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host.lan\Data\files\tasks\2be95420-ca96-4b22-aa00-ad187009f528\"/>
    </mc:Choice>
  </mc:AlternateContent>
  <xr:revisionPtr revIDLastSave="0" documentId="8_{7CFE1937-B150-4086-87CD-9B16DE8A3BD2}" xr6:coauthVersionLast="47" xr6:coauthVersionMax="47" xr10:uidLastSave="{00000000-0000-0000-0000-000000000000}"/>
  <bookViews>
    <workbookView xWindow="-120" yWindow="-120" windowWidth="19440" windowHeight="10440" tabRatio="836" xr2:uid="{E0F807EF-EF9C-44D2-9D83-B564A9081127}"/>
  </bookViews>
  <sheets>
    <sheet name="Satura rādītājs" sheetId="160" r:id="rId1"/>
    <sheet name="1.Kopsavilkums" sheetId="163" r:id="rId2"/>
    <sheet name="2.Ieņēmumu aprēķins" sheetId="164" r:id="rId3"/>
    <sheet name="3.Ieņēmumu aprēķins_pieaugums_B" sheetId="175" r:id="rId4"/>
    <sheet name="4.Ieņēmumu aprēķins_pieaugums_P" sheetId="176" r:id="rId5"/>
    <sheet name="5.Ieņēmumu aprēķins_pieaugums_O" sheetId="178" r:id="rId6"/>
    <sheet name="6.Rādītāji izdevumu aprēķiniem" sheetId="132" r:id="rId7"/>
    <sheet name="7.Izdevumi_prognozes" sheetId="148" r:id="rId8"/>
    <sheet name="8.Izdevumi_progn_reģioni" sheetId="147" r:id="rId9"/>
    <sheet name="9.Izdevumi_izmaiņas" sheetId="165" r:id="rId10"/>
    <sheet name="10.ISA_pak_klienti_reģioni" sheetId="146" r:id="rId11"/>
    <sheet name="11.Iedzivotāji_reģioni" sheetId="125" r:id="rId12"/>
    <sheet name="12.ISA_pakalpojumi_izd_fakts" sheetId="104" r:id="rId13"/>
    <sheet name="13.ISA_pakalpojum_klienti_fakts" sheetId="101" r:id="rId14"/>
    <sheet name="14.Klienti_VSAC" sheetId="158" r:id="rId15"/>
    <sheet name="15.Izdevumi_VSAC" sheetId="155" r:id="rId16"/>
    <sheet name="16.Klienti_PSAC " sheetId="157" r:id="rId17"/>
    <sheet name="17.Izdevumi_PSAC" sheetId="156" r:id="rId18"/>
    <sheet name="18.AB pakalpojums" sheetId="141" r:id="rId19"/>
    <sheet name="19. DAC_ klienti " sheetId="151" r:id="rId20"/>
    <sheet name="20.DAC_izdevumi" sheetId="152" r:id="rId21"/>
    <sheet name="21.AM pakalpojums" sheetId="149" r:id="rId22"/>
    <sheet name="22.GM pakalpojums" sheetId="150" r:id="rId23"/>
    <sheet name="23.Iedzivotaji_prognozes" sheetId="159" r:id="rId24"/>
    <sheet name="24.Makro_prognozes" sheetId="134" r:id="rId25"/>
    <sheet name="25.Iedzīvotāji_prognoze_reģioni" sheetId="117" r:id="rId26"/>
    <sheet name="26.Dati attēliem" sheetId="166" r:id="rId27"/>
    <sheet name="27.Att.1.modelis" sheetId="167" r:id="rId28"/>
    <sheet name="28.Att.2a modelis" sheetId="168" r:id="rId29"/>
    <sheet name="29.Att.2b modelis" sheetId="171" r:id="rId30"/>
    <sheet name="30.Att.3a modelis" sheetId="169" r:id="rId31"/>
    <sheet name="31.Att.3b modelis" sheetId="172" r:id="rId32"/>
    <sheet name="32.Att.4 modelis" sheetId="173" r:id="rId33"/>
    <sheet name="33.att_ISA pak vajadzibas" sheetId="179" r:id="rId34"/>
    <sheet name="34.att_ISA klienti % iedziv" sheetId="181" r:id="rId35"/>
  </sheets>
  <externalReferences>
    <externalReference r:id="rId36"/>
  </externalReferences>
  <definedNames>
    <definedName name="_xlnm._FilterDatabase" localSheetId="1" hidden="1">'1.Kopsavilkums'!$B$7:$AI$20</definedName>
    <definedName name="_xlnm._FilterDatabase" localSheetId="10" hidden="1">'10.ISA_pak_klienti_reģioni'!$A$6:$JE$7</definedName>
    <definedName name="_xlnm._FilterDatabase" localSheetId="11" hidden="1">'11.Iedzivotāji_reģioni'!$A$7:$AT$19</definedName>
    <definedName name="_xlnm._FilterDatabase" localSheetId="12" hidden="1">'12.ISA_pakalpojumi_izd_fakts'!$A$6:$AX$7</definedName>
    <definedName name="_xlnm._FilterDatabase" localSheetId="13" hidden="1">'13.ISA_pakalpojum_klienti_fakts'!$A$7:$DR$13</definedName>
    <definedName name="_xlnm._FilterDatabase" localSheetId="25" hidden="1">'25.Iedzīvotāji_prognoze_reģioni'!$A$7:$AW$108</definedName>
    <definedName name="_xlnm._FilterDatabase" localSheetId="26" hidden="1">'26.Dati attēliem'!$B$7:$AI$20</definedName>
    <definedName name="_xlnm._FilterDatabase" localSheetId="3" hidden="1">'3.Ieņēmumu aprēķins_pieaugums_B'!$A$9:$EJ$239</definedName>
    <definedName name="_xlnm._FilterDatabase" localSheetId="4" hidden="1">'4.Ieņēmumu aprēķins_pieaugums_P'!$A$9:$EE$239</definedName>
    <definedName name="_xlnm._FilterDatabase" localSheetId="5" hidden="1">'5.Ieņēmumu aprēķins_pieaugums_O'!$A$9:$CQ$239</definedName>
    <definedName name="_xlnm._FilterDatabase" localSheetId="8" hidden="1">'8.Izdevumi_progn_reģioni'!$A$6:$FD$7</definedName>
    <definedName name="BMASKeyIsInplace">FALSE</definedName>
    <definedName name="_xlnm.Database">[1]DataBase!$A$1:$CD$24839</definedName>
    <definedName name="ExternalData_1" localSheetId="24" hidden="1">'24.Makro_prognozes'!$B$5:$G$29</definedName>
    <definedName name="_xlnm.Print_Area" localSheetId="23">'23.Iedzivotaji_prognozes'!$C$6:$AG$93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45" i="165" l="1"/>
  <c r="BA45" i="165"/>
  <c r="P110" i="166"/>
  <c r="P109" i="166"/>
  <c r="P108" i="166"/>
  <c r="P107" i="166"/>
  <c r="P106" i="166"/>
  <c r="P105" i="166"/>
  <c r="P104" i="166"/>
  <c r="P103" i="166"/>
  <c r="P102" i="166"/>
  <c r="P101" i="166"/>
  <c r="P100" i="166"/>
  <c r="P99" i="166"/>
  <c r="P98" i="166"/>
  <c r="P92" i="166"/>
  <c r="P91" i="166"/>
  <c r="P90" i="166"/>
  <c r="P89" i="166"/>
  <c r="P88" i="166"/>
  <c r="P87" i="166"/>
  <c r="P86" i="166"/>
  <c r="P85" i="166"/>
  <c r="P84" i="166"/>
  <c r="P83" i="166"/>
  <c r="P82" i="166"/>
  <c r="P81" i="166"/>
  <c r="P80" i="166"/>
  <c r="P74" i="166"/>
  <c r="P73" i="166"/>
  <c r="P72" i="166"/>
  <c r="P71" i="166"/>
  <c r="P70" i="166"/>
  <c r="P69" i="166"/>
  <c r="P68" i="166"/>
  <c r="P67" i="166"/>
  <c r="P66" i="166"/>
  <c r="P65" i="166"/>
  <c r="P64" i="166"/>
  <c r="P63" i="166"/>
  <c r="P62" i="166"/>
  <c r="P56" i="166"/>
  <c r="P55" i="166"/>
  <c r="P54" i="166"/>
  <c r="P53" i="166"/>
  <c r="P52" i="166"/>
  <c r="P51" i="166"/>
  <c r="P50" i="166"/>
  <c r="P49" i="166"/>
  <c r="P48" i="166"/>
  <c r="P47" i="166"/>
  <c r="P46" i="166"/>
  <c r="P45" i="166"/>
  <c r="P44" i="166"/>
  <c r="P38" i="166"/>
  <c r="P37" i="166"/>
  <c r="P36" i="166"/>
  <c r="P35" i="166"/>
  <c r="P34" i="166"/>
  <c r="P33" i="166"/>
  <c r="P32" i="166"/>
  <c r="P31" i="166"/>
  <c r="P30" i="166"/>
  <c r="P29" i="166"/>
  <c r="P28" i="166"/>
  <c r="P27" i="166"/>
  <c r="P26" i="166"/>
  <c r="P8" i="166"/>
  <c r="P9" i="166"/>
  <c r="P10" i="166"/>
  <c r="P11" i="166"/>
  <c r="P12" i="166"/>
  <c r="P13" i="166"/>
  <c r="P14" i="166"/>
  <c r="P15" i="166"/>
  <c r="P16" i="166"/>
  <c r="P17" i="166"/>
  <c r="P18" i="166"/>
  <c r="P19" i="166"/>
  <c r="P20" i="166"/>
  <c r="D7" i="166"/>
  <c r="E7" i="166"/>
  <c r="F7" i="166"/>
  <c r="G7" i="166"/>
  <c r="H7" i="166"/>
  <c r="I7" i="166"/>
  <c r="J7" i="166"/>
  <c r="C7" i="166"/>
  <c r="LB7" i="146" l="1"/>
  <c r="LC7" i="146" s="1"/>
  <c r="LD7" i="146" s="1"/>
  <c r="LE7" i="146" s="1"/>
  <c r="LF7" i="146" s="1"/>
  <c r="LG7" i="146" s="1"/>
  <c r="LH7" i="146" s="1"/>
  <c r="LI7" i="146" s="1"/>
  <c r="LJ7" i="146" s="1"/>
  <c r="LK7" i="146" s="1"/>
  <c r="KZ19" i="146"/>
  <c r="LM19" i="146" s="1"/>
  <c r="KY19" i="146"/>
  <c r="LL19" i="146" s="1"/>
  <c r="KX19" i="146"/>
  <c r="LK19" i="146" s="1"/>
  <c r="KW19" i="146"/>
  <c r="LJ19" i="146" s="1"/>
  <c r="KV19" i="146"/>
  <c r="LI19" i="146" s="1"/>
  <c r="KU19" i="146"/>
  <c r="LH19" i="146" s="1"/>
  <c r="KT19" i="146"/>
  <c r="LG19" i="146" s="1"/>
  <c r="KS19" i="146"/>
  <c r="LF19" i="146" s="1"/>
  <c r="KR19" i="146"/>
  <c r="LE19" i="146" s="1"/>
  <c r="KQ19" i="146"/>
  <c r="LD19" i="146" s="1"/>
  <c r="KP19" i="146"/>
  <c r="LC19" i="146" s="1"/>
  <c r="KO19" i="146"/>
  <c r="LB19" i="146" s="1"/>
  <c r="KN19" i="146"/>
  <c r="LA19" i="146" s="1"/>
  <c r="KZ18" i="146"/>
  <c r="LM18" i="146" s="1"/>
  <c r="KY18" i="146"/>
  <c r="LL18" i="146" s="1"/>
  <c r="KX18" i="146"/>
  <c r="LK18" i="146" s="1"/>
  <c r="KW18" i="146"/>
  <c r="LJ18" i="146" s="1"/>
  <c r="KV18" i="146"/>
  <c r="LI18" i="146" s="1"/>
  <c r="KU18" i="146"/>
  <c r="LH18" i="146" s="1"/>
  <c r="KT18" i="146"/>
  <c r="LG18" i="146" s="1"/>
  <c r="KS18" i="146"/>
  <c r="LF18" i="146" s="1"/>
  <c r="KR18" i="146"/>
  <c r="LE18" i="146" s="1"/>
  <c r="KQ18" i="146"/>
  <c r="LD18" i="146" s="1"/>
  <c r="KP18" i="146"/>
  <c r="LC18" i="146" s="1"/>
  <c r="KO18" i="146"/>
  <c r="LB18" i="146" s="1"/>
  <c r="KN18" i="146"/>
  <c r="LA18" i="146" s="1"/>
  <c r="KZ17" i="146"/>
  <c r="LM17" i="146" s="1"/>
  <c r="KY17" i="146"/>
  <c r="LL17" i="146" s="1"/>
  <c r="KX17" i="146"/>
  <c r="LK17" i="146" s="1"/>
  <c r="KW17" i="146"/>
  <c r="LJ17" i="146" s="1"/>
  <c r="KV17" i="146"/>
  <c r="LI17" i="146" s="1"/>
  <c r="KU17" i="146"/>
  <c r="LH17" i="146" s="1"/>
  <c r="KT17" i="146"/>
  <c r="LG17" i="146" s="1"/>
  <c r="KS17" i="146"/>
  <c r="LF17" i="146" s="1"/>
  <c r="KR17" i="146"/>
  <c r="LE17" i="146" s="1"/>
  <c r="KQ17" i="146"/>
  <c r="LD17" i="146" s="1"/>
  <c r="KP17" i="146"/>
  <c r="LC17" i="146" s="1"/>
  <c r="KO17" i="146"/>
  <c r="LB17" i="146" s="1"/>
  <c r="KN17" i="146"/>
  <c r="LA17" i="146" s="1"/>
  <c r="KZ16" i="146"/>
  <c r="LM16" i="146" s="1"/>
  <c r="KY16" i="146"/>
  <c r="LL16" i="146" s="1"/>
  <c r="KX16" i="146"/>
  <c r="LK16" i="146" s="1"/>
  <c r="KW16" i="146"/>
  <c r="LJ16" i="146" s="1"/>
  <c r="KV16" i="146"/>
  <c r="LI16" i="146" s="1"/>
  <c r="KU16" i="146"/>
  <c r="LH16" i="146" s="1"/>
  <c r="KT16" i="146"/>
  <c r="LG16" i="146" s="1"/>
  <c r="KS16" i="146"/>
  <c r="LF16" i="146" s="1"/>
  <c r="KR16" i="146"/>
  <c r="LE16" i="146" s="1"/>
  <c r="KQ16" i="146"/>
  <c r="LD16" i="146" s="1"/>
  <c r="KP16" i="146"/>
  <c r="LC16" i="146" s="1"/>
  <c r="KO16" i="146"/>
  <c r="LB16" i="146" s="1"/>
  <c r="KN16" i="146"/>
  <c r="LA16" i="146" s="1"/>
  <c r="KZ15" i="146"/>
  <c r="KY15" i="146"/>
  <c r="KX15" i="146"/>
  <c r="KW15" i="146"/>
  <c r="KV15" i="146"/>
  <c r="KU15" i="146"/>
  <c r="KT15" i="146"/>
  <c r="KS15" i="146"/>
  <c r="KR15" i="146"/>
  <c r="KQ15" i="146"/>
  <c r="KP15" i="146"/>
  <c r="KO15" i="146"/>
  <c r="KN15" i="146"/>
  <c r="KM14" i="146"/>
  <c r="KL14" i="146"/>
  <c r="KK14" i="146"/>
  <c r="KJ14" i="146"/>
  <c r="KI14" i="146"/>
  <c r="KH14" i="146"/>
  <c r="KG14" i="146"/>
  <c r="KF14" i="146"/>
  <c r="KE14" i="146"/>
  <c r="KD14" i="146"/>
  <c r="KC14" i="146"/>
  <c r="KB14" i="146"/>
  <c r="KA14" i="146"/>
  <c r="KO7" i="146"/>
  <c r="KP7" i="146" s="1"/>
  <c r="KQ7" i="146" s="1"/>
  <c r="KR7" i="146" s="1"/>
  <c r="KS7" i="146" s="1"/>
  <c r="KT7" i="146" s="1"/>
  <c r="KU7" i="146" s="1"/>
  <c r="KV7" i="146" s="1"/>
  <c r="KW7" i="146" s="1"/>
  <c r="KX7" i="146" s="1"/>
  <c r="KB7" i="146"/>
  <c r="KC7" i="146" s="1"/>
  <c r="KD7" i="146" s="1"/>
  <c r="KE7" i="146" s="1"/>
  <c r="KF7" i="146" s="1"/>
  <c r="KG7" i="146" s="1"/>
  <c r="KH7" i="146" s="1"/>
  <c r="KI7" i="146" s="1"/>
  <c r="KJ7" i="146" s="1"/>
  <c r="KK7" i="146" s="1"/>
  <c r="KW14" i="146" l="1"/>
  <c r="KZ14" i="146"/>
  <c r="KX14" i="146"/>
  <c r="KV14" i="146"/>
  <c r="KO14" i="146"/>
  <c r="KP14" i="146"/>
  <c r="LM15" i="146"/>
  <c r="LM14" i="146" s="1"/>
  <c r="KQ14" i="146"/>
  <c r="KR14" i="146"/>
  <c r="KS14" i="146"/>
  <c r="KT14" i="146"/>
  <c r="KU14" i="146"/>
  <c r="LB15" i="146"/>
  <c r="LB14" i="146" s="1"/>
  <c r="LC15" i="146"/>
  <c r="LC14" i="146" s="1"/>
  <c r="LD15" i="146"/>
  <c r="LD14" i="146" s="1"/>
  <c r="LE15" i="146"/>
  <c r="LE14" i="146" s="1"/>
  <c r="LF15" i="146"/>
  <c r="LF14" i="146" s="1"/>
  <c r="LG15" i="146"/>
  <c r="LG14" i="146" s="1"/>
  <c r="KY14" i="146"/>
  <c r="LH15" i="146"/>
  <c r="LH14" i="146" s="1"/>
  <c r="LI15" i="146"/>
  <c r="LI14" i="146" s="1"/>
  <c r="LJ15" i="146"/>
  <c r="LJ14" i="146" s="1"/>
  <c r="LK15" i="146"/>
  <c r="LK14" i="146" s="1"/>
  <c r="LL15" i="146"/>
  <c r="LL14" i="146" s="1"/>
  <c r="KN14" i="146"/>
  <c r="LA15" i="146"/>
  <c r="LA14" i="146" s="1"/>
  <c r="I230" i="175" l="1"/>
  <c r="I220" i="175"/>
  <c r="I210" i="175"/>
  <c r="I200" i="175"/>
  <c r="I190" i="175"/>
  <c r="I180" i="175"/>
  <c r="I170" i="175"/>
  <c r="I160" i="175"/>
  <c r="I150" i="175"/>
  <c r="I140" i="175"/>
  <c r="I130" i="175"/>
  <c r="I120" i="175"/>
  <c r="I110" i="175"/>
  <c r="I100" i="175"/>
  <c r="I90" i="175"/>
  <c r="I80" i="175"/>
  <c r="I70" i="175"/>
  <c r="I60" i="175"/>
  <c r="I50" i="175"/>
  <c r="I40" i="175"/>
  <c r="I30" i="175"/>
  <c r="CP230" i="178"/>
  <c r="CP220" i="178"/>
  <c r="CP210" i="178"/>
  <c r="CP200" i="178"/>
  <c r="CP190" i="178"/>
  <c r="CP180" i="178"/>
  <c r="CP170" i="178"/>
  <c r="CP160" i="178"/>
  <c r="CP150" i="178"/>
  <c r="CP140" i="178"/>
  <c r="CP130" i="178"/>
  <c r="CP120" i="178"/>
  <c r="CP110" i="178"/>
  <c r="CP100" i="178"/>
  <c r="CP90" i="178"/>
  <c r="CP80" i="178"/>
  <c r="CP70" i="178"/>
  <c r="CP60" i="178"/>
  <c r="CP50" i="178"/>
  <c r="CP40" i="178"/>
  <c r="CP30" i="178"/>
  <c r="CP20" i="178"/>
  <c r="CK230" i="178"/>
  <c r="CK220" i="178"/>
  <c r="CK210" i="178"/>
  <c r="CK200" i="178"/>
  <c r="CK190" i="178"/>
  <c r="CK180" i="178"/>
  <c r="CK170" i="178"/>
  <c r="CK160" i="178"/>
  <c r="CK150" i="178"/>
  <c r="CK140" i="178"/>
  <c r="CK130" i="178"/>
  <c r="CK120" i="178"/>
  <c r="CK110" i="178"/>
  <c r="CK100" i="178"/>
  <c r="CK90" i="178"/>
  <c r="CK80" i="178"/>
  <c r="CK70" i="178"/>
  <c r="CK60" i="178"/>
  <c r="CK50" i="178"/>
  <c r="CK40" i="178"/>
  <c r="CK30" i="178"/>
  <c r="CK20" i="178"/>
  <c r="CF230" i="178"/>
  <c r="CF220" i="178"/>
  <c r="CF210" i="178"/>
  <c r="CF200" i="178"/>
  <c r="CF190" i="178"/>
  <c r="CF180" i="178"/>
  <c r="CF170" i="178"/>
  <c r="CF160" i="178"/>
  <c r="CF150" i="178"/>
  <c r="CF140" i="178"/>
  <c r="CF130" i="178"/>
  <c r="CF120" i="178"/>
  <c r="CF110" i="178"/>
  <c r="CF100" i="178"/>
  <c r="CF90" i="178"/>
  <c r="CF80" i="178"/>
  <c r="CF70" i="178"/>
  <c r="CF60" i="178"/>
  <c r="CF50" i="178"/>
  <c r="CF40" i="178"/>
  <c r="CF30" i="178"/>
  <c r="CF20" i="178"/>
  <c r="CA230" i="178"/>
  <c r="CA220" i="178"/>
  <c r="CA210" i="178"/>
  <c r="CA200" i="178"/>
  <c r="CA190" i="178"/>
  <c r="CA180" i="178"/>
  <c r="CA170" i="178"/>
  <c r="CA160" i="178"/>
  <c r="CA150" i="178"/>
  <c r="CA140" i="178"/>
  <c r="CA130" i="178"/>
  <c r="CA120" i="178"/>
  <c r="CA110" i="178"/>
  <c r="CA100" i="178"/>
  <c r="CA90" i="178"/>
  <c r="CA80" i="178"/>
  <c r="CA70" i="178"/>
  <c r="CA60" i="178"/>
  <c r="CA50" i="178"/>
  <c r="CA40" i="178"/>
  <c r="CA30" i="178"/>
  <c r="CA20" i="178"/>
  <c r="BV230" i="178"/>
  <c r="BV220" i="178"/>
  <c r="BV210" i="178"/>
  <c r="BV200" i="178"/>
  <c r="BV190" i="178"/>
  <c r="BV180" i="178"/>
  <c r="BV170" i="178"/>
  <c r="BV160" i="178"/>
  <c r="BV150" i="178"/>
  <c r="BV140" i="178"/>
  <c r="BV130" i="178"/>
  <c r="BV120" i="178"/>
  <c r="BV110" i="178"/>
  <c r="BV100" i="178"/>
  <c r="BV90" i="178"/>
  <c r="BV80" i="178"/>
  <c r="BV70" i="178"/>
  <c r="BV60" i="178"/>
  <c r="BV50" i="178"/>
  <c r="BV40" i="178"/>
  <c r="BV30" i="178"/>
  <c r="BV20" i="178"/>
  <c r="BQ230" i="178"/>
  <c r="BQ220" i="178"/>
  <c r="BQ210" i="178"/>
  <c r="BQ200" i="178"/>
  <c r="BQ190" i="178"/>
  <c r="BQ180" i="178"/>
  <c r="BQ170" i="178"/>
  <c r="BQ160" i="178"/>
  <c r="BQ150" i="178"/>
  <c r="BQ140" i="178"/>
  <c r="BQ130" i="178"/>
  <c r="BQ120" i="178"/>
  <c r="BQ110" i="178"/>
  <c r="BQ100" i="178"/>
  <c r="BQ90" i="178"/>
  <c r="BQ80" i="178"/>
  <c r="BQ70" i="178"/>
  <c r="BQ60" i="178"/>
  <c r="BQ50" i="178"/>
  <c r="BQ40" i="178"/>
  <c r="BQ30" i="178"/>
  <c r="BQ20" i="178"/>
  <c r="BL230" i="178"/>
  <c r="BL220" i="178"/>
  <c r="BL210" i="178"/>
  <c r="BL200" i="178"/>
  <c r="BL190" i="178"/>
  <c r="BL180" i="178"/>
  <c r="BL170" i="178"/>
  <c r="BL160" i="178"/>
  <c r="BL150" i="178"/>
  <c r="BL140" i="178"/>
  <c r="BL130" i="178"/>
  <c r="BL120" i="178"/>
  <c r="BL110" i="178"/>
  <c r="BL100" i="178"/>
  <c r="BL90" i="178"/>
  <c r="BL80" i="178"/>
  <c r="BL70" i="178"/>
  <c r="BL60" i="178"/>
  <c r="BL50" i="178"/>
  <c r="BL40" i="178"/>
  <c r="BL30" i="178"/>
  <c r="BL20" i="178"/>
  <c r="BG230" i="178"/>
  <c r="BG220" i="178"/>
  <c r="BG210" i="178"/>
  <c r="BG200" i="178"/>
  <c r="BG190" i="178"/>
  <c r="BG180" i="178"/>
  <c r="BG170" i="178"/>
  <c r="BG160" i="178"/>
  <c r="BG150" i="178"/>
  <c r="BG140" i="178"/>
  <c r="BG130" i="178"/>
  <c r="BG120" i="178"/>
  <c r="BG110" i="178"/>
  <c r="BG100" i="178"/>
  <c r="BG90" i="178"/>
  <c r="BG80" i="178"/>
  <c r="BG70" i="178"/>
  <c r="BG60" i="178"/>
  <c r="BG50" i="178"/>
  <c r="BG40" i="178"/>
  <c r="BG30" i="178"/>
  <c r="BG20" i="178"/>
  <c r="BB230" i="178"/>
  <c r="BB220" i="178"/>
  <c r="BB210" i="178"/>
  <c r="BB200" i="178"/>
  <c r="BB190" i="178"/>
  <c r="BB180" i="178"/>
  <c r="BB170" i="178"/>
  <c r="BB160" i="178"/>
  <c r="BB150" i="178"/>
  <c r="BB140" i="178"/>
  <c r="BB130" i="178"/>
  <c r="BB120" i="178"/>
  <c r="BB110" i="178"/>
  <c r="BB100" i="178"/>
  <c r="BB90" i="178"/>
  <c r="BB80" i="178"/>
  <c r="BB70" i="178"/>
  <c r="BB60" i="178"/>
  <c r="BB50" i="178"/>
  <c r="BB40" i="178"/>
  <c r="BB30" i="178"/>
  <c r="BB20" i="178"/>
  <c r="AW230" i="178"/>
  <c r="AW220" i="178"/>
  <c r="AW210" i="178"/>
  <c r="AW200" i="178"/>
  <c r="AW190" i="178"/>
  <c r="AW180" i="178"/>
  <c r="AW170" i="178"/>
  <c r="AW160" i="178"/>
  <c r="AW150" i="178"/>
  <c r="AW140" i="178"/>
  <c r="AW130" i="178"/>
  <c r="AW120" i="178"/>
  <c r="AW110" i="178"/>
  <c r="AW100" i="178"/>
  <c r="AW90" i="178"/>
  <c r="AW80" i="178"/>
  <c r="AW70" i="178"/>
  <c r="AW60" i="178"/>
  <c r="AW50" i="178"/>
  <c r="AW40" i="178"/>
  <c r="AW30" i="178"/>
  <c r="AW20" i="178"/>
  <c r="AR230" i="178"/>
  <c r="AR220" i="178"/>
  <c r="AR210" i="178"/>
  <c r="AR200" i="178"/>
  <c r="AR190" i="178"/>
  <c r="AR180" i="178"/>
  <c r="AR170" i="178"/>
  <c r="AR160" i="178"/>
  <c r="AR150" i="178"/>
  <c r="AR140" i="178"/>
  <c r="AR130" i="178"/>
  <c r="AR120" i="178"/>
  <c r="AR110" i="178"/>
  <c r="AR100" i="178"/>
  <c r="AR90" i="178"/>
  <c r="AR80" i="178"/>
  <c r="AR70" i="178"/>
  <c r="AR60" i="178"/>
  <c r="AR50" i="178"/>
  <c r="AR40" i="178"/>
  <c r="AR30" i="178"/>
  <c r="AR20" i="178"/>
  <c r="AM230" i="178"/>
  <c r="AM220" i="178"/>
  <c r="AM210" i="178"/>
  <c r="AM200" i="178"/>
  <c r="AM190" i="178"/>
  <c r="AM180" i="178"/>
  <c r="AM170" i="178"/>
  <c r="AM160" i="178"/>
  <c r="AM150" i="178"/>
  <c r="AM140" i="178"/>
  <c r="AM130" i="178"/>
  <c r="AM120" i="178"/>
  <c r="AM110" i="178"/>
  <c r="AM100" i="178"/>
  <c r="AM90" i="178"/>
  <c r="AM80" i="178"/>
  <c r="AM70" i="178"/>
  <c r="AM60" i="178"/>
  <c r="AM50" i="178"/>
  <c r="AM40" i="178"/>
  <c r="AM30" i="178"/>
  <c r="AM20" i="178"/>
  <c r="AH230" i="178"/>
  <c r="AH220" i="178"/>
  <c r="AH210" i="178"/>
  <c r="AH200" i="178"/>
  <c r="AH190" i="178"/>
  <c r="AH180" i="178"/>
  <c r="AH170" i="178"/>
  <c r="AH160" i="178"/>
  <c r="AH150" i="178"/>
  <c r="AH140" i="178"/>
  <c r="AH130" i="178"/>
  <c r="AH120" i="178"/>
  <c r="AH110" i="178"/>
  <c r="AH100" i="178"/>
  <c r="AH90" i="178"/>
  <c r="AH80" i="178"/>
  <c r="AH70" i="178"/>
  <c r="AH60" i="178"/>
  <c r="AH50" i="178"/>
  <c r="AH40" i="178"/>
  <c r="AH30" i="178"/>
  <c r="AH20" i="178"/>
  <c r="AC230" i="178"/>
  <c r="AC220" i="178"/>
  <c r="AC210" i="178"/>
  <c r="AC200" i="178"/>
  <c r="AC190" i="178"/>
  <c r="AC180" i="178"/>
  <c r="AC170" i="178"/>
  <c r="AC160" i="178"/>
  <c r="AC150" i="178"/>
  <c r="AC140" i="178"/>
  <c r="AC130" i="178"/>
  <c r="AC120" i="178"/>
  <c r="AC110" i="178"/>
  <c r="AC100" i="178"/>
  <c r="AC90" i="178"/>
  <c r="AC80" i="178"/>
  <c r="AC70" i="178"/>
  <c r="AC60" i="178"/>
  <c r="AC50" i="178"/>
  <c r="AC40" i="178"/>
  <c r="AC30" i="178"/>
  <c r="AC20" i="178"/>
  <c r="X230" i="178"/>
  <c r="X220" i="178"/>
  <c r="X210" i="178"/>
  <c r="X200" i="178"/>
  <c r="X190" i="178"/>
  <c r="X180" i="178"/>
  <c r="X170" i="178"/>
  <c r="X160" i="178"/>
  <c r="X150" i="178"/>
  <c r="X140" i="178"/>
  <c r="X130" i="178"/>
  <c r="X120" i="178"/>
  <c r="X110" i="178"/>
  <c r="X100" i="178"/>
  <c r="X90" i="178"/>
  <c r="X80" i="178"/>
  <c r="X70" i="178"/>
  <c r="X60" i="178"/>
  <c r="X50" i="178"/>
  <c r="X40" i="178"/>
  <c r="X30" i="178"/>
  <c r="X20" i="178"/>
  <c r="S230" i="178"/>
  <c r="S220" i="178"/>
  <c r="S210" i="178"/>
  <c r="S200" i="178"/>
  <c r="S190" i="178"/>
  <c r="S180" i="178"/>
  <c r="S170" i="178"/>
  <c r="S160" i="178"/>
  <c r="S150" i="178"/>
  <c r="S140" i="178"/>
  <c r="S130" i="178"/>
  <c r="S120" i="178"/>
  <c r="S110" i="178"/>
  <c r="S100" i="178"/>
  <c r="S90" i="178"/>
  <c r="S80" i="178"/>
  <c r="S70" i="178"/>
  <c r="S60" i="178"/>
  <c r="S50" i="178"/>
  <c r="S40" i="178"/>
  <c r="S30" i="178"/>
  <c r="S20" i="178"/>
  <c r="N230" i="178"/>
  <c r="N220" i="178"/>
  <c r="N210" i="178"/>
  <c r="N200" i="178"/>
  <c r="N190" i="178"/>
  <c r="N180" i="178"/>
  <c r="N170" i="178"/>
  <c r="N160" i="178"/>
  <c r="N150" i="178"/>
  <c r="N140" i="178"/>
  <c r="N130" i="178"/>
  <c r="N120" i="178"/>
  <c r="N110" i="178"/>
  <c r="N100" i="178"/>
  <c r="N90" i="178"/>
  <c r="N80" i="178"/>
  <c r="N70" i="178"/>
  <c r="N60" i="178"/>
  <c r="N50" i="178"/>
  <c r="N40" i="178"/>
  <c r="N30" i="178"/>
  <c r="N20" i="178"/>
  <c r="I230" i="178"/>
  <c r="I220" i="178"/>
  <c r="I210" i="178"/>
  <c r="I200" i="178"/>
  <c r="I190" i="178"/>
  <c r="I180" i="178"/>
  <c r="I170" i="178"/>
  <c r="I160" i="178"/>
  <c r="I150" i="178"/>
  <c r="I140" i="178"/>
  <c r="I130" i="178"/>
  <c r="I120" i="178"/>
  <c r="I110" i="178"/>
  <c r="I100" i="178"/>
  <c r="I90" i="178"/>
  <c r="I80" i="178"/>
  <c r="I70" i="178"/>
  <c r="I60" i="178"/>
  <c r="I50" i="178"/>
  <c r="I40" i="178"/>
  <c r="I30" i="178"/>
  <c r="I20" i="178"/>
  <c r="CP230" i="176"/>
  <c r="CP220" i="176"/>
  <c r="CP210" i="176"/>
  <c r="CP200" i="176"/>
  <c r="CP190" i="176"/>
  <c r="CP180" i="176"/>
  <c r="CP170" i="176"/>
  <c r="CP160" i="176"/>
  <c r="CP150" i="176"/>
  <c r="CP140" i="176"/>
  <c r="CP130" i="176"/>
  <c r="CP120" i="176"/>
  <c r="CP110" i="176"/>
  <c r="CP100" i="176"/>
  <c r="CP90" i="176"/>
  <c r="CP80" i="176"/>
  <c r="CP70" i="176"/>
  <c r="CP60" i="176"/>
  <c r="CP50" i="176"/>
  <c r="CP40" i="176"/>
  <c r="CP30" i="176"/>
  <c r="CP20" i="176"/>
  <c r="CK230" i="176"/>
  <c r="CK220" i="176"/>
  <c r="CK210" i="176"/>
  <c r="CK200" i="176"/>
  <c r="CK190" i="176"/>
  <c r="CK180" i="176"/>
  <c r="CK170" i="176"/>
  <c r="CK160" i="176"/>
  <c r="CK150" i="176"/>
  <c r="CK140" i="176"/>
  <c r="CK130" i="176"/>
  <c r="CK120" i="176"/>
  <c r="CK110" i="176"/>
  <c r="CK100" i="176"/>
  <c r="CK90" i="176"/>
  <c r="CK80" i="176"/>
  <c r="CK70" i="176"/>
  <c r="CK60" i="176"/>
  <c r="CK50" i="176"/>
  <c r="CK40" i="176"/>
  <c r="CK30" i="176"/>
  <c r="CK20" i="176"/>
  <c r="CF230" i="176"/>
  <c r="CF220" i="176"/>
  <c r="CF210" i="176"/>
  <c r="CF200" i="176"/>
  <c r="CF190" i="176"/>
  <c r="CF180" i="176"/>
  <c r="CF170" i="176"/>
  <c r="CF160" i="176"/>
  <c r="CF150" i="176"/>
  <c r="CF140" i="176"/>
  <c r="CF130" i="176"/>
  <c r="CF120" i="176"/>
  <c r="CF110" i="176"/>
  <c r="CF100" i="176"/>
  <c r="CF90" i="176"/>
  <c r="CF80" i="176"/>
  <c r="CF70" i="176"/>
  <c r="CF60" i="176"/>
  <c r="CF50" i="176"/>
  <c r="CF40" i="176"/>
  <c r="CF30" i="176"/>
  <c r="CF20" i="176"/>
  <c r="CA230" i="176"/>
  <c r="CA220" i="176"/>
  <c r="CA210" i="176"/>
  <c r="CA200" i="176"/>
  <c r="CA190" i="176"/>
  <c r="CA180" i="176"/>
  <c r="CA170" i="176"/>
  <c r="CA160" i="176"/>
  <c r="CA150" i="176"/>
  <c r="CA140" i="176"/>
  <c r="CA130" i="176"/>
  <c r="CA120" i="176"/>
  <c r="CA110" i="176"/>
  <c r="CA100" i="176"/>
  <c r="CA90" i="176"/>
  <c r="CA80" i="176"/>
  <c r="CA70" i="176"/>
  <c r="CA60" i="176"/>
  <c r="CA50" i="176"/>
  <c r="CA40" i="176"/>
  <c r="CA30" i="176"/>
  <c r="CA20" i="176"/>
  <c r="BV230" i="176"/>
  <c r="BV220" i="176"/>
  <c r="BV210" i="176"/>
  <c r="BV200" i="176"/>
  <c r="BV190" i="176"/>
  <c r="BV180" i="176"/>
  <c r="BV170" i="176"/>
  <c r="BV160" i="176"/>
  <c r="BV150" i="176"/>
  <c r="BV140" i="176"/>
  <c r="BV130" i="176"/>
  <c r="BV120" i="176"/>
  <c r="BV110" i="176"/>
  <c r="BV100" i="176"/>
  <c r="BV90" i="176"/>
  <c r="BV80" i="176"/>
  <c r="BV70" i="176"/>
  <c r="BV60" i="176"/>
  <c r="BV50" i="176"/>
  <c r="BV40" i="176"/>
  <c r="BV30" i="176"/>
  <c r="BV20" i="176"/>
  <c r="BQ230" i="176"/>
  <c r="BQ220" i="176"/>
  <c r="BQ210" i="176"/>
  <c r="BQ200" i="176"/>
  <c r="BQ190" i="176"/>
  <c r="BQ180" i="176"/>
  <c r="BQ170" i="176"/>
  <c r="BQ160" i="176"/>
  <c r="BQ150" i="176"/>
  <c r="BQ140" i="176"/>
  <c r="BQ130" i="176"/>
  <c r="BQ120" i="176"/>
  <c r="BQ110" i="176"/>
  <c r="BQ100" i="176"/>
  <c r="BQ90" i="176"/>
  <c r="BQ80" i="176"/>
  <c r="BQ70" i="176"/>
  <c r="BQ60" i="176"/>
  <c r="BQ50" i="176"/>
  <c r="BQ40" i="176"/>
  <c r="BQ30" i="176"/>
  <c r="BQ20" i="176"/>
  <c r="BL230" i="176"/>
  <c r="BL220" i="176"/>
  <c r="BL210" i="176"/>
  <c r="BL200" i="176"/>
  <c r="BL190" i="176"/>
  <c r="BL180" i="176"/>
  <c r="BL170" i="176"/>
  <c r="BL160" i="176"/>
  <c r="BL150" i="176"/>
  <c r="BL140" i="176"/>
  <c r="BL130" i="176"/>
  <c r="BL120" i="176"/>
  <c r="BL110" i="176"/>
  <c r="BL100" i="176"/>
  <c r="BL90" i="176"/>
  <c r="BL80" i="176"/>
  <c r="BL70" i="176"/>
  <c r="BL60" i="176"/>
  <c r="BL50" i="176"/>
  <c r="BL40" i="176"/>
  <c r="BL30" i="176"/>
  <c r="BL20" i="176"/>
  <c r="BG230" i="176"/>
  <c r="BG220" i="176"/>
  <c r="BG210" i="176"/>
  <c r="BG200" i="176"/>
  <c r="BG190" i="176"/>
  <c r="BG180" i="176"/>
  <c r="BG170" i="176"/>
  <c r="BG160" i="176"/>
  <c r="BG150" i="176"/>
  <c r="BG140" i="176"/>
  <c r="BG130" i="176"/>
  <c r="BG120" i="176"/>
  <c r="BG110" i="176"/>
  <c r="BG100" i="176"/>
  <c r="BG90" i="176"/>
  <c r="BG80" i="176"/>
  <c r="BG70" i="176"/>
  <c r="BG60" i="176"/>
  <c r="BG50" i="176"/>
  <c r="BG40" i="176"/>
  <c r="BG30" i="176"/>
  <c r="BG20" i="176"/>
  <c r="BB230" i="176"/>
  <c r="BB220" i="176"/>
  <c r="BB210" i="176"/>
  <c r="BB200" i="176"/>
  <c r="BB190" i="176"/>
  <c r="BB180" i="176"/>
  <c r="BB170" i="176"/>
  <c r="BB160" i="176"/>
  <c r="BB150" i="176"/>
  <c r="BB140" i="176"/>
  <c r="BB130" i="176"/>
  <c r="BB120" i="176"/>
  <c r="BB110" i="176"/>
  <c r="BB100" i="176"/>
  <c r="BB90" i="176"/>
  <c r="BB80" i="176"/>
  <c r="BB70" i="176"/>
  <c r="BB60" i="176"/>
  <c r="BB50" i="176"/>
  <c r="BB40" i="176"/>
  <c r="BB30" i="176"/>
  <c r="BB20" i="176"/>
  <c r="AW230" i="176"/>
  <c r="AW220" i="176"/>
  <c r="AW210" i="176"/>
  <c r="AW200" i="176"/>
  <c r="AW190" i="176"/>
  <c r="AW180" i="176"/>
  <c r="AW170" i="176"/>
  <c r="AW160" i="176"/>
  <c r="AW150" i="176"/>
  <c r="AW140" i="176"/>
  <c r="AW130" i="176"/>
  <c r="AW120" i="176"/>
  <c r="AW110" i="176"/>
  <c r="AW100" i="176"/>
  <c r="AW90" i="176"/>
  <c r="AW80" i="176"/>
  <c r="AW70" i="176"/>
  <c r="AW60" i="176"/>
  <c r="AW50" i="176"/>
  <c r="AW40" i="176"/>
  <c r="AW30" i="176"/>
  <c r="AW20" i="176"/>
  <c r="AR230" i="176"/>
  <c r="AR220" i="176"/>
  <c r="AR210" i="176"/>
  <c r="AR200" i="176"/>
  <c r="AR190" i="176"/>
  <c r="AR180" i="176"/>
  <c r="AR170" i="176"/>
  <c r="AR160" i="176"/>
  <c r="AR150" i="176"/>
  <c r="AR140" i="176"/>
  <c r="AR130" i="176"/>
  <c r="AR120" i="176"/>
  <c r="AR110" i="176"/>
  <c r="AR100" i="176"/>
  <c r="AR90" i="176"/>
  <c r="AR80" i="176"/>
  <c r="AR70" i="176"/>
  <c r="AR60" i="176"/>
  <c r="AR50" i="176"/>
  <c r="AR40" i="176"/>
  <c r="AR30" i="176"/>
  <c r="AR20" i="176"/>
  <c r="AM230" i="176"/>
  <c r="AM220" i="176"/>
  <c r="AM210" i="176"/>
  <c r="AM200" i="176"/>
  <c r="AM190" i="176"/>
  <c r="AM180" i="176"/>
  <c r="AM170" i="176"/>
  <c r="AM160" i="176"/>
  <c r="AM150" i="176"/>
  <c r="AM140" i="176"/>
  <c r="AM130" i="176"/>
  <c r="AM120" i="176"/>
  <c r="AM110" i="176"/>
  <c r="AM100" i="176"/>
  <c r="AM90" i="176"/>
  <c r="AM80" i="176"/>
  <c r="AM70" i="176"/>
  <c r="AM60" i="176"/>
  <c r="AM50" i="176"/>
  <c r="AM40" i="176"/>
  <c r="AM30" i="176"/>
  <c r="AM20" i="176"/>
  <c r="AH230" i="176"/>
  <c r="AH220" i="176"/>
  <c r="AH210" i="176"/>
  <c r="AH200" i="176"/>
  <c r="AH190" i="176"/>
  <c r="AH180" i="176"/>
  <c r="AH170" i="176"/>
  <c r="AH160" i="176"/>
  <c r="AH150" i="176"/>
  <c r="AH140" i="176"/>
  <c r="AH130" i="176"/>
  <c r="AH120" i="176"/>
  <c r="AH110" i="176"/>
  <c r="AH100" i="176"/>
  <c r="AH90" i="176"/>
  <c r="AH80" i="176"/>
  <c r="AH70" i="176"/>
  <c r="AH60" i="176"/>
  <c r="AH50" i="176"/>
  <c r="AH40" i="176"/>
  <c r="AH30" i="176"/>
  <c r="AH20" i="176"/>
  <c r="AC230" i="176"/>
  <c r="AC220" i="176"/>
  <c r="AC210" i="176"/>
  <c r="AC200" i="176"/>
  <c r="AC190" i="176"/>
  <c r="AC180" i="176"/>
  <c r="AC170" i="176"/>
  <c r="AC160" i="176"/>
  <c r="AC150" i="176"/>
  <c r="AC140" i="176"/>
  <c r="AC130" i="176"/>
  <c r="AC120" i="176"/>
  <c r="AC110" i="176"/>
  <c r="AC100" i="176"/>
  <c r="AC90" i="176"/>
  <c r="AC80" i="176"/>
  <c r="AC70" i="176"/>
  <c r="AC60" i="176"/>
  <c r="AC50" i="176"/>
  <c r="AC40" i="176"/>
  <c r="AC30" i="176"/>
  <c r="AC31" i="176"/>
  <c r="AC32" i="176"/>
  <c r="AC34" i="176"/>
  <c r="AC35" i="176"/>
  <c r="AC36" i="176"/>
  <c r="AC38" i="176"/>
  <c r="AC39" i="176"/>
  <c r="AC41" i="176"/>
  <c r="AC42" i="176"/>
  <c r="AC44" i="176"/>
  <c r="AC45" i="176"/>
  <c r="AC46" i="176"/>
  <c r="AC48" i="176"/>
  <c r="AC49" i="176"/>
  <c r="AC51" i="176"/>
  <c r="AC52" i="176"/>
  <c r="AC54" i="176"/>
  <c r="AC55" i="176"/>
  <c r="AC56" i="176"/>
  <c r="AC58" i="176"/>
  <c r="AC59" i="176"/>
  <c r="AC61" i="176"/>
  <c r="AC62" i="176"/>
  <c r="AC64" i="176"/>
  <c r="AC65" i="176"/>
  <c r="AC66" i="176"/>
  <c r="AC68" i="176"/>
  <c r="AC69" i="176"/>
  <c r="AC71" i="176"/>
  <c r="AC72" i="176"/>
  <c r="AC74" i="176"/>
  <c r="AC75" i="176"/>
  <c r="AC76" i="176"/>
  <c r="AC78" i="176"/>
  <c r="AC79" i="176"/>
  <c r="AC81" i="176"/>
  <c r="AC82" i="176"/>
  <c r="AC84" i="176"/>
  <c r="AC85" i="176"/>
  <c r="AC86" i="176"/>
  <c r="AC88" i="176"/>
  <c r="AC89" i="176"/>
  <c r="AC91" i="176"/>
  <c r="AC92" i="176"/>
  <c r="AC94" i="176"/>
  <c r="AC95" i="176"/>
  <c r="AC96" i="176"/>
  <c r="AC98" i="176"/>
  <c r="AC99" i="176"/>
  <c r="AC101" i="176"/>
  <c r="AC102" i="176"/>
  <c r="AC104" i="176"/>
  <c r="AC105" i="176"/>
  <c r="AC106" i="176"/>
  <c r="AC108" i="176"/>
  <c r="AC109" i="176"/>
  <c r="AC111" i="176"/>
  <c r="AC112" i="176"/>
  <c r="AC114" i="176"/>
  <c r="AC115" i="176"/>
  <c r="AC116" i="176"/>
  <c r="AC118" i="176"/>
  <c r="AC119" i="176"/>
  <c r="AC121" i="176"/>
  <c r="AC122" i="176"/>
  <c r="AC124" i="176"/>
  <c r="AC125" i="176"/>
  <c r="AC126" i="176"/>
  <c r="AC128" i="176"/>
  <c r="AC129" i="176"/>
  <c r="AC131" i="176"/>
  <c r="AC132" i="176"/>
  <c r="AC134" i="176"/>
  <c r="AC135" i="176"/>
  <c r="AC136" i="176"/>
  <c r="AC138" i="176"/>
  <c r="AC139" i="176"/>
  <c r="AC141" i="176"/>
  <c r="AC142" i="176"/>
  <c r="AC144" i="176"/>
  <c r="AC145" i="176"/>
  <c r="AC146" i="176"/>
  <c r="AC148" i="176"/>
  <c r="AC149" i="176"/>
  <c r="AC151" i="176"/>
  <c r="AC152" i="176"/>
  <c r="AC154" i="176"/>
  <c r="AC155" i="176"/>
  <c r="AC156" i="176"/>
  <c r="AC158" i="176"/>
  <c r="AC159" i="176"/>
  <c r="AC161" i="176"/>
  <c r="AC162" i="176"/>
  <c r="AC164" i="176"/>
  <c r="AC165" i="176"/>
  <c r="AC166" i="176"/>
  <c r="AC168" i="176"/>
  <c r="AC169" i="176"/>
  <c r="AC171" i="176"/>
  <c r="AC172" i="176"/>
  <c r="AC174" i="176"/>
  <c r="AC175" i="176"/>
  <c r="AC176" i="176"/>
  <c r="AC178" i="176"/>
  <c r="AC179" i="176"/>
  <c r="AC181" i="176"/>
  <c r="AC182" i="176"/>
  <c r="AC184" i="176"/>
  <c r="AC185" i="176"/>
  <c r="AC186" i="176"/>
  <c r="AC188" i="176"/>
  <c r="AC189" i="176"/>
  <c r="AC191" i="176"/>
  <c r="AC192" i="176"/>
  <c r="AC194" i="176"/>
  <c r="AC195" i="176"/>
  <c r="AC196" i="176"/>
  <c r="AC198" i="176"/>
  <c r="AC199" i="176"/>
  <c r="AC201" i="176"/>
  <c r="AC202" i="176"/>
  <c r="AC204" i="176"/>
  <c r="AC205" i="176"/>
  <c r="AC206" i="176"/>
  <c r="AC208" i="176"/>
  <c r="AC209" i="176"/>
  <c r="AC211" i="176"/>
  <c r="AC212" i="176"/>
  <c r="AC214" i="176"/>
  <c r="AC215" i="176"/>
  <c r="AC216" i="176"/>
  <c r="AC218" i="176"/>
  <c r="AC219" i="176"/>
  <c r="AC221" i="176"/>
  <c r="AC222" i="176"/>
  <c r="AC224" i="176"/>
  <c r="AC225" i="176"/>
  <c r="AC226" i="176"/>
  <c r="AC228" i="176"/>
  <c r="AC229" i="176"/>
  <c r="AC20" i="176"/>
  <c r="X230" i="176"/>
  <c r="X220" i="176"/>
  <c r="X210" i="176"/>
  <c r="X200" i="176"/>
  <c r="X190" i="176"/>
  <c r="X180" i="176"/>
  <c r="X170" i="176"/>
  <c r="X160" i="176"/>
  <c r="X150" i="176"/>
  <c r="X140" i="176"/>
  <c r="X130" i="176"/>
  <c r="X120" i="176"/>
  <c r="X110" i="176"/>
  <c r="X100" i="176"/>
  <c r="X90" i="176"/>
  <c r="X80" i="176"/>
  <c r="X70" i="176"/>
  <c r="X60" i="176"/>
  <c r="X50" i="176"/>
  <c r="X40" i="176"/>
  <c r="X30" i="176"/>
  <c r="X20" i="176"/>
  <c r="S230" i="176"/>
  <c r="S220" i="176"/>
  <c r="S210" i="176"/>
  <c r="S200" i="176"/>
  <c r="S190" i="176"/>
  <c r="S180" i="176"/>
  <c r="S170" i="176"/>
  <c r="S160" i="176"/>
  <c r="S150" i="176"/>
  <c r="S140" i="176"/>
  <c r="S130" i="176"/>
  <c r="S120" i="176"/>
  <c r="S110" i="176"/>
  <c r="S100" i="176"/>
  <c r="S90" i="176"/>
  <c r="S80" i="176"/>
  <c r="S70" i="176"/>
  <c r="S60" i="176"/>
  <c r="S50" i="176"/>
  <c r="S40" i="176"/>
  <c r="S30" i="176"/>
  <c r="S20" i="176"/>
  <c r="N230" i="176"/>
  <c r="N220" i="176"/>
  <c r="N210" i="176"/>
  <c r="N200" i="176"/>
  <c r="N190" i="176"/>
  <c r="N180" i="176"/>
  <c r="N170" i="176"/>
  <c r="N160" i="176"/>
  <c r="N150" i="176"/>
  <c r="N140" i="176"/>
  <c r="N130" i="176"/>
  <c r="N120" i="176"/>
  <c r="N110" i="176"/>
  <c r="N100" i="176"/>
  <c r="N90" i="176"/>
  <c r="N80" i="176"/>
  <c r="N70" i="176"/>
  <c r="N60" i="176"/>
  <c r="N50" i="176"/>
  <c r="N40" i="176"/>
  <c r="N30" i="176"/>
  <c r="N20" i="176"/>
  <c r="I230" i="176"/>
  <c r="I220" i="176"/>
  <c r="I210" i="176"/>
  <c r="I200" i="176"/>
  <c r="I190" i="176"/>
  <c r="I180" i="176"/>
  <c r="I170" i="176"/>
  <c r="I160" i="176"/>
  <c r="I150" i="176"/>
  <c r="I140" i="176"/>
  <c r="I130" i="176"/>
  <c r="I120" i="176"/>
  <c r="I110" i="176"/>
  <c r="I100" i="176"/>
  <c r="I90" i="176"/>
  <c r="I80" i="176"/>
  <c r="I70" i="176"/>
  <c r="I60" i="176"/>
  <c r="I50" i="176"/>
  <c r="I40" i="176"/>
  <c r="I30" i="176"/>
  <c r="I20" i="176"/>
  <c r="CP230" i="175"/>
  <c r="CP220" i="175"/>
  <c r="CP210" i="175"/>
  <c r="CP200" i="175"/>
  <c r="CP190" i="175"/>
  <c r="CP180" i="175"/>
  <c r="CP170" i="175"/>
  <c r="CP160" i="175"/>
  <c r="CP150" i="175"/>
  <c r="CP140" i="175"/>
  <c r="CP130" i="175"/>
  <c r="CP120" i="175"/>
  <c r="CP110" i="175"/>
  <c r="CP100" i="175"/>
  <c r="CP90" i="175"/>
  <c r="CP80" i="175"/>
  <c r="CP70" i="175"/>
  <c r="CP60" i="175"/>
  <c r="CP50" i="175"/>
  <c r="CP40" i="175"/>
  <c r="CP30" i="175"/>
  <c r="CP20" i="175"/>
  <c r="CK230" i="175"/>
  <c r="CK220" i="175"/>
  <c r="CK210" i="175"/>
  <c r="CK200" i="175"/>
  <c r="CK190" i="175"/>
  <c r="CK180" i="175"/>
  <c r="CK170" i="175"/>
  <c r="CK160" i="175"/>
  <c r="CK150" i="175"/>
  <c r="CK140" i="175"/>
  <c r="CK130" i="175"/>
  <c r="CK120" i="175"/>
  <c r="CK110" i="175"/>
  <c r="CK100" i="175"/>
  <c r="CK90" i="175"/>
  <c r="CK80" i="175"/>
  <c r="CK70" i="175"/>
  <c r="CK60" i="175"/>
  <c r="CK50" i="175"/>
  <c r="CK40" i="175"/>
  <c r="CK30" i="175"/>
  <c r="CK20" i="175"/>
  <c r="CF230" i="175"/>
  <c r="CF220" i="175"/>
  <c r="CF210" i="175"/>
  <c r="CF200" i="175"/>
  <c r="CF190" i="175"/>
  <c r="CF180" i="175"/>
  <c r="CF170" i="175"/>
  <c r="CF160" i="175"/>
  <c r="CF150" i="175"/>
  <c r="CF140" i="175"/>
  <c r="CF130" i="175"/>
  <c r="CF120" i="175"/>
  <c r="CF110" i="175"/>
  <c r="CF100" i="175"/>
  <c r="CF90" i="175"/>
  <c r="CF80" i="175"/>
  <c r="CF70" i="175"/>
  <c r="CF60" i="175"/>
  <c r="CF50" i="175"/>
  <c r="CF40" i="175"/>
  <c r="CF30" i="175"/>
  <c r="CF20" i="175"/>
  <c r="CA230" i="175"/>
  <c r="CA220" i="175"/>
  <c r="CA210" i="175"/>
  <c r="CA200" i="175"/>
  <c r="CA190" i="175"/>
  <c r="CA180" i="175"/>
  <c r="CA170" i="175"/>
  <c r="CA160" i="175"/>
  <c r="CA150" i="175"/>
  <c r="CA140" i="175"/>
  <c r="CA130" i="175"/>
  <c r="CA120" i="175"/>
  <c r="CA110" i="175"/>
  <c r="CA100" i="175"/>
  <c r="CA90" i="175"/>
  <c r="CA80" i="175"/>
  <c r="CA70" i="175"/>
  <c r="CA60" i="175"/>
  <c r="CA50" i="175"/>
  <c r="CA40" i="175"/>
  <c r="CA30" i="175"/>
  <c r="CA20" i="175"/>
  <c r="BV230" i="175"/>
  <c r="BV220" i="175"/>
  <c r="BV210" i="175"/>
  <c r="BV200" i="175"/>
  <c r="BV190" i="175"/>
  <c r="BV180" i="175"/>
  <c r="BV170" i="175"/>
  <c r="BV160" i="175"/>
  <c r="BV150" i="175"/>
  <c r="BV140" i="175"/>
  <c r="BV130" i="175"/>
  <c r="BV120" i="175"/>
  <c r="BV110" i="175"/>
  <c r="BV100" i="175"/>
  <c r="BV90" i="175"/>
  <c r="BV80" i="175"/>
  <c r="BV70" i="175"/>
  <c r="BV60" i="175"/>
  <c r="BV50" i="175"/>
  <c r="BV40" i="175"/>
  <c r="BV30" i="175"/>
  <c r="BV20" i="175"/>
  <c r="BQ230" i="175"/>
  <c r="BQ220" i="175"/>
  <c r="BQ210" i="175"/>
  <c r="BQ200" i="175"/>
  <c r="BQ190" i="175"/>
  <c r="BQ180" i="175"/>
  <c r="BQ170" i="175"/>
  <c r="BQ160" i="175"/>
  <c r="BQ150" i="175"/>
  <c r="BQ140" i="175"/>
  <c r="BQ130" i="175"/>
  <c r="BQ120" i="175"/>
  <c r="BQ110" i="175"/>
  <c r="BQ100" i="175"/>
  <c r="BQ90" i="175"/>
  <c r="BQ80" i="175"/>
  <c r="BQ70" i="175"/>
  <c r="BQ60" i="175"/>
  <c r="BQ50" i="175"/>
  <c r="BQ40" i="175"/>
  <c r="BQ30" i="175"/>
  <c r="BQ20" i="175"/>
  <c r="BL230" i="175"/>
  <c r="BL220" i="175"/>
  <c r="BL210" i="175"/>
  <c r="BL200" i="175"/>
  <c r="BL190" i="175"/>
  <c r="BL180" i="175"/>
  <c r="BL170" i="175"/>
  <c r="BL160" i="175"/>
  <c r="BL150" i="175"/>
  <c r="BL140" i="175"/>
  <c r="BL130" i="175"/>
  <c r="BL120" i="175"/>
  <c r="BL110" i="175"/>
  <c r="BL100" i="175"/>
  <c r="BL90" i="175"/>
  <c r="BL80" i="175"/>
  <c r="BL70" i="175"/>
  <c r="BL60" i="175"/>
  <c r="BL50" i="175"/>
  <c r="BL40" i="175"/>
  <c r="BL30" i="175"/>
  <c r="BL20" i="175"/>
  <c r="BG230" i="175"/>
  <c r="BG220" i="175"/>
  <c r="BG210" i="175"/>
  <c r="BG200" i="175"/>
  <c r="BG190" i="175"/>
  <c r="BG180" i="175"/>
  <c r="BG170" i="175"/>
  <c r="BG160" i="175"/>
  <c r="BG150" i="175"/>
  <c r="BG140" i="175"/>
  <c r="BG130" i="175"/>
  <c r="BG120" i="175"/>
  <c r="BG110" i="175"/>
  <c r="BG100" i="175"/>
  <c r="BG90" i="175"/>
  <c r="BG80" i="175"/>
  <c r="BG70" i="175"/>
  <c r="BG60" i="175"/>
  <c r="BG50" i="175"/>
  <c r="BG40" i="175"/>
  <c r="BG30" i="175"/>
  <c r="BG20" i="175"/>
  <c r="BB230" i="175"/>
  <c r="BB220" i="175"/>
  <c r="BB210" i="175"/>
  <c r="BB200" i="175"/>
  <c r="BB190" i="175"/>
  <c r="BB180" i="175"/>
  <c r="BB170" i="175"/>
  <c r="BB160" i="175"/>
  <c r="BB150" i="175"/>
  <c r="BB140" i="175"/>
  <c r="BB130" i="175"/>
  <c r="BB120" i="175"/>
  <c r="BB110" i="175"/>
  <c r="BB100" i="175"/>
  <c r="BB90" i="175"/>
  <c r="BB80" i="175"/>
  <c r="BB70" i="175"/>
  <c r="BB60" i="175"/>
  <c r="BB50" i="175"/>
  <c r="BB40" i="175"/>
  <c r="BB30" i="175"/>
  <c r="BB20" i="175"/>
  <c r="AW230" i="175"/>
  <c r="AW220" i="175"/>
  <c r="AW210" i="175"/>
  <c r="AW200" i="175"/>
  <c r="AW190" i="175"/>
  <c r="AW180" i="175"/>
  <c r="AW170" i="175"/>
  <c r="AW160" i="175"/>
  <c r="AW150" i="175"/>
  <c r="AW140" i="175"/>
  <c r="AW130" i="175"/>
  <c r="AW120" i="175"/>
  <c r="AW110" i="175"/>
  <c r="AW100" i="175"/>
  <c r="AW90" i="175"/>
  <c r="AW80" i="175"/>
  <c r="AW70" i="175"/>
  <c r="AW60" i="175"/>
  <c r="AW50" i="175"/>
  <c r="AW40" i="175"/>
  <c r="AW30" i="175"/>
  <c r="AW20" i="175"/>
  <c r="AR230" i="175"/>
  <c r="AR220" i="175"/>
  <c r="AR210" i="175"/>
  <c r="AR200" i="175"/>
  <c r="AR190" i="175"/>
  <c r="AR180" i="175"/>
  <c r="AR170" i="175"/>
  <c r="AR160" i="175"/>
  <c r="AR150" i="175"/>
  <c r="AR140" i="175"/>
  <c r="AR130" i="175"/>
  <c r="AR120" i="175"/>
  <c r="AR110" i="175"/>
  <c r="AR100" i="175"/>
  <c r="AR90" i="175"/>
  <c r="AR80" i="175"/>
  <c r="AR70" i="175"/>
  <c r="AR60" i="175"/>
  <c r="AR50" i="175"/>
  <c r="AR40" i="175"/>
  <c r="AR30" i="175"/>
  <c r="AR20" i="175"/>
  <c r="AM230" i="175"/>
  <c r="AM220" i="175"/>
  <c r="AM210" i="175"/>
  <c r="AM200" i="175"/>
  <c r="AM190" i="175"/>
  <c r="AM180" i="175"/>
  <c r="AM170" i="175"/>
  <c r="AM160" i="175"/>
  <c r="AM150" i="175"/>
  <c r="AM140" i="175"/>
  <c r="AM130" i="175"/>
  <c r="AM120" i="175"/>
  <c r="AM110" i="175"/>
  <c r="AM100" i="175"/>
  <c r="AM90" i="175"/>
  <c r="AM80" i="175"/>
  <c r="AM70" i="175"/>
  <c r="AM60" i="175"/>
  <c r="AM50" i="175"/>
  <c r="AM40" i="175"/>
  <c r="AM30" i="175"/>
  <c r="AM20" i="175"/>
  <c r="AH230" i="175"/>
  <c r="AH220" i="175"/>
  <c r="AH210" i="175"/>
  <c r="AH200" i="175"/>
  <c r="AH190" i="175"/>
  <c r="AH180" i="175"/>
  <c r="AH170" i="175"/>
  <c r="AH160" i="175"/>
  <c r="AH150" i="175"/>
  <c r="AH140" i="175"/>
  <c r="AH130" i="175"/>
  <c r="AH120" i="175"/>
  <c r="AH110" i="175"/>
  <c r="AH100" i="175"/>
  <c r="AH90" i="175"/>
  <c r="AH80" i="175"/>
  <c r="AH70" i="175"/>
  <c r="AH60" i="175"/>
  <c r="AH50" i="175"/>
  <c r="AH40" i="175"/>
  <c r="AH30" i="175"/>
  <c r="AH20" i="175"/>
  <c r="AC230" i="175"/>
  <c r="AC220" i="175"/>
  <c r="AC210" i="175"/>
  <c r="AC200" i="175"/>
  <c r="AC190" i="175"/>
  <c r="AC180" i="175"/>
  <c r="AC170" i="175"/>
  <c r="AC160" i="175"/>
  <c r="AC150" i="175"/>
  <c r="AC140" i="175"/>
  <c r="AC130" i="175"/>
  <c r="AC120" i="175"/>
  <c r="AC110" i="175"/>
  <c r="AC100" i="175"/>
  <c r="AC90" i="175"/>
  <c r="AC80" i="175"/>
  <c r="AC70" i="175"/>
  <c r="AC60" i="175"/>
  <c r="AC50" i="175"/>
  <c r="AC40" i="175"/>
  <c r="AC30" i="175"/>
  <c r="AC20" i="175"/>
  <c r="X230" i="175"/>
  <c r="X220" i="175"/>
  <c r="X210" i="175"/>
  <c r="X200" i="175"/>
  <c r="X190" i="175"/>
  <c r="X180" i="175"/>
  <c r="X170" i="175"/>
  <c r="X160" i="175"/>
  <c r="X150" i="175"/>
  <c r="X140" i="175"/>
  <c r="X130" i="175"/>
  <c r="X120" i="175"/>
  <c r="X110" i="175"/>
  <c r="X100" i="175"/>
  <c r="X90" i="175"/>
  <c r="X80" i="175"/>
  <c r="X70" i="175"/>
  <c r="X60" i="175"/>
  <c r="X50" i="175"/>
  <c r="X40" i="175"/>
  <c r="X30" i="175"/>
  <c r="X20" i="175"/>
  <c r="S230" i="175"/>
  <c r="S220" i="175"/>
  <c r="S210" i="175"/>
  <c r="S200" i="175"/>
  <c r="S190" i="175"/>
  <c r="S180" i="175"/>
  <c r="S170" i="175"/>
  <c r="S160" i="175"/>
  <c r="S150" i="175"/>
  <c r="S140" i="175"/>
  <c r="S130" i="175"/>
  <c r="S120" i="175"/>
  <c r="S110" i="175"/>
  <c r="S100" i="175"/>
  <c r="S90" i="175"/>
  <c r="S80" i="175"/>
  <c r="S70" i="175"/>
  <c r="S60" i="175"/>
  <c r="S50" i="175"/>
  <c r="S40" i="175"/>
  <c r="S30" i="175"/>
  <c r="S20" i="175"/>
  <c r="N230" i="175"/>
  <c r="N220" i="175"/>
  <c r="N210" i="175"/>
  <c r="N200" i="175"/>
  <c r="N190" i="175"/>
  <c r="N180" i="175"/>
  <c r="N170" i="175"/>
  <c r="N160" i="175"/>
  <c r="N150" i="175"/>
  <c r="N140" i="175"/>
  <c r="N130" i="175"/>
  <c r="N120" i="175"/>
  <c r="N110" i="175"/>
  <c r="N100" i="175"/>
  <c r="N90" i="175"/>
  <c r="N80" i="175"/>
  <c r="N70" i="175"/>
  <c r="N60" i="175"/>
  <c r="N50" i="175"/>
  <c r="N40" i="175"/>
  <c r="N30" i="175"/>
  <c r="N20" i="175"/>
  <c r="I20" i="175"/>
  <c r="CO114" i="178"/>
  <c r="CO94" i="178"/>
  <c r="CP84" i="178"/>
  <c r="CH94" i="178"/>
  <c r="CK84" i="178"/>
  <c r="CF84" i="178"/>
  <c r="CN224" i="178"/>
  <c r="CP94" i="176"/>
  <c r="CK94" i="176"/>
  <c r="CK84" i="176"/>
  <c r="CF94" i="176"/>
  <c r="CP239" i="178"/>
  <c r="CO239" i="178"/>
  <c r="CN239" i="178"/>
  <c r="CM239" i="178"/>
  <c r="CP238" i="178"/>
  <c r="CO238" i="178"/>
  <c r="CN238" i="178"/>
  <c r="CM238" i="178"/>
  <c r="CP237" i="178"/>
  <c r="CO237" i="178"/>
  <c r="CN237" i="178"/>
  <c r="CM237" i="178"/>
  <c r="CP236" i="178"/>
  <c r="CO236" i="178"/>
  <c r="CN236" i="178"/>
  <c r="CM236" i="178"/>
  <c r="CP235" i="178"/>
  <c r="CO235" i="178"/>
  <c r="CN235" i="178"/>
  <c r="CM235" i="178"/>
  <c r="CP234" i="178"/>
  <c r="CO234" i="178"/>
  <c r="CN234" i="178"/>
  <c r="CM234" i="178"/>
  <c r="CO233" i="178"/>
  <c r="CM233" i="178"/>
  <c r="CP232" i="178"/>
  <c r="CO232" i="178"/>
  <c r="CN232" i="178"/>
  <c r="CM232" i="178"/>
  <c r="CP231" i="178"/>
  <c r="CO231" i="178"/>
  <c r="CN231" i="178"/>
  <c r="CM231" i="178"/>
  <c r="CO230" i="178"/>
  <c r="CN230" i="178"/>
  <c r="CM230" i="178"/>
  <c r="CP229" i="178"/>
  <c r="CO229" i="178"/>
  <c r="CN229" i="178"/>
  <c r="CM229" i="178"/>
  <c r="CP228" i="178"/>
  <c r="CO228" i="178"/>
  <c r="CN228" i="178"/>
  <c r="CM228" i="178"/>
  <c r="CP227" i="178"/>
  <c r="CO227" i="178"/>
  <c r="CN227" i="178"/>
  <c r="CM227" i="178"/>
  <c r="CP226" i="178"/>
  <c r="CO226" i="178"/>
  <c r="CN226" i="178"/>
  <c r="CM226" i="178"/>
  <c r="CP225" i="178"/>
  <c r="CO225" i="178"/>
  <c r="CN225" i="178"/>
  <c r="CM225" i="178"/>
  <c r="CP224" i="178"/>
  <c r="CO224" i="178"/>
  <c r="CM224" i="178"/>
  <c r="CO223" i="178"/>
  <c r="CM223" i="178"/>
  <c r="CP222" i="178"/>
  <c r="CO222" i="178"/>
  <c r="CN222" i="178"/>
  <c r="CM222" i="178"/>
  <c r="CP221" i="178"/>
  <c r="CO221" i="178"/>
  <c r="CN221" i="178"/>
  <c r="CM221" i="178"/>
  <c r="CO220" i="178"/>
  <c r="CN220" i="178"/>
  <c r="CM220" i="178"/>
  <c r="CP219" i="178"/>
  <c r="CO219" i="178"/>
  <c r="CN219" i="178"/>
  <c r="CM219" i="178"/>
  <c r="CP218" i="178"/>
  <c r="CO218" i="178"/>
  <c r="CN218" i="178"/>
  <c r="CM218" i="178"/>
  <c r="CP217" i="178"/>
  <c r="CO217" i="178"/>
  <c r="CN217" i="178"/>
  <c r="CM217" i="178"/>
  <c r="CP216" i="178"/>
  <c r="CO216" i="178"/>
  <c r="CN216" i="178"/>
  <c r="CM216" i="178"/>
  <c r="CP215" i="178"/>
  <c r="CO215" i="178"/>
  <c r="CN215" i="178"/>
  <c r="CM215" i="178"/>
  <c r="CP214" i="178"/>
  <c r="CO214" i="178"/>
  <c r="CN214" i="178"/>
  <c r="CM214" i="178"/>
  <c r="CO213" i="178"/>
  <c r="CM213" i="178"/>
  <c r="CP212" i="178"/>
  <c r="CO212" i="178"/>
  <c r="CN212" i="178"/>
  <c r="CM212" i="178"/>
  <c r="CP211" i="178"/>
  <c r="CO211" i="178"/>
  <c r="CN211" i="178"/>
  <c r="CM211" i="178"/>
  <c r="CO210" i="178"/>
  <c r="CN210" i="178"/>
  <c r="CM210" i="178"/>
  <c r="CP209" i="178"/>
  <c r="CO209" i="178"/>
  <c r="CN209" i="178"/>
  <c r="CM209" i="178"/>
  <c r="CP208" i="178"/>
  <c r="CO208" i="178"/>
  <c r="CN208" i="178"/>
  <c r="CM208" i="178"/>
  <c r="CP207" i="178"/>
  <c r="CO207" i="178"/>
  <c r="CN207" i="178"/>
  <c r="CM207" i="178"/>
  <c r="CP206" i="178"/>
  <c r="CO206" i="178"/>
  <c r="CN206" i="178"/>
  <c r="CM206" i="178"/>
  <c r="CP205" i="178"/>
  <c r="CO205" i="178"/>
  <c r="CN205" i="178"/>
  <c r="CM205" i="178"/>
  <c r="CP204" i="178"/>
  <c r="CO204" i="178"/>
  <c r="CN204" i="178"/>
  <c r="CM204" i="178"/>
  <c r="CO203" i="178"/>
  <c r="CM203" i="178"/>
  <c r="CP202" i="178"/>
  <c r="CO202" i="178"/>
  <c r="CN202" i="178"/>
  <c r="CM202" i="178"/>
  <c r="CP201" i="178"/>
  <c r="CO201" i="178"/>
  <c r="CN201" i="178"/>
  <c r="CM201" i="178"/>
  <c r="CO200" i="178"/>
  <c r="CN200" i="178"/>
  <c r="CM200" i="178"/>
  <c r="CP199" i="178"/>
  <c r="CO199" i="178"/>
  <c r="CN199" i="178"/>
  <c r="CM199" i="178"/>
  <c r="CP198" i="178"/>
  <c r="CO198" i="178"/>
  <c r="CN198" i="178"/>
  <c r="CM198" i="178"/>
  <c r="CP197" i="178"/>
  <c r="CO197" i="178"/>
  <c r="CN197" i="178"/>
  <c r="CM197" i="178"/>
  <c r="CP196" i="178"/>
  <c r="CO196" i="178"/>
  <c r="CN196" i="178"/>
  <c r="CM196" i="178"/>
  <c r="CP195" i="178"/>
  <c r="CO195" i="178"/>
  <c r="CN195" i="178"/>
  <c r="CM195" i="178"/>
  <c r="CP194" i="178"/>
  <c r="CO194" i="178"/>
  <c r="CN194" i="178"/>
  <c r="CO193" i="178"/>
  <c r="CM193" i="178"/>
  <c r="CP192" i="178"/>
  <c r="CO192" i="178"/>
  <c r="CN192" i="178"/>
  <c r="CM192" i="178"/>
  <c r="CP191" i="178"/>
  <c r="CO191" i="178"/>
  <c r="CN191" i="178"/>
  <c r="CM191" i="178"/>
  <c r="CO190" i="178"/>
  <c r="CN190" i="178"/>
  <c r="CM190" i="178"/>
  <c r="CP189" i="178"/>
  <c r="CO189" i="178"/>
  <c r="CN189" i="178"/>
  <c r="CM189" i="178"/>
  <c r="CP188" i="178"/>
  <c r="CO188" i="178"/>
  <c r="CN188" i="178"/>
  <c r="CM188" i="178"/>
  <c r="CP187" i="178"/>
  <c r="CO187" i="178"/>
  <c r="CN187" i="178"/>
  <c r="CM187" i="178"/>
  <c r="CP186" i="178"/>
  <c r="CO186" i="178"/>
  <c r="CN186" i="178"/>
  <c r="CM186" i="178"/>
  <c r="CP185" i="178"/>
  <c r="CO185" i="178"/>
  <c r="CN185" i="178"/>
  <c r="CM185" i="178"/>
  <c r="CP184" i="178"/>
  <c r="CO184" i="178"/>
  <c r="CN184" i="178"/>
  <c r="CM184" i="178"/>
  <c r="CO183" i="178"/>
  <c r="CM183" i="178"/>
  <c r="CP182" i="178"/>
  <c r="CO182" i="178"/>
  <c r="CN182" i="178"/>
  <c r="CM182" i="178"/>
  <c r="CP181" i="178"/>
  <c r="CO181" i="178"/>
  <c r="CN181" i="178"/>
  <c r="CM181" i="178"/>
  <c r="CO180" i="178"/>
  <c r="CN180" i="178"/>
  <c r="CM180" i="178"/>
  <c r="CP179" i="178"/>
  <c r="CO179" i="178"/>
  <c r="CN179" i="178"/>
  <c r="CM179" i="178"/>
  <c r="CP178" i="178"/>
  <c r="CO178" i="178"/>
  <c r="CN178" i="178"/>
  <c r="CM178" i="178"/>
  <c r="CP177" i="178"/>
  <c r="CO177" i="178"/>
  <c r="CN177" i="178"/>
  <c r="CM177" i="178"/>
  <c r="CP176" i="178"/>
  <c r="CO176" i="178"/>
  <c r="CN176" i="178"/>
  <c r="CM176" i="178"/>
  <c r="CP175" i="178"/>
  <c r="CO175" i="178"/>
  <c r="CN175" i="178"/>
  <c r="CM175" i="178"/>
  <c r="CP174" i="178"/>
  <c r="CO174" i="178"/>
  <c r="CN174" i="178"/>
  <c r="CM174" i="178"/>
  <c r="CO173" i="178"/>
  <c r="CM173" i="178"/>
  <c r="CP172" i="178"/>
  <c r="CO172" i="178"/>
  <c r="CN172" i="178"/>
  <c r="CM172" i="178"/>
  <c r="CP171" i="178"/>
  <c r="CO171" i="178"/>
  <c r="CN171" i="178"/>
  <c r="CM171" i="178"/>
  <c r="CO170" i="178"/>
  <c r="CN170" i="178"/>
  <c r="CM170" i="178"/>
  <c r="CP169" i="178"/>
  <c r="CO169" i="178"/>
  <c r="CN169" i="178"/>
  <c r="CM169" i="178"/>
  <c r="CP168" i="178"/>
  <c r="CO168" i="178"/>
  <c r="CN168" i="178"/>
  <c r="CM168" i="178"/>
  <c r="CP167" i="178"/>
  <c r="CO167" i="178"/>
  <c r="CN167" i="178"/>
  <c r="CM167" i="178"/>
  <c r="CP166" i="178"/>
  <c r="CO166" i="178"/>
  <c r="CN166" i="178"/>
  <c r="CM166" i="178"/>
  <c r="CP165" i="178"/>
  <c r="CO165" i="178"/>
  <c r="CN165" i="178"/>
  <c r="CM165" i="178"/>
  <c r="CP164" i="178"/>
  <c r="CO164" i="178"/>
  <c r="CN164" i="178"/>
  <c r="CM164" i="178"/>
  <c r="CO163" i="178"/>
  <c r="CM163" i="178"/>
  <c r="CP162" i="178"/>
  <c r="CO162" i="178"/>
  <c r="CN162" i="178"/>
  <c r="CM162" i="178"/>
  <c r="CP161" i="178"/>
  <c r="CO161" i="178"/>
  <c r="CN161" i="178"/>
  <c r="CM161" i="178"/>
  <c r="CO160" i="178"/>
  <c r="CN160" i="178"/>
  <c r="CM160" i="178"/>
  <c r="CP159" i="178"/>
  <c r="CO159" i="178"/>
  <c r="CN159" i="178"/>
  <c r="CM159" i="178"/>
  <c r="CP158" i="178"/>
  <c r="CO158" i="178"/>
  <c r="CN158" i="178"/>
  <c r="CM158" i="178"/>
  <c r="CP157" i="178"/>
  <c r="CO157" i="178"/>
  <c r="CN157" i="178"/>
  <c r="CM157" i="178"/>
  <c r="CP156" i="178"/>
  <c r="CO156" i="178"/>
  <c r="CN156" i="178"/>
  <c r="CM156" i="178"/>
  <c r="CP155" i="178"/>
  <c r="CO155" i="178"/>
  <c r="CN155" i="178"/>
  <c r="CM155" i="178"/>
  <c r="CP154" i="178"/>
  <c r="CO154" i="178"/>
  <c r="CN154" i="178"/>
  <c r="CM154" i="178"/>
  <c r="CO153" i="178"/>
  <c r="CM153" i="178"/>
  <c r="CP152" i="178"/>
  <c r="CO152" i="178"/>
  <c r="CN152" i="178"/>
  <c r="CM152" i="178"/>
  <c r="CP151" i="178"/>
  <c r="CO151" i="178"/>
  <c r="CN151" i="178"/>
  <c r="CM151" i="178"/>
  <c r="CO150" i="178"/>
  <c r="CN150" i="178"/>
  <c r="CM150" i="178"/>
  <c r="CP149" i="178"/>
  <c r="CO149" i="178"/>
  <c r="CN149" i="178"/>
  <c r="CM149" i="178"/>
  <c r="CP148" i="178"/>
  <c r="CO148" i="178"/>
  <c r="CN148" i="178"/>
  <c r="CM148" i="178"/>
  <c r="CP147" i="178"/>
  <c r="CO147" i="178"/>
  <c r="CN147" i="178"/>
  <c r="CM147" i="178"/>
  <c r="CP146" i="178"/>
  <c r="CO146" i="178"/>
  <c r="CN146" i="178"/>
  <c r="CM146" i="178"/>
  <c r="CP145" i="178"/>
  <c r="CO145" i="178"/>
  <c r="CN145" i="178"/>
  <c r="CM145" i="178"/>
  <c r="CP144" i="178"/>
  <c r="CO144" i="178"/>
  <c r="CN144" i="178"/>
  <c r="CM144" i="178"/>
  <c r="CO143" i="178"/>
  <c r="CM143" i="178"/>
  <c r="CP142" i="178"/>
  <c r="CO142" i="178"/>
  <c r="CN142" i="178"/>
  <c r="CM142" i="178"/>
  <c r="CP141" i="178"/>
  <c r="CO141" i="178"/>
  <c r="CN141" i="178"/>
  <c r="CM141" i="178"/>
  <c r="CO140" i="178"/>
  <c r="CN140" i="178"/>
  <c r="CM140" i="178"/>
  <c r="CP139" i="178"/>
  <c r="CO139" i="178"/>
  <c r="CN139" i="178"/>
  <c r="CM139" i="178"/>
  <c r="CP138" i="178"/>
  <c r="CO138" i="178"/>
  <c r="CN138" i="178"/>
  <c r="CM138" i="178"/>
  <c r="CP137" i="178"/>
  <c r="CO137" i="178"/>
  <c r="CN137" i="178"/>
  <c r="CM137" i="178"/>
  <c r="CP136" i="178"/>
  <c r="CO136" i="178"/>
  <c r="CN136" i="178"/>
  <c r="CM136" i="178"/>
  <c r="CP135" i="178"/>
  <c r="CO135" i="178"/>
  <c r="CN135" i="178"/>
  <c r="CM135" i="178"/>
  <c r="CP134" i="178"/>
  <c r="CO134" i="178"/>
  <c r="CN134" i="178"/>
  <c r="CM134" i="178"/>
  <c r="CO133" i="178"/>
  <c r="CM133" i="178"/>
  <c r="CP132" i="178"/>
  <c r="CO132" i="178"/>
  <c r="CN132" i="178"/>
  <c r="CM132" i="178"/>
  <c r="CP131" i="178"/>
  <c r="CO131" i="178"/>
  <c r="CN131" i="178"/>
  <c r="CM131" i="178"/>
  <c r="CO130" i="178"/>
  <c r="CN130" i="178"/>
  <c r="CM130" i="178"/>
  <c r="CP129" i="178"/>
  <c r="CO129" i="178"/>
  <c r="CN129" i="178"/>
  <c r="CM129" i="178"/>
  <c r="CP128" i="178"/>
  <c r="CO128" i="178"/>
  <c r="CN128" i="178"/>
  <c r="CM128" i="178"/>
  <c r="CP127" i="178"/>
  <c r="CO127" i="178"/>
  <c r="CN127" i="178"/>
  <c r="CM127" i="178"/>
  <c r="CP126" i="178"/>
  <c r="CO126" i="178"/>
  <c r="CN126" i="178"/>
  <c r="CM126" i="178"/>
  <c r="CP125" i="178"/>
  <c r="CO125" i="178"/>
  <c r="CN125" i="178"/>
  <c r="CM125" i="178"/>
  <c r="CP124" i="178"/>
  <c r="CO124" i="178"/>
  <c r="CN124" i="178"/>
  <c r="CM124" i="178"/>
  <c r="CO123" i="178"/>
  <c r="CM123" i="178"/>
  <c r="CP122" i="178"/>
  <c r="CO122" i="178"/>
  <c r="CN122" i="178"/>
  <c r="CM122" i="178"/>
  <c r="CP121" i="178"/>
  <c r="CO121" i="178"/>
  <c r="CN121" i="178"/>
  <c r="CM121" i="178"/>
  <c r="CO120" i="178"/>
  <c r="CN120" i="178"/>
  <c r="CM120" i="178"/>
  <c r="CP119" i="178"/>
  <c r="CO119" i="178"/>
  <c r="CN119" i="178"/>
  <c r="CM119" i="178"/>
  <c r="CP118" i="178"/>
  <c r="CO118" i="178"/>
  <c r="CN118" i="178"/>
  <c r="CM118" i="178"/>
  <c r="CP117" i="178"/>
  <c r="CO117" i="178"/>
  <c r="CN117" i="178"/>
  <c r="CM117" i="178"/>
  <c r="CP116" i="178"/>
  <c r="CO116" i="178"/>
  <c r="CN116" i="178"/>
  <c r="CM116" i="178"/>
  <c r="CP115" i="178"/>
  <c r="CO115" i="178"/>
  <c r="CN115" i="178"/>
  <c r="CM115" i="178"/>
  <c r="CP114" i="178"/>
  <c r="CN114" i="178"/>
  <c r="CM114" i="178"/>
  <c r="CO113" i="178"/>
  <c r="CM113" i="178"/>
  <c r="CP112" i="178"/>
  <c r="CO112" i="178"/>
  <c r="CN112" i="178"/>
  <c r="CM112" i="178"/>
  <c r="CP111" i="178"/>
  <c r="CO111" i="178"/>
  <c r="CN111" i="178"/>
  <c r="CM111" i="178"/>
  <c r="CO110" i="178"/>
  <c r="CN110" i="178"/>
  <c r="CM110" i="178"/>
  <c r="CP109" i="178"/>
  <c r="CO109" i="178"/>
  <c r="CN109" i="178"/>
  <c r="CM109" i="178"/>
  <c r="CP108" i="178"/>
  <c r="CO108" i="178"/>
  <c r="CN108" i="178"/>
  <c r="CM108" i="178"/>
  <c r="CP107" i="178"/>
  <c r="CO107" i="178"/>
  <c r="CN107" i="178"/>
  <c r="CM107" i="178"/>
  <c r="CP106" i="178"/>
  <c r="CO106" i="178"/>
  <c r="CN106" i="178"/>
  <c r="CM106" i="178"/>
  <c r="CP105" i="178"/>
  <c r="CO105" i="178"/>
  <c r="CN105" i="178"/>
  <c r="CM105" i="178"/>
  <c r="CM104" i="178"/>
  <c r="CO103" i="178"/>
  <c r="CM103" i="178"/>
  <c r="CP102" i="178"/>
  <c r="CO102" i="178"/>
  <c r="CN102" i="178"/>
  <c r="CM102" i="178"/>
  <c r="CP101" i="178"/>
  <c r="CO101" i="178"/>
  <c r="CN101" i="178"/>
  <c r="CM101" i="178"/>
  <c r="CO100" i="178"/>
  <c r="CN100" i="178"/>
  <c r="CM100" i="178"/>
  <c r="CP99" i="178"/>
  <c r="CO99" i="178"/>
  <c r="CN99" i="178"/>
  <c r="CM99" i="178"/>
  <c r="CP98" i="178"/>
  <c r="CO98" i="178"/>
  <c r="CN98" i="178"/>
  <c r="CM98" i="178"/>
  <c r="CP97" i="178"/>
  <c r="CO97" i="178"/>
  <c r="CN97" i="178"/>
  <c r="CM97" i="178"/>
  <c r="CP96" i="178"/>
  <c r="CO96" i="178"/>
  <c r="CN96" i="178"/>
  <c r="CM96" i="178"/>
  <c r="CP95" i="178"/>
  <c r="CO95" i="178"/>
  <c r="CN95" i="178"/>
  <c r="CM95" i="178"/>
  <c r="CO93" i="178"/>
  <c r="CM93" i="178"/>
  <c r="CP92" i="178"/>
  <c r="CO92" i="178"/>
  <c r="CN92" i="178"/>
  <c r="CM92" i="178"/>
  <c r="CP91" i="178"/>
  <c r="CO91" i="178"/>
  <c r="CN91" i="178"/>
  <c r="CM91" i="178"/>
  <c r="CO90" i="178"/>
  <c r="CN90" i="178"/>
  <c r="CM90" i="178"/>
  <c r="CP89" i="178"/>
  <c r="CO89" i="178"/>
  <c r="CN89" i="178"/>
  <c r="CM89" i="178"/>
  <c r="CP88" i="178"/>
  <c r="CO88" i="178"/>
  <c r="CN88" i="178"/>
  <c r="CM88" i="178"/>
  <c r="CP87" i="178"/>
  <c r="CO87" i="178"/>
  <c r="CN87" i="178"/>
  <c r="CM87" i="178"/>
  <c r="CP86" i="178"/>
  <c r="CO86" i="178"/>
  <c r="CN86" i="178"/>
  <c r="CM86" i="178"/>
  <c r="CP85" i="178"/>
  <c r="CO85" i="178"/>
  <c r="CN85" i="178"/>
  <c r="CM85" i="178"/>
  <c r="CO83" i="178"/>
  <c r="CM83" i="178"/>
  <c r="CP82" i="178"/>
  <c r="CO82" i="178"/>
  <c r="CN82" i="178"/>
  <c r="CM82" i="178"/>
  <c r="CP81" i="178"/>
  <c r="CO81" i="178"/>
  <c r="CN81" i="178"/>
  <c r="CM81" i="178"/>
  <c r="CO80" i="178"/>
  <c r="CN80" i="178"/>
  <c r="CM80" i="178"/>
  <c r="CP79" i="178"/>
  <c r="CO79" i="178"/>
  <c r="CN79" i="178"/>
  <c r="CM79" i="178"/>
  <c r="CP78" i="178"/>
  <c r="CO78" i="178"/>
  <c r="CN78" i="178"/>
  <c r="CM78" i="178"/>
  <c r="CP77" i="178"/>
  <c r="CO77" i="178"/>
  <c r="CN77" i="178"/>
  <c r="CM77" i="178"/>
  <c r="CP76" i="178"/>
  <c r="CO76" i="178"/>
  <c r="CN76" i="178"/>
  <c r="CM76" i="178"/>
  <c r="CP75" i="178"/>
  <c r="CO75" i="178"/>
  <c r="CN75" i="178"/>
  <c r="CM75" i="178"/>
  <c r="CP74" i="178"/>
  <c r="CO74" i="178"/>
  <c r="CN74" i="178"/>
  <c r="CM74" i="178"/>
  <c r="CO73" i="178"/>
  <c r="CM73" i="178"/>
  <c r="CP72" i="178"/>
  <c r="CO72" i="178"/>
  <c r="CN72" i="178"/>
  <c r="CM72" i="178"/>
  <c r="CP71" i="178"/>
  <c r="CO71" i="178"/>
  <c r="CN71" i="178"/>
  <c r="CM71" i="178"/>
  <c r="CO70" i="178"/>
  <c r="CN70" i="178"/>
  <c r="CM70" i="178"/>
  <c r="CP69" i="178"/>
  <c r="CO69" i="178"/>
  <c r="CN69" i="178"/>
  <c r="CM69" i="178"/>
  <c r="CP68" i="178"/>
  <c r="CO68" i="178"/>
  <c r="CN68" i="178"/>
  <c r="CM68" i="178"/>
  <c r="CP67" i="178"/>
  <c r="CO67" i="178"/>
  <c r="CN67" i="178"/>
  <c r="CM67" i="178"/>
  <c r="CP66" i="178"/>
  <c r="CO66" i="178"/>
  <c r="CN66" i="178"/>
  <c r="CM66" i="178"/>
  <c r="CP65" i="178"/>
  <c r="CO65" i="178"/>
  <c r="CN65" i="178"/>
  <c r="CM65" i="178"/>
  <c r="CP64" i="178"/>
  <c r="CO64" i="178"/>
  <c r="CN64" i="178"/>
  <c r="CM64" i="178"/>
  <c r="CO63" i="178"/>
  <c r="CM63" i="178"/>
  <c r="CP62" i="178"/>
  <c r="CO62" i="178"/>
  <c r="CN62" i="178"/>
  <c r="CM62" i="178"/>
  <c r="CP61" i="178"/>
  <c r="CO61" i="178"/>
  <c r="CN61" i="178"/>
  <c r="CM61" i="178"/>
  <c r="CO60" i="178"/>
  <c r="CN60" i="178"/>
  <c r="CM60" i="178"/>
  <c r="CP59" i="178"/>
  <c r="CO59" i="178"/>
  <c r="CN59" i="178"/>
  <c r="CM59" i="178"/>
  <c r="CP58" i="178"/>
  <c r="CO58" i="178"/>
  <c r="CN58" i="178"/>
  <c r="CM58" i="178"/>
  <c r="CP57" i="178"/>
  <c r="CO57" i="178"/>
  <c r="CN57" i="178"/>
  <c r="CM57" i="178"/>
  <c r="CP56" i="178"/>
  <c r="CO56" i="178"/>
  <c r="CN56" i="178"/>
  <c r="CM56" i="178"/>
  <c r="CP55" i="178"/>
  <c r="CO55" i="178"/>
  <c r="CN55" i="178"/>
  <c r="CM55" i="178"/>
  <c r="CP54" i="178"/>
  <c r="CO54" i="178"/>
  <c r="CN54" i="178"/>
  <c r="CM54" i="178"/>
  <c r="CO53" i="178"/>
  <c r="CM53" i="178"/>
  <c r="CP52" i="178"/>
  <c r="CO52" i="178"/>
  <c r="CN52" i="178"/>
  <c r="CM52" i="178"/>
  <c r="CP51" i="178"/>
  <c r="CO51" i="178"/>
  <c r="CN51" i="178"/>
  <c r="CM51" i="178"/>
  <c r="CO50" i="178"/>
  <c r="CN50" i="178"/>
  <c r="CM50" i="178"/>
  <c r="CP49" i="178"/>
  <c r="CO49" i="178"/>
  <c r="CN49" i="178"/>
  <c r="CM49" i="178"/>
  <c r="CP48" i="178"/>
  <c r="CO48" i="178"/>
  <c r="CN48" i="178"/>
  <c r="CM48" i="178"/>
  <c r="CP47" i="178"/>
  <c r="CO47" i="178"/>
  <c r="CN47" i="178"/>
  <c r="CM47" i="178"/>
  <c r="CP46" i="178"/>
  <c r="CO46" i="178"/>
  <c r="CN46" i="178"/>
  <c r="CM46" i="178"/>
  <c r="CP45" i="178"/>
  <c r="CO45" i="178"/>
  <c r="CN45" i="178"/>
  <c r="CM45" i="178"/>
  <c r="CP44" i="178"/>
  <c r="CO44" i="178"/>
  <c r="CN44" i="178"/>
  <c r="CM44" i="178"/>
  <c r="CO43" i="178"/>
  <c r="CM43" i="178"/>
  <c r="CP42" i="178"/>
  <c r="CO42" i="178"/>
  <c r="CN42" i="178"/>
  <c r="CM42" i="178"/>
  <c r="CP41" i="178"/>
  <c r="CO41" i="178"/>
  <c r="CN41" i="178"/>
  <c r="CM41" i="178"/>
  <c r="CO40" i="178"/>
  <c r="CN40" i="178"/>
  <c r="CM40" i="178"/>
  <c r="CP39" i="178"/>
  <c r="CO39" i="178"/>
  <c r="CN39" i="178"/>
  <c r="CM39" i="178"/>
  <c r="CP38" i="178"/>
  <c r="CO38" i="178"/>
  <c r="CN38" i="178"/>
  <c r="CM38" i="178"/>
  <c r="CP37" i="178"/>
  <c r="CO37" i="178"/>
  <c r="CN37" i="178"/>
  <c r="CM37" i="178"/>
  <c r="CP36" i="178"/>
  <c r="CO36" i="178"/>
  <c r="CN36" i="178"/>
  <c r="CM36" i="178"/>
  <c r="CP35" i="178"/>
  <c r="CO35" i="178"/>
  <c r="CN35" i="178"/>
  <c r="CM35" i="178"/>
  <c r="CP34" i="178"/>
  <c r="CO34" i="178"/>
  <c r="CN34" i="178"/>
  <c r="CM34" i="178"/>
  <c r="CO33" i="178"/>
  <c r="CM33" i="178"/>
  <c r="CP32" i="178"/>
  <c r="CO32" i="178"/>
  <c r="CN32" i="178"/>
  <c r="CM32" i="178"/>
  <c r="CP31" i="178"/>
  <c r="CO31" i="178"/>
  <c r="CN31" i="178"/>
  <c r="CM31" i="178"/>
  <c r="CO30" i="178"/>
  <c r="CN30" i="178"/>
  <c r="CM30" i="178"/>
  <c r="CP29" i="178"/>
  <c r="CO29" i="178"/>
  <c r="CN29" i="178"/>
  <c r="CM29" i="178"/>
  <c r="CP28" i="178"/>
  <c r="CO28" i="178"/>
  <c r="CN28" i="178"/>
  <c r="CM28" i="178"/>
  <c r="CP27" i="178"/>
  <c r="CO27" i="178"/>
  <c r="CN27" i="178"/>
  <c r="CM27" i="178"/>
  <c r="CP26" i="178"/>
  <c r="CO26" i="178"/>
  <c r="CN26" i="178"/>
  <c r="CM26" i="178"/>
  <c r="CP25" i="178"/>
  <c r="CO25" i="178"/>
  <c r="CN25" i="178"/>
  <c r="CM25" i="178"/>
  <c r="CP24" i="178"/>
  <c r="CO24" i="178"/>
  <c r="CN24" i="178"/>
  <c r="CM24" i="178"/>
  <c r="CO23" i="178"/>
  <c r="CM23" i="178"/>
  <c r="CP22" i="178"/>
  <c r="CO22" i="178"/>
  <c r="CN22" i="178"/>
  <c r="CM22" i="178"/>
  <c r="CP21" i="178"/>
  <c r="CO21" i="178"/>
  <c r="CN21" i="178"/>
  <c r="CM21" i="178"/>
  <c r="CO20" i="178"/>
  <c r="CN20" i="178"/>
  <c r="CM20" i="178"/>
  <c r="CK239" i="178"/>
  <c r="CJ239" i="178"/>
  <c r="CI239" i="178"/>
  <c r="CH239" i="178"/>
  <c r="CK238" i="178"/>
  <c r="CJ238" i="178"/>
  <c r="CI238" i="178"/>
  <c r="CH238" i="178"/>
  <c r="CK237" i="178"/>
  <c r="CJ237" i="178"/>
  <c r="CI237" i="178"/>
  <c r="CH237" i="178"/>
  <c r="CK236" i="178"/>
  <c r="CJ236" i="178"/>
  <c r="CI236" i="178"/>
  <c r="CH236" i="178"/>
  <c r="CK235" i="178"/>
  <c r="CJ235" i="178"/>
  <c r="CI235" i="178"/>
  <c r="CH235" i="178"/>
  <c r="CK234" i="178"/>
  <c r="CJ234" i="178"/>
  <c r="CI234" i="178"/>
  <c r="CH234" i="178"/>
  <c r="CJ233" i="178"/>
  <c r="CH233" i="178"/>
  <c r="CK232" i="178"/>
  <c r="CJ232" i="178"/>
  <c r="CI232" i="178"/>
  <c r="CH232" i="178"/>
  <c r="CK231" i="178"/>
  <c r="CJ231" i="178"/>
  <c r="CI231" i="178"/>
  <c r="CH231" i="178"/>
  <c r="CJ230" i="178"/>
  <c r="CI230" i="178"/>
  <c r="CH230" i="178"/>
  <c r="CK229" i="178"/>
  <c r="CJ229" i="178"/>
  <c r="CI229" i="178"/>
  <c r="CH229" i="178"/>
  <c r="CK228" i="178"/>
  <c r="CJ228" i="178"/>
  <c r="CI228" i="178"/>
  <c r="CH228" i="178"/>
  <c r="CK227" i="178"/>
  <c r="CJ227" i="178"/>
  <c r="CI227" i="178"/>
  <c r="CH227" i="178"/>
  <c r="CK226" i="178"/>
  <c r="CJ226" i="178"/>
  <c r="CI226" i="178"/>
  <c r="CH226" i="178"/>
  <c r="CK225" i="178"/>
  <c r="CJ225" i="178"/>
  <c r="CI225" i="178"/>
  <c r="CH225" i="178"/>
  <c r="CK224" i="178"/>
  <c r="CJ224" i="178"/>
  <c r="CI224" i="178"/>
  <c r="CH224" i="178"/>
  <c r="CJ223" i="178"/>
  <c r="CH223" i="178"/>
  <c r="CK222" i="178"/>
  <c r="CJ222" i="178"/>
  <c r="CI222" i="178"/>
  <c r="CH222" i="178"/>
  <c r="CK221" i="178"/>
  <c r="CJ221" i="178"/>
  <c r="CI221" i="178"/>
  <c r="CH221" i="178"/>
  <c r="CJ220" i="178"/>
  <c r="CI220" i="178"/>
  <c r="CH220" i="178"/>
  <c r="CK219" i="178"/>
  <c r="CJ219" i="178"/>
  <c r="CI219" i="178"/>
  <c r="CH219" i="178"/>
  <c r="CK218" i="178"/>
  <c r="CJ218" i="178"/>
  <c r="CI218" i="178"/>
  <c r="CH218" i="178"/>
  <c r="CK217" i="178"/>
  <c r="CJ217" i="178"/>
  <c r="CI217" i="178"/>
  <c r="CH217" i="178"/>
  <c r="CK216" i="178"/>
  <c r="CJ216" i="178"/>
  <c r="CI216" i="178"/>
  <c r="CH216" i="178"/>
  <c r="CK215" i="178"/>
  <c r="CJ215" i="178"/>
  <c r="CI215" i="178"/>
  <c r="CH215" i="178"/>
  <c r="CK214" i="178"/>
  <c r="CJ214" i="178"/>
  <c r="CI214" i="178"/>
  <c r="CH214" i="178"/>
  <c r="CJ213" i="178"/>
  <c r="CH213" i="178"/>
  <c r="CK212" i="178"/>
  <c r="CJ212" i="178"/>
  <c r="CI212" i="178"/>
  <c r="CH212" i="178"/>
  <c r="CK211" i="178"/>
  <c r="CJ211" i="178"/>
  <c r="CI211" i="178"/>
  <c r="CH211" i="178"/>
  <c r="CJ210" i="178"/>
  <c r="CI210" i="178"/>
  <c r="CH210" i="178"/>
  <c r="CK209" i="178"/>
  <c r="CJ209" i="178"/>
  <c r="CI209" i="178"/>
  <c r="CH209" i="178"/>
  <c r="CK208" i="178"/>
  <c r="CJ208" i="178"/>
  <c r="CI208" i="178"/>
  <c r="CH208" i="178"/>
  <c r="CK207" i="178"/>
  <c r="CJ207" i="178"/>
  <c r="CI207" i="178"/>
  <c r="CH207" i="178"/>
  <c r="CK206" i="178"/>
  <c r="CJ206" i="178"/>
  <c r="CI206" i="178"/>
  <c r="CH206" i="178"/>
  <c r="CK205" i="178"/>
  <c r="CJ205" i="178"/>
  <c r="CI205" i="178"/>
  <c r="CH205" i="178"/>
  <c r="CK204" i="178"/>
  <c r="CJ204" i="178"/>
  <c r="CI204" i="178"/>
  <c r="CH204" i="178"/>
  <c r="CJ203" i="178"/>
  <c r="CH203" i="178"/>
  <c r="CK202" i="178"/>
  <c r="CJ202" i="178"/>
  <c r="CI202" i="178"/>
  <c r="CH202" i="178"/>
  <c r="CK201" i="178"/>
  <c r="CJ201" i="178"/>
  <c r="CI201" i="178"/>
  <c r="CH201" i="178"/>
  <c r="CJ200" i="178"/>
  <c r="CI200" i="178"/>
  <c r="CH200" i="178"/>
  <c r="CK199" i="178"/>
  <c r="CJ199" i="178"/>
  <c r="CI199" i="178"/>
  <c r="CH199" i="178"/>
  <c r="CK198" i="178"/>
  <c r="CJ198" i="178"/>
  <c r="CI198" i="178"/>
  <c r="CH198" i="178"/>
  <c r="CK197" i="178"/>
  <c r="CJ197" i="178"/>
  <c r="CI197" i="178"/>
  <c r="CH197" i="178"/>
  <c r="CK196" i="178"/>
  <c r="CJ196" i="178"/>
  <c r="CI196" i="178"/>
  <c r="CH196" i="178"/>
  <c r="CK195" i="178"/>
  <c r="CJ195" i="178"/>
  <c r="CI195" i="178"/>
  <c r="CH195" i="178"/>
  <c r="CK194" i="178"/>
  <c r="CJ194" i="178"/>
  <c r="CI194" i="178"/>
  <c r="CH194" i="178"/>
  <c r="CJ193" i="178"/>
  <c r="CH193" i="178"/>
  <c r="CK192" i="178"/>
  <c r="CJ192" i="178"/>
  <c r="CI192" i="178"/>
  <c r="CH192" i="178"/>
  <c r="CK191" i="178"/>
  <c r="CJ191" i="178"/>
  <c r="CI191" i="178"/>
  <c r="CH191" i="178"/>
  <c r="CJ190" i="178"/>
  <c r="CI190" i="178"/>
  <c r="CH190" i="178"/>
  <c r="CK189" i="178"/>
  <c r="CJ189" i="178"/>
  <c r="CI189" i="178"/>
  <c r="CH189" i="178"/>
  <c r="CK188" i="178"/>
  <c r="CJ188" i="178"/>
  <c r="CI188" i="178"/>
  <c r="CH188" i="178"/>
  <c r="CK187" i="178"/>
  <c r="CJ187" i="178"/>
  <c r="CI187" i="178"/>
  <c r="CH187" i="178"/>
  <c r="CK186" i="178"/>
  <c r="CJ186" i="178"/>
  <c r="CI186" i="178"/>
  <c r="CH186" i="178"/>
  <c r="CK185" i="178"/>
  <c r="CJ185" i="178"/>
  <c r="CI185" i="178"/>
  <c r="CH185" i="178"/>
  <c r="CK184" i="178"/>
  <c r="CJ184" i="178"/>
  <c r="CI184" i="178"/>
  <c r="CH184" i="178"/>
  <c r="CJ183" i="178"/>
  <c r="CH183" i="178"/>
  <c r="CK182" i="178"/>
  <c r="CJ182" i="178"/>
  <c r="CI182" i="178"/>
  <c r="CH182" i="178"/>
  <c r="CK181" i="178"/>
  <c r="CJ181" i="178"/>
  <c r="CI181" i="178"/>
  <c r="CH181" i="178"/>
  <c r="CJ180" i="178"/>
  <c r="CI180" i="178"/>
  <c r="CH180" i="178"/>
  <c r="CK179" i="178"/>
  <c r="CJ179" i="178"/>
  <c r="CI179" i="178"/>
  <c r="CH179" i="178"/>
  <c r="CK178" i="178"/>
  <c r="CJ178" i="178"/>
  <c r="CI178" i="178"/>
  <c r="CH178" i="178"/>
  <c r="CK177" i="178"/>
  <c r="CJ177" i="178"/>
  <c r="CI177" i="178"/>
  <c r="CH177" i="178"/>
  <c r="CK176" i="178"/>
  <c r="CJ176" i="178"/>
  <c r="CI176" i="178"/>
  <c r="CH176" i="178"/>
  <c r="CK175" i="178"/>
  <c r="CJ175" i="178"/>
  <c r="CI175" i="178"/>
  <c r="CH175" i="178"/>
  <c r="CK174" i="178"/>
  <c r="CJ174" i="178"/>
  <c r="CI174" i="178"/>
  <c r="CH174" i="178"/>
  <c r="CJ173" i="178"/>
  <c r="CH173" i="178"/>
  <c r="CK172" i="178"/>
  <c r="CJ172" i="178"/>
  <c r="CI172" i="178"/>
  <c r="CH172" i="178"/>
  <c r="CK171" i="178"/>
  <c r="CJ171" i="178"/>
  <c r="CI171" i="178"/>
  <c r="CH171" i="178"/>
  <c r="CJ170" i="178"/>
  <c r="CI170" i="178"/>
  <c r="CH170" i="178"/>
  <c r="CK169" i="178"/>
  <c r="CJ169" i="178"/>
  <c r="CI169" i="178"/>
  <c r="CH169" i="178"/>
  <c r="CK168" i="178"/>
  <c r="CJ168" i="178"/>
  <c r="CI168" i="178"/>
  <c r="CH168" i="178"/>
  <c r="CK167" i="178"/>
  <c r="CJ167" i="178"/>
  <c r="CI167" i="178"/>
  <c r="CH167" i="178"/>
  <c r="CK166" i="178"/>
  <c r="CJ166" i="178"/>
  <c r="CI166" i="178"/>
  <c r="CH166" i="178"/>
  <c r="CK165" i="178"/>
  <c r="CJ165" i="178"/>
  <c r="CI165" i="178"/>
  <c r="CH165" i="178"/>
  <c r="CK164" i="178"/>
  <c r="CJ164" i="178"/>
  <c r="CI164" i="178"/>
  <c r="CH164" i="178"/>
  <c r="CJ163" i="178"/>
  <c r="CH163" i="178"/>
  <c r="CK162" i="178"/>
  <c r="CJ162" i="178"/>
  <c r="CI162" i="178"/>
  <c r="CH162" i="178"/>
  <c r="CK161" i="178"/>
  <c r="CJ161" i="178"/>
  <c r="CI161" i="178"/>
  <c r="CH161" i="178"/>
  <c r="CJ160" i="178"/>
  <c r="CI160" i="178"/>
  <c r="CH160" i="178"/>
  <c r="CK159" i="178"/>
  <c r="CJ159" i="178"/>
  <c r="CI159" i="178"/>
  <c r="CH159" i="178"/>
  <c r="CK158" i="178"/>
  <c r="CJ158" i="178"/>
  <c r="CI158" i="178"/>
  <c r="CH158" i="178"/>
  <c r="CK157" i="178"/>
  <c r="CJ157" i="178"/>
  <c r="CI157" i="178"/>
  <c r="CH157" i="178"/>
  <c r="CK156" i="178"/>
  <c r="CJ156" i="178"/>
  <c r="CI156" i="178"/>
  <c r="CH156" i="178"/>
  <c r="CK155" i="178"/>
  <c r="CJ155" i="178"/>
  <c r="CI155" i="178"/>
  <c r="CH155" i="178"/>
  <c r="CK154" i="178"/>
  <c r="CJ154" i="178"/>
  <c r="CI154" i="178"/>
  <c r="CH154" i="178"/>
  <c r="CJ153" i="178"/>
  <c r="CH153" i="178"/>
  <c r="CK152" i="178"/>
  <c r="CJ152" i="178"/>
  <c r="CI152" i="178"/>
  <c r="CH152" i="178"/>
  <c r="CK151" i="178"/>
  <c r="CJ151" i="178"/>
  <c r="CI151" i="178"/>
  <c r="CH151" i="178"/>
  <c r="CJ150" i="178"/>
  <c r="CI150" i="178"/>
  <c r="CH150" i="178"/>
  <c r="CK149" i="178"/>
  <c r="CJ149" i="178"/>
  <c r="CI149" i="178"/>
  <c r="CH149" i="178"/>
  <c r="CK148" i="178"/>
  <c r="CJ148" i="178"/>
  <c r="CI148" i="178"/>
  <c r="CH148" i="178"/>
  <c r="CK147" i="178"/>
  <c r="CJ147" i="178"/>
  <c r="CI147" i="178"/>
  <c r="CH147" i="178"/>
  <c r="CK146" i="178"/>
  <c r="CJ146" i="178"/>
  <c r="CI146" i="178"/>
  <c r="CH146" i="178"/>
  <c r="CK145" i="178"/>
  <c r="CJ145" i="178"/>
  <c r="CI145" i="178"/>
  <c r="CH145" i="178"/>
  <c r="CK144" i="178"/>
  <c r="CJ144" i="178"/>
  <c r="CI144" i="178"/>
  <c r="CH144" i="178"/>
  <c r="CJ143" i="178"/>
  <c r="CH143" i="178"/>
  <c r="CK142" i="178"/>
  <c r="CJ142" i="178"/>
  <c r="CI142" i="178"/>
  <c r="CH142" i="178"/>
  <c r="CK141" i="178"/>
  <c r="CJ141" i="178"/>
  <c r="CI141" i="178"/>
  <c r="CH141" i="178"/>
  <c r="CJ140" i="178"/>
  <c r="CI140" i="178"/>
  <c r="CH140" i="178"/>
  <c r="CK139" i="178"/>
  <c r="CJ139" i="178"/>
  <c r="CI139" i="178"/>
  <c r="CH139" i="178"/>
  <c r="CK138" i="178"/>
  <c r="CJ138" i="178"/>
  <c r="CI138" i="178"/>
  <c r="CH138" i="178"/>
  <c r="CK137" i="178"/>
  <c r="CJ137" i="178"/>
  <c r="CI137" i="178"/>
  <c r="CH137" i="178"/>
  <c r="CK136" i="178"/>
  <c r="CJ136" i="178"/>
  <c r="CI136" i="178"/>
  <c r="CH136" i="178"/>
  <c r="CK135" i="178"/>
  <c r="CJ135" i="178"/>
  <c r="CI135" i="178"/>
  <c r="CH135" i="178"/>
  <c r="CK134" i="178"/>
  <c r="CJ134" i="178"/>
  <c r="CI134" i="178"/>
  <c r="CH134" i="178"/>
  <c r="CJ133" i="178"/>
  <c r="CH133" i="178"/>
  <c r="CK132" i="178"/>
  <c r="CJ132" i="178"/>
  <c r="CI132" i="178"/>
  <c r="CH132" i="178"/>
  <c r="CK131" i="178"/>
  <c r="CJ131" i="178"/>
  <c r="CI131" i="178"/>
  <c r="CH131" i="178"/>
  <c r="CJ130" i="178"/>
  <c r="CI130" i="178"/>
  <c r="CH130" i="178"/>
  <c r="CK129" i="178"/>
  <c r="CJ129" i="178"/>
  <c r="CI129" i="178"/>
  <c r="CH129" i="178"/>
  <c r="CK128" i="178"/>
  <c r="CJ128" i="178"/>
  <c r="CI128" i="178"/>
  <c r="CH128" i="178"/>
  <c r="CK127" i="178"/>
  <c r="CJ127" i="178"/>
  <c r="CI127" i="178"/>
  <c r="CH127" i="178"/>
  <c r="CK126" i="178"/>
  <c r="CJ126" i="178"/>
  <c r="CI126" i="178"/>
  <c r="CH126" i="178"/>
  <c r="CK125" i="178"/>
  <c r="CJ125" i="178"/>
  <c r="CI125" i="178"/>
  <c r="CH125" i="178"/>
  <c r="CK124" i="178"/>
  <c r="CJ124" i="178"/>
  <c r="CI124" i="178"/>
  <c r="CH124" i="178"/>
  <c r="CJ123" i="178"/>
  <c r="CH123" i="178"/>
  <c r="CK122" i="178"/>
  <c r="CJ122" i="178"/>
  <c r="CI122" i="178"/>
  <c r="CH122" i="178"/>
  <c r="CK121" i="178"/>
  <c r="CJ121" i="178"/>
  <c r="CI121" i="178"/>
  <c r="CH121" i="178"/>
  <c r="CJ120" i="178"/>
  <c r="CI120" i="178"/>
  <c r="CH120" i="178"/>
  <c r="CK119" i="178"/>
  <c r="CJ119" i="178"/>
  <c r="CI119" i="178"/>
  <c r="CH119" i="178"/>
  <c r="CK118" i="178"/>
  <c r="CJ118" i="178"/>
  <c r="CI118" i="178"/>
  <c r="CH118" i="178"/>
  <c r="CK117" i="178"/>
  <c r="CJ117" i="178"/>
  <c r="CI117" i="178"/>
  <c r="CH117" i="178"/>
  <c r="CK116" i="178"/>
  <c r="CJ116" i="178"/>
  <c r="CI116" i="178"/>
  <c r="CH116" i="178"/>
  <c r="CK115" i="178"/>
  <c r="CJ115" i="178"/>
  <c r="CI115" i="178"/>
  <c r="CH115" i="178"/>
  <c r="CK114" i="178"/>
  <c r="CJ114" i="178"/>
  <c r="CI114" i="178"/>
  <c r="CH114" i="178"/>
  <c r="CJ113" i="178"/>
  <c r="CH113" i="178"/>
  <c r="CK112" i="178"/>
  <c r="CJ112" i="178"/>
  <c r="CI112" i="178"/>
  <c r="CH112" i="178"/>
  <c r="CK111" i="178"/>
  <c r="CJ111" i="178"/>
  <c r="CI111" i="178"/>
  <c r="CH111" i="178"/>
  <c r="CJ110" i="178"/>
  <c r="CI110" i="178"/>
  <c r="CH110" i="178"/>
  <c r="CK109" i="178"/>
  <c r="CJ109" i="178"/>
  <c r="CI109" i="178"/>
  <c r="CH109" i="178"/>
  <c r="CK108" i="178"/>
  <c r="CJ108" i="178"/>
  <c r="CI108" i="178"/>
  <c r="CH108" i="178"/>
  <c r="CK107" i="178"/>
  <c r="CJ107" i="178"/>
  <c r="CI107" i="178"/>
  <c r="CH107" i="178"/>
  <c r="CK106" i="178"/>
  <c r="CJ106" i="178"/>
  <c r="CI106" i="178"/>
  <c r="CH106" i="178"/>
  <c r="CK105" i="178"/>
  <c r="CJ105" i="178"/>
  <c r="CI105" i="178"/>
  <c r="CH105" i="178"/>
  <c r="CI104" i="178"/>
  <c r="CH104" i="178"/>
  <c r="CJ103" i="178"/>
  <c r="CH103" i="178"/>
  <c r="CK102" i="178"/>
  <c r="CJ102" i="178"/>
  <c r="CI102" i="178"/>
  <c r="CH102" i="178"/>
  <c r="CK101" i="178"/>
  <c r="CJ101" i="178"/>
  <c r="CI101" i="178"/>
  <c r="CH101" i="178"/>
  <c r="CJ100" i="178"/>
  <c r="CI100" i="178"/>
  <c r="CH100" i="178"/>
  <c r="CK99" i="178"/>
  <c r="CJ99" i="178"/>
  <c r="CI99" i="178"/>
  <c r="CH99" i="178"/>
  <c r="CK98" i="178"/>
  <c r="CJ98" i="178"/>
  <c r="CI98" i="178"/>
  <c r="CH98" i="178"/>
  <c r="CK97" i="178"/>
  <c r="CJ97" i="178"/>
  <c r="CI97" i="178"/>
  <c r="CH97" i="178"/>
  <c r="CK96" i="178"/>
  <c r="CJ96" i="178"/>
  <c r="CI96" i="178"/>
  <c r="CH96" i="178"/>
  <c r="CK95" i="178"/>
  <c r="CJ95" i="178"/>
  <c r="CI95" i="178"/>
  <c r="CH95" i="178"/>
  <c r="CI94" i="178"/>
  <c r="CJ93" i="178"/>
  <c r="CH93" i="178"/>
  <c r="CK92" i="178"/>
  <c r="CJ92" i="178"/>
  <c r="CI92" i="178"/>
  <c r="CH92" i="178"/>
  <c r="CK91" i="178"/>
  <c r="CJ91" i="178"/>
  <c r="CI91" i="178"/>
  <c r="CH91" i="178"/>
  <c r="CJ90" i="178"/>
  <c r="CI90" i="178"/>
  <c r="CH90" i="178"/>
  <c r="CK89" i="178"/>
  <c r="CJ89" i="178"/>
  <c r="CI89" i="178"/>
  <c r="CH89" i="178"/>
  <c r="CK88" i="178"/>
  <c r="CJ88" i="178"/>
  <c r="CI88" i="178"/>
  <c r="CH88" i="178"/>
  <c r="CK87" i="178"/>
  <c r="CJ87" i="178"/>
  <c r="CI87" i="178"/>
  <c r="CH87" i="178"/>
  <c r="CK86" i="178"/>
  <c r="CJ86" i="178"/>
  <c r="CI86" i="178"/>
  <c r="CH86" i="178"/>
  <c r="CK85" i="178"/>
  <c r="CJ85" i="178"/>
  <c r="CI85" i="178"/>
  <c r="CH85" i="178"/>
  <c r="CJ83" i="178"/>
  <c r="CH83" i="178"/>
  <c r="CK82" i="178"/>
  <c r="CJ82" i="178"/>
  <c r="CI82" i="178"/>
  <c r="CH82" i="178"/>
  <c r="CK81" i="178"/>
  <c r="CJ81" i="178"/>
  <c r="CI81" i="178"/>
  <c r="CH81" i="178"/>
  <c r="CJ80" i="178"/>
  <c r="CI80" i="178"/>
  <c r="CH80" i="178"/>
  <c r="CK79" i="178"/>
  <c r="CJ79" i="178"/>
  <c r="CI79" i="178"/>
  <c r="CH79" i="178"/>
  <c r="CK78" i="178"/>
  <c r="CJ78" i="178"/>
  <c r="CI78" i="178"/>
  <c r="CH78" i="178"/>
  <c r="CK77" i="178"/>
  <c r="CJ77" i="178"/>
  <c r="CI77" i="178"/>
  <c r="CH77" i="178"/>
  <c r="CK76" i="178"/>
  <c r="CJ76" i="178"/>
  <c r="CI76" i="178"/>
  <c r="CH76" i="178"/>
  <c r="CK75" i="178"/>
  <c r="CJ75" i="178"/>
  <c r="CI75" i="178"/>
  <c r="CH75" i="178"/>
  <c r="CK74" i="178"/>
  <c r="CJ74" i="178"/>
  <c r="CI74" i="178"/>
  <c r="CH74" i="178"/>
  <c r="CJ73" i="178"/>
  <c r="CH73" i="178"/>
  <c r="CK72" i="178"/>
  <c r="CJ72" i="178"/>
  <c r="CI72" i="178"/>
  <c r="CH72" i="178"/>
  <c r="CK71" i="178"/>
  <c r="CJ71" i="178"/>
  <c r="CI71" i="178"/>
  <c r="CH71" i="178"/>
  <c r="CJ70" i="178"/>
  <c r="CI70" i="178"/>
  <c r="CH70" i="178"/>
  <c r="CK69" i="178"/>
  <c r="CJ69" i="178"/>
  <c r="CI69" i="178"/>
  <c r="CH69" i="178"/>
  <c r="CK68" i="178"/>
  <c r="CJ68" i="178"/>
  <c r="CI68" i="178"/>
  <c r="CH68" i="178"/>
  <c r="CK67" i="178"/>
  <c r="CJ67" i="178"/>
  <c r="CI67" i="178"/>
  <c r="CH67" i="178"/>
  <c r="CK66" i="178"/>
  <c r="CJ66" i="178"/>
  <c r="CI66" i="178"/>
  <c r="CH66" i="178"/>
  <c r="CK65" i="178"/>
  <c r="CJ65" i="178"/>
  <c r="CI65" i="178"/>
  <c r="CH65" i="178"/>
  <c r="CK64" i="178"/>
  <c r="CJ64" i="178"/>
  <c r="CI64" i="178"/>
  <c r="CH64" i="178"/>
  <c r="CJ63" i="178"/>
  <c r="CH63" i="178"/>
  <c r="CK62" i="178"/>
  <c r="CJ62" i="178"/>
  <c r="CI62" i="178"/>
  <c r="CH62" i="178"/>
  <c r="CK61" i="178"/>
  <c r="CJ61" i="178"/>
  <c r="CI61" i="178"/>
  <c r="CH61" i="178"/>
  <c r="CJ60" i="178"/>
  <c r="CI60" i="178"/>
  <c r="CH60" i="178"/>
  <c r="CK59" i="178"/>
  <c r="CJ59" i="178"/>
  <c r="CI59" i="178"/>
  <c r="CH59" i="178"/>
  <c r="CK58" i="178"/>
  <c r="CJ58" i="178"/>
  <c r="CI58" i="178"/>
  <c r="CH58" i="178"/>
  <c r="CK57" i="178"/>
  <c r="CJ57" i="178"/>
  <c r="CI57" i="178"/>
  <c r="CH57" i="178"/>
  <c r="CK56" i="178"/>
  <c r="CJ56" i="178"/>
  <c r="CI56" i="178"/>
  <c r="CH56" i="178"/>
  <c r="CK55" i="178"/>
  <c r="CJ55" i="178"/>
  <c r="CI55" i="178"/>
  <c r="CH55" i="178"/>
  <c r="CK54" i="178"/>
  <c r="CJ54" i="178"/>
  <c r="CI54" i="178"/>
  <c r="CH54" i="178"/>
  <c r="CJ53" i="178"/>
  <c r="CH53" i="178"/>
  <c r="CK52" i="178"/>
  <c r="CJ52" i="178"/>
  <c r="CI52" i="178"/>
  <c r="CH52" i="178"/>
  <c r="CK51" i="178"/>
  <c r="CJ51" i="178"/>
  <c r="CI51" i="178"/>
  <c r="CH51" i="178"/>
  <c r="CJ50" i="178"/>
  <c r="CI50" i="178"/>
  <c r="CH50" i="178"/>
  <c r="CK49" i="178"/>
  <c r="CJ49" i="178"/>
  <c r="CI49" i="178"/>
  <c r="CH49" i="178"/>
  <c r="CK48" i="178"/>
  <c r="CJ48" i="178"/>
  <c r="CI48" i="178"/>
  <c r="CH48" i="178"/>
  <c r="CK47" i="178"/>
  <c r="CJ47" i="178"/>
  <c r="CI47" i="178"/>
  <c r="CH47" i="178"/>
  <c r="CK46" i="178"/>
  <c r="CJ46" i="178"/>
  <c r="CI46" i="178"/>
  <c r="CH46" i="178"/>
  <c r="CK45" i="178"/>
  <c r="CJ45" i="178"/>
  <c r="CI45" i="178"/>
  <c r="CH45" i="178"/>
  <c r="CK44" i="178"/>
  <c r="CJ44" i="178"/>
  <c r="CI44" i="178"/>
  <c r="CH44" i="178"/>
  <c r="CJ43" i="178"/>
  <c r="CH43" i="178"/>
  <c r="CK42" i="178"/>
  <c r="CJ42" i="178"/>
  <c r="CI42" i="178"/>
  <c r="CH42" i="178"/>
  <c r="CK41" i="178"/>
  <c r="CJ41" i="178"/>
  <c r="CI41" i="178"/>
  <c r="CH41" i="178"/>
  <c r="CJ40" i="178"/>
  <c r="CI40" i="178"/>
  <c r="CH40" i="178"/>
  <c r="CK39" i="178"/>
  <c r="CJ39" i="178"/>
  <c r="CI39" i="178"/>
  <c r="CH39" i="178"/>
  <c r="CK38" i="178"/>
  <c r="CJ38" i="178"/>
  <c r="CI38" i="178"/>
  <c r="CH38" i="178"/>
  <c r="CK37" i="178"/>
  <c r="CJ37" i="178"/>
  <c r="CI37" i="178"/>
  <c r="CH37" i="178"/>
  <c r="CK36" i="178"/>
  <c r="CJ36" i="178"/>
  <c r="CI36" i="178"/>
  <c r="CH36" i="178"/>
  <c r="CK35" i="178"/>
  <c r="CJ35" i="178"/>
  <c r="CI35" i="178"/>
  <c r="CH35" i="178"/>
  <c r="CK34" i="178"/>
  <c r="CJ34" i="178"/>
  <c r="CI34" i="178"/>
  <c r="CH34" i="178"/>
  <c r="CJ33" i="178"/>
  <c r="CH33" i="178"/>
  <c r="CK32" i="178"/>
  <c r="CJ32" i="178"/>
  <c r="CI32" i="178"/>
  <c r="CH32" i="178"/>
  <c r="CK31" i="178"/>
  <c r="CJ31" i="178"/>
  <c r="CI31" i="178"/>
  <c r="CH31" i="178"/>
  <c r="CJ30" i="178"/>
  <c r="CI30" i="178"/>
  <c r="CH30" i="178"/>
  <c r="CK29" i="178"/>
  <c r="CJ29" i="178"/>
  <c r="CI29" i="178"/>
  <c r="CH29" i="178"/>
  <c r="CK28" i="178"/>
  <c r="CJ28" i="178"/>
  <c r="CI28" i="178"/>
  <c r="CH28" i="178"/>
  <c r="CK27" i="178"/>
  <c r="CJ27" i="178"/>
  <c r="CI27" i="178"/>
  <c r="CH27" i="178"/>
  <c r="CK26" i="178"/>
  <c r="CJ26" i="178"/>
  <c r="CI26" i="178"/>
  <c r="CH26" i="178"/>
  <c r="CK25" i="178"/>
  <c r="CJ25" i="178"/>
  <c r="CI25" i="178"/>
  <c r="CH25" i="178"/>
  <c r="CK24" i="178"/>
  <c r="CJ24" i="178"/>
  <c r="CI24" i="178"/>
  <c r="CH24" i="178"/>
  <c r="CJ23" i="178"/>
  <c r="CH23" i="178"/>
  <c r="CK22" i="178"/>
  <c r="CJ22" i="178"/>
  <c r="CI22" i="178"/>
  <c r="CH22" i="178"/>
  <c r="CK21" i="178"/>
  <c r="CJ21" i="178"/>
  <c r="CI21" i="178"/>
  <c r="CH21" i="178"/>
  <c r="CJ20" i="178"/>
  <c r="CI20" i="178"/>
  <c r="CH20" i="178"/>
  <c r="CF239" i="178"/>
  <c r="CE239" i="178"/>
  <c r="CD239" i="178"/>
  <c r="CC239" i="178"/>
  <c r="CF238" i="178"/>
  <c r="CE238" i="178"/>
  <c r="CD238" i="178"/>
  <c r="CC238" i="178"/>
  <c r="CF237" i="178"/>
  <c r="CE237" i="178"/>
  <c r="CD237" i="178"/>
  <c r="CC237" i="178"/>
  <c r="CF236" i="178"/>
  <c r="CE236" i="178"/>
  <c r="CD236" i="178"/>
  <c r="CC236" i="178"/>
  <c r="CF235" i="178"/>
  <c r="CE235" i="178"/>
  <c r="CD235" i="178"/>
  <c r="CC235" i="178"/>
  <c r="CF234" i="178"/>
  <c r="CE234" i="178"/>
  <c r="CD234" i="178"/>
  <c r="CC234" i="178"/>
  <c r="CE233" i="178"/>
  <c r="CC233" i="178"/>
  <c r="CF232" i="178"/>
  <c r="CE232" i="178"/>
  <c r="CD232" i="178"/>
  <c r="CC232" i="178"/>
  <c r="CF231" i="178"/>
  <c r="CE231" i="178"/>
  <c r="CD231" i="178"/>
  <c r="CC231" i="178"/>
  <c r="CE230" i="178"/>
  <c r="CD230" i="178"/>
  <c r="CC230" i="178"/>
  <c r="CF229" i="178"/>
  <c r="CE229" i="178"/>
  <c r="CD229" i="178"/>
  <c r="CC229" i="178"/>
  <c r="CF228" i="178"/>
  <c r="CE228" i="178"/>
  <c r="CD228" i="178"/>
  <c r="CC228" i="178"/>
  <c r="CF227" i="178"/>
  <c r="CE227" i="178"/>
  <c r="CD227" i="178"/>
  <c r="CC227" i="178"/>
  <c r="CF226" i="178"/>
  <c r="CE226" i="178"/>
  <c r="CD226" i="178"/>
  <c r="CC226" i="178"/>
  <c r="CF225" i="178"/>
  <c r="CE225" i="178"/>
  <c r="CD225" i="178"/>
  <c r="CC225" i="178"/>
  <c r="CF224" i="178"/>
  <c r="CE224" i="178"/>
  <c r="CD224" i="178"/>
  <c r="CC224" i="178"/>
  <c r="CE223" i="178"/>
  <c r="CC223" i="178"/>
  <c r="CF222" i="178"/>
  <c r="CE222" i="178"/>
  <c r="CD222" i="178"/>
  <c r="CC222" i="178"/>
  <c r="CF221" i="178"/>
  <c r="CE221" i="178"/>
  <c r="CD221" i="178"/>
  <c r="CC221" i="178"/>
  <c r="CE220" i="178"/>
  <c r="CD220" i="178"/>
  <c r="CC220" i="178"/>
  <c r="CF219" i="178"/>
  <c r="CE219" i="178"/>
  <c r="CD219" i="178"/>
  <c r="CC219" i="178"/>
  <c r="CF218" i="178"/>
  <c r="CE218" i="178"/>
  <c r="CD218" i="178"/>
  <c r="CC218" i="178"/>
  <c r="CF217" i="178"/>
  <c r="CE217" i="178"/>
  <c r="CD217" i="178"/>
  <c r="CC217" i="178"/>
  <c r="CF216" i="178"/>
  <c r="CE216" i="178"/>
  <c r="CD216" i="178"/>
  <c r="CC216" i="178"/>
  <c r="CF215" i="178"/>
  <c r="CE215" i="178"/>
  <c r="CD215" i="178"/>
  <c r="CC215" i="178"/>
  <c r="CF214" i="178"/>
  <c r="CE214" i="178"/>
  <c r="CD214" i="178"/>
  <c r="CC214" i="178"/>
  <c r="CE213" i="178"/>
  <c r="CC213" i="178"/>
  <c r="CF212" i="178"/>
  <c r="CE212" i="178"/>
  <c r="CD212" i="178"/>
  <c r="CC212" i="178"/>
  <c r="CF211" i="178"/>
  <c r="CE211" i="178"/>
  <c r="CD211" i="178"/>
  <c r="CC211" i="178"/>
  <c r="CE210" i="178"/>
  <c r="CD210" i="178"/>
  <c r="CC210" i="178"/>
  <c r="CF209" i="178"/>
  <c r="CE209" i="178"/>
  <c r="CD209" i="178"/>
  <c r="CC209" i="178"/>
  <c r="CF208" i="178"/>
  <c r="CE208" i="178"/>
  <c r="CD208" i="178"/>
  <c r="CC208" i="178"/>
  <c r="CF207" i="178"/>
  <c r="CE207" i="178"/>
  <c r="CD207" i="178"/>
  <c r="CC207" i="178"/>
  <c r="CF206" i="178"/>
  <c r="CE206" i="178"/>
  <c r="CD206" i="178"/>
  <c r="CC206" i="178"/>
  <c r="CF205" i="178"/>
  <c r="CE205" i="178"/>
  <c r="CD205" i="178"/>
  <c r="CC205" i="178"/>
  <c r="CF204" i="178"/>
  <c r="CE204" i="178"/>
  <c r="CD204" i="178"/>
  <c r="CC204" i="178"/>
  <c r="CE203" i="178"/>
  <c r="CC203" i="178"/>
  <c r="CF202" i="178"/>
  <c r="CE202" i="178"/>
  <c r="CD202" i="178"/>
  <c r="CC202" i="178"/>
  <c r="CF201" i="178"/>
  <c r="CE201" i="178"/>
  <c r="CD201" i="178"/>
  <c r="CC201" i="178"/>
  <c r="CE200" i="178"/>
  <c r="CD200" i="178"/>
  <c r="CC200" i="178"/>
  <c r="CF199" i="178"/>
  <c r="CE199" i="178"/>
  <c r="CD199" i="178"/>
  <c r="CC199" i="178"/>
  <c r="CF198" i="178"/>
  <c r="CE198" i="178"/>
  <c r="CD198" i="178"/>
  <c r="CC198" i="178"/>
  <c r="CF197" i="178"/>
  <c r="CE197" i="178"/>
  <c r="CD197" i="178"/>
  <c r="CC197" i="178"/>
  <c r="CF196" i="178"/>
  <c r="CE196" i="178"/>
  <c r="CD196" i="178"/>
  <c r="CC196" i="178"/>
  <c r="CF195" i="178"/>
  <c r="CE195" i="178"/>
  <c r="CD195" i="178"/>
  <c r="CC195" i="178"/>
  <c r="CF194" i="178"/>
  <c r="CE194" i="178"/>
  <c r="CD194" i="178"/>
  <c r="CC194" i="178"/>
  <c r="CE193" i="178"/>
  <c r="CC193" i="178"/>
  <c r="CF192" i="178"/>
  <c r="CE192" i="178"/>
  <c r="CD192" i="178"/>
  <c r="CC192" i="178"/>
  <c r="CF191" i="178"/>
  <c r="CE191" i="178"/>
  <c r="CD191" i="178"/>
  <c r="CC191" i="178"/>
  <c r="CE190" i="178"/>
  <c r="CD190" i="178"/>
  <c r="CC190" i="178"/>
  <c r="CF189" i="178"/>
  <c r="CE189" i="178"/>
  <c r="CD189" i="178"/>
  <c r="CC189" i="178"/>
  <c r="CF188" i="178"/>
  <c r="CE188" i="178"/>
  <c r="CD188" i="178"/>
  <c r="CC188" i="178"/>
  <c r="CF187" i="178"/>
  <c r="CE187" i="178"/>
  <c r="CD187" i="178"/>
  <c r="CC187" i="178"/>
  <c r="CF186" i="178"/>
  <c r="CE186" i="178"/>
  <c r="CD186" i="178"/>
  <c r="CC186" i="178"/>
  <c r="CF185" i="178"/>
  <c r="CE185" i="178"/>
  <c r="CD185" i="178"/>
  <c r="CC185" i="178"/>
  <c r="CF184" i="178"/>
  <c r="CE184" i="178"/>
  <c r="CD184" i="178"/>
  <c r="CC184" i="178"/>
  <c r="CE183" i="178"/>
  <c r="CC183" i="178"/>
  <c r="CF182" i="178"/>
  <c r="CE182" i="178"/>
  <c r="CD182" i="178"/>
  <c r="CC182" i="178"/>
  <c r="CF181" i="178"/>
  <c r="CE181" i="178"/>
  <c r="CD181" i="178"/>
  <c r="CC181" i="178"/>
  <c r="CE180" i="178"/>
  <c r="CD180" i="178"/>
  <c r="CC180" i="178"/>
  <c r="CF179" i="178"/>
  <c r="CE179" i="178"/>
  <c r="CD179" i="178"/>
  <c r="CC179" i="178"/>
  <c r="CF178" i="178"/>
  <c r="CE178" i="178"/>
  <c r="CD178" i="178"/>
  <c r="CC178" i="178"/>
  <c r="CF177" i="178"/>
  <c r="CE177" i="178"/>
  <c r="CD177" i="178"/>
  <c r="CC177" i="178"/>
  <c r="CF176" i="178"/>
  <c r="CE176" i="178"/>
  <c r="CD176" i="178"/>
  <c r="CC176" i="178"/>
  <c r="CF175" i="178"/>
  <c r="CE175" i="178"/>
  <c r="CD175" i="178"/>
  <c r="CC175" i="178"/>
  <c r="CF174" i="178"/>
  <c r="CE174" i="178"/>
  <c r="CD174" i="178"/>
  <c r="CC174" i="178"/>
  <c r="CE173" i="178"/>
  <c r="CC173" i="178"/>
  <c r="CF172" i="178"/>
  <c r="CE172" i="178"/>
  <c r="CD172" i="178"/>
  <c r="CC172" i="178"/>
  <c r="CF171" i="178"/>
  <c r="CE171" i="178"/>
  <c r="CD171" i="178"/>
  <c r="CC171" i="178"/>
  <c r="CE170" i="178"/>
  <c r="CD170" i="178"/>
  <c r="CC170" i="178"/>
  <c r="CF169" i="178"/>
  <c r="CE169" i="178"/>
  <c r="CD169" i="178"/>
  <c r="CC169" i="178"/>
  <c r="CF168" i="178"/>
  <c r="CE168" i="178"/>
  <c r="CD168" i="178"/>
  <c r="CC168" i="178"/>
  <c r="CF167" i="178"/>
  <c r="CE167" i="178"/>
  <c r="CD167" i="178"/>
  <c r="CC167" i="178"/>
  <c r="CF166" i="178"/>
  <c r="CE166" i="178"/>
  <c r="CD166" i="178"/>
  <c r="CC166" i="178"/>
  <c r="CF165" i="178"/>
  <c r="CE165" i="178"/>
  <c r="CD165" i="178"/>
  <c r="CC165" i="178"/>
  <c r="CF164" i="178"/>
  <c r="CE164" i="178"/>
  <c r="CD164" i="178"/>
  <c r="CC164" i="178"/>
  <c r="CE163" i="178"/>
  <c r="CC163" i="178"/>
  <c r="CF162" i="178"/>
  <c r="CE162" i="178"/>
  <c r="CD162" i="178"/>
  <c r="CC162" i="178"/>
  <c r="CF161" i="178"/>
  <c r="CE161" i="178"/>
  <c r="CD161" i="178"/>
  <c r="CC161" i="178"/>
  <c r="CE160" i="178"/>
  <c r="CD160" i="178"/>
  <c r="CC160" i="178"/>
  <c r="CF159" i="178"/>
  <c r="CE159" i="178"/>
  <c r="CD159" i="178"/>
  <c r="CC159" i="178"/>
  <c r="CF158" i="178"/>
  <c r="CE158" i="178"/>
  <c r="CD158" i="178"/>
  <c r="CC158" i="178"/>
  <c r="CF157" i="178"/>
  <c r="CE157" i="178"/>
  <c r="CD157" i="178"/>
  <c r="CC157" i="178"/>
  <c r="CF156" i="178"/>
  <c r="CE156" i="178"/>
  <c r="CD156" i="178"/>
  <c r="CC156" i="178"/>
  <c r="CF155" i="178"/>
  <c r="CE155" i="178"/>
  <c r="CD155" i="178"/>
  <c r="CC155" i="178"/>
  <c r="CF154" i="178"/>
  <c r="CE154" i="178"/>
  <c r="CD154" i="178"/>
  <c r="CC154" i="178"/>
  <c r="CE153" i="178"/>
  <c r="CC153" i="178"/>
  <c r="CF152" i="178"/>
  <c r="CE152" i="178"/>
  <c r="CD152" i="178"/>
  <c r="CC152" i="178"/>
  <c r="CF151" i="178"/>
  <c r="CE151" i="178"/>
  <c r="CD151" i="178"/>
  <c r="CC151" i="178"/>
  <c r="CE150" i="178"/>
  <c r="CD150" i="178"/>
  <c r="CC150" i="178"/>
  <c r="CF149" i="178"/>
  <c r="CE149" i="178"/>
  <c r="CD149" i="178"/>
  <c r="CC149" i="178"/>
  <c r="CF148" i="178"/>
  <c r="CE148" i="178"/>
  <c r="CD148" i="178"/>
  <c r="CC148" i="178"/>
  <c r="CF147" i="178"/>
  <c r="CE147" i="178"/>
  <c r="CD147" i="178"/>
  <c r="CC147" i="178"/>
  <c r="CF146" i="178"/>
  <c r="CE146" i="178"/>
  <c r="CD146" i="178"/>
  <c r="CC146" i="178"/>
  <c r="CF145" i="178"/>
  <c r="CE145" i="178"/>
  <c r="CD145" i="178"/>
  <c r="CC145" i="178"/>
  <c r="CF144" i="178"/>
  <c r="CE144" i="178"/>
  <c r="CD144" i="178"/>
  <c r="CC144" i="178"/>
  <c r="CE143" i="178"/>
  <c r="CC143" i="178"/>
  <c r="CF142" i="178"/>
  <c r="CE142" i="178"/>
  <c r="CD142" i="178"/>
  <c r="CC142" i="178"/>
  <c r="CF141" i="178"/>
  <c r="CE141" i="178"/>
  <c r="CD141" i="178"/>
  <c r="CC141" i="178"/>
  <c r="CE140" i="178"/>
  <c r="CD140" i="178"/>
  <c r="CC140" i="178"/>
  <c r="CF139" i="178"/>
  <c r="CE139" i="178"/>
  <c r="CD139" i="178"/>
  <c r="CC139" i="178"/>
  <c r="CF138" i="178"/>
  <c r="CE138" i="178"/>
  <c r="CD138" i="178"/>
  <c r="CC138" i="178"/>
  <c r="CF137" i="178"/>
  <c r="CE137" i="178"/>
  <c r="CD137" i="178"/>
  <c r="CC137" i="178"/>
  <c r="CF136" i="178"/>
  <c r="CE136" i="178"/>
  <c r="CD136" i="178"/>
  <c r="CC136" i="178"/>
  <c r="CF135" i="178"/>
  <c r="CE135" i="178"/>
  <c r="CD135" i="178"/>
  <c r="CC135" i="178"/>
  <c r="CF134" i="178"/>
  <c r="CE134" i="178"/>
  <c r="CD134" i="178"/>
  <c r="CC134" i="178"/>
  <c r="CE133" i="178"/>
  <c r="CC133" i="178"/>
  <c r="CF132" i="178"/>
  <c r="CE132" i="178"/>
  <c r="CD132" i="178"/>
  <c r="CC132" i="178"/>
  <c r="CF131" i="178"/>
  <c r="CE131" i="178"/>
  <c r="CD131" i="178"/>
  <c r="CC131" i="178"/>
  <c r="CE130" i="178"/>
  <c r="CD130" i="178"/>
  <c r="CC130" i="178"/>
  <c r="CF129" i="178"/>
  <c r="CE129" i="178"/>
  <c r="CD129" i="178"/>
  <c r="CC129" i="178"/>
  <c r="CF128" i="178"/>
  <c r="CE128" i="178"/>
  <c r="CD128" i="178"/>
  <c r="CC128" i="178"/>
  <c r="CF127" i="178"/>
  <c r="CE127" i="178"/>
  <c r="CD127" i="178"/>
  <c r="CC127" i="178"/>
  <c r="CF126" i="178"/>
  <c r="CE126" i="178"/>
  <c r="CD126" i="178"/>
  <c r="CC126" i="178"/>
  <c r="CF125" i="178"/>
  <c r="CE125" i="178"/>
  <c r="CD125" i="178"/>
  <c r="CC125" i="178"/>
  <c r="CF124" i="178"/>
  <c r="CE124" i="178"/>
  <c r="CD124" i="178"/>
  <c r="CC124" i="178"/>
  <c r="CE123" i="178"/>
  <c r="CC123" i="178"/>
  <c r="CF122" i="178"/>
  <c r="CE122" i="178"/>
  <c r="CD122" i="178"/>
  <c r="CC122" i="178"/>
  <c r="CF121" i="178"/>
  <c r="CE121" i="178"/>
  <c r="CD121" i="178"/>
  <c r="CC121" i="178"/>
  <c r="CE120" i="178"/>
  <c r="CD120" i="178"/>
  <c r="CC120" i="178"/>
  <c r="CF119" i="178"/>
  <c r="CE119" i="178"/>
  <c r="CD119" i="178"/>
  <c r="CC119" i="178"/>
  <c r="CF118" i="178"/>
  <c r="CE118" i="178"/>
  <c r="CD118" i="178"/>
  <c r="CC118" i="178"/>
  <c r="CF117" i="178"/>
  <c r="CE117" i="178"/>
  <c r="CD117" i="178"/>
  <c r="CC117" i="178"/>
  <c r="CF116" i="178"/>
  <c r="CE116" i="178"/>
  <c r="CD116" i="178"/>
  <c r="CC116" i="178"/>
  <c r="CF115" i="178"/>
  <c r="CE115" i="178"/>
  <c r="CD115" i="178"/>
  <c r="CC115" i="178"/>
  <c r="CF114" i="178"/>
  <c r="CE114" i="178"/>
  <c r="CD114" i="178"/>
  <c r="CC114" i="178"/>
  <c r="CE113" i="178"/>
  <c r="CC113" i="178"/>
  <c r="CF112" i="178"/>
  <c r="CE112" i="178"/>
  <c r="CD112" i="178"/>
  <c r="CC112" i="178"/>
  <c r="CF111" i="178"/>
  <c r="CE111" i="178"/>
  <c r="CD111" i="178"/>
  <c r="CC111" i="178"/>
  <c r="CE110" i="178"/>
  <c r="CD110" i="178"/>
  <c r="CC110" i="178"/>
  <c r="CF109" i="178"/>
  <c r="CE109" i="178"/>
  <c r="CD109" i="178"/>
  <c r="CC109" i="178"/>
  <c r="CF108" i="178"/>
  <c r="CE108" i="178"/>
  <c r="CD108" i="178"/>
  <c r="CC108" i="178"/>
  <c r="CF107" i="178"/>
  <c r="CE107" i="178"/>
  <c r="CD107" i="178"/>
  <c r="CC107" i="178"/>
  <c r="CF106" i="178"/>
  <c r="CE106" i="178"/>
  <c r="CD106" i="178"/>
  <c r="CC106" i="178"/>
  <c r="CF105" i="178"/>
  <c r="CE105" i="178"/>
  <c r="CD105" i="178"/>
  <c r="CC105" i="178"/>
  <c r="CF104" i="178"/>
  <c r="CE104" i="178"/>
  <c r="CD104" i="178"/>
  <c r="CC104" i="178"/>
  <c r="CE103" i="178"/>
  <c r="CC103" i="178"/>
  <c r="CF102" i="178"/>
  <c r="CE102" i="178"/>
  <c r="CD102" i="178"/>
  <c r="CC102" i="178"/>
  <c r="CF101" i="178"/>
  <c r="CE101" i="178"/>
  <c r="CD101" i="178"/>
  <c r="CC101" i="178"/>
  <c r="CE100" i="178"/>
  <c r="CD100" i="178"/>
  <c r="CC100" i="178"/>
  <c r="CF99" i="178"/>
  <c r="CE99" i="178"/>
  <c r="CD99" i="178"/>
  <c r="CC99" i="178"/>
  <c r="CF98" i="178"/>
  <c r="CE98" i="178"/>
  <c r="CD98" i="178"/>
  <c r="CC98" i="178"/>
  <c r="CF97" i="178"/>
  <c r="CE97" i="178"/>
  <c r="CD97" i="178"/>
  <c r="CC97" i="178"/>
  <c r="CF96" i="178"/>
  <c r="CE96" i="178"/>
  <c r="CD96" i="178"/>
  <c r="CC96" i="178"/>
  <c r="CF95" i="178"/>
  <c r="CE95" i="178"/>
  <c r="CD95" i="178"/>
  <c r="CC95" i="178"/>
  <c r="CD94" i="178"/>
  <c r="CC94" i="178"/>
  <c r="CE93" i="178"/>
  <c r="CC93" i="178"/>
  <c r="CF92" i="178"/>
  <c r="CE92" i="178"/>
  <c r="CD92" i="178"/>
  <c r="CC92" i="178"/>
  <c r="CF91" i="178"/>
  <c r="CE91" i="178"/>
  <c r="CD91" i="178"/>
  <c r="CC91" i="178"/>
  <c r="CE90" i="178"/>
  <c r="CD90" i="178"/>
  <c r="CC90" i="178"/>
  <c r="CF89" i="178"/>
  <c r="CE89" i="178"/>
  <c r="CD89" i="178"/>
  <c r="CC89" i="178"/>
  <c r="CF88" i="178"/>
  <c r="CE88" i="178"/>
  <c r="CD88" i="178"/>
  <c r="CC88" i="178"/>
  <c r="CF87" i="178"/>
  <c r="CE87" i="178"/>
  <c r="CD87" i="178"/>
  <c r="CC87" i="178"/>
  <c r="CF86" i="178"/>
  <c r="CE86" i="178"/>
  <c r="CD86" i="178"/>
  <c r="CC86" i="178"/>
  <c r="CF85" i="178"/>
  <c r="CE85" i="178"/>
  <c r="CD85" i="178"/>
  <c r="CC85" i="178"/>
  <c r="CE83" i="178"/>
  <c r="CC83" i="178"/>
  <c r="CF82" i="178"/>
  <c r="CE82" i="178"/>
  <c r="CD82" i="178"/>
  <c r="CC82" i="178"/>
  <c r="CF81" i="178"/>
  <c r="CE81" i="178"/>
  <c r="CD81" i="178"/>
  <c r="CC81" i="178"/>
  <c r="CE80" i="178"/>
  <c r="CD80" i="178"/>
  <c r="CC80" i="178"/>
  <c r="CF79" i="178"/>
  <c r="CE79" i="178"/>
  <c r="CD79" i="178"/>
  <c r="CC79" i="178"/>
  <c r="CF78" i="178"/>
  <c r="CE78" i="178"/>
  <c r="CD78" i="178"/>
  <c r="CC78" i="178"/>
  <c r="CF77" i="178"/>
  <c r="CE77" i="178"/>
  <c r="CD77" i="178"/>
  <c r="CC77" i="178"/>
  <c r="CF76" i="178"/>
  <c r="CE76" i="178"/>
  <c r="CD76" i="178"/>
  <c r="CC76" i="178"/>
  <c r="CF75" i="178"/>
  <c r="CE75" i="178"/>
  <c r="CD75" i="178"/>
  <c r="CC75" i="178"/>
  <c r="CF74" i="178"/>
  <c r="CE74" i="178"/>
  <c r="CD74" i="178"/>
  <c r="CC74" i="178"/>
  <c r="CE73" i="178"/>
  <c r="CC73" i="178"/>
  <c r="CF72" i="178"/>
  <c r="CE72" i="178"/>
  <c r="CD72" i="178"/>
  <c r="CC72" i="178"/>
  <c r="CF71" i="178"/>
  <c r="CE71" i="178"/>
  <c r="CD71" i="178"/>
  <c r="CC71" i="178"/>
  <c r="CE70" i="178"/>
  <c r="CD70" i="178"/>
  <c r="CC70" i="178"/>
  <c r="CF69" i="178"/>
  <c r="CE69" i="178"/>
  <c r="CD69" i="178"/>
  <c r="CC69" i="178"/>
  <c r="CF68" i="178"/>
  <c r="CE68" i="178"/>
  <c r="CD68" i="178"/>
  <c r="CC68" i="178"/>
  <c r="CF67" i="178"/>
  <c r="CE67" i="178"/>
  <c r="CD67" i="178"/>
  <c r="CC67" i="178"/>
  <c r="CF66" i="178"/>
  <c r="CE66" i="178"/>
  <c r="CD66" i="178"/>
  <c r="CC66" i="178"/>
  <c r="CF65" i="178"/>
  <c r="CE65" i="178"/>
  <c r="CD65" i="178"/>
  <c r="CC65" i="178"/>
  <c r="CF64" i="178"/>
  <c r="CE64" i="178"/>
  <c r="CD64" i="178"/>
  <c r="CC64" i="178"/>
  <c r="CE63" i="178"/>
  <c r="CC63" i="178"/>
  <c r="CF62" i="178"/>
  <c r="CE62" i="178"/>
  <c r="CD62" i="178"/>
  <c r="CC62" i="178"/>
  <c r="CF61" i="178"/>
  <c r="CE61" i="178"/>
  <c r="CD61" i="178"/>
  <c r="CC61" i="178"/>
  <c r="CE60" i="178"/>
  <c r="CD60" i="178"/>
  <c r="CC60" i="178"/>
  <c r="CF59" i="178"/>
  <c r="CE59" i="178"/>
  <c r="CD59" i="178"/>
  <c r="CC59" i="178"/>
  <c r="CF58" i="178"/>
  <c r="CE58" i="178"/>
  <c r="CD58" i="178"/>
  <c r="CC58" i="178"/>
  <c r="CF57" i="178"/>
  <c r="CE57" i="178"/>
  <c r="CD57" i="178"/>
  <c r="CC57" i="178"/>
  <c r="CF56" i="178"/>
  <c r="CE56" i="178"/>
  <c r="CD56" i="178"/>
  <c r="CC56" i="178"/>
  <c r="CF55" i="178"/>
  <c r="CE55" i="178"/>
  <c r="CD55" i="178"/>
  <c r="CC55" i="178"/>
  <c r="CF54" i="178"/>
  <c r="CE54" i="178"/>
  <c r="CD54" i="178"/>
  <c r="CC54" i="178"/>
  <c r="CE53" i="178"/>
  <c r="CC53" i="178"/>
  <c r="CF52" i="178"/>
  <c r="CE52" i="178"/>
  <c r="CD52" i="178"/>
  <c r="CC52" i="178"/>
  <c r="CF51" i="178"/>
  <c r="CE51" i="178"/>
  <c r="CD51" i="178"/>
  <c r="CC51" i="178"/>
  <c r="CE50" i="178"/>
  <c r="CD50" i="178"/>
  <c r="CC50" i="178"/>
  <c r="CF49" i="178"/>
  <c r="CE49" i="178"/>
  <c r="CD49" i="178"/>
  <c r="CC49" i="178"/>
  <c r="CF48" i="178"/>
  <c r="CE48" i="178"/>
  <c r="CD48" i="178"/>
  <c r="CC48" i="178"/>
  <c r="CF47" i="178"/>
  <c r="CE47" i="178"/>
  <c r="CD47" i="178"/>
  <c r="CC47" i="178"/>
  <c r="CF46" i="178"/>
  <c r="CE46" i="178"/>
  <c r="CD46" i="178"/>
  <c r="CC46" i="178"/>
  <c r="CF45" i="178"/>
  <c r="CE45" i="178"/>
  <c r="CD45" i="178"/>
  <c r="CC45" i="178"/>
  <c r="CF44" i="178"/>
  <c r="CE44" i="178"/>
  <c r="CD44" i="178"/>
  <c r="CC44" i="178"/>
  <c r="CE43" i="178"/>
  <c r="CC43" i="178"/>
  <c r="CF42" i="178"/>
  <c r="CE42" i="178"/>
  <c r="CD42" i="178"/>
  <c r="CC42" i="178"/>
  <c r="CF41" i="178"/>
  <c r="CE41" i="178"/>
  <c r="CD41" i="178"/>
  <c r="CC41" i="178"/>
  <c r="CE40" i="178"/>
  <c r="CD40" i="178"/>
  <c r="CC40" i="178"/>
  <c r="CF39" i="178"/>
  <c r="CE39" i="178"/>
  <c r="CD39" i="178"/>
  <c r="CC39" i="178"/>
  <c r="CF38" i="178"/>
  <c r="CE38" i="178"/>
  <c r="CD38" i="178"/>
  <c r="CC38" i="178"/>
  <c r="CF37" i="178"/>
  <c r="CE37" i="178"/>
  <c r="CD37" i="178"/>
  <c r="CC37" i="178"/>
  <c r="CF36" i="178"/>
  <c r="CE36" i="178"/>
  <c r="CD36" i="178"/>
  <c r="CC36" i="178"/>
  <c r="CF35" i="178"/>
  <c r="CE35" i="178"/>
  <c r="CD35" i="178"/>
  <c r="CC35" i="178"/>
  <c r="CF34" i="178"/>
  <c r="CE34" i="178"/>
  <c r="CD34" i="178"/>
  <c r="CC34" i="178"/>
  <c r="CE33" i="178"/>
  <c r="CC33" i="178"/>
  <c r="CF32" i="178"/>
  <c r="CE32" i="178"/>
  <c r="CD32" i="178"/>
  <c r="CC32" i="178"/>
  <c r="CF31" i="178"/>
  <c r="CE31" i="178"/>
  <c r="CD31" i="178"/>
  <c r="CC31" i="178"/>
  <c r="CE30" i="178"/>
  <c r="CD30" i="178"/>
  <c r="CC30" i="178"/>
  <c r="CF29" i="178"/>
  <c r="CE29" i="178"/>
  <c r="CD29" i="178"/>
  <c r="CC29" i="178"/>
  <c r="CF28" i="178"/>
  <c r="CE28" i="178"/>
  <c r="CD28" i="178"/>
  <c r="CC28" i="178"/>
  <c r="CF27" i="178"/>
  <c r="CE27" i="178"/>
  <c r="CD27" i="178"/>
  <c r="CC27" i="178"/>
  <c r="CF26" i="178"/>
  <c r="CE26" i="178"/>
  <c r="CD26" i="178"/>
  <c r="CC26" i="178"/>
  <c r="CF25" i="178"/>
  <c r="CE25" i="178"/>
  <c r="CD25" i="178"/>
  <c r="CC25" i="178"/>
  <c r="CF24" i="178"/>
  <c r="CE24" i="178"/>
  <c r="CD24" i="178"/>
  <c r="CC24" i="178"/>
  <c r="CE23" i="178"/>
  <c r="CC23" i="178"/>
  <c r="CF22" i="178"/>
  <c r="CE22" i="178"/>
  <c r="CD22" i="178"/>
  <c r="CC22" i="178"/>
  <c r="CF21" i="178"/>
  <c r="CE21" i="178"/>
  <c r="CD21" i="178"/>
  <c r="CC21" i="178"/>
  <c r="CE20" i="178"/>
  <c r="CD20" i="178"/>
  <c r="CC20" i="178"/>
  <c r="CA239" i="178"/>
  <c r="BZ239" i="178"/>
  <c r="BY239" i="178"/>
  <c r="BX239" i="178"/>
  <c r="CA238" i="178"/>
  <c r="BZ238" i="178"/>
  <c r="BY238" i="178"/>
  <c r="BX238" i="178"/>
  <c r="BZ237" i="178"/>
  <c r="BX237" i="178"/>
  <c r="CA236" i="178"/>
  <c r="BZ236" i="178"/>
  <c r="BY236" i="178"/>
  <c r="BX236" i="178"/>
  <c r="CA235" i="178"/>
  <c r="BZ235" i="178"/>
  <c r="BY235" i="178"/>
  <c r="BX235" i="178"/>
  <c r="BZ234" i="178"/>
  <c r="BX234" i="178"/>
  <c r="CA233" i="178"/>
  <c r="BZ233" i="178"/>
  <c r="BY233" i="178"/>
  <c r="BX233" i="178"/>
  <c r="CA232" i="178"/>
  <c r="BZ232" i="178"/>
  <c r="BY232" i="178"/>
  <c r="BX232" i="178"/>
  <c r="CA231" i="178"/>
  <c r="BZ231" i="178"/>
  <c r="BY231" i="178"/>
  <c r="BX231" i="178"/>
  <c r="BZ230" i="178"/>
  <c r="BY230" i="178"/>
  <c r="BX230" i="178"/>
  <c r="CA229" i="178"/>
  <c r="BZ229" i="178"/>
  <c r="BY229" i="178"/>
  <c r="BX229" i="178"/>
  <c r="CA228" i="178"/>
  <c r="BZ228" i="178"/>
  <c r="BY228" i="178"/>
  <c r="BX228" i="178"/>
  <c r="BZ227" i="178"/>
  <c r="BX227" i="178"/>
  <c r="CA226" i="178"/>
  <c r="BZ226" i="178"/>
  <c r="BY226" i="178"/>
  <c r="BX226" i="178"/>
  <c r="CA225" i="178"/>
  <c r="BZ225" i="178"/>
  <c r="BY225" i="178"/>
  <c r="BX225" i="178"/>
  <c r="BZ224" i="178"/>
  <c r="BX224" i="178"/>
  <c r="CA223" i="178"/>
  <c r="BZ223" i="178"/>
  <c r="BY223" i="178"/>
  <c r="BX223" i="178"/>
  <c r="CA222" i="178"/>
  <c r="BZ222" i="178"/>
  <c r="BY222" i="178"/>
  <c r="BX222" i="178"/>
  <c r="CA221" i="178"/>
  <c r="BZ221" i="178"/>
  <c r="BY221" i="178"/>
  <c r="BX221" i="178"/>
  <c r="BZ220" i="178"/>
  <c r="BY220" i="178"/>
  <c r="BX220" i="178"/>
  <c r="CA219" i="178"/>
  <c r="BZ219" i="178"/>
  <c r="BY219" i="178"/>
  <c r="BX219" i="178"/>
  <c r="CA218" i="178"/>
  <c r="BZ218" i="178"/>
  <c r="BY218" i="178"/>
  <c r="BX218" i="178"/>
  <c r="BZ217" i="178"/>
  <c r="BX217" i="178"/>
  <c r="CA216" i="178"/>
  <c r="BZ216" i="178"/>
  <c r="BY216" i="178"/>
  <c r="BX216" i="178"/>
  <c r="CA215" i="178"/>
  <c r="BZ215" i="178"/>
  <c r="BY215" i="178"/>
  <c r="BX215" i="178"/>
  <c r="BZ214" i="178"/>
  <c r="BX214" i="178"/>
  <c r="CA213" i="178"/>
  <c r="BZ213" i="178"/>
  <c r="BY213" i="178"/>
  <c r="BX213" i="178"/>
  <c r="CA212" i="178"/>
  <c r="BZ212" i="178"/>
  <c r="BY212" i="178"/>
  <c r="BX212" i="178"/>
  <c r="CA211" i="178"/>
  <c r="BZ211" i="178"/>
  <c r="BY211" i="178"/>
  <c r="BX211" i="178"/>
  <c r="BZ210" i="178"/>
  <c r="BY210" i="178"/>
  <c r="BX210" i="178"/>
  <c r="CA209" i="178"/>
  <c r="BZ209" i="178"/>
  <c r="BY209" i="178"/>
  <c r="BX209" i="178"/>
  <c r="CA208" i="178"/>
  <c r="BZ208" i="178"/>
  <c r="BY208" i="178"/>
  <c r="BX208" i="178"/>
  <c r="BZ207" i="178"/>
  <c r="BX207" i="178"/>
  <c r="CA206" i="178"/>
  <c r="BZ206" i="178"/>
  <c r="BY206" i="178"/>
  <c r="BX206" i="178"/>
  <c r="CA205" i="178"/>
  <c r="BZ205" i="178"/>
  <c r="BY205" i="178"/>
  <c r="BX205" i="178"/>
  <c r="BZ204" i="178"/>
  <c r="BX204" i="178"/>
  <c r="CA203" i="178"/>
  <c r="BZ203" i="178"/>
  <c r="BY203" i="178"/>
  <c r="BX203" i="178"/>
  <c r="CA202" i="178"/>
  <c r="BZ202" i="178"/>
  <c r="BY202" i="178"/>
  <c r="BX202" i="178"/>
  <c r="CA201" i="178"/>
  <c r="BZ201" i="178"/>
  <c r="BY201" i="178"/>
  <c r="BX201" i="178"/>
  <c r="BZ200" i="178"/>
  <c r="BY200" i="178"/>
  <c r="BX200" i="178"/>
  <c r="CA199" i="178"/>
  <c r="BZ199" i="178"/>
  <c r="BY199" i="178"/>
  <c r="BX199" i="178"/>
  <c r="CA198" i="178"/>
  <c r="BZ198" i="178"/>
  <c r="BY198" i="178"/>
  <c r="BX198" i="178"/>
  <c r="BZ197" i="178"/>
  <c r="BX197" i="178"/>
  <c r="CA196" i="178"/>
  <c r="BZ196" i="178"/>
  <c r="BY196" i="178"/>
  <c r="BX196" i="178"/>
  <c r="CA195" i="178"/>
  <c r="BZ195" i="178"/>
  <c r="BY195" i="178"/>
  <c r="BX195" i="178"/>
  <c r="BZ194" i="178"/>
  <c r="BX194" i="178"/>
  <c r="CA193" i="178"/>
  <c r="BZ193" i="178"/>
  <c r="BY193" i="178"/>
  <c r="BX193" i="178"/>
  <c r="CA192" i="178"/>
  <c r="BZ192" i="178"/>
  <c r="BY192" i="178"/>
  <c r="BX192" i="178"/>
  <c r="CA191" i="178"/>
  <c r="BZ191" i="178"/>
  <c r="BY191" i="178"/>
  <c r="BX191" i="178"/>
  <c r="BZ190" i="178"/>
  <c r="BY190" i="178"/>
  <c r="BX190" i="178"/>
  <c r="CA189" i="178"/>
  <c r="BZ189" i="178"/>
  <c r="BY189" i="178"/>
  <c r="BX189" i="178"/>
  <c r="CA188" i="178"/>
  <c r="BZ188" i="178"/>
  <c r="BY188" i="178"/>
  <c r="BX188" i="178"/>
  <c r="BZ187" i="178"/>
  <c r="BX187" i="178"/>
  <c r="CA186" i="178"/>
  <c r="BZ186" i="178"/>
  <c r="BY186" i="178"/>
  <c r="BX186" i="178"/>
  <c r="CA185" i="178"/>
  <c r="BZ185" i="178"/>
  <c r="BY185" i="178"/>
  <c r="BX185" i="178"/>
  <c r="BZ184" i="178"/>
  <c r="BX184" i="178"/>
  <c r="CA183" i="178"/>
  <c r="BZ183" i="178"/>
  <c r="BY183" i="178"/>
  <c r="BX183" i="178"/>
  <c r="CA182" i="178"/>
  <c r="BZ182" i="178"/>
  <c r="BY182" i="178"/>
  <c r="BX182" i="178"/>
  <c r="CA181" i="178"/>
  <c r="BZ181" i="178"/>
  <c r="BY181" i="178"/>
  <c r="BX181" i="178"/>
  <c r="BZ180" i="178"/>
  <c r="BY180" i="178"/>
  <c r="BX180" i="178"/>
  <c r="CA179" i="178"/>
  <c r="BZ179" i="178"/>
  <c r="BY179" i="178"/>
  <c r="BX179" i="178"/>
  <c r="CA178" i="178"/>
  <c r="BZ178" i="178"/>
  <c r="BY178" i="178"/>
  <c r="BX178" i="178"/>
  <c r="BZ177" i="178"/>
  <c r="BX177" i="178"/>
  <c r="CA176" i="178"/>
  <c r="BZ176" i="178"/>
  <c r="BY176" i="178"/>
  <c r="BX176" i="178"/>
  <c r="CA175" i="178"/>
  <c r="BZ175" i="178"/>
  <c r="BY175" i="178"/>
  <c r="BX175" i="178"/>
  <c r="BZ174" i="178"/>
  <c r="BX174" i="178"/>
  <c r="CA173" i="178"/>
  <c r="BZ173" i="178"/>
  <c r="BY173" i="178"/>
  <c r="BX173" i="178"/>
  <c r="CA172" i="178"/>
  <c r="BZ172" i="178"/>
  <c r="BY172" i="178"/>
  <c r="BX172" i="178"/>
  <c r="CA171" i="178"/>
  <c r="BZ171" i="178"/>
  <c r="BY171" i="178"/>
  <c r="BX171" i="178"/>
  <c r="BZ170" i="178"/>
  <c r="BY170" i="178"/>
  <c r="BX170" i="178"/>
  <c r="CA169" i="178"/>
  <c r="BZ169" i="178"/>
  <c r="BY169" i="178"/>
  <c r="BX169" i="178"/>
  <c r="CA168" i="178"/>
  <c r="BZ168" i="178"/>
  <c r="BY168" i="178"/>
  <c r="BX168" i="178"/>
  <c r="BZ167" i="178"/>
  <c r="BX167" i="178"/>
  <c r="CA166" i="178"/>
  <c r="BZ166" i="178"/>
  <c r="BY166" i="178"/>
  <c r="BX166" i="178"/>
  <c r="CA165" i="178"/>
  <c r="BZ165" i="178"/>
  <c r="BY165" i="178"/>
  <c r="BX165" i="178"/>
  <c r="BZ164" i="178"/>
  <c r="BX164" i="178"/>
  <c r="CA163" i="178"/>
  <c r="BZ163" i="178"/>
  <c r="BY163" i="178"/>
  <c r="BX163" i="178"/>
  <c r="CA162" i="178"/>
  <c r="BZ162" i="178"/>
  <c r="BY162" i="178"/>
  <c r="BX162" i="178"/>
  <c r="CA161" i="178"/>
  <c r="BZ161" i="178"/>
  <c r="BY161" i="178"/>
  <c r="BX161" i="178"/>
  <c r="BZ160" i="178"/>
  <c r="BY160" i="178"/>
  <c r="BX160" i="178"/>
  <c r="CA159" i="178"/>
  <c r="BZ159" i="178"/>
  <c r="BY159" i="178"/>
  <c r="BX159" i="178"/>
  <c r="CA158" i="178"/>
  <c r="BZ158" i="178"/>
  <c r="BY158" i="178"/>
  <c r="BX158" i="178"/>
  <c r="BZ157" i="178"/>
  <c r="BX157" i="178"/>
  <c r="CA156" i="178"/>
  <c r="BZ156" i="178"/>
  <c r="BY156" i="178"/>
  <c r="BX156" i="178"/>
  <c r="CA155" i="178"/>
  <c r="BZ155" i="178"/>
  <c r="BY155" i="178"/>
  <c r="BX155" i="178"/>
  <c r="BZ154" i="178"/>
  <c r="BX154" i="178"/>
  <c r="CA153" i="178"/>
  <c r="BZ153" i="178"/>
  <c r="BY153" i="178"/>
  <c r="BX153" i="178"/>
  <c r="CA152" i="178"/>
  <c r="BZ152" i="178"/>
  <c r="BY152" i="178"/>
  <c r="BX152" i="178"/>
  <c r="CA151" i="178"/>
  <c r="BZ151" i="178"/>
  <c r="BY151" i="178"/>
  <c r="BX151" i="178"/>
  <c r="BZ150" i="178"/>
  <c r="BY150" i="178"/>
  <c r="BX150" i="178"/>
  <c r="CA149" i="178"/>
  <c r="BZ149" i="178"/>
  <c r="BY149" i="178"/>
  <c r="BX149" i="178"/>
  <c r="CA148" i="178"/>
  <c r="BZ148" i="178"/>
  <c r="BY148" i="178"/>
  <c r="BX148" i="178"/>
  <c r="BZ147" i="178"/>
  <c r="BX147" i="178"/>
  <c r="CA146" i="178"/>
  <c r="BZ146" i="178"/>
  <c r="BY146" i="178"/>
  <c r="BX146" i="178"/>
  <c r="CA145" i="178"/>
  <c r="BZ145" i="178"/>
  <c r="BY145" i="178"/>
  <c r="BX145" i="178"/>
  <c r="BZ144" i="178"/>
  <c r="BX144" i="178"/>
  <c r="CA143" i="178"/>
  <c r="BZ143" i="178"/>
  <c r="BY143" i="178"/>
  <c r="BX143" i="178"/>
  <c r="CA142" i="178"/>
  <c r="BZ142" i="178"/>
  <c r="BY142" i="178"/>
  <c r="BX142" i="178"/>
  <c r="CA141" i="178"/>
  <c r="BZ141" i="178"/>
  <c r="BY141" i="178"/>
  <c r="BX141" i="178"/>
  <c r="BZ140" i="178"/>
  <c r="BY140" i="178"/>
  <c r="BX140" i="178"/>
  <c r="CA139" i="178"/>
  <c r="BZ139" i="178"/>
  <c r="BY139" i="178"/>
  <c r="BX139" i="178"/>
  <c r="CA138" i="178"/>
  <c r="BZ138" i="178"/>
  <c r="BY138" i="178"/>
  <c r="BX138" i="178"/>
  <c r="BZ137" i="178"/>
  <c r="BX137" i="178"/>
  <c r="CA136" i="178"/>
  <c r="BZ136" i="178"/>
  <c r="BY136" i="178"/>
  <c r="BX136" i="178"/>
  <c r="CA135" i="178"/>
  <c r="BZ135" i="178"/>
  <c r="BY135" i="178"/>
  <c r="BX135" i="178"/>
  <c r="BZ134" i="178"/>
  <c r="BX134" i="178"/>
  <c r="CA133" i="178"/>
  <c r="BZ133" i="178"/>
  <c r="BY133" i="178"/>
  <c r="BX133" i="178"/>
  <c r="CA132" i="178"/>
  <c r="BZ132" i="178"/>
  <c r="BY132" i="178"/>
  <c r="BX132" i="178"/>
  <c r="CA131" i="178"/>
  <c r="BZ131" i="178"/>
  <c r="BY131" i="178"/>
  <c r="BX131" i="178"/>
  <c r="BZ130" i="178"/>
  <c r="BY130" i="178"/>
  <c r="BX130" i="178"/>
  <c r="CA129" i="178"/>
  <c r="BZ129" i="178"/>
  <c r="BY129" i="178"/>
  <c r="BX129" i="178"/>
  <c r="CA128" i="178"/>
  <c r="BZ128" i="178"/>
  <c r="BY128" i="178"/>
  <c r="BX128" i="178"/>
  <c r="BZ127" i="178"/>
  <c r="BX127" i="178"/>
  <c r="CA126" i="178"/>
  <c r="BZ126" i="178"/>
  <c r="BY126" i="178"/>
  <c r="BX126" i="178"/>
  <c r="CA125" i="178"/>
  <c r="BZ125" i="178"/>
  <c r="BY125" i="178"/>
  <c r="BX125" i="178"/>
  <c r="BZ124" i="178"/>
  <c r="BX124" i="178"/>
  <c r="CA123" i="178"/>
  <c r="BZ123" i="178"/>
  <c r="BY123" i="178"/>
  <c r="BX123" i="178"/>
  <c r="CA122" i="178"/>
  <c r="BZ122" i="178"/>
  <c r="BY122" i="178"/>
  <c r="BX122" i="178"/>
  <c r="CA121" i="178"/>
  <c r="BZ121" i="178"/>
  <c r="BY121" i="178"/>
  <c r="BX121" i="178"/>
  <c r="BZ120" i="178"/>
  <c r="BY120" i="178"/>
  <c r="BX120" i="178"/>
  <c r="CA119" i="178"/>
  <c r="BZ119" i="178"/>
  <c r="BY119" i="178"/>
  <c r="BX119" i="178"/>
  <c r="CA118" i="178"/>
  <c r="BZ118" i="178"/>
  <c r="BY118" i="178"/>
  <c r="BX118" i="178"/>
  <c r="BZ117" i="178"/>
  <c r="BX117" i="178"/>
  <c r="CA116" i="178"/>
  <c r="BZ116" i="178"/>
  <c r="BY116" i="178"/>
  <c r="BX116" i="178"/>
  <c r="CA115" i="178"/>
  <c r="BZ115" i="178"/>
  <c r="BY115" i="178"/>
  <c r="BX115" i="178"/>
  <c r="BZ114" i="178"/>
  <c r="BX114" i="178"/>
  <c r="CA113" i="178"/>
  <c r="BZ113" i="178"/>
  <c r="BY113" i="178"/>
  <c r="BX113" i="178"/>
  <c r="CA112" i="178"/>
  <c r="BZ112" i="178"/>
  <c r="BY112" i="178"/>
  <c r="BX112" i="178"/>
  <c r="CA111" i="178"/>
  <c r="BZ111" i="178"/>
  <c r="BY111" i="178"/>
  <c r="BX111" i="178"/>
  <c r="BZ110" i="178"/>
  <c r="BY110" i="178"/>
  <c r="BX110" i="178"/>
  <c r="CA109" i="178"/>
  <c r="BZ109" i="178"/>
  <c r="BY109" i="178"/>
  <c r="BX109" i="178"/>
  <c r="CA108" i="178"/>
  <c r="BZ108" i="178"/>
  <c r="BY108" i="178"/>
  <c r="BX108" i="178"/>
  <c r="BZ107" i="178"/>
  <c r="BX107" i="178"/>
  <c r="CA106" i="178"/>
  <c r="BZ106" i="178"/>
  <c r="BY106" i="178"/>
  <c r="BX106" i="178"/>
  <c r="CA105" i="178"/>
  <c r="BZ105" i="178"/>
  <c r="BY105" i="178"/>
  <c r="BX105" i="178"/>
  <c r="BZ104" i="178"/>
  <c r="BX104" i="178"/>
  <c r="CA103" i="178"/>
  <c r="BZ103" i="178"/>
  <c r="BY103" i="178"/>
  <c r="BX103" i="178"/>
  <c r="CA102" i="178"/>
  <c r="BZ102" i="178"/>
  <c r="BY102" i="178"/>
  <c r="BX102" i="178"/>
  <c r="CA101" i="178"/>
  <c r="BZ101" i="178"/>
  <c r="BY101" i="178"/>
  <c r="BX101" i="178"/>
  <c r="BZ100" i="178"/>
  <c r="BY100" i="178"/>
  <c r="BX100" i="178"/>
  <c r="CA99" i="178"/>
  <c r="BZ99" i="178"/>
  <c r="BY99" i="178"/>
  <c r="BX99" i="178"/>
  <c r="CA98" i="178"/>
  <c r="BZ98" i="178"/>
  <c r="BY98" i="178"/>
  <c r="BX98" i="178"/>
  <c r="BZ97" i="178"/>
  <c r="BX97" i="178"/>
  <c r="CA96" i="178"/>
  <c r="BZ96" i="178"/>
  <c r="BY96" i="178"/>
  <c r="BX96" i="178"/>
  <c r="CA95" i="178"/>
  <c r="BZ95" i="178"/>
  <c r="BY95" i="178"/>
  <c r="BX95" i="178"/>
  <c r="BZ94" i="178"/>
  <c r="BX94" i="178"/>
  <c r="CA93" i="178"/>
  <c r="BZ93" i="178"/>
  <c r="BY93" i="178"/>
  <c r="BX93" i="178"/>
  <c r="CA92" i="178"/>
  <c r="BZ92" i="178"/>
  <c r="BY92" i="178"/>
  <c r="BX92" i="178"/>
  <c r="CA91" i="178"/>
  <c r="BZ91" i="178"/>
  <c r="BY91" i="178"/>
  <c r="BX91" i="178"/>
  <c r="BZ90" i="178"/>
  <c r="BY90" i="178"/>
  <c r="BX90" i="178"/>
  <c r="CA89" i="178"/>
  <c r="BZ89" i="178"/>
  <c r="BY89" i="178"/>
  <c r="BX89" i="178"/>
  <c r="CA88" i="178"/>
  <c r="BZ88" i="178"/>
  <c r="BY88" i="178"/>
  <c r="BX88" i="178"/>
  <c r="BZ87" i="178"/>
  <c r="BX87" i="178"/>
  <c r="CA86" i="178"/>
  <c r="BZ86" i="178"/>
  <c r="BY86" i="178"/>
  <c r="BX86" i="178"/>
  <c r="CA85" i="178"/>
  <c r="BZ85" i="178"/>
  <c r="BY85" i="178"/>
  <c r="BX85" i="178"/>
  <c r="BZ84" i="178"/>
  <c r="BX84" i="178"/>
  <c r="CA83" i="178"/>
  <c r="BZ83" i="178"/>
  <c r="BY83" i="178"/>
  <c r="BX83" i="178"/>
  <c r="CA82" i="178"/>
  <c r="BZ82" i="178"/>
  <c r="BY82" i="178"/>
  <c r="BX82" i="178"/>
  <c r="CA81" i="178"/>
  <c r="BZ81" i="178"/>
  <c r="BY81" i="178"/>
  <c r="BX81" i="178"/>
  <c r="BZ80" i="178"/>
  <c r="BY80" i="178"/>
  <c r="BX80" i="178"/>
  <c r="CA79" i="178"/>
  <c r="BZ79" i="178"/>
  <c r="BY79" i="178"/>
  <c r="BX79" i="178"/>
  <c r="CA78" i="178"/>
  <c r="BZ78" i="178"/>
  <c r="BY78" i="178"/>
  <c r="BX78" i="178"/>
  <c r="BZ77" i="178"/>
  <c r="BX77" i="178"/>
  <c r="CA76" i="178"/>
  <c r="BZ76" i="178"/>
  <c r="BY76" i="178"/>
  <c r="BX76" i="178"/>
  <c r="CA75" i="178"/>
  <c r="BZ75" i="178"/>
  <c r="BY75" i="178"/>
  <c r="BX75" i="178"/>
  <c r="BZ74" i="178"/>
  <c r="BX74" i="178"/>
  <c r="CA73" i="178"/>
  <c r="BZ73" i="178"/>
  <c r="BY73" i="178"/>
  <c r="BX73" i="178"/>
  <c r="CA72" i="178"/>
  <c r="BZ72" i="178"/>
  <c r="BY72" i="178"/>
  <c r="BX72" i="178"/>
  <c r="CA71" i="178"/>
  <c r="BZ71" i="178"/>
  <c r="BY71" i="178"/>
  <c r="BX71" i="178"/>
  <c r="BZ70" i="178"/>
  <c r="BY70" i="178"/>
  <c r="BX70" i="178"/>
  <c r="CA69" i="178"/>
  <c r="BZ69" i="178"/>
  <c r="BY69" i="178"/>
  <c r="BX69" i="178"/>
  <c r="CA68" i="178"/>
  <c r="BZ68" i="178"/>
  <c r="BY68" i="178"/>
  <c r="BX68" i="178"/>
  <c r="BZ67" i="178"/>
  <c r="BX67" i="178"/>
  <c r="CA66" i="178"/>
  <c r="BZ66" i="178"/>
  <c r="BY66" i="178"/>
  <c r="BX66" i="178"/>
  <c r="CA65" i="178"/>
  <c r="BZ65" i="178"/>
  <c r="BY65" i="178"/>
  <c r="BX65" i="178"/>
  <c r="BZ64" i="178"/>
  <c r="BX64" i="178"/>
  <c r="CA63" i="178"/>
  <c r="BZ63" i="178"/>
  <c r="BY63" i="178"/>
  <c r="BX63" i="178"/>
  <c r="CA62" i="178"/>
  <c r="BZ62" i="178"/>
  <c r="BY62" i="178"/>
  <c r="BX62" i="178"/>
  <c r="CA61" i="178"/>
  <c r="BZ61" i="178"/>
  <c r="BY61" i="178"/>
  <c r="BX61" i="178"/>
  <c r="BZ60" i="178"/>
  <c r="BY60" i="178"/>
  <c r="BX60" i="178"/>
  <c r="CA59" i="178"/>
  <c r="BZ59" i="178"/>
  <c r="BY59" i="178"/>
  <c r="BX59" i="178"/>
  <c r="CA58" i="178"/>
  <c r="BZ58" i="178"/>
  <c r="BY58" i="178"/>
  <c r="BX58" i="178"/>
  <c r="BZ57" i="178"/>
  <c r="BX57" i="178"/>
  <c r="CA56" i="178"/>
  <c r="BZ56" i="178"/>
  <c r="BY56" i="178"/>
  <c r="BX56" i="178"/>
  <c r="CA55" i="178"/>
  <c r="BZ55" i="178"/>
  <c r="BY55" i="178"/>
  <c r="BX55" i="178"/>
  <c r="BZ54" i="178"/>
  <c r="BX54" i="178"/>
  <c r="CA53" i="178"/>
  <c r="BZ53" i="178"/>
  <c r="BY53" i="178"/>
  <c r="BX53" i="178"/>
  <c r="CA52" i="178"/>
  <c r="BZ52" i="178"/>
  <c r="BY52" i="178"/>
  <c r="BX52" i="178"/>
  <c r="CA51" i="178"/>
  <c r="BZ51" i="178"/>
  <c r="BY51" i="178"/>
  <c r="BX51" i="178"/>
  <c r="BZ50" i="178"/>
  <c r="BY50" i="178"/>
  <c r="BX50" i="178"/>
  <c r="CA49" i="178"/>
  <c r="BZ49" i="178"/>
  <c r="BY49" i="178"/>
  <c r="BX49" i="178"/>
  <c r="CA48" i="178"/>
  <c r="BZ48" i="178"/>
  <c r="BY48" i="178"/>
  <c r="BX48" i="178"/>
  <c r="BZ47" i="178"/>
  <c r="BX47" i="178"/>
  <c r="CA46" i="178"/>
  <c r="BZ46" i="178"/>
  <c r="BY46" i="178"/>
  <c r="BX46" i="178"/>
  <c r="CA45" i="178"/>
  <c r="BZ45" i="178"/>
  <c r="BY45" i="178"/>
  <c r="BX45" i="178"/>
  <c r="BZ44" i="178"/>
  <c r="BX44" i="178"/>
  <c r="CA43" i="178"/>
  <c r="BZ43" i="178"/>
  <c r="BY43" i="178"/>
  <c r="BX43" i="178"/>
  <c r="CA42" i="178"/>
  <c r="BZ42" i="178"/>
  <c r="BY42" i="178"/>
  <c r="BX42" i="178"/>
  <c r="CA41" i="178"/>
  <c r="BZ41" i="178"/>
  <c r="BY41" i="178"/>
  <c r="BX41" i="178"/>
  <c r="BZ40" i="178"/>
  <c r="BY40" i="178"/>
  <c r="BX40" i="178"/>
  <c r="CA39" i="178"/>
  <c r="BZ39" i="178"/>
  <c r="BY39" i="178"/>
  <c r="BX39" i="178"/>
  <c r="CA38" i="178"/>
  <c r="BZ38" i="178"/>
  <c r="BY38" i="178"/>
  <c r="BX38" i="178"/>
  <c r="BZ37" i="178"/>
  <c r="BX37" i="178"/>
  <c r="CA36" i="178"/>
  <c r="BZ36" i="178"/>
  <c r="BY36" i="178"/>
  <c r="BX36" i="178"/>
  <c r="CA35" i="178"/>
  <c r="BZ35" i="178"/>
  <c r="BY35" i="178"/>
  <c r="BX35" i="178"/>
  <c r="BZ34" i="178"/>
  <c r="BX34" i="178"/>
  <c r="CA33" i="178"/>
  <c r="BZ33" i="178"/>
  <c r="BY33" i="178"/>
  <c r="BX33" i="178"/>
  <c r="CA32" i="178"/>
  <c r="BZ32" i="178"/>
  <c r="BY32" i="178"/>
  <c r="BX32" i="178"/>
  <c r="CA31" i="178"/>
  <c r="BZ31" i="178"/>
  <c r="BY31" i="178"/>
  <c r="BX31" i="178"/>
  <c r="BZ30" i="178"/>
  <c r="BY30" i="178"/>
  <c r="BX30" i="178"/>
  <c r="CA29" i="178"/>
  <c r="BZ29" i="178"/>
  <c r="BY29" i="178"/>
  <c r="BX29" i="178"/>
  <c r="CA28" i="178"/>
  <c r="BZ28" i="178"/>
  <c r="BY28" i="178"/>
  <c r="BX28" i="178"/>
  <c r="BZ27" i="178"/>
  <c r="BX27" i="178"/>
  <c r="CA26" i="178"/>
  <c r="BZ26" i="178"/>
  <c r="BY26" i="178"/>
  <c r="BX26" i="178"/>
  <c r="CA25" i="178"/>
  <c r="BZ25" i="178"/>
  <c r="BY25" i="178"/>
  <c r="BX25" i="178"/>
  <c r="BZ24" i="178"/>
  <c r="BX24" i="178"/>
  <c r="CA23" i="178"/>
  <c r="BZ23" i="178"/>
  <c r="BY23" i="178"/>
  <c r="BX23" i="178"/>
  <c r="CA22" i="178"/>
  <c r="BZ22" i="178"/>
  <c r="BY22" i="178"/>
  <c r="BX22" i="178"/>
  <c r="CA21" i="178"/>
  <c r="BZ21" i="178"/>
  <c r="BY21" i="178"/>
  <c r="BX21" i="178"/>
  <c r="BZ20" i="178"/>
  <c r="BY20" i="178"/>
  <c r="BX20" i="178"/>
  <c r="BV239" i="178"/>
  <c r="BU239" i="178"/>
  <c r="BT239" i="178"/>
  <c r="BS239" i="178"/>
  <c r="BV238" i="178"/>
  <c r="BU238" i="178"/>
  <c r="BT238" i="178"/>
  <c r="BS238" i="178"/>
  <c r="BU237" i="178"/>
  <c r="BS237" i="178"/>
  <c r="BV236" i="178"/>
  <c r="BU236" i="178"/>
  <c r="BT236" i="178"/>
  <c r="BS236" i="178"/>
  <c r="BV235" i="178"/>
  <c r="BU235" i="178"/>
  <c r="BT235" i="178"/>
  <c r="BS235" i="178"/>
  <c r="BU234" i="178"/>
  <c r="BS234" i="178"/>
  <c r="BV233" i="178"/>
  <c r="BU233" i="178"/>
  <c r="BT233" i="178"/>
  <c r="BS233" i="178"/>
  <c r="BV232" i="178"/>
  <c r="BU232" i="178"/>
  <c r="BT232" i="178"/>
  <c r="BS232" i="178"/>
  <c r="BV231" i="178"/>
  <c r="BU231" i="178"/>
  <c r="BT231" i="178"/>
  <c r="BS231" i="178"/>
  <c r="BU230" i="178"/>
  <c r="BT230" i="178"/>
  <c r="BS230" i="178"/>
  <c r="BV229" i="178"/>
  <c r="BU229" i="178"/>
  <c r="BT229" i="178"/>
  <c r="BS229" i="178"/>
  <c r="BV228" i="178"/>
  <c r="BU228" i="178"/>
  <c r="BT228" i="178"/>
  <c r="BS228" i="178"/>
  <c r="BU227" i="178"/>
  <c r="BS227" i="178"/>
  <c r="BV226" i="178"/>
  <c r="BU226" i="178"/>
  <c r="BT226" i="178"/>
  <c r="BS226" i="178"/>
  <c r="BV225" i="178"/>
  <c r="BU225" i="178"/>
  <c r="BT225" i="178"/>
  <c r="BS225" i="178"/>
  <c r="BU224" i="178"/>
  <c r="BS224" i="178"/>
  <c r="BV223" i="178"/>
  <c r="BU223" i="178"/>
  <c r="BT223" i="178"/>
  <c r="BS223" i="178"/>
  <c r="BV222" i="178"/>
  <c r="BU222" i="178"/>
  <c r="BT222" i="178"/>
  <c r="BS222" i="178"/>
  <c r="BV221" i="178"/>
  <c r="BU221" i="178"/>
  <c r="BT221" i="178"/>
  <c r="BS221" i="178"/>
  <c r="BU220" i="178"/>
  <c r="BT220" i="178"/>
  <c r="BS220" i="178"/>
  <c r="BV219" i="178"/>
  <c r="BU219" i="178"/>
  <c r="BT219" i="178"/>
  <c r="BS219" i="178"/>
  <c r="BV218" i="178"/>
  <c r="BU218" i="178"/>
  <c r="BT218" i="178"/>
  <c r="BS218" i="178"/>
  <c r="BU217" i="178"/>
  <c r="BS217" i="178"/>
  <c r="BV216" i="178"/>
  <c r="BU216" i="178"/>
  <c r="BT216" i="178"/>
  <c r="BS216" i="178"/>
  <c r="BV215" i="178"/>
  <c r="BU215" i="178"/>
  <c r="BT215" i="178"/>
  <c r="BS215" i="178"/>
  <c r="BU214" i="178"/>
  <c r="BS214" i="178"/>
  <c r="BV213" i="178"/>
  <c r="BU213" i="178"/>
  <c r="BT213" i="178"/>
  <c r="BS213" i="178"/>
  <c r="BV212" i="178"/>
  <c r="BU212" i="178"/>
  <c r="BT212" i="178"/>
  <c r="BS212" i="178"/>
  <c r="BV211" i="178"/>
  <c r="BU211" i="178"/>
  <c r="BT211" i="178"/>
  <c r="BS211" i="178"/>
  <c r="BU210" i="178"/>
  <c r="BT210" i="178"/>
  <c r="BS210" i="178"/>
  <c r="BV209" i="178"/>
  <c r="BU209" i="178"/>
  <c r="BT209" i="178"/>
  <c r="BS209" i="178"/>
  <c r="BV208" i="178"/>
  <c r="BU208" i="178"/>
  <c r="BT208" i="178"/>
  <c r="BS208" i="178"/>
  <c r="BU207" i="178"/>
  <c r="BS207" i="178"/>
  <c r="BV206" i="178"/>
  <c r="BU206" i="178"/>
  <c r="BT206" i="178"/>
  <c r="BS206" i="178"/>
  <c r="BV205" i="178"/>
  <c r="BU205" i="178"/>
  <c r="BT205" i="178"/>
  <c r="BS205" i="178"/>
  <c r="BU204" i="178"/>
  <c r="BS204" i="178"/>
  <c r="BV203" i="178"/>
  <c r="BU203" i="178"/>
  <c r="BT203" i="178"/>
  <c r="BS203" i="178"/>
  <c r="BV202" i="178"/>
  <c r="BU202" i="178"/>
  <c r="BT202" i="178"/>
  <c r="BS202" i="178"/>
  <c r="BV201" i="178"/>
  <c r="BU201" i="178"/>
  <c r="BT201" i="178"/>
  <c r="BS201" i="178"/>
  <c r="BU200" i="178"/>
  <c r="BT200" i="178"/>
  <c r="BS200" i="178"/>
  <c r="BV199" i="178"/>
  <c r="BU199" i="178"/>
  <c r="BT199" i="178"/>
  <c r="BS199" i="178"/>
  <c r="BV198" i="178"/>
  <c r="BU198" i="178"/>
  <c r="BT198" i="178"/>
  <c r="BS198" i="178"/>
  <c r="BU197" i="178"/>
  <c r="BS197" i="178"/>
  <c r="BV196" i="178"/>
  <c r="BU196" i="178"/>
  <c r="BT196" i="178"/>
  <c r="BS196" i="178"/>
  <c r="BV195" i="178"/>
  <c r="BU195" i="178"/>
  <c r="BT195" i="178"/>
  <c r="BS195" i="178"/>
  <c r="BU194" i="178"/>
  <c r="BS194" i="178"/>
  <c r="BV193" i="178"/>
  <c r="BU193" i="178"/>
  <c r="BT193" i="178"/>
  <c r="BS193" i="178"/>
  <c r="BV192" i="178"/>
  <c r="BU192" i="178"/>
  <c r="BT192" i="178"/>
  <c r="BS192" i="178"/>
  <c r="BV191" i="178"/>
  <c r="BU191" i="178"/>
  <c r="BT191" i="178"/>
  <c r="BS191" i="178"/>
  <c r="BU190" i="178"/>
  <c r="BT190" i="178"/>
  <c r="BS190" i="178"/>
  <c r="BV189" i="178"/>
  <c r="BU189" i="178"/>
  <c r="BT189" i="178"/>
  <c r="BS189" i="178"/>
  <c r="BV188" i="178"/>
  <c r="BU188" i="178"/>
  <c r="BT188" i="178"/>
  <c r="BS188" i="178"/>
  <c r="BU187" i="178"/>
  <c r="BS187" i="178"/>
  <c r="BV186" i="178"/>
  <c r="BU186" i="178"/>
  <c r="BT186" i="178"/>
  <c r="BS186" i="178"/>
  <c r="BV185" i="178"/>
  <c r="BU185" i="178"/>
  <c r="BT185" i="178"/>
  <c r="BS185" i="178"/>
  <c r="BU184" i="178"/>
  <c r="BS184" i="178"/>
  <c r="BV183" i="178"/>
  <c r="BU183" i="178"/>
  <c r="BT183" i="178"/>
  <c r="BS183" i="178"/>
  <c r="BV182" i="178"/>
  <c r="BU182" i="178"/>
  <c r="BT182" i="178"/>
  <c r="BS182" i="178"/>
  <c r="BV181" i="178"/>
  <c r="BU181" i="178"/>
  <c r="BT181" i="178"/>
  <c r="BS181" i="178"/>
  <c r="BU180" i="178"/>
  <c r="BT180" i="178"/>
  <c r="BS180" i="178"/>
  <c r="BV179" i="178"/>
  <c r="BU179" i="178"/>
  <c r="BT179" i="178"/>
  <c r="BS179" i="178"/>
  <c r="BV178" i="178"/>
  <c r="BU178" i="178"/>
  <c r="BT178" i="178"/>
  <c r="BS178" i="178"/>
  <c r="BU177" i="178"/>
  <c r="BS177" i="178"/>
  <c r="BV176" i="178"/>
  <c r="BU176" i="178"/>
  <c r="BT176" i="178"/>
  <c r="BS176" i="178"/>
  <c r="BV175" i="178"/>
  <c r="BU175" i="178"/>
  <c r="BT175" i="178"/>
  <c r="BS175" i="178"/>
  <c r="BU174" i="178"/>
  <c r="BS174" i="178"/>
  <c r="BV173" i="178"/>
  <c r="BU173" i="178"/>
  <c r="BT173" i="178"/>
  <c r="BS173" i="178"/>
  <c r="BV172" i="178"/>
  <c r="BU172" i="178"/>
  <c r="BT172" i="178"/>
  <c r="BS172" i="178"/>
  <c r="BV171" i="178"/>
  <c r="BU171" i="178"/>
  <c r="BT171" i="178"/>
  <c r="BS171" i="178"/>
  <c r="BU170" i="178"/>
  <c r="BT170" i="178"/>
  <c r="BS170" i="178"/>
  <c r="BV169" i="178"/>
  <c r="BU169" i="178"/>
  <c r="BT169" i="178"/>
  <c r="BS169" i="178"/>
  <c r="BV168" i="178"/>
  <c r="BU168" i="178"/>
  <c r="BT168" i="178"/>
  <c r="BS168" i="178"/>
  <c r="BU167" i="178"/>
  <c r="BS167" i="178"/>
  <c r="BV166" i="178"/>
  <c r="BU166" i="178"/>
  <c r="BT166" i="178"/>
  <c r="BS166" i="178"/>
  <c r="BV165" i="178"/>
  <c r="BU165" i="178"/>
  <c r="BT165" i="178"/>
  <c r="BS165" i="178"/>
  <c r="BU164" i="178"/>
  <c r="BS164" i="178"/>
  <c r="BV163" i="178"/>
  <c r="BU163" i="178"/>
  <c r="BT163" i="178"/>
  <c r="BS163" i="178"/>
  <c r="BV162" i="178"/>
  <c r="BU162" i="178"/>
  <c r="BT162" i="178"/>
  <c r="BS162" i="178"/>
  <c r="BV161" i="178"/>
  <c r="BU161" i="178"/>
  <c r="BT161" i="178"/>
  <c r="BS161" i="178"/>
  <c r="BU160" i="178"/>
  <c r="BT160" i="178"/>
  <c r="BS160" i="178"/>
  <c r="BV159" i="178"/>
  <c r="BU159" i="178"/>
  <c r="BT159" i="178"/>
  <c r="BS159" i="178"/>
  <c r="BV158" i="178"/>
  <c r="BU158" i="178"/>
  <c r="BT158" i="178"/>
  <c r="BS158" i="178"/>
  <c r="BU157" i="178"/>
  <c r="BS157" i="178"/>
  <c r="BV156" i="178"/>
  <c r="BU156" i="178"/>
  <c r="BT156" i="178"/>
  <c r="BS156" i="178"/>
  <c r="BV155" i="178"/>
  <c r="BU155" i="178"/>
  <c r="BT155" i="178"/>
  <c r="BS155" i="178"/>
  <c r="BU154" i="178"/>
  <c r="BS154" i="178"/>
  <c r="BV153" i="178"/>
  <c r="BU153" i="178"/>
  <c r="BT153" i="178"/>
  <c r="BS153" i="178"/>
  <c r="BV152" i="178"/>
  <c r="BU152" i="178"/>
  <c r="BT152" i="178"/>
  <c r="BS152" i="178"/>
  <c r="BV151" i="178"/>
  <c r="BU151" i="178"/>
  <c r="BT151" i="178"/>
  <c r="BS151" i="178"/>
  <c r="BU150" i="178"/>
  <c r="BT150" i="178"/>
  <c r="BS150" i="178"/>
  <c r="BV149" i="178"/>
  <c r="BU149" i="178"/>
  <c r="BT149" i="178"/>
  <c r="BS149" i="178"/>
  <c r="BV148" i="178"/>
  <c r="BU148" i="178"/>
  <c r="BT148" i="178"/>
  <c r="BS148" i="178"/>
  <c r="BU147" i="178"/>
  <c r="BS147" i="178"/>
  <c r="BV146" i="178"/>
  <c r="BU146" i="178"/>
  <c r="BT146" i="178"/>
  <c r="BS146" i="178"/>
  <c r="BV145" i="178"/>
  <c r="BU145" i="178"/>
  <c r="BT145" i="178"/>
  <c r="BS145" i="178"/>
  <c r="BU144" i="178"/>
  <c r="BS144" i="178"/>
  <c r="BV143" i="178"/>
  <c r="BU143" i="178"/>
  <c r="BT143" i="178"/>
  <c r="BS143" i="178"/>
  <c r="BV142" i="178"/>
  <c r="BU142" i="178"/>
  <c r="BT142" i="178"/>
  <c r="BS142" i="178"/>
  <c r="BV141" i="178"/>
  <c r="BU141" i="178"/>
  <c r="BT141" i="178"/>
  <c r="BS141" i="178"/>
  <c r="BU140" i="178"/>
  <c r="BT140" i="178"/>
  <c r="BS140" i="178"/>
  <c r="BV139" i="178"/>
  <c r="BU139" i="178"/>
  <c r="BT139" i="178"/>
  <c r="BS139" i="178"/>
  <c r="BV138" i="178"/>
  <c r="BU138" i="178"/>
  <c r="BT138" i="178"/>
  <c r="BS138" i="178"/>
  <c r="BU137" i="178"/>
  <c r="BS137" i="178"/>
  <c r="BV136" i="178"/>
  <c r="BU136" i="178"/>
  <c r="BT136" i="178"/>
  <c r="BS136" i="178"/>
  <c r="BV135" i="178"/>
  <c r="BU135" i="178"/>
  <c r="BT135" i="178"/>
  <c r="BS135" i="178"/>
  <c r="BU134" i="178"/>
  <c r="BS134" i="178"/>
  <c r="BV133" i="178"/>
  <c r="BU133" i="178"/>
  <c r="BT133" i="178"/>
  <c r="BS133" i="178"/>
  <c r="BV132" i="178"/>
  <c r="BU132" i="178"/>
  <c r="BT132" i="178"/>
  <c r="BS132" i="178"/>
  <c r="BV131" i="178"/>
  <c r="BU131" i="178"/>
  <c r="BT131" i="178"/>
  <c r="BS131" i="178"/>
  <c r="BU130" i="178"/>
  <c r="BT130" i="178"/>
  <c r="BS130" i="178"/>
  <c r="BV129" i="178"/>
  <c r="BU129" i="178"/>
  <c r="BT129" i="178"/>
  <c r="BS129" i="178"/>
  <c r="BV128" i="178"/>
  <c r="BU128" i="178"/>
  <c r="BT128" i="178"/>
  <c r="BS128" i="178"/>
  <c r="BU127" i="178"/>
  <c r="BS127" i="178"/>
  <c r="BV126" i="178"/>
  <c r="BU126" i="178"/>
  <c r="BT126" i="178"/>
  <c r="BS126" i="178"/>
  <c r="BV125" i="178"/>
  <c r="BU125" i="178"/>
  <c r="BT125" i="178"/>
  <c r="BS125" i="178"/>
  <c r="BU124" i="178"/>
  <c r="BS124" i="178"/>
  <c r="BV123" i="178"/>
  <c r="BU123" i="178"/>
  <c r="BT123" i="178"/>
  <c r="BS123" i="178"/>
  <c r="BV122" i="178"/>
  <c r="BU122" i="178"/>
  <c r="BT122" i="178"/>
  <c r="BS122" i="178"/>
  <c r="BV121" i="178"/>
  <c r="BU121" i="178"/>
  <c r="BT121" i="178"/>
  <c r="BS121" i="178"/>
  <c r="BU120" i="178"/>
  <c r="BT120" i="178"/>
  <c r="BS120" i="178"/>
  <c r="BV119" i="178"/>
  <c r="BU119" i="178"/>
  <c r="BT119" i="178"/>
  <c r="BS119" i="178"/>
  <c r="BV118" i="178"/>
  <c r="BU118" i="178"/>
  <c r="BT118" i="178"/>
  <c r="BS118" i="178"/>
  <c r="BU117" i="178"/>
  <c r="BS117" i="178"/>
  <c r="BV116" i="178"/>
  <c r="BU116" i="178"/>
  <c r="BT116" i="178"/>
  <c r="BS116" i="178"/>
  <c r="BV115" i="178"/>
  <c r="BU115" i="178"/>
  <c r="BT115" i="178"/>
  <c r="BS115" i="178"/>
  <c r="BU114" i="178"/>
  <c r="BS114" i="178"/>
  <c r="BV113" i="178"/>
  <c r="BU113" i="178"/>
  <c r="BT113" i="178"/>
  <c r="BS113" i="178"/>
  <c r="BV112" i="178"/>
  <c r="BU112" i="178"/>
  <c r="BT112" i="178"/>
  <c r="BS112" i="178"/>
  <c r="BV111" i="178"/>
  <c r="BU111" i="178"/>
  <c r="BT111" i="178"/>
  <c r="BS111" i="178"/>
  <c r="BU110" i="178"/>
  <c r="BT110" i="178"/>
  <c r="BS110" i="178"/>
  <c r="BV109" i="178"/>
  <c r="BU109" i="178"/>
  <c r="BT109" i="178"/>
  <c r="BS109" i="178"/>
  <c r="BV108" i="178"/>
  <c r="BU108" i="178"/>
  <c r="BT108" i="178"/>
  <c r="BS108" i="178"/>
  <c r="BU107" i="178"/>
  <c r="BS107" i="178"/>
  <c r="BV106" i="178"/>
  <c r="BU106" i="178"/>
  <c r="BT106" i="178"/>
  <c r="BS106" i="178"/>
  <c r="BV105" i="178"/>
  <c r="BU105" i="178"/>
  <c r="BT105" i="178"/>
  <c r="BS105" i="178"/>
  <c r="BU104" i="178"/>
  <c r="BS104" i="178"/>
  <c r="BV103" i="178"/>
  <c r="BU103" i="178"/>
  <c r="BT103" i="178"/>
  <c r="BS103" i="178"/>
  <c r="BV102" i="178"/>
  <c r="BU102" i="178"/>
  <c r="BT102" i="178"/>
  <c r="BS102" i="178"/>
  <c r="BV101" i="178"/>
  <c r="BU101" i="178"/>
  <c r="BT101" i="178"/>
  <c r="BS101" i="178"/>
  <c r="BU100" i="178"/>
  <c r="BT100" i="178"/>
  <c r="BS100" i="178"/>
  <c r="BV99" i="178"/>
  <c r="BU99" i="178"/>
  <c r="BT99" i="178"/>
  <c r="BS99" i="178"/>
  <c r="BV98" i="178"/>
  <c r="BU98" i="178"/>
  <c r="BT98" i="178"/>
  <c r="BS98" i="178"/>
  <c r="BU97" i="178"/>
  <c r="BS97" i="178"/>
  <c r="BV96" i="178"/>
  <c r="BU96" i="178"/>
  <c r="BT96" i="178"/>
  <c r="BS96" i="178"/>
  <c r="BV95" i="178"/>
  <c r="BU95" i="178"/>
  <c r="BT95" i="178"/>
  <c r="BS95" i="178"/>
  <c r="BU94" i="178"/>
  <c r="BS94" i="178"/>
  <c r="BV93" i="178"/>
  <c r="BU93" i="178"/>
  <c r="BT93" i="178"/>
  <c r="BS93" i="178"/>
  <c r="BV92" i="178"/>
  <c r="BU92" i="178"/>
  <c r="BT92" i="178"/>
  <c r="BS92" i="178"/>
  <c r="BV91" i="178"/>
  <c r="BU91" i="178"/>
  <c r="BT91" i="178"/>
  <c r="BS91" i="178"/>
  <c r="BU90" i="178"/>
  <c r="BT90" i="178"/>
  <c r="BS90" i="178"/>
  <c r="BV89" i="178"/>
  <c r="BU89" i="178"/>
  <c r="BT89" i="178"/>
  <c r="BS89" i="178"/>
  <c r="BV88" i="178"/>
  <c r="BU88" i="178"/>
  <c r="BT88" i="178"/>
  <c r="BS88" i="178"/>
  <c r="BU87" i="178"/>
  <c r="BS87" i="178"/>
  <c r="BV86" i="178"/>
  <c r="BU86" i="178"/>
  <c r="BT86" i="178"/>
  <c r="BS86" i="178"/>
  <c r="BV85" i="178"/>
  <c r="BU85" i="178"/>
  <c r="BT85" i="178"/>
  <c r="BS85" i="178"/>
  <c r="BU84" i="178"/>
  <c r="BS84" i="178"/>
  <c r="BV83" i="178"/>
  <c r="BU83" i="178"/>
  <c r="BT83" i="178"/>
  <c r="BS83" i="178"/>
  <c r="BV82" i="178"/>
  <c r="BU82" i="178"/>
  <c r="BT82" i="178"/>
  <c r="BS82" i="178"/>
  <c r="BV81" i="178"/>
  <c r="BU81" i="178"/>
  <c r="BT81" i="178"/>
  <c r="BS81" i="178"/>
  <c r="BU80" i="178"/>
  <c r="BT80" i="178"/>
  <c r="BS80" i="178"/>
  <c r="BV79" i="178"/>
  <c r="BU79" i="178"/>
  <c r="BT79" i="178"/>
  <c r="BS79" i="178"/>
  <c r="BV78" i="178"/>
  <c r="BU78" i="178"/>
  <c r="BT78" i="178"/>
  <c r="BS78" i="178"/>
  <c r="BU77" i="178"/>
  <c r="BS77" i="178"/>
  <c r="BV76" i="178"/>
  <c r="BU76" i="178"/>
  <c r="BT76" i="178"/>
  <c r="BS76" i="178"/>
  <c r="BV75" i="178"/>
  <c r="BU75" i="178"/>
  <c r="BT75" i="178"/>
  <c r="BS75" i="178"/>
  <c r="BU74" i="178"/>
  <c r="BS74" i="178"/>
  <c r="BV73" i="178"/>
  <c r="BU73" i="178"/>
  <c r="BT73" i="178"/>
  <c r="BS73" i="178"/>
  <c r="BV72" i="178"/>
  <c r="BU72" i="178"/>
  <c r="BT72" i="178"/>
  <c r="BS72" i="178"/>
  <c r="BV71" i="178"/>
  <c r="BU71" i="178"/>
  <c r="BT71" i="178"/>
  <c r="BS71" i="178"/>
  <c r="BU70" i="178"/>
  <c r="BT70" i="178"/>
  <c r="BS70" i="178"/>
  <c r="BV69" i="178"/>
  <c r="BU69" i="178"/>
  <c r="BT69" i="178"/>
  <c r="BS69" i="178"/>
  <c r="BV68" i="178"/>
  <c r="BU68" i="178"/>
  <c r="BT68" i="178"/>
  <c r="BS68" i="178"/>
  <c r="BU67" i="178"/>
  <c r="BS67" i="178"/>
  <c r="BV66" i="178"/>
  <c r="BU66" i="178"/>
  <c r="BT66" i="178"/>
  <c r="BS66" i="178"/>
  <c r="BV65" i="178"/>
  <c r="BU65" i="178"/>
  <c r="BT65" i="178"/>
  <c r="BS65" i="178"/>
  <c r="BU64" i="178"/>
  <c r="BS64" i="178"/>
  <c r="BV63" i="178"/>
  <c r="BU63" i="178"/>
  <c r="BT63" i="178"/>
  <c r="BS63" i="178"/>
  <c r="BV62" i="178"/>
  <c r="BU62" i="178"/>
  <c r="BT62" i="178"/>
  <c r="BS62" i="178"/>
  <c r="BV61" i="178"/>
  <c r="BU61" i="178"/>
  <c r="BT61" i="178"/>
  <c r="BS61" i="178"/>
  <c r="BU60" i="178"/>
  <c r="BT60" i="178"/>
  <c r="BS60" i="178"/>
  <c r="BV59" i="178"/>
  <c r="BU59" i="178"/>
  <c r="BT59" i="178"/>
  <c r="BS59" i="178"/>
  <c r="BV58" i="178"/>
  <c r="BU58" i="178"/>
  <c r="BT58" i="178"/>
  <c r="BS58" i="178"/>
  <c r="BU57" i="178"/>
  <c r="BS57" i="178"/>
  <c r="BV56" i="178"/>
  <c r="BU56" i="178"/>
  <c r="BT56" i="178"/>
  <c r="BS56" i="178"/>
  <c r="BV55" i="178"/>
  <c r="BU55" i="178"/>
  <c r="BT55" i="178"/>
  <c r="BS55" i="178"/>
  <c r="BU54" i="178"/>
  <c r="BS54" i="178"/>
  <c r="BV53" i="178"/>
  <c r="BU53" i="178"/>
  <c r="BT53" i="178"/>
  <c r="BS53" i="178"/>
  <c r="BV52" i="178"/>
  <c r="BU52" i="178"/>
  <c r="BT52" i="178"/>
  <c r="BS52" i="178"/>
  <c r="BV51" i="178"/>
  <c r="BU51" i="178"/>
  <c r="BT51" i="178"/>
  <c r="BS51" i="178"/>
  <c r="BU50" i="178"/>
  <c r="BT50" i="178"/>
  <c r="BS50" i="178"/>
  <c r="BV49" i="178"/>
  <c r="BU49" i="178"/>
  <c r="BT49" i="178"/>
  <c r="BS49" i="178"/>
  <c r="BV48" i="178"/>
  <c r="BU48" i="178"/>
  <c r="BT48" i="178"/>
  <c r="BS48" i="178"/>
  <c r="BU47" i="178"/>
  <c r="BS47" i="178"/>
  <c r="BV46" i="178"/>
  <c r="BU46" i="178"/>
  <c r="BT46" i="178"/>
  <c r="BS46" i="178"/>
  <c r="BV45" i="178"/>
  <c r="BU45" i="178"/>
  <c r="BT45" i="178"/>
  <c r="BS45" i="178"/>
  <c r="BU44" i="178"/>
  <c r="BS44" i="178"/>
  <c r="BV43" i="178"/>
  <c r="BU43" i="178"/>
  <c r="BT43" i="178"/>
  <c r="BS43" i="178"/>
  <c r="BV42" i="178"/>
  <c r="BU42" i="178"/>
  <c r="BT42" i="178"/>
  <c r="BS42" i="178"/>
  <c r="BV41" i="178"/>
  <c r="BU41" i="178"/>
  <c r="BT41" i="178"/>
  <c r="BS41" i="178"/>
  <c r="BU40" i="178"/>
  <c r="BT40" i="178"/>
  <c r="BS40" i="178"/>
  <c r="BV39" i="178"/>
  <c r="BU39" i="178"/>
  <c r="BT39" i="178"/>
  <c r="BS39" i="178"/>
  <c r="BV38" i="178"/>
  <c r="BU38" i="178"/>
  <c r="BT38" i="178"/>
  <c r="BS38" i="178"/>
  <c r="BU37" i="178"/>
  <c r="BS37" i="178"/>
  <c r="BV36" i="178"/>
  <c r="BU36" i="178"/>
  <c r="BT36" i="178"/>
  <c r="BS36" i="178"/>
  <c r="BV35" i="178"/>
  <c r="BU35" i="178"/>
  <c r="BT35" i="178"/>
  <c r="BS35" i="178"/>
  <c r="BU34" i="178"/>
  <c r="BS34" i="178"/>
  <c r="BV33" i="178"/>
  <c r="BU33" i="178"/>
  <c r="BT33" i="178"/>
  <c r="BS33" i="178"/>
  <c r="BV32" i="178"/>
  <c r="BU32" i="178"/>
  <c r="BT32" i="178"/>
  <c r="BS32" i="178"/>
  <c r="BV31" i="178"/>
  <c r="BU31" i="178"/>
  <c r="BT31" i="178"/>
  <c r="BS31" i="178"/>
  <c r="BU30" i="178"/>
  <c r="BT30" i="178"/>
  <c r="BS30" i="178"/>
  <c r="BV29" i="178"/>
  <c r="BU29" i="178"/>
  <c r="BT29" i="178"/>
  <c r="BS29" i="178"/>
  <c r="BV28" i="178"/>
  <c r="BU28" i="178"/>
  <c r="BT28" i="178"/>
  <c r="BS28" i="178"/>
  <c r="BU27" i="178"/>
  <c r="BS27" i="178"/>
  <c r="BV26" i="178"/>
  <c r="BU26" i="178"/>
  <c r="BT26" i="178"/>
  <c r="BS26" i="178"/>
  <c r="BV25" i="178"/>
  <c r="BU25" i="178"/>
  <c r="BT25" i="178"/>
  <c r="BS25" i="178"/>
  <c r="BU24" i="178"/>
  <c r="BS24" i="178"/>
  <c r="BV23" i="178"/>
  <c r="BU23" i="178"/>
  <c r="BT23" i="178"/>
  <c r="BS23" i="178"/>
  <c r="BV22" i="178"/>
  <c r="BU22" i="178"/>
  <c r="BT22" i="178"/>
  <c r="BS22" i="178"/>
  <c r="BV21" i="178"/>
  <c r="BU21" i="178"/>
  <c r="BT21" i="178"/>
  <c r="BS21" i="178"/>
  <c r="BU20" i="178"/>
  <c r="BT20" i="178"/>
  <c r="BS20" i="178"/>
  <c r="BQ239" i="178"/>
  <c r="BP239" i="178"/>
  <c r="BO239" i="178"/>
  <c r="BN239" i="178"/>
  <c r="BQ238" i="178"/>
  <c r="BP238" i="178"/>
  <c r="BO238" i="178"/>
  <c r="BN238" i="178"/>
  <c r="BP237" i="178"/>
  <c r="BN237" i="178"/>
  <c r="BQ236" i="178"/>
  <c r="BP236" i="178"/>
  <c r="BO236" i="178"/>
  <c r="BN236" i="178"/>
  <c r="BQ235" i="178"/>
  <c r="BP235" i="178"/>
  <c r="BO235" i="178"/>
  <c r="BN235" i="178"/>
  <c r="BP234" i="178"/>
  <c r="BN234" i="178"/>
  <c r="BQ233" i="178"/>
  <c r="BP233" i="178"/>
  <c r="BO233" i="178"/>
  <c r="BN233" i="178"/>
  <c r="BQ232" i="178"/>
  <c r="BP232" i="178"/>
  <c r="BO232" i="178"/>
  <c r="BN232" i="178"/>
  <c r="BQ231" i="178"/>
  <c r="BP231" i="178"/>
  <c r="BO231" i="178"/>
  <c r="BN231" i="178"/>
  <c r="BP230" i="178"/>
  <c r="BO230" i="178"/>
  <c r="BN230" i="178"/>
  <c r="BQ229" i="178"/>
  <c r="BP229" i="178"/>
  <c r="BO229" i="178"/>
  <c r="BN229" i="178"/>
  <c r="BQ228" i="178"/>
  <c r="BP228" i="178"/>
  <c r="BO228" i="178"/>
  <c r="BN228" i="178"/>
  <c r="BP227" i="178"/>
  <c r="BN227" i="178"/>
  <c r="BQ226" i="178"/>
  <c r="BP226" i="178"/>
  <c r="BO226" i="178"/>
  <c r="BN226" i="178"/>
  <c r="BQ225" i="178"/>
  <c r="BP225" i="178"/>
  <c r="BO225" i="178"/>
  <c r="BN225" i="178"/>
  <c r="BP224" i="178"/>
  <c r="BN224" i="178"/>
  <c r="BQ223" i="178"/>
  <c r="BP223" i="178"/>
  <c r="BO223" i="178"/>
  <c r="BN223" i="178"/>
  <c r="BQ222" i="178"/>
  <c r="BP222" i="178"/>
  <c r="BO222" i="178"/>
  <c r="BN222" i="178"/>
  <c r="BQ221" i="178"/>
  <c r="BP221" i="178"/>
  <c r="BO221" i="178"/>
  <c r="BN221" i="178"/>
  <c r="BP220" i="178"/>
  <c r="BO220" i="178"/>
  <c r="BN220" i="178"/>
  <c r="BQ219" i="178"/>
  <c r="BP219" i="178"/>
  <c r="BO219" i="178"/>
  <c r="BN219" i="178"/>
  <c r="BQ218" i="178"/>
  <c r="BP218" i="178"/>
  <c r="BO218" i="178"/>
  <c r="BN218" i="178"/>
  <c r="BP217" i="178"/>
  <c r="BN217" i="178"/>
  <c r="BQ216" i="178"/>
  <c r="BP216" i="178"/>
  <c r="BO216" i="178"/>
  <c r="BN216" i="178"/>
  <c r="BQ215" i="178"/>
  <c r="BP215" i="178"/>
  <c r="BO215" i="178"/>
  <c r="BN215" i="178"/>
  <c r="BP214" i="178"/>
  <c r="BN214" i="178"/>
  <c r="BQ213" i="178"/>
  <c r="BP213" i="178"/>
  <c r="BO213" i="178"/>
  <c r="BN213" i="178"/>
  <c r="BQ212" i="178"/>
  <c r="BP212" i="178"/>
  <c r="BO212" i="178"/>
  <c r="BN212" i="178"/>
  <c r="BQ211" i="178"/>
  <c r="BP211" i="178"/>
  <c r="BO211" i="178"/>
  <c r="BN211" i="178"/>
  <c r="BP210" i="178"/>
  <c r="BO210" i="178"/>
  <c r="BN210" i="178"/>
  <c r="BQ209" i="178"/>
  <c r="BP209" i="178"/>
  <c r="BO209" i="178"/>
  <c r="BN209" i="178"/>
  <c r="BQ208" i="178"/>
  <c r="BP208" i="178"/>
  <c r="BO208" i="178"/>
  <c r="BN208" i="178"/>
  <c r="BP207" i="178"/>
  <c r="BN207" i="178"/>
  <c r="BQ206" i="178"/>
  <c r="BP206" i="178"/>
  <c r="BO206" i="178"/>
  <c r="BN206" i="178"/>
  <c r="BQ205" i="178"/>
  <c r="BP205" i="178"/>
  <c r="BO205" i="178"/>
  <c r="BN205" i="178"/>
  <c r="BP204" i="178"/>
  <c r="BN204" i="178"/>
  <c r="BQ203" i="178"/>
  <c r="BP203" i="178"/>
  <c r="BO203" i="178"/>
  <c r="BN203" i="178"/>
  <c r="BQ202" i="178"/>
  <c r="BP202" i="178"/>
  <c r="BO202" i="178"/>
  <c r="BN202" i="178"/>
  <c r="BQ201" i="178"/>
  <c r="BP201" i="178"/>
  <c r="BO201" i="178"/>
  <c r="BN201" i="178"/>
  <c r="BP200" i="178"/>
  <c r="BO200" i="178"/>
  <c r="BN200" i="178"/>
  <c r="BQ199" i="178"/>
  <c r="BP199" i="178"/>
  <c r="BO199" i="178"/>
  <c r="BN199" i="178"/>
  <c r="BQ198" i="178"/>
  <c r="BP198" i="178"/>
  <c r="BO198" i="178"/>
  <c r="BN198" i="178"/>
  <c r="BP197" i="178"/>
  <c r="BN197" i="178"/>
  <c r="BQ196" i="178"/>
  <c r="BP196" i="178"/>
  <c r="BO196" i="178"/>
  <c r="BN196" i="178"/>
  <c r="BQ195" i="178"/>
  <c r="BP195" i="178"/>
  <c r="BO195" i="178"/>
  <c r="BN195" i="178"/>
  <c r="BP194" i="178"/>
  <c r="BN194" i="178"/>
  <c r="BQ193" i="178"/>
  <c r="BP193" i="178"/>
  <c r="BO193" i="178"/>
  <c r="BN193" i="178"/>
  <c r="BQ192" i="178"/>
  <c r="BP192" i="178"/>
  <c r="BO192" i="178"/>
  <c r="BN192" i="178"/>
  <c r="BQ191" i="178"/>
  <c r="BP191" i="178"/>
  <c r="BO191" i="178"/>
  <c r="BN191" i="178"/>
  <c r="BP190" i="178"/>
  <c r="BO190" i="178"/>
  <c r="BN190" i="178"/>
  <c r="BQ189" i="178"/>
  <c r="BP189" i="178"/>
  <c r="BO189" i="178"/>
  <c r="BN189" i="178"/>
  <c r="BQ188" i="178"/>
  <c r="BP188" i="178"/>
  <c r="BO188" i="178"/>
  <c r="BN188" i="178"/>
  <c r="BP187" i="178"/>
  <c r="BN187" i="178"/>
  <c r="BQ186" i="178"/>
  <c r="BP186" i="178"/>
  <c r="BO186" i="178"/>
  <c r="BN186" i="178"/>
  <c r="BQ185" i="178"/>
  <c r="BP185" i="178"/>
  <c r="BO185" i="178"/>
  <c r="BN185" i="178"/>
  <c r="BP184" i="178"/>
  <c r="BN184" i="178"/>
  <c r="BQ183" i="178"/>
  <c r="BP183" i="178"/>
  <c r="BO183" i="178"/>
  <c r="BN183" i="178"/>
  <c r="BQ182" i="178"/>
  <c r="BP182" i="178"/>
  <c r="BO182" i="178"/>
  <c r="BN182" i="178"/>
  <c r="BQ181" i="178"/>
  <c r="BP181" i="178"/>
  <c r="BO181" i="178"/>
  <c r="BN181" i="178"/>
  <c r="BP180" i="178"/>
  <c r="BO180" i="178"/>
  <c r="BN180" i="178"/>
  <c r="BQ179" i="178"/>
  <c r="BP179" i="178"/>
  <c r="BO179" i="178"/>
  <c r="BN179" i="178"/>
  <c r="BQ178" i="178"/>
  <c r="BP178" i="178"/>
  <c r="BO178" i="178"/>
  <c r="BN178" i="178"/>
  <c r="BP177" i="178"/>
  <c r="BN177" i="178"/>
  <c r="BQ176" i="178"/>
  <c r="BP176" i="178"/>
  <c r="BO176" i="178"/>
  <c r="BN176" i="178"/>
  <c r="BQ175" i="178"/>
  <c r="BP175" i="178"/>
  <c r="BO175" i="178"/>
  <c r="BN175" i="178"/>
  <c r="BP174" i="178"/>
  <c r="BN174" i="178"/>
  <c r="BQ173" i="178"/>
  <c r="BP173" i="178"/>
  <c r="BO173" i="178"/>
  <c r="BN173" i="178"/>
  <c r="BQ172" i="178"/>
  <c r="BP172" i="178"/>
  <c r="BO172" i="178"/>
  <c r="BN172" i="178"/>
  <c r="BQ171" i="178"/>
  <c r="BP171" i="178"/>
  <c r="BO171" i="178"/>
  <c r="BN171" i="178"/>
  <c r="BP170" i="178"/>
  <c r="BO170" i="178"/>
  <c r="BN170" i="178"/>
  <c r="BQ169" i="178"/>
  <c r="BP169" i="178"/>
  <c r="BO169" i="178"/>
  <c r="BN169" i="178"/>
  <c r="BQ168" i="178"/>
  <c r="BP168" i="178"/>
  <c r="BO168" i="178"/>
  <c r="BN168" i="178"/>
  <c r="BP167" i="178"/>
  <c r="BN167" i="178"/>
  <c r="BQ166" i="178"/>
  <c r="BP166" i="178"/>
  <c r="BO166" i="178"/>
  <c r="BN166" i="178"/>
  <c r="BQ165" i="178"/>
  <c r="BP165" i="178"/>
  <c r="BO165" i="178"/>
  <c r="BN165" i="178"/>
  <c r="BP164" i="178"/>
  <c r="BN164" i="178"/>
  <c r="BQ163" i="178"/>
  <c r="BP163" i="178"/>
  <c r="BO163" i="178"/>
  <c r="BN163" i="178"/>
  <c r="BQ162" i="178"/>
  <c r="BP162" i="178"/>
  <c r="BO162" i="178"/>
  <c r="BN162" i="178"/>
  <c r="BQ161" i="178"/>
  <c r="BP161" i="178"/>
  <c r="BO161" i="178"/>
  <c r="BN161" i="178"/>
  <c r="BP160" i="178"/>
  <c r="BO160" i="178"/>
  <c r="BN160" i="178"/>
  <c r="BQ159" i="178"/>
  <c r="BP159" i="178"/>
  <c r="BO159" i="178"/>
  <c r="BN159" i="178"/>
  <c r="BQ158" i="178"/>
  <c r="BP158" i="178"/>
  <c r="BO158" i="178"/>
  <c r="BN158" i="178"/>
  <c r="BP157" i="178"/>
  <c r="BN157" i="178"/>
  <c r="BQ156" i="178"/>
  <c r="BP156" i="178"/>
  <c r="BO156" i="178"/>
  <c r="BN156" i="178"/>
  <c r="BQ155" i="178"/>
  <c r="BP155" i="178"/>
  <c r="BO155" i="178"/>
  <c r="BN155" i="178"/>
  <c r="BP154" i="178"/>
  <c r="BN154" i="178"/>
  <c r="BQ153" i="178"/>
  <c r="BP153" i="178"/>
  <c r="BO153" i="178"/>
  <c r="BN153" i="178"/>
  <c r="BQ152" i="178"/>
  <c r="BP152" i="178"/>
  <c r="BO152" i="178"/>
  <c r="BN152" i="178"/>
  <c r="BQ151" i="178"/>
  <c r="BP151" i="178"/>
  <c r="BO151" i="178"/>
  <c r="BN151" i="178"/>
  <c r="BP150" i="178"/>
  <c r="BO150" i="178"/>
  <c r="BN150" i="178"/>
  <c r="BQ149" i="178"/>
  <c r="BP149" i="178"/>
  <c r="BO149" i="178"/>
  <c r="BN149" i="178"/>
  <c r="BQ148" i="178"/>
  <c r="BP148" i="178"/>
  <c r="BO148" i="178"/>
  <c r="BN148" i="178"/>
  <c r="BP147" i="178"/>
  <c r="BN147" i="178"/>
  <c r="BQ146" i="178"/>
  <c r="BP146" i="178"/>
  <c r="BO146" i="178"/>
  <c r="BN146" i="178"/>
  <c r="BQ145" i="178"/>
  <c r="BP145" i="178"/>
  <c r="BO145" i="178"/>
  <c r="BN145" i="178"/>
  <c r="BP144" i="178"/>
  <c r="BN144" i="178"/>
  <c r="BQ143" i="178"/>
  <c r="BP143" i="178"/>
  <c r="BO143" i="178"/>
  <c r="BN143" i="178"/>
  <c r="BQ142" i="178"/>
  <c r="BP142" i="178"/>
  <c r="BO142" i="178"/>
  <c r="BN142" i="178"/>
  <c r="BQ141" i="178"/>
  <c r="BP141" i="178"/>
  <c r="BO141" i="178"/>
  <c r="BN141" i="178"/>
  <c r="BP140" i="178"/>
  <c r="BO140" i="178"/>
  <c r="BN140" i="178"/>
  <c r="BQ139" i="178"/>
  <c r="BP139" i="178"/>
  <c r="BO139" i="178"/>
  <c r="BN139" i="178"/>
  <c r="BQ138" i="178"/>
  <c r="BP138" i="178"/>
  <c r="BO138" i="178"/>
  <c r="BN138" i="178"/>
  <c r="BP137" i="178"/>
  <c r="BN137" i="178"/>
  <c r="BQ136" i="178"/>
  <c r="BP136" i="178"/>
  <c r="BO136" i="178"/>
  <c r="BN136" i="178"/>
  <c r="BQ135" i="178"/>
  <c r="BP135" i="178"/>
  <c r="BO135" i="178"/>
  <c r="BN135" i="178"/>
  <c r="BP134" i="178"/>
  <c r="BN134" i="178"/>
  <c r="BQ133" i="178"/>
  <c r="BP133" i="178"/>
  <c r="BO133" i="178"/>
  <c r="BN133" i="178"/>
  <c r="BQ132" i="178"/>
  <c r="BP132" i="178"/>
  <c r="BO132" i="178"/>
  <c r="BN132" i="178"/>
  <c r="BQ131" i="178"/>
  <c r="BP131" i="178"/>
  <c r="BO131" i="178"/>
  <c r="BN131" i="178"/>
  <c r="BP130" i="178"/>
  <c r="BO130" i="178"/>
  <c r="BN130" i="178"/>
  <c r="BQ129" i="178"/>
  <c r="BP129" i="178"/>
  <c r="BO129" i="178"/>
  <c r="BN129" i="178"/>
  <c r="BQ128" i="178"/>
  <c r="BP128" i="178"/>
  <c r="BO128" i="178"/>
  <c r="BN128" i="178"/>
  <c r="BP127" i="178"/>
  <c r="BN127" i="178"/>
  <c r="BQ126" i="178"/>
  <c r="BP126" i="178"/>
  <c r="BO126" i="178"/>
  <c r="BN126" i="178"/>
  <c r="BQ125" i="178"/>
  <c r="BP125" i="178"/>
  <c r="BO125" i="178"/>
  <c r="BN125" i="178"/>
  <c r="BP124" i="178"/>
  <c r="BN124" i="178"/>
  <c r="BQ123" i="178"/>
  <c r="BP123" i="178"/>
  <c r="BO123" i="178"/>
  <c r="BN123" i="178"/>
  <c r="BQ122" i="178"/>
  <c r="BP122" i="178"/>
  <c r="BO122" i="178"/>
  <c r="BN122" i="178"/>
  <c r="BQ121" i="178"/>
  <c r="BP121" i="178"/>
  <c r="BO121" i="178"/>
  <c r="BN121" i="178"/>
  <c r="BP120" i="178"/>
  <c r="BO120" i="178"/>
  <c r="BN120" i="178"/>
  <c r="BQ119" i="178"/>
  <c r="BP119" i="178"/>
  <c r="BO119" i="178"/>
  <c r="BN119" i="178"/>
  <c r="BQ118" i="178"/>
  <c r="BP118" i="178"/>
  <c r="BO118" i="178"/>
  <c r="BN118" i="178"/>
  <c r="BP117" i="178"/>
  <c r="BN117" i="178"/>
  <c r="BQ116" i="178"/>
  <c r="BP116" i="178"/>
  <c r="BO116" i="178"/>
  <c r="BN116" i="178"/>
  <c r="BQ115" i="178"/>
  <c r="BP115" i="178"/>
  <c r="BO115" i="178"/>
  <c r="BN115" i="178"/>
  <c r="BP114" i="178"/>
  <c r="BN114" i="178"/>
  <c r="BQ113" i="178"/>
  <c r="BP113" i="178"/>
  <c r="BO113" i="178"/>
  <c r="BN113" i="178"/>
  <c r="BQ112" i="178"/>
  <c r="BP112" i="178"/>
  <c r="BO112" i="178"/>
  <c r="BN112" i="178"/>
  <c r="BQ111" i="178"/>
  <c r="BP111" i="178"/>
  <c r="BO111" i="178"/>
  <c r="BN111" i="178"/>
  <c r="BP110" i="178"/>
  <c r="BO110" i="178"/>
  <c r="BN110" i="178"/>
  <c r="BQ109" i="178"/>
  <c r="BP109" i="178"/>
  <c r="BO109" i="178"/>
  <c r="BN109" i="178"/>
  <c r="BQ108" i="178"/>
  <c r="BP108" i="178"/>
  <c r="BO108" i="178"/>
  <c r="BN108" i="178"/>
  <c r="BP107" i="178"/>
  <c r="BN107" i="178"/>
  <c r="BQ106" i="178"/>
  <c r="BP106" i="178"/>
  <c r="BO106" i="178"/>
  <c r="BN106" i="178"/>
  <c r="BQ105" i="178"/>
  <c r="BP105" i="178"/>
  <c r="BO105" i="178"/>
  <c r="BN105" i="178"/>
  <c r="BP104" i="178"/>
  <c r="BN104" i="178"/>
  <c r="BQ103" i="178"/>
  <c r="BP103" i="178"/>
  <c r="BO103" i="178"/>
  <c r="BN103" i="178"/>
  <c r="BQ102" i="178"/>
  <c r="BP102" i="178"/>
  <c r="BO102" i="178"/>
  <c r="BN102" i="178"/>
  <c r="BQ101" i="178"/>
  <c r="BP101" i="178"/>
  <c r="BO101" i="178"/>
  <c r="BN101" i="178"/>
  <c r="BP100" i="178"/>
  <c r="BO100" i="178"/>
  <c r="BN100" i="178"/>
  <c r="BQ99" i="178"/>
  <c r="BP99" i="178"/>
  <c r="BO99" i="178"/>
  <c r="BN99" i="178"/>
  <c r="BQ98" i="178"/>
  <c r="BP98" i="178"/>
  <c r="BO98" i="178"/>
  <c r="BN98" i="178"/>
  <c r="BP97" i="178"/>
  <c r="BN97" i="178"/>
  <c r="BQ96" i="178"/>
  <c r="BP96" i="178"/>
  <c r="BO96" i="178"/>
  <c r="BN96" i="178"/>
  <c r="BQ95" i="178"/>
  <c r="BP95" i="178"/>
  <c r="BO95" i="178"/>
  <c r="BN95" i="178"/>
  <c r="BP94" i="178"/>
  <c r="BN94" i="178"/>
  <c r="BQ93" i="178"/>
  <c r="BP93" i="178"/>
  <c r="BO93" i="178"/>
  <c r="BN93" i="178"/>
  <c r="BQ92" i="178"/>
  <c r="BP92" i="178"/>
  <c r="BO92" i="178"/>
  <c r="BN92" i="178"/>
  <c r="BQ91" i="178"/>
  <c r="BP91" i="178"/>
  <c r="BO91" i="178"/>
  <c r="BN91" i="178"/>
  <c r="BP90" i="178"/>
  <c r="BO90" i="178"/>
  <c r="BN90" i="178"/>
  <c r="BQ89" i="178"/>
  <c r="BP89" i="178"/>
  <c r="BO89" i="178"/>
  <c r="BN89" i="178"/>
  <c r="BQ88" i="178"/>
  <c r="BP88" i="178"/>
  <c r="BO88" i="178"/>
  <c r="BN88" i="178"/>
  <c r="BP87" i="178"/>
  <c r="BN87" i="178"/>
  <c r="BQ86" i="178"/>
  <c r="BP86" i="178"/>
  <c r="BO86" i="178"/>
  <c r="BN86" i="178"/>
  <c r="BQ85" i="178"/>
  <c r="BP85" i="178"/>
  <c r="BO85" i="178"/>
  <c r="BN85" i="178"/>
  <c r="BP84" i="178"/>
  <c r="BN84" i="178"/>
  <c r="BQ83" i="178"/>
  <c r="BP83" i="178"/>
  <c r="BO83" i="178"/>
  <c r="BN83" i="178"/>
  <c r="BQ82" i="178"/>
  <c r="BP82" i="178"/>
  <c r="BO82" i="178"/>
  <c r="BN82" i="178"/>
  <c r="BQ81" i="178"/>
  <c r="BP81" i="178"/>
  <c r="BO81" i="178"/>
  <c r="BN81" i="178"/>
  <c r="BP80" i="178"/>
  <c r="BO80" i="178"/>
  <c r="BN80" i="178"/>
  <c r="BQ79" i="178"/>
  <c r="BP79" i="178"/>
  <c r="BO79" i="178"/>
  <c r="BN79" i="178"/>
  <c r="BQ78" i="178"/>
  <c r="BP78" i="178"/>
  <c r="BO78" i="178"/>
  <c r="BN78" i="178"/>
  <c r="BP77" i="178"/>
  <c r="BN77" i="178"/>
  <c r="BQ76" i="178"/>
  <c r="BP76" i="178"/>
  <c r="BO76" i="178"/>
  <c r="BN76" i="178"/>
  <c r="BQ75" i="178"/>
  <c r="BP75" i="178"/>
  <c r="BO75" i="178"/>
  <c r="BN75" i="178"/>
  <c r="BP74" i="178"/>
  <c r="BN74" i="178"/>
  <c r="BQ73" i="178"/>
  <c r="BP73" i="178"/>
  <c r="BO73" i="178"/>
  <c r="BN73" i="178"/>
  <c r="BQ72" i="178"/>
  <c r="BP72" i="178"/>
  <c r="BO72" i="178"/>
  <c r="BN72" i="178"/>
  <c r="BQ71" i="178"/>
  <c r="BP71" i="178"/>
  <c r="BO71" i="178"/>
  <c r="BN71" i="178"/>
  <c r="BP70" i="178"/>
  <c r="BO70" i="178"/>
  <c r="BN70" i="178"/>
  <c r="BQ69" i="178"/>
  <c r="BP69" i="178"/>
  <c r="BO69" i="178"/>
  <c r="BN69" i="178"/>
  <c r="BQ68" i="178"/>
  <c r="BP68" i="178"/>
  <c r="BO68" i="178"/>
  <c r="BN68" i="178"/>
  <c r="BP67" i="178"/>
  <c r="BN67" i="178"/>
  <c r="BQ66" i="178"/>
  <c r="BP66" i="178"/>
  <c r="BO66" i="178"/>
  <c r="BN66" i="178"/>
  <c r="BQ65" i="178"/>
  <c r="BP65" i="178"/>
  <c r="BO65" i="178"/>
  <c r="BN65" i="178"/>
  <c r="BP64" i="178"/>
  <c r="BN64" i="178"/>
  <c r="BQ63" i="178"/>
  <c r="BP63" i="178"/>
  <c r="BO63" i="178"/>
  <c r="BN63" i="178"/>
  <c r="BQ62" i="178"/>
  <c r="BP62" i="178"/>
  <c r="BO62" i="178"/>
  <c r="BN62" i="178"/>
  <c r="BQ61" i="178"/>
  <c r="BP61" i="178"/>
  <c r="BO61" i="178"/>
  <c r="BN61" i="178"/>
  <c r="BP60" i="178"/>
  <c r="BO60" i="178"/>
  <c r="BN60" i="178"/>
  <c r="BQ59" i="178"/>
  <c r="BP59" i="178"/>
  <c r="BO59" i="178"/>
  <c r="BN59" i="178"/>
  <c r="BQ58" i="178"/>
  <c r="BP58" i="178"/>
  <c r="BO58" i="178"/>
  <c r="BN58" i="178"/>
  <c r="BP57" i="178"/>
  <c r="BN57" i="178"/>
  <c r="BQ56" i="178"/>
  <c r="BP56" i="178"/>
  <c r="BO56" i="178"/>
  <c r="BN56" i="178"/>
  <c r="BQ55" i="178"/>
  <c r="BP55" i="178"/>
  <c r="BO55" i="178"/>
  <c r="BN55" i="178"/>
  <c r="BP54" i="178"/>
  <c r="BN54" i="178"/>
  <c r="BQ53" i="178"/>
  <c r="BP53" i="178"/>
  <c r="BO53" i="178"/>
  <c r="BN53" i="178"/>
  <c r="BQ52" i="178"/>
  <c r="BP52" i="178"/>
  <c r="BO52" i="178"/>
  <c r="BN52" i="178"/>
  <c r="BQ51" i="178"/>
  <c r="BP51" i="178"/>
  <c r="BO51" i="178"/>
  <c r="BN51" i="178"/>
  <c r="BP50" i="178"/>
  <c r="BO50" i="178"/>
  <c r="BN50" i="178"/>
  <c r="BQ49" i="178"/>
  <c r="BP49" i="178"/>
  <c r="BO49" i="178"/>
  <c r="BN49" i="178"/>
  <c r="BQ48" i="178"/>
  <c r="BP48" i="178"/>
  <c r="BO48" i="178"/>
  <c r="BN48" i="178"/>
  <c r="BP47" i="178"/>
  <c r="BN47" i="178"/>
  <c r="BQ46" i="178"/>
  <c r="BP46" i="178"/>
  <c r="BO46" i="178"/>
  <c r="BN46" i="178"/>
  <c r="BQ45" i="178"/>
  <c r="BP45" i="178"/>
  <c r="BO45" i="178"/>
  <c r="BN45" i="178"/>
  <c r="BP44" i="178"/>
  <c r="BN44" i="178"/>
  <c r="BQ43" i="178"/>
  <c r="BP43" i="178"/>
  <c r="BO43" i="178"/>
  <c r="BN43" i="178"/>
  <c r="BQ42" i="178"/>
  <c r="BP42" i="178"/>
  <c r="BO42" i="178"/>
  <c r="BN42" i="178"/>
  <c r="BQ41" i="178"/>
  <c r="BP41" i="178"/>
  <c r="BO41" i="178"/>
  <c r="BN41" i="178"/>
  <c r="BP40" i="178"/>
  <c r="BO40" i="178"/>
  <c r="BN40" i="178"/>
  <c r="BQ39" i="178"/>
  <c r="BP39" i="178"/>
  <c r="BO39" i="178"/>
  <c r="BN39" i="178"/>
  <c r="BQ38" i="178"/>
  <c r="BP38" i="178"/>
  <c r="BO38" i="178"/>
  <c r="BN38" i="178"/>
  <c r="BP37" i="178"/>
  <c r="BN37" i="178"/>
  <c r="BQ36" i="178"/>
  <c r="BP36" i="178"/>
  <c r="BO36" i="178"/>
  <c r="BN36" i="178"/>
  <c r="BQ35" i="178"/>
  <c r="BP35" i="178"/>
  <c r="BO35" i="178"/>
  <c r="BN35" i="178"/>
  <c r="BP34" i="178"/>
  <c r="BN34" i="178"/>
  <c r="BQ33" i="178"/>
  <c r="BP33" i="178"/>
  <c r="BO33" i="178"/>
  <c r="BN33" i="178"/>
  <c r="BQ32" i="178"/>
  <c r="BP32" i="178"/>
  <c r="BO32" i="178"/>
  <c r="BN32" i="178"/>
  <c r="BQ31" i="178"/>
  <c r="BP31" i="178"/>
  <c r="BO31" i="178"/>
  <c r="BN31" i="178"/>
  <c r="BP30" i="178"/>
  <c r="BO30" i="178"/>
  <c r="BN30" i="178"/>
  <c r="BQ29" i="178"/>
  <c r="BP29" i="178"/>
  <c r="BO29" i="178"/>
  <c r="BN29" i="178"/>
  <c r="BQ28" i="178"/>
  <c r="BP28" i="178"/>
  <c r="BO28" i="178"/>
  <c r="BN28" i="178"/>
  <c r="BP27" i="178"/>
  <c r="BN27" i="178"/>
  <c r="BQ26" i="178"/>
  <c r="BP26" i="178"/>
  <c r="BO26" i="178"/>
  <c r="BN26" i="178"/>
  <c r="BQ25" i="178"/>
  <c r="BP25" i="178"/>
  <c r="BO25" i="178"/>
  <c r="BN25" i="178"/>
  <c r="BP24" i="178"/>
  <c r="BN24" i="178"/>
  <c r="BQ23" i="178"/>
  <c r="BP23" i="178"/>
  <c r="BO23" i="178"/>
  <c r="BN23" i="178"/>
  <c r="BQ22" i="178"/>
  <c r="BP22" i="178"/>
  <c r="BO22" i="178"/>
  <c r="BN22" i="178"/>
  <c r="BQ21" i="178"/>
  <c r="BP21" i="178"/>
  <c r="BO21" i="178"/>
  <c r="BN21" i="178"/>
  <c r="BP20" i="178"/>
  <c r="BO20" i="178"/>
  <c r="BN20" i="178"/>
  <c r="BL239" i="178"/>
  <c r="BK239" i="178"/>
  <c r="BJ239" i="178"/>
  <c r="BI239" i="178"/>
  <c r="BL238" i="178"/>
  <c r="BK238" i="178"/>
  <c r="BJ238" i="178"/>
  <c r="BI238" i="178"/>
  <c r="BK237" i="178"/>
  <c r="BI237" i="178"/>
  <c r="BL236" i="178"/>
  <c r="BK236" i="178"/>
  <c r="BJ236" i="178"/>
  <c r="BI236" i="178"/>
  <c r="BL235" i="178"/>
  <c r="BK235" i="178"/>
  <c r="BJ235" i="178"/>
  <c r="BI235" i="178"/>
  <c r="BK234" i="178"/>
  <c r="BI234" i="178"/>
  <c r="BL233" i="178"/>
  <c r="BK233" i="178"/>
  <c r="BJ233" i="178"/>
  <c r="BI233" i="178"/>
  <c r="BL232" i="178"/>
  <c r="BK232" i="178"/>
  <c r="BJ232" i="178"/>
  <c r="BI232" i="178"/>
  <c r="BL231" i="178"/>
  <c r="BK231" i="178"/>
  <c r="BJ231" i="178"/>
  <c r="BI231" i="178"/>
  <c r="BK230" i="178"/>
  <c r="BJ230" i="178"/>
  <c r="BI230" i="178"/>
  <c r="BL229" i="178"/>
  <c r="BK229" i="178"/>
  <c r="BJ229" i="178"/>
  <c r="BI229" i="178"/>
  <c r="BL228" i="178"/>
  <c r="BK228" i="178"/>
  <c r="BJ228" i="178"/>
  <c r="BI228" i="178"/>
  <c r="BK227" i="178"/>
  <c r="BI227" i="178"/>
  <c r="BL226" i="178"/>
  <c r="BK226" i="178"/>
  <c r="BJ226" i="178"/>
  <c r="BI226" i="178"/>
  <c r="BL225" i="178"/>
  <c r="BK225" i="178"/>
  <c r="BJ225" i="178"/>
  <c r="BI225" i="178"/>
  <c r="BK224" i="178"/>
  <c r="BI224" i="178"/>
  <c r="BL223" i="178"/>
  <c r="BK223" i="178"/>
  <c r="BJ223" i="178"/>
  <c r="BI223" i="178"/>
  <c r="BL222" i="178"/>
  <c r="BK222" i="178"/>
  <c r="BJ222" i="178"/>
  <c r="BI222" i="178"/>
  <c r="BL221" i="178"/>
  <c r="BK221" i="178"/>
  <c r="BJ221" i="178"/>
  <c r="BI221" i="178"/>
  <c r="BK220" i="178"/>
  <c r="BJ220" i="178"/>
  <c r="BI220" i="178"/>
  <c r="BL219" i="178"/>
  <c r="BK219" i="178"/>
  <c r="BJ219" i="178"/>
  <c r="BI219" i="178"/>
  <c r="BL218" i="178"/>
  <c r="BK218" i="178"/>
  <c r="BJ218" i="178"/>
  <c r="BI218" i="178"/>
  <c r="BK217" i="178"/>
  <c r="BI217" i="178"/>
  <c r="BL216" i="178"/>
  <c r="BK216" i="178"/>
  <c r="BJ216" i="178"/>
  <c r="BI216" i="178"/>
  <c r="BL215" i="178"/>
  <c r="BK215" i="178"/>
  <c r="BJ215" i="178"/>
  <c r="BI215" i="178"/>
  <c r="BK214" i="178"/>
  <c r="BI214" i="178"/>
  <c r="BL213" i="178"/>
  <c r="BK213" i="178"/>
  <c r="BJ213" i="178"/>
  <c r="BI213" i="178"/>
  <c r="BL212" i="178"/>
  <c r="BK212" i="178"/>
  <c r="BJ212" i="178"/>
  <c r="BI212" i="178"/>
  <c r="BL211" i="178"/>
  <c r="BK211" i="178"/>
  <c r="BJ211" i="178"/>
  <c r="BI211" i="178"/>
  <c r="BK210" i="178"/>
  <c r="BJ210" i="178"/>
  <c r="BI210" i="178"/>
  <c r="BL209" i="178"/>
  <c r="BK209" i="178"/>
  <c r="BJ209" i="178"/>
  <c r="BI209" i="178"/>
  <c r="BL208" i="178"/>
  <c r="BK208" i="178"/>
  <c r="BJ208" i="178"/>
  <c r="BI208" i="178"/>
  <c r="BK207" i="178"/>
  <c r="BI207" i="178"/>
  <c r="BL206" i="178"/>
  <c r="BK206" i="178"/>
  <c r="BJ206" i="178"/>
  <c r="BI206" i="178"/>
  <c r="BL205" i="178"/>
  <c r="BK205" i="178"/>
  <c r="BJ205" i="178"/>
  <c r="BI205" i="178"/>
  <c r="BK204" i="178"/>
  <c r="BI204" i="178"/>
  <c r="BL203" i="178"/>
  <c r="BK203" i="178"/>
  <c r="BJ203" i="178"/>
  <c r="BI203" i="178"/>
  <c r="BL202" i="178"/>
  <c r="BK202" i="178"/>
  <c r="BJ202" i="178"/>
  <c r="BI202" i="178"/>
  <c r="BL201" i="178"/>
  <c r="BK201" i="178"/>
  <c r="BJ201" i="178"/>
  <c r="BI201" i="178"/>
  <c r="BK200" i="178"/>
  <c r="BJ200" i="178"/>
  <c r="BI200" i="178"/>
  <c r="BL199" i="178"/>
  <c r="BK199" i="178"/>
  <c r="BJ199" i="178"/>
  <c r="BI199" i="178"/>
  <c r="BL198" i="178"/>
  <c r="BK198" i="178"/>
  <c r="BJ198" i="178"/>
  <c r="BI198" i="178"/>
  <c r="BK197" i="178"/>
  <c r="BI197" i="178"/>
  <c r="BL196" i="178"/>
  <c r="BK196" i="178"/>
  <c r="BJ196" i="178"/>
  <c r="BI196" i="178"/>
  <c r="BL195" i="178"/>
  <c r="BK195" i="178"/>
  <c r="BJ195" i="178"/>
  <c r="BI195" i="178"/>
  <c r="BK194" i="178"/>
  <c r="BI194" i="178"/>
  <c r="BL193" i="178"/>
  <c r="BK193" i="178"/>
  <c r="BJ193" i="178"/>
  <c r="BI193" i="178"/>
  <c r="BL192" i="178"/>
  <c r="BK192" i="178"/>
  <c r="BJ192" i="178"/>
  <c r="BI192" i="178"/>
  <c r="BL191" i="178"/>
  <c r="BK191" i="178"/>
  <c r="BJ191" i="178"/>
  <c r="BI191" i="178"/>
  <c r="BK190" i="178"/>
  <c r="BJ190" i="178"/>
  <c r="BI190" i="178"/>
  <c r="BL189" i="178"/>
  <c r="BK189" i="178"/>
  <c r="BJ189" i="178"/>
  <c r="BI189" i="178"/>
  <c r="BL188" i="178"/>
  <c r="BK188" i="178"/>
  <c r="BJ188" i="178"/>
  <c r="BI188" i="178"/>
  <c r="BK187" i="178"/>
  <c r="BI187" i="178"/>
  <c r="BL186" i="178"/>
  <c r="BK186" i="178"/>
  <c r="BJ186" i="178"/>
  <c r="BI186" i="178"/>
  <c r="BL185" i="178"/>
  <c r="BK185" i="178"/>
  <c r="BJ185" i="178"/>
  <c r="BI185" i="178"/>
  <c r="BK184" i="178"/>
  <c r="BI184" i="178"/>
  <c r="BL183" i="178"/>
  <c r="BK183" i="178"/>
  <c r="BJ183" i="178"/>
  <c r="BI183" i="178"/>
  <c r="BL182" i="178"/>
  <c r="BK182" i="178"/>
  <c r="BJ182" i="178"/>
  <c r="BI182" i="178"/>
  <c r="BL181" i="178"/>
  <c r="BK181" i="178"/>
  <c r="BJ181" i="178"/>
  <c r="BI181" i="178"/>
  <c r="BK180" i="178"/>
  <c r="BJ180" i="178"/>
  <c r="BI180" i="178"/>
  <c r="BL179" i="178"/>
  <c r="BK179" i="178"/>
  <c r="BJ179" i="178"/>
  <c r="BI179" i="178"/>
  <c r="BL178" i="178"/>
  <c r="BK178" i="178"/>
  <c r="BJ178" i="178"/>
  <c r="BI178" i="178"/>
  <c r="BK177" i="178"/>
  <c r="BI177" i="178"/>
  <c r="BL176" i="178"/>
  <c r="BK176" i="178"/>
  <c r="BJ176" i="178"/>
  <c r="BI176" i="178"/>
  <c r="BL175" i="178"/>
  <c r="BK175" i="178"/>
  <c r="BJ175" i="178"/>
  <c r="BI175" i="178"/>
  <c r="BK174" i="178"/>
  <c r="BI174" i="178"/>
  <c r="BL173" i="178"/>
  <c r="BK173" i="178"/>
  <c r="BJ173" i="178"/>
  <c r="BI173" i="178"/>
  <c r="BL172" i="178"/>
  <c r="BK172" i="178"/>
  <c r="BJ172" i="178"/>
  <c r="BI172" i="178"/>
  <c r="BL171" i="178"/>
  <c r="BK171" i="178"/>
  <c r="BJ171" i="178"/>
  <c r="BI171" i="178"/>
  <c r="BK170" i="178"/>
  <c r="BJ170" i="178"/>
  <c r="BI170" i="178"/>
  <c r="BL169" i="178"/>
  <c r="BK169" i="178"/>
  <c r="BJ169" i="178"/>
  <c r="BI169" i="178"/>
  <c r="BL168" i="178"/>
  <c r="BK168" i="178"/>
  <c r="BJ168" i="178"/>
  <c r="BI168" i="178"/>
  <c r="BK167" i="178"/>
  <c r="BI167" i="178"/>
  <c r="BL166" i="178"/>
  <c r="BK166" i="178"/>
  <c r="BJ166" i="178"/>
  <c r="BI166" i="178"/>
  <c r="BL165" i="178"/>
  <c r="BK165" i="178"/>
  <c r="BJ165" i="178"/>
  <c r="BI165" i="178"/>
  <c r="BK164" i="178"/>
  <c r="BI164" i="178"/>
  <c r="BL163" i="178"/>
  <c r="BK163" i="178"/>
  <c r="BJ163" i="178"/>
  <c r="BI163" i="178"/>
  <c r="BL162" i="178"/>
  <c r="BK162" i="178"/>
  <c r="BJ162" i="178"/>
  <c r="BI162" i="178"/>
  <c r="BL161" i="178"/>
  <c r="BK161" i="178"/>
  <c r="BJ161" i="178"/>
  <c r="BI161" i="178"/>
  <c r="BK160" i="178"/>
  <c r="BJ160" i="178"/>
  <c r="BI160" i="178"/>
  <c r="BL159" i="178"/>
  <c r="BK159" i="178"/>
  <c r="BJ159" i="178"/>
  <c r="BI159" i="178"/>
  <c r="BL158" i="178"/>
  <c r="BK158" i="178"/>
  <c r="BJ158" i="178"/>
  <c r="BI158" i="178"/>
  <c r="BK157" i="178"/>
  <c r="BI157" i="178"/>
  <c r="BL156" i="178"/>
  <c r="BK156" i="178"/>
  <c r="BJ156" i="178"/>
  <c r="BI156" i="178"/>
  <c r="BL155" i="178"/>
  <c r="BK155" i="178"/>
  <c r="BJ155" i="178"/>
  <c r="BI155" i="178"/>
  <c r="BK154" i="178"/>
  <c r="BI154" i="178"/>
  <c r="BL153" i="178"/>
  <c r="BK153" i="178"/>
  <c r="BJ153" i="178"/>
  <c r="BI153" i="178"/>
  <c r="BL152" i="178"/>
  <c r="BK152" i="178"/>
  <c r="BJ152" i="178"/>
  <c r="BI152" i="178"/>
  <c r="BL151" i="178"/>
  <c r="BK151" i="178"/>
  <c r="BJ151" i="178"/>
  <c r="BI151" i="178"/>
  <c r="BK150" i="178"/>
  <c r="BJ150" i="178"/>
  <c r="BI150" i="178"/>
  <c r="BL149" i="178"/>
  <c r="BK149" i="178"/>
  <c r="BJ149" i="178"/>
  <c r="BI149" i="178"/>
  <c r="BL148" i="178"/>
  <c r="BK148" i="178"/>
  <c r="BJ148" i="178"/>
  <c r="BI148" i="178"/>
  <c r="BK147" i="178"/>
  <c r="BI147" i="178"/>
  <c r="BL146" i="178"/>
  <c r="BK146" i="178"/>
  <c r="BJ146" i="178"/>
  <c r="BI146" i="178"/>
  <c r="BL145" i="178"/>
  <c r="BK145" i="178"/>
  <c r="BJ145" i="178"/>
  <c r="BI145" i="178"/>
  <c r="BK144" i="178"/>
  <c r="BI144" i="178"/>
  <c r="BL143" i="178"/>
  <c r="BK143" i="178"/>
  <c r="BJ143" i="178"/>
  <c r="BI143" i="178"/>
  <c r="BL142" i="178"/>
  <c r="BK142" i="178"/>
  <c r="BJ142" i="178"/>
  <c r="BI142" i="178"/>
  <c r="BL141" i="178"/>
  <c r="BK141" i="178"/>
  <c r="BJ141" i="178"/>
  <c r="BI141" i="178"/>
  <c r="BK140" i="178"/>
  <c r="BJ140" i="178"/>
  <c r="BI140" i="178"/>
  <c r="BL139" i="178"/>
  <c r="BK139" i="178"/>
  <c r="BJ139" i="178"/>
  <c r="BI139" i="178"/>
  <c r="BL138" i="178"/>
  <c r="BK138" i="178"/>
  <c r="BJ138" i="178"/>
  <c r="BI138" i="178"/>
  <c r="BK137" i="178"/>
  <c r="BI137" i="178"/>
  <c r="BL136" i="178"/>
  <c r="BK136" i="178"/>
  <c r="BJ136" i="178"/>
  <c r="BI136" i="178"/>
  <c r="BL135" i="178"/>
  <c r="BK135" i="178"/>
  <c r="BJ135" i="178"/>
  <c r="BI135" i="178"/>
  <c r="BK134" i="178"/>
  <c r="BI134" i="178"/>
  <c r="BL133" i="178"/>
  <c r="BK133" i="178"/>
  <c r="BJ133" i="178"/>
  <c r="BI133" i="178"/>
  <c r="BL132" i="178"/>
  <c r="BK132" i="178"/>
  <c r="BJ132" i="178"/>
  <c r="BI132" i="178"/>
  <c r="BL131" i="178"/>
  <c r="BK131" i="178"/>
  <c r="BJ131" i="178"/>
  <c r="BI131" i="178"/>
  <c r="BK130" i="178"/>
  <c r="BJ130" i="178"/>
  <c r="BI130" i="178"/>
  <c r="BL129" i="178"/>
  <c r="BK129" i="178"/>
  <c r="BJ129" i="178"/>
  <c r="BI129" i="178"/>
  <c r="BL128" i="178"/>
  <c r="BK128" i="178"/>
  <c r="BJ128" i="178"/>
  <c r="BI128" i="178"/>
  <c r="BK127" i="178"/>
  <c r="BI127" i="178"/>
  <c r="BL126" i="178"/>
  <c r="BK126" i="178"/>
  <c r="BJ126" i="178"/>
  <c r="BI126" i="178"/>
  <c r="BL125" i="178"/>
  <c r="BK125" i="178"/>
  <c r="BJ125" i="178"/>
  <c r="BI125" i="178"/>
  <c r="BK124" i="178"/>
  <c r="BI124" i="178"/>
  <c r="BL123" i="178"/>
  <c r="BK123" i="178"/>
  <c r="BJ123" i="178"/>
  <c r="BI123" i="178"/>
  <c r="BL122" i="178"/>
  <c r="BK122" i="178"/>
  <c r="BJ122" i="178"/>
  <c r="BI122" i="178"/>
  <c r="BL121" i="178"/>
  <c r="BK121" i="178"/>
  <c r="BJ121" i="178"/>
  <c r="BI121" i="178"/>
  <c r="BK120" i="178"/>
  <c r="BJ120" i="178"/>
  <c r="BI120" i="178"/>
  <c r="BL119" i="178"/>
  <c r="BK119" i="178"/>
  <c r="BJ119" i="178"/>
  <c r="BI119" i="178"/>
  <c r="BL118" i="178"/>
  <c r="BK118" i="178"/>
  <c r="BJ118" i="178"/>
  <c r="BI118" i="178"/>
  <c r="BK117" i="178"/>
  <c r="BI117" i="178"/>
  <c r="BL116" i="178"/>
  <c r="BK116" i="178"/>
  <c r="BJ116" i="178"/>
  <c r="BI116" i="178"/>
  <c r="BL115" i="178"/>
  <c r="BK115" i="178"/>
  <c r="BJ115" i="178"/>
  <c r="BI115" i="178"/>
  <c r="BK114" i="178"/>
  <c r="BI114" i="178"/>
  <c r="BL113" i="178"/>
  <c r="BK113" i="178"/>
  <c r="BJ113" i="178"/>
  <c r="BI113" i="178"/>
  <c r="BL112" i="178"/>
  <c r="BK112" i="178"/>
  <c r="BJ112" i="178"/>
  <c r="BI112" i="178"/>
  <c r="BL111" i="178"/>
  <c r="BK111" i="178"/>
  <c r="BJ111" i="178"/>
  <c r="BI111" i="178"/>
  <c r="BK110" i="178"/>
  <c r="BJ110" i="178"/>
  <c r="BI110" i="178"/>
  <c r="BL109" i="178"/>
  <c r="BK109" i="178"/>
  <c r="BJ109" i="178"/>
  <c r="BI109" i="178"/>
  <c r="BL108" i="178"/>
  <c r="BK108" i="178"/>
  <c r="BJ108" i="178"/>
  <c r="BI108" i="178"/>
  <c r="BK107" i="178"/>
  <c r="BI107" i="178"/>
  <c r="BL106" i="178"/>
  <c r="BK106" i="178"/>
  <c r="BJ106" i="178"/>
  <c r="BI106" i="178"/>
  <c r="BL105" i="178"/>
  <c r="BK105" i="178"/>
  <c r="BJ105" i="178"/>
  <c r="BI105" i="178"/>
  <c r="BK104" i="178"/>
  <c r="BI104" i="178"/>
  <c r="BL103" i="178"/>
  <c r="BK103" i="178"/>
  <c r="BJ103" i="178"/>
  <c r="BI103" i="178"/>
  <c r="BL102" i="178"/>
  <c r="BK102" i="178"/>
  <c r="BJ102" i="178"/>
  <c r="BI102" i="178"/>
  <c r="BL101" i="178"/>
  <c r="BK101" i="178"/>
  <c r="BJ101" i="178"/>
  <c r="BI101" i="178"/>
  <c r="BK100" i="178"/>
  <c r="BJ100" i="178"/>
  <c r="BI100" i="178"/>
  <c r="BL99" i="178"/>
  <c r="BK99" i="178"/>
  <c r="BJ99" i="178"/>
  <c r="BI99" i="178"/>
  <c r="BL98" i="178"/>
  <c r="BK98" i="178"/>
  <c r="BJ98" i="178"/>
  <c r="BI98" i="178"/>
  <c r="BK97" i="178"/>
  <c r="BI97" i="178"/>
  <c r="BL96" i="178"/>
  <c r="BK96" i="178"/>
  <c r="BJ96" i="178"/>
  <c r="BI96" i="178"/>
  <c r="BL95" i="178"/>
  <c r="BK95" i="178"/>
  <c r="BJ95" i="178"/>
  <c r="BI95" i="178"/>
  <c r="BK94" i="178"/>
  <c r="BI94" i="178"/>
  <c r="BL93" i="178"/>
  <c r="BK93" i="178"/>
  <c r="BJ93" i="178"/>
  <c r="BI93" i="178"/>
  <c r="BL92" i="178"/>
  <c r="BK92" i="178"/>
  <c r="BJ92" i="178"/>
  <c r="BI92" i="178"/>
  <c r="BL91" i="178"/>
  <c r="BK91" i="178"/>
  <c r="BJ91" i="178"/>
  <c r="BI91" i="178"/>
  <c r="BK90" i="178"/>
  <c r="BJ90" i="178"/>
  <c r="BI90" i="178"/>
  <c r="BL89" i="178"/>
  <c r="BK89" i="178"/>
  <c r="BJ89" i="178"/>
  <c r="BI89" i="178"/>
  <c r="BL88" i="178"/>
  <c r="BK88" i="178"/>
  <c r="BJ88" i="178"/>
  <c r="BI88" i="178"/>
  <c r="BK87" i="178"/>
  <c r="BI87" i="178"/>
  <c r="BL86" i="178"/>
  <c r="BK86" i="178"/>
  <c r="BJ86" i="178"/>
  <c r="BI86" i="178"/>
  <c r="BL85" i="178"/>
  <c r="BK85" i="178"/>
  <c r="BJ85" i="178"/>
  <c r="BI85" i="178"/>
  <c r="BK84" i="178"/>
  <c r="BI84" i="178"/>
  <c r="BL83" i="178"/>
  <c r="BK83" i="178"/>
  <c r="BJ83" i="178"/>
  <c r="BI83" i="178"/>
  <c r="BL82" i="178"/>
  <c r="BK82" i="178"/>
  <c r="BJ82" i="178"/>
  <c r="BI82" i="178"/>
  <c r="BL81" i="178"/>
  <c r="BK81" i="178"/>
  <c r="BJ81" i="178"/>
  <c r="BI81" i="178"/>
  <c r="BK80" i="178"/>
  <c r="BJ80" i="178"/>
  <c r="BI80" i="178"/>
  <c r="BL79" i="178"/>
  <c r="BK79" i="178"/>
  <c r="BJ79" i="178"/>
  <c r="BI79" i="178"/>
  <c r="BL78" i="178"/>
  <c r="BK78" i="178"/>
  <c r="BJ78" i="178"/>
  <c r="BI78" i="178"/>
  <c r="BK77" i="178"/>
  <c r="BI77" i="178"/>
  <c r="BL76" i="178"/>
  <c r="BK76" i="178"/>
  <c r="BJ76" i="178"/>
  <c r="BI76" i="178"/>
  <c r="BL75" i="178"/>
  <c r="BK75" i="178"/>
  <c r="BJ75" i="178"/>
  <c r="BI75" i="178"/>
  <c r="BK74" i="178"/>
  <c r="BI74" i="178"/>
  <c r="BL73" i="178"/>
  <c r="BK73" i="178"/>
  <c r="BJ73" i="178"/>
  <c r="BI73" i="178"/>
  <c r="BL72" i="178"/>
  <c r="BK72" i="178"/>
  <c r="BJ72" i="178"/>
  <c r="BI72" i="178"/>
  <c r="BL71" i="178"/>
  <c r="BK71" i="178"/>
  <c r="BJ71" i="178"/>
  <c r="BI71" i="178"/>
  <c r="BK70" i="178"/>
  <c r="BJ70" i="178"/>
  <c r="BI70" i="178"/>
  <c r="BL69" i="178"/>
  <c r="BK69" i="178"/>
  <c r="BJ69" i="178"/>
  <c r="BI69" i="178"/>
  <c r="BL68" i="178"/>
  <c r="BK68" i="178"/>
  <c r="BJ68" i="178"/>
  <c r="BI68" i="178"/>
  <c r="BK67" i="178"/>
  <c r="BI67" i="178"/>
  <c r="BL66" i="178"/>
  <c r="BK66" i="178"/>
  <c r="BJ66" i="178"/>
  <c r="BI66" i="178"/>
  <c r="BL65" i="178"/>
  <c r="BK65" i="178"/>
  <c r="BJ65" i="178"/>
  <c r="BI65" i="178"/>
  <c r="BK64" i="178"/>
  <c r="BI64" i="178"/>
  <c r="BL63" i="178"/>
  <c r="BK63" i="178"/>
  <c r="BJ63" i="178"/>
  <c r="BI63" i="178"/>
  <c r="BL62" i="178"/>
  <c r="BK62" i="178"/>
  <c r="BJ62" i="178"/>
  <c r="BI62" i="178"/>
  <c r="BL61" i="178"/>
  <c r="BK61" i="178"/>
  <c r="BJ61" i="178"/>
  <c r="BI61" i="178"/>
  <c r="BK60" i="178"/>
  <c r="BJ60" i="178"/>
  <c r="BI60" i="178"/>
  <c r="BL59" i="178"/>
  <c r="BK59" i="178"/>
  <c r="BJ59" i="178"/>
  <c r="BI59" i="178"/>
  <c r="BL58" i="178"/>
  <c r="BK58" i="178"/>
  <c r="BJ58" i="178"/>
  <c r="BI58" i="178"/>
  <c r="BK57" i="178"/>
  <c r="BI57" i="178"/>
  <c r="BL56" i="178"/>
  <c r="BK56" i="178"/>
  <c r="BJ56" i="178"/>
  <c r="BI56" i="178"/>
  <c r="BL55" i="178"/>
  <c r="BK55" i="178"/>
  <c r="BJ55" i="178"/>
  <c r="BI55" i="178"/>
  <c r="BK54" i="178"/>
  <c r="BI54" i="178"/>
  <c r="BL53" i="178"/>
  <c r="BK53" i="178"/>
  <c r="BJ53" i="178"/>
  <c r="BI53" i="178"/>
  <c r="BL52" i="178"/>
  <c r="BK52" i="178"/>
  <c r="BJ52" i="178"/>
  <c r="BI52" i="178"/>
  <c r="BL51" i="178"/>
  <c r="BK51" i="178"/>
  <c r="BJ51" i="178"/>
  <c r="BI51" i="178"/>
  <c r="BK50" i="178"/>
  <c r="BJ50" i="178"/>
  <c r="BI50" i="178"/>
  <c r="BL49" i="178"/>
  <c r="BK49" i="178"/>
  <c r="BJ49" i="178"/>
  <c r="BI49" i="178"/>
  <c r="BL48" i="178"/>
  <c r="BK48" i="178"/>
  <c r="BJ48" i="178"/>
  <c r="BI48" i="178"/>
  <c r="BK47" i="178"/>
  <c r="BI47" i="178"/>
  <c r="BL46" i="178"/>
  <c r="BK46" i="178"/>
  <c r="BJ46" i="178"/>
  <c r="BI46" i="178"/>
  <c r="BL45" i="178"/>
  <c r="BK45" i="178"/>
  <c r="BJ45" i="178"/>
  <c r="BI45" i="178"/>
  <c r="BK44" i="178"/>
  <c r="BI44" i="178"/>
  <c r="BL43" i="178"/>
  <c r="BK43" i="178"/>
  <c r="BJ43" i="178"/>
  <c r="BI43" i="178"/>
  <c r="BL42" i="178"/>
  <c r="BK42" i="178"/>
  <c r="BJ42" i="178"/>
  <c r="BI42" i="178"/>
  <c r="BL41" i="178"/>
  <c r="BK41" i="178"/>
  <c r="BJ41" i="178"/>
  <c r="BI41" i="178"/>
  <c r="BK40" i="178"/>
  <c r="BJ40" i="178"/>
  <c r="BI40" i="178"/>
  <c r="BL39" i="178"/>
  <c r="BK39" i="178"/>
  <c r="BJ39" i="178"/>
  <c r="BI39" i="178"/>
  <c r="BL38" i="178"/>
  <c r="BK38" i="178"/>
  <c r="BJ38" i="178"/>
  <c r="BI38" i="178"/>
  <c r="BK37" i="178"/>
  <c r="BI37" i="178"/>
  <c r="BL36" i="178"/>
  <c r="BK36" i="178"/>
  <c r="BJ36" i="178"/>
  <c r="BI36" i="178"/>
  <c r="BL35" i="178"/>
  <c r="BK35" i="178"/>
  <c r="BJ35" i="178"/>
  <c r="BI35" i="178"/>
  <c r="BK34" i="178"/>
  <c r="BI34" i="178"/>
  <c r="BL33" i="178"/>
  <c r="BK33" i="178"/>
  <c r="BJ33" i="178"/>
  <c r="BI33" i="178"/>
  <c r="BL32" i="178"/>
  <c r="BK32" i="178"/>
  <c r="BJ32" i="178"/>
  <c r="BI32" i="178"/>
  <c r="BL31" i="178"/>
  <c r="BK31" i="178"/>
  <c r="BJ31" i="178"/>
  <c r="BI31" i="178"/>
  <c r="BK30" i="178"/>
  <c r="BJ30" i="178"/>
  <c r="BI30" i="178"/>
  <c r="BL29" i="178"/>
  <c r="BK29" i="178"/>
  <c r="BJ29" i="178"/>
  <c r="BI29" i="178"/>
  <c r="BL28" i="178"/>
  <c r="BK28" i="178"/>
  <c r="BJ28" i="178"/>
  <c r="BI28" i="178"/>
  <c r="BK27" i="178"/>
  <c r="BI27" i="178"/>
  <c r="BL26" i="178"/>
  <c r="BK26" i="178"/>
  <c r="BJ26" i="178"/>
  <c r="BI26" i="178"/>
  <c r="BL25" i="178"/>
  <c r="BK25" i="178"/>
  <c r="BJ25" i="178"/>
  <c r="BI25" i="178"/>
  <c r="BK24" i="178"/>
  <c r="BI24" i="178"/>
  <c r="BL23" i="178"/>
  <c r="BK23" i="178"/>
  <c r="BJ23" i="178"/>
  <c r="BI23" i="178"/>
  <c r="BL22" i="178"/>
  <c r="BK22" i="178"/>
  <c r="BJ22" i="178"/>
  <c r="BI22" i="178"/>
  <c r="BL21" i="178"/>
  <c r="BK21" i="178"/>
  <c r="BJ21" i="178"/>
  <c r="BI21" i="178"/>
  <c r="BK20" i="178"/>
  <c r="BJ20" i="178"/>
  <c r="BI20" i="178"/>
  <c r="BG239" i="178"/>
  <c r="BF239" i="178"/>
  <c r="BE239" i="178"/>
  <c r="BD239" i="178"/>
  <c r="BG238" i="178"/>
  <c r="BF238" i="178"/>
  <c r="BE238" i="178"/>
  <c r="BD238" i="178"/>
  <c r="BF237" i="178"/>
  <c r="BD237" i="178"/>
  <c r="BG236" i="178"/>
  <c r="BF236" i="178"/>
  <c r="BE236" i="178"/>
  <c r="BD236" i="178"/>
  <c r="BG235" i="178"/>
  <c r="BF235" i="178"/>
  <c r="BE235" i="178"/>
  <c r="BD235" i="178"/>
  <c r="BF234" i="178"/>
  <c r="BD234" i="178"/>
  <c r="BG233" i="178"/>
  <c r="BF233" i="178"/>
  <c r="BE233" i="178"/>
  <c r="BD233" i="178"/>
  <c r="BG232" i="178"/>
  <c r="BF232" i="178"/>
  <c r="BE232" i="178"/>
  <c r="BD232" i="178"/>
  <c r="BG231" i="178"/>
  <c r="BF231" i="178"/>
  <c r="BE231" i="178"/>
  <c r="BD231" i="178"/>
  <c r="BF230" i="178"/>
  <c r="BE230" i="178"/>
  <c r="BD230" i="178"/>
  <c r="BG229" i="178"/>
  <c r="BF229" i="178"/>
  <c r="BE229" i="178"/>
  <c r="BD229" i="178"/>
  <c r="BG228" i="178"/>
  <c r="BF228" i="178"/>
  <c r="BE228" i="178"/>
  <c r="BD228" i="178"/>
  <c r="BF227" i="178"/>
  <c r="BD227" i="178"/>
  <c r="BG226" i="178"/>
  <c r="BF226" i="178"/>
  <c r="BE226" i="178"/>
  <c r="BD226" i="178"/>
  <c r="BG225" i="178"/>
  <c r="BF225" i="178"/>
  <c r="BE225" i="178"/>
  <c r="BD225" i="178"/>
  <c r="BF224" i="178"/>
  <c r="BD224" i="178"/>
  <c r="BG223" i="178"/>
  <c r="BF223" i="178"/>
  <c r="BE223" i="178"/>
  <c r="BD223" i="178"/>
  <c r="BG222" i="178"/>
  <c r="BF222" i="178"/>
  <c r="BE222" i="178"/>
  <c r="BD222" i="178"/>
  <c r="BG221" i="178"/>
  <c r="BF221" i="178"/>
  <c r="BE221" i="178"/>
  <c r="BD221" i="178"/>
  <c r="BF220" i="178"/>
  <c r="BE220" i="178"/>
  <c r="BD220" i="178"/>
  <c r="BG219" i="178"/>
  <c r="BF219" i="178"/>
  <c r="BE219" i="178"/>
  <c r="BD219" i="178"/>
  <c r="BG218" i="178"/>
  <c r="BF218" i="178"/>
  <c r="BE218" i="178"/>
  <c r="BD218" i="178"/>
  <c r="BF217" i="178"/>
  <c r="BD217" i="178"/>
  <c r="BG216" i="178"/>
  <c r="BF216" i="178"/>
  <c r="BE216" i="178"/>
  <c r="BD216" i="178"/>
  <c r="BG215" i="178"/>
  <c r="BF215" i="178"/>
  <c r="BE215" i="178"/>
  <c r="BD215" i="178"/>
  <c r="BF214" i="178"/>
  <c r="BD214" i="178"/>
  <c r="BG213" i="178"/>
  <c r="BF213" i="178"/>
  <c r="BE213" i="178"/>
  <c r="BD213" i="178"/>
  <c r="BG212" i="178"/>
  <c r="BF212" i="178"/>
  <c r="BE212" i="178"/>
  <c r="BD212" i="178"/>
  <c r="BG211" i="178"/>
  <c r="BF211" i="178"/>
  <c r="BE211" i="178"/>
  <c r="BD211" i="178"/>
  <c r="BF210" i="178"/>
  <c r="BE210" i="178"/>
  <c r="BD210" i="178"/>
  <c r="BG209" i="178"/>
  <c r="BF209" i="178"/>
  <c r="BE209" i="178"/>
  <c r="BD209" i="178"/>
  <c r="BG208" i="178"/>
  <c r="BF208" i="178"/>
  <c r="BE208" i="178"/>
  <c r="BD208" i="178"/>
  <c r="BF207" i="178"/>
  <c r="BD207" i="178"/>
  <c r="BG206" i="178"/>
  <c r="BF206" i="178"/>
  <c r="BE206" i="178"/>
  <c r="BD206" i="178"/>
  <c r="BG205" i="178"/>
  <c r="BF205" i="178"/>
  <c r="BE205" i="178"/>
  <c r="BD205" i="178"/>
  <c r="BF204" i="178"/>
  <c r="BD204" i="178"/>
  <c r="BG203" i="178"/>
  <c r="BF203" i="178"/>
  <c r="BE203" i="178"/>
  <c r="BD203" i="178"/>
  <c r="BG202" i="178"/>
  <c r="BF202" i="178"/>
  <c r="BE202" i="178"/>
  <c r="BD202" i="178"/>
  <c r="BG201" i="178"/>
  <c r="BF201" i="178"/>
  <c r="BE201" i="178"/>
  <c r="BD201" i="178"/>
  <c r="BF200" i="178"/>
  <c r="BE200" i="178"/>
  <c r="BD200" i="178"/>
  <c r="BG199" i="178"/>
  <c r="BF199" i="178"/>
  <c r="BE199" i="178"/>
  <c r="BD199" i="178"/>
  <c r="BG198" i="178"/>
  <c r="BF198" i="178"/>
  <c r="BE198" i="178"/>
  <c r="BD198" i="178"/>
  <c r="BF197" i="178"/>
  <c r="BD197" i="178"/>
  <c r="BG196" i="178"/>
  <c r="BF196" i="178"/>
  <c r="BE196" i="178"/>
  <c r="BD196" i="178"/>
  <c r="BG195" i="178"/>
  <c r="BF195" i="178"/>
  <c r="BE195" i="178"/>
  <c r="BD195" i="178"/>
  <c r="BF194" i="178"/>
  <c r="BD194" i="178"/>
  <c r="BG193" i="178"/>
  <c r="BF193" i="178"/>
  <c r="BE193" i="178"/>
  <c r="BD193" i="178"/>
  <c r="BG192" i="178"/>
  <c r="BF192" i="178"/>
  <c r="BE192" i="178"/>
  <c r="BD192" i="178"/>
  <c r="BG191" i="178"/>
  <c r="BF191" i="178"/>
  <c r="BE191" i="178"/>
  <c r="BD191" i="178"/>
  <c r="BF190" i="178"/>
  <c r="BE190" i="178"/>
  <c r="BD190" i="178"/>
  <c r="BG189" i="178"/>
  <c r="BF189" i="178"/>
  <c r="BE189" i="178"/>
  <c r="BD189" i="178"/>
  <c r="BG188" i="178"/>
  <c r="BF188" i="178"/>
  <c r="BE188" i="178"/>
  <c r="BD188" i="178"/>
  <c r="BF187" i="178"/>
  <c r="BD187" i="178"/>
  <c r="BG186" i="178"/>
  <c r="BF186" i="178"/>
  <c r="BE186" i="178"/>
  <c r="BD186" i="178"/>
  <c r="BG185" i="178"/>
  <c r="BF185" i="178"/>
  <c r="BE185" i="178"/>
  <c r="BD185" i="178"/>
  <c r="BF184" i="178"/>
  <c r="BD184" i="178"/>
  <c r="BG183" i="178"/>
  <c r="BF183" i="178"/>
  <c r="BE183" i="178"/>
  <c r="BD183" i="178"/>
  <c r="BG182" i="178"/>
  <c r="BF182" i="178"/>
  <c r="BE182" i="178"/>
  <c r="BD182" i="178"/>
  <c r="BG181" i="178"/>
  <c r="BF181" i="178"/>
  <c r="BE181" i="178"/>
  <c r="BD181" i="178"/>
  <c r="BF180" i="178"/>
  <c r="BE180" i="178"/>
  <c r="BD180" i="178"/>
  <c r="BG179" i="178"/>
  <c r="BF179" i="178"/>
  <c r="BE179" i="178"/>
  <c r="BD179" i="178"/>
  <c r="BG178" i="178"/>
  <c r="BF178" i="178"/>
  <c r="BE178" i="178"/>
  <c r="BD178" i="178"/>
  <c r="BF177" i="178"/>
  <c r="BD177" i="178"/>
  <c r="BG176" i="178"/>
  <c r="BF176" i="178"/>
  <c r="BE176" i="178"/>
  <c r="BD176" i="178"/>
  <c r="BG175" i="178"/>
  <c r="BF175" i="178"/>
  <c r="BE175" i="178"/>
  <c r="BD175" i="178"/>
  <c r="BF174" i="178"/>
  <c r="BD174" i="178"/>
  <c r="BG173" i="178"/>
  <c r="BF173" i="178"/>
  <c r="BE173" i="178"/>
  <c r="BD173" i="178"/>
  <c r="BG172" i="178"/>
  <c r="BF172" i="178"/>
  <c r="BE172" i="178"/>
  <c r="BD172" i="178"/>
  <c r="BG171" i="178"/>
  <c r="BF171" i="178"/>
  <c r="BE171" i="178"/>
  <c r="BD171" i="178"/>
  <c r="BF170" i="178"/>
  <c r="BE170" i="178"/>
  <c r="BD170" i="178"/>
  <c r="BG169" i="178"/>
  <c r="BF169" i="178"/>
  <c r="BE169" i="178"/>
  <c r="BD169" i="178"/>
  <c r="BG168" i="178"/>
  <c r="BF168" i="178"/>
  <c r="BE168" i="178"/>
  <c r="BD168" i="178"/>
  <c r="BF167" i="178"/>
  <c r="BD167" i="178"/>
  <c r="BG166" i="178"/>
  <c r="BF166" i="178"/>
  <c r="BE166" i="178"/>
  <c r="BD166" i="178"/>
  <c r="BG165" i="178"/>
  <c r="BF165" i="178"/>
  <c r="BE165" i="178"/>
  <c r="BD165" i="178"/>
  <c r="BF164" i="178"/>
  <c r="BD164" i="178"/>
  <c r="BG163" i="178"/>
  <c r="BF163" i="178"/>
  <c r="BE163" i="178"/>
  <c r="BD163" i="178"/>
  <c r="BG162" i="178"/>
  <c r="BF162" i="178"/>
  <c r="BE162" i="178"/>
  <c r="BD162" i="178"/>
  <c r="BG161" i="178"/>
  <c r="BF161" i="178"/>
  <c r="BE161" i="178"/>
  <c r="BD161" i="178"/>
  <c r="BF160" i="178"/>
  <c r="BE160" i="178"/>
  <c r="BD160" i="178"/>
  <c r="BG159" i="178"/>
  <c r="BF159" i="178"/>
  <c r="BE159" i="178"/>
  <c r="BD159" i="178"/>
  <c r="BG158" i="178"/>
  <c r="BF158" i="178"/>
  <c r="BE158" i="178"/>
  <c r="BD158" i="178"/>
  <c r="BF157" i="178"/>
  <c r="BD157" i="178"/>
  <c r="BG156" i="178"/>
  <c r="BF156" i="178"/>
  <c r="BE156" i="178"/>
  <c r="BD156" i="178"/>
  <c r="BG155" i="178"/>
  <c r="BF155" i="178"/>
  <c r="BE155" i="178"/>
  <c r="BD155" i="178"/>
  <c r="BF154" i="178"/>
  <c r="BD154" i="178"/>
  <c r="BG153" i="178"/>
  <c r="BF153" i="178"/>
  <c r="BE153" i="178"/>
  <c r="BD153" i="178"/>
  <c r="BG152" i="178"/>
  <c r="BF152" i="178"/>
  <c r="BE152" i="178"/>
  <c r="BD152" i="178"/>
  <c r="BG151" i="178"/>
  <c r="BF151" i="178"/>
  <c r="BE151" i="178"/>
  <c r="BD151" i="178"/>
  <c r="BF150" i="178"/>
  <c r="BE150" i="178"/>
  <c r="BD150" i="178"/>
  <c r="BG149" i="178"/>
  <c r="BF149" i="178"/>
  <c r="BE149" i="178"/>
  <c r="BD149" i="178"/>
  <c r="BG148" i="178"/>
  <c r="BF148" i="178"/>
  <c r="BE148" i="178"/>
  <c r="BD148" i="178"/>
  <c r="BF147" i="178"/>
  <c r="BD147" i="178"/>
  <c r="BG146" i="178"/>
  <c r="BF146" i="178"/>
  <c r="BE146" i="178"/>
  <c r="BD146" i="178"/>
  <c r="BG145" i="178"/>
  <c r="BF145" i="178"/>
  <c r="BE145" i="178"/>
  <c r="BD145" i="178"/>
  <c r="BF144" i="178"/>
  <c r="BD144" i="178"/>
  <c r="BG143" i="178"/>
  <c r="BF143" i="178"/>
  <c r="BE143" i="178"/>
  <c r="BD143" i="178"/>
  <c r="BG142" i="178"/>
  <c r="BF142" i="178"/>
  <c r="BE142" i="178"/>
  <c r="BD142" i="178"/>
  <c r="BG141" i="178"/>
  <c r="BF141" i="178"/>
  <c r="BE141" i="178"/>
  <c r="BD141" i="178"/>
  <c r="BF140" i="178"/>
  <c r="BE140" i="178"/>
  <c r="BD140" i="178"/>
  <c r="BG139" i="178"/>
  <c r="BF139" i="178"/>
  <c r="BE139" i="178"/>
  <c r="BD139" i="178"/>
  <c r="BG138" i="178"/>
  <c r="BF138" i="178"/>
  <c r="BE138" i="178"/>
  <c r="BD138" i="178"/>
  <c r="BF137" i="178"/>
  <c r="BD137" i="178"/>
  <c r="BG136" i="178"/>
  <c r="BF136" i="178"/>
  <c r="BE136" i="178"/>
  <c r="BD136" i="178"/>
  <c r="BG135" i="178"/>
  <c r="BF135" i="178"/>
  <c r="BE135" i="178"/>
  <c r="BD135" i="178"/>
  <c r="BF134" i="178"/>
  <c r="BD134" i="178"/>
  <c r="BG133" i="178"/>
  <c r="BF133" i="178"/>
  <c r="BE133" i="178"/>
  <c r="BD133" i="178"/>
  <c r="BG132" i="178"/>
  <c r="BF132" i="178"/>
  <c r="BE132" i="178"/>
  <c r="BD132" i="178"/>
  <c r="BG131" i="178"/>
  <c r="BF131" i="178"/>
  <c r="BE131" i="178"/>
  <c r="BD131" i="178"/>
  <c r="BF130" i="178"/>
  <c r="BE130" i="178"/>
  <c r="BD130" i="178"/>
  <c r="BG129" i="178"/>
  <c r="BF129" i="178"/>
  <c r="BE129" i="178"/>
  <c r="BD129" i="178"/>
  <c r="BG128" i="178"/>
  <c r="BF128" i="178"/>
  <c r="BE128" i="178"/>
  <c r="BD128" i="178"/>
  <c r="BF127" i="178"/>
  <c r="BD127" i="178"/>
  <c r="BG126" i="178"/>
  <c r="BF126" i="178"/>
  <c r="BE126" i="178"/>
  <c r="BD126" i="178"/>
  <c r="BG125" i="178"/>
  <c r="BF125" i="178"/>
  <c r="BE125" i="178"/>
  <c r="BD125" i="178"/>
  <c r="BF124" i="178"/>
  <c r="BD124" i="178"/>
  <c r="BG123" i="178"/>
  <c r="BF123" i="178"/>
  <c r="BE123" i="178"/>
  <c r="BD123" i="178"/>
  <c r="BG122" i="178"/>
  <c r="BF122" i="178"/>
  <c r="BE122" i="178"/>
  <c r="BD122" i="178"/>
  <c r="BG121" i="178"/>
  <c r="BF121" i="178"/>
  <c r="BE121" i="178"/>
  <c r="BD121" i="178"/>
  <c r="BF120" i="178"/>
  <c r="BE120" i="178"/>
  <c r="BD120" i="178"/>
  <c r="BG119" i="178"/>
  <c r="BF119" i="178"/>
  <c r="BE119" i="178"/>
  <c r="BD119" i="178"/>
  <c r="BG118" i="178"/>
  <c r="BF118" i="178"/>
  <c r="BE118" i="178"/>
  <c r="BD118" i="178"/>
  <c r="BF117" i="178"/>
  <c r="BD117" i="178"/>
  <c r="BG116" i="178"/>
  <c r="BF116" i="178"/>
  <c r="BE116" i="178"/>
  <c r="BD116" i="178"/>
  <c r="BG115" i="178"/>
  <c r="BF115" i="178"/>
  <c r="BE115" i="178"/>
  <c r="BD115" i="178"/>
  <c r="BF114" i="178"/>
  <c r="BD114" i="178"/>
  <c r="BG113" i="178"/>
  <c r="BF113" i="178"/>
  <c r="BE113" i="178"/>
  <c r="BD113" i="178"/>
  <c r="BG112" i="178"/>
  <c r="BF112" i="178"/>
  <c r="BE112" i="178"/>
  <c r="BD112" i="178"/>
  <c r="BG111" i="178"/>
  <c r="BF111" i="178"/>
  <c r="BE111" i="178"/>
  <c r="BD111" i="178"/>
  <c r="BF110" i="178"/>
  <c r="BE110" i="178"/>
  <c r="BD110" i="178"/>
  <c r="BG109" i="178"/>
  <c r="BF109" i="178"/>
  <c r="BE109" i="178"/>
  <c r="BD109" i="178"/>
  <c r="BG108" i="178"/>
  <c r="BF108" i="178"/>
  <c r="BE108" i="178"/>
  <c r="BD108" i="178"/>
  <c r="BF107" i="178"/>
  <c r="BD107" i="178"/>
  <c r="BG106" i="178"/>
  <c r="BF106" i="178"/>
  <c r="BE106" i="178"/>
  <c r="BD106" i="178"/>
  <c r="BG105" i="178"/>
  <c r="BF105" i="178"/>
  <c r="BE105" i="178"/>
  <c r="BD105" i="178"/>
  <c r="BF104" i="178"/>
  <c r="BD104" i="178"/>
  <c r="BG103" i="178"/>
  <c r="BF103" i="178"/>
  <c r="BE103" i="178"/>
  <c r="BD103" i="178"/>
  <c r="BG102" i="178"/>
  <c r="BF102" i="178"/>
  <c r="BE102" i="178"/>
  <c r="BD102" i="178"/>
  <c r="BG101" i="178"/>
  <c r="BF101" i="178"/>
  <c r="BE101" i="178"/>
  <c r="BD101" i="178"/>
  <c r="BF100" i="178"/>
  <c r="BE100" i="178"/>
  <c r="BD100" i="178"/>
  <c r="BG99" i="178"/>
  <c r="BF99" i="178"/>
  <c r="BE99" i="178"/>
  <c r="BD99" i="178"/>
  <c r="BG98" i="178"/>
  <c r="BF98" i="178"/>
  <c r="BE98" i="178"/>
  <c r="BD98" i="178"/>
  <c r="BF97" i="178"/>
  <c r="BD97" i="178"/>
  <c r="BG96" i="178"/>
  <c r="BF96" i="178"/>
  <c r="BE96" i="178"/>
  <c r="BD96" i="178"/>
  <c r="BG95" i="178"/>
  <c r="BF95" i="178"/>
  <c r="BE95" i="178"/>
  <c r="BD95" i="178"/>
  <c r="BF94" i="178"/>
  <c r="BD94" i="178"/>
  <c r="BG93" i="178"/>
  <c r="BF93" i="178"/>
  <c r="BE93" i="178"/>
  <c r="BD93" i="178"/>
  <c r="BG92" i="178"/>
  <c r="BF92" i="178"/>
  <c r="BE92" i="178"/>
  <c r="BD92" i="178"/>
  <c r="BG91" i="178"/>
  <c r="BF91" i="178"/>
  <c r="BE91" i="178"/>
  <c r="BD91" i="178"/>
  <c r="BF90" i="178"/>
  <c r="BE90" i="178"/>
  <c r="BD90" i="178"/>
  <c r="BG89" i="178"/>
  <c r="BF89" i="178"/>
  <c r="BE89" i="178"/>
  <c r="BD89" i="178"/>
  <c r="BG88" i="178"/>
  <c r="BF88" i="178"/>
  <c r="BE88" i="178"/>
  <c r="BD88" i="178"/>
  <c r="BF87" i="178"/>
  <c r="BD87" i="178"/>
  <c r="BG86" i="178"/>
  <c r="BF86" i="178"/>
  <c r="BE86" i="178"/>
  <c r="BD86" i="178"/>
  <c r="BG85" i="178"/>
  <c r="BF85" i="178"/>
  <c r="BE85" i="178"/>
  <c r="BD85" i="178"/>
  <c r="BF84" i="178"/>
  <c r="BD84" i="178"/>
  <c r="BG83" i="178"/>
  <c r="BF83" i="178"/>
  <c r="BE83" i="178"/>
  <c r="BD83" i="178"/>
  <c r="BG82" i="178"/>
  <c r="BF82" i="178"/>
  <c r="BE82" i="178"/>
  <c r="BD82" i="178"/>
  <c r="BG81" i="178"/>
  <c r="BF81" i="178"/>
  <c r="BE81" i="178"/>
  <c r="BD81" i="178"/>
  <c r="BF80" i="178"/>
  <c r="BE80" i="178"/>
  <c r="BD80" i="178"/>
  <c r="BG79" i="178"/>
  <c r="BF79" i="178"/>
  <c r="BE79" i="178"/>
  <c r="BD79" i="178"/>
  <c r="BG78" i="178"/>
  <c r="BF78" i="178"/>
  <c r="BE78" i="178"/>
  <c r="BD78" i="178"/>
  <c r="BF77" i="178"/>
  <c r="BD77" i="178"/>
  <c r="BG76" i="178"/>
  <c r="BF76" i="178"/>
  <c r="BE76" i="178"/>
  <c r="BD76" i="178"/>
  <c r="BG75" i="178"/>
  <c r="BF75" i="178"/>
  <c r="BE75" i="178"/>
  <c r="BD75" i="178"/>
  <c r="BF74" i="178"/>
  <c r="BD74" i="178"/>
  <c r="BG73" i="178"/>
  <c r="BF73" i="178"/>
  <c r="BE73" i="178"/>
  <c r="BD73" i="178"/>
  <c r="BG72" i="178"/>
  <c r="BF72" i="178"/>
  <c r="BE72" i="178"/>
  <c r="BD72" i="178"/>
  <c r="BG71" i="178"/>
  <c r="BF71" i="178"/>
  <c r="BE71" i="178"/>
  <c r="BD71" i="178"/>
  <c r="BF70" i="178"/>
  <c r="BE70" i="178"/>
  <c r="BD70" i="178"/>
  <c r="BG69" i="178"/>
  <c r="BF69" i="178"/>
  <c r="BE69" i="178"/>
  <c r="BD69" i="178"/>
  <c r="BG68" i="178"/>
  <c r="BF68" i="178"/>
  <c r="BE68" i="178"/>
  <c r="BD68" i="178"/>
  <c r="BF67" i="178"/>
  <c r="BD67" i="178"/>
  <c r="BG66" i="178"/>
  <c r="BF66" i="178"/>
  <c r="BE66" i="178"/>
  <c r="BD66" i="178"/>
  <c r="BG65" i="178"/>
  <c r="BF65" i="178"/>
  <c r="BE65" i="178"/>
  <c r="BD65" i="178"/>
  <c r="BF64" i="178"/>
  <c r="BD64" i="178"/>
  <c r="BG63" i="178"/>
  <c r="BF63" i="178"/>
  <c r="BE63" i="178"/>
  <c r="BD63" i="178"/>
  <c r="BG62" i="178"/>
  <c r="BF62" i="178"/>
  <c r="BE62" i="178"/>
  <c r="BD62" i="178"/>
  <c r="BG61" i="178"/>
  <c r="BF61" i="178"/>
  <c r="BE61" i="178"/>
  <c r="BD61" i="178"/>
  <c r="BF60" i="178"/>
  <c r="BE60" i="178"/>
  <c r="BD60" i="178"/>
  <c r="BG59" i="178"/>
  <c r="BF59" i="178"/>
  <c r="BE59" i="178"/>
  <c r="BD59" i="178"/>
  <c r="BG58" i="178"/>
  <c r="BF58" i="178"/>
  <c r="BE58" i="178"/>
  <c r="BD58" i="178"/>
  <c r="BF57" i="178"/>
  <c r="BD57" i="178"/>
  <c r="BG56" i="178"/>
  <c r="BF56" i="178"/>
  <c r="BE56" i="178"/>
  <c r="BD56" i="178"/>
  <c r="BG55" i="178"/>
  <c r="BF55" i="178"/>
  <c r="BE55" i="178"/>
  <c r="BD55" i="178"/>
  <c r="BF54" i="178"/>
  <c r="BD54" i="178"/>
  <c r="BG53" i="178"/>
  <c r="BF53" i="178"/>
  <c r="BE53" i="178"/>
  <c r="BD53" i="178"/>
  <c r="BG52" i="178"/>
  <c r="BF52" i="178"/>
  <c r="BE52" i="178"/>
  <c r="BD52" i="178"/>
  <c r="BG51" i="178"/>
  <c r="BF51" i="178"/>
  <c r="BE51" i="178"/>
  <c r="BD51" i="178"/>
  <c r="BF50" i="178"/>
  <c r="BE50" i="178"/>
  <c r="BD50" i="178"/>
  <c r="BG49" i="178"/>
  <c r="BF49" i="178"/>
  <c r="BE49" i="178"/>
  <c r="BD49" i="178"/>
  <c r="BG48" i="178"/>
  <c r="BF48" i="178"/>
  <c r="BE48" i="178"/>
  <c r="BD48" i="178"/>
  <c r="BF47" i="178"/>
  <c r="BD47" i="178"/>
  <c r="BG46" i="178"/>
  <c r="BF46" i="178"/>
  <c r="BE46" i="178"/>
  <c r="BD46" i="178"/>
  <c r="BG45" i="178"/>
  <c r="BF45" i="178"/>
  <c r="BE45" i="178"/>
  <c r="BD45" i="178"/>
  <c r="BF44" i="178"/>
  <c r="BD44" i="178"/>
  <c r="BG43" i="178"/>
  <c r="BF43" i="178"/>
  <c r="BE43" i="178"/>
  <c r="BD43" i="178"/>
  <c r="BG42" i="178"/>
  <c r="BF42" i="178"/>
  <c r="BE42" i="178"/>
  <c r="BD42" i="178"/>
  <c r="BG41" i="178"/>
  <c r="BF41" i="178"/>
  <c r="BE41" i="178"/>
  <c r="BD41" i="178"/>
  <c r="BF40" i="178"/>
  <c r="BE40" i="178"/>
  <c r="BD40" i="178"/>
  <c r="BG39" i="178"/>
  <c r="BF39" i="178"/>
  <c r="BE39" i="178"/>
  <c r="BD39" i="178"/>
  <c r="BG38" i="178"/>
  <c r="BF38" i="178"/>
  <c r="BE38" i="178"/>
  <c r="BD38" i="178"/>
  <c r="BF37" i="178"/>
  <c r="BD37" i="178"/>
  <c r="BG36" i="178"/>
  <c r="BF36" i="178"/>
  <c r="BE36" i="178"/>
  <c r="BD36" i="178"/>
  <c r="BG35" i="178"/>
  <c r="BF35" i="178"/>
  <c r="BE35" i="178"/>
  <c r="BD35" i="178"/>
  <c r="BF34" i="178"/>
  <c r="BD34" i="178"/>
  <c r="BG33" i="178"/>
  <c r="BF33" i="178"/>
  <c r="BE33" i="178"/>
  <c r="BD33" i="178"/>
  <c r="BG32" i="178"/>
  <c r="BF32" i="178"/>
  <c r="BE32" i="178"/>
  <c r="BD32" i="178"/>
  <c r="BG31" i="178"/>
  <c r="BF31" i="178"/>
  <c r="BE31" i="178"/>
  <c r="BD31" i="178"/>
  <c r="BF30" i="178"/>
  <c r="BE30" i="178"/>
  <c r="BD30" i="178"/>
  <c r="BG29" i="178"/>
  <c r="BF29" i="178"/>
  <c r="BE29" i="178"/>
  <c r="BD29" i="178"/>
  <c r="BG28" i="178"/>
  <c r="BF28" i="178"/>
  <c r="BE28" i="178"/>
  <c r="BD28" i="178"/>
  <c r="BF27" i="178"/>
  <c r="BD27" i="178"/>
  <c r="BG26" i="178"/>
  <c r="BF26" i="178"/>
  <c r="BE26" i="178"/>
  <c r="BD26" i="178"/>
  <c r="BG25" i="178"/>
  <c r="BF25" i="178"/>
  <c r="BE25" i="178"/>
  <c r="BD25" i="178"/>
  <c r="BF24" i="178"/>
  <c r="BD24" i="178"/>
  <c r="BG23" i="178"/>
  <c r="BF23" i="178"/>
  <c r="BE23" i="178"/>
  <c r="BD23" i="178"/>
  <c r="BG22" i="178"/>
  <c r="BF22" i="178"/>
  <c r="BE22" i="178"/>
  <c r="BD22" i="178"/>
  <c r="BG21" i="178"/>
  <c r="BF21" i="178"/>
  <c r="BE21" i="178"/>
  <c r="BD21" i="178"/>
  <c r="BF20" i="178"/>
  <c r="BE20" i="178"/>
  <c r="BD20" i="178"/>
  <c r="BB239" i="178"/>
  <c r="BA239" i="178"/>
  <c r="AZ239" i="178"/>
  <c r="AY239" i="178"/>
  <c r="BB238" i="178"/>
  <c r="BA238" i="178"/>
  <c r="AZ238" i="178"/>
  <c r="AY238" i="178"/>
  <c r="BA237" i="178"/>
  <c r="AY237" i="178"/>
  <c r="BB236" i="178"/>
  <c r="BA236" i="178"/>
  <c r="AZ236" i="178"/>
  <c r="AY236" i="178"/>
  <c r="BB235" i="178"/>
  <c r="BA235" i="178"/>
  <c r="AZ235" i="178"/>
  <c r="AY235" i="178"/>
  <c r="BA234" i="178"/>
  <c r="AY234" i="178"/>
  <c r="BB233" i="178"/>
  <c r="BA233" i="178"/>
  <c r="AZ233" i="178"/>
  <c r="AY233" i="178"/>
  <c r="BB232" i="178"/>
  <c r="BA232" i="178"/>
  <c r="AZ232" i="178"/>
  <c r="AY232" i="178"/>
  <c r="BB231" i="178"/>
  <c r="BA231" i="178"/>
  <c r="AZ231" i="178"/>
  <c r="AY231" i="178"/>
  <c r="BA230" i="178"/>
  <c r="AZ230" i="178"/>
  <c r="AY230" i="178"/>
  <c r="BB229" i="178"/>
  <c r="BA229" i="178"/>
  <c r="AZ229" i="178"/>
  <c r="AY229" i="178"/>
  <c r="BB228" i="178"/>
  <c r="BA228" i="178"/>
  <c r="AZ228" i="178"/>
  <c r="AY228" i="178"/>
  <c r="BA227" i="178"/>
  <c r="AY227" i="178"/>
  <c r="BB226" i="178"/>
  <c r="BA226" i="178"/>
  <c r="AZ226" i="178"/>
  <c r="AY226" i="178"/>
  <c r="BB225" i="178"/>
  <c r="BA225" i="178"/>
  <c r="AZ225" i="178"/>
  <c r="AY225" i="178"/>
  <c r="BA224" i="178"/>
  <c r="AY224" i="178"/>
  <c r="BB223" i="178"/>
  <c r="BA223" i="178"/>
  <c r="AZ223" i="178"/>
  <c r="AY223" i="178"/>
  <c r="BB222" i="178"/>
  <c r="BA222" i="178"/>
  <c r="AZ222" i="178"/>
  <c r="AY222" i="178"/>
  <c r="BB221" i="178"/>
  <c r="BA221" i="178"/>
  <c r="AZ221" i="178"/>
  <c r="AY221" i="178"/>
  <c r="BA220" i="178"/>
  <c r="AZ220" i="178"/>
  <c r="AY220" i="178"/>
  <c r="BB219" i="178"/>
  <c r="BA219" i="178"/>
  <c r="AZ219" i="178"/>
  <c r="AY219" i="178"/>
  <c r="BB218" i="178"/>
  <c r="BA218" i="178"/>
  <c r="AZ218" i="178"/>
  <c r="AY218" i="178"/>
  <c r="BA217" i="178"/>
  <c r="AY217" i="178"/>
  <c r="BB216" i="178"/>
  <c r="BA216" i="178"/>
  <c r="AZ216" i="178"/>
  <c r="AY216" i="178"/>
  <c r="BB215" i="178"/>
  <c r="BA215" i="178"/>
  <c r="AZ215" i="178"/>
  <c r="AY215" i="178"/>
  <c r="BA214" i="178"/>
  <c r="AY214" i="178"/>
  <c r="BB213" i="178"/>
  <c r="BA213" i="178"/>
  <c r="AZ213" i="178"/>
  <c r="AY213" i="178"/>
  <c r="BB212" i="178"/>
  <c r="BA212" i="178"/>
  <c r="AZ212" i="178"/>
  <c r="AY212" i="178"/>
  <c r="BB211" i="178"/>
  <c r="BA211" i="178"/>
  <c r="AZ211" i="178"/>
  <c r="AY211" i="178"/>
  <c r="BA210" i="178"/>
  <c r="AZ210" i="178"/>
  <c r="AY210" i="178"/>
  <c r="BB209" i="178"/>
  <c r="BA209" i="178"/>
  <c r="AZ209" i="178"/>
  <c r="AY209" i="178"/>
  <c r="BB208" i="178"/>
  <c r="BA208" i="178"/>
  <c r="AZ208" i="178"/>
  <c r="AY208" i="178"/>
  <c r="BA207" i="178"/>
  <c r="AY207" i="178"/>
  <c r="BB206" i="178"/>
  <c r="BA206" i="178"/>
  <c r="AZ206" i="178"/>
  <c r="AY206" i="178"/>
  <c r="BB205" i="178"/>
  <c r="BA205" i="178"/>
  <c r="AZ205" i="178"/>
  <c r="AY205" i="178"/>
  <c r="BA204" i="178"/>
  <c r="AY204" i="178"/>
  <c r="BB203" i="178"/>
  <c r="BA203" i="178"/>
  <c r="AZ203" i="178"/>
  <c r="AY203" i="178"/>
  <c r="BB202" i="178"/>
  <c r="BA202" i="178"/>
  <c r="AZ202" i="178"/>
  <c r="AY202" i="178"/>
  <c r="BB201" i="178"/>
  <c r="BA201" i="178"/>
  <c r="AZ201" i="178"/>
  <c r="AY201" i="178"/>
  <c r="BA200" i="178"/>
  <c r="AZ200" i="178"/>
  <c r="AY200" i="178"/>
  <c r="BB199" i="178"/>
  <c r="BA199" i="178"/>
  <c r="AZ199" i="178"/>
  <c r="AY199" i="178"/>
  <c r="BB198" i="178"/>
  <c r="BA198" i="178"/>
  <c r="AZ198" i="178"/>
  <c r="AY198" i="178"/>
  <c r="BA197" i="178"/>
  <c r="AY197" i="178"/>
  <c r="BB196" i="178"/>
  <c r="BA196" i="178"/>
  <c r="AZ196" i="178"/>
  <c r="AY196" i="178"/>
  <c r="BB195" i="178"/>
  <c r="BA195" i="178"/>
  <c r="AZ195" i="178"/>
  <c r="AY195" i="178"/>
  <c r="BA194" i="178"/>
  <c r="AY194" i="178"/>
  <c r="BB193" i="178"/>
  <c r="BA193" i="178"/>
  <c r="AZ193" i="178"/>
  <c r="AY193" i="178"/>
  <c r="BB192" i="178"/>
  <c r="BA192" i="178"/>
  <c r="AZ192" i="178"/>
  <c r="AY192" i="178"/>
  <c r="BB191" i="178"/>
  <c r="BA191" i="178"/>
  <c r="AZ191" i="178"/>
  <c r="AY191" i="178"/>
  <c r="BA190" i="178"/>
  <c r="AZ190" i="178"/>
  <c r="AY190" i="178"/>
  <c r="BB189" i="178"/>
  <c r="BA189" i="178"/>
  <c r="AZ189" i="178"/>
  <c r="AY189" i="178"/>
  <c r="BB188" i="178"/>
  <c r="BA188" i="178"/>
  <c r="AZ188" i="178"/>
  <c r="AY188" i="178"/>
  <c r="BA187" i="178"/>
  <c r="AY187" i="178"/>
  <c r="BB186" i="178"/>
  <c r="BA186" i="178"/>
  <c r="AZ186" i="178"/>
  <c r="AY186" i="178"/>
  <c r="BB185" i="178"/>
  <c r="BA185" i="178"/>
  <c r="AZ185" i="178"/>
  <c r="AY185" i="178"/>
  <c r="BA184" i="178"/>
  <c r="AY184" i="178"/>
  <c r="BB183" i="178"/>
  <c r="BA183" i="178"/>
  <c r="AZ183" i="178"/>
  <c r="AY183" i="178"/>
  <c r="BB182" i="178"/>
  <c r="BA182" i="178"/>
  <c r="AZ182" i="178"/>
  <c r="AY182" i="178"/>
  <c r="BB181" i="178"/>
  <c r="BA181" i="178"/>
  <c r="AZ181" i="178"/>
  <c r="AY181" i="178"/>
  <c r="BA180" i="178"/>
  <c r="AZ180" i="178"/>
  <c r="AY180" i="178"/>
  <c r="BB179" i="178"/>
  <c r="BA179" i="178"/>
  <c r="AZ179" i="178"/>
  <c r="AY179" i="178"/>
  <c r="BB178" i="178"/>
  <c r="BA178" i="178"/>
  <c r="AZ178" i="178"/>
  <c r="AY178" i="178"/>
  <c r="BA177" i="178"/>
  <c r="AY177" i="178"/>
  <c r="BB176" i="178"/>
  <c r="BA176" i="178"/>
  <c r="AZ176" i="178"/>
  <c r="AY176" i="178"/>
  <c r="BB175" i="178"/>
  <c r="BA175" i="178"/>
  <c r="AZ175" i="178"/>
  <c r="AY175" i="178"/>
  <c r="BA174" i="178"/>
  <c r="AY174" i="178"/>
  <c r="BB173" i="178"/>
  <c r="BA173" i="178"/>
  <c r="AZ173" i="178"/>
  <c r="AY173" i="178"/>
  <c r="BB172" i="178"/>
  <c r="BA172" i="178"/>
  <c r="AZ172" i="178"/>
  <c r="AY172" i="178"/>
  <c r="BB171" i="178"/>
  <c r="BA171" i="178"/>
  <c r="AZ171" i="178"/>
  <c r="AY171" i="178"/>
  <c r="BA170" i="178"/>
  <c r="AZ170" i="178"/>
  <c r="AY170" i="178"/>
  <c r="BB169" i="178"/>
  <c r="BA169" i="178"/>
  <c r="AZ169" i="178"/>
  <c r="AY169" i="178"/>
  <c r="BB168" i="178"/>
  <c r="BA168" i="178"/>
  <c r="AZ168" i="178"/>
  <c r="AY168" i="178"/>
  <c r="BA167" i="178"/>
  <c r="AY167" i="178"/>
  <c r="BB166" i="178"/>
  <c r="BA166" i="178"/>
  <c r="AZ166" i="178"/>
  <c r="AY166" i="178"/>
  <c r="BB165" i="178"/>
  <c r="BA165" i="178"/>
  <c r="AZ165" i="178"/>
  <c r="AY165" i="178"/>
  <c r="BA164" i="178"/>
  <c r="AY164" i="178"/>
  <c r="BB163" i="178"/>
  <c r="BA163" i="178"/>
  <c r="AZ163" i="178"/>
  <c r="AY163" i="178"/>
  <c r="BB162" i="178"/>
  <c r="BA162" i="178"/>
  <c r="AZ162" i="178"/>
  <c r="AY162" i="178"/>
  <c r="BB161" i="178"/>
  <c r="BA161" i="178"/>
  <c r="AZ161" i="178"/>
  <c r="AY161" i="178"/>
  <c r="BA160" i="178"/>
  <c r="AZ160" i="178"/>
  <c r="AY160" i="178"/>
  <c r="BB159" i="178"/>
  <c r="BA159" i="178"/>
  <c r="AZ159" i="178"/>
  <c r="AY159" i="178"/>
  <c r="BB158" i="178"/>
  <c r="BA158" i="178"/>
  <c r="AZ158" i="178"/>
  <c r="AY158" i="178"/>
  <c r="BA157" i="178"/>
  <c r="AY157" i="178"/>
  <c r="BB156" i="178"/>
  <c r="BA156" i="178"/>
  <c r="AZ156" i="178"/>
  <c r="AY156" i="178"/>
  <c r="BB155" i="178"/>
  <c r="BA155" i="178"/>
  <c r="AZ155" i="178"/>
  <c r="AY155" i="178"/>
  <c r="BA154" i="178"/>
  <c r="AY154" i="178"/>
  <c r="BB153" i="178"/>
  <c r="BA153" i="178"/>
  <c r="AZ153" i="178"/>
  <c r="AY153" i="178"/>
  <c r="BB152" i="178"/>
  <c r="BA152" i="178"/>
  <c r="AZ152" i="178"/>
  <c r="AY152" i="178"/>
  <c r="BB151" i="178"/>
  <c r="BA151" i="178"/>
  <c r="AZ151" i="178"/>
  <c r="AY151" i="178"/>
  <c r="BA150" i="178"/>
  <c r="AZ150" i="178"/>
  <c r="AY150" i="178"/>
  <c r="BB149" i="178"/>
  <c r="BA149" i="178"/>
  <c r="AZ149" i="178"/>
  <c r="AY149" i="178"/>
  <c r="BB148" i="178"/>
  <c r="BA148" i="178"/>
  <c r="AZ148" i="178"/>
  <c r="AY148" i="178"/>
  <c r="BA147" i="178"/>
  <c r="AY147" i="178"/>
  <c r="BB146" i="178"/>
  <c r="BA146" i="178"/>
  <c r="AZ146" i="178"/>
  <c r="AY146" i="178"/>
  <c r="BB145" i="178"/>
  <c r="BA145" i="178"/>
  <c r="AZ145" i="178"/>
  <c r="AY145" i="178"/>
  <c r="BA144" i="178"/>
  <c r="AY144" i="178"/>
  <c r="BB143" i="178"/>
  <c r="BA143" i="178"/>
  <c r="AZ143" i="178"/>
  <c r="AY143" i="178"/>
  <c r="BB142" i="178"/>
  <c r="BA142" i="178"/>
  <c r="AZ142" i="178"/>
  <c r="AY142" i="178"/>
  <c r="BB141" i="178"/>
  <c r="BA141" i="178"/>
  <c r="AZ141" i="178"/>
  <c r="AY141" i="178"/>
  <c r="BA140" i="178"/>
  <c r="AZ140" i="178"/>
  <c r="AY140" i="178"/>
  <c r="BB139" i="178"/>
  <c r="BA139" i="178"/>
  <c r="AZ139" i="178"/>
  <c r="AY139" i="178"/>
  <c r="BB138" i="178"/>
  <c r="BA138" i="178"/>
  <c r="AZ138" i="178"/>
  <c r="AY138" i="178"/>
  <c r="BA137" i="178"/>
  <c r="AY137" i="178"/>
  <c r="BB136" i="178"/>
  <c r="BA136" i="178"/>
  <c r="AZ136" i="178"/>
  <c r="AY136" i="178"/>
  <c r="BB135" i="178"/>
  <c r="BA135" i="178"/>
  <c r="AZ135" i="178"/>
  <c r="AY135" i="178"/>
  <c r="BA134" i="178"/>
  <c r="AY134" i="178"/>
  <c r="BB133" i="178"/>
  <c r="BA133" i="178"/>
  <c r="AZ133" i="178"/>
  <c r="AY133" i="178"/>
  <c r="BB132" i="178"/>
  <c r="BA132" i="178"/>
  <c r="AZ132" i="178"/>
  <c r="AY132" i="178"/>
  <c r="BB131" i="178"/>
  <c r="BA131" i="178"/>
  <c r="AZ131" i="178"/>
  <c r="AY131" i="178"/>
  <c r="BA130" i="178"/>
  <c r="AZ130" i="178"/>
  <c r="AY130" i="178"/>
  <c r="BB129" i="178"/>
  <c r="BA129" i="178"/>
  <c r="AZ129" i="178"/>
  <c r="AY129" i="178"/>
  <c r="BB128" i="178"/>
  <c r="BA128" i="178"/>
  <c r="AZ128" i="178"/>
  <c r="AY128" i="178"/>
  <c r="BA127" i="178"/>
  <c r="AY127" i="178"/>
  <c r="BB126" i="178"/>
  <c r="BA126" i="178"/>
  <c r="AZ126" i="178"/>
  <c r="AY126" i="178"/>
  <c r="BB125" i="178"/>
  <c r="BA125" i="178"/>
  <c r="AZ125" i="178"/>
  <c r="AY125" i="178"/>
  <c r="BA124" i="178"/>
  <c r="AY124" i="178"/>
  <c r="BB123" i="178"/>
  <c r="BA123" i="178"/>
  <c r="AZ123" i="178"/>
  <c r="AY123" i="178"/>
  <c r="BB122" i="178"/>
  <c r="BA122" i="178"/>
  <c r="AZ122" i="178"/>
  <c r="AY122" i="178"/>
  <c r="BB121" i="178"/>
  <c r="BA121" i="178"/>
  <c r="AZ121" i="178"/>
  <c r="AY121" i="178"/>
  <c r="BA120" i="178"/>
  <c r="AZ120" i="178"/>
  <c r="AY120" i="178"/>
  <c r="BB119" i="178"/>
  <c r="BA119" i="178"/>
  <c r="AZ119" i="178"/>
  <c r="AY119" i="178"/>
  <c r="BB118" i="178"/>
  <c r="BA118" i="178"/>
  <c r="AZ118" i="178"/>
  <c r="AY118" i="178"/>
  <c r="BA117" i="178"/>
  <c r="AY117" i="178"/>
  <c r="BB116" i="178"/>
  <c r="BA116" i="178"/>
  <c r="AZ116" i="178"/>
  <c r="AY116" i="178"/>
  <c r="BB115" i="178"/>
  <c r="BA115" i="178"/>
  <c r="AZ115" i="178"/>
  <c r="AY115" i="178"/>
  <c r="BA114" i="178"/>
  <c r="AY114" i="178"/>
  <c r="BB113" i="178"/>
  <c r="BA113" i="178"/>
  <c r="AZ113" i="178"/>
  <c r="AY113" i="178"/>
  <c r="BB112" i="178"/>
  <c r="BA112" i="178"/>
  <c r="AZ112" i="178"/>
  <c r="AY112" i="178"/>
  <c r="BB111" i="178"/>
  <c r="BA111" i="178"/>
  <c r="AZ111" i="178"/>
  <c r="AY111" i="178"/>
  <c r="BA110" i="178"/>
  <c r="AZ110" i="178"/>
  <c r="AY110" i="178"/>
  <c r="BB109" i="178"/>
  <c r="BA109" i="178"/>
  <c r="AZ109" i="178"/>
  <c r="AY109" i="178"/>
  <c r="BB108" i="178"/>
  <c r="BA108" i="178"/>
  <c r="AZ108" i="178"/>
  <c r="AY108" i="178"/>
  <c r="BA107" i="178"/>
  <c r="AY107" i="178"/>
  <c r="BB106" i="178"/>
  <c r="BA106" i="178"/>
  <c r="AZ106" i="178"/>
  <c r="AY106" i="178"/>
  <c r="BB105" i="178"/>
  <c r="BA105" i="178"/>
  <c r="AZ105" i="178"/>
  <c r="AY105" i="178"/>
  <c r="BA104" i="178"/>
  <c r="AY104" i="178"/>
  <c r="BB103" i="178"/>
  <c r="BA103" i="178"/>
  <c r="AZ103" i="178"/>
  <c r="AY103" i="178"/>
  <c r="BB102" i="178"/>
  <c r="BA102" i="178"/>
  <c r="AZ102" i="178"/>
  <c r="AY102" i="178"/>
  <c r="BB101" i="178"/>
  <c r="BA101" i="178"/>
  <c r="AZ101" i="178"/>
  <c r="AY101" i="178"/>
  <c r="BA100" i="178"/>
  <c r="AZ100" i="178"/>
  <c r="AY100" i="178"/>
  <c r="BB99" i="178"/>
  <c r="BA99" i="178"/>
  <c r="AZ99" i="178"/>
  <c r="AY99" i="178"/>
  <c r="BB98" i="178"/>
  <c r="BA98" i="178"/>
  <c r="AZ98" i="178"/>
  <c r="AY98" i="178"/>
  <c r="BA97" i="178"/>
  <c r="AY97" i="178"/>
  <c r="BB96" i="178"/>
  <c r="BA96" i="178"/>
  <c r="AZ96" i="178"/>
  <c r="AY96" i="178"/>
  <c r="BB95" i="178"/>
  <c r="BA95" i="178"/>
  <c r="AZ95" i="178"/>
  <c r="AY95" i="178"/>
  <c r="BA94" i="178"/>
  <c r="AY94" i="178"/>
  <c r="BB93" i="178"/>
  <c r="BA93" i="178"/>
  <c r="AZ93" i="178"/>
  <c r="AY93" i="178"/>
  <c r="BB92" i="178"/>
  <c r="BA92" i="178"/>
  <c r="AZ92" i="178"/>
  <c r="AY92" i="178"/>
  <c r="BB91" i="178"/>
  <c r="BA91" i="178"/>
  <c r="AZ91" i="178"/>
  <c r="AY91" i="178"/>
  <c r="BA90" i="178"/>
  <c r="AZ90" i="178"/>
  <c r="AY90" i="178"/>
  <c r="BB89" i="178"/>
  <c r="BA89" i="178"/>
  <c r="AZ89" i="178"/>
  <c r="AY89" i="178"/>
  <c r="BB88" i="178"/>
  <c r="BA88" i="178"/>
  <c r="AZ88" i="178"/>
  <c r="AY88" i="178"/>
  <c r="BA87" i="178"/>
  <c r="AY87" i="178"/>
  <c r="BB86" i="178"/>
  <c r="BA86" i="178"/>
  <c r="AZ86" i="178"/>
  <c r="AY86" i="178"/>
  <c r="BB85" i="178"/>
  <c r="BA85" i="178"/>
  <c r="AZ85" i="178"/>
  <c r="AY85" i="178"/>
  <c r="BA84" i="178"/>
  <c r="AY84" i="178"/>
  <c r="BB83" i="178"/>
  <c r="BA83" i="178"/>
  <c r="AZ83" i="178"/>
  <c r="AY83" i="178"/>
  <c r="BB82" i="178"/>
  <c r="BA82" i="178"/>
  <c r="AZ82" i="178"/>
  <c r="AY82" i="178"/>
  <c r="BB81" i="178"/>
  <c r="BA81" i="178"/>
  <c r="AZ81" i="178"/>
  <c r="AY81" i="178"/>
  <c r="BA80" i="178"/>
  <c r="AZ80" i="178"/>
  <c r="AY80" i="178"/>
  <c r="BB79" i="178"/>
  <c r="BA79" i="178"/>
  <c r="AZ79" i="178"/>
  <c r="AY79" i="178"/>
  <c r="BB78" i="178"/>
  <c r="BA78" i="178"/>
  <c r="AZ78" i="178"/>
  <c r="AY78" i="178"/>
  <c r="BA77" i="178"/>
  <c r="AY77" i="178"/>
  <c r="BB76" i="178"/>
  <c r="BA76" i="178"/>
  <c r="AZ76" i="178"/>
  <c r="AY76" i="178"/>
  <c r="BB75" i="178"/>
  <c r="BA75" i="178"/>
  <c r="AZ75" i="178"/>
  <c r="AY75" i="178"/>
  <c r="BA74" i="178"/>
  <c r="AY74" i="178"/>
  <c r="BB73" i="178"/>
  <c r="BA73" i="178"/>
  <c r="AZ73" i="178"/>
  <c r="AY73" i="178"/>
  <c r="BB72" i="178"/>
  <c r="BA72" i="178"/>
  <c r="AZ72" i="178"/>
  <c r="AY72" i="178"/>
  <c r="BB71" i="178"/>
  <c r="BA71" i="178"/>
  <c r="AZ71" i="178"/>
  <c r="AY71" i="178"/>
  <c r="BA70" i="178"/>
  <c r="AZ70" i="178"/>
  <c r="AY70" i="178"/>
  <c r="BB69" i="178"/>
  <c r="BA69" i="178"/>
  <c r="AZ69" i="178"/>
  <c r="AY69" i="178"/>
  <c r="BB68" i="178"/>
  <c r="BA68" i="178"/>
  <c r="AZ68" i="178"/>
  <c r="AY68" i="178"/>
  <c r="BA67" i="178"/>
  <c r="AY67" i="178"/>
  <c r="BB66" i="178"/>
  <c r="BA66" i="178"/>
  <c r="AZ66" i="178"/>
  <c r="AY66" i="178"/>
  <c r="BB65" i="178"/>
  <c r="BA65" i="178"/>
  <c r="AZ65" i="178"/>
  <c r="AY65" i="178"/>
  <c r="BA64" i="178"/>
  <c r="AY64" i="178"/>
  <c r="BB63" i="178"/>
  <c r="BA63" i="178"/>
  <c r="AZ63" i="178"/>
  <c r="AY63" i="178"/>
  <c r="BB62" i="178"/>
  <c r="BA62" i="178"/>
  <c r="AZ62" i="178"/>
  <c r="AY62" i="178"/>
  <c r="BB61" i="178"/>
  <c r="BA61" i="178"/>
  <c r="AZ61" i="178"/>
  <c r="AY61" i="178"/>
  <c r="BA60" i="178"/>
  <c r="AZ60" i="178"/>
  <c r="AY60" i="178"/>
  <c r="BB59" i="178"/>
  <c r="BA59" i="178"/>
  <c r="AZ59" i="178"/>
  <c r="AY59" i="178"/>
  <c r="BB58" i="178"/>
  <c r="BA58" i="178"/>
  <c r="AZ58" i="178"/>
  <c r="AY58" i="178"/>
  <c r="BA57" i="178"/>
  <c r="AY57" i="178"/>
  <c r="BB56" i="178"/>
  <c r="BA56" i="178"/>
  <c r="AZ56" i="178"/>
  <c r="AY56" i="178"/>
  <c r="BB55" i="178"/>
  <c r="BA55" i="178"/>
  <c r="AZ55" i="178"/>
  <c r="AY55" i="178"/>
  <c r="BA54" i="178"/>
  <c r="AY54" i="178"/>
  <c r="BB53" i="178"/>
  <c r="BA53" i="178"/>
  <c r="AZ53" i="178"/>
  <c r="AY53" i="178"/>
  <c r="BB52" i="178"/>
  <c r="BA52" i="178"/>
  <c r="AZ52" i="178"/>
  <c r="AY52" i="178"/>
  <c r="BB51" i="178"/>
  <c r="BA51" i="178"/>
  <c r="AZ51" i="178"/>
  <c r="AY51" i="178"/>
  <c r="BA50" i="178"/>
  <c r="AZ50" i="178"/>
  <c r="AY50" i="178"/>
  <c r="BB49" i="178"/>
  <c r="BA49" i="178"/>
  <c r="AZ49" i="178"/>
  <c r="AY49" i="178"/>
  <c r="BB48" i="178"/>
  <c r="BA48" i="178"/>
  <c r="AZ48" i="178"/>
  <c r="AY48" i="178"/>
  <c r="BA47" i="178"/>
  <c r="AY47" i="178"/>
  <c r="BB46" i="178"/>
  <c r="BA46" i="178"/>
  <c r="AZ46" i="178"/>
  <c r="AY46" i="178"/>
  <c r="BB45" i="178"/>
  <c r="BA45" i="178"/>
  <c r="AZ45" i="178"/>
  <c r="AY45" i="178"/>
  <c r="BA44" i="178"/>
  <c r="AY44" i="178"/>
  <c r="BB43" i="178"/>
  <c r="BA43" i="178"/>
  <c r="AZ43" i="178"/>
  <c r="AY43" i="178"/>
  <c r="BB42" i="178"/>
  <c r="BA42" i="178"/>
  <c r="AZ42" i="178"/>
  <c r="AY42" i="178"/>
  <c r="BB41" i="178"/>
  <c r="BA41" i="178"/>
  <c r="AZ41" i="178"/>
  <c r="AY41" i="178"/>
  <c r="BA40" i="178"/>
  <c r="AZ40" i="178"/>
  <c r="AY40" i="178"/>
  <c r="BB39" i="178"/>
  <c r="BA39" i="178"/>
  <c r="AZ39" i="178"/>
  <c r="AY39" i="178"/>
  <c r="BB38" i="178"/>
  <c r="BA38" i="178"/>
  <c r="AZ38" i="178"/>
  <c r="AY38" i="178"/>
  <c r="BA37" i="178"/>
  <c r="AY37" i="178"/>
  <c r="BB36" i="178"/>
  <c r="BA36" i="178"/>
  <c r="AZ36" i="178"/>
  <c r="AY36" i="178"/>
  <c r="BB35" i="178"/>
  <c r="BA35" i="178"/>
  <c r="AZ35" i="178"/>
  <c r="AY35" i="178"/>
  <c r="BA34" i="178"/>
  <c r="AY34" i="178"/>
  <c r="BB33" i="178"/>
  <c r="BA33" i="178"/>
  <c r="AZ33" i="178"/>
  <c r="AY33" i="178"/>
  <c r="BB32" i="178"/>
  <c r="BA32" i="178"/>
  <c r="AZ32" i="178"/>
  <c r="AY32" i="178"/>
  <c r="BB31" i="178"/>
  <c r="BA31" i="178"/>
  <c r="AZ31" i="178"/>
  <c r="AY31" i="178"/>
  <c r="BA30" i="178"/>
  <c r="AZ30" i="178"/>
  <c r="AY30" i="178"/>
  <c r="BB29" i="178"/>
  <c r="BA29" i="178"/>
  <c r="AZ29" i="178"/>
  <c r="AY29" i="178"/>
  <c r="BB28" i="178"/>
  <c r="BA28" i="178"/>
  <c r="AZ28" i="178"/>
  <c r="AY28" i="178"/>
  <c r="BA27" i="178"/>
  <c r="AY27" i="178"/>
  <c r="BB26" i="178"/>
  <c r="BA26" i="178"/>
  <c r="AZ26" i="178"/>
  <c r="AY26" i="178"/>
  <c r="BB25" i="178"/>
  <c r="BA25" i="178"/>
  <c r="AZ25" i="178"/>
  <c r="AY25" i="178"/>
  <c r="BA24" i="178"/>
  <c r="AY24" i="178"/>
  <c r="BB23" i="178"/>
  <c r="BA23" i="178"/>
  <c r="AZ23" i="178"/>
  <c r="AY23" i="178"/>
  <c r="BB22" i="178"/>
  <c r="BA22" i="178"/>
  <c r="AZ22" i="178"/>
  <c r="AY22" i="178"/>
  <c r="BB21" i="178"/>
  <c r="BA21" i="178"/>
  <c r="AZ21" i="178"/>
  <c r="AY21" i="178"/>
  <c r="BA20" i="178"/>
  <c r="AZ20" i="178"/>
  <c r="AY20" i="178"/>
  <c r="AW239" i="178"/>
  <c r="AV239" i="178"/>
  <c r="AU239" i="178"/>
  <c r="AT239" i="178"/>
  <c r="AW238" i="178"/>
  <c r="AV238" i="178"/>
  <c r="AU238" i="178"/>
  <c r="AT238" i="178"/>
  <c r="AV237" i="178"/>
  <c r="AT237" i="178"/>
  <c r="AW236" i="178"/>
  <c r="AV236" i="178"/>
  <c r="AU236" i="178"/>
  <c r="AT236" i="178"/>
  <c r="AW235" i="178"/>
  <c r="AV235" i="178"/>
  <c r="AU235" i="178"/>
  <c r="AT235" i="178"/>
  <c r="AW234" i="178"/>
  <c r="AV234" i="178"/>
  <c r="AU234" i="178"/>
  <c r="AT234" i="178"/>
  <c r="AV233" i="178"/>
  <c r="AT233" i="178"/>
  <c r="AV232" i="178"/>
  <c r="AT232" i="178"/>
  <c r="AV231" i="178"/>
  <c r="AT231" i="178"/>
  <c r="AV230" i="178"/>
  <c r="AU230" i="178"/>
  <c r="AT230" i="178"/>
  <c r="AW229" i="178"/>
  <c r="AV229" i="178"/>
  <c r="AU229" i="178"/>
  <c r="AT229" i="178"/>
  <c r="AW228" i="178"/>
  <c r="AV228" i="178"/>
  <c r="AU228" i="178"/>
  <c r="AT228" i="178"/>
  <c r="AV227" i="178"/>
  <c r="AT227" i="178"/>
  <c r="AW226" i="178"/>
  <c r="AV226" i="178"/>
  <c r="AU226" i="178"/>
  <c r="AT226" i="178"/>
  <c r="AW225" i="178"/>
  <c r="AV225" i="178"/>
  <c r="AU225" i="178"/>
  <c r="AT225" i="178"/>
  <c r="AW224" i="178"/>
  <c r="AV224" i="178"/>
  <c r="AU224" i="178"/>
  <c r="AT224" i="178"/>
  <c r="AV223" i="178"/>
  <c r="AT223" i="178"/>
  <c r="AV222" i="178"/>
  <c r="AT222" i="178"/>
  <c r="AV221" i="178"/>
  <c r="AT221" i="178"/>
  <c r="AV220" i="178"/>
  <c r="AU220" i="178"/>
  <c r="AT220" i="178"/>
  <c r="AW219" i="178"/>
  <c r="AV219" i="178"/>
  <c r="AU219" i="178"/>
  <c r="AT219" i="178"/>
  <c r="AW218" i="178"/>
  <c r="AV218" i="178"/>
  <c r="AU218" i="178"/>
  <c r="AT218" i="178"/>
  <c r="AV217" i="178"/>
  <c r="AT217" i="178"/>
  <c r="AW216" i="178"/>
  <c r="AV216" i="178"/>
  <c r="AU216" i="178"/>
  <c r="AT216" i="178"/>
  <c r="AW215" i="178"/>
  <c r="AV215" i="178"/>
  <c r="AU215" i="178"/>
  <c r="AT215" i="178"/>
  <c r="AW214" i="178"/>
  <c r="AV214" i="178"/>
  <c r="AU214" i="178"/>
  <c r="AT214" i="178"/>
  <c r="AV213" i="178"/>
  <c r="AT213" i="178"/>
  <c r="AV212" i="178"/>
  <c r="AT212" i="178"/>
  <c r="AV211" i="178"/>
  <c r="AT211" i="178"/>
  <c r="AV210" i="178"/>
  <c r="AU210" i="178"/>
  <c r="AT210" i="178"/>
  <c r="AW209" i="178"/>
  <c r="AV209" i="178"/>
  <c r="AU209" i="178"/>
  <c r="AT209" i="178"/>
  <c r="AW208" i="178"/>
  <c r="AV208" i="178"/>
  <c r="AU208" i="178"/>
  <c r="AT208" i="178"/>
  <c r="AV207" i="178"/>
  <c r="AT207" i="178"/>
  <c r="AW206" i="178"/>
  <c r="AV206" i="178"/>
  <c r="AU206" i="178"/>
  <c r="AT206" i="178"/>
  <c r="AW205" i="178"/>
  <c r="AV205" i="178"/>
  <c r="AU205" i="178"/>
  <c r="AT205" i="178"/>
  <c r="AW204" i="178"/>
  <c r="AV204" i="178"/>
  <c r="AU204" i="178"/>
  <c r="AT204" i="178"/>
  <c r="AV203" i="178"/>
  <c r="AT203" i="178"/>
  <c r="AV202" i="178"/>
  <c r="AT202" i="178"/>
  <c r="AV201" i="178"/>
  <c r="AT201" i="178"/>
  <c r="AV200" i="178"/>
  <c r="AU200" i="178"/>
  <c r="AT200" i="178"/>
  <c r="AW199" i="178"/>
  <c r="AV199" i="178"/>
  <c r="AU199" i="178"/>
  <c r="AT199" i="178"/>
  <c r="AW198" i="178"/>
  <c r="AV198" i="178"/>
  <c r="AU198" i="178"/>
  <c r="AT198" i="178"/>
  <c r="AV197" i="178"/>
  <c r="AT197" i="178"/>
  <c r="AW196" i="178"/>
  <c r="AV196" i="178"/>
  <c r="AU196" i="178"/>
  <c r="AT196" i="178"/>
  <c r="AW195" i="178"/>
  <c r="AV195" i="178"/>
  <c r="AU195" i="178"/>
  <c r="AT195" i="178"/>
  <c r="AW194" i="178"/>
  <c r="AV194" i="178"/>
  <c r="AU194" i="178"/>
  <c r="AT194" i="178"/>
  <c r="AV193" i="178"/>
  <c r="AT193" i="178"/>
  <c r="AV192" i="178"/>
  <c r="AT192" i="178"/>
  <c r="AV191" i="178"/>
  <c r="AT191" i="178"/>
  <c r="AV190" i="178"/>
  <c r="AU190" i="178"/>
  <c r="AT190" i="178"/>
  <c r="AW189" i="178"/>
  <c r="AV189" i="178"/>
  <c r="AU189" i="178"/>
  <c r="AT189" i="178"/>
  <c r="AW188" i="178"/>
  <c r="AV188" i="178"/>
  <c r="AU188" i="178"/>
  <c r="AT188" i="178"/>
  <c r="AV187" i="178"/>
  <c r="AT187" i="178"/>
  <c r="AW186" i="178"/>
  <c r="AV186" i="178"/>
  <c r="AU186" i="178"/>
  <c r="AT186" i="178"/>
  <c r="AW185" i="178"/>
  <c r="AV185" i="178"/>
  <c r="AU185" i="178"/>
  <c r="AT185" i="178"/>
  <c r="AW184" i="178"/>
  <c r="AV184" i="178"/>
  <c r="AU184" i="178"/>
  <c r="AT184" i="178"/>
  <c r="AV183" i="178"/>
  <c r="AT183" i="178"/>
  <c r="AV182" i="178"/>
  <c r="AT182" i="178"/>
  <c r="AV181" i="178"/>
  <c r="AT181" i="178"/>
  <c r="AV180" i="178"/>
  <c r="AU180" i="178"/>
  <c r="AT180" i="178"/>
  <c r="AW179" i="178"/>
  <c r="AV179" i="178"/>
  <c r="AU179" i="178"/>
  <c r="AT179" i="178"/>
  <c r="AW178" i="178"/>
  <c r="AV178" i="178"/>
  <c r="AU178" i="178"/>
  <c r="AT178" i="178"/>
  <c r="AV177" i="178"/>
  <c r="AT177" i="178"/>
  <c r="AW176" i="178"/>
  <c r="AV176" i="178"/>
  <c r="AU176" i="178"/>
  <c r="AT176" i="178"/>
  <c r="AW175" i="178"/>
  <c r="AV175" i="178"/>
  <c r="AU175" i="178"/>
  <c r="AT175" i="178"/>
  <c r="AW174" i="178"/>
  <c r="AV174" i="178"/>
  <c r="AU174" i="178"/>
  <c r="AT174" i="178"/>
  <c r="AV173" i="178"/>
  <c r="AT173" i="178"/>
  <c r="AV172" i="178"/>
  <c r="AT172" i="178"/>
  <c r="AV171" i="178"/>
  <c r="AT171" i="178"/>
  <c r="AV170" i="178"/>
  <c r="AU170" i="178"/>
  <c r="AT170" i="178"/>
  <c r="AW169" i="178"/>
  <c r="AV169" i="178"/>
  <c r="AU169" i="178"/>
  <c r="AT169" i="178"/>
  <c r="AW168" i="178"/>
  <c r="AV168" i="178"/>
  <c r="AU168" i="178"/>
  <c r="AT168" i="178"/>
  <c r="AV167" i="178"/>
  <c r="AT167" i="178"/>
  <c r="AW166" i="178"/>
  <c r="AV166" i="178"/>
  <c r="AU166" i="178"/>
  <c r="AT166" i="178"/>
  <c r="AW165" i="178"/>
  <c r="AV165" i="178"/>
  <c r="AU165" i="178"/>
  <c r="AT165" i="178"/>
  <c r="AW164" i="178"/>
  <c r="AV164" i="178"/>
  <c r="AU164" i="178"/>
  <c r="AT164" i="178"/>
  <c r="AV163" i="178"/>
  <c r="AT163" i="178"/>
  <c r="AV162" i="178"/>
  <c r="AT162" i="178"/>
  <c r="AV161" i="178"/>
  <c r="AT161" i="178"/>
  <c r="AV160" i="178"/>
  <c r="AU160" i="178"/>
  <c r="AT160" i="178"/>
  <c r="AW159" i="178"/>
  <c r="AV159" i="178"/>
  <c r="AU159" i="178"/>
  <c r="AT159" i="178"/>
  <c r="AW158" i="178"/>
  <c r="AV158" i="178"/>
  <c r="AU158" i="178"/>
  <c r="AT158" i="178"/>
  <c r="AV157" i="178"/>
  <c r="AT157" i="178"/>
  <c r="AW156" i="178"/>
  <c r="AV156" i="178"/>
  <c r="AU156" i="178"/>
  <c r="AT156" i="178"/>
  <c r="AW155" i="178"/>
  <c r="AV155" i="178"/>
  <c r="AU155" i="178"/>
  <c r="AT155" i="178"/>
  <c r="AW154" i="178"/>
  <c r="AV154" i="178"/>
  <c r="AU154" i="178"/>
  <c r="AT154" i="178"/>
  <c r="AV153" i="178"/>
  <c r="AT153" i="178"/>
  <c r="AV152" i="178"/>
  <c r="AT152" i="178"/>
  <c r="AV151" i="178"/>
  <c r="AT151" i="178"/>
  <c r="AV150" i="178"/>
  <c r="AU150" i="178"/>
  <c r="AT150" i="178"/>
  <c r="AW149" i="178"/>
  <c r="AV149" i="178"/>
  <c r="AU149" i="178"/>
  <c r="AT149" i="178"/>
  <c r="AW148" i="178"/>
  <c r="AV148" i="178"/>
  <c r="AU148" i="178"/>
  <c r="AT148" i="178"/>
  <c r="AV147" i="178"/>
  <c r="AT147" i="178"/>
  <c r="AW146" i="178"/>
  <c r="AV146" i="178"/>
  <c r="AU146" i="178"/>
  <c r="AT146" i="178"/>
  <c r="AW145" i="178"/>
  <c r="AV145" i="178"/>
  <c r="AU145" i="178"/>
  <c r="AT145" i="178"/>
  <c r="AW144" i="178"/>
  <c r="AV144" i="178"/>
  <c r="AU144" i="178"/>
  <c r="AT144" i="178"/>
  <c r="AV143" i="178"/>
  <c r="AT143" i="178"/>
  <c r="AV142" i="178"/>
  <c r="AT142" i="178"/>
  <c r="AV141" i="178"/>
  <c r="AT141" i="178"/>
  <c r="AV140" i="178"/>
  <c r="AU140" i="178"/>
  <c r="AT140" i="178"/>
  <c r="AW139" i="178"/>
  <c r="AV139" i="178"/>
  <c r="AU139" i="178"/>
  <c r="AT139" i="178"/>
  <c r="AW138" i="178"/>
  <c r="AV138" i="178"/>
  <c r="AU138" i="178"/>
  <c r="AT138" i="178"/>
  <c r="AV137" i="178"/>
  <c r="AT137" i="178"/>
  <c r="AW136" i="178"/>
  <c r="AV136" i="178"/>
  <c r="AU136" i="178"/>
  <c r="AT136" i="178"/>
  <c r="AW135" i="178"/>
  <c r="AV135" i="178"/>
  <c r="AU135" i="178"/>
  <c r="AT135" i="178"/>
  <c r="AW134" i="178"/>
  <c r="AV134" i="178"/>
  <c r="AU134" i="178"/>
  <c r="AT134" i="178"/>
  <c r="AV133" i="178"/>
  <c r="AT133" i="178"/>
  <c r="AV132" i="178"/>
  <c r="AT132" i="178"/>
  <c r="AV131" i="178"/>
  <c r="AT131" i="178"/>
  <c r="AV130" i="178"/>
  <c r="AU130" i="178"/>
  <c r="AT130" i="178"/>
  <c r="AW129" i="178"/>
  <c r="AV129" i="178"/>
  <c r="AU129" i="178"/>
  <c r="AT129" i="178"/>
  <c r="AW128" i="178"/>
  <c r="AV128" i="178"/>
  <c r="AU128" i="178"/>
  <c r="AT128" i="178"/>
  <c r="AV127" i="178"/>
  <c r="AT127" i="178"/>
  <c r="AW126" i="178"/>
  <c r="AV126" i="178"/>
  <c r="AU126" i="178"/>
  <c r="AT126" i="178"/>
  <c r="AW125" i="178"/>
  <c r="AV125" i="178"/>
  <c r="AU125" i="178"/>
  <c r="AT125" i="178"/>
  <c r="AW124" i="178"/>
  <c r="AV124" i="178"/>
  <c r="AU124" i="178"/>
  <c r="AT124" i="178"/>
  <c r="AV123" i="178"/>
  <c r="AT123" i="178"/>
  <c r="AV122" i="178"/>
  <c r="AT122" i="178"/>
  <c r="AV121" i="178"/>
  <c r="AT121" i="178"/>
  <c r="AV120" i="178"/>
  <c r="AU120" i="178"/>
  <c r="AT120" i="178"/>
  <c r="AW119" i="178"/>
  <c r="AV119" i="178"/>
  <c r="AU119" i="178"/>
  <c r="AT119" i="178"/>
  <c r="AW118" i="178"/>
  <c r="AV118" i="178"/>
  <c r="AU118" i="178"/>
  <c r="AT118" i="178"/>
  <c r="AV117" i="178"/>
  <c r="AT117" i="178"/>
  <c r="AW116" i="178"/>
  <c r="AV116" i="178"/>
  <c r="AU116" i="178"/>
  <c r="AT116" i="178"/>
  <c r="AW115" i="178"/>
  <c r="AV115" i="178"/>
  <c r="AU115" i="178"/>
  <c r="AT115" i="178"/>
  <c r="AW114" i="178"/>
  <c r="AV114" i="178"/>
  <c r="AU114" i="178"/>
  <c r="AT114" i="178"/>
  <c r="AV113" i="178"/>
  <c r="AT113" i="178"/>
  <c r="AV112" i="178"/>
  <c r="AT112" i="178"/>
  <c r="AV111" i="178"/>
  <c r="AT111" i="178"/>
  <c r="AV110" i="178"/>
  <c r="AU110" i="178"/>
  <c r="AT110" i="178"/>
  <c r="AW109" i="178"/>
  <c r="AV109" i="178"/>
  <c r="AU109" i="178"/>
  <c r="AT109" i="178"/>
  <c r="AW108" i="178"/>
  <c r="AV108" i="178"/>
  <c r="AU108" i="178"/>
  <c r="AT108" i="178"/>
  <c r="AV107" i="178"/>
  <c r="AT107" i="178"/>
  <c r="AW106" i="178"/>
  <c r="AV106" i="178"/>
  <c r="AU106" i="178"/>
  <c r="AT106" i="178"/>
  <c r="AW105" i="178"/>
  <c r="AV105" i="178"/>
  <c r="AU105" i="178"/>
  <c r="AT105" i="178"/>
  <c r="AW104" i="178"/>
  <c r="AV104" i="178"/>
  <c r="AU104" i="178"/>
  <c r="AT104" i="178"/>
  <c r="AV103" i="178"/>
  <c r="AT103" i="178"/>
  <c r="AV102" i="178"/>
  <c r="AT102" i="178"/>
  <c r="AV101" i="178"/>
  <c r="AT101" i="178"/>
  <c r="AV100" i="178"/>
  <c r="AU100" i="178"/>
  <c r="AT100" i="178"/>
  <c r="AW99" i="178"/>
  <c r="AV99" i="178"/>
  <c r="AU99" i="178"/>
  <c r="AT99" i="178"/>
  <c r="AW98" i="178"/>
  <c r="AV98" i="178"/>
  <c r="AU98" i="178"/>
  <c r="AT98" i="178"/>
  <c r="AV97" i="178"/>
  <c r="AT97" i="178"/>
  <c r="AW96" i="178"/>
  <c r="AV96" i="178"/>
  <c r="AU96" i="178"/>
  <c r="AT96" i="178"/>
  <c r="AW95" i="178"/>
  <c r="AV95" i="178"/>
  <c r="AU95" i="178"/>
  <c r="AT95" i="178"/>
  <c r="AW94" i="178"/>
  <c r="AV94" i="178"/>
  <c r="AU94" i="178"/>
  <c r="AT94" i="178"/>
  <c r="AV93" i="178"/>
  <c r="AT93" i="178"/>
  <c r="AV92" i="178"/>
  <c r="AT92" i="178"/>
  <c r="AV91" i="178"/>
  <c r="AT91" i="178"/>
  <c r="AV90" i="178"/>
  <c r="AU90" i="178"/>
  <c r="AT90" i="178"/>
  <c r="AW89" i="178"/>
  <c r="AV89" i="178"/>
  <c r="AU89" i="178"/>
  <c r="AT89" i="178"/>
  <c r="AW88" i="178"/>
  <c r="AV88" i="178"/>
  <c r="AU88" i="178"/>
  <c r="AT88" i="178"/>
  <c r="AV87" i="178"/>
  <c r="AT87" i="178"/>
  <c r="AW86" i="178"/>
  <c r="AV86" i="178"/>
  <c r="AU86" i="178"/>
  <c r="AT86" i="178"/>
  <c r="AW85" i="178"/>
  <c r="AV85" i="178"/>
  <c r="AU85" i="178"/>
  <c r="AT85" i="178"/>
  <c r="AW84" i="178"/>
  <c r="AV84" i="178"/>
  <c r="AU84" i="178"/>
  <c r="AT84" i="178"/>
  <c r="AV83" i="178"/>
  <c r="AT83" i="178"/>
  <c r="AV82" i="178"/>
  <c r="AT82" i="178"/>
  <c r="AV81" i="178"/>
  <c r="AT81" i="178"/>
  <c r="AV80" i="178"/>
  <c r="AU80" i="178"/>
  <c r="AT80" i="178"/>
  <c r="AW79" i="178"/>
  <c r="AV79" i="178"/>
  <c r="AU79" i="178"/>
  <c r="AT79" i="178"/>
  <c r="AW78" i="178"/>
  <c r="AV78" i="178"/>
  <c r="AU78" i="178"/>
  <c r="AT78" i="178"/>
  <c r="AV77" i="178"/>
  <c r="AT77" i="178"/>
  <c r="AW76" i="178"/>
  <c r="AV76" i="178"/>
  <c r="AU76" i="178"/>
  <c r="AT76" i="178"/>
  <c r="AW75" i="178"/>
  <c r="AV75" i="178"/>
  <c r="AU75" i="178"/>
  <c r="AT75" i="178"/>
  <c r="AW74" i="178"/>
  <c r="AV74" i="178"/>
  <c r="AU74" i="178"/>
  <c r="AT74" i="178"/>
  <c r="AV73" i="178"/>
  <c r="AT73" i="178"/>
  <c r="AV72" i="178"/>
  <c r="AT72" i="178"/>
  <c r="AV71" i="178"/>
  <c r="AT71" i="178"/>
  <c r="AV70" i="178"/>
  <c r="AU70" i="178"/>
  <c r="AT70" i="178"/>
  <c r="AW69" i="178"/>
  <c r="AV69" i="178"/>
  <c r="AU69" i="178"/>
  <c r="AT69" i="178"/>
  <c r="AW68" i="178"/>
  <c r="AV68" i="178"/>
  <c r="AU68" i="178"/>
  <c r="AT68" i="178"/>
  <c r="AV67" i="178"/>
  <c r="AT67" i="178"/>
  <c r="AW66" i="178"/>
  <c r="AV66" i="178"/>
  <c r="AU66" i="178"/>
  <c r="AT66" i="178"/>
  <c r="AW65" i="178"/>
  <c r="AV65" i="178"/>
  <c r="AU65" i="178"/>
  <c r="AT65" i="178"/>
  <c r="AW64" i="178"/>
  <c r="AV64" i="178"/>
  <c r="AU64" i="178"/>
  <c r="AT64" i="178"/>
  <c r="AV63" i="178"/>
  <c r="AT63" i="178"/>
  <c r="AV62" i="178"/>
  <c r="AT62" i="178"/>
  <c r="AV61" i="178"/>
  <c r="AT61" i="178"/>
  <c r="AV60" i="178"/>
  <c r="AU60" i="178"/>
  <c r="AT60" i="178"/>
  <c r="AW59" i="178"/>
  <c r="AV59" i="178"/>
  <c r="AU59" i="178"/>
  <c r="AT59" i="178"/>
  <c r="AW58" i="178"/>
  <c r="AV58" i="178"/>
  <c r="AU58" i="178"/>
  <c r="AT58" i="178"/>
  <c r="AV57" i="178"/>
  <c r="AT57" i="178"/>
  <c r="AW56" i="178"/>
  <c r="AV56" i="178"/>
  <c r="AU56" i="178"/>
  <c r="AT56" i="178"/>
  <c r="AW55" i="178"/>
  <c r="AV55" i="178"/>
  <c r="AU55" i="178"/>
  <c r="AT55" i="178"/>
  <c r="AW54" i="178"/>
  <c r="AV54" i="178"/>
  <c r="AU54" i="178"/>
  <c r="AT54" i="178"/>
  <c r="AV53" i="178"/>
  <c r="AT53" i="178"/>
  <c r="AV52" i="178"/>
  <c r="AT52" i="178"/>
  <c r="AV51" i="178"/>
  <c r="AT51" i="178"/>
  <c r="AV50" i="178"/>
  <c r="AU50" i="178"/>
  <c r="AT50" i="178"/>
  <c r="AW49" i="178"/>
  <c r="AV49" i="178"/>
  <c r="AU49" i="178"/>
  <c r="AT49" i="178"/>
  <c r="AW48" i="178"/>
  <c r="AV48" i="178"/>
  <c r="AU48" i="178"/>
  <c r="AT48" i="178"/>
  <c r="AV47" i="178"/>
  <c r="AT47" i="178"/>
  <c r="AW46" i="178"/>
  <c r="AV46" i="178"/>
  <c r="AU46" i="178"/>
  <c r="AT46" i="178"/>
  <c r="AW45" i="178"/>
  <c r="AV45" i="178"/>
  <c r="AU45" i="178"/>
  <c r="AT45" i="178"/>
  <c r="AW44" i="178"/>
  <c r="AV44" i="178"/>
  <c r="AU44" i="178"/>
  <c r="AT44" i="178"/>
  <c r="AV43" i="178"/>
  <c r="AT43" i="178"/>
  <c r="AV42" i="178"/>
  <c r="AT42" i="178"/>
  <c r="AV41" i="178"/>
  <c r="AT41" i="178"/>
  <c r="AV40" i="178"/>
  <c r="AU40" i="178"/>
  <c r="AT40" i="178"/>
  <c r="AW39" i="178"/>
  <c r="AV39" i="178"/>
  <c r="AU39" i="178"/>
  <c r="AT39" i="178"/>
  <c r="AW38" i="178"/>
  <c r="AV38" i="178"/>
  <c r="AU38" i="178"/>
  <c r="AT38" i="178"/>
  <c r="AV37" i="178"/>
  <c r="AT37" i="178"/>
  <c r="AW36" i="178"/>
  <c r="AV36" i="178"/>
  <c r="AU36" i="178"/>
  <c r="AT36" i="178"/>
  <c r="AW35" i="178"/>
  <c r="AV35" i="178"/>
  <c r="AU35" i="178"/>
  <c r="AT35" i="178"/>
  <c r="AW34" i="178"/>
  <c r="AV34" i="178"/>
  <c r="AU34" i="178"/>
  <c r="AT34" i="178"/>
  <c r="AV33" i="178"/>
  <c r="AT33" i="178"/>
  <c r="AV32" i="178"/>
  <c r="AT32" i="178"/>
  <c r="AV31" i="178"/>
  <c r="AT31" i="178"/>
  <c r="AV30" i="178"/>
  <c r="AU30" i="178"/>
  <c r="AT30" i="178"/>
  <c r="AW29" i="178"/>
  <c r="AV29" i="178"/>
  <c r="AU29" i="178"/>
  <c r="AT29" i="178"/>
  <c r="AW28" i="178"/>
  <c r="AV28" i="178"/>
  <c r="AU28" i="178"/>
  <c r="AT28" i="178"/>
  <c r="AV27" i="178"/>
  <c r="AT27" i="178"/>
  <c r="AW26" i="178"/>
  <c r="AV26" i="178"/>
  <c r="AU26" i="178"/>
  <c r="AT26" i="178"/>
  <c r="AW25" i="178"/>
  <c r="AV25" i="178"/>
  <c r="AU25" i="178"/>
  <c r="AT25" i="178"/>
  <c r="AW24" i="178"/>
  <c r="AV24" i="178"/>
  <c r="AU24" i="178"/>
  <c r="AT24" i="178"/>
  <c r="AV23" i="178"/>
  <c r="AT23" i="178"/>
  <c r="AV22" i="178"/>
  <c r="AT22" i="178"/>
  <c r="AV21" i="178"/>
  <c r="AT21" i="178"/>
  <c r="AV20" i="178"/>
  <c r="AU20" i="178"/>
  <c r="AT20" i="178"/>
  <c r="AR239" i="178"/>
  <c r="AQ239" i="178"/>
  <c r="AP239" i="178"/>
  <c r="AO239" i="178"/>
  <c r="AR238" i="178"/>
  <c r="AQ238" i="178"/>
  <c r="AP238" i="178"/>
  <c r="AO238" i="178"/>
  <c r="AQ237" i="178"/>
  <c r="AO237" i="178"/>
  <c r="AR236" i="178"/>
  <c r="AQ236" i="178"/>
  <c r="AP236" i="178"/>
  <c r="AO236" i="178"/>
  <c r="AR235" i="178"/>
  <c r="AQ235" i="178"/>
  <c r="AP235" i="178"/>
  <c r="AO235" i="178"/>
  <c r="AR234" i="178"/>
  <c r="AQ234" i="178"/>
  <c r="AP234" i="178"/>
  <c r="AO234" i="178"/>
  <c r="AQ233" i="178"/>
  <c r="AO233" i="178"/>
  <c r="AQ232" i="178"/>
  <c r="AO232" i="178"/>
  <c r="AQ231" i="178"/>
  <c r="AO231" i="178"/>
  <c r="AQ230" i="178"/>
  <c r="AP230" i="178"/>
  <c r="AO230" i="178"/>
  <c r="AR229" i="178"/>
  <c r="AQ229" i="178"/>
  <c r="AP229" i="178"/>
  <c r="AO229" i="178"/>
  <c r="AR228" i="178"/>
  <c r="AQ228" i="178"/>
  <c r="AP228" i="178"/>
  <c r="AO228" i="178"/>
  <c r="AQ227" i="178"/>
  <c r="AO227" i="178"/>
  <c r="AR226" i="178"/>
  <c r="AQ226" i="178"/>
  <c r="AP226" i="178"/>
  <c r="AO226" i="178"/>
  <c r="AR225" i="178"/>
  <c r="AQ225" i="178"/>
  <c r="AP225" i="178"/>
  <c r="AO225" i="178"/>
  <c r="AR224" i="178"/>
  <c r="AQ224" i="178"/>
  <c r="AP224" i="178"/>
  <c r="AO224" i="178"/>
  <c r="AQ223" i="178"/>
  <c r="AO223" i="178"/>
  <c r="AQ222" i="178"/>
  <c r="AO222" i="178"/>
  <c r="AQ221" i="178"/>
  <c r="AO221" i="178"/>
  <c r="AQ220" i="178"/>
  <c r="AP220" i="178"/>
  <c r="AO220" i="178"/>
  <c r="AR219" i="178"/>
  <c r="AQ219" i="178"/>
  <c r="AP219" i="178"/>
  <c r="AO219" i="178"/>
  <c r="AR218" i="178"/>
  <c r="AQ218" i="178"/>
  <c r="AP218" i="178"/>
  <c r="AO218" i="178"/>
  <c r="AQ217" i="178"/>
  <c r="AO217" i="178"/>
  <c r="AR216" i="178"/>
  <c r="AQ216" i="178"/>
  <c r="AP216" i="178"/>
  <c r="AO216" i="178"/>
  <c r="AR215" i="178"/>
  <c r="AQ215" i="178"/>
  <c r="AP215" i="178"/>
  <c r="AO215" i="178"/>
  <c r="AR214" i="178"/>
  <c r="AQ214" i="178"/>
  <c r="AP214" i="178"/>
  <c r="AO214" i="178"/>
  <c r="AQ213" i="178"/>
  <c r="AO213" i="178"/>
  <c r="AQ212" i="178"/>
  <c r="AO212" i="178"/>
  <c r="AQ211" i="178"/>
  <c r="AO211" i="178"/>
  <c r="AQ210" i="178"/>
  <c r="AP210" i="178"/>
  <c r="AO210" i="178"/>
  <c r="AR209" i="178"/>
  <c r="AQ209" i="178"/>
  <c r="AP209" i="178"/>
  <c r="AO209" i="178"/>
  <c r="AR208" i="178"/>
  <c r="AQ208" i="178"/>
  <c r="AP208" i="178"/>
  <c r="AO208" i="178"/>
  <c r="AQ207" i="178"/>
  <c r="AO207" i="178"/>
  <c r="AR206" i="178"/>
  <c r="AQ206" i="178"/>
  <c r="AP206" i="178"/>
  <c r="AO206" i="178"/>
  <c r="AR205" i="178"/>
  <c r="AQ205" i="178"/>
  <c r="AP205" i="178"/>
  <c r="AO205" i="178"/>
  <c r="AR204" i="178"/>
  <c r="AQ204" i="178"/>
  <c r="AP204" i="178"/>
  <c r="AO204" i="178"/>
  <c r="AQ203" i="178"/>
  <c r="AO203" i="178"/>
  <c r="AQ202" i="178"/>
  <c r="AO202" i="178"/>
  <c r="AQ201" i="178"/>
  <c r="AO201" i="178"/>
  <c r="AQ200" i="178"/>
  <c r="AP200" i="178"/>
  <c r="AO200" i="178"/>
  <c r="AR199" i="178"/>
  <c r="AQ199" i="178"/>
  <c r="AP199" i="178"/>
  <c r="AO199" i="178"/>
  <c r="AR198" i="178"/>
  <c r="AQ198" i="178"/>
  <c r="AP198" i="178"/>
  <c r="AO198" i="178"/>
  <c r="AQ197" i="178"/>
  <c r="AO197" i="178"/>
  <c r="AR196" i="178"/>
  <c r="AQ196" i="178"/>
  <c r="AP196" i="178"/>
  <c r="AO196" i="178"/>
  <c r="AR195" i="178"/>
  <c r="AQ195" i="178"/>
  <c r="AP195" i="178"/>
  <c r="AO195" i="178"/>
  <c r="AR194" i="178"/>
  <c r="AQ194" i="178"/>
  <c r="AP194" i="178"/>
  <c r="AO194" i="178"/>
  <c r="AQ193" i="178"/>
  <c r="AO193" i="178"/>
  <c r="AQ192" i="178"/>
  <c r="AO192" i="178"/>
  <c r="AQ191" i="178"/>
  <c r="AO191" i="178"/>
  <c r="AQ190" i="178"/>
  <c r="AP190" i="178"/>
  <c r="AO190" i="178"/>
  <c r="AR189" i="178"/>
  <c r="AQ189" i="178"/>
  <c r="AP189" i="178"/>
  <c r="AO189" i="178"/>
  <c r="AR188" i="178"/>
  <c r="AQ188" i="178"/>
  <c r="AP188" i="178"/>
  <c r="AO188" i="178"/>
  <c r="AQ187" i="178"/>
  <c r="AO187" i="178"/>
  <c r="AR186" i="178"/>
  <c r="AQ186" i="178"/>
  <c r="AP186" i="178"/>
  <c r="AO186" i="178"/>
  <c r="AR185" i="178"/>
  <c r="AQ185" i="178"/>
  <c r="AP185" i="178"/>
  <c r="AO185" i="178"/>
  <c r="AR184" i="178"/>
  <c r="AQ184" i="178"/>
  <c r="AP184" i="178"/>
  <c r="AO184" i="178"/>
  <c r="AQ183" i="178"/>
  <c r="AO183" i="178"/>
  <c r="AQ182" i="178"/>
  <c r="AO182" i="178"/>
  <c r="AQ181" i="178"/>
  <c r="AO181" i="178"/>
  <c r="AQ180" i="178"/>
  <c r="AP180" i="178"/>
  <c r="AO180" i="178"/>
  <c r="AR179" i="178"/>
  <c r="AQ179" i="178"/>
  <c r="AP179" i="178"/>
  <c r="AO179" i="178"/>
  <c r="AR178" i="178"/>
  <c r="AQ178" i="178"/>
  <c r="AP178" i="178"/>
  <c r="AO178" i="178"/>
  <c r="AQ177" i="178"/>
  <c r="AO177" i="178"/>
  <c r="AR176" i="178"/>
  <c r="AQ176" i="178"/>
  <c r="AP176" i="178"/>
  <c r="AO176" i="178"/>
  <c r="AR175" i="178"/>
  <c r="AQ175" i="178"/>
  <c r="AP175" i="178"/>
  <c r="AO175" i="178"/>
  <c r="AR174" i="178"/>
  <c r="AQ174" i="178"/>
  <c r="AP174" i="178"/>
  <c r="AO174" i="178"/>
  <c r="AQ173" i="178"/>
  <c r="AO173" i="178"/>
  <c r="AQ172" i="178"/>
  <c r="AO172" i="178"/>
  <c r="AQ171" i="178"/>
  <c r="AO171" i="178"/>
  <c r="AQ170" i="178"/>
  <c r="AP170" i="178"/>
  <c r="AO170" i="178"/>
  <c r="AR169" i="178"/>
  <c r="AQ169" i="178"/>
  <c r="AP169" i="178"/>
  <c r="AO169" i="178"/>
  <c r="AR168" i="178"/>
  <c r="AQ168" i="178"/>
  <c r="AP168" i="178"/>
  <c r="AO168" i="178"/>
  <c r="AQ167" i="178"/>
  <c r="AO167" i="178"/>
  <c r="AR166" i="178"/>
  <c r="AQ166" i="178"/>
  <c r="AP166" i="178"/>
  <c r="AO166" i="178"/>
  <c r="AR165" i="178"/>
  <c r="AQ165" i="178"/>
  <c r="AP165" i="178"/>
  <c r="AO165" i="178"/>
  <c r="AR164" i="178"/>
  <c r="AQ164" i="178"/>
  <c r="AP164" i="178"/>
  <c r="AO164" i="178"/>
  <c r="AQ163" i="178"/>
  <c r="AO163" i="178"/>
  <c r="AQ162" i="178"/>
  <c r="AO162" i="178"/>
  <c r="AQ161" i="178"/>
  <c r="AO161" i="178"/>
  <c r="AQ160" i="178"/>
  <c r="AP160" i="178"/>
  <c r="AO160" i="178"/>
  <c r="AR159" i="178"/>
  <c r="AQ159" i="178"/>
  <c r="AP159" i="178"/>
  <c r="AO159" i="178"/>
  <c r="AR158" i="178"/>
  <c r="AQ158" i="178"/>
  <c r="AP158" i="178"/>
  <c r="AO158" i="178"/>
  <c r="AQ157" i="178"/>
  <c r="AO157" i="178"/>
  <c r="AR156" i="178"/>
  <c r="AQ156" i="178"/>
  <c r="AP156" i="178"/>
  <c r="AO156" i="178"/>
  <c r="AR155" i="178"/>
  <c r="AQ155" i="178"/>
  <c r="AP155" i="178"/>
  <c r="AO155" i="178"/>
  <c r="AR154" i="178"/>
  <c r="AQ154" i="178"/>
  <c r="AP154" i="178"/>
  <c r="AO154" i="178"/>
  <c r="AQ153" i="178"/>
  <c r="AO153" i="178"/>
  <c r="AQ152" i="178"/>
  <c r="AO152" i="178"/>
  <c r="AQ151" i="178"/>
  <c r="AO151" i="178"/>
  <c r="AQ150" i="178"/>
  <c r="AP150" i="178"/>
  <c r="AO150" i="178"/>
  <c r="AR149" i="178"/>
  <c r="AQ149" i="178"/>
  <c r="AP149" i="178"/>
  <c r="AO149" i="178"/>
  <c r="AR148" i="178"/>
  <c r="AQ148" i="178"/>
  <c r="AP148" i="178"/>
  <c r="AO148" i="178"/>
  <c r="AQ147" i="178"/>
  <c r="AO147" i="178"/>
  <c r="AR146" i="178"/>
  <c r="AQ146" i="178"/>
  <c r="AP146" i="178"/>
  <c r="AO146" i="178"/>
  <c r="AR145" i="178"/>
  <c r="AQ145" i="178"/>
  <c r="AP145" i="178"/>
  <c r="AO145" i="178"/>
  <c r="AR144" i="178"/>
  <c r="AQ144" i="178"/>
  <c r="AP144" i="178"/>
  <c r="AO144" i="178"/>
  <c r="AQ143" i="178"/>
  <c r="AO143" i="178"/>
  <c r="AQ142" i="178"/>
  <c r="AO142" i="178"/>
  <c r="AQ141" i="178"/>
  <c r="AO141" i="178"/>
  <c r="AQ140" i="178"/>
  <c r="AP140" i="178"/>
  <c r="AO140" i="178"/>
  <c r="AR139" i="178"/>
  <c r="AQ139" i="178"/>
  <c r="AP139" i="178"/>
  <c r="AO139" i="178"/>
  <c r="AR138" i="178"/>
  <c r="AQ138" i="178"/>
  <c r="AP138" i="178"/>
  <c r="AO138" i="178"/>
  <c r="AQ137" i="178"/>
  <c r="AO137" i="178"/>
  <c r="AR136" i="178"/>
  <c r="AQ136" i="178"/>
  <c r="AP136" i="178"/>
  <c r="AO136" i="178"/>
  <c r="AR135" i="178"/>
  <c r="AQ135" i="178"/>
  <c r="AP135" i="178"/>
  <c r="AO135" i="178"/>
  <c r="AR134" i="178"/>
  <c r="AQ134" i="178"/>
  <c r="AP134" i="178"/>
  <c r="AO134" i="178"/>
  <c r="AQ133" i="178"/>
  <c r="AO133" i="178"/>
  <c r="AQ132" i="178"/>
  <c r="AO132" i="178"/>
  <c r="AQ131" i="178"/>
  <c r="AO131" i="178"/>
  <c r="AQ130" i="178"/>
  <c r="AP130" i="178"/>
  <c r="AO130" i="178"/>
  <c r="AR129" i="178"/>
  <c r="AQ129" i="178"/>
  <c r="AP129" i="178"/>
  <c r="AO129" i="178"/>
  <c r="AR128" i="178"/>
  <c r="AQ128" i="178"/>
  <c r="AP128" i="178"/>
  <c r="AO128" i="178"/>
  <c r="AQ127" i="178"/>
  <c r="AO127" i="178"/>
  <c r="AR126" i="178"/>
  <c r="AQ126" i="178"/>
  <c r="AP126" i="178"/>
  <c r="AO126" i="178"/>
  <c r="AR125" i="178"/>
  <c r="AQ125" i="178"/>
  <c r="AP125" i="178"/>
  <c r="AO125" i="178"/>
  <c r="AR124" i="178"/>
  <c r="AQ124" i="178"/>
  <c r="AP124" i="178"/>
  <c r="AO124" i="178"/>
  <c r="AQ123" i="178"/>
  <c r="AO123" i="178"/>
  <c r="AQ122" i="178"/>
  <c r="AO122" i="178"/>
  <c r="AQ121" i="178"/>
  <c r="AO121" i="178"/>
  <c r="AQ120" i="178"/>
  <c r="AP120" i="178"/>
  <c r="AO120" i="178"/>
  <c r="AR119" i="178"/>
  <c r="AQ119" i="178"/>
  <c r="AP119" i="178"/>
  <c r="AO119" i="178"/>
  <c r="AR118" i="178"/>
  <c r="AQ118" i="178"/>
  <c r="AP118" i="178"/>
  <c r="AO118" i="178"/>
  <c r="AQ117" i="178"/>
  <c r="AO117" i="178"/>
  <c r="AR116" i="178"/>
  <c r="AQ116" i="178"/>
  <c r="AP116" i="178"/>
  <c r="AO116" i="178"/>
  <c r="AR115" i="178"/>
  <c r="AQ115" i="178"/>
  <c r="AP115" i="178"/>
  <c r="AO115" i="178"/>
  <c r="AR114" i="178"/>
  <c r="AQ114" i="178"/>
  <c r="AP114" i="178"/>
  <c r="AO114" i="178"/>
  <c r="AQ113" i="178"/>
  <c r="AO113" i="178"/>
  <c r="AQ112" i="178"/>
  <c r="AO112" i="178"/>
  <c r="AQ111" i="178"/>
  <c r="AO111" i="178"/>
  <c r="AQ110" i="178"/>
  <c r="AP110" i="178"/>
  <c r="AO110" i="178"/>
  <c r="AR109" i="178"/>
  <c r="AQ109" i="178"/>
  <c r="AP109" i="178"/>
  <c r="AO109" i="178"/>
  <c r="AR108" i="178"/>
  <c r="AQ108" i="178"/>
  <c r="AP108" i="178"/>
  <c r="AO108" i="178"/>
  <c r="AQ107" i="178"/>
  <c r="AO107" i="178"/>
  <c r="AR106" i="178"/>
  <c r="AQ106" i="178"/>
  <c r="AP106" i="178"/>
  <c r="AO106" i="178"/>
  <c r="AR105" i="178"/>
  <c r="AQ105" i="178"/>
  <c r="AP105" i="178"/>
  <c r="AO105" i="178"/>
  <c r="AR104" i="178"/>
  <c r="AQ104" i="178"/>
  <c r="AP104" i="178"/>
  <c r="AO104" i="178"/>
  <c r="AQ103" i="178"/>
  <c r="AO103" i="178"/>
  <c r="AQ102" i="178"/>
  <c r="AO102" i="178"/>
  <c r="AQ101" i="178"/>
  <c r="AO101" i="178"/>
  <c r="AQ100" i="178"/>
  <c r="AP100" i="178"/>
  <c r="AO100" i="178"/>
  <c r="AR99" i="178"/>
  <c r="AQ99" i="178"/>
  <c r="AP99" i="178"/>
  <c r="AO99" i="178"/>
  <c r="AR98" i="178"/>
  <c r="AQ98" i="178"/>
  <c r="AP98" i="178"/>
  <c r="AO98" i="178"/>
  <c r="AQ97" i="178"/>
  <c r="AO97" i="178"/>
  <c r="AR96" i="178"/>
  <c r="AQ96" i="178"/>
  <c r="AP96" i="178"/>
  <c r="AO96" i="178"/>
  <c r="AR95" i="178"/>
  <c r="AQ95" i="178"/>
  <c r="AP95" i="178"/>
  <c r="AO95" i="178"/>
  <c r="AR94" i="178"/>
  <c r="AQ94" i="178"/>
  <c r="AP94" i="178"/>
  <c r="AO94" i="178"/>
  <c r="AQ93" i="178"/>
  <c r="AO93" i="178"/>
  <c r="AQ92" i="178"/>
  <c r="AO92" i="178"/>
  <c r="AQ91" i="178"/>
  <c r="AO91" i="178"/>
  <c r="AQ90" i="178"/>
  <c r="AP90" i="178"/>
  <c r="AO90" i="178"/>
  <c r="AR89" i="178"/>
  <c r="AQ89" i="178"/>
  <c r="AP89" i="178"/>
  <c r="AO89" i="178"/>
  <c r="AR88" i="178"/>
  <c r="AQ88" i="178"/>
  <c r="AP88" i="178"/>
  <c r="AO88" i="178"/>
  <c r="AQ87" i="178"/>
  <c r="AO87" i="178"/>
  <c r="AR86" i="178"/>
  <c r="AQ86" i="178"/>
  <c r="AP86" i="178"/>
  <c r="AO86" i="178"/>
  <c r="AR85" i="178"/>
  <c r="AQ85" i="178"/>
  <c r="AP85" i="178"/>
  <c r="AO85" i="178"/>
  <c r="AR84" i="178"/>
  <c r="AQ84" i="178"/>
  <c r="AP84" i="178"/>
  <c r="AO84" i="178"/>
  <c r="AQ83" i="178"/>
  <c r="AO83" i="178"/>
  <c r="AQ82" i="178"/>
  <c r="AO82" i="178"/>
  <c r="AQ81" i="178"/>
  <c r="AO81" i="178"/>
  <c r="AQ80" i="178"/>
  <c r="AP80" i="178"/>
  <c r="AO80" i="178"/>
  <c r="AR79" i="178"/>
  <c r="AQ79" i="178"/>
  <c r="AP79" i="178"/>
  <c r="AO79" i="178"/>
  <c r="AR78" i="178"/>
  <c r="AQ78" i="178"/>
  <c r="AP78" i="178"/>
  <c r="AO78" i="178"/>
  <c r="AQ77" i="178"/>
  <c r="AO77" i="178"/>
  <c r="AR76" i="178"/>
  <c r="AQ76" i="178"/>
  <c r="AP76" i="178"/>
  <c r="AO76" i="178"/>
  <c r="AR75" i="178"/>
  <c r="AQ75" i="178"/>
  <c r="AP75" i="178"/>
  <c r="AO75" i="178"/>
  <c r="AR74" i="178"/>
  <c r="AQ74" i="178"/>
  <c r="AP74" i="178"/>
  <c r="AO74" i="178"/>
  <c r="AQ73" i="178"/>
  <c r="AO73" i="178"/>
  <c r="AQ72" i="178"/>
  <c r="AO72" i="178"/>
  <c r="AQ71" i="178"/>
  <c r="AO71" i="178"/>
  <c r="AQ70" i="178"/>
  <c r="AP70" i="178"/>
  <c r="AO70" i="178"/>
  <c r="AR69" i="178"/>
  <c r="AQ69" i="178"/>
  <c r="AP69" i="178"/>
  <c r="AO69" i="178"/>
  <c r="AR68" i="178"/>
  <c r="AQ68" i="178"/>
  <c r="AP68" i="178"/>
  <c r="AO68" i="178"/>
  <c r="AQ67" i="178"/>
  <c r="AO67" i="178"/>
  <c r="AR66" i="178"/>
  <c r="AQ66" i="178"/>
  <c r="AP66" i="178"/>
  <c r="AO66" i="178"/>
  <c r="AR65" i="178"/>
  <c r="AQ65" i="178"/>
  <c r="AP65" i="178"/>
  <c r="AO65" i="178"/>
  <c r="AR64" i="178"/>
  <c r="AQ64" i="178"/>
  <c r="AP64" i="178"/>
  <c r="AO64" i="178"/>
  <c r="AQ63" i="178"/>
  <c r="AO63" i="178"/>
  <c r="AQ62" i="178"/>
  <c r="AO62" i="178"/>
  <c r="AQ61" i="178"/>
  <c r="AO61" i="178"/>
  <c r="AQ60" i="178"/>
  <c r="AP60" i="178"/>
  <c r="AO60" i="178"/>
  <c r="AR59" i="178"/>
  <c r="AQ59" i="178"/>
  <c r="AP59" i="178"/>
  <c r="AO59" i="178"/>
  <c r="AR58" i="178"/>
  <c r="AQ58" i="178"/>
  <c r="AP58" i="178"/>
  <c r="AO58" i="178"/>
  <c r="AQ57" i="178"/>
  <c r="AO57" i="178"/>
  <c r="AR56" i="178"/>
  <c r="AQ56" i="178"/>
  <c r="AP56" i="178"/>
  <c r="AO56" i="178"/>
  <c r="AR55" i="178"/>
  <c r="AQ55" i="178"/>
  <c r="AP55" i="178"/>
  <c r="AO55" i="178"/>
  <c r="AR54" i="178"/>
  <c r="AQ54" i="178"/>
  <c r="AP54" i="178"/>
  <c r="AO54" i="178"/>
  <c r="AQ53" i="178"/>
  <c r="AO53" i="178"/>
  <c r="AQ52" i="178"/>
  <c r="AO52" i="178"/>
  <c r="AQ51" i="178"/>
  <c r="AO51" i="178"/>
  <c r="AQ50" i="178"/>
  <c r="AP50" i="178"/>
  <c r="AO50" i="178"/>
  <c r="AR49" i="178"/>
  <c r="AQ49" i="178"/>
  <c r="AP49" i="178"/>
  <c r="AO49" i="178"/>
  <c r="AR48" i="178"/>
  <c r="AQ48" i="178"/>
  <c r="AP48" i="178"/>
  <c r="AO48" i="178"/>
  <c r="AQ47" i="178"/>
  <c r="AO47" i="178"/>
  <c r="AR46" i="178"/>
  <c r="AQ46" i="178"/>
  <c r="AP46" i="178"/>
  <c r="AO46" i="178"/>
  <c r="AR45" i="178"/>
  <c r="AQ45" i="178"/>
  <c r="AP45" i="178"/>
  <c r="AO45" i="178"/>
  <c r="AR44" i="178"/>
  <c r="AQ44" i="178"/>
  <c r="AP44" i="178"/>
  <c r="AO44" i="178"/>
  <c r="AQ43" i="178"/>
  <c r="AO43" i="178"/>
  <c r="AQ42" i="178"/>
  <c r="AO42" i="178"/>
  <c r="AQ41" i="178"/>
  <c r="AO41" i="178"/>
  <c r="AQ40" i="178"/>
  <c r="AP40" i="178"/>
  <c r="AO40" i="178"/>
  <c r="AR39" i="178"/>
  <c r="AQ39" i="178"/>
  <c r="AP39" i="178"/>
  <c r="AO39" i="178"/>
  <c r="AR38" i="178"/>
  <c r="AQ38" i="178"/>
  <c r="AP38" i="178"/>
  <c r="AO38" i="178"/>
  <c r="AQ37" i="178"/>
  <c r="AO37" i="178"/>
  <c r="AR36" i="178"/>
  <c r="AQ36" i="178"/>
  <c r="AP36" i="178"/>
  <c r="AO36" i="178"/>
  <c r="AR35" i="178"/>
  <c r="AQ35" i="178"/>
  <c r="AP35" i="178"/>
  <c r="AO35" i="178"/>
  <c r="AR34" i="178"/>
  <c r="AQ34" i="178"/>
  <c r="AP34" i="178"/>
  <c r="AO34" i="178"/>
  <c r="AQ33" i="178"/>
  <c r="AO33" i="178"/>
  <c r="AQ32" i="178"/>
  <c r="AO32" i="178"/>
  <c r="AQ31" i="178"/>
  <c r="AO31" i="178"/>
  <c r="AQ30" i="178"/>
  <c r="AP30" i="178"/>
  <c r="AO30" i="178"/>
  <c r="AR29" i="178"/>
  <c r="AQ29" i="178"/>
  <c r="AP29" i="178"/>
  <c r="AO29" i="178"/>
  <c r="AR28" i="178"/>
  <c r="AQ28" i="178"/>
  <c r="AP28" i="178"/>
  <c r="AO28" i="178"/>
  <c r="AQ27" i="178"/>
  <c r="AO27" i="178"/>
  <c r="AR26" i="178"/>
  <c r="AQ26" i="178"/>
  <c r="AP26" i="178"/>
  <c r="AO26" i="178"/>
  <c r="AR25" i="178"/>
  <c r="AQ25" i="178"/>
  <c r="AP25" i="178"/>
  <c r="AO25" i="178"/>
  <c r="AR24" i="178"/>
  <c r="AQ24" i="178"/>
  <c r="AP24" i="178"/>
  <c r="AO24" i="178"/>
  <c r="AQ23" i="178"/>
  <c r="AO23" i="178"/>
  <c r="AQ22" i="178"/>
  <c r="AO22" i="178"/>
  <c r="AQ21" i="178"/>
  <c r="AO21" i="178"/>
  <c r="AQ20" i="178"/>
  <c r="AP20" i="178"/>
  <c r="AO20" i="178"/>
  <c r="AM239" i="178"/>
  <c r="AL239" i="178"/>
  <c r="AK239" i="178"/>
  <c r="AJ239" i="178"/>
  <c r="AM238" i="178"/>
  <c r="AL238" i="178"/>
  <c r="AK238" i="178"/>
  <c r="AJ238" i="178"/>
  <c r="AL237" i="178"/>
  <c r="AJ237" i="178"/>
  <c r="AM236" i="178"/>
  <c r="AL236" i="178"/>
  <c r="AK236" i="178"/>
  <c r="AJ236" i="178"/>
  <c r="AM235" i="178"/>
  <c r="AL235" i="178"/>
  <c r="AK235" i="178"/>
  <c r="AJ235" i="178"/>
  <c r="AM234" i="178"/>
  <c r="AL234" i="178"/>
  <c r="AK234" i="178"/>
  <c r="AJ234" i="178"/>
  <c r="AL233" i="178"/>
  <c r="AJ233" i="178"/>
  <c r="AL232" i="178"/>
  <c r="AJ232" i="178"/>
  <c r="AL231" i="178"/>
  <c r="AJ231" i="178"/>
  <c r="AL230" i="178"/>
  <c r="AK230" i="178"/>
  <c r="AJ230" i="178"/>
  <c r="AM229" i="178"/>
  <c r="AL229" i="178"/>
  <c r="AK229" i="178"/>
  <c r="AJ229" i="178"/>
  <c r="AM228" i="178"/>
  <c r="AL228" i="178"/>
  <c r="AK228" i="178"/>
  <c r="AJ228" i="178"/>
  <c r="AL227" i="178"/>
  <c r="AJ227" i="178"/>
  <c r="AM226" i="178"/>
  <c r="AL226" i="178"/>
  <c r="AK226" i="178"/>
  <c r="AJ226" i="178"/>
  <c r="AM225" i="178"/>
  <c r="AL225" i="178"/>
  <c r="AK225" i="178"/>
  <c r="AJ225" i="178"/>
  <c r="AM224" i="178"/>
  <c r="AL224" i="178"/>
  <c r="AK224" i="178"/>
  <c r="AJ224" i="178"/>
  <c r="AL223" i="178"/>
  <c r="AJ223" i="178"/>
  <c r="AL222" i="178"/>
  <c r="AJ222" i="178"/>
  <c r="AL221" i="178"/>
  <c r="AJ221" i="178"/>
  <c r="AL220" i="178"/>
  <c r="AK220" i="178"/>
  <c r="AJ220" i="178"/>
  <c r="AM219" i="178"/>
  <c r="AL219" i="178"/>
  <c r="AK219" i="178"/>
  <c r="AJ219" i="178"/>
  <c r="AM218" i="178"/>
  <c r="AL218" i="178"/>
  <c r="AK218" i="178"/>
  <c r="AJ218" i="178"/>
  <c r="AL217" i="178"/>
  <c r="AJ217" i="178"/>
  <c r="AM216" i="178"/>
  <c r="AL216" i="178"/>
  <c r="AK216" i="178"/>
  <c r="AJ216" i="178"/>
  <c r="AM215" i="178"/>
  <c r="AL215" i="178"/>
  <c r="AK215" i="178"/>
  <c r="AJ215" i="178"/>
  <c r="AM214" i="178"/>
  <c r="AL214" i="178"/>
  <c r="AK214" i="178"/>
  <c r="AJ214" i="178"/>
  <c r="AL213" i="178"/>
  <c r="AJ213" i="178"/>
  <c r="AL212" i="178"/>
  <c r="AJ212" i="178"/>
  <c r="AL211" i="178"/>
  <c r="AJ211" i="178"/>
  <c r="AL210" i="178"/>
  <c r="AK210" i="178"/>
  <c r="AJ210" i="178"/>
  <c r="AM209" i="178"/>
  <c r="AL209" i="178"/>
  <c r="AK209" i="178"/>
  <c r="AJ209" i="178"/>
  <c r="AM208" i="178"/>
  <c r="AL208" i="178"/>
  <c r="AK208" i="178"/>
  <c r="AJ208" i="178"/>
  <c r="AL207" i="178"/>
  <c r="AJ207" i="178"/>
  <c r="AM206" i="178"/>
  <c r="AL206" i="178"/>
  <c r="AK206" i="178"/>
  <c r="AJ206" i="178"/>
  <c r="AM205" i="178"/>
  <c r="AL205" i="178"/>
  <c r="AK205" i="178"/>
  <c r="AJ205" i="178"/>
  <c r="AM204" i="178"/>
  <c r="AL204" i="178"/>
  <c r="AK204" i="178"/>
  <c r="AJ204" i="178"/>
  <c r="AL203" i="178"/>
  <c r="AJ203" i="178"/>
  <c r="AL202" i="178"/>
  <c r="AJ202" i="178"/>
  <c r="AL201" i="178"/>
  <c r="AJ201" i="178"/>
  <c r="AL200" i="178"/>
  <c r="AK200" i="178"/>
  <c r="AJ200" i="178"/>
  <c r="AM199" i="178"/>
  <c r="AL199" i="178"/>
  <c r="AK199" i="178"/>
  <c r="AJ199" i="178"/>
  <c r="AM198" i="178"/>
  <c r="AL198" i="178"/>
  <c r="AK198" i="178"/>
  <c r="AJ198" i="178"/>
  <c r="AL197" i="178"/>
  <c r="AJ197" i="178"/>
  <c r="AM196" i="178"/>
  <c r="AL196" i="178"/>
  <c r="AK196" i="178"/>
  <c r="AJ196" i="178"/>
  <c r="AM195" i="178"/>
  <c r="AL195" i="178"/>
  <c r="AK195" i="178"/>
  <c r="AJ195" i="178"/>
  <c r="AM194" i="178"/>
  <c r="AL194" i="178"/>
  <c r="AK194" i="178"/>
  <c r="AJ194" i="178"/>
  <c r="AL193" i="178"/>
  <c r="AJ193" i="178"/>
  <c r="AL192" i="178"/>
  <c r="AJ192" i="178"/>
  <c r="AL191" i="178"/>
  <c r="AJ191" i="178"/>
  <c r="AL190" i="178"/>
  <c r="AK190" i="178"/>
  <c r="AJ190" i="178"/>
  <c r="AM189" i="178"/>
  <c r="AL189" i="178"/>
  <c r="AK189" i="178"/>
  <c r="AJ189" i="178"/>
  <c r="AM188" i="178"/>
  <c r="AL188" i="178"/>
  <c r="AK188" i="178"/>
  <c r="AJ188" i="178"/>
  <c r="AL187" i="178"/>
  <c r="AJ187" i="178"/>
  <c r="AM186" i="178"/>
  <c r="AL186" i="178"/>
  <c r="AK186" i="178"/>
  <c r="AJ186" i="178"/>
  <c r="AM185" i="178"/>
  <c r="AL185" i="178"/>
  <c r="AK185" i="178"/>
  <c r="AJ185" i="178"/>
  <c r="AM184" i="178"/>
  <c r="AL184" i="178"/>
  <c r="AK184" i="178"/>
  <c r="AJ184" i="178"/>
  <c r="AL183" i="178"/>
  <c r="AJ183" i="178"/>
  <c r="AL182" i="178"/>
  <c r="AJ182" i="178"/>
  <c r="AL181" i="178"/>
  <c r="AJ181" i="178"/>
  <c r="AL180" i="178"/>
  <c r="AK180" i="178"/>
  <c r="AJ180" i="178"/>
  <c r="AM179" i="178"/>
  <c r="AL179" i="178"/>
  <c r="AK179" i="178"/>
  <c r="AJ179" i="178"/>
  <c r="AM178" i="178"/>
  <c r="AL178" i="178"/>
  <c r="AK178" i="178"/>
  <c r="AJ178" i="178"/>
  <c r="AL177" i="178"/>
  <c r="AJ177" i="178"/>
  <c r="AM176" i="178"/>
  <c r="AL176" i="178"/>
  <c r="AK176" i="178"/>
  <c r="AJ176" i="178"/>
  <c r="AM175" i="178"/>
  <c r="AL175" i="178"/>
  <c r="AK175" i="178"/>
  <c r="AJ175" i="178"/>
  <c r="AM174" i="178"/>
  <c r="AL174" i="178"/>
  <c r="AK174" i="178"/>
  <c r="AJ174" i="178"/>
  <c r="AL173" i="178"/>
  <c r="AJ173" i="178"/>
  <c r="AL172" i="178"/>
  <c r="AJ172" i="178"/>
  <c r="AL171" i="178"/>
  <c r="AJ171" i="178"/>
  <c r="AL170" i="178"/>
  <c r="AK170" i="178"/>
  <c r="AJ170" i="178"/>
  <c r="AM169" i="178"/>
  <c r="AL169" i="178"/>
  <c r="AK169" i="178"/>
  <c r="AJ169" i="178"/>
  <c r="AM168" i="178"/>
  <c r="AL168" i="178"/>
  <c r="AK168" i="178"/>
  <c r="AJ168" i="178"/>
  <c r="AL167" i="178"/>
  <c r="AJ167" i="178"/>
  <c r="AM166" i="178"/>
  <c r="AL166" i="178"/>
  <c r="AK166" i="178"/>
  <c r="AJ166" i="178"/>
  <c r="AM165" i="178"/>
  <c r="AL165" i="178"/>
  <c r="AK165" i="178"/>
  <c r="AJ165" i="178"/>
  <c r="AM164" i="178"/>
  <c r="AL164" i="178"/>
  <c r="AK164" i="178"/>
  <c r="AJ164" i="178"/>
  <c r="AL163" i="178"/>
  <c r="AJ163" i="178"/>
  <c r="AL162" i="178"/>
  <c r="AJ162" i="178"/>
  <c r="AL161" i="178"/>
  <c r="AJ161" i="178"/>
  <c r="AL160" i="178"/>
  <c r="AK160" i="178"/>
  <c r="AJ160" i="178"/>
  <c r="AM159" i="178"/>
  <c r="AL159" i="178"/>
  <c r="AK159" i="178"/>
  <c r="AJ159" i="178"/>
  <c r="AM158" i="178"/>
  <c r="AL158" i="178"/>
  <c r="AK158" i="178"/>
  <c r="AJ158" i="178"/>
  <c r="AL157" i="178"/>
  <c r="AJ157" i="178"/>
  <c r="AM156" i="178"/>
  <c r="AL156" i="178"/>
  <c r="AK156" i="178"/>
  <c r="AJ156" i="178"/>
  <c r="AM155" i="178"/>
  <c r="AL155" i="178"/>
  <c r="AK155" i="178"/>
  <c r="AJ155" i="178"/>
  <c r="AM154" i="178"/>
  <c r="AL154" i="178"/>
  <c r="AK154" i="178"/>
  <c r="AJ154" i="178"/>
  <c r="AL153" i="178"/>
  <c r="AJ153" i="178"/>
  <c r="AL152" i="178"/>
  <c r="AJ152" i="178"/>
  <c r="AL151" i="178"/>
  <c r="AJ151" i="178"/>
  <c r="AL150" i="178"/>
  <c r="AK150" i="178"/>
  <c r="AJ150" i="178"/>
  <c r="AM149" i="178"/>
  <c r="AL149" i="178"/>
  <c r="AK149" i="178"/>
  <c r="AJ149" i="178"/>
  <c r="AM148" i="178"/>
  <c r="AL148" i="178"/>
  <c r="AK148" i="178"/>
  <c r="AJ148" i="178"/>
  <c r="AL147" i="178"/>
  <c r="AJ147" i="178"/>
  <c r="AM146" i="178"/>
  <c r="AL146" i="178"/>
  <c r="AK146" i="178"/>
  <c r="AJ146" i="178"/>
  <c r="AM145" i="178"/>
  <c r="AL145" i="178"/>
  <c r="AK145" i="178"/>
  <c r="AJ145" i="178"/>
  <c r="AM144" i="178"/>
  <c r="AL144" i="178"/>
  <c r="AK144" i="178"/>
  <c r="AJ144" i="178"/>
  <c r="AL143" i="178"/>
  <c r="AJ143" i="178"/>
  <c r="AL142" i="178"/>
  <c r="AJ142" i="178"/>
  <c r="AL141" i="178"/>
  <c r="AJ141" i="178"/>
  <c r="AL140" i="178"/>
  <c r="AK140" i="178"/>
  <c r="AJ140" i="178"/>
  <c r="AM139" i="178"/>
  <c r="AL139" i="178"/>
  <c r="AK139" i="178"/>
  <c r="AJ139" i="178"/>
  <c r="AM138" i="178"/>
  <c r="AL138" i="178"/>
  <c r="AK138" i="178"/>
  <c r="AJ138" i="178"/>
  <c r="AL137" i="178"/>
  <c r="AJ137" i="178"/>
  <c r="AM136" i="178"/>
  <c r="AL136" i="178"/>
  <c r="AK136" i="178"/>
  <c r="AJ136" i="178"/>
  <c r="AM135" i="178"/>
  <c r="AL135" i="178"/>
  <c r="AK135" i="178"/>
  <c r="AJ135" i="178"/>
  <c r="AM134" i="178"/>
  <c r="AL134" i="178"/>
  <c r="AK134" i="178"/>
  <c r="AJ134" i="178"/>
  <c r="AL133" i="178"/>
  <c r="AJ133" i="178"/>
  <c r="AL132" i="178"/>
  <c r="AJ132" i="178"/>
  <c r="AL131" i="178"/>
  <c r="AJ131" i="178"/>
  <c r="AL130" i="178"/>
  <c r="AK130" i="178"/>
  <c r="AJ130" i="178"/>
  <c r="AM129" i="178"/>
  <c r="AL129" i="178"/>
  <c r="AK129" i="178"/>
  <c r="AJ129" i="178"/>
  <c r="AM128" i="178"/>
  <c r="AL128" i="178"/>
  <c r="AK128" i="178"/>
  <c r="AJ128" i="178"/>
  <c r="AL127" i="178"/>
  <c r="AJ127" i="178"/>
  <c r="AM126" i="178"/>
  <c r="AL126" i="178"/>
  <c r="AK126" i="178"/>
  <c r="AJ126" i="178"/>
  <c r="AM125" i="178"/>
  <c r="AL125" i="178"/>
  <c r="AK125" i="178"/>
  <c r="AJ125" i="178"/>
  <c r="AM124" i="178"/>
  <c r="AL124" i="178"/>
  <c r="AK124" i="178"/>
  <c r="AJ124" i="178"/>
  <c r="AL123" i="178"/>
  <c r="AJ123" i="178"/>
  <c r="AL122" i="178"/>
  <c r="AJ122" i="178"/>
  <c r="AL121" i="178"/>
  <c r="AJ121" i="178"/>
  <c r="AL120" i="178"/>
  <c r="AK120" i="178"/>
  <c r="AJ120" i="178"/>
  <c r="AM119" i="178"/>
  <c r="AL119" i="178"/>
  <c r="AK119" i="178"/>
  <c r="AJ119" i="178"/>
  <c r="AM118" i="178"/>
  <c r="AL118" i="178"/>
  <c r="AK118" i="178"/>
  <c r="AJ118" i="178"/>
  <c r="AL117" i="178"/>
  <c r="AJ117" i="178"/>
  <c r="AM116" i="178"/>
  <c r="AL116" i="178"/>
  <c r="AK116" i="178"/>
  <c r="AJ116" i="178"/>
  <c r="AM115" i="178"/>
  <c r="AL115" i="178"/>
  <c r="AK115" i="178"/>
  <c r="AJ115" i="178"/>
  <c r="AM114" i="178"/>
  <c r="AL114" i="178"/>
  <c r="AK114" i="178"/>
  <c r="AJ114" i="178"/>
  <c r="AL113" i="178"/>
  <c r="AJ113" i="178"/>
  <c r="AL112" i="178"/>
  <c r="AJ112" i="178"/>
  <c r="AL111" i="178"/>
  <c r="AJ111" i="178"/>
  <c r="AL110" i="178"/>
  <c r="AK110" i="178"/>
  <c r="AJ110" i="178"/>
  <c r="AM109" i="178"/>
  <c r="AL109" i="178"/>
  <c r="AK109" i="178"/>
  <c r="AJ109" i="178"/>
  <c r="AM108" i="178"/>
  <c r="AL108" i="178"/>
  <c r="AK108" i="178"/>
  <c r="AJ108" i="178"/>
  <c r="AL107" i="178"/>
  <c r="AJ107" i="178"/>
  <c r="AM106" i="178"/>
  <c r="AL106" i="178"/>
  <c r="AK106" i="178"/>
  <c r="AJ106" i="178"/>
  <c r="AM105" i="178"/>
  <c r="AL105" i="178"/>
  <c r="AK105" i="178"/>
  <c r="AJ105" i="178"/>
  <c r="AM104" i="178"/>
  <c r="AL104" i="178"/>
  <c r="AK104" i="178"/>
  <c r="AJ104" i="178"/>
  <c r="AL103" i="178"/>
  <c r="AJ103" i="178"/>
  <c r="AL102" i="178"/>
  <c r="AJ102" i="178"/>
  <c r="AL101" i="178"/>
  <c r="AJ101" i="178"/>
  <c r="AL100" i="178"/>
  <c r="AK100" i="178"/>
  <c r="AJ100" i="178"/>
  <c r="AM99" i="178"/>
  <c r="AL99" i="178"/>
  <c r="AK99" i="178"/>
  <c r="AJ99" i="178"/>
  <c r="AM98" i="178"/>
  <c r="AL98" i="178"/>
  <c r="AK98" i="178"/>
  <c r="AJ98" i="178"/>
  <c r="AL97" i="178"/>
  <c r="AJ97" i="178"/>
  <c r="AM96" i="178"/>
  <c r="AL96" i="178"/>
  <c r="AK96" i="178"/>
  <c r="AJ96" i="178"/>
  <c r="AM95" i="178"/>
  <c r="AL95" i="178"/>
  <c r="AK95" i="178"/>
  <c r="AJ95" i="178"/>
  <c r="AM94" i="178"/>
  <c r="AL94" i="178"/>
  <c r="AK94" i="178"/>
  <c r="AJ94" i="178"/>
  <c r="AL93" i="178"/>
  <c r="AJ93" i="178"/>
  <c r="AL92" i="178"/>
  <c r="AJ92" i="178"/>
  <c r="AL91" i="178"/>
  <c r="AJ91" i="178"/>
  <c r="AL90" i="178"/>
  <c r="AK90" i="178"/>
  <c r="AJ90" i="178"/>
  <c r="AM89" i="178"/>
  <c r="AL89" i="178"/>
  <c r="AK89" i="178"/>
  <c r="AJ89" i="178"/>
  <c r="AM88" i="178"/>
  <c r="AL88" i="178"/>
  <c r="AK88" i="178"/>
  <c r="AJ88" i="178"/>
  <c r="AL87" i="178"/>
  <c r="AJ87" i="178"/>
  <c r="AM86" i="178"/>
  <c r="AL86" i="178"/>
  <c r="AK86" i="178"/>
  <c r="AJ86" i="178"/>
  <c r="AM85" i="178"/>
  <c r="AL85" i="178"/>
  <c r="AK85" i="178"/>
  <c r="AJ85" i="178"/>
  <c r="AM84" i="178"/>
  <c r="AL84" i="178"/>
  <c r="AK84" i="178"/>
  <c r="AJ84" i="178"/>
  <c r="AL83" i="178"/>
  <c r="AJ83" i="178"/>
  <c r="AL82" i="178"/>
  <c r="AJ82" i="178"/>
  <c r="AL81" i="178"/>
  <c r="AJ81" i="178"/>
  <c r="AL80" i="178"/>
  <c r="AK80" i="178"/>
  <c r="AJ80" i="178"/>
  <c r="AM79" i="178"/>
  <c r="AL79" i="178"/>
  <c r="AK79" i="178"/>
  <c r="AJ79" i="178"/>
  <c r="AM78" i="178"/>
  <c r="AL78" i="178"/>
  <c r="AK78" i="178"/>
  <c r="AJ78" i="178"/>
  <c r="AL77" i="178"/>
  <c r="AJ77" i="178"/>
  <c r="AM76" i="178"/>
  <c r="AL76" i="178"/>
  <c r="AK76" i="178"/>
  <c r="AJ76" i="178"/>
  <c r="AM75" i="178"/>
  <c r="AL75" i="178"/>
  <c r="AK75" i="178"/>
  <c r="AJ75" i="178"/>
  <c r="AM74" i="178"/>
  <c r="AL74" i="178"/>
  <c r="AK74" i="178"/>
  <c r="AJ74" i="178"/>
  <c r="AL73" i="178"/>
  <c r="AJ73" i="178"/>
  <c r="AL72" i="178"/>
  <c r="AJ72" i="178"/>
  <c r="AL71" i="178"/>
  <c r="AJ71" i="178"/>
  <c r="AL70" i="178"/>
  <c r="AK70" i="178"/>
  <c r="AJ70" i="178"/>
  <c r="AM69" i="178"/>
  <c r="AL69" i="178"/>
  <c r="AK69" i="178"/>
  <c r="AJ69" i="178"/>
  <c r="AM68" i="178"/>
  <c r="AL68" i="178"/>
  <c r="AK68" i="178"/>
  <c r="AJ68" i="178"/>
  <c r="AL67" i="178"/>
  <c r="AJ67" i="178"/>
  <c r="AM66" i="178"/>
  <c r="AL66" i="178"/>
  <c r="AK66" i="178"/>
  <c r="AJ66" i="178"/>
  <c r="AM65" i="178"/>
  <c r="AL65" i="178"/>
  <c r="AK65" i="178"/>
  <c r="AJ65" i="178"/>
  <c r="AM64" i="178"/>
  <c r="AL64" i="178"/>
  <c r="AK64" i="178"/>
  <c r="AJ64" i="178"/>
  <c r="AL63" i="178"/>
  <c r="AJ63" i="178"/>
  <c r="AL62" i="178"/>
  <c r="AJ62" i="178"/>
  <c r="AL61" i="178"/>
  <c r="AJ61" i="178"/>
  <c r="AL60" i="178"/>
  <c r="AK60" i="178"/>
  <c r="AJ60" i="178"/>
  <c r="AM59" i="178"/>
  <c r="AL59" i="178"/>
  <c r="AK59" i="178"/>
  <c r="AJ59" i="178"/>
  <c r="AM58" i="178"/>
  <c r="AL58" i="178"/>
  <c r="AK58" i="178"/>
  <c r="AJ58" i="178"/>
  <c r="AL57" i="178"/>
  <c r="AJ57" i="178"/>
  <c r="AM56" i="178"/>
  <c r="AL56" i="178"/>
  <c r="AK56" i="178"/>
  <c r="AJ56" i="178"/>
  <c r="AM55" i="178"/>
  <c r="AL55" i="178"/>
  <c r="AK55" i="178"/>
  <c r="AJ55" i="178"/>
  <c r="AM54" i="178"/>
  <c r="AL54" i="178"/>
  <c r="AK54" i="178"/>
  <c r="AJ54" i="178"/>
  <c r="AL53" i="178"/>
  <c r="AJ53" i="178"/>
  <c r="AL52" i="178"/>
  <c r="AJ52" i="178"/>
  <c r="AL51" i="178"/>
  <c r="AJ51" i="178"/>
  <c r="AL50" i="178"/>
  <c r="AK50" i="178"/>
  <c r="AJ50" i="178"/>
  <c r="AM49" i="178"/>
  <c r="AL49" i="178"/>
  <c r="AK49" i="178"/>
  <c r="AJ49" i="178"/>
  <c r="AM48" i="178"/>
  <c r="AL48" i="178"/>
  <c r="AK48" i="178"/>
  <c r="AJ48" i="178"/>
  <c r="AL47" i="178"/>
  <c r="AJ47" i="178"/>
  <c r="AM46" i="178"/>
  <c r="AL46" i="178"/>
  <c r="AK46" i="178"/>
  <c r="AJ46" i="178"/>
  <c r="AM45" i="178"/>
  <c r="AL45" i="178"/>
  <c r="AK45" i="178"/>
  <c r="AJ45" i="178"/>
  <c r="AM44" i="178"/>
  <c r="AL44" i="178"/>
  <c r="AK44" i="178"/>
  <c r="AJ44" i="178"/>
  <c r="AL43" i="178"/>
  <c r="AJ43" i="178"/>
  <c r="AL42" i="178"/>
  <c r="AJ42" i="178"/>
  <c r="AL41" i="178"/>
  <c r="AJ41" i="178"/>
  <c r="AL40" i="178"/>
  <c r="AK40" i="178"/>
  <c r="AJ40" i="178"/>
  <c r="AM39" i="178"/>
  <c r="AL39" i="178"/>
  <c r="AK39" i="178"/>
  <c r="AJ39" i="178"/>
  <c r="AM38" i="178"/>
  <c r="AL38" i="178"/>
  <c r="AK38" i="178"/>
  <c r="AJ38" i="178"/>
  <c r="AL37" i="178"/>
  <c r="AJ37" i="178"/>
  <c r="AM36" i="178"/>
  <c r="AL36" i="178"/>
  <c r="AK36" i="178"/>
  <c r="AJ36" i="178"/>
  <c r="AM35" i="178"/>
  <c r="AL35" i="178"/>
  <c r="AK35" i="178"/>
  <c r="AJ35" i="178"/>
  <c r="AM34" i="178"/>
  <c r="AL34" i="178"/>
  <c r="AK34" i="178"/>
  <c r="AJ34" i="178"/>
  <c r="AL33" i="178"/>
  <c r="AJ33" i="178"/>
  <c r="AL32" i="178"/>
  <c r="AJ32" i="178"/>
  <c r="AL31" i="178"/>
  <c r="AJ31" i="178"/>
  <c r="AL30" i="178"/>
  <c r="AK30" i="178"/>
  <c r="AJ30" i="178"/>
  <c r="AM29" i="178"/>
  <c r="AL29" i="178"/>
  <c r="AK29" i="178"/>
  <c r="AJ29" i="178"/>
  <c r="AM28" i="178"/>
  <c r="AL28" i="178"/>
  <c r="AK28" i="178"/>
  <c r="AJ28" i="178"/>
  <c r="AL27" i="178"/>
  <c r="AJ27" i="178"/>
  <c r="AM26" i="178"/>
  <c r="AL26" i="178"/>
  <c r="AK26" i="178"/>
  <c r="AJ26" i="178"/>
  <c r="AM25" i="178"/>
  <c r="AL25" i="178"/>
  <c r="AK25" i="178"/>
  <c r="AJ25" i="178"/>
  <c r="AM24" i="178"/>
  <c r="AL24" i="178"/>
  <c r="AK24" i="178"/>
  <c r="AJ24" i="178"/>
  <c r="AL23" i="178"/>
  <c r="AJ23" i="178"/>
  <c r="AL22" i="178"/>
  <c r="AJ22" i="178"/>
  <c r="AL21" i="178"/>
  <c r="AJ21" i="178"/>
  <c r="AL20" i="178"/>
  <c r="AK20" i="178"/>
  <c r="AJ20" i="178"/>
  <c r="AH239" i="178"/>
  <c r="AG239" i="178"/>
  <c r="AF239" i="178"/>
  <c r="AE239" i="178"/>
  <c r="AH238" i="178"/>
  <c r="AG238" i="178"/>
  <c r="AF238" i="178"/>
  <c r="AE238" i="178"/>
  <c r="AG237" i="178"/>
  <c r="AE237" i="178"/>
  <c r="AH236" i="178"/>
  <c r="AG236" i="178"/>
  <c r="AF236" i="178"/>
  <c r="AE236" i="178"/>
  <c r="AH235" i="178"/>
  <c r="AG235" i="178"/>
  <c r="AF235" i="178"/>
  <c r="AE235" i="178"/>
  <c r="AH234" i="178"/>
  <c r="AG234" i="178"/>
  <c r="AF234" i="178"/>
  <c r="AE234" i="178"/>
  <c r="AG233" i="178"/>
  <c r="AE233" i="178"/>
  <c r="AH232" i="178"/>
  <c r="AG232" i="178"/>
  <c r="AF232" i="178"/>
  <c r="AE232" i="178"/>
  <c r="AH231" i="178"/>
  <c r="AG231" i="178"/>
  <c r="AF231" i="178"/>
  <c r="AE231" i="178"/>
  <c r="AG230" i="178"/>
  <c r="AF230" i="178"/>
  <c r="AE230" i="178"/>
  <c r="AH229" i="178"/>
  <c r="AG229" i="178"/>
  <c r="AF229" i="178"/>
  <c r="AE229" i="178"/>
  <c r="AH228" i="178"/>
  <c r="AG228" i="178"/>
  <c r="AF228" i="178"/>
  <c r="AE228" i="178"/>
  <c r="AG227" i="178"/>
  <c r="AE227" i="178"/>
  <c r="AH226" i="178"/>
  <c r="AG226" i="178"/>
  <c r="AF226" i="178"/>
  <c r="AE226" i="178"/>
  <c r="AH225" i="178"/>
  <c r="AG225" i="178"/>
  <c r="AF225" i="178"/>
  <c r="AE225" i="178"/>
  <c r="AH224" i="178"/>
  <c r="AG224" i="178"/>
  <c r="AF224" i="178"/>
  <c r="AE224" i="178"/>
  <c r="AG223" i="178"/>
  <c r="AE223" i="178"/>
  <c r="AH222" i="178"/>
  <c r="AG222" i="178"/>
  <c r="AF222" i="178"/>
  <c r="AE222" i="178"/>
  <c r="AH221" i="178"/>
  <c r="AG221" i="178"/>
  <c r="AF221" i="178"/>
  <c r="AE221" i="178"/>
  <c r="AG220" i="178"/>
  <c r="AF220" i="178"/>
  <c r="AE220" i="178"/>
  <c r="AH219" i="178"/>
  <c r="AG219" i="178"/>
  <c r="AF219" i="178"/>
  <c r="AE219" i="178"/>
  <c r="AH218" i="178"/>
  <c r="AG218" i="178"/>
  <c r="AF218" i="178"/>
  <c r="AE218" i="178"/>
  <c r="AG217" i="178"/>
  <c r="AE217" i="178"/>
  <c r="AH216" i="178"/>
  <c r="AG216" i="178"/>
  <c r="AF216" i="178"/>
  <c r="AE216" i="178"/>
  <c r="AH215" i="178"/>
  <c r="AG215" i="178"/>
  <c r="AF215" i="178"/>
  <c r="AE215" i="178"/>
  <c r="AH214" i="178"/>
  <c r="AG214" i="178"/>
  <c r="AF214" i="178"/>
  <c r="AE214" i="178"/>
  <c r="AG213" i="178"/>
  <c r="AE213" i="178"/>
  <c r="AH212" i="178"/>
  <c r="AG212" i="178"/>
  <c r="AF212" i="178"/>
  <c r="AE212" i="178"/>
  <c r="AH211" i="178"/>
  <c r="AG211" i="178"/>
  <c r="AF211" i="178"/>
  <c r="AE211" i="178"/>
  <c r="AG210" i="178"/>
  <c r="AF210" i="178"/>
  <c r="AE210" i="178"/>
  <c r="AH209" i="178"/>
  <c r="AG209" i="178"/>
  <c r="AF209" i="178"/>
  <c r="AE209" i="178"/>
  <c r="AH208" i="178"/>
  <c r="AG208" i="178"/>
  <c r="AF208" i="178"/>
  <c r="AE208" i="178"/>
  <c r="AG207" i="178"/>
  <c r="AE207" i="178"/>
  <c r="AH206" i="178"/>
  <c r="AG206" i="178"/>
  <c r="AF206" i="178"/>
  <c r="AE206" i="178"/>
  <c r="AH205" i="178"/>
  <c r="AG205" i="178"/>
  <c r="AF205" i="178"/>
  <c r="AE205" i="178"/>
  <c r="AH204" i="178"/>
  <c r="AG204" i="178"/>
  <c r="AF204" i="178"/>
  <c r="AE204" i="178"/>
  <c r="AG203" i="178"/>
  <c r="AE203" i="178"/>
  <c r="AH202" i="178"/>
  <c r="AG202" i="178"/>
  <c r="AF202" i="178"/>
  <c r="AE202" i="178"/>
  <c r="AH201" i="178"/>
  <c r="AG201" i="178"/>
  <c r="AF201" i="178"/>
  <c r="AE201" i="178"/>
  <c r="AG200" i="178"/>
  <c r="AF200" i="178"/>
  <c r="AE200" i="178"/>
  <c r="AH199" i="178"/>
  <c r="AG199" i="178"/>
  <c r="AF199" i="178"/>
  <c r="AE199" i="178"/>
  <c r="AH198" i="178"/>
  <c r="AG198" i="178"/>
  <c r="AF198" i="178"/>
  <c r="AE198" i="178"/>
  <c r="AG197" i="178"/>
  <c r="AE197" i="178"/>
  <c r="AH196" i="178"/>
  <c r="AG196" i="178"/>
  <c r="AF196" i="178"/>
  <c r="AE196" i="178"/>
  <c r="AH195" i="178"/>
  <c r="AG195" i="178"/>
  <c r="AF195" i="178"/>
  <c r="AE195" i="178"/>
  <c r="AH194" i="178"/>
  <c r="AG194" i="178"/>
  <c r="AF194" i="178"/>
  <c r="AE194" i="178"/>
  <c r="AG193" i="178"/>
  <c r="AE193" i="178"/>
  <c r="AH192" i="178"/>
  <c r="AG192" i="178"/>
  <c r="AF192" i="178"/>
  <c r="AE192" i="178"/>
  <c r="AH191" i="178"/>
  <c r="AG191" i="178"/>
  <c r="AF191" i="178"/>
  <c r="AE191" i="178"/>
  <c r="AG190" i="178"/>
  <c r="AF190" i="178"/>
  <c r="AE190" i="178"/>
  <c r="AH189" i="178"/>
  <c r="AG189" i="178"/>
  <c r="AF189" i="178"/>
  <c r="AE189" i="178"/>
  <c r="AH188" i="178"/>
  <c r="AG188" i="178"/>
  <c r="AF188" i="178"/>
  <c r="AE188" i="178"/>
  <c r="AG187" i="178"/>
  <c r="AE187" i="178"/>
  <c r="AH186" i="178"/>
  <c r="AG186" i="178"/>
  <c r="AF186" i="178"/>
  <c r="AE186" i="178"/>
  <c r="AH185" i="178"/>
  <c r="AG185" i="178"/>
  <c r="AF185" i="178"/>
  <c r="AE185" i="178"/>
  <c r="AH184" i="178"/>
  <c r="AG184" i="178"/>
  <c r="AF184" i="178"/>
  <c r="AE184" i="178"/>
  <c r="AG183" i="178"/>
  <c r="AE183" i="178"/>
  <c r="AH182" i="178"/>
  <c r="AG182" i="178"/>
  <c r="AF182" i="178"/>
  <c r="AE182" i="178"/>
  <c r="AH181" i="178"/>
  <c r="AG181" i="178"/>
  <c r="AF181" i="178"/>
  <c r="AE181" i="178"/>
  <c r="AG180" i="178"/>
  <c r="AF180" i="178"/>
  <c r="AE180" i="178"/>
  <c r="AH179" i="178"/>
  <c r="AG179" i="178"/>
  <c r="AF179" i="178"/>
  <c r="AE179" i="178"/>
  <c r="AH178" i="178"/>
  <c r="AG178" i="178"/>
  <c r="AF178" i="178"/>
  <c r="AE178" i="178"/>
  <c r="AG177" i="178"/>
  <c r="AE177" i="178"/>
  <c r="AH176" i="178"/>
  <c r="AG176" i="178"/>
  <c r="AF176" i="178"/>
  <c r="AE176" i="178"/>
  <c r="AH175" i="178"/>
  <c r="AG175" i="178"/>
  <c r="AF175" i="178"/>
  <c r="AE175" i="178"/>
  <c r="AH174" i="178"/>
  <c r="AG174" i="178"/>
  <c r="AF174" i="178"/>
  <c r="AE174" i="178"/>
  <c r="AG173" i="178"/>
  <c r="AE173" i="178"/>
  <c r="AH172" i="178"/>
  <c r="AG172" i="178"/>
  <c r="AF172" i="178"/>
  <c r="AE172" i="178"/>
  <c r="AH171" i="178"/>
  <c r="AG171" i="178"/>
  <c r="AF171" i="178"/>
  <c r="AE171" i="178"/>
  <c r="AG170" i="178"/>
  <c r="AF170" i="178"/>
  <c r="AE170" i="178"/>
  <c r="AH169" i="178"/>
  <c r="AG169" i="178"/>
  <c r="AF169" i="178"/>
  <c r="AE169" i="178"/>
  <c r="AH168" i="178"/>
  <c r="AG168" i="178"/>
  <c r="AF168" i="178"/>
  <c r="AE168" i="178"/>
  <c r="AG167" i="178"/>
  <c r="AE167" i="178"/>
  <c r="AH166" i="178"/>
  <c r="AG166" i="178"/>
  <c r="AF166" i="178"/>
  <c r="AE166" i="178"/>
  <c r="AH165" i="178"/>
  <c r="AG165" i="178"/>
  <c r="AF165" i="178"/>
  <c r="AE165" i="178"/>
  <c r="AH164" i="178"/>
  <c r="AG164" i="178"/>
  <c r="AF164" i="178"/>
  <c r="AE164" i="178"/>
  <c r="AG163" i="178"/>
  <c r="AE163" i="178"/>
  <c r="AH162" i="178"/>
  <c r="AG162" i="178"/>
  <c r="AF162" i="178"/>
  <c r="AE162" i="178"/>
  <c r="AH161" i="178"/>
  <c r="AG161" i="178"/>
  <c r="AF161" i="178"/>
  <c r="AE161" i="178"/>
  <c r="AG160" i="178"/>
  <c r="AF160" i="178"/>
  <c r="AE160" i="178"/>
  <c r="AH159" i="178"/>
  <c r="AG159" i="178"/>
  <c r="AF159" i="178"/>
  <c r="AE159" i="178"/>
  <c r="AH158" i="178"/>
  <c r="AG158" i="178"/>
  <c r="AF158" i="178"/>
  <c r="AE158" i="178"/>
  <c r="AG157" i="178"/>
  <c r="AE157" i="178"/>
  <c r="AH156" i="178"/>
  <c r="AG156" i="178"/>
  <c r="AF156" i="178"/>
  <c r="AE156" i="178"/>
  <c r="AH155" i="178"/>
  <c r="AG155" i="178"/>
  <c r="AF155" i="178"/>
  <c r="AE155" i="178"/>
  <c r="AH154" i="178"/>
  <c r="AG154" i="178"/>
  <c r="AF154" i="178"/>
  <c r="AE154" i="178"/>
  <c r="AG153" i="178"/>
  <c r="AE153" i="178"/>
  <c r="AH152" i="178"/>
  <c r="AG152" i="178"/>
  <c r="AF152" i="178"/>
  <c r="AE152" i="178"/>
  <c r="AH151" i="178"/>
  <c r="AG151" i="178"/>
  <c r="AF151" i="178"/>
  <c r="AE151" i="178"/>
  <c r="AG150" i="178"/>
  <c r="AF150" i="178"/>
  <c r="AE150" i="178"/>
  <c r="AH149" i="178"/>
  <c r="AG149" i="178"/>
  <c r="AF149" i="178"/>
  <c r="AE149" i="178"/>
  <c r="AH148" i="178"/>
  <c r="AG148" i="178"/>
  <c r="AF148" i="178"/>
  <c r="AE148" i="178"/>
  <c r="AG147" i="178"/>
  <c r="AE147" i="178"/>
  <c r="AH146" i="178"/>
  <c r="AG146" i="178"/>
  <c r="AF146" i="178"/>
  <c r="AE146" i="178"/>
  <c r="AH145" i="178"/>
  <c r="AG145" i="178"/>
  <c r="AF145" i="178"/>
  <c r="AE145" i="178"/>
  <c r="AH144" i="178"/>
  <c r="AG144" i="178"/>
  <c r="AF144" i="178"/>
  <c r="AE144" i="178"/>
  <c r="AG143" i="178"/>
  <c r="AE143" i="178"/>
  <c r="AH142" i="178"/>
  <c r="AG142" i="178"/>
  <c r="AF142" i="178"/>
  <c r="AE142" i="178"/>
  <c r="AH141" i="178"/>
  <c r="AG141" i="178"/>
  <c r="AF141" i="178"/>
  <c r="AE141" i="178"/>
  <c r="AG140" i="178"/>
  <c r="AF140" i="178"/>
  <c r="AE140" i="178"/>
  <c r="AH139" i="178"/>
  <c r="AG139" i="178"/>
  <c r="AF139" i="178"/>
  <c r="AE139" i="178"/>
  <c r="AH138" i="178"/>
  <c r="AG138" i="178"/>
  <c r="AF138" i="178"/>
  <c r="AE138" i="178"/>
  <c r="AG137" i="178"/>
  <c r="AE137" i="178"/>
  <c r="AH136" i="178"/>
  <c r="AG136" i="178"/>
  <c r="AF136" i="178"/>
  <c r="AE136" i="178"/>
  <c r="AH135" i="178"/>
  <c r="AG135" i="178"/>
  <c r="AF135" i="178"/>
  <c r="AE135" i="178"/>
  <c r="AH134" i="178"/>
  <c r="AG134" i="178"/>
  <c r="AF134" i="178"/>
  <c r="AE134" i="178"/>
  <c r="AG133" i="178"/>
  <c r="AE133" i="178"/>
  <c r="AH132" i="178"/>
  <c r="AG132" i="178"/>
  <c r="AF132" i="178"/>
  <c r="AE132" i="178"/>
  <c r="AH131" i="178"/>
  <c r="AG131" i="178"/>
  <c r="AF131" i="178"/>
  <c r="AE131" i="178"/>
  <c r="AG130" i="178"/>
  <c r="AF130" i="178"/>
  <c r="AE130" i="178"/>
  <c r="AH129" i="178"/>
  <c r="AG129" i="178"/>
  <c r="AF129" i="178"/>
  <c r="AE129" i="178"/>
  <c r="AH128" i="178"/>
  <c r="AG128" i="178"/>
  <c r="AF128" i="178"/>
  <c r="AE128" i="178"/>
  <c r="AG127" i="178"/>
  <c r="AE127" i="178"/>
  <c r="AH126" i="178"/>
  <c r="AG126" i="178"/>
  <c r="AF126" i="178"/>
  <c r="AE126" i="178"/>
  <c r="AH125" i="178"/>
  <c r="AG125" i="178"/>
  <c r="AF125" i="178"/>
  <c r="AE125" i="178"/>
  <c r="AH124" i="178"/>
  <c r="AG124" i="178"/>
  <c r="AF124" i="178"/>
  <c r="AE124" i="178"/>
  <c r="AG123" i="178"/>
  <c r="AE123" i="178"/>
  <c r="AH122" i="178"/>
  <c r="AG122" i="178"/>
  <c r="AF122" i="178"/>
  <c r="AE122" i="178"/>
  <c r="AH121" i="178"/>
  <c r="AG121" i="178"/>
  <c r="AF121" i="178"/>
  <c r="AE121" i="178"/>
  <c r="AG120" i="178"/>
  <c r="AF120" i="178"/>
  <c r="AE120" i="178"/>
  <c r="AH119" i="178"/>
  <c r="AG119" i="178"/>
  <c r="AF119" i="178"/>
  <c r="AE119" i="178"/>
  <c r="AH118" i="178"/>
  <c r="AG118" i="178"/>
  <c r="AF118" i="178"/>
  <c r="AE118" i="178"/>
  <c r="AG117" i="178"/>
  <c r="AE117" i="178"/>
  <c r="AH116" i="178"/>
  <c r="AG116" i="178"/>
  <c r="AF116" i="178"/>
  <c r="AE116" i="178"/>
  <c r="AH115" i="178"/>
  <c r="AG115" i="178"/>
  <c r="AF115" i="178"/>
  <c r="AE115" i="178"/>
  <c r="AH114" i="178"/>
  <c r="AG114" i="178"/>
  <c r="AF114" i="178"/>
  <c r="AE114" i="178"/>
  <c r="AG113" i="178"/>
  <c r="AE113" i="178"/>
  <c r="AH112" i="178"/>
  <c r="AG112" i="178"/>
  <c r="AF112" i="178"/>
  <c r="AE112" i="178"/>
  <c r="AH111" i="178"/>
  <c r="AG111" i="178"/>
  <c r="AF111" i="178"/>
  <c r="AE111" i="178"/>
  <c r="AG110" i="178"/>
  <c r="AF110" i="178"/>
  <c r="AE110" i="178"/>
  <c r="AH109" i="178"/>
  <c r="AG109" i="178"/>
  <c r="AF109" i="178"/>
  <c r="AE109" i="178"/>
  <c r="AH108" i="178"/>
  <c r="AG108" i="178"/>
  <c r="AF108" i="178"/>
  <c r="AE108" i="178"/>
  <c r="AG107" i="178"/>
  <c r="AE107" i="178"/>
  <c r="AH106" i="178"/>
  <c r="AG106" i="178"/>
  <c r="AF106" i="178"/>
  <c r="AE106" i="178"/>
  <c r="AH105" i="178"/>
  <c r="AG105" i="178"/>
  <c r="AF105" i="178"/>
  <c r="AE105" i="178"/>
  <c r="AH104" i="178"/>
  <c r="AG104" i="178"/>
  <c r="AF104" i="178"/>
  <c r="AE104" i="178"/>
  <c r="AG103" i="178"/>
  <c r="AE103" i="178"/>
  <c r="AH102" i="178"/>
  <c r="AG102" i="178"/>
  <c r="AF102" i="178"/>
  <c r="AE102" i="178"/>
  <c r="AH101" i="178"/>
  <c r="AG101" i="178"/>
  <c r="AF101" i="178"/>
  <c r="AE101" i="178"/>
  <c r="AG100" i="178"/>
  <c r="AF100" i="178"/>
  <c r="AE100" i="178"/>
  <c r="AH99" i="178"/>
  <c r="AG99" i="178"/>
  <c r="AF99" i="178"/>
  <c r="AE99" i="178"/>
  <c r="AH98" i="178"/>
  <c r="AG98" i="178"/>
  <c r="AF98" i="178"/>
  <c r="AE98" i="178"/>
  <c r="AG97" i="178"/>
  <c r="AE97" i="178"/>
  <c r="AH96" i="178"/>
  <c r="AG96" i="178"/>
  <c r="AF96" i="178"/>
  <c r="AE96" i="178"/>
  <c r="AH95" i="178"/>
  <c r="AG95" i="178"/>
  <c r="AF95" i="178"/>
  <c r="AE95" i="178"/>
  <c r="AH94" i="178"/>
  <c r="AG94" i="178"/>
  <c r="AF94" i="178"/>
  <c r="AE94" i="178"/>
  <c r="AG93" i="178"/>
  <c r="AE93" i="178"/>
  <c r="AH92" i="178"/>
  <c r="AG92" i="178"/>
  <c r="AF92" i="178"/>
  <c r="AE92" i="178"/>
  <c r="AH91" i="178"/>
  <c r="AG91" i="178"/>
  <c r="AF91" i="178"/>
  <c r="AE91" i="178"/>
  <c r="AG90" i="178"/>
  <c r="AF90" i="178"/>
  <c r="AE90" i="178"/>
  <c r="AH89" i="178"/>
  <c r="AG89" i="178"/>
  <c r="AF89" i="178"/>
  <c r="AE89" i="178"/>
  <c r="AH88" i="178"/>
  <c r="AG88" i="178"/>
  <c r="AF88" i="178"/>
  <c r="AE88" i="178"/>
  <c r="AG87" i="178"/>
  <c r="AE87" i="178"/>
  <c r="AH86" i="178"/>
  <c r="AG86" i="178"/>
  <c r="AF86" i="178"/>
  <c r="AE86" i="178"/>
  <c r="AH85" i="178"/>
  <c r="AG85" i="178"/>
  <c r="AF85" i="178"/>
  <c r="AE85" i="178"/>
  <c r="AH84" i="178"/>
  <c r="AG84" i="178"/>
  <c r="AF84" i="178"/>
  <c r="AE84" i="178"/>
  <c r="AG83" i="178"/>
  <c r="AE83" i="178"/>
  <c r="AH82" i="178"/>
  <c r="AG82" i="178"/>
  <c r="AF82" i="178"/>
  <c r="AE82" i="178"/>
  <c r="AH81" i="178"/>
  <c r="AG81" i="178"/>
  <c r="AF81" i="178"/>
  <c r="AE81" i="178"/>
  <c r="AG80" i="178"/>
  <c r="AF80" i="178"/>
  <c r="AE80" i="178"/>
  <c r="AH79" i="178"/>
  <c r="AG79" i="178"/>
  <c r="AF79" i="178"/>
  <c r="AE79" i="178"/>
  <c r="AH78" i="178"/>
  <c r="AG78" i="178"/>
  <c r="AF78" i="178"/>
  <c r="AE78" i="178"/>
  <c r="AG77" i="178"/>
  <c r="AE77" i="178"/>
  <c r="AH76" i="178"/>
  <c r="AG76" i="178"/>
  <c r="AF76" i="178"/>
  <c r="AE76" i="178"/>
  <c r="AH75" i="178"/>
  <c r="AG75" i="178"/>
  <c r="AF75" i="178"/>
  <c r="AE75" i="178"/>
  <c r="AH74" i="178"/>
  <c r="AG74" i="178"/>
  <c r="AF74" i="178"/>
  <c r="AE74" i="178"/>
  <c r="AG73" i="178"/>
  <c r="AE73" i="178"/>
  <c r="AH72" i="178"/>
  <c r="AG72" i="178"/>
  <c r="AF72" i="178"/>
  <c r="AE72" i="178"/>
  <c r="AH71" i="178"/>
  <c r="AG71" i="178"/>
  <c r="AF71" i="178"/>
  <c r="AE71" i="178"/>
  <c r="AG70" i="178"/>
  <c r="AF70" i="178"/>
  <c r="AE70" i="178"/>
  <c r="AH69" i="178"/>
  <c r="AG69" i="178"/>
  <c r="AF69" i="178"/>
  <c r="AE69" i="178"/>
  <c r="AH68" i="178"/>
  <c r="AG68" i="178"/>
  <c r="AF68" i="178"/>
  <c r="AE68" i="178"/>
  <c r="AG67" i="178"/>
  <c r="AE67" i="178"/>
  <c r="AH66" i="178"/>
  <c r="AG66" i="178"/>
  <c r="AF66" i="178"/>
  <c r="AE66" i="178"/>
  <c r="AH65" i="178"/>
  <c r="AG65" i="178"/>
  <c r="AF65" i="178"/>
  <c r="AE65" i="178"/>
  <c r="AH64" i="178"/>
  <c r="AG64" i="178"/>
  <c r="AF64" i="178"/>
  <c r="AE64" i="178"/>
  <c r="AG63" i="178"/>
  <c r="AE63" i="178"/>
  <c r="AH62" i="178"/>
  <c r="AG62" i="178"/>
  <c r="AF62" i="178"/>
  <c r="AE62" i="178"/>
  <c r="AH61" i="178"/>
  <c r="AG61" i="178"/>
  <c r="AF61" i="178"/>
  <c r="AE61" i="178"/>
  <c r="AG60" i="178"/>
  <c r="AF60" i="178"/>
  <c r="AE60" i="178"/>
  <c r="AH59" i="178"/>
  <c r="AG59" i="178"/>
  <c r="AF59" i="178"/>
  <c r="AE59" i="178"/>
  <c r="AH58" i="178"/>
  <c r="AG58" i="178"/>
  <c r="AF58" i="178"/>
  <c r="AE58" i="178"/>
  <c r="AG57" i="178"/>
  <c r="AE57" i="178"/>
  <c r="AH56" i="178"/>
  <c r="AG56" i="178"/>
  <c r="AF56" i="178"/>
  <c r="AE56" i="178"/>
  <c r="AH55" i="178"/>
  <c r="AG55" i="178"/>
  <c r="AF55" i="178"/>
  <c r="AE55" i="178"/>
  <c r="AH54" i="178"/>
  <c r="AG54" i="178"/>
  <c r="AF54" i="178"/>
  <c r="AE54" i="178"/>
  <c r="AG53" i="178"/>
  <c r="AE53" i="178"/>
  <c r="AH52" i="178"/>
  <c r="AG52" i="178"/>
  <c r="AF52" i="178"/>
  <c r="AE52" i="178"/>
  <c r="AH51" i="178"/>
  <c r="AG51" i="178"/>
  <c r="AF51" i="178"/>
  <c r="AE51" i="178"/>
  <c r="AG50" i="178"/>
  <c r="AF50" i="178"/>
  <c r="AE50" i="178"/>
  <c r="AH49" i="178"/>
  <c r="AG49" i="178"/>
  <c r="AF49" i="178"/>
  <c r="AE49" i="178"/>
  <c r="AH48" i="178"/>
  <c r="AG48" i="178"/>
  <c r="AF48" i="178"/>
  <c r="AE48" i="178"/>
  <c r="AG47" i="178"/>
  <c r="AE47" i="178"/>
  <c r="AH46" i="178"/>
  <c r="AG46" i="178"/>
  <c r="AF46" i="178"/>
  <c r="AE46" i="178"/>
  <c r="AH45" i="178"/>
  <c r="AG45" i="178"/>
  <c r="AF45" i="178"/>
  <c r="AE45" i="178"/>
  <c r="AH44" i="178"/>
  <c r="AG44" i="178"/>
  <c r="AF44" i="178"/>
  <c r="AE44" i="178"/>
  <c r="AG43" i="178"/>
  <c r="AE43" i="178"/>
  <c r="AH42" i="178"/>
  <c r="AG42" i="178"/>
  <c r="AF42" i="178"/>
  <c r="AE42" i="178"/>
  <c r="AH41" i="178"/>
  <c r="AG41" i="178"/>
  <c r="AF41" i="178"/>
  <c r="AE41" i="178"/>
  <c r="AG40" i="178"/>
  <c r="AF40" i="178"/>
  <c r="AE40" i="178"/>
  <c r="AH39" i="178"/>
  <c r="AG39" i="178"/>
  <c r="AF39" i="178"/>
  <c r="AE39" i="178"/>
  <c r="AH38" i="178"/>
  <c r="AG38" i="178"/>
  <c r="AF38" i="178"/>
  <c r="AE38" i="178"/>
  <c r="AG37" i="178"/>
  <c r="AE37" i="178"/>
  <c r="AH36" i="178"/>
  <c r="AG36" i="178"/>
  <c r="AF36" i="178"/>
  <c r="AE36" i="178"/>
  <c r="AH35" i="178"/>
  <c r="AG35" i="178"/>
  <c r="AF35" i="178"/>
  <c r="AE35" i="178"/>
  <c r="AH34" i="178"/>
  <c r="AG34" i="178"/>
  <c r="AF34" i="178"/>
  <c r="AE34" i="178"/>
  <c r="AG33" i="178"/>
  <c r="AE33" i="178"/>
  <c r="AH32" i="178"/>
  <c r="AG32" i="178"/>
  <c r="AF32" i="178"/>
  <c r="AE32" i="178"/>
  <c r="AH31" i="178"/>
  <c r="AG31" i="178"/>
  <c r="AF31" i="178"/>
  <c r="AE31" i="178"/>
  <c r="AG30" i="178"/>
  <c r="AF30" i="178"/>
  <c r="AE30" i="178"/>
  <c r="AH29" i="178"/>
  <c r="AG29" i="178"/>
  <c r="AF29" i="178"/>
  <c r="AE29" i="178"/>
  <c r="AH28" i="178"/>
  <c r="AG28" i="178"/>
  <c r="AF28" i="178"/>
  <c r="AE28" i="178"/>
  <c r="AG27" i="178"/>
  <c r="AE27" i="178"/>
  <c r="AH26" i="178"/>
  <c r="AG26" i="178"/>
  <c r="AF26" i="178"/>
  <c r="AE26" i="178"/>
  <c r="AH25" i="178"/>
  <c r="AG25" i="178"/>
  <c r="AF25" i="178"/>
  <c r="AE25" i="178"/>
  <c r="AH24" i="178"/>
  <c r="AG24" i="178"/>
  <c r="AF24" i="178"/>
  <c r="AE24" i="178"/>
  <c r="AG23" i="178"/>
  <c r="AE23" i="178"/>
  <c r="AH22" i="178"/>
  <c r="AG22" i="178"/>
  <c r="AF22" i="178"/>
  <c r="AE22" i="178"/>
  <c r="AH21" i="178"/>
  <c r="AG21" i="178"/>
  <c r="AF21" i="178"/>
  <c r="AE21" i="178"/>
  <c r="AG20" i="178"/>
  <c r="AF20" i="178"/>
  <c r="AE20" i="178"/>
  <c r="AC239" i="178"/>
  <c r="AB239" i="178"/>
  <c r="AA239" i="178"/>
  <c r="Z239" i="178"/>
  <c r="AC238" i="178"/>
  <c r="AB238" i="178"/>
  <c r="AA238" i="178"/>
  <c r="Z238" i="178"/>
  <c r="AB237" i="178"/>
  <c r="Z237" i="178"/>
  <c r="AC236" i="178"/>
  <c r="AB236" i="178"/>
  <c r="AA236" i="178"/>
  <c r="Z236" i="178"/>
  <c r="AC235" i="178"/>
  <c r="AB235" i="178"/>
  <c r="AA235" i="178"/>
  <c r="Z235" i="178"/>
  <c r="AC234" i="178"/>
  <c r="AB234" i="178"/>
  <c r="AA234" i="178"/>
  <c r="Z234" i="178"/>
  <c r="AB233" i="178"/>
  <c r="Z233" i="178"/>
  <c r="AC232" i="178"/>
  <c r="AB232" i="178"/>
  <c r="AA232" i="178"/>
  <c r="Z232" i="178"/>
  <c r="AC231" i="178"/>
  <c r="AB231" i="178"/>
  <c r="AA231" i="178"/>
  <c r="Z231" i="178"/>
  <c r="AB230" i="178"/>
  <c r="AA230" i="178"/>
  <c r="Z230" i="178"/>
  <c r="AC229" i="178"/>
  <c r="AB229" i="178"/>
  <c r="AA229" i="178"/>
  <c r="Z229" i="178"/>
  <c r="AC228" i="178"/>
  <c r="AB228" i="178"/>
  <c r="AA228" i="178"/>
  <c r="Z228" i="178"/>
  <c r="AB227" i="178"/>
  <c r="Z227" i="178"/>
  <c r="AC226" i="178"/>
  <c r="AB226" i="178"/>
  <c r="AA226" i="178"/>
  <c r="Z226" i="178"/>
  <c r="AC225" i="178"/>
  <c r="AB225" i="178"/>
  <c r="AA225" i="178"/>
  <c r="Z225" i="178"/>
  <c r="AC224" i="178"/>
  <c r="AB224" i="178"/>
  <c r="AA224" i="178"/>
  <c r="Z224" i="178"/>
  <c r="AB223" i="178"/>
  <c r="Z223" i="178"/>
  <c r="AC222" i="178"/>
  <c r="AB222" i="178"/>
  <c r="AA222" i="178"/>
  <c r="Z222" i="178"/>
  <c r="AC221" i="178"/>
  <c r="AB221" i="178"/>
  <c r="AA221" i="178"/>
  <c r="Z221" i="178"/>
  <c r="AB220" i="178"/>
  <c r="AA220" i="178"/>
  <c r="Z220" i="178"/>
  <c r="AC219" i="178"/>
  <c r="AB219" i="178"/>
  <c r="AA219" i="178"/>
  <c r="Z219" i="178"/>
  <c r="AC218" i="178"/>
  <c r="AB218" i="178"/>
  <c r="AA218" i="178"/>
  <c r="Z218" i="178"/>
  <c r="AB217" i="178"/>
  <c r="Z217" i="178"/>
  <c r="AC216" i="178"/>
  <c r="AB216" i="178"/>
  <c r="AA216" i="178"/>
  <c r="Z216" i="178"/>
  <c r="AC215" i="178"/>
  <c r="AB215" i="178"/>
  <c r="AA215" i="178"/>
  <c r="Z215" i="178"/>
  <c r="AC214" i="178"/>
  <c r="AB214" i="178"/>
  <c r="AA214" i="178"/>
  <c r="Z214" i="178"/>
  <c r="AB213" i="178"/>
  <c r="Z213" i="178"/>
  <c r="AC212" i="178"/>
  <c r="AB212" i="178"/>
  <c r="AA212" i="178"/>
  <c r="Z212" i="178"/>
  <c r="AC211" i="178"/>
  <c r="AB211" i="178"/>
  <c r="AA211" i="178"/>
  <c r="Z211" i="178"/>
  <c r="AB210" i="178"/>
  <c r="AA210" i="178"/>
  <c r="Z210" i="178"/>
  <c r="AC209" i="178"/>
  <c r="AB209" i="178"/>
  <c r="AA209" i="178"/>
  <c r="Z209" i="178"/>
  <c r="AC208" i="178"/>
  <c r="AB208" i="178"/>
  <c r="AA208" i="178"/>
  <c r="Z208" i="178"/>
  <c r="AB207" i="178"/>
  <c r="Z207" i="178"/>
  <c r="AC206" i="178"/>
  <c r="AB206" i="178"/>
  <c r="AA206" i="178"/>
  <c r="Z206" i="178"/>
  <c r="AC205" i="178"/>
  <c r="AB205" i="178"/>
  <c r="AA205" i="178"/>
  <c r="Z205" i="178"/>
  <c r="AC204" i="178"/>
  <c r="AB204" i="178"/>
  <c r="AA204" i="178"/>
  <c r="Z204" i="178"/>
  <c r="AB203" i="178"/>
  <c r="Z203" i="178"/>
  <c r="AC202" i="178"/>
  <c r="AB202" i="178"/>
  <c r="AA202" i="178"/>
  <c r="Z202" i="178"/>
  <c r="AC201" i="178"/>
  <c r="AB201" i="178"/>
  <c r="AA201" i="178"/>
  <c r="Z201" i="178"/>
  <c r="AB200" i="178"/>
  <c r="AA200" i="178"/>
  <c r="Z200" i="178"/>
  <c r="AC199" i="178"/>
  <c r="AB199" i="178"/>
  <c r="AA199" i="178"/>
  <c r="Z199" i="178"/>
  <c r="AC198" i="178"/>
  <c r="AB198" i="178"/>
  <c r="AA198" i="178"/>
  <c r="Z198" i="178"/>
  <c r="AB197" i="178"/>
  <c r="Z197" i="178"/>
  <c r="AC196" i="178"/>
  <c r="AB196" i="178"/>
  <c r="AA196" i="178"/>
  <c r="Z196" i="178"/>
  <c r="AC195" i="178"/>
  <c r="AB195" i="178"/>
  <c r="AA195" i="178"/>
  <c r="Z195" i="178"/>
  <c r="AC194" i="178"/>
  <c r="AB194" i="178"/>
  <c r="AA194" i="178"/>
  <c r="Z194" i="178"/>
  <c r="AB193" i="178"/>
  <c r="Z193" i="178"/>
  <c r="AC192" i="178"/>
  <c r="AB192" i="178"/>
  <c r="AA192" i="178"/>
  <c r="Z192" i="178"/>
  <c r="AC191" i="178"/>
  <c r="AB191" i="178"/>
  <c r="AA191" i="178"/>
  <c r="Z191" i="178"/>
  <c r="AB190" i="178"/>
  <c r="AA190" i="178"/>
  <c r="Z190" i="178"/>
  <c r="AC189" i="178"/>
  <c r="AB189" i="178"/>
  <c r="AA189" i="178"/>
  <c r="Z189" i="178"/>
  <c r="AC188" i="178"/>
  <c r="AB188" i="178"/>
  <c r="AA188" i="178"/>
  <c r="Z188" i="178"/>
  <c r="AB187" i="178"/>
  <c r="Z187" i="178"/>
  <c r="AC186" i="178"/>
  <c r="AB186" i="178"/>
  <c r="AA186" i="178"/>
  <c r="Z186" i="178"/>
  <c r="AC185" i="178"/>
  <c r="AB185" i="178"/>
  <c r="AA185" i="178"/>
  <c r="Z185" i="178"/>
  <c r="AC184" i="178"/>
  <c r="AB184" i="178"/>
  <c r="AA184" i="178"/>
  <c r="Z184" i="178"/>
  <c r="AB183" i="178"/>
  <c r="Z183" i="178"/>
  <c r="AC182" i="178"/>
  <c r="AB182" i="178"/>
  <c r="AA182" i="178"/>
  <c r="Z182" i="178"/>
  <c r="AC181" i="178"/>
  <c r="AB181" i="178"/>
  <c r="AA181" i="178"/>
  <c r="Z181" i="178"/>
  <c r="AB180" i="178"/>
  <c r="AA180" i="178"/>
  <c r="Z180" i="178"/>
  <c r="AC179" i="178"/>
  <c r="AB179" i="178"/>
  <c r="AA179" i="178"/>
  <c r="Z179" i="178"/>
  <c r="AC178" i="178"/>
  <c r="AB178" i="178"/>
  <c r="AA178" i="178"/>
  <c r="Z178" i="178"/>
  <c r="AB177" i="178"/>
  <c r="Z177" i="178"/>
  <c r="AC176" i="178"/>
  <c r="AB176" i="178"/>
  <c r="AA176" i="178"/>
  <c r="Z176" i="178"/>
  <c r="AC175" i="178"/>
  <c r="AB175" i="178"/>
  <c r="AA175" i="178"/>
  <c r="Z175" i="178"/>
  <c r="AC174" i="178"/>
  <c r="AB174" i="178"/>
  <c r="AA174" i="178"/>
  <c r="Z174" i="178"/>
  <c r="AB173" i="178"/>
  <c r="Z173" i="178"/>
  <c r="AC172" i="178"/>
  <c r="AB172" i="178"/>
  <c r="AA172" i="178"/>
  <c r="Z172" i="178"/>
  <c r="AC171" i="178"/>
  <c r="AB171" i="178"/>
  <c r="AA171" i="178"/>
  <c r="Z171" i="178"/>
  <c r="AB170" i="178"/>
  <c r="AA170" i="178"/>
  <c r="Z170" i="178"/>
  <c r="AC169" i="178"/>
  <c r="AB169" i="178"/>
  <c r="AA169" i="178"/>
  <c r="Z169" i="178"/>
  <c r="AC168" i="178"/>
  <c r="AB168" i="178"/>
  <c r="AA168" i="178"/>
  <c r="Z168" i="178"/>
  <c r="AB167" i="178"/>
  <c r="Z167" i="178"/>
  <c r="AC166" i="178"/>
  <c r="AB166" i="178"/>
  <c r="AA166" i="178"/>
  <c r="Z166" i="178"/>
  <c r="AC165" i="178"/>
  <c r="AB165" i="178"/>
  <c r="AA165" i="178"/>
  <c r="Z165" i="178"/>
  <c r="AC164" i="178"/>
  <c r="AB164" i="178"/>
  <c r="AA164" i="178"/>
  <c r="Z164" i="178"/>
  <c r="AB163" i="178"/>
  <c r="Z163" i="178"/>
  <c r="AC162" i="178"/>
  <c r="AB162" i="178"/>
  <c r="AA162" i="178"/>
  <c r="Z162" i="178"/>
  <c r="AC161" i="178"/>
  <c r="AB161" i="178"/>
  <c r="AA161" i="178"/>
  <c r="Z161" i="178"/>
  <c r="AB160" i="178"/>
  <c r="AA160" i="178"/>
  <c r="Z160" i="178"/>
  <c r="AC159" i="178"/>
  <c r="AB159" i="178"/>
  <c r="AA159" i="178"/>
  <c r="Z159" i="178"/>
  <c r="AC158" i="178"/>
  <c r="AB158" i="178"/>
  <c r="AA158" i="178"/>
  <c r="Z158" i="178"/>
  <c r="AB157" i="178"/>
  <c r="Z157" i="178"/>
  <c r="AC156" i="178"/>
  <c r="AB156" i="178"/>
  <c r="AA156" i="178"/>
  <c r="Z156" i="178"/>
  <c r="AC155" i="178"/>
  <c r="AB155" i="178"/>
  <c r="AA155" i="178"/>
  <c r="Z155" i="178"/>
  <c r="AC154" i="178"/>
  <c r="AB154" i="178"/>
  <c r="AA154" i="178"/>
  <c r="Z154" i="178"/>
  <c r="AB153" i="178"/>
  <c r="Z153" i="178"/>
  <c r="AC152" i="178"/>
  <c r="AB152" i="178"/>
  <c r="AA152" i="178"/>
  <c r="Z152" i="178"/>
  <c r="AC151" i="178"/>
  <c r="AB151" i="178"/>
  <c r="AA151" i="178"/>
  <c r="Z151" i="178"/>
  <c r="AB150" i="178"/>
  <c r="AA150" i="178"/>
  <c r="Z150" i="178"/>
  <c r="AC149" i="178"/>
  <c r="AB149" i="178"/>
  <c r="AA149" i="178"/>
  <c r="Z149" i="178"/>
  <c r="AC148" i="178"/>
  <c r="AB148" i="178"/>
  <c r="AA148" i="178"/>
  <c r="Z148" i="178"/>
  <c r="AB147" i="178"/>
  <c r="Z147" i="178"/>
  <c r="AC146" i="178"/>
  <c r="AB146" i="178"/>
  <c r="AA146" i="178"/>
  <c r="Z146" i="178"/>
  <c r="AC145" i="178"/>
  <c r="AB145" i="178"/>
  <c r="AA145" i="178"/>
  <c r="Z145" i="178"/>
  <c r="AC144" i="178"/>
  <c r="AB144" i="178"/>
  <c r="AA144" i="178"/>
  <c r="Z144" i="178"/>
  <c r="AB143" i="178"/>
  <c r="Z143" i="178"/>
  <c r="AC142" i="178"/>
  <c r="AB142" i="178"/>
  <c r="AA142" i="178"/>
  <c r="Z142" i="178"/>
  <c r="AC141" i="178"/>
  <c r="AB141" i="178"/>
  <c r="AA141" i="178"/>
  <c r="Z141" i="178"/>
  <c r="AB140" i="178"/>
  <c r="AA140" i="178"/>
  <c r="Z140" i="178"/>
  <c r="AC139" i="178"/>
  <c r="AB139" i="178"/>
  <c r="AA139" i="178"/>
  <c r="Z139" i="178"/>
  <c r="AC138" i="178"/>
  <c r="AB138" i="178"/>
  <c r="AA138" i="178"/>
  <c r="Z138" i="178"/>
  <c r="AB137" i="178"/>
  <c r="Z137" i="178"/>
  <c r="AC136" i="178"/>
  <c r="AB136" i="178"/>
  <c r="AA136" i="178"/>
  <c r="Z136" i="178"/>
  <c r="AC135" i="178"/>
  <c r="AB135" i="178"/>
  <c r="AA135" i="178"/>
  <c r="Z135" i="178"/>
  <c r="AC134" i="178"/>
  <c r="AB134" i="178"/>
  <c r="AA134" i="178"/>
  <c r="Z134" i="178"/>
  <c r="AB133" i="178"/>
  <c r="Z133" i="178"/>
  <c r="AC132" i="178"/>
  <c r="AB132" i="178"/>
  <c r="AA132" i="178"/>
  <c r="Z132" i="178"/>
  <c r="AC131" i="178"/>
  <c r="AB131" i="178"/>
  <c r="AA131" i="178"/>
  <c r="Z131" i="178"/>
  <c r="AB130" i="178"/>
  <c r="AA130" i="178"/>
  <c r="Z130" i="178"/>
  <c r="AC129" i="178"/>
  <c r="AB129" i="178"/>
  <c r="AA129" i="178"/>
  <c r="Z129" i="178"/>
  <c r="AC128" i="178"/>
  <c r="AB128" i="178"/>
  <c r="AA128" i="178"/>
  <c r="Z128" i="178"/>
  <c r="AB127" i="178"/>
  <c r="Z127" i="178"/>
  <c r="AC126" i="178"/>
  <c r="AB126" i="178"/>
  <c r="AA126" i="178"/>
  <c r="Z126" i="178"/>
  <c r="AC125" i="178"/>
  <c r="AB125" i="178"/>
  <c r="AA125" i="178"/>
  <c r="Z125" i="178"/>
  <c r="AC124" i="178"/>
  <c r="AB124" i="178"/>
  <c r="AA124" i="178"/>
  <c r="Z124" i="178"/>
  <c r="AB123" i="178"/>
  <c r="Z123" i="178"/>
  <c r="AC122" i="178"/>
  <c r="AB122" i="178"/>
  <c r="AA122" i="178"/>
  <c r="Z122" i="178"/>
  <c r="AC121" i="178"/>
  <c r="AB121" i="178"/>
  <c r="AA121" i="178"/>
  <c r="Z121" i="178"/>
  <c r="AB120" i="178"/>
  <c r="AA120" i="178"/>
  <c r="Z120" i="178"/>
  <c r="AC119" i="178"/>
  <c r="AB119" i="178"/>
  <c r="AA119" i="178"/>
  <c r="Z119" i="178"/>
  <c r="AC118" i="178"/>
  <c r="AB118" i="178"/>
  <c r="AA118" i="178"/>
  <c r="Z118" i="178"/>
  <c r="AB117" i="178"/>
  <c r="Z117" i="178"/>
  <c r="AC116" i="178"/>
  <c r="AB116" i="178"/>
  <c r="AA116" i="178"/>
  <c r="Z116" i="178"/>
  <c r="AC115" i="178"/>
  <c r="AB115" i="178"/>
  <c r="AA115" i="178"/>
  <c r="Z115" i="178"/>
  <c r="AC114" i="178"/>
  <c r="AB114" i="178"/>
  <c r="AA114" i="178"/>
  <c r="Z114" i="178"/>
  <c r="AB113" i="178"/>
  <c r="Z113" i="178"/>
  <c r="AC112" i="178"/>
  <c r="AB112" i="178"/>
  <c r="AA112" i="178"/>
  <c r="Z112" i="178"/>
  <c r="AC111" i="178"/>
  <c r="AB111" i="178"/>
  <c r="AA111" i="178"/>
  <c r="Z111" i="178"/>
  <c r="AB110" i="178"/>
  <c r="AA110" i="178"/>
  <c r="Z110" i="178"/>
  <c r="AC109" i="178"/>
  <c r="AB109" i="178"/>
  <c r="AA109" i="178"/>
  <c r="Z109" i="178"/>
  <c r="AC108" i="178"/>
  <c r="AB108" i="178"/>
  <c r="AA108" i="178"/>
  <c r="Z108" i="178"/>
  <c r="AB107" i="178"/>
  <c r="Z107" i="178"/>
  <c r="AC106" i="178"/>
  <c r="AB106" i="178"/>
  <c r="AA106" i="178"/>
  <c r="Z106" i="178"/>
  <c r="AC105" i="178"/>
  <c r="AB105" i="178"/>
  <c r="AA105" i="178"/>
  <c r="Z105" i="178"/>
  <c r="AC104" i="178"/>
  <c r="AB104" i="178"/>
  <c r="AA104" i="178"/>
  <c r="Z104" i="178"/>
  <c r="AB103" i="178"/>
  <c r="Z103" i="178"/>
  <c r="AC102" i="178"/>
  <c r="AB102" i="178"/>
  <c r="AA102" i="178"/>
  <c r="Z102" i="178"/>
  <c r="AC101" i="178"/>
  <c r="AB101" i="178"/>
  <c r="AA101" i="178"/>
  <c r="Z101" i="178"/>
  <c r="AB100" i="178"/>
  <c r="AA100" i="178"/>
  <c r="Z100" i="178"/>
  <c r="AC99" i="178"/>
  <c r="AB99" i="178"/>
  <c r="AA99" i="178"/>
  <c r="Z99" i="178"/>
  <c r="AC98" i="178"/>
  <c r="AB98" i="178"/>
  <c r="AA98" i="178"/>
  <c r="Z98" i="178"/>
  <c r="AB97" i="178"/>
  <c r="Z97" i="178"/>
  <c r="AC96" i="178"/>
  <c r="AB96" i="178"/>
  <c r="AA96" i="178"/>
  <c r="Z96" i="178"/>
  <c r="AC95" i="178"/>
  <c r="AB95" i="178"/>
  <c r="AA95" i="178"/>
  <c r="Z95" i="178"/>
  <c r="AC94" i="178"/>
  <c r="AB94" i="178"/>
  <c r="AA94" i="178"/>
  <c r="Z94" i="178"/>
  <c r="AB93" i="178"/>
  <c r="Z93" i="178"/>
  <c r="AC92" i="178"/>
  <c r="AB92" i="178"/>
  <c r="AA92" i="178"/>
  <c r="Z92" i="178"/>
  <c r="AC91" i="178"/>
  <c r="AB91" i="178"/>
  <c r="AA91" i="178"/>
  <c r="Z91" i="178"/>
  <c r="AB90" i="178"/>
  <c r="AA90" i="178"/>
  <c r="Z90" i="178"/>
  <c r="AC89" i="178"/>
  <c r="AB89" i="178"/>
  <c r="AA89" i="178"/>
  <c r="Z89" i="178"/>
  <c r="AC88" i="178"/>
  <c r="AB88" i="178"/>
  <c r="AA88" i="178"/>
  <c r="Z88" i="178"/>
  <c r="AB87" i="178"/>
  <c r="Z87" i="178"/>
  <c r="AC86" i="178"/>
  <c r="AB86" i="178"/>
  <c r="AA86" i="178"/>
  <c r="Z86" i="178"/>
  <c r="AC85" i="178"/>
  <c r="AB85" i="178"/>
  <c r="AA85" i="178"/>
  <c r="Z85" i="178"/>
  <c r="AC84" i="178"/>
  <c r="AB84" i="178"/>
  <c r="AA84" i="178"/>
  <c r="Z84" i="178"/>
  <c r="AB83" i="178"/>
  <c r="Z83" i="178"/>
  <c r="AC82" i="178"/>
  <c r="AB82" i="178"/>
  <c r="AA82" i="178"/>
  <c r="Z82" i="178"/>
  <c r="AC81" i="178"/>
  <c r="AB81" i="178"/>
  <c r="AA81" i="178"/>
  <c r="Z81" i="178"/>
  <c r="AB80" i="178"/>
  <c r="AA80" i="178"/>
  <c r="Z80" i="178"/>
  <c r="AC79" i="178"/>
  <c r="AB79" i="178"/>
  <c r="AA79" i="178"/>
  <c r="Z79" i="178"/>
  <c r="AC78" i="178"/>
  <c r="AB78" i="178"/>
  <c r="AA78" i="178"/>
  <c r="Z78" i="178"/>
  <c r="AB77" i="178"/>
  <c r="Z77" i="178"/>
  <c r="AC76" i="178"/>
  <c r="AB76" i="178"/>
  <c r="AA76" i="178"/>
  <c r="Z76" i="178"/>
  <c r="AC75" i="178"/>
  <c r="AB75" i="178"/>
  <c r="AA75" i="178"/>
  <c r="Z75" i="178"/>
  <c r="AC74" i="178"/>
  <c r="AB74" i="178"/>
  <c r="AA74" i="178"/>
  <c r="Z74" i="178"/>
  <c r="AB73" i="178"/>
  <c r="Z73" i="178"/>
  <c r="AC72" i="178"/>
  <c r="AB72" i="178"/>
  <c r="AA72" i="178"/>
  <c r="Z72" i="178"/>
  <c r="AC71" i="178"/>
  <c r="AB71" i="178"/>
  <c r="AA71" i="178"/>
  <c r="Z71" i="178"/>
  <c r="AB70" i="178"/>
  <c r="AA70" i="178"/>
  <c r="Z70" i="178"/>
  <c r="AC69" i="178"/>
  <c r="AB69" i="178"/>
  <c r="AA69" i="178"/>
  <c r="Z69" i="178"/>
  <c r="AC68" i="178"/>
  <c r="AB68" i="178"/>
  <c r="AA68" i="178"/>
  <c r="Z68" i="178"/>
  <c r="AB67" i="178"/>
  <c r="Z67" i="178"/>
  <c r="AC66" i="178"/>
  <c r="AB66" i="178"/>
  <c r="AA66" i="178"/>
  <c r="Z66" i="178"/>
  <c r="AC65" i="178"/>
  <c r="AB65" i="178"/>
  <c r="AA65" i="178"/>
  <c r="Z65" i="178"/>
  <c r="AC64" i="178"/>
  <c r="AB64" i="178"/>
  <c r="AA64" i="178"/>
  <c r="Z64" i="178"/>
  <c r="AB63" i="178"/>
  <c r="Z63" i="178"/>
  <c r="AC62" i="178"/>
  <c r="AB62" i="178"/>
  <c r="AA62" i="178"/>
  <c r="Z62" i="178"/>
  <c r="AC61" i="178"/>
  <c r="AB61" i="178"/>
  <c r="AA61" i="178"/>
  <c r="Z61" i="178"/>
  <c r="AB60" i="178"/>
  <c r="AA60" i="178"/>
  <c r="Z60" i="178"/>
  <c r="AC59" i="178"/>
  <c r="AB59" i="178"/>
  <c r="AA59" i="178"/>
  <c r="Z59" i="178"/>
  <c r="AC58" i="178"/>
  <c r="AB58" i="178"/>
  <c r="AA58" i="178"/>
  <c r="Z58" i="178"/>
  <c r="AB57" i="178"/>
  <c r="Z57" i="178"/>
  <c r="AC56" i="178"/>
  <c r="AB56" i="178"/>
  <c r="AA56" i="178"/>
  <c r="Z56" i="178"/>
  <c r="AC55" i="178"/>
  <c r="AB55" i="178"/>
  <c r="AA55" i="178"/>
  <c r="Z55" i="178"/>
  <c r="AC54" i="178"/>
  <c r="AB54" i="178"/>
  <c r="AA54" i="178"/>
  <c r="Z54" i="178"/>
  <c r="AB53" i="178"/>
  <c r="Z53" i="178"/>
  <c r="AC52" i="178"/>
  <c r="AB52" i="178"/>
  <c r="AA52" i="178"/>
  <c r="Z52" i="178"/>
  <c r="AC51" i="178"/>
  <c r="AB51" i="178"/>
  <c r="AA51" i="178"/>
  <c r="Z51" i="178"/>
  <c r="AB50" i="178"/>
  <c r="AA50" i="178"/>
  <c r="Z50" i="178"/>
  <c r="AC49" i="178"/>
  <c r="AB49" i="178"/>
  <c r="AA49" i="178"/>
  <c r="Z49" i="178"/>
  <c r="AC48" i="178"/>
  <c r="AB48" i="178"/>
  <c r="AA48" i="178"/>
  <c r="Z48" i="178"/>
  <c r="AB47" i="178"/>
  <c r="Z47" i="178"/>
  <c r="AC46" i="178"/>
  <c r="AB46" i="178"/>
  <c r="AA46" i="178"/>
  <c r="Z46" i="178"/>
  <c r="AC45" i="178"/>
  <c r="AB45" i="178"/>
  <c r="AA45" i="178"/>
  <c r="Z45" i="178"/>
  <c r="AC44" i="178"/>
  <c r="AB44" i="178"/>
  <c r="AA44" i="178"/>
  <c r="Z44" i="178"/>
  <c r="AB43" i="178"/>
  <c r="Z43" i="178"/>
  <c r="AC42" i="178"/>
  <c r="AB42" i="178"/>
  <c r="AA42" i="178"/>
  <c r="Z42" i="178"/>
  <c r="AC41" i="178"/>
  <c r="AB41" i="178"/>
  <c r="AA41" i="178"/>
  <c r="Z41" i="178"/>
  <c r="AB40" i="178"/>
  <c r="AA40" i="178"/>
  <c r="Z40" i="178"/>
  <c r="AC39" i="178"/>
  <c r="AB39" i="178"/>
  <c r="AA39" i="178"/>
  <c r="Z39" i="178"/>
  <c r="AC38" i="178"/>
  <c r="AB38" i="178"/>
  <c r="AA38" i="178"/>
  <c r="Z38" i="178"/>
  <c r="AB37" i="178"/>
  <c r="Z37" i="178"/>
  <c r="AC36" i="178"/>
  <c r="AB36" i="178"/>
  <c r="AA36" i="178"/>
  <c r="Z36" i="178"/>
  <c r="AC35" i="178"/>
  <c r="AB35" i="178"/>
  <c r="AA35" i="178"/>
  <c r="Z35" i="178"/>
  <c r="AC34" i="178"/>
  <c r="AB34" i="178"/>
  <c r="AA34" i="178"/>
  <c r="Z34" i="178"/>
  <c r="AB33" i="178"/>
  <c r="Z33" i="178"/>
  <c r="AC32" i="178"/>
  <c r="AB32" i="178"/>
  <c r="AA32" i="178"/>
  <c r="Z32" i="178"/>
  <c r="AC31" i="178"/>
  <c r="AB31" i="178"/>
  <c r="AA31" i="178"/>
  <c r="Z31" i="178"/>
  <c r="AB30" i="178"/>
  <c r="AA30" i="178"/>
  <c r="Z30" i="178"/>
  <c r="AC29" i="178"/>
  <c r="AB29" i="178"/>
  <c r="AA29" i="178"/>
  <c r="Z29" i="178"/>
  <c r="AC28" i="178"/>
  <c r="AB28" i="178"/>
  <c r="AA28" i="178"/>
  <c r="Z28" i="178"/>
  <c r="AB27" i="178"/>
  <c r="Z27" i="178"/>
  <c r="AC26" i="178"/>
  <c r="AB26" i="178"/>
  <c r="AA26" i="178"/>
  <c r="Z26" i="178"/>
  <c r="AC25" i="178"/>
  <c r="AB25" i="178"/>
  <c r="AA25" i="178"/>
  <c r="Z25" i="178"/>
  <c r="AC24" i="178"/>
  <c r="AB24" i="178"/>
  <c r="AA24" i="178"/>
  <c r="Z24" i="178"/>
  <c r="AB23" i="178"/>
  <c r="Z23" i="178"/>
  <c r="AC22" i="178"/>
  <c r="AB22" i="178"/>
  <c r="AA22" i="178"/>
  <c r="Z22" i="178"/>
  <c r="AC21" i="178"/>
  <c r="AB21" i="178"/>
  <c r="AA21" i="178"/>
  <c r="Z21" i="178"/>
  <c r="AB20" i="178"/>
  <c r="AA20" i="178"/>
  <c r="Z20" i="178"/>
  <c r="X239" i="178"/>
  <c r="W239" i="178"/>
  <c r="V239" i="178"/>
  <c r="U239" i="178"/>
  <c r="X238" i="178"/>
  <c r="W238" i="178"/>
  <c r="V238" i="178"/>
  <c r="U238" i="178"/>
  <c r="W237" i="178"/>
  <c r="U237" i="178"/>
  <c r="X236" i="178"/>
  <c r="W236" i="178"/>
  <c r="V236" i="178"/>
  <c r="U236" i="178"/>
  <c r="X235" i="178"/>
  <c r="W235" i="178"/>
  <c r="V235" i="178"/>
  <c r="U235" i="178"/>
  <c r="X234" i="178"/>
  <c r="W234" i="178"/>
  <c r="V234" i="178"/>
  <c r="U234" i="178"/>
  <c r="W233" i="178"/>
  <c r="U233" i="178"/>
  <c r="X232" i="178"/>
  <c r="W232" i="178"/>
  <c r="V232" i="178"/>
  <c r="U232" i="178"/>
  <c r="X231" i="178"/>
  <c r="W231" i="178"/>
  <c r="V231" i="178"/>
  <c r="U231" i="178"/>
  <c r="W230" i="178"/>
  <c r="V230" i="178"/>
  <c r="U230" i="178"/>
  <c r="X229" i="178"/>
  <c r="W229" i="178"/>
  <c r="V229" i="178"/>
  <c r="U229" i="178"/>
  <c r="X228" i="178"/>
  <c r="W228" i="178"/>
  <c r="V228" i="178"/>
  <c r="U228" i="178"/>
  <c r="W227" i="178"/>
  <c r="U227" i="178"/>
  <c r="X226" i="178"/>
  <c r="W226" i="178"/>
  <c r="V226" i="178"/>
  <c r="U226" i="178"/>
  <c r="X225" i="178"/>
  <c r="W225" i="178"/>
  <c r="V225" i="178"/>
  <c r="U225" i="178"/>
  <c r="X224" i="178"/>
  <c r="W224" i="178"/>
  <c r="V224" i="178"/>
  <c r="U224" i="178"/>
  <c r="W223" i="178"/>
  <c r="U223" i="178"/>
  <c r="X222" i="178"/>
  <c r="W222" i="178"/>
  <c r="V222" i="178"/>
  <c r="U222" i="178"/>
  <c r="X221" i="178"/>
  <c r="W221" i="178"/>
  <c r="V221" i="178"/>
  <c r="U221" i="178"/>
  <c r="W220" i="178"/>
  <c r="V220" i="178"/>
  <c r="U220" i="178"/>
  <c r="X219" i="178"/>
  <c r="W219" i="178"/>
  <c r="V219" i="178"/>
  <c r="U219" i="178"/>
  <c r="X218" i="178"/>
  <c r="W218" i="178"/>
  <c r="V218" i="178"/>
  <c r="U218" i="178"/>
  <c r="W217" i="178"/>
  <c r="U217" i="178"/>
  <c r="X216" i="178"/>
  <c r="W216" i="178"/>
  <c r="V216" i="178"/>
  <c r="U216" i="178"/>
  <c r="X215" i="178"/>
  <c r="W215" i="178"/>
  <c r="V215" i="178"/>
  <c r="U215" i="178"/>
  <c r="X214" i="178"/>
  <c r="W214" i="178"/>
  <c r="V214" i="178"/>
  <c r="U214" i="178"/>
  <c r="W213" i="178"/>
  <c r="U213" i="178"/>
  <c r="X212" i="178"/>
  <c r="W212" i="178"/>
  <c r="V212" i="178"/>
  <c r="U212" i="178"/>
  <c r="X211" i="178"/>
  <c r="W211" i="178"/>
  <c r="V211" i="178"/>
  <c r="U211" i="178"/>
  <c r="W210" i="178"/>
  <c r="V210" i="178"/>
  <c r="U210" i="178"/>
  <c r="X209" i="178"/>
  <c r="W209" i="178"/>
  <c r="V209" i="178"/>
  <c r="U209" i="178"/>
  <c r="X208" i="178"/>
  <c r="W208" i="178"/>
  <c r="V208" i="178"/>
  <c r="U208" i="178"/>
  <c r="W207" i="178"/>
  <c r="U207" i="178"/>
  <c r="X206" i="178"/>
  <c r="W206" i="178"/>
  <c r="V206" i="178"/>
  <c r="U206" i="178"/>
  <c r="X205" i="178"/>
  <c r="W205" i="178"/>
  <c r="V205" i="178"/>
  <c r="U205" i="178"/>
  <c r="X204" i="178"/>
  <c r="W204" i="178"/>
  <c r="V204" i="178"/>
  <c r="U204" i="178"/>
  <c r="W203" i="178"/>
  <c r="U203" i="178"/>
  <c r="X202" i="178"/>
  <c r="W202" i="178"/>
  <c r="V202" i="178"/>
  <c r="U202" i="178"/>
  <c r="X201" i="178"/>
  <c r="W201" i="178"/>
  <c r="V201" i="178"/>
  <c r="U201" i="178"/>
  <c r="W200" i="178"/>
  <c r="V200" i="178"/>
  <c r="U200" i="178"/>
  <c r="X199" i="178"/>
  <c r="W199" i="178"/>
  <c r="V199" i="178"/>
  <c r="U199" i="178"/>
  <c r="X198" i="178"/>
  <c r="W198" i="178"/>
  <c r="V198" i="178"/>
  <c r="U198" i="178"/>
  <c r="W197" i="178"/>
  <c r="U197" i="178"/>
  <c r="X196" i="178"/>
  <c r="W196" i="178"/>
  <c r="V196" i="178"/>
  <c r="U196" i="178"/>
  <c r="X195" i="178"/>
  <c r="W195" i="178"/>
  <c r="V195" i="178"/>
  <c r="U195" i="178"/>
  <c r="X194" i="178"/>
  <c r="W194" i="178"/>
  <c r="V194" i="178"/>
  <c r="U194" i="178"/>
  <c r="W193" i="178"/>
  <c r="U193" i="178"/>
  <c r="X192" i="178"/>
  <c r="W192" i="178"/>
  <c r="V192" i="178"/>
  <c r="U192" i="178"/>
  <c r="X191" i="178"/>
  <c r="W191" i="178"/>
  <c r="V191" i="178"/>
  <c r="U191" i="178"/>
  <c r="W190" i="178"/>
  <c r="V190" i="178"/>
  <c r="U190" i="178"/>
  <c r="X189" i="178"/>
  <c r="W189" i="178"/>
  <c r="V189" i="178"/>
  <c r="U189" i="178"/>
  <c r="X188" i="178"/>
  <c r="W188" i="178"/>
  <c r="V188" i="178"/>
  <c r="U188" i="178"/>
  <c r="W187" i="178"/>
  <c r="U187" i="178"/>
  <c r="X186" i="178"/>
  <c r="W186" i="178"/>
  <c r="V186" i="178"/>
  <c r="U186" i="178"/>
  <c r="X185" i="178"/>
  <c r="W185" i="178"/>
  <c r="V185" i="178"/>
  <c r="U185" i="178"/>
  <c r="X184" i="178"/>
  <c r="W184" i="178"/>
  <c r="V184" i="178"/>
  <c r="U184" i="178"/>
  <c r="W183" i="178"/>
  <c r="U183" i="178"/>
  <c r="X182" i="178"/>
  <c r="W182" i="178"/>
  <c r="V182" i="178"/>
  <c r="U182" i="178"/>
  <c r="X181" i="178"/>
  <c r="W181" i="178"/>
  <c r="V181" i="178"/>
  <c r="U181" i="178"/>
  <c r="W180" i="178"/>
  <c r="V180" i="178"/>
  <c r="U180" i="178"/>
  <c r="X179" i="178"/>
  <c r="W179" i="178"/>
  <c r="V179" i="178"/>
  <c r="U179" i="178"/>
  <c r="X178" i="178"/>
  <c r="W178" i="178"/>
  <c r="V178" i="178"/>
  <c r="U178" i="178"/>
  <c r="W177" i="178"/>
  <c r="U177" i="178"/>
  <c r="X176" i="178"/>
  <c r="W176" i="178"/>
  <c r="V176" i="178"/>
  <c r="U176" i="178"/>
  <c r="X175" i="178"/>
  <c r="W175" i="178"/>
  <c r="V175" i="178"/>
  <c r="U175" i="178"/>
  <c r="X174" i="178"/>
  <c r="W174" i="178"/>
  <c r="V174" i="178"/>
  <c r="U174" i="178"/>
  <c r="W173" i="178"/>
  <c r="U173" i="178"/>
  <c r="X172" i="178"/>
  <c r="W172" i="178"/>
  <c r="V172" i="178"/>
  <c r="U172" i="178"/>
  <c r="X171" i="178"/>
  <c r="W171" i="178"/>
  <c r="V171" i="178"/>
  <c r="U171" i="178"/>
  <c r="W170" i="178"/>
  <c r="V170" i="178"/>
  <c r="U170" i="178"/>
  <c r="X169" i="178"/>
  <c r="W169" i="178"/>
  <c r="V169" i="178"/>
  <c r="U169" i="178"/>
  <c r="X168" i="178"/>
  <c r="W168" i="178"/>
  <c r="V168" i="178"/>
  <c r="U168" i="178"/>
  <c r="W167" i="178"/>
  <c r="U167" i="178"/>
  <c r="X166" i="178"/>
  <c r="W166" i="178"/>
  <c r="V166" i="178"/>
  <c r="U166" i="178"/>
  <c r="X165" i="178"/>
  <c r="W165" i="178"/>
  <c r="V165" i="178"/>
  <c r="U165" i="178"/>
  <c r="X164" i="178"/>
  <c r="W164" i="178"/>
  <c r="V164" i="178"/>
  <c r="U164" i="178"/>
  <c r="W163" i="178"/>
  <c r="U163" i="178"/>
  <c r="X162" i="178"/>
  <c r="W162" i="178"/>
  <c r="V162" i="178"/>
  <c r="U162" i="178"/>
  <c r="X161" i="178"/>
  <c r="W161" i="178"/>
  <c r="V161" i="178"/>
  <c r="U161" i="178"/>
  <c r="W160" i="178"/>
  <c r="V160" i="178"/>
  <c r="U160" i="178"/>
  <c r="X159" i="178"/>
  <c r="W159" i="178"/>
  <c r="V159" i="178"/>
  <c r="U159" i="178"/>
  <c r="X158" i="178"/>
  <c r="W158" i="178"/>
  <c r="V158" i="178"/>
  <c r="U158" i="178"/>
  <c r="W157" i="178"/>
  <c r="U157" i="178"/>
  <c r="X156" i="178"/>
  <c r="W156" i="178"/>
  <c r="V156" i="178"/>
  <c r="U156" i="178"/>
  <c r="X155" i="178"/>
  <c r="W155" i="178"/>
  <c r="V155" i="178"/>
  <c r="U155" i="178"/>
  <c r="X154" i="178"/>
  <c r="W154" i="178"/>
  <c r="V154" i="178"/>
  <c r="U154" i="178"/>
  <c r="W153" i="178"/>
  <c r="U153" i="178"/>
  <c r="X152" i="178"/>
  <c r="W152" i="178"/>
  <c r="V152" i="178"/>
  <c r="U152" i="178"/>
  <c r="X151" i="178"/>
  <c r="W151" i="178"/>
  <c r="V151" i="178"/>
  <c r="U151" i="178"/>
  <c r="W150" i="178"/>
  <c r="V150" i="178"/>
  <c r="U150" i="178"/>
  <c r="X149" i="178"/>
  <c r="W149" i="178"/>
  <c r="V149" i="178"/>
  <c r="U149" i="178"/>
  <c r="X148" i="178"/>
  <c r="W148" i="178"/>
  <c r="V148" i="178"/>
  <c r="U148" i="178"/>
  <c r="W147" i="178"/>
  <c r="U147" i="178"/>
  <c r="X146" i="178"/>
  <c r="W146" i="178"/>
  <c r="V146" i="178"/>
  <c r="U146" i="178"/>
  <c r="X145" i="178"/>
  <c r="W145" i="178"/>
  <c r="V145" i="178"/>
  <c r="U145" i="178"/>
  <c r="X144" i="178"/>
  <c r="W144" i="178"/>
  <c r="V144" i="178"/>
  <c r="U144" i="178"/>
  <c r="W143" i="178"/>
  <c r="U143" i="178"/>
  <c r="X142" i="178"/>
  <c r="W142" i="178"/>
  <c r="V142" i="178"/>
  <c r="U142" i="178"/>
  <c r="X141" i="178"/>
  <c r="W141" i="178"/>
  <c r="V141" i="178"/>
  <c r="U141" i="178"/>
  <c r="W140" i="178"/>
  <c r="V140" i="178"/>
  <c r="U140" i="178"/>
  <c r="X139" i="178"/>
  <c r="W139" i="178"/>
  <c r="V139" i="178"/>
  <c r="U139" i="178"/>
  <c r="X138" i="178"/>
  <c r="W138" i="178"/>
  <c r="V138" i="178"/>
  <c r="U138" i="178"/>
  <c r="W137" i="178"/>
  <c r="U137" i="178"/>
  <c r="X136" i="178"/>
  <c r="W136" i="178"/>
  <c r="V136" i="178"/>
  <c r="U136" i="178"/>
  <c r="X135" i="178"/>
  <c r="W135" i="178"/>
  <c r="V135" i="178"/>
  <c r="U135" i="178"/>
  <c r="X134" i="178"/>
  <c r="W134" i="178"/>
  <c r="V134" i="178"/>
  <c r="U134" i="178"/>
  <c r="W133" i="178"/>
  <c r="U133" i="178"/>
  <c r="X132" i="178"/>
  <c r="W132" i="178"/>
  <c r="V132" i="178"/>
  <c r="U132" i="178"/>
  <c r="X131" i="178"/>
  <c r="W131" i="178"/>
  <c r="V131" i="178"/>
  <c r="U131" i="178"/>
  <c r="W130" i="178"/>
  <c r="V130" i="178"/>
  <c r="U130" i="178"/>
  <c r="X129" i="178"/>
  <c r="W129" i="178"/>
  <c r="V129" i="178"/>
  <c r="U129" i="178"/>
  <c r="X128" i="178"/>
  <c r="W128" i="178"/>
  <c r="V128" i="178"/>
  <c r="U128" i="178"/>
  <c r="W127" i="178"/>
  <c r="U127" i="178"/>
  <c r="X126" i="178"/>
  <c r="W126" i="178"/>
  <c r="V126" i="178"/>
  <c r="U126" i="178"/>
  <c r="X125" i="178"/>
  <c r="W125" i="178"/>
  <c r="V125" i="178"/>
  <c r="U125" i="178"/>
  <c r="X124" i="178"/>
  <c r="W124" i="178"/>
  <c r="V124" i="178"/>
  <c r="U124" i="178"/>
  <c r="W123" i="178"/>
  <c r="U123" i="178"/>
  <c r="X122" i="178"/>
  <c r="W122" i="178"/>
  <c r="V122" i="178"/>
  <c r="U122" i="178"/>
  <c r="X121" i="178"/>
  <c r="W121" i="178"/>
  <c r="V121" i="178"/>
  <c r="U121" i="178"/>
  <c r="W120" i="178"/>
  <c r="V120" i="178"/>
  <c r="U120" i="178"/>
  <c r="X119" i="178"/>
  <c r="W119" i="178"/>
  <c r="V119" i="178"/>
  <c r="U119" i="178"/>
  <c r="X118" i="178"/>
  <c r="W118" i="178"/>
  <c r="V118" i="178"/>
  <c r="U118" i="178"/>
  <c r="W117" i="178"/>
  <c r="U117" i="178"/>
  <c r="X116" i="178"/>
  <c r="W116" i="178"/>
  <c r="V116" i="178"/>
  <c r="U116" i="178"/>
  <c r="X115" i="178"/>
  <c r="W115" i="178"/>
  <c r="V115" i="178"/>
  <c r="U115" i="178"/>
  <c r="X114" i="178"/>
  <c r="W114" i="178"/>
  <c r="V114" i="178"/>
  <c r="U114" i="178"/>
  <c r="W113" i="178"/>
  <c r="U113" i="178"/>
  <c r="X112" i="178"/>
  <c r="W112" i="178"/>
  <c r="V112" i="178"/>
  <c r="U112" i="178"/>
  <c r="X111" i="178"/>
  <c r="W111" i="178"/>
  <c r="V111" i="178"/>
  <c r="U111" i="178"/>
  <c r="W110" i="178"/>
  <c r="V110" i="178"/>
  <c r="U110" i="178"/>
  <c r="X109" i="178"/>
  <c r="W109" i="178"/>
  <c r="V109" i="178"/>
  <c r="U109" i="178"/>
  <c r="X108" i="178"/>
  <c r="W108" i="178"/>
  <c r="V108" i="178"/>
  <c r="U108" i="178"/>
  <c r="W107" i="178"/>
  <c r="U107" i="178"/>
  <c r="X106" i="178"/>
  <c r="W106" i="178"/>
  <c r="V106" i="178"/>
  <c r="U106" i="178"/>
  <c r="X105" i="178"/>
  <c r="W105" i="178"/>
  <c r="V105" i="178"/>
  <c r="U105" i="178"/>
  <c r="X104" i="178"/>
  <c r="W104" i="178"/>
  <c r="V104" i="178"/>
  <c r="U104" i="178"/>
  <c r="W103" i="178"/>
  <c r="U103" i="178"/>
  <c r="X102" i="178"/>
  <c r="W102" i="178"/>
  <c r="V102" i="178"/>
  <c r="U102" i="178"/>
  <c r="X101" i="178"/>
  <c r="W101" i="178"/>
  <c r="V101" i="178"/>
  <c r="U101" i="178"/>
  <c r="W100" i="178"/>
  <c r="V100" i="178"/>
  <c r="U100" i="178"/>
  <c r="X99" i="178"/>
  <c r="W99" i="178"/>
  <c r="V99" i="178"/>
  <c r="U99" i="178"/>
  <c r="X98" i="178"/>
  <c r="W98" i="178"/>
  <c r="V98" i="178"/>
  <c r="U98" i="178"/>
  <c r="W97" i="178"/>
  <c r="U97" i="178"/>
  <c r="X96" i="178"/>
  <c r="W96" i="178"/>
  <c r="V96" i="178"/>
  <c r="U96" i="178"/>
  <c r="X95" i="178"/>
  <c r="W95" i="178"/>
  <c r="V95" i="178"/>
  <c r="U95" i="178"/>
  <c r="X94" i="178"/>
  <c r="W94" i="178"/>
  <c r="V94" i="178"/>
  <c r="U94" i="178"/>
  <c r="W93" i="178"/>
  <c r="U93" i="178"/>
  <c r="X92" i="178"/>
  <c r="W92" i="178"/>
  <c r="V92" i="178"/>
  <c r="U92" i="178"/>
  <c r="X91" i="178"/>
  <c r="W91" i="178"/>
  <c r="V91" i="178"/>
  <c r="U91" i="178"/>
  <c r="W90" i="178"/>
  <c r="V90" i="178"/>
  <c r="U90" i="178"/>
  <c r="X89" i="178"/>
  <c r="W89" i="178"/>
  <c r="V89" i="178"/>
  <c r="U89" i="178"/>
  <c r="X88" i="178"/>
  <c r="W88" i="178"/>
  <c r="V88" i="178"/>
  <c r="U88" i="178"/>
  <c r="W87" i="178"/>
  <c r="U87" i="178"/>
  <c r="X86" i="178"/>
  <c r="W86" i="178"/>
  <c r="V86" i="178"/>
  <c r="U86" i="178"/>
  <c r="X85" i="178"/>
  <c r="W85" i="178"/>
  <c r="V85" i="178"/>
  <c r="U85" i="178"/>
  <c r="X84" i="178"/>
  <c r="W84" i="178"/>
  <c r="V84" i="178"/>
  <c r="U84" i="178"/>
  <c r="W83" i="178"/>
  <c r="U83" i="178"/>
  <c r="X82" i="178"/>
  <c r="W82" i="178"/>
  <c r="V82" i="178"/>
  <c r="U82" i="178"/>
  <c r="X81" i="178"/>
  <c r="W81" i="178"/>
  <c r="V81" i="178"/>
  <c r="U81" i="178"/>
  <c r="W80" i="178"/>
  <c r="V80" i="178"/>
  <c r="U80" i="178"/>
  <c r="X79" i="178"/>
  <c r="W79" i="178"/>
  <c r="V79" i="178"/>
  <c r="U79" i="178"/>
  <c r="X78" i="178"/>
  <c r="W78" i="178"/>
  <c r="V78" i="178"/>
  <c r="U78" i="178"/>
  <c r="W77" i="178"/>
  <c r="U77" i="178"/>
  <c r="X76" i="178"/>
  <c r="W76" i="178"/>
  <c r="V76" i="178"/>
  <c r="U76" i="178"/>
  <c r="X75" i="178"/>
  <c r="W75" i="178"/>
  <c r="V75" i="178"/>
  <c r="U75" i="178"/>
  <c r="X74" i="178"/>
  <c r="W74" i="178"/>
  <c r="V74" i="178"/>
  <c r="U74" i="178"/>
  <c r="W73" i="178"/>
  <c r="U73" i="178"/>
  <c r="X72" i="178"/>
  <c r="W72" i="178"/>
  <c r="V72" i="178"/>
  <c r="U72" i="178"/>
  <c r="X71" i="178"/>
  <c r="W71" i="178"/>
  <c r="V71" i="178"/>
  <c r="U71" i="178"/>
  <c r="W70" i="178"/>
  <c r="V70" i="178"/>
  <c r="U70" i="178"/>
  <c r="X69" i="178"/>
  <c r="W69" i="178"/>
  <c r="V69" i="178"/>
  <c r="U69" i="178"/>
  <c r="X68" i="178"/>
  <c r="W68" i="178"/>
  <c r="V68" i="178"/>
  <c r="U68" i="178"/>
  <c r="W67" i="178"/>
  <c r="U67" i="178"/>
  <c r="X66" i="178"/>
  <c r="W66" i="178"/>
  <c r="V66" i="178"/>
  <c r="U66" i="178"/>
  <c r="X65" i="178"/>
  <c r="W65" i="178"/>
  <c r="V65" i="178"/>
  <c r="U65" i="178"/>
  <c r="X64" i="178"/>
  <c r="W64" i="178"/>
  <c r="V64" i="178"/>
  <c r="U64" i="178"/>
  <c r="W63" i="178"/>
  <c r="U63" i="178"/>
  <c r="X62" i="178"/>
  <c r="W62" i="178"/>
  <c r="V62" i="178"/>
  <c r="U62" i="178"/>
  <c r="X61" i="178"/>
  <c r="W61" i="178"/>
  <c r="V61" i="178"/>
  <c r="U61" i="178"/>
  <c r="W60" i="178"/>
  <c r="V60" i="178"/>
  <c r="U60" i="178"/>
  <c r="X59" i="178"/>
  <c r="W59" i="178"/>
  <c r="V59" i="178"/>
  <c r="U59" i="178"/>
  <c r="X58" i="178"/>
  <c r="W58" i="178"/>
  <c r="V58" i="178"/>
  <c r="U58" i="178"/>
  <c r="W57" i="178"/>
  <c r="U57" i="178"/>
  <c r="X56" i="178"/>
  <c r="W56" i="178"/>
  <c r="V56" i="178"/>
  <c r="U56" i="178"/>
  <c r="X55" i="178"/>
  <c r="W55" i="178"/>
  <c r="V55" i="178"/>
  <c r="U55" i="178"/>
  <c r="X54" i="178"/>
  <c r="W54" i="178"/>
  <c r="V54" i="178"/>
  <c r="U54" i="178"/>
  <c r="W53" i="178"/>
  <c r="U53" i="178"/>
  <c r="X52" i="178"/>
  <c r="W52" i="178"/>
  <c r="V52" i="178"/>
  <c r="U52" i="178"/>
  <c r="X51" i="178"/>
  <c r="W51" i="178"/>
  <c r="V51" i="178"/>
  <c r="U51" i="178"/>
  <c r="W50" i="178"/>
  <c r="V50" i="178"/>
  <c r="U50" i="178"/>
  <c r="X49" i="178"/>
  <c r="W49" i="178"/>
  <c r="V49" i="178"/>
  <c r="U49" i="178"/>
  <c r="X48" i="178"/>
  <c r="W48" i="178"/>
  <c r="V48" i="178"/>
  <c r="U48" i="178"/>
  <c r="W47" i="178"/>
  <c r="U47" i="178"/>
  <c r="X46" i="178"/>
  <c r="W46" i="178"/>
  <c r="V46" i="178"/>
  <c r="U46" i="178"/>
  <c r="X45" i="178"/>
  <c r="W45" i="178"/>
  <c r="V45" i="178"/>
  <c r="U45" i="178"/>
  <c r="X44" i="178"/>
  <c r="W44" i="178"/>
  <c r="V44" i="178"/>
  <c r="U44" i="178"/>
  <c r="W43" i="178"/>
  <c r="U43" i="178"/>
  <c r="X42" i="178"/>
  <c r="W42" i="178"/>
  <c r="V42" i="178"/>
  <c r="U42" i="178"/>
  <c r="X41" i="178"/>
  <c r="W41" i="178"/>
  <c r="V41" i="178"/>
  <c r="U41" i="178"/>
  <c r="W40" i="178"/>
  <c r="V40" i="178"/>
  <c r="U40" i="178"/>
  <c r="X39" i="178"/>
  <c r="W39" i="178"/>
  <c r="V39" i="178"/>
  <c r="U39" i="178"/>
  <c r="X38" i="178"/>
  <c r="W38" i="178"/>
  <c r="V38" i="178"/>
  <c r="U38" i="178"/>
  <c r="W37" i="178"/>
  <c r="U37" i="178"/>
  <c r="X36" i="178"/>
  <c r="W36" i="178"/>
  <c r="V36" i="178"/>
  <c r="U36" i="178"/>
  <c r="X35" i="178"/>
  <c r="W35" i="178"/>
  <c r="V35" i="178"/>
  <c r="U35" i="178"/>
  <c r="X34" i="178"/>
  <c r="W34" i="178"/>
  <c r="V34" i="178"/>
  <c r="U34" i="178"/>
  <c r="W33" i="178"/>
  <c r="U33" i="178"/>
  <c r="X32" i="178"/>
  <c r="W32" i="178"/>
  <c r="V32" i="178"/>
  <c r="U32" i="178"/>
  <c r="X31" i="178"/>
  <c r="W31" i="178"/>
  <c r="V31" i="178"/>
  <c r="U31" i="178"/>
  <c r="W30" i="178"/>
  <c r="V30" i="178"/>
  <c r="U30" i="178"/>
  <c r="X29" i="178"/>
  <c r="W29" i="178"/>
  <c r="V29" i="178"/>
  <c r="U29" i="178"/>
  <c r="X28" i="178"/>
  <c r="W28" i="178"/>
  <c r="V28" i="178"/>
  <c r="U28" i="178"/>
  <c r="W27" i="178"/>
  <c r="U27" i="178"/>
  <c r="X26" i="178"/>
  <c r="W26" i="178"/>
  <c r="V26" i="178"/>
  <c r="U26" i="178"/>
  <c r="X25" i="178"/>
  <c r="W25" i="178"/>
  <c r="V25" i="178"/>
  <c r="U25" i="178"/>
  <c r="X24" i="178"/>
  <c r="W24" i="178"/>
  <c r="V24" i="178"/>
  <c r="U24" i="178"/>
  <c r="W23" i="178"/>
  <c r="U23" i="178"/>
  <c r="X22" i="178"/>
  <c r="W22" i="178"/>
  <c r="V22" i="178"/>
  <c r="U22" i="178"/>
  <c r="X21" i="178"/>
  <c r="W21" i="178"/>
  <c r="V21" i="178"/>
  <c r="U21" i="178"/>
  <c r="W20" i="178"/>
  <c r="V20" i="178"/>
  <c r="U20" i="178"/>
  <c r="S239" i="178"/>
  <c r="R239" i="178"/>
  <c r="Q239" i="178"/>
  <c r="P239" i="178"/>
  <c r="S238" i="178"/>
  <c r="R238" i="178"/>
  <c r="Q238" i="178"/>
  <c r="P238" i="178"/>
  <c r="R237" i="178"/>
  <c r="P237" i="178"/>
  <c r="S236" i="178"/>
  <c r="R236" i="178"/>
  <c r="Q236" i="178"/>
  <c r="P236" i="178"/>
  <c r="S235" i="178"/>
  <c r="R235" i="178"/>
  <c r="Q235" i="178"/>
  <c r="P235" i="178"/>
  <c r="R234" i="178"/>
  <c r="P234" i="178"/>
  <c r="R233" i="178"/>
  <c r="P233" i="178"/>
  <c r="S232" i="178"/>
  <c r="R232" i="178"/>
  <c r="Q232" i="178"/>
  <c r="P232" i="178"/>
  <c r="S231" i="178"/>
  <c r="R231" i="178"/>
  <c r="Q231" i="178"/>
  <c r="P231" i="178"/>
  <c r="R230" i="178"/>
  <c r="Q230" i="178"/>
  <c r="P230" i="178"/>
  <c r="S229" i="178"/>
  <c r="R229" i="178"/>
  <c r="Q229" i="178"/>
  <c r="P229" i="178"/>
  <c r="S228" i="178"/>
  <c r="R228" i="178"/>
  <c r="Q228" i="178"/>
  <c r="P228" i="178"/>
  <c r="R227" i="178"/>
  <c r="P227" i="178"/>
  <c r="S226" i="178"/>
  <c r="R226" i="178"/>
  <c r="Q226" i="178"/>
  <c r="P226" i="178"/>
  <c r="S225" i="178"/>
  <c r="R225" i="178"/>
  <c r="Q225" i="178"/>
  <c r="P225" i="178"/>
  <c r="R224" i="178"/>
  <c r="P224" i="178"/>
  <c r="R223" i="178"/>
  <c r="P223" i="178"/>
  <c r="S222" i="178"/>
  <c r="R222" i="178"/>
  <c r="Q222" i="178"/>
  <c r="P222" i="178"/>
  <c r="S221" i="178"/>
  <c r="R221" i="178"/>
  <c r="Q221" i="178"/>
  <c r="P221" i="178"/>
  <c r="R220" i="178"/>
  <c r="Q220" i="178"/>
  <c r="P220" i="178"/>
  <c r="S219" i="178"/>
  <c r="R219" i="178"/>
  <c r="Q219" i="178"/>
  <c r="P219" i="178"/>
  <c r="S218" i="178"/>
  <c r="R218" i="178"/>
  <c r="Q218" i="178"/>
  <c r="P218" i="178"/>
  <c r="R217" i="178"/>
  <c r="P217" i="178"/>
  <c r="S216" i="178"/>
  <c r="R216" i="178"/>
  <c r="Q216" i="178"/>
  <c r="P216" i="178"/>
  <c r="S215" i="178"/>
  <c r="R215" i="178"/>
  <c r="Q215" i="178"/>
  <c r="P215" i="178"/>
  <c r="R214" i="178"/>
  <c r="P214" i="178"/>
  <c r="R213" i="178"/>
  <c r="P213" i="178"/>
  <c r="S212" i="178"/>
  <c r="R212" i="178"/>
  <c r="Q212" i="178"/>
  <c r="P212" i="178"/>
  <c r="S211" i="178"/>
  <c r="R211" i="178"/>
  <c r="Q211" i="178"/>
  <c r="P211" i="178"/>
  <c r="R210" i="178"/>
  <c r="Q210" i="178"/>
  <c r="P210" i="178"/>
  <c r="S209" i="178"/>
  <c r="R209" i="178"/>
  <c r="Q209" i="178"/>
  <c r="P209" i="178"/>
  <c r="S208" i="178"/>
  <c r="R208" i="178"/>
  <c r="Q208" i="178"/>
  <c r="P208" i="178"/>
  <c r="R207" i="178"/>
  <c r="P207" i="178"/>
  <c r="S206" i="178"/>
  <c r="R206" i="178"/>
  <c r="Q206" i="178"/>
  <c r="P206" i="178"/>
  <c r="S205" i="178"/>
  <c r="R205" i="178"/>
  <c r="Q205" i="178"/>
  <c r="P205" i="178"/>
  <c r="R204" i="178"/>
  <c r="P204" i="178"/>
  <c r="R203" i="178"/>
  <c r="P203" i="178"/>
  <c r="S202" i="178"/>
  <c r="R202" i="178"/>
  <c r="Q202" i="178"/>
  <c r="P202" i="178"/>
  <c r="S201" i="178"/>
  <c r="R201" i="178"/>
  <c r="Q201" i="178"/>
  <c r="P201" i="178"/>
  <c r="R200" i="178"/>
  <c r="Q200" i="178"/>
  <c r="P200" i="178"/>
  <c r="S199" i="178"/>
  <c r="R199" i="178"/>
  <c r="Q199" i="178"/>
  <c r="P199" i="178"/>
  <c r="S198" i="178"/>
  <c r="R198" i="178"/>
  <c r="Q198" i="178"/>
  <c r="P198" i="178"/>
  <c r="R197" i="178"/>
  <c r="P197" i="178"/>
  <c r="S196" i="178"/>
  <c r="R196" i="178"/>
  <c r="Q196" i="178"/>
  <c r="P196" i="178"/>
  <c r="S195" i="178"/>
  <c r="R195" i="178"/>
  <c r="Q195" i="178"/>
  <c r="P195" i="178"/>
  <c r="R194" i="178"/>
  <c r="P194" i="178"/>
  <c r="R193" i="178"/>
  <c r="P193" i="178"/>
  <c r="S192" i="178"/>
  <c r="R192" i="178"/>
  <c r="Q192" i="178"/>
  <c r="P192" i="178"/>
  <c r="S191" i="178"/>
  <c r="R191" i="178"/>
  <c r="Q191" i="178"/>
  <c r="P191" i="178"/>
  <c r="R190" i="178"/>
  <c r="Q190" i="178"/>
  <c r="P190" i="178"/>
  <c r="S189" i="178"/>
  <c r="R189" i="178"/>
  <c r="Q189" i="178"/>
  <c r="P189" i="178"/>
  <c r="S188" i="178"/>
  <c r="R188" i="178"/>
  <c r="Q188" i="178"/>
  <c r="P188" i="178"/>
  <c r="R187" i="178"/>
  <c r="P187" i="178"/>
  <c r="S186" i="178"/>
  <c r="R186" i="178"/>
  <c r="Q186" i="178"/>
  <c r="P186" i="178"/>
  <c r="S185" i="178"/>
  <c r="R185" i="178"/>
  <c r="Q185" i="178"/>
  <c r="P185" i="178"/>
  <c r="R184" i="178"/>
  <c r="P184" i="178"/>
  <c r="R183" i="178"/>
  <c r="P183" i="178"/>
  <c r="S182" i="178"/>
  <c r="R182" i="178"/>
  <c r="Q182" i="178"/>
  <c r="P182" i="178"/>
  <c r="S181" i="178"/>
  <c r="R181" i="178"/>
  <c r="Q181" i="178"/>
  <c r="P181" i="178"/>
  <c r="R180" i="178"/>
  <c r="Q180" i="178"/>
  <c r="P180" i="178"/>
  <c r="S179" i="178"/>
  <c r="R179" i="178"/>
  <c r="Q179" i="178"/>
  <c r="P179" i="178"/>
  <c r="S178" i="178"/>
  <c r="R178" i="178"/>
  <c r="Q178" i="178"/>
  <c r="P178" i="178"/>
  <c r="R177" i="178"/>
  <c r="P177" i="178"/>
  <c r="S176" i="178"/>
  <c r="R176" i="178"/>
  <c r="Q176" i="178"/>
  <c r="P176" i="178"/>
  <c r="S175" i="178"/>
  <c r="R175" i="178"/>
  <c r="Q175" i="178"/>
  <c r="P175" i="178"/>
  <c r="R174" i="178"/>
  <c r="P174" i="178"/>
  <c r="R173" i="178"/>
  <c r="P173" i="178"/>
  <c r="S172" i="178"/>
  <c r="R172" i="178"/>
  <c r="Q172" i="178"/>
  <c r="P172" i="178"/>
  <c r="S171" i="178"/>
  <c r="R171" i="178"/>
  <c r="Q171" i="178"/>
  <c r="P171" i="178"/>
  <c r="R170" i="178"/>
  <c r="Q170" i="178"/>
  <c r="P170" i="178"/>
  <c r="S169" i="178"/>
  <c r="R169" i="178"/>
  <c r="Q169" i="178"/>
  <c r="P169" i="178"/>
  <c r="S168" i="178"/>
  <c r="R168" i="178"/>
  <c r="Q168" i="178"/>
  <c r="P168" i="178"/>
  <c r="R167" i="178"/>
  <c r="P167" i="178"/>
  <c r="S166" i="178"/>
  <c r="R166" i="178"/>
  <c r="Q166" i="178"/>
  <c r="P166" i="178"/>
  <c r="S165" i="178"/>
  <c r="R165" i="178"/>
  <c r="Q165" i="178"/>
  <c r="P165" i="178"/>
  <c r="R164" i="178"/>
  <c r="P164" i="178"/>
  <c r="R163" i="178"/>
  <c r="P163" i="178"/>
  <c r="S162" i="178"/>
  <c r="R162" i="178"/>
  <c r="Q162" i="178"/>
  <c r="P162" i="178"/>
  <c r="S161" i="178"/>
  <c r="R161" i="178"/>
  <c r="Q161" i="178"/>
  <c r="P161" i="178"/>
  <c r="R160" i="178"/>
  <c r="Q160" i="178"/>
  <c r="P160" i="178"/>
  <c r="S159" i="178"/>
  <c r="R159" i="178"/>
  <c r="Q159" i="178"/>
  <c r="P159" i="178"/>
  <c r="S158" i="178"/>
  <c r="R158" i="178"/>
  <c r="Q158" i="178"/>
  <c r="P158" i="178"/>
  <c r="R157" i="178"/>
  <c r="P157" i="178"/>
  <c r="S156" i="178"/>
  <c r="R156" i="178"/>
  <c r="Q156" i="178"/>
  <c r="P156" i="178"/>
  <c r="S155" i="178"/>
  <c r="R155" i="178"/>
  <c r="Q155" i="178"/>
  <c r="P155" i="178"/>
  <c r="R154" i="178"/>
  <c r="P154" i="178"/>
  <c r="R153" i="178"/>
  <c r="P153" i="178"/>
  <c r="S152" i="178"/>
  <c r="R152" i="178"/>
  <c r="Q152" i="178"/>
  <c r="P152" i="178"/>
  <c r="S151" i="178"/>
  <c r="R151" i="178"/>
  <c r="Q151" i="178"/>
  <c r="P151" i="178"/>
  <c r="R150" i="178"/>
  <c r="Q150" i="178"/>
  <c r="P150" i="178"/>
  <c r="S149" i="178"/>
  <c r="R149" i="178"/>
  <c r="Q149" i="178"/>
  <c r="P149" i="178"/>
  <c r="S148" i="178"/>
  <c r="R148" i="178"/>
  <c r="Q148" i="178"/>
  <c r="P148" i="178"/>
  <c r="R147" i="178"/>
  <c r="P147" i="178"/>
  <c r="S146" i="178"/>
  <c r="R146" i="178"/>
  <c r="Q146" i="178"/>
  <c r="P146" i="178"/>
  <c r="S145" i="178"/>
  <c r="R145" i="178"/>
  <c r="Q145" i="178"/>
  <c r="P145" i="178"/>
  <c r="R144" i="178"/>
  <c r="P144" i="178"/>
  <c r="R143" i="178"/>
  <c r="P143" i="178"/>
  <c r="S142" i="178"/>
  <c r="R142" i="178"/>
  <c r="Q142" i="178"/>
  <c r="P142" i="178"/>
  <c r="S141" i="178"/>
  <c r="R141" i="178"/>
  <c r="Q141" i="178"/>
  <c r="P141" i="178"/>
  <c r="R140" i="178"/>
  <c r="Q140" i="178"/>
  <c r="P140" i="178"/>
  <c r="S139" i="178"/>
  <c r="R139" i="178"/>
  <c r="Q139" i="178"/>
  <c r="P139" i="178"/>
  <c r="S138" i="178"/>
  <c r="R138" i="178"/>
  <c r="Q138" i="178"/>
  <c r="P138" i="178"/>
  <c r="R137" i="178"/>
  <c r="P137" i="178"/>
  <c r="S136" i="178"/>
  <c r="R136" i="178"/>
  <c r="Q136" i="178"/>
  <c r="P136" i="178"/>
  <c r="S135" i="178"/>
  <c r="R135" i="178"/>
  <c r="Q135" i="178"/>
  <c r="P135" i="178"/>
  <c r="R134" i="178"/>
  <c r="P134" i="178"/>
  <c r="R133" i="178"/>
  <c r="P133" i="178"/>
  <c r="S132" i="178"/>
  <c r="R132" i="178"/>
  <c r="Q132" i="178"/>
  <c r="P132" i="178"/>
  <c r="S131" i="178"/>
  <c r="R131" i="178"/>
  <c r="Q131" i="178"/>
  <c r="P131" i="178"/>
  <c r="R130" i="178"/>
  <c r="Q130" i="178"/>
  <c r="P130" i="178"/>
  <c r="S129" i="178"/>
  <c r="R129" i="178"/>
  <c r="Q129" i="178"/>
  <c r="P129" i="178"/>
  <c r="S128" i="178"/>
  <c r="R128" i="178"/>
  <c r="Q128" i="178"/>
  <c r="P128" i="178"/>
  <c r="R127" i="178"/>
  <c r="P127" i="178"/>
  <c r="S126" i="178"/>
  <c r="R126" i="178"/>
  <c r="Q126" i="178"/>
  <c r="P126" i="178"/>
  <c r="S125" i="178"/>
  <c r="R125" i="178"/>
  <c r="Q125" i="178"/>
  <c r="P125" i="178"/>
  <c r="R124" i="178"/>
  <c r="P124" i="178"/>
  <c r="R123" i="178"/>
  <c r="P123" i="178"/>
  <c r="S122" i="178"/>
  <c r="R122" i="178"/>
  <c r="Q122" i="178"/>
  <c r="P122" i="178"/>
  <c r="S121" i="178"/>
  <c r="R121" i="178"/>
  <c r="Q121" i="178"/>
  <c r="P121" i="178"/>
  <c r="R120" i="178"/>
  <c r="Q120" i="178"/>
  <c r="P120" i="178"/>
  <c r="S119" i="178"/>
  <c r="R119" i="178"/>
  <c r="Q119" i="178"/>
  <c r="P119" i="178"/>
  <c r="S118" i="178"/>
  <c r="R118" i="178"/>
  <c r="Q118" i="178"/>
  <c r="P118" i="178"/>
  <c r="R117" i="178"/>
  <c r="P117" i="178"/>
  <c r="S116" i="178"/>
  <c r="R116" i="178"/>
  <c r="Q116" i="178"/>
  <c r="P116" i="178"/>
  <c r="S115" i="178"/>
  <c r="R115" i="178"/>
  <c r="Q115" i="178"/>
  <c r="P115" i="178"/>
  <c r="R114" i="178"/>
  <c r="P114" i="178"/>
  <c r="R113" i="178"/>
  <c r="P113" i="178"/>
  <c r="S112" i="178"/>
  <c r="R112" i="178"/>
  <c r="Q112" i="178"/>
  <c r="P112" i="178"/>
  <c r="S111" i="178"/>
  <c r="R111" i="178"/>
  <c r="Q111" i="178"/>
  <c r="P111" i="178"/>
  <c r="R110" i="178"/>
  <c r="Q110" i="178"/>
  <c r="P110" i="178"/>
  <c r="S109" i="178"/>
  <c r="R109" i="178"/>
  <c r="Q109" i="178"/>
  <c r="P109" i="178"/>
  <c r="S108" i="178"/>
  <c r="R108" i="178"/>
  <c r="Q108" i="178"/>
  <c r="P108" i="178"/>
  <c r="R107" i="178"/>
  <c r="P107" i="178"/>
  <c r="S106" i="178"/>
  <c r="R106" i="178"/>
  <c r="Q106" i="178"/>
  <c r="P106" i="178"/>
  <c r="S105" i="178"/>
  <c r="R105" i="178"/>
  <c r="Q105" i="178"/>
  <c r="P105" i="178"/>
  <c r="R104" i="178"/>
  <c r="P104" i="178"/>
  <c r="R103" i="178"/>
  <c r="P103" i="178"/>
  <c r="S102" i="178"/>
  <c r="R102" i="178"/>
  <c r="Q102" i="178"/>
  <c r="P102" i="178"/>
  <c r="S101" i="178"/>
  <c r="R101" i="178"/>
  <c r="Q101" i="178"/>
  <c r="P101" i="178"/>
  <c r="R100" i="178"/>
  <c r="Q100" i="178"/>
  <c r="P100" i="178"/>
  <c r="S99" i="178"/>
  <c r="R99" i="178"/>
  <c r="Q99" i="178"/>
  <c r="P99" i="178"/>
  <c r="S98" i="178"/>
  <c r="R98" i="178"/>
  <c r="Q98" i="178"/>
  <c r="P98" i="178"/>
  <c r="R97" i="178"/>
  <c r="P97" i="178"/>
  <c r="S96" i="178"/>
  <c r="R96" i="178"/>
  <c r="Q96" i="178"/>
  <c r="P96" i="178"/>
  <c r="S95" i="178"/>
  <c r="R95" i="178"/>
  <c r="Q95" i="178"/>
  <c r="P95" i="178"/>
  <c r="R94" i="178"/>
  <c r="P94" i="178"/>
  <c r="R93" i="178"/>
  <c r="P93" i="178"/>
  <c r="S92" i="178"/>
  <c r="R92" i="178"/>
  <c r="Q92" i="178"/>
  <c r="P92" i="178"/>
  <c r="S91" i="178"/>
  <c r="R91" i="178"/>
  <c r="Q91" i="178"/>
  <c r="P91" i="178"/>
  <c r="R90" i="178"/>
  <c r="Q90" i="178"/>
  <c r="P90" i="178"/>
  <c r="S89" i="178"/>
  <c r="R89" i="178"/>
  <c r="Q89" i="178"/>
  <c r="P89" i="178"/>
  <c r="S88" i="178"/>
  <c r="R88" i="178"/>
  <c r="Q88" i="178"/>
  <c r="P88" i="178"/>
  <c r="R87" i="178"/>
  <c r="P87" i="178"/>
  <c r="S86" i="178"/>
  <c r="R86" i="178"/>
  <c r="Q86" i="178"/>
  <c r="P86" i="178"/>
  <c r="S85" i="178"/>
  <c r="R85" i="178"/>
  <c r="Q85" i="178"/>
  <c r="P85" i="178"/>
  <c r="R84" i="178"/>
  <c r="P84" i="178"/>
  <c r="R83" i="178"/>
  <c r="P83" i="178"/>
  <c r="S82" i="178"/>
  <c r="R82" i="178"/>
  <c r="Q82" i="178"/>
  <c r="P82" i="178"/>
  <c r="S81" i="178"/>
  <c r="R81" i="178"/>
  <c r="Q81" i="178"/>
  <c r="P81" i="178"/>
  <c r="R80" i="178"/>
  <c r="Q80" i="178"/>
  <c r="P80" i="178"/>
  <c r="S79" i="178"/>
  <c r="R79" i="178"/>
  <c r="Q79" i="178"/>
  <c r="P79" i="178"/>
  <c r="S78" i="178"/>
  <c r="R78" i="178"/>
  <c r="Q78" i="178"/>
  <c r="P78" i="178"/>
  <c r="R77" i="178"/>
  <c r="P77" i="178"/>
  <c r="S76" i="178"/>
  <c r="R76" i="178"/>
  <c r="Q76" i="178"/>
  <c r="P76" i="178"/>
  <c r="S75" i="178"/>
  <c r="R75" i="178"/>
  <c r="Q75" i="178"/>
  <c r="P75" i="178"/>
  <c r="R74" i="178"/>
  <c r="P74" i="178"/>
  <c r="R73" i="178"/>
  <c r="P73" i="178"/>
  <c r="S72" i="178"/>
  <c r="R72" i="178"/>
  <c r="Q72" i="178"/>
  <c r="P72" i="178"/>
  <c r="S71" i="178"/>
  <c r="R71" i="178"/>
  <c r="Q71" i="178"/>
  <c r="P71" i="178"/>
  <c r="R70" i="178"/>
  <c r="Q70" i="178"/>
  <c r="P70" i="178"/>
  <c r="S69" i="178"/>
  <c r="R69" i="178"/>
  <c r="Q69" i="178"/>
  <c r="P69" i="178"/>
  <c r="S68" i="178"/>
  <c r="R68" i="178"/>
  <c r="Q68" i="178"/>
  <c r="P68" i="178"/>
  <c r="R67" i="178"/>
  <c r="P67" i="178"/>
  <c r="S66" i="178"/>
  <c r="R66" i="178"/>
  <c r="Q66" i="178"/>
  <c r="P66" i="178"/>
  <c r="S65" i="178"/>
  <c r="R65" i="178"/>
  <c r="Q65" i="178"/>
  <c r="P65" i="178"/>
  <c r="R64" i="178"/>
  <c r="P64" i="178"/>
  <c r="R63" i="178"/>
  <c r="P63" i="178"/>
  <c r="S62" i="178"/>
  <c r="R62" i="178"/>
  <c r="Q62" i="178"/>
  <c r="P62" i="178"/>
  <c r="S61" i="178"/>
  <c r="R61" i="178"/>
  <c r="Q61" i="178"/>
  <c r="P61" i="178"/>
  <c r="R60" i="178"/>
  <c r="Q60" i="178"/>
  <c r="P60" i="178"/>
  <c r="S59" i="178"/>
  <c r="R59" i="178"/>
  <c r="Q59" i="178"/>
  <c r="P59" i="178"/>
  <c r="S58" i="178"/>
  <c r="R58" i="178"/>
  <c r="Q58" i="178"/>
  <c r="P58" i="178"/>
  <c r="R57" i="178"/>
  <c r="P57" i="178"/>
  <c r="S56" i="178"/>
  <c r="R56" i="178"/>
  <c r="Q56" i="178"/>
  <c r="P56" i="178"/>
  <c r="S55" i="178"/>
  <c r="R55" i="178"/>
  <c r="Q55" i="178"/>
  <c r="P55" i="178"/>
  <c r="R54" i="178"/>
  <c r="P54" i="178"/>
  <c r="R53" i="178"/>
  <c r="P53" i="178"/>
  <c r="S52" i="178"/>
  <c r="R52" i="178"/>
  <c r="Q52" i="178"/>
  <c r="P52" i="178"/>
  <c r="S51" i="178"/>
  <c r="R51" i="178"/>
  <c r="Q51" i="178"/>
  <c r="P51" i="178"/>
  <c r="R50" i="178"/>
  <c r="Q50" i="178"/>
  <c r="P50" i="178"/>
  <c r="S49" i="178"/>
  <c r="R49" i="178"/>
  <c r="Q49" i="178"/>
  <c r="P49" i="178"/>
  <c r="S48" i="178"/>
  <c r="R48" i="178"/>
  <c r="Q48" i="178"/>
  <c r="P48" i="178"/>
  <c r="R47" i="178"/>
  <c r="P47" i="178"/>
  <c r="S46" i="178"/>
  <c r="R46" i="178"/>
  <c r="Q46" i="178"/>
  <c r="P46" i="178"/>
  <c r="S45" i="178"/>
  <c r="R45" i="178"/>
  <c r="Q45" i="178"/>
  <c r="P45" i="178"/>
  <c r="R44" i="178"/>
  <c r="P44" i="178"/>
  <c r="R43" i="178"/>
  <c r="P43" i="178"/>
  <c r="S42" i="178"/>
  <c r="R42" i="178"/>
  <c r="Q42" i="178"/>
  <c r="P42" i="178"/>
  <c r="S41" i="178"/>
  <c r="R41" i="178"/>
  <c r="Q41" i="178"/>
  <c r="P41" i="178"/>
  <c r="R40" i="178"/>
  <c r="Q40" i="178"/>
  <c r="P40" i="178"/>
  <c r="S39" i="178"/>
  <c r="R39" i="178"/>
  <c r="Q39" i="178"/>
  <c r="P39" i="178"/>
  <c r="S38" i="178"/>
  <c r="R38" i="178"/>
  <c r="Q38" i="178"/>
  <c r="P38" i="178"/>
  <c r="R37" i="178"/>
  <c r="P37" i="178"/>
  <c r="S36" i="178"/>
  <c r="R36" i="178"/>
  <c r="Q36" i="178"/>
  <c r="P36" i="178"/>
  <c r="S35" i="178"/>
  <c r="R35" i="178"/>
  <c r="Q35" i="178"/>
  <c r="P35" i="178"/>
  <c r="R34" i="178"/>
  <c r="P34" i="178"/>
  <c r="R33" i="178"/>
  <c r="P33" i="178"/>
  <c r="S32" i="178"/>
  <c r="R32" i="178"/>
  <c r="Q32" i="178"/>
  <c r="P32" i="178"/>
  <c r="S31" i="178"/>
  <c r="R31" i="178"/>
  <c r="Q31" i="178"/>
  <c r="P31" i="178"/>
  <c r="R30" i="178"/>
  <c r="Q30" i="178"/>
  <c r="P30" i="178"/>
  <c r="S29" i="178"/>
  <c r="R29" i="178"/>
  <c r="Q29" i="178"/>
  <c r="P29" i="178"/>
  <c r="S28" i="178"/>
  <c r="R28" i="178"/>
  <c r="Q28" i="178"/>
  <c r="P28" i="178"/>
  <c r="R27" i="178"/>
  <c r="P27" i="178"/>
  <c r="S26" i="178"/>
  <c r="R26" i="178"/>
  <c r="Q26" i="178"/>
  <c r="P26" i="178"/>
  <c r="S25" i="178"/>
  <c r="R25" i="178"/>
  <c r="Q25" i="178"/>
  <c r="P25" i="178"/>
  <c r="R24" i="178"/>
  <c r="P24" i="178"/>
  <c r="R23" i="178"/>
  <c r="P23" i="178"/>
  <c r="S22" i="178"/>
  <c r="R22" i="178"/>
  <c r="Q22" i="178"/>
  <c r="P22" i="178"/>
  <c r="S21" i="178"/>
  <c r="R21" i="178"/>
  <c r="Q21" i="178"/>
  <c r="P21" i="178"/>
  <c r="R20" i="178"/>
  <c r="Q20" i="178"/>
  <c r="P20" i="178"/>
  <c r="N239" i="178"/>
  <c r="M239" i="178"/>
  <c r="L239" i="178"/>
  <c r="K239" i="178"/>
  <c r="N238" i="178"/>
  <c r="M238" i="178"/>
  <c r="L238" i="178"/>
  <c r="K238" i="178"/>
  <c r="M237" i="178"/>
  <c r="K237" i="178"/>
  <c r="N236" i="178"/>
  <c r="M236" i="178"/>
  <c r="L236" i="178"/>
  <c r="K236" i="178"/>
  <c r="N235" i="178"/>
  <c r="M235" i="178"/>
  <c r="L235" i="178"/>
  <c r="K235" i="178"/>
  <c r="M234" i="178"/>
  <c r="K234" i="178"/>
  <c r="M233" i="178"/>
  <c r="K233" i="178"/>
  <c r="N232" i="178"/>
  <c r="M232" i="178"/>
  <c r="L232" i="178"/>
  <c r="K232" i="178"/>
  <c r="N231" i="178"/>
  <c r="M231" i="178"/>
  <c r="L231" i="178"/>
  <c r="K231" i="178"/>
  <c r="M230" i="178"/>
  <c r="L230" i="178"/>
  <c r="K230" i="178"/>
  <c r="N229" i="178"/>
  <c r="M229" i="178"/>
  <c r="L229" i="178"/>
  <c r="K229" i="178"/>
  <c r="N228" i="178"/>
  <c r="M228" i="178"/>
  <c r="L228" i="178"/>
  <c r="K228" i="178"/>
  <c r="M227" i="178"/>
  <c r="K227" i="178"/>
  <c r="N226" i="178"/>
  <c r="M226" i="178"/>
  <c r="L226" i="178"/>
  <c r="K226" i="178"/>
  <c r="N225" i="178"/>
  <c r="M225" i="178"/>
  <c r="L225" i="178"/>
  <c r="K225" i="178"/>
  <c r="M224" i="178"/>
  <c r="K224" i="178"/>
  <c r="M223" i="178"/>
  <c r="K223" i="178"/>
  <c r="N222" i="178"/>
  <c r="M222" i="178"/>
  <c r="L222" i="178"/>
  <c r="K222" i="178"/>
  <c r="N221" i="178"/>
  <c r="M221" i="178"/>
  <c r="L221" i="178"/>
  <c r="K221" i="178"/>
  <c r="M220" i="178"/>
  <c r="L220" i="178"/>
  <c r="K220" i="178"/>
  <c r="N219" i="178"/>
  <c r="M219" i="178"/>
  <c r="L219" i="178"/>
  <c r="K219" i="178"/>
  <c r="N218" i="178"/>
  <c r="M218" i="178"/>
  <c r="L218" i="178"/>
  <c r="K218" i="178"/>
  <c r="M217" i="178"/>
  <c r="K217" i="178"/>
  <c r="N216" i="178"/>
  <c r="M216" i="178"/>
  <c r="L216" i="178"/>
  <c r="K216" i="178"/>
  <c r="N215" i="178"/>
  <c r="M215" i="178"/>
  <c r="L215" i="178"/>
  <c r="K215" i="178"/>
  <c r="M214" i="178"/>
  <c r="K214" i="178"/>
  <c r="M213" i="178"/>
  <c r="K213" i="178"/>
  <c r="N212" i="178"/>
  <c r="M212" i="178"/>
  <c r="L212" i="178"/>
  <c r="K212" i="178"/>
  <c r="N211" i="178"/>
  <c r="M211" i="178"/>
  <c r="L211" i="178"/>
  <c r="K211" i="178"/>
  <c r="M210" i="178"/>
  <c r="L210" i="178"/>
  <c r="K210" i="178"/>
  <c r="N209" i="178"/>
  <c r="M209" i="178"/>
  <c r="L209" i="178"/>
  <c r="K209" i="178"/>
  <c r="N208" i="178"/>
  <c r="M208" i="178"/>
  <c r="L208" i="178"/>
  <c r="K208" i="178"/>
  <c r="M207" i="178"/>
  <c r="K207" i="178"/>
  <c r="N206" i="178"/>
  <c r="M206" i="178"/>
  <c r="L206" i="178"/>
  <c r="K206" i="178"/>
  <c r="N205" i="178"/>
  <c r="M205" i="178"/>
  <c r="L205" i="178"/>
  <c r="K205" i="178"/>
  <c r="M204" i="178"/>
  <c r="K204" i="178"/>
  <c r="M203" i="178"/>
  <c r="K203" i="178"/>
  <c r="N202" i="178"/>
  <c r="M202" i="178"/>
  <c r="L202" i="178"/>
  <c r="K202" i="178"/>
  <c r="N201" i="178"/>
  <c r="M201" i="178"/>
  <c r="L201" i="178"/>
  <c r="K201" i="178"/>
  <c r="M200" i="178"/>
  <c r="L200" i="178"/>
  <c r="K200" i="178"/>
  <c r="N199" i="178"/>
  <c r="M199" i="178"/>
  <c r="L199" i="178"/>
  <c r="K199" i="178"/>
  <c r="N198" i="178"/>
  <c r="M198" i="178"/>
  <c r="L198" i="178"/>
  <c r="K198" i="178"/>
  <c r="M197" i="178"/>
  <c r="K197" i="178"/>
  <c r="N196" i="178"/>
  <c r="M196" i="178"/>
  <c r="L196" i="178"/>
  <c r="K196" i="178"/>
  <c r="N195" i="178"/>
  <c r="M195" i="178"/>
  <c r="L195" i="178"/>
  <c r="K195" i="178"/>
  <c r="M194" i="178"/>
  <c r="K194" i="178"/>
  <c r="M193" i="178"/>
  <c r="K193" i="178"/>
  <c r="N192" i="178"/>
  <c r="M192" i="178"/>
  <c r="L192" i="178"/>
  <c r="K192" i="178"/>
  <c r="N191" i="178"/>
  <c r="M191" i="178"/>
  <c r="L191" i="178"/>
  <c r="K191" i="178"/>
  <c r="M190" i="178"/>
  <c r="L190" i="178"/>
  <c r="K190" i="178"/>
  <c r="N189" i="178"/>
  <c r="M189" i="178"/>
  <c r="L189" i="178"/>
  <c r="K189" i="178"/>
  <c r="N188" i="178"/>
  <c r="M188" i="178"/>
  <c r="L188" i="178"/>
  <c r="K188" i="178"/>
  <c r="M187" i="178"/>
  <c r="K187" i="178"/>
  <c r="N186" i="178"/>
  <c r="M186" i="178"/>
  <c r="L186" i="178"/>
  <c r="K186" i="178"/>
  <c r="N185" i="178"/>
  <c r="M185" i="178"/>
  <c r="L185" i="178"/>
  <c r="K185" i="178"/>
  <c r="M184" i="178"/>
  <c r="K184" i="178"/>
  <c r="M183" i="178"/>
  <c r="K183" i="178"/>
  <c r="N182" i="178"/>
  <c r="M182" i="178"/>
  <c r="L182" i="178"/>
  <c r="K182" i="178"/>
  <c r="N181" i="178"/>
  <c r="M181" i="178"/>
  <c r="L181" i="178"/>
  <c r="K181" i="178"/>
  <c r="M180" i="178"/>
  <c r="L180" i="178"/>
  <c r="K180" i="178"/>
  <c r="N179" i="178"/>
  <c r="M179" i="178"/>
  <c r="L179" i="178"/>
  <c r="K179" i="178"/>
  <c r="N178" i="178"/>
  <c r="M178" i="178"/>
  <c r="L178" i="178"/>
  <c r="K178" i="178"/>
  <c r="M177" i="178"/>
  <c r="K177" i="178"/>
  <c r="N176" i="178"/>
  <c r="M176" i="178"/>
  <c r="L176" i="178"/>
  <c r="K176" i="178"/>
  <c r="N175" i="178"/>
  <c r="M175" i="178"/>
  <c r="L175" i="178"/>
  <c r="K175" i="178"/>
  <c r="M174" i="178"/>
  <c r="K174" i="178"/>
  <c r="M173" i="178"/>
  <c r="K173" i="178"/>
  <c r="N172" i="178"/>
  <c r="M172" i="178"/>
  <c r="L172" i="178"/>
  <c r="K172" i="178"/>
  <c r="N171" i="178"/>
  <c r="M171" i="178"/>
  <c r="L171" i="178"/>
  <c r="K171" i="178"/>
  <c r="M170" i="178"/>
  <c r="L170" i="178"/>
  <c r="K170" i="178"/>
  <c r="N169" i="178"/>
  <c r="M169" i="178"/>
  <c r="L169" i="178"/>
  <c r="K169" i="178"/>
  <c r="N168" i="178"/>
  <c r="M168" i="178"/>
  <c r="L168" i="178"/>
  <c r="K168" i="178"/>
  <c r="M167" i="178"/>
  <c r="K167" i="178"/>
  <c r="N166" i="178"/>
  <c r="M166" i="178"/>
  <c r="L166" i="178"/>
  <c r="K166" i="178"/>
  <c r="N165" i="178"/>
  <c r="M165" i="178"/>
  <c r="L165" i="178"/>
  <c r="K165" i="178"/>
  <c r="M164" i="178"/>
  <c r="K164" i="178"/>
  <c r="M163" i="178"/>
  <c r="K163" i="178"/>
  <c r="N162" i="178"/>
  <c r="M162" i="178"/>
  <c r="L162" i="178"/>
  <c r="K162" i="178"/>
  <c r="N161" i="178"/>
  <c r="M161" i="178"/>
  <c r="L161" i="178"/>
  <c r="K161" i="178"/>
  <c r="M160" i="178"/>
  <c r="L160" i="178"/>
  <c r="K160" i="178"/>
  <c r="N159" i="178"/>
  <c r="M159" i="178"/>
  <c r="L159" i="178"/>
  <c r="K159" i="178"/>
  <c r="N158" i="178"/>
  <c r="M158" i="178"/>
  <c r="L158" i="178"/>
  <c r="K158" i="178"/>
  <c r="M157" i="178"/>
  <c r="K157" i="178"/>
  <c r="N156" i="178"/>
  <c r="M156" i="178"/>
  <c r="L156" i="178"/>
  <c r="K156" i="178"/>
  <c r="N155" i="178"/>
  <c r="M155" i="178"/>
  <c r="L155" i="178"/>
  <c r="K155" i="178"/>
  <c r="M154" i="178"/>
  <c r="K154" i="178"/>
  <c r="M153" i="178"/>
  <c r="K153" i="178"/>
  <c r="N152" i="178"/>
  <c r="M152" i="178"/>
  <c r="L152" i="178"/>
  <c r="K152" i="178"/>
  <c r="N151" i="178"/>
  <c r="M151" i="178"/>
  <c r="L151" i="178"/>
  <c r="K151" i="178"/>
  <c r="M150" i="178"/>
  <c r="L150" i="178"/>
  <c r="K150" i="178"/>
  <c r="N149" i="178"/>
  <c r="M149" i="178"/>
  <c r="L149" i="178"/>
  <c r="K149" i="178"/>
  <c r="N148" i="178"/>
  <c r="M148" i="178"/>
  <c r="L148" i="178"/>
  <c r="K148" i="178"/>
  <c r="M147" i="178"/>
  <c r="K147" i="178"/>
  <c r="N146" i="178"/>
  <c r="M146" i="178"/>
  <c r="L146" i="178"/>
  <c r="K146" i="178"/>
  <c r="N145" i="178"/>
  <c r="M145" i="178"/>
  <c r="L145" i="178"/>
  <c r="K145" i="178"/>
  <c r="M144" i="178"/>
  <c r="K144" i="178"/>
  <c r="M143" i="178"/>
  <c r="K143" i="178"/>
  <c r="N142" i="178"/>
  <c r="M142" i="178"/>
  <c r="L142" i="178"/>
  <c r="K142" i="178"/>
  <c r="N141" i="178"/>
  <c r="M141" i="178"/>
  <c r="L141" i="178"/>
  <c r="K141" i="178"/>
  <c r="M140" i="178"/>
  <c r="L140" i="178"/>
  <c r="K140" i="178"/>
  <c r="N139" i="178"/>
  <c r="M139" i="178"/>
  <c r="L139" i="178"/>
  <c r="K139" i="178"/>
  <c r="N138" i="178"/>
  <c r="M138" i="178"/>
  <c r="L138" i="178"/>
  <c r="K138" i="178"/>
  <c r="M137" i="178"/>
  <c r="K137" i="178"/>
  <c r="N136" i="178"/>
  <c r="M136" i="178"/>
  <c r="L136" i="178"/>
  <c r="K136" i="178"/>
  <c r="N135" i="178"/>
  <c r="M135" i="178"/>
  <c r="L135" i="178"/>
  <c r="K135" i="178"/>
  <c r="M134" i="178"/>
  <c r="K134" i="178"/>
  <c r="M133" i="178"/>
  <c r="K133" i="178"/>
  <c r="N132" i="178"/>
  <c r="M132" i="178"/>
  <c r="L132" i="178"/>
  <c r="K132" i="178"/>
  <c r="N131" i="178"/>
  <c r="M131" i="178"/>
  <c r="L131" i="178"/>
  <c r="K131" i="178"/>
  <c r="M130" i="178"/>
  <c r="L130" i="178"/>
  <c r="K130" i="178"/>
  <c r="N129" i="178"/>
  <c r="M129" i="178"/>
  <c r="L129" i="178"/>
  <c r="K129" i="178"/>
  <c r="N128" i="178"/>
  <c r="M128" i="178"/>
  <c r="L128" i="178"/>
  <c r="K128" i="178"/>
  <c r="M127" i="178"/>
  <c r="K127" i="178"/>
  <c r="N126" i="178"/>
  <c r="M126" i="178"/>
  <c r="L126" i="178"/>
  <c r="K126" i="178"/>
  <c r="N125" i="178"/>
  <c r="M125" i="178"/>
  <c r="L125" i="178"/>
  <c r="K125" i="178"/>
  <c r="M124" i="178"/>
  <c r="K124" i="178"/>
  <c r="M123" i="178"/>
  <c r="K123" i="178"/>
  <c r="N122" i="178"/>
  <c r="M122" i="178"/>
  <c r="L122" i="178"/>
  <c r="K122" i="178"/>
  <c r="N121" i="178"/>
  <c r="M121" i="178"/>
  <c r="L121" i="178"/>
  <c r="K121" i="178"/>
  <c r="M120" i="178"/>
  <c r="L120" i="178"/>
  <c r="K120" i="178"/>
  <c r="N119" i="178"/>
  <c r="M119" i="178"/>
  <c r="L119" i="178"/>
  <c r="K119" i="178"/>
  <c r="N118" i="178"/>
  <c r="M118" i="178"/>
  <c r="L118" i="178"/>
  <c r="K118" i="178"/>
  <c r="M117" i="178"/>
  <c r="K117" i="178"/>
  <c r="N116" i="178"/>
  <c r="M116" i="178"/>
  <c r="L116" i="178"/>
  <c r="K116" i="178"/>
  <c r="N115" i="178"/>
  <c r="M115" i="178"/>
  <c r="L115" i="178"/>
  <c r="K115" i="178"/>
  <c r="M114" i="178"/>
  <c r="K114" i="178"/>
  <c r="M113" i="178"/>
  <c r="K113" i="178"/>
  <c r="N112" i="178"/>
  <c r="M112" i="178"/>
  <c r="L112" i="178"/>
  <c r="K112" i="178"/>
  <c r="N111" i="178"/>
  <c r="M111" i="178"/>
  <c r="L111" i="178"/>
  <c r="K111" i="178"/>
  <c r="M110" i="178"/>
  <c r="L110" i="178"/>
  <c r="K110" i="178"/>
  <c r="N109" i="178"/>
  <c r="M109" i="178"/>
  <c r="L109" i="178"/>
  <c r="K109" i="178"/>
  <c r="N108" i="178"/>
  <c r="M108" i="178"/>
  <c r="L108" i="178"/>
  <c r="K108" i="178"/>
  <c r="M107" i="178"/>
  <c r="K107" i="178"/>
  <c r="N106" i="178"/>
  <c r="M106" i="178"/>
  <c r="L106" i="178"/>
  <c r="K106" i="178"/>
  <c r="N105" i="178"/>
  <c r="M105" i="178"/>
  <c r="L105" i="178"/>
  <c r="K105" i="178"/>
  <c r="M104" i="178"/>
  <c r="K104" i="178"/>
  <c r="M103" i="178"/>
  <c r="K103" i="178"/>
  <c r="N102" i="178"/>
  <c r="M102" i="178"/>
  <c r="L102" i="178"/>
  <c r="K102" i="178"/>
  <c r="N101" i="178"/>
  <c r="M101" i="178"/>
  <c r="L101" i="178"/>
  <c r="K101" i="178"/>
  <c r="M100" i="178"/>
  <c r="L100" i="178"/>
  <c r="K100" i="178"/>
  <c r="N99" i="178"/>
  <c r="M99" i="178"/>
  <c r="L99" i="178"/>
  <c r="K99" i="178"/>
  <c r="N98" i="178"/>
  <c r="M98" i="178"/>
  <c r="L98" i="178"/>
  <c r="K98" i="178"/>
  <c r="M97" i="178"/>
  <c r="K97" i="178"/>
  <c r="N96" i="178"/>
  <c r="M96" i="178"/>
  <c r="L96" i="178"/>
  <c r="K96" i="178"/>
  <c r="N95" i="178"/>
  <c r="M95" i="178"/>
  <c r="L95" i="178"/>
  <c r="K95" i="178"/>
  <c r="M94" i="178"/>
  <c r="K94" i="178"/>
  <c r="M93" i="178"/>
  <c r="K93" i="178"/>
  <c r="N92" i="178"/>
  <c r="M92" i="178"/>
  <c r="L92" i="178"/>
  <c r="K92" i="178"/>
  <c r="N91" i="178"/>
  <c r="M91" i="178"/>
  <c r="L91" i="178"/>
  <c r="K91" i="178"/>
  <c r="M90" i="178"/>
  <c r="L90" i="178"/>
  <c r="K90" i="178"/>
  <c r="N89" i="178"/>
  <c r="M89" i="178"/>
  <c r="L89" i="178"/>
  <c r="K89" i="178"/>
  <c r="N88" i="178"/>
  <c r="M88" i="178"/>
  <c r="L88" i="178"/>
  <c r="K88" i="178"/>
  <c r="M87" i="178"/>
  <c r="K87" i="178"/>
  <c r="N86" i="178"/>
  <c r="M86" i="178"/>
  <c r="L86" i="178"/>
  <c r="K86" i="178"/>
  <c r="N85" i="178"/>
  <c r="M85" i="178"/>
  <c r="L85" i="178"/>
  <c r="K85" i="178"/>
  <c r="M84" i="178"/>
  <c r="K84" i="178"/>
  <c r="M83" i="178"/>
  <c r="K83" i="178"/>
  <c r="N82" i="178"/>
  <c r="M82" i="178"/>
  <c r="L82" i="178"/>
  <c r="K82" i="178"/>
  <c r="N81" i="178"/>
  <c r="M81" i="178"/>
  <c r="L81" i="178"/>
  <c r="K81" i="178"/>
  <c r="M80" i="178"/>
  <c r="L80" i="178"/>
  <c r="K80" i="178"/>
  <c r="N79" i="178"/>
  <c r="M79" i="178"/>
  <c r="L79" i="178"/>
  <c r="K79" i="178"/>
  <c r="N78" i="178"/>
  <c r="M78" i="178"/>
  <c r="L78" i="178"/>
  <c r="K78" i="178"/>
  <c r="M77" i="178"/>
  <c r="K77" i="178"/>
  <c r="N76" i="178"/>
  <c r="M76" i="178"/>
  <c r="L76" i="178"/>
  <c r="K76" i="178"/>
  <c r="N75" i="178"/>
  <c r="M75" i="178"/>
  <c r="L75" i="178"/>
  <c r="K75" i="178"/>
  <c r="M74" i="178"/>
  <c r="K74" i="178"/>
  <c r="M73" i="178"/>
  <c r="K73" i="178"/>
  <c r="N72" i="178"/>
  <c r="M72" i="178"/>
  <c r="L72" i="178"/>
  <c r="K72" i="178"/>
  <c r="N71" i="178"/>
  <c r="M71" i="178"/>
  <c r="L71" i="178"/>
  <c r="K71" i="178"/>
  <c r="M70" i="178"/>
  <c r="L70" i="178"/>
  <c r="K70" i="178"/>
  <c r="N69" i="178"/>
  <c r="M69" i="178"/>
  <c r="L69" i="178"/>
  <c r="K69" i="178"/>
  <c r="N68" i="178"/>
  <c r="M68" i="178"/>
  <c r="L68" i="178"/>
  <c r="K68" i="178"/>
  <c r="M67" i="178"/>
  <c r="K67" i="178"/>
  <c r="N66" i="178"/>
  <c r="M66" i="178"/>
  <c r="L66" i="178"/>
  <c r="K66" i="178"/>
  <c r="N65" i="178"/>
  <c r="M65" i="178"/>
  <c r="L65" i="178"/>
  <c r="K65" i="178"/>
  <c r="M64" i="178"/>
  <c r="K64" i="178"/>
  <c r="M63" i="178"/>
  <c r="K63" i="178"/>
  <c r="N62" i="178"/>
  <c r="M62" i="178"/>
  <c r="L62" i="178"/>
  <c r="K62" i="178"/>
  <c r="N61" i="178"/>
  <c r="M61" i="178"/>
  <c r="L61" i="178"/>
  <c r="K61" i="178"/>
  <c r="M60" i="178"/>
  <c r="L60" i="178"/>
  <c r="K60" i="178"/>
  <c r="N59" i="178"/>
  <c r="M59" i="178"/>
  <c r="L59" i="178"/>
  <c r="K59" i="178"/>
  <c r="N58" i="178"/>
  <c r="M58" i="178"/>
  <c r="L58" i="178"/>
  <c r="K58" i="178"/>
  <c r="M57" i="178"/>
  <c r="K57" i="178"/>
  <c r="N56" i="178"/>
  <c r="M56" i="178"/>
  <c r="L56" i="178"/>
  <c r="K56" i="178"/>
  <c r="N55" i="178"/>
  <c r="M55" i="178"/>
  <c r="L55" i="178"/>
  <c r="K55" i="178"/>
  <c r="M54" i="178"/>
  <c r="K54" i="178"/>
  <c r="M53" i="178"/>
  <c r="K53" i="178"/>
  <c r="N52" i="178"/>
  <c r="M52" i="178"/>
  <c r="L52" i="178"/>
  <c r="K52" i="178"/>
  <c r="N51" i="178"/>
  <c r="M51" i="178"/>
  <c r="L51" i="178"/>
  <c r="K51" i="178"/>
  <c r="M50" i="178"/>
  <c r="L50" i="178"/>
  <c r="K50" i="178"/>
  <c r="N49" i="178"/>
  <c r="M49" i="178"/>
  <c r="L49" i="178"/>
  <c r="K49" i="178"/>
  <c r="N48" i="178"/>
  <c r="M48" i="178"/>
  <c r="L48" i="178"/>
  <c r="K48" i="178"/>
  <c r="M47" i="178"/>
  <c r="K47" i="178"/>
  <c r="N46" i="178"/>
  <c r="M46" i="178"/>
  <c r="L46" i="178"/>
  <c r="K46" i="178"/>
  <c r="N45" i="178"/>
  <c r="M45" i="178"/>
  <c r="L45" i="178"/>
  <c r="K45" i="178"/>
  <c r="M44" i="178"/>
  <c r="K44" i="178"/>
  <c r="M43" i="178"/>
  <c r="K43" i="178"/>
  <c r="N42" i="178"/>
  <c r="M42" i="178"/>
  <c r="L42" i="178"/>
  <c r="K42" i="178"/>
  <c r="N41" i="178"/>
  <c r="M41" i="178"/>
  <c r="L41" i="178"/>
  <c r="K41" i="178"/>
  <c r="M40" i="178"/>
  <c r="L40" i="178"/>
  <c r="K40" i="178"/>
  <c r="N39" i="178"/>
  <c r="M39" i="178"/>
  <c r="L39" i="178"/>
  <c r="K39" i="178"/>
  <c r="N38" i="178"/>
  <c r="M38" i="178"/>
  <c r="L38" i="178"/>
  <c r="K38" i="178"/>
  <c r="M37" i="178"/>
  <c r="K37" i="178"/>
  <c r="N36" i="178"/>
  <c r="M36" i="178"/>
  <c r="L36" i="178"/>
  <c r="K36" i="178"/>
  <c r="N35" i="178"/>
  <c r="M35" i="178"/>
  <c r="L35" i="178"/>
  <c r="K35" i="178"/>
  <c r="M34" i="178"/>
  <c r="K34" i="178"/>
  <c r="M33" i="178"/>
  <c r="K33" i="178"/>
  <c r="N32" i="178"/>
  <c r="M32" i="178"/>
  <c r="L32" i="178"/>
  <c r="K32" i="178"/>
  <c r="N31" i="178"/>
  <c r="M31" i="178"/>
  <c r="L31" i="178"/>
  <c r="K31" i="178"/>
  <c r="M30" i="178"/>
  <c r="L30" i="178"/>
  <c r="K30" i="178"/>
  <c r="N29" i="178"/>
  <c r="M29" i="178"/>
  <c r="L29" i="178"/>
  <c r="K29" i="178"/>
  <c r="N28" i="178"/>
  <c r="M28" i="178"/>
  <c r="L28" i="178"/>
  <c r="K28" i="178"/>
  <c r="M27" i="178"/>
  <c r="K27" i="178"/>
  <c r="N26" i="178"/>
  <c r="M26" i="178"/>
  <c r="L26" i="178"/>
  <c r="K26" i="178"/>
  <c r="N25" i="178"/>
  <c r="M25" i="178"/>
  <c r="L25" i="178"/>
  <c r="K25" i="178"/>
  <c r="M24" i="178"/>
  <c r="K24" i="178"/>
  <c r="M23" i="178"/>
  <c r="K23" i="178"/>
  <c r="N22" i="178"/>
  <c r="M22" i="178"/>
  <c r="L22" i="178"/>
  <c r="K22" i="178"/>
  <c r="N21" i="178"/>
  <c r="M21" i="178"/>
  <c r="L21" i="178"/>
  <c r="K21" i="178"/>
  <c r="M20" i="178"/>
  <c r="L20" i="178"/>
  <c r="K20" i="178"/>
  <c r="I239" i="178"/>
  <c r="H239" i="178"/>
  <c r="G239" i="178"/>
  <c r="F239" i="178"/>
  <c r="I238" i="178"/>
  <c r="H238" i="178"/>
  <c r="G238" i="178"/>
  <c r="F238" i="178"/>
  <c r="H237" i="178"/>
  <c r="F237" i="178"/>
  <c r="I236" i="178"/>
  <c r="H236" i="178"/>
  <c r="G236" i="178"/>
  <c r="F236" i="178"/>
  <c r="I235" i="178"/>
  <c r="H235" i="178"/>
  <c r="G235" i="178"/>
  <c r="F235" i="178"/>
  <c r="H234" i="178"/>
  <c r="F234" i="178"/>
  <c r="H233" i="178"/>
  <c r="F233" i="178"/>
  <c r="I232" i="178"/>
  <c r="H232" i="178"/>
  <c r="G232" i="178"/>
  <c r="F232" i="178"/>
  <c r="I231" i="178"/>
  <c r="H231" i="178"/>
  <c r="G231" i="178"/>
  <c r="F231" i="178"/>
  <c r="H230" i="178"/>
  <c r="G230" i="178"/>
  <c r="F230" i="178"/>
  <c r="I229" i="178"/>
  <c r="H229" i="178"/>
  <c r="G229" i="178"/>
  <c r="F229" i="178"/>
  <c r="I228" i="178"/>
  <c r="H228" i="178"/>
  <c r="G228" i="178"/>
  <c r="F228" i="178"/>
  <c r="H227" i="178"/>
  <c r="F227" i="178"/>
  <c r="I226" i="178"/>
  <c r="H226" i="178"/>
  <c r="G226" i="178"/>
  <c r="F226" i="178"/>
  <c r="I225" i="178"/>
  <c r="H225" i="178"/>
  <c r="G225" i="178"/>
  <c r="F225" i="178"/>
  <c r="H224" i="178"/>
  <c r="F224" i="178"/>
  <c r="H223" i="178"/>
  <c r="F223" i="178"/>
  <c r="I222" i="178"/>
  <c r="H222" i="178"/>
  <c r="G222" i="178"/>
  <c r="F222" i="178"/>
  <c r="I221" i="178"/>
  <c r="H221" i="178"/>
  <c r="G221" i="178"/>
  <c r="F221" i="178"/>
  <c r="H220" i="178"/>
  <c r="G220" i="178"/>
  <c r="F220" i="178"/>
  <c r="I219" i="178"/>
  <c r="H219" i="178"/>
  <c r="G219" i="178"/>
  <c r="F219" i="178"/>
  <c r="I218" i="178"/>
  <c r="H218" i="178"/>
  <c r="G218" i="178"/>
  <c r="F218" i="178"/>
  <c r="H217" i="178"/>
  <c r="F217" i="178"/>
  <c r="I216" i="178"/>
  <c r="H216" i="178"/>
  <c r="G216" i="178"/>
  <c r="F216" i="178"/>
  <c r="I215" i="178"/>
  <c r="H215" i="178"/>
  <c r="G215" i="178"/>
  <c r="F215" i="178"/>
  <c r="H214" i="178"/>
  <c r="F214" i="178"/>
  <c r="H213" i="178"/>
  <c r="F213" i="178"/>
  <c r="I212" i="178"/>
  <c r="H212" i="178"/>
  <c r="G212" i="178"/>
  <c r="F212" i="178"/>
  <c r="I211" i="178"/>
  <c r="H211" i="178"/>
  <c r="G211" i="178"/>
  <c r="F211" i="178"/>
  <c r="H210" i="178"/>
  <c r="G210" i="178"/>
  <c r="F210" i="178"/>
  <c r="I209" i="178"/>
  <c r="H209" i="178"/>
  <c r="G209" i="178"/>
  <c r="F209" i="178"/>
  <c r="I208" i="178"/>
  <c r="H208" i="178"/>
  <c r="G208" i="178"/>
  <c r="F208" i="178"/>
  <c r="H207" i="178"/>
  <c r="F207" i="178"/>
  <c r="I206" i="178"/>
  <c r="H206" i="178"/>
  <c r="G206" i="178"/>
  <c r="F206" i="178"/>
  <c r="I205" i="178"/>
  <c r="H205" i="178"/>
  <c r="G205" i="178"/>
  <c r="F205" i="178"/>
  <c r="H204" i="178"/>
  <c r="F204" i="178"/>
  <c r="H203" i="178"/>
  <c r="F203" i="178"/>
  <c r="I202" i="178"/>
  <c r="H202" i="178"/>
  <c r="G202" i="178"/>
  <c r="F202" i="178"/>
  <c r="I201" i="178"/>
  <c r="H201" i="178"/>
  <c r="G201" i="178"/>
  <c r="F201" i="178"/>
  <c r="H200" i="178"/>
  <c r="G200" i="178"/>
  <c r="F200" i="178"/>
  <c r="I199" i="178"/>
  <c r="H199" i="178"/>
  <c r="G199" i="178"/>
  <c r="F199" i="178"/>
  <c r="I198" i="178"/>
  <c r="H198" i="178"/>
  <c r="G198" i="178"/>
  <c r="F198" i="178"/>
  <c r="H197" i="178"/>
  <c r="F197" i="178"/>
  <c r="I196" i="178"/>
  <c r="H196" i="178"/>
  <c r="G196" i="178"/>
  <c r="F196" i="178"/>
  <c r="I195" i="178"/>
  <c r="H195" i="178"/>
  <c r="G195" i="178"/>
  <c r="F195" i="178"/>
  <c r="H194" i="178"/>
  <c r="F194" i="178"/>
  <c r="H193" i="178"/>
  <c r="F193" i="178"/>
  <c r="I192" i="178"/>
  <c r="H192" i="178"/>
  <c r="G192" i="178"/>
  <c r="F192" i="178"/>
  <c r="I191" i="178"/>
  <c r="H191" i="178"/>
  <c r="G191" i="178"/>
  <c r="F191" i="178"/>
  <c r="H190" i="178"/>
  <c r="G190" i="178"/>
  <c r="F190" i="178"/>
  <c r="I189" i="178"/>
  <c r="H189" i="178"/>
  <c r="G189" i="178"/>
  <c r="F189" i="178"/>
  <c r="I188" i="178"/>
  <c r="H188" i="178"/>
  <c r="G188" i="178"/>
  <c r="F188" i="178"/>
  <c r="H187" i="178"/>
  <c r="F187" i="178"/>
  <c r="I186" i="178"/>
  <c r="H186" i="178"/>
  <c r="G186" i="178"/>
  <c r="F186" i="178"/>
  <c r="I185" i="178"/>
  <c r="H185" i="178"/>
  <c r="G185" i="178"/>
  <c r="F185" i="178"/>
  <c r="H184" i="178"/>
  <c r="F184" i="178"/>
  <c r="H183" i="178"/>
  <c r="F183" i="178"/>
  <c r="I182" i="178"/>
  <c r="H182" i="178"/>
  <c r="G182" i="178"/>
  <c r="F182" i="178"/>
  <c r="I181" i="178"/>
  <c r="H181" i="178"/>
  <c r="G181" i="178"/>
  <c r="F181" i="178"/>
  <c r="H180" i="178"/>
  <c r="G180" i="178"/>
  <c r="F180" i="178"/>
  <c r="I179" i="178"/>
  <c r="H179" i="178"/>
  <c r="G179" i="178"/>
  <c r="F179" i="178"/>
  <c r="I178" i="178"/>
  <c r="H178" i="178"/>
  <c r="G178" i="178"/>
  <c r="F178" i="178"/>
  <c r="H177" i="178"/>
  <c r="F177" i="178"/>
  <c r="I176" i="178"/>
  <c r="H176" i="178"/>
  <c r="G176" i="178"/>
  <c r="F176" i="178"/>
  <c r="I175" i="178"/>
  <c r="H175" i="178"/>
  <c r="G175" i="178"/>
  <c r="F175" i="178"/>
  <c r="H174" i="178"/>
  <c r="F174" i="178"/>
  <c r="H173" i="178"/>
  <c r="F173" i="178"/>
  <c r="I172" i="178"/>
  <c r="H172" i="178"/>
  <c r="G172" i="178"/>
  <c r="F172" i="178"/>
  <c r="I171" i="178"/>
  <c r="H171" i="178"/>
  <c r="G171" i="178"/>
  <c r="F171" i="178"/>
  <c r="H170" i="178"/>
  <c r="G170" i="178"/>
  <c r="F170" i="178"/>
  <c r="I169" i="178"/>
  <c r="H169" i="178"/>
  <c r="G169" i="178"/>
  <c r="F169" i="178"/>
  <c r="I168" i="178"/>
  <c r="H168" i="178"/>
  <c r="G168" i="178"/>
  <c r="F168" i="178"/>
  <c r="H167" i="178"/>
  <c r="F167" i="178"/>
  <c r="I166" i="178"/>
  <c r="H166" i="178"/>
  <c r="G166" i="178"/>
  <c r="F166" i="178"/>
  <c r="I165" i="178"/>
  <c r="H165" i="178"/>
  <c r="G165" i="178"/>
  <c r="F165" i="178"/>
  <c r="H164" i="178"/>
  <c r="F164" i="178"/>
  <c r="H163" i="178"/>
  <c r="F163" i="178"/>
  <c r="I162" i="178"/>
  <c r="H162" i="178"/>
  <c r="G162" i="178"/>
  <c r="F162" i="178"/>
  <c r="I161" i="178"/>
  <c r="H161" i="178"/>
  <c r="G161" i="178"/>
  <c r="F161" i="178"/>
  <c r="H160" i="178"/>
  <c r="G160" i="178"/>
  <c r="F160" i="178"/>
  <c r="I159" i="178"/>
  <c r="H159" i="178"/>
  <c r="G159" i="178"/>
  <c r="F159" i="178"/>
  <c r="I158" i="178"/>
  <c r="H158" i="178"/>
  <c r="G158" i="178"/>
  <c r="F158" i="178"/>
  <c r="H157" i="178"/>
  <c r="F157" i="178"/>
  <c r="I156" i="178"/>
  <c r="H156" i="178"/>
  <c r="G156" i="178"/>
  <c r="F156" i="178"/>
  <c r="I155" i="178"/>
  <c r="H155" i="178"/>
  <c r="G155" i="178"/>
  <c r="F155" i="178"/>
  <c r="H154" i="178"/>
  <c r="F154" i="178"/>
  <c r="H153" i="178"/>
  <c r="F153" i="178"/>
  <c r="I152" i="178"/>
  <c r="H152" i="178"/>
  <c r="G152" i="178"/>
  <c r="F152" i="178"/>
  <c r="I151" i="178"/>
  <c r="H151" i="178"/>
  <c r="G151" i="178"/>
  <c r="F151" i="178"/>
  <c r="H150" i="178"/>
  <c r="G150" i="178"/>
  <c r="F150" i="178"/>
  <c r="I149" i="178"/>
  <c r="H149" i="178"/>
  <c r="G149" i="178"/>
  <c r="F149" i="178"/>
  <c r="I148" i="178"/>
  <c r="H148" i="178"/>
  <c r="G148" i="178"/>
  <c r="F148" i="178"/>
  <c r="H147" i="178"/>
  <c r="F147" i="178"/>
  <c r="I146" i="178"/>
  <c r="H146" i="178"/>
  <c r="G146" i="178"/>
  <c r="F146" i="178"/>
  <c r="I145" i="178"/>
  <c r="H145" i="178"/>
  <c r="G145" i="178"/>
  <c r="F145" i="178"/>
  <c r="H144" i="178"/>
  <c r="F144" i="178"/>
  <c r="H143" i="178"/>
  <c r="F143" i="178"/>
  <c r="I142" i="178"/>
  <c r="H142" i="178"/>
  <c r="G142" i="178"/>
  <c r="F142" i="178"/>
  <c r="I141" i="178"/>
  <c r="H141" i="178"/>
  <c r="G141" i="178"/>
  <c r="F141" i="178"/>
  <c r="H140" i="178"/>
  <c r="G140" i="178"/>
  <c r="F140" i="178"/>
  <c r="I139" i="178"/>
  <c r="H139" i="178"/>
  <c r="G139" i="178"/>
  <c r="F139" i="178"/>
  <c r="I138" i="178"/>
  <c r="H138" i="178"/>
  <c r="G138" i="178"/>
  <c r="F138" i="178"/>
  <c r="H137" i="178"/>
  <c r="F137" i="178"/>
  <c r="I136" i="178"/>
  <c r="H136" i="178"/>
  <c r="G136" i="178"/>
  <c r="F136" i="178"/>
  <c r="I135" i="178"/>
  <c r="H135" i="178"/>
  <c r="G135" i="178"/>
  <c r="F135" i="178"/>
  <c r="H134" i="178"/>
  <c r="F134" i="178"/>
  <c r="H133" i="178"/>
  <c r="F133" i="178"/>
  <c r="I132" i="178"/>
  <c r="H132" i="178"/>
  <c r="G132" i="178"/>
  <c r="F132" i="178"/>
  <c r="I131" i="178"/>
  <c r="H131" i="178"/>
  <c r="G131" i="178"/>
  <c r="F131" i="178"/>
  <c r="H130" i="178"/>
  <c r="G130" i="178"/>
  <c r="F130" i="178"/>
  <c r="I129" i="178"/>
  <c r="H129" i="178"/>
  <c r="G129" i="178"/>
  <c r="F129" i="178"/>
  <c r="I128" i="178"/>
  <c r="H128" i="178"/>
  <c r="G128" i="178"/>
  <c r="F128" i="178"/>
  <c r="H127" i="178"/>
  <c r="F127" i="178"/>
  <c r="I126" i="178"/>
  <c r="H126" i="178"/>
  <c r="G126" i="178"/>
  <c r="F126" i="178"/>
  <c r="I125" i="178"/>
  <c r="H125" i="178"/>
  <c r="G125" i="178"/>
  <c r="F125" i="178"/>
  <c r="H124" i="178"/>
  <c r="F124" i="178"/>
  <c r="H123" i="178"/>
  <c r="F123" i="178"/>
  <c r="I122" i="178"/>
  <c r="H122" i="178"/>
  <c r="G122" i="178"/>
  <c r="F122" i="178"/>
  <c r="I121" i="178"/>
  <c r="H121" i="178"/>
  <c r="G121" i="178"/>
  <c r="F121" i="178"/>
  <c r="H120" i="178"/>
  <c r="G120" i="178"/>
  <c r="F120" i="178"/>
  <c r="I119" i="178"/>
  <c r="H119" i="178"/>
  <c r="G119" i="178"/>
  <c r="F119" i="178"/>
  <c r="I118" i="178"/>
  <c r="H118" i="178"/>
  <c r="G118" i="178"/>
  <c r="F118" i="178"/>
  <c r="H117" i="178"/>
  <c r="F117" i="178"/>
  <c r="I116" i="178"/>
  <c r="H116" i="178"/>
  <c r="G116" i="178"/>
  <c r="F116" i="178"/>
  <c r="I115" i="178"/>
  <c r="H115" i="178"/>
  <c r="G115" i="178"/>
  <c r="F115" i="178"/>
  <c r="H114" i="178"/>
  <c r="F114" i="178"/>
  <c r="H113" i="178"/>
  <c r="F113" i="178"/>
  <c r="I112" i="178"/>
  <c r="H112" i="178"/>
  <c r="G112" i="178"/>
  <c r="F112" i="178"/>
  <c r="I111" i="178"/>
  <c r="H111" i="178"/>
  <c r="G111" i="178"/>
  <c r="F111" i="178"/>
  <c r="H110" i="178"/>
  <c r="G110" i="178"/>
  <c r="F110" i="178"/>
  <c r="I109" i="178"/>
  <c r="H109" i="178"/>
  <c r="G109" i="178"/>
  <c r="F109" i="178"/>
  <c r="I108" i="178"/>
  <c r="H108" i="178"/>
  <c r="G108" i="178"/>
  <c r="F108" i="178"/>
  <c r="H107" i="178"/>
  <c r="F107" i="178"/>
  <c r="I106" i="178"/>
  <c r="H106" i="178"/>
  <c r="G106" i="178"/>
  <c r="F106" i="178"/>
  <c r="I105" i="178"/>
  <c r="H105" i="178"/>
  <c r="G105" i="178"/>
  <c r="F105" i="178"/>
  <c r="H104" i="178"/>
  <c r="F104" i="178"/>
  <c r="H103" i="178"/>
  <c r="F103" i="178"/>
  <c r="I102" i="178"/>
  <c r="H102" i="178"/>
  <c r="G102" i="178"/>
  <c r="F102" i="178"/>
  <c r="I101" i="178"/>
  <c r="H101" i="178"/>
  <c r="G101" i="178"/>
  <c r="F101" i="178"/>
  <c r="H100" i="178"/>
  <c r="G100" i="178"/>
  <c r="F100" i="178"/>
  <c r="I99" i="178"/>
  <c r="H99" i="178"/>
  <c r="G99" i="178"/>
  <c r="F99" i="178"/>
  <c r="I98" i="178"/>
  <c r="H98" i="178"/>
  <c r="G98" i="178"/>
  <c r="F98" i="178"/>
  <c r="H97" i="178"/>
  <c r="F97" i="178"/>
  <c r="I96" i="178"/>
  <c r="H96" i="178"/>
  <c r="G96" i="178"/>
  <c r="F96" i="178"/>
  <c r="I95" i="178"/>
  <c r="H95" i="178"/>
  <c r="G95" i="178"/>
  <c r="F95" i="178"/>
  <c r="H94" i="178"/>
  <c r="F94" i="178"/>
  <c r="H93" i="178"/>
  <c r="F93" i="178"/>
  <c r="I92" i="178"/>
  <c r="H92" i="178"/>
  <c r="G92" i="178"/>
  <c r="F92" i="178"/>
  <c r="I91" i="178"/>
  <c r="H91" i="178"/>
  <c r="G91" i="178"/>
  <c r="F91" i="178"/>
  <c r="H90" i="178"/>
  <c r="G90" i="178"/>
  <c r="F90" i="178"/>
  <c r="I89" i="178"/>
  <c r="H89" i="178"/>
  <c r="G89" i="178"/>
  <c r="F89" i="178"/>
  <c r="I88" i="178"/>
  <c r="H88" i="178"/>
  <c r="G88" i="178"/>
  <c r="F88" i="178"/>
  <c r="H87" i="178"/>
  <c r="F87" i="178"/>
  <c r="I86" i="178"/>
  <c r="H86" i="178"/>
  <c r="G86" i="178"/>
  <c r="F86" i="178"/>
  <c r="I85" i="178"/>
  <c r="H85" i="178"/>
  <c r="G85" i="178"/>
  <c r="F85" i="178"/>
  <c r="H84" i="178"/>
  <c r="F84" i="178"/>
  <c r="H83" i="178"/>
  <c r="F83" i="178"/>
  <c r="I82" i="178"/>
  <c r="H82" i="178"/>
  <c r="G82" i="178"/>
  <c r="F82" i="178"/>
  <c r="I81" i="178"/>
  <c r="H81" i="178"/>
  <c r="G81" i="178"/>
  <c r="F81" i="178"/>
  <c r="H80" i="178"/>
  <c r="G80" i="178"/>
  <c r="F80" i="178"/>
  <c r="I79" i="178"/>
  <c r="H79" i="178"/>
  <c r="G79" i="178"/>
  <c r="F79" i="178"/>
  <c r="I78" i="178"/>
  <c r="H78" i="178"/>
  <c r="G78" i="178"/>
  <c r="F78" i="178"/>
  <c r="H77" i="178"/>
  <c r="F77" i="178"/>
  <c r="I76" i="178"/>
  <c r="H76" i="178"/>
  <c r="G76" i="178"/>
  <c r="F76" i="178"/>
  <c r="I75" i="178"/>
  <c r="H75" i="178"/>
  <c r="G75" i="178"/>
  <c r="F75" i="178"/>
  <c r="H74" i="178"/>
  <c r="F74" i="178"/>
  <c r="H73" i="178"/>
  <c r="F73" i="178"/>
  <c r="I72" i="178"/>
  <c r="H72" i="178"/>
  <c r="G72" i="178"/>
  <c r="F72" i="178"/>
  <c r="I71" i="178"/>
  <c r="H71" i="178"/>
  <c r="G71" i="178"/>
  <c r="F71" i="178"/>
  <c r="H70" i="178"/>
  <c r="G70" i="178"/>
  <c r="F70" i="178"/>
  <c r="I69" i="178"/>
  <c r="H69" i="178"/>
  <c r="G69" i="178"/>
  <c r="F69" i="178"/>
  <c r="I68" i="178"/>
  <c r="H68" i="178"/>
  <c r="G68" i="178"/>
  <c r="F68" i="178"/>
  <c r="H67" i="178"/>
  <c r="F67" i="178"/>
  <c r="I66" i="178"/>
  <c r="H66" i="178"/>
  <c r="G66" i="178"/>
  <c r="F66" i="178"/>
  <c r="I65" i="178"/>
  <c r="H65" i="178"/>
  <c r="G65" i="178"/>
  <c r="F65" i="178"/>
  <c r="H64" i="178"/>
  <c r="F64" i="178"/>
  <c r="H63" i="178"/>
  <c r="F63" i="178"/>
  <c r="I62" i="178"/>
  <c r="H62" i="178"/>
  <c r="G62" i="178"/>
  <c r="F62" i="178"/>
  <c r="I61" i="178"/>
  <c r="H61" i="178"/>
  <c r="G61" i="178"/>
  <c r="F61" i="178"/>
  <c r="H60" i="178"/>
  <c r="G60" i="178"/>
  <c r="F60" i="178"/>
  <c r="I59" i="178"/>
  <c r="H59" i="178"/>
  <c r="G59" i="178"/>
  <c r="F59" i="178"/>
  <c r="I58" i="178"/>
  <c r="H58" i="178"/>
  <c r="G58" i="178"/>
  <c r="F58" i="178"/>
  <c r="H57" i="178"/>
  <c r="F57" i="178"/>
  <c r="I56" i="178"/>
  <c r="H56" i="178"/>
  <c r="G56" i="178"/>
  <c r="F56" i="178"/>
  <c r="I55" i="178"/>
  <c r="H55" i="178"/>
  <c r="G55" i="178"/>
  <c r="F55" i="178"/>
  <c r="H54" i="178"/>
  <c r="F54" i="178"/>
  <c r="H53" i="178"/>
  <c r="F53" i="178"/>
  <c r="I52" i="178"/>
  <c r="H52" i="178"/>
  <c r="G52" i="178"/>
  <c r="F52" i="178"/>
  <c r="I51" i="178"/>
  <c r="H51" i="178"/>
  <c r="G51" i="178"/>
  <c r="F51" i="178"/>
  <c r="H50" i="178"/>
  <c r="G50" i="178"/>
  <c r="F50" i="178"/>
  <c r="I49" i="178"/>
  <c r="H49" i="178"/>
  <c r="G49" i="178"/>
  <c r="F49" i="178"/>
  <c r="I48" i="178"/>
  <c r="H48" i="178"/>
  <c r="G48" i="178"/>
  <c r="F48" i="178"/>
  <c r="H47" i="178"/>
  <c r="F47" i="178"/>
  <c r="I46" i="178"/>
  <c r="H46" i="178"/>
  <c r="G46" i="178"/>
  <c r="F46" i="178"/>
  <c r="I45" i="178"/>
  <c r="H45" i="178"/>
  <c r="G45" i="178"/>
  <c r="F45" i="178"/>
  <c r="H44" i="178"/>
  <c r="F44" i="178"/>
  <c r="H43" i="178"/>
  <c r="F43" i="178"/>
  <c r="I42" i="178"/>
  <c r="H42" i="178"/>
  <c r="G42" i="178"/>
  <c r="F42" i="178"/>
  <c r="I41" i="178"/>
  <c r="H41" i="178"/>
  <c r="G41" i="178"/>
  <c r="F41" i="178"/>
  <c r="H40" i="178"/>
  <c r="G40" i="178"/>
  <c r="F40" i="178"/>
  <c r="I39" i="178"/>
  <c r="H39" i="178"/>
  <c r="G39" i="178"/>
  <c r="F39" i="178"/>
  <c r="I38" i="178"/>
  <c r="H38" i="178"/>
  <c r="G38" i="178"/>
  <c r="F38" i="178"/>
  <c r="H37" i="178"/>
  <c r="F37" i="178"/>
  <c r="I36" i="178"/>
  <c r="H36" i="178"/>
  <c r="G36" i="178"/>
  <c r="F36" i="178"/>
  <c r="I35" i="178"/>
  <c r="H35" i="178"/>
  <c r="G35" i="178"/>
  <c r="F35" i="178"/>
  <c r="H34" i="178"/>
  <c r="F34" i="178"/>
  <c r="H33" i="178"/>
  <c r="F33" i="178"/>
  <c r="I32" i="178"/>
  <c r="H32" i="178"/>
  <c r="G32" i="178"/>
  <c r="F32" i="178"/>
  <c r="I31" i="178"/>
  <c r="H31" i="178"/>
  <c r="G31" i="178"/>
  <c r="F31" i="178"/>
  <c r="H30" i="178"/>
  <c r="G30" i="178"/>
  <c r="F30" i="178"/>
  <c r="I29" i="178"/>
  <c r="H29" i="178"/>
  <c r="G29" i="178"/>
  <c r="F29" i="178"/>
  <c r="I28" i="178"/>
  <c r="H28" i="178"/>
  <c r="G28" i="178"/>
  <c r="F28" i="178"/>
  <c r="H27" i="178"/>
  <c r="F27" i="178"/>
  <c r="I26" i="178"/>
  <c r="H26" i="178"/>
  <c r="G26" i="178"/>
  <c r="F26" i="178"/>
  <c r="I25" i="178"/>
  <c r="H25" i="178"/>
  <c r="G25" i="178"/>
  <c r="F25" i="178"/>
  <c r="H24" i="178"/>
  <c r="F24" i="178"/>
  <c r="H23" i="178"/>
  <c r="F23" i="178"/>
  <c r="I22" i="178"/>
  <c r="H22" i="178"/>
  <c r="G22" i="178"/>
  <c r="F22" i="178"/>
  <c r="I21" i="178"/>
  <c r="H21" i="178"/>
  <c r="G21" i="178"/>
  <c r="F21" i="178"/>
  <c r="H20" i="178"/>
  <c r="G20" i="178"/>
  <c r="F20" i="178"/>
  <c r="CP239" i="176"/>
  <c r="CO239" i="176"/>
  <c r="CN239" i="176"/>
  <c r="CM239" i="176"/>
  <c r="CP238" i="176"/>
  <c r="CO238" i="176"/>
  <c r="CN238" i="176"/>
  <c r="CM238" i="176"/>
  <c r="CP237" i="176"/>
  <c r="CO237" i="176"/>
  <c r="CN237" i="176"/>
  <c r="CM237" i="176"/>
  <c r="CP236" i="176"/>
  <c r="CO236" i="176"/>
  <c r="CN236" i="176"/>
  <c r="CM236" i="176"/>
  <c r="CP235" i="176"/>
  <c r="CO235" i="176"/>
  <c r="CN235" i="176"/>
  <c r="CM235" i="176"/>
  <c r="CP234" i="176"/>
  <c r="CO234" i="176"/>
  <c r="CN234" i="176"/>
  <c r="CM234" i="176"/>
  <c r="CO233" i="176"/>
  <c r="CM233" i="176"/>
  <c r="CP232" i="176"/>
  <c r="CO232" i="176"/>
  <c r="CN232" i="176"/>
  <c r="CM232" i="176"/>
  <c r="CP231" i="176"/>
  <c r="CO231" i="176"/>
  <c r="CN231" i="176"/>
  <c r="CM231" i="176"/>
  <c r="CO230" i="176"/>
  <c r="CN230" i="176"/>
  <c r="CM230" i="176"/>
  <c r="CP229" i="176"/>
  <c r="CO229" i="176"/>
  <c r="CN229" i="176"/>
  <c r="CM229" i="176"/>
  <c r="CP228" i="176"/>
  <c r="CO228" i="176"/>
  <c r="CN228" i="176"/>
  <c r="CM228" i="176"/>
  <c r="CP227" i="176"/>
  <c r="CO227" i="176"/>
  <c r="CN227" i="176"/>
  <c r="CM227" i="176"/>
  <c r="CP226" i="176"/>
  <c r="CO226" i="176"/>
  <c r="CN226" i="176"/>
  <c r="CM226" i="176"/>
  <c r="CP225" i="176"/>
  <c r="CO225" i="176"/>
  <c r="CN225" i="176"/>
  <c r="CM225" i="176"/>
  <c r="CP224" i="176"/>
  <c r="CO224" i="176"/>
  <c r="CN224" i="176"/>
  <c r="CM224" i="176"/>
  <c r="CO223" i="176"/>
  <c r="CM223" i="176"/>
  <c r="CP222" i="176"/>
  <c r="CO222" i="176"/>
  <c r="CN222" i="176"/>
  <c r="CM222" i="176"/>
  <c r="CP221" i="176"/>
  <c r="CO221" i="176"/>
  <c r="CN221" i="176"/>
  <c r="CM221" i="176"/>
  <c r="CO220" i="176"/>
  <c r="CN220" i="176"/>
  <c r="CM220" i="176"/>
  <c r="CP219" i="176"/>
  <c r="CO219" i="176"/>
  <c r="CN219" i="176"/>
  <c r="CM219" i="176"/>
  <c r="CP218" i="176"/>
  <c r="CO218" i="176"/>
  <c r="CN218" i="176"/>
  <c r="CM218" i="176"/>
  <c r="CP217" i="176"/>
  <c r="CO217" i="176"/>
  <c r="CN217" i="176"/>
  <c r="CM217" i="176"/>
  <c r="CP216" i="176"/>
  <c r="CO216" i="176"/>
  <c r="CN216" i="176"/>
  <c r="CM216" i="176"/>
  <c r="CP215" i="176"/>
  <c r="CO215" i="176"/>
  <c r="CN215" i="176"/>
  <c r="CM215" i="176"/>
  <c r="CP214" i="176"/>
  <c r="CO214" i="176"/>
  <c r="CN214" i="176"/>
  <c r="CM214" i="176"/>
  <c r="CO213" i="176"/>
  <c r="CM213" i="176"/>
  <c r="CP212" i="176"/>
  <c r="CO212" i="176"/>
  <c r="CN212" i="176"/>
  <c r="CM212" i="176"/>
  <c r="CP211" i="176"/>
  <c r="CO211" i="176"/>
  <c r="CN211" i="176"/>
  <c r="CM211" i="176"/>
  <c r="CO210" i="176"/>
  <c r="CN210" i="176"/>
  <c r="CM210" i="176"/>
  <c r="CP209" i="176"/>
  <c r="CO209" i="176"/>
  <c r="CN209" i="176"/>
  <c r="CM209" i="176"/>
  <c r="CP208" i="176"/>
  <c r="CO208" i="176"/>
  <c r="CN208" i="176"/>
  <c r="CM208" i="176"/>
  <c r="CP207" i="176"/>
  <c r="CO207" i="176"/>
  <c r="CN207" i="176"/>
  <c r="CM207" i="176"/>
  <c r="CP206" i="176"/>
  <c r="CO206" i="176"/>
  <c r="CN206" i="176"/>
  <c r="CM206" i="176"/>
  <c r="CP205" i="176"/>
  <c r="CO205" i="176"/>
  <c r="CN205" i="176"/>
  <c r="CM205" i="176"/>
  <c r="CP204" i="176"/>
  <c r="CO204" i="176"/>
  <c r="CN204" i="176"/>
  <c r="CM204" i="176"/>
  <c r="CO203" i="176"/>
  <c r="CM203" i="176"/>
  <c r="CP202" i="176"/>
  <c r="CO202" i="176"/>
  <c r="CN202" i="176"/>
  <c r="CM202" i="176"/>
  <c r="CP201" i="176"/>
  <c r="CO201" i="176"/>
  <c r="CN201" i="176"/>
  <c r="CM201" i="176"/>
  <c r="CO200" i="176"/>
  <c r="CN200" i="176"/>
  <c r="CM200" i="176"/>
  <c r="CP199" i="176"/>
  <c r="CO199" i="176"/>
  <c r="CN199" i="176"/>
  <c r="CM199" i="176"/>
  <c r="CP198" i="176"/>
  <c r="CO198" i="176"/>
  <c r="CN198" i="176"/>
  <c r="CM198" i="176"/>
  <c r="CP197" i="176"/>
  <c r="CO197" i="176"/>
  <c r="CN197" i="176"/>
  <c r="CM197" i="176"/>
  <c r="CP196" i="176"/>
  <c r="CO196" i="176"/>
  <c r="CN196" i="176"/>
  <c r="CM196" i="176"/>
  <c r="CP195" i="176"/>
  <c r="CO195" i="176"/>
  <c r="CN195" i="176"/>
  <c r="CM195" i="176"/>
  <c r="CP194" i="176"/>
  <c r="CO194" i="176"/>
  <c r="CN194" i="176"/>
  <c r="CM194" i="176"/>
  <c r="CO193" i="176"/>
  <c r="CM193" i="176"/>
  <c r="CP192" i="176"/>
  <c r="CO192" i="176"/>
  <c r="CN192" i="176"/>
  <c r="CM192" i="176"/>
  <c r="CP191" i="176"/>
  <c r="CO191" i="176"/>
  <c r="CN191" i="176"/>
  <c r="CM191" i="176"/>
  <c r="CO190" i="176"/>
  <c r="CN190" i="176"/>
  <c r="CM190" i="176"/>
  <c r="CP189" i="176"/>
  <c r="CO189" i="176"/>
  <c r="CN189" i="176"/>
  <c r="CM189" i="176"/>
  <c r="CP188" i="176"/>
  <c r="CO188" i="176"/>
  <c r="CN188" i="176"/>
  <c r="CM188" i="176"/>
  <c r="CP187" i="176"/>
  <c r="CO187" i="176"/>
  <c r="CN187" i="176"/>
  <c r="CM187" i="176"/>
  <c r="CP186" i="176"/>
  <c r="CO186" i="176"/>
  <c r="CN186" i="176"/>
  <c r="CM186" i="176"/>
  <c r="CP185" i="176"/>
  <c r="CO185" i="176"/>
  <c r="CN185" i="176"/>
  <c r="CM185" i="176"/>
  <c r="CP184" i="176"/>
  <c r="CO184" i="176"/>
  <c r="CN184" i="176"/>
  <c r="CM184" i="176"/>
  <c r="CO183" i="176"/>
  <c r="CM183" i="176"/>
  <c r="CP182" i="176"/>
  <c r="CO182" i="176"/>
  <c r="CN182" i="176"/>
  <c r="CM182" i="176"/>
  <c r="CP181" i="176"/>
  <c r="CO181" i="176"/>
  <c r="CN181" i="176"/>
  <c r="CM181" i="176"/>
  <c r="CO180" i="176"/>
  <c r="CN180" i="176"/>
  <c r="CM180" i="176"/>
  <c r="CP179" i="176"/>
  <c r="CO179" i="176"/>
  <c r="CN179" i="176"/>
  <c r="CM179" i="176"/>
  <c r="CP178" i="176"/>
  <c r="CO178" i="176"/>
  <c r="CN178" i="176"/>
  <c r="CM178" i="176"/>
  <c r="CP177" i="176"/>
  <c r="CO177" i="176"/>
  <c r="CN177" i="176"/>
  <c r="CM177" i="176"/>
  <c r="CP176" i="176"/>
  <c r="CO176" i="176"/>
  <c r="CN176" i="176"/>
  <c r="CM176" i="176"/>
  <c r="CP175" i="176"/>
  <c r="CO175" i="176"/>
  <c r="CN175" i="176"/>
  <c r="CM175" i="176"/>
  <c r="CP174" i="176"/>
  <c r="CO174" i="176"/>
  <c r="CN174" i="176"/>
  <c r="CM174" i="176"/>
  <c r="CO173" i="176"/>
  <c r="CM173" i="176"/>
  <c r="CP172" i="176"/>
  <c r="CO172" i="176"/>
  <c r="CN172" i="176"/>
  <c r="CM172" i="176"/>
  <c r="CP171" i="176"/>
  <c r="CO171" i="176"/>
  <c r="CN171" i="176"/>
  <c r="CM171" i="176"/>
  <c r="CO170" i="176"/>
  <c r="CN170" i="176"/>
  <c r="CM170" i="176"/>
  <c r="CP169" i="176"/>
  <c r="CO169" i="176"/>
  <c r="CN169" i="176"/>
  <c r="CM169" i="176"/>
  <c r="CP168" i="176"/>
  <c r="CO168" i="176"/>
  <c r="CN168" i="176"/>
  <c r="CM168" i="176"/>
  <c r="CP167" i="176"/>
  <c r="CO167" i="176"/>
  <c r="CN167" i="176"/>
  <c r="CM167" i="176"/>
  <c r="CP166" i="176"/>
  <c r="CO166" i="176"/>
  <c r="CN166" i="176"/>
  <c r="CM166" i="176"/>
  <c r="CP165" i="176"/>
  <c r="CO165" i="176"/>
  <c r="CN165" i="176"/>
  <c r="CM165" i="176"/>
  <c r="CP164" i="176"/>
  <c r="CO164" i="176"/>
  <c r="CN164" i="176"/>
  <c r="CM164" i="176"/>
  <c r="CO163" i="176"/>
  <c r="CM163" i="176"/>
  <c r="CP162" i="176"/>
  <c r="CO162" i="176"/>
  <c r="CN162" i="176"/>
  <c r="CM162" i="176"/>
  <c r="CP161" i="176"/>
  <c r="CO161" i="176"/>
  <c r="CN161" i="176"/>
  <c r="CM161" i="176"/>
  <c r="CO160" i="176"/>
  <c r="CN160" i="176"/>
  <c r="CM160" i="176"/>
  <c r="CP159" i="176"/>
  <c r="CO159" i="176"/>
  <c r="CN159" i="176"/>
  <c r="CM159" i="176"/>
  <c r="CP158" i="176"/>
  <c r="CO158" i="176"/>
  <c r="CN158" i="176"/>
  <c r="CM158" i="176"/>
  <c r="CP157" i="176"/>
  <c r="CO157" i="176"/>
  <c r="CN157" i="176"/>
  <c r="CM157" i="176"/>
  <c r="CP156" i="176"/>
  <c r="CO156" i="176"/>
  <c r="CN156" i="176"/>
  <c r="CM156" i="176"/>
  <c r="CP155" i="176"/>
  <c r="CO155" i="176"/>
  <c r="CN155" i="176"/>
  <c r="CM155" i="176"/>
  <c r="CP154" i="176"/>
  <c r="CO154" i="176"/>
  <c r="CN154" i="176"/>
  <c r="CM154" i="176"/>
  <c r="CO153" i="176"/>
  <c r="CM153" i="176"/>
  <c r="CP152" i="176"/>
  <c r="CO152" i="176"/>
  <c r="CN152" i="176"/>
  <c r="CM152" i="176"/>
  <c r="CP151" i="176"/>
  <c r="CO151" i="176"/>
  <c r="CN151" i="176"/>
  <c r="CM151" i="176"/>
  <c r="CO150" i="176"/>
  <c r="CN150" i="176"/>
  <c r="CM150" i="176"/>
  <c r="CP149" i="176"/>
  <c r="CO149" i="176"/>
  <c r="CN149" i="176"/>
  <c r="CM149" i="176"/>
  <c r="CP148" i="176"/>
  <c r="CO148" i="176"/>
  <c r="CN148" i="176"/>
  <c r="CM148" i="176"/>
  <c r="CP147" i="176"/>
  <c r="CO147" i="176"/>
  <c r="CN147" i="176"/>
  <c r="CM147" i="176"/>
  <c r="CP146" i="176"/>
  <c r="CO146" i="176"/>
  <c r="CN146" i="176"/>
  <c r="CM146" i="176"/>
  <c r="CP145" i="176"/>
  <c r="CO145" i="176"/>
  <c r="CN145" i="176"/>
  <c r="CM145" i="176"/>
  <c r="CP144" i="176"/>
  <c r="CO144" i="176"/>
  <c r="CN144" i="176"/>
  <c r="CM144" i="176"/>
  <c r="CO143" i="176"/>
  <c r="CM143" i="176"/>
  <c r="CP142" i="176"/>
  <c r="CO142" i="176"/>
  <c r="CN142" i="176"/>
  <c r="CM142" i="176"/>
  <c r="CP141" i="176"/>
  <c r="CO141" i="176"/>
  <c r="CN141" i="176"/>
  <c r="CM141" i="176"/>
  <c r="CO140" i="176"/>
  <c r="CN140" i="176"/>
  <c r="CM140" i="176"/>
  <c r="CP139" i="176"/>
  <c r="CO139" i="176"/>
  <c r="CN139" i="176"/>
  <c r="CM139" i="176"/>
  <c r="CP138" i="176"/>
  <c r="CO138" i="176"/>
  <c r="CN138" i="176"/>
  <c r="CM138" i="176"/>
  <c r="CP137" i="176"/>
  <c r="CO137" i="176"/>
  <c r="CN137" i="176"/>
  <c r="CM137" i="176"/>
  <c r="CP136" i="176"/>
  <c r="CO136" i="176"/>
  <c r="CN136" i="176"/>
  <c r="CM136" i="176"/>
  <c r="CP135" i="176"/>
  <c r="CO135" i="176"/>
  <c r="CN135" i="176"/>
  <c r="CM135" i="176"/>
  <c r="CP134" i="176"/>
  <c r="CO134" i="176"/>
  <c r="CN134" i="176"/>
  <c r="CM134" i="176"/>
  <c r="CO133" i="176"/>
  <c r="CM133" i="176"/>
  <c r="CP132" i="176"/>
  <c r="CO132" i="176"/>
  <c r="CN132" i="176"/>
  <c r="CM132" i="176"/>
  <c r="CP131" i="176"/>
  <c r="CO131" i="176"/>
  <c r="CN131" i="176"/>
  <c r="CM131" i="176"/>
  <c r="CO130" i="176"/>
  <c r="CN130" i="176"/>
  <c r="CM130" i="176"/>
  <c r="CP129" i="176"/>
  <c r="CO129" i="176"/>
  <c r="CN129" i="176"/>
  <c r="CM129" i="176"/>
  <c r="CP128" i="176"/>
  <c r="CO128" i="176"/>
  <c r="CN128" i="176"/>
  <c r="CM128" i="176"/>
  <c r="CP127" i="176"/>
  <c r="CO127" i="176"/>
  <c r="CN127" i="176"/>
  <c r="CM127" i="176"/>
  <c r="CP126" i="176"/>
  <c r="CO126" i="176"/>
  <c r="CN126" i="176"/>
  <c r="CM126" i="176"/>
  <c r="CP125" i="176"/>
  <c r="CO125" i="176"/>
  <c r="CN125" i="176"/>
  <c r="CM125" i="176"/>
  <c r="CP124" i="176"/>
  <c r="CO124" i="176"/>
  <c r="CN124" i="176"/>
  <c r="CM124" i="176"/>
  <c r="CO123" i="176"/>
  <c r="CM123" i="176"/>
  <c r="CP122" i="176"/>
  <c r="CO122" i="176"/>
  <c r="CN122" i="176"/>
  <c r="CM122" i="176"/>
  <c r="CP121" i="176"/>
  <c r="CO121" i="176"/>
  <c r="CN121" i="176"/>
  <c r="CM121" i="176"/>
  <c r="CO120" i="176"/>
  <c r="CN120" i="176"/>
  <c r="CM120" i="176"/>
  <c r="CP119" i="176"/>
  <c r="CO119" i="176"/>
  <c r="CN119" i="176"/>
  <c r="CM119" i="176"/>
  <c r="CP118" i="176"/>
  <c r="CO118" i="176"/>
  <c r="CN118" i="176"/>
  <c r="CM118" i="176"/>
  <c r="CP117" i="176"/>
  <c r="CO117" i="176"/>
  <c r="CN117" i="176"/>
  <c r="CM117" i="176"/>
  <c r="CP116" i="176"/>
  <c r="CO116" i="176"/>
  <c r="CN116" i="176"/>
  <c r="CM116" i="176"/>
  <c r="CP115" i="176"/>
  <c r="CO115" i="176"/>
  <c r="CN115" i="176"/>
  <c r="CM115" i="176"/>
  <c r="CP114" i="176"/>
  <c r="CO114" i="176"/>
  <c r="CN114" i="176"/>
  <c r="CM114" i="176"/>
  <c r="CO113" i="176"/>
  <c r="CM113" i="176"/>
  <c r="CP112" i="176"/>
  <c r="CO112" i="176"/>
  <c r="CN112" i="176"/>
  <c r="CM112" i="176"/>
  <c r="CP111" i="176"/>
  <c r="CO111" i="176"/>
  <c r="CN111" i="176"/>
  <c r="CM111" i="176"/>
  <c r="CO110" i="176"/>
  <c r="CN110" i="176"/>
  <c r="CM110" i="176"/>
  <c r="CP109" i="176"/>
  <c r="CO109" i="176"/>
  <c r="CN109" i="176"/>
  <c r="CM109" i="176"/>
  <c r="CP108" i="176"/>
  <c r="CO108" i="176"/>
  <c r="CN108" i="176"/>
  <c r="CM108" i="176"/>
  <c r="CP107" i="176"/>
  <c r="CO107" i="176"/>
  <c r="CN107" i="176"/>
  <c r="CM107" i="176"/>
  <c r="CP106" i="176"/>
  <c r="CO106" i="176"/>
  <c r="CN106" i="176"/>
  <c r="CM106" i="176"/>
  <c r="CP105" i="176"/>
  <c r="CO105" i="176"/>
  <c r="CN105" i="176"/>
  <c r="CM105" i="176"/>
  <c r="CP104" i="176"/>
  <c r="CO104" i="176"/>
  <c r="CN104" i="176"/>
  <c r="CM104" i="176"/>
  <c r="CO103" i="176"/>
  <c r="CM103" i="176"/>
  <c r="CP102" i="176"/>
  <c r="CO102" i="176"/>
  <c r="CN102" i="176"/>
  <c r="CM102" i="176"/>
  <c r="CP101" i="176"/>
  <c r="CO101" i="176"/>
  <c r="CN101" i="176"/>
  <c r="CM101" i="176"/>
  <c r="CO100" i="176"/>
  <c r="CN100" i="176"/>
  <c r="CM100" i="176"/>
  <c r="CP99" i="176"/>
  <c r="CO99" i="176"/>
  <c r="CN99" i="176"/>
  <c r="CM99" i="176"/>
  <c r="CP98" i="176"/>
  <c r="CO98" i="176"/>
  <c r="CN98" i="176"/>
  <c r="CM98" i="176"/>
  <c r="CP97" i="176"/>
  <c r="CO97" i="176"/>
  <c r="CN97" i="176"/>
  <c r="CM97" i="176"/>
  <c r="CP96" i="176"/>
  <c r="CO96" i="176"/>
  <c r="CN96" i="176"/>
  <c r="CM96" i="176"/>
  <c r="CP95" i="176"/>
  <c r="CO95" i="176"/>
  <c r="CN95" i="176"/>
  <c r="CM95" i="176"/>
  <c r="CN94" i="176"/>
  <c r="CM94" i="176"/>
  <c r="CO93" i="176"/>
  <c r="CM93" i="176"/>
  <c r="CP92" i="176"/>
  <c r="CO92" i="176"/>
  <c r="CN92" i="176"/>
  <c r="CM92" i="176"/>
  <c r="CP91" i="176"/>
  <c r="CO91" i="176"/>
  <c r="CN91" i="176"/>
  <c r="CM91" i="176"/>
  <c r="CO90" i="176"/>
  <c r="CN90" i="176"/>
  <c r="CM90" i="176"/>
  <c r="CP89" i="176"/>
  <c r="CO89" i="176"/>
  <c r="CN89" i="176"/>
  <c r="CM89" i="176"/>
  <c r="CP88" i="176"/>
  <c r="CO88" i="176"/>
  <c r="CN88" i="176"/>
  <c r="CM88" i="176"/>
  <c r="CP87" i="176"/>
  <c r="CO87" i="176"/>
  <c r="CN87" i="176"/>
  <c r="CM87" i="176"/>
  <c r="CP86" i="176"/>
  <c r="CO86" i="176"/>
  <c r="CN86" i="176"/>
  <c r="CM86" i="176"/>
  <c r="CP85" i="176"/>
  <c r="CO85" i="176"/>
  <c r="CN85" i="176"/>
  <c r="CM85" i="176"/>
  <c r="CO83" i="176"/>
  <c r="CM83" i="176"/>
  <c r="CP82" i="176"/>
  <c r="CO82" i="176"/>
  <c r="CN82" i="176"/>
  <c r="CM82" i="176"/>
  <c r="CP81" i="176"/>
  <c r="CO81" i="176"/>
  <c r="CN81" i="176"/>
  <c r="CM81" i="176"/>
  <c r="CO80" i="176"/>
  <c r="CN80" i="176"/>
  <c r="CM80" i="176"/>
  <c r="CP79" i="176"/>
  <c r="CO79" i="176"/>
  <c r="CN79" i="176"/>
  <c r="CM79" i="176"/>
  <c r="CP78" i="176"/>
  <c r="CO78" i="176"/>
  <c r="CN78" i="176"/>
  <c r="CM78" i="176"/>
  <c r="CP77" i="176"/>
  <c r="CO77" i="176"/>
  <c r="CN77" i="176"/>
  <c r="CM77" i="176"/>
  <c r="CP76" i="176"/>
  <c r="CO76" i="176"/>
  <c r="CN76" i="176"/>
  <c r="CM76" i="176"/>
  <c r="CP75" i="176"/>
  <c r="CO75" i="176"/>
  <c r="CN75" i="176"/>
  <c r="CM75" i="176"/>
  <c r="CP74" i="176"/>
  <c r="CO74" i="176"/>
  <c r="CN74" i="176"/>
  <c r="CM74" i="176"/>
  <c r="CO73" i="176"/>
  <c r="CM73" i="176"/>
  <c r="CP72" i="176"/>
  <c r="CO72" i="176"/>
  <c r="CN72" i="176"/>
  <c r="CM72" i="176"/>
  <c r="CP71" i="176"/>
  <c r="CO71" i="176"/>
  <c r="CN71" i="176"/>
  <c r="CM71" i="176"/>
  <c r="CO70" i="176"/>
  <c r="CN70" i="176"/>
  <c r="CM70" i="176"/>
  <c r="CP69" i="176"/>
  <c r="CO69" i="176"/>
  <c r="CN69" i="176"/>
  <c r="CM69" i="176"/>
  <c r="CP68" i="176"/>
  <c r="CO68" i="176"/>
  <c r="CN68" i="176"/>
  <c r="CM68" i="176"/>
  <c r="CP67" i="176"/>
  <c r="CO67" i="176"/>
  <c r="CN67" i="176"/>
  <c r="CM67" i="176"/>
  <c r="CP66" i="176"/>
  <c r="CO66" i="176"/>
  <c r="CN66" i="176"/>
  <c r="CM66" i="176"/>
  <c r="CP65" i="176"/>
  <c r="CO65" i="176"/>
  <c r="CN65" i="176"/>
  <c r="CM65" i="176"/>
  <c r="CP64" i="176"/>
  <c r="CO64" i="176"/>
  <c r="CN64" i="176"/>
  <c r="CM64" i="176"/>
  <c r="CO63" i="176"/>
  <c r="CM63" i="176"/>
  <c r="CP62" i="176"/>
  <c r="CO62" i="176"/>
  <c r="CN62" i="176"/>
  <c r="CM62" i="176"/>
  <c r="CP61" i="176"/>
  <c r="CO61" i="176"/>
  <c r="CN61" i="176"/>
  <c r="CM61" i="176"/>
  <c r="CO60" i="176"/>
  <c r="CN60" i="176"/>
  <c r="CM60" i="176"/>
  <c r="CP59" i="176"/>
  <c r="CO59" i="176"/>
  <c r="CN59" i="176"/>
  <c r="CM59" i="176"/>
  <c r="CP58" i="176"/>
  <c r="CO58" i="176"/>
  <c r="CN58" i="176"/>
  <c r="CM58" i="176"/>
  <c r="CP57" i="176"/>
  <c r="CO57" i="176"/>
  <c r="CN57" i="176"/>
  <c r="CM57" i="176"/>
  <c r="CP56" i="176"/>
  <c r="CO56" i="176"/>
  <c r="CN56" i="176"/>
  <c r="CM56" i="176"/>
  <c r="CP55" i="176"/>
  <c r="CO55" i="176"/>
  <c r="CN55" i="176"/>
  <c r="CM55" i="176"/>
  <c r="CP54" i="176"/>
  <c r="CO54" i="176"/>
  <c r="CN54" i="176"/>
  <c r="CM54" i="176"/>
  <c r="CO53" i="176"/>
  <c r="CM53" i="176"/>
  <c r="CP52" i="176"/>
  <c r="CO52" i="176"/>
  <c r="CN52" i="176"/>
  <c r="CM52" i="176"/>
  <c r="CP51" i="176"/>
  <c r="CO51" i="176"/>
  <c r="CN51" i="176"/>
  <c r="CM51" i="176"/>
  <c r="CO50" i="176"/>
  <c r="CN50" i="176"/>
  <c r="CM50" i="176"/>
  <c r="CP49" i="176"/>
  <c r="CO49" i="176"/>
  <c r="CN49" i="176"/>
  <c r="CM49" i="176"/>
  <c r="CP48" i="176"/>
  <c r="CO48" i="176"/>
  <c r="CN48" i="176"/>
  <c r="CM48" i="176"/>
  <c r="CP47" i="176"/>
  <c r="CO47" i="176"/>
  <c r="CN47" i="176"/>
  <c r="CM47" i="176"/>
  <c r="CP46" i="176"/>
  <c r="CO46" i="176"/>
  <c r="CN46" i="176"/>
  <c r="CM46" i="176"/>
  <c r="CP45" i="176"/>
  <c r="CO45" i="176"/>
  <c r="CN45" i="176"/>
  <c r="CM45" i="176"/>
  <c r="CP44" i="176"/>
  <c r="CO44" i="176"/>
  <c r="CN44" i="176"/>
  <c r="CM44" i="176"/>
  <c r="CO43" i="176"/>
  <c r="CM43" i="176"/>
  <c r="CP42" i="176"/>
  <c r="CO42" i="176"/>
  <c r="CN42" i="176"/>
  <c r="CM42" i="176"/>
  <c r="CP41" i="176"/>
  <c r="CO41" i="176"/>
  <c r="CN41" i="176"/>
  <c r="CM41" i="176"/>
  <c r="CO40" i="176"/>
  <c r="CN40" i="176"/>
  <c r="CM40" i="176"/>
  <c r="CP39" i="176"/>
  <c r="CO39" i="176"/>
  <c r="CN39" i="176"/>
  <c r="CM39" i="176"/>
  <c r="CP38" i="176"/>
  <c r="CO38" i="176"/>
  <c r="CN38" i="176"/>
  <c r="CM38" i="176"/>
  <c r="CP37" i="176"/>
  <c r="CO37" i="176"/>
  <c r="CN37" i="176"/>
  <c r="CM37" i="176"/>
  <c r="CP36" i="176"/>
  <c r="CO36" i="176"/>
  <c r="CN36" i="176"/>
  <c r="CM36" i="176"/>
  <c r="CP35" i="176"/>
  <c r="CO35" i="176"/>
  <c r="CN35" i="176"/>
  <c r="CM35" i="176"/>
  <c r="CP34" i="176"/>
  <c r="CO34" i="176"/>
  <c r="CN34" i="176"/>
  <c r="CM34" i="176"/>
  <c r="CO33" i="176"/>
  <c r="CM33" i="176"/>
  <c r="CP32" i="176"/>
  <c r="CO32" i="176"/>
  <c r="CN32" i="176"/>
  <c r="CM32" i="176"/>
  <c r="CP31" i="176"/>
  <c r="CO31" i="176"/>
  <c r="CN31" i="176"/>
  <c r="CM31" i="176"/>
  <c r="CO30" i="176"/>
  <c r="CN30" i="176"/>
  <c r="CM30" i="176"/>
  <c r="CP29" i="176"/>
  <c r="CO29" i="176"/>
  <c r="CN29" i="176"/>
  <c r="CM29" i="176"/>
  <c r="CP28" i="176"/>
  <c r="CO28" i="176"/>
  <c r="CN28" i="176"/>
  <c r="CM28" i="176"/>
  <c r="CP27" i="176"/>
  <c r="CO27" i="176"/>
  <c r="CN27" i="176"/>
  <c r="CM27" i="176"/>
  <c r="CP26" i="176"/>
  <c r="CO26" i="176"/>
  <c r="CN26" i="176"/>
  <c r="CM26" i="176"/>
  <c r="CP25" i="176"/>
  <c r="CO25" i="176"/>
  <c r="CN25" i="176"/>
  <c r="CM25" i="176"/>
  <c r="CP24" i="176"/>
  <c r="CO24" i="176"/>
  <c r="CN24" i="176"/>
  <c r="CM24" i="176"/>
  <c r="CO23" i="176"/>
  <c r="CM23" i="176"/>
  <c r="CP22" i="176"/>
  <c r="CO22" i="176"/>
  <c r="CN22" i="176"/>
  <c r="CM22" i="176"/>
  <c r="CP21" i="176"/>
  <c r="CO21" i="176"/>
  <c r="CN21" i="176"/>
  <c r="CM21" i="176"/>
  <c r="CO20" i="176"/>
  <c r="CN20" i="176"/>
  <c r="CM20" i="176"/>
  <c r="CK239" i="176"/>
  <c r="CJ239" i="176"/>
  <c r="CI239" i="176"/>
  <c r="CH239" i="176"/>
  <c r="CK238" i="176"/>
  <c r="CJ238" i="176"/>
  <c r="CI238" i="176"/>
  <c r="CH238" i="176"/>
  <c r="CK237" i="176"/>
  <c r="CJ237" i="176"/>
  <c r="CI237" i="176"/>
  <c r="CH237" i="176"/>
  <c r="CK236" i="176"/>
  <c r="CJ236" i="176"/>
  <c r="CI236" i="176"/>
  <c r="CH236" i="176"/>
  <c r="CK235" i="176"/>
  <c r="CJ235" i="176"/>
  <c r="CI235" i="176"/>
  <c r="CH235" i="176"/>
  <c r="CK234" i="176"/>
  <c r="CJ234" i="176"/>
  <c r="CI234" i="176"/>
  <c r="CH234" i="176"/>
  <c r="CJ233" i="176"/>
  <c r="CH233" i="176"/>
  <c r="CK232" i="176"/>
  <c r="CJ232" i="176"/>
  <c r="CI232" i="176"/>
  <c r="CH232" i="176"/>
  <c r="CK231" i="176"/>
  <c r="CJ231" i="176"/>
  <c r="CI231" i="176"/>
  <c r="CH231" i="176"/>
  <c r="CJ230" i="176"/>
  <c r="CI230" i="176"/>
  <c r="CH230" i="176"/>
  <c r="CK229" i="176"/>
  <c r="CJ229" i="176"/>
  <c r="CI229" i="176"/>
  <c r="CH229" i="176"/>
  <c r="CK228" i="176"/>
  <c r="CJ228" i="176"/>
  <c r="CI228" i="176"/>
  <c r="CH228" i="176"/>
  <c r="CK227" i="176"/>
  <c r="CJ227" i="176"/>
  <c r="CI227" i="176"/>
  <c r="CH227" i="176"/>
  <c r="CK226" i="176"/>
  <c r="CJ226" i="176"/>
  <c r="CI226" i="176"/>
  <c r="CH226" i="176"/>
  <c r="CK225" i="176"/>
  <c r="CJ225" i="176"/>
  <c r="CI225" i="176"/>
  <c r="CH225" i="176"/>
  <c r="CK224" i="176"/>
  <c r="CJ224" i="176"/>
  <c r="CI224" i="176"/>
  <c r="CH224" i="176"/>
  <c r="CJ223" i="176"/>
  <c r="CH223" i="176"/>
  <c r="CK222" i="176"/>
  <c r="CJ222" i="176"/>
  <c r="CI222" i="176"/>
  <c r="CH222" i="176"/>
  <c r="CK221" i="176"/>
  <c r="CJ221" i="176"/>
  <c r="CI221" i="176"/>
  <c r="CH221" i="176"/>
  <c r="CJ220" i="176"/>
  <c r="CI220" i="176"/>
  <c r="CH220" i="176"/>
  <c r="CK219" i="176"/>
  <c r="CJ219" i="176"/>
  <c r="CI219" i="176"/>
  <c r="CH219" i="176"/>
  <c r="CK218" i="176"/>
  <c r="CJ218" i="176"/>
  <c r="CI218" i="176"/>
  <c r="CH218" i="176"/>
  <c r="CK217" i="176"/>
  <c r="CJ217" i="176"/>
  <c r="CI217" i="176"/>
  <c r="CH217" i="176"/>
  <c r="CK216" i="176"/>
  <c r="CJ216" i="176"/>
  <c r="CI216" i="176"/>
  <c r="CH216" i="176"/>
  <c r="CK215" i="176"/>
  <c r="CJ215" i="176"/>
  <c r="CI215" i="176"/>
  <c r="CH215" i="176"/>
  <c r="CK214" i="176"/>
  <c r="CJ214" i="176"/>
  <c r="CI214" i="176"/>
  <c r="CH214" i="176"/>
  <c r="CJ213" i="176"/>
  <c r="CH213" i="176"/>
  <c r="CK212" i="176"/>
  <c r="CJ212" i="176"/>
  <c r="CI212" i="176"/>
  <c r="CH212" i="176"/>
  <c r="CK211" i="176"/>
  <c r="CJ211" i="176"/>
  <c r="CI211" i="176"/>
  <c r="CH211" i="176"/>
  <c r="CJ210" i="176"/>
  <c r="CI210" i="176"/>
  <c r="CH210" i="176"/>
  <c r="CK209" i="176"/>
  <c r="CJ209" i="176"/>
  <c r="CI209" i="176"/>
  <c r="CH209" i="176"/>
  <c r="CK208" i="176"/>
  <c r="CJ208" i="176"/>
  <c r="CI208" i="176"/>
  <c r="CH208" i="176"/>
  <c r="CK207" i="176"/>
  <c r="CJ207" i="176"/>
  <c r="CI207" i="176"/>
  <c r="CH207" i="176"/>
  <c r="CK206" i="176"/>
  <c r="CJ206" i="176"/>
  <c r="CI206" i="176"/>
  <c r="CH206" i="176"/>
  <c r="CK205" i="176"/>
  <c r="CJ205" i="176"/>
  <c r="CI205" i="176"/>
  <c r="CH205" i="176"/>
  <c r="CK204" i="176"/>
  <c r="CJ204" i="176"/>
  <c r="CI204" i="176"/>
  <c r="CH204" i="176"/>
  <c r="CJ203" i="176"/>
  <c r="CH203" i="176"/>
  <c r="CK202" i="176"/>
  <c r="CJ202" i="176"/>
  <c r="CI202" i="176"/>
  <c r="CH202" i="176"/>
  <c r="CK201" i="176"/>
  <c r="CJ201" i="176"/>
  <c r="CI201" i="176"/>
  <c r="CH201" i="176"/>
  <c r="CJ200" i="176"/>
  <c r="CI200" i="176"/>
  <c r="CH200" i="176"/>
  <c r="CK199" i="176"/>
  <c r="CJ199" i="176"/>
  <c r="CI199" i="176"/>
  <c r="CH199" i="176"/>
  <c r="CK198" i="176"/>
  <c r="CJ198" i="176"/>
  <c r="CI198" i="176"/>
  <c r="CH198" i="176"/>
  <c r="CK197" i="176"/>
  <c r="CJ197" i="176"/>
  <c r="CI197" i="176"/>
  <c r="CH197" i="176"/>
  <c r="CK196" i="176"/>
  <c r="CJ196" i="176"/>
  <c r="CI196" i="176"/>
  <c r="CH196" i="176"/>
  <c r="CK195" i="176"/>
  <c r="CJ195" i="176"/>
  <c r="CI195" i="176"/>
  <c r="CH195" i="176"/>
  <c r="CK194" i="176"/>
  <c r="CJ194" i="176"/>
  <c r="CI194" i="176"/>
  <c r="CH194" i="176"/>
  <c r="CJ193" i="176"/>
  <c r="CH193" i="176"/>
  <c r="CK192" i="176"/>
  <c r="CJ192" i="176"/>
  <c r="CI192" i="176"/>
  <c r="CH192" i="176"/>
  <c r="CK191" i="176"/>
  <c r="CJ191" i="176"/>
  <c r="CI191" i="176"/>
  <c r="CH191" i="176"/>
  <c r="CJ190" i="176"/>
  <c r="CI190" i="176"/>
  <c r="CH190" i="176"/>
  <c r="CK189" i="176"/>
  <c r="CJ189" i="176"/>
  <c r="CI189" i="176"/>
  <c r="CH189" i="176"/>
  <c r="CK188" i="176"/>
  <c r="CJ188" i="176"/>
  <c r="CI188" i="176"/>
  <c r="CH188" i="176"/>
  <c r="CK187" i="176"/>
  <c r="CJ187" i="176"/>
  <c r="CI187" i="176"/>
  <c r="CH187" i="176"/>
  <c r="CK186" i="176"/>
  <c r="CJ186" i="176"/>
  <c r="CI186" i="176"/>
  <c r="CH186" i="176"/>
  <c r="CK185" i="176"/>
  <c r="CJ185" i="176"/>
  <c r="CI185" i="176"/>
  <c r="CH185" i="176"/>
  <c r="CK184" i="176"/>
  <c r="CJ184" i="176"/>
  <c r="CI184" i="176"/>
  <c r="CH184" i="176"/>
  <c r="CJ183" i="176"/>
  <c r="CH183" i="176"/>
  <c r="CK182" i="176"/>
  <c r="CJ182" i="176"/>
  <c r="CI182" i="176"/>
  <c r="CH182" i="176"/>
  <c r="CK181" i="176"/>
  <c r="CJ181" i="176"/>
  <c r="CI181" i="176"/>
  <c r="CH181" i="176"/>
  <c r="CJ180" i="176"/>
  <c r="CI180" i="176"/>
  <c r="CH180" i="176"/>
  <c r="CK179" i="176"/>
  <c r="CJ179" i="176"/>
  <c r="CI179" i="176"/>
  <c r="CH179" i="176"/>
  <c r="CK178" i="176"/>
  <c r="CJ178" i="176"/>
  <c r="CI178" i="176"/>
  <c r="CH178" i="176"/>
  <c r="CK177" i="176"/>
  <c r="CJ177" i="176"/>
  <c r="CI177" i="176"/>
  <c r="CH177" i="176"/>
  <c r="CK176" i="176"/>
  <c r="CJ176" i="176"/>
  <c r="CI176" i="176"/>
  <c r="CH176" i="176"/>
  <c r="CK175" i="176"/>
  <c r="CJ175" i="176"/>
  <c r="CI175" i="176"/>
  <c r="CH175" i="176"/>
  <c r="CK174" i="176"/>
  <c r="CJ174" i="176"/>
  <c r="CI174" i="176"/>
  <c r="CH174" i="176"/>
  <c r="CJ173" i="176"/>
  <c r="CH173" i="176"/>
  <c r="CK172" i="176"/>
  <c r="CJ172" i="176"/>
  <c r="CI172" i="176"/>
  <c r="CH172" i="176"/>
  <c r="CK171" i="176"/>
  <c r="CJ171" i="176"/>
  <c r="CI171" i="176"/>
  <c r="CH171" i="176"/>
  <c r="CJ170" i="176"/>
  <c r="CI170" i="176"/>
  <c r="CH170" i="176"/>
  <c r="CK169" i="176"/>
  <c r="CJ169" i="176"/>
  <c r="CI169" i="176"/>
  <c r="CH169" i="176"/>
  <c r="CK168" i="176"/>
  <c r="CJ168" i="176"/>
  <c r="CI168" i="176"/>
  <c r="CH168" i="176"/>
  <c r="CK167" i="176"/>
  <c r="CJ167" i="176"/>
  <c r="CI167" i="176"/>
  <c r="CH167" i="176"/>
  <c r="CK166" i="176"/>
  <c r="CJ166" i="176"/>
  <c r="CI166" i="176"/>
  <c r="CH166" i="176"/>
  <c r="CK165" i="176"/>
  <c r="CJ165" i="176"/>
  <c r="CI165" i="176"/>
  <c r="CH165" i="176"/>
  <c r="CK164" i="176"/>
  <c r="CJ164" i="176"/>
  <c r="CI164" i="176"/>
  <c r="CH164" i="176"/>
  <c r="CJ163" i="176"/>
  <c r="CH163" i="176"/>
  <c r="CK162" i="176"/>
  <c r="CJ162" i="176"/>
  <c r="CI162" i="176"/>
  <c r="CH162" i="176"/>
  <c r="CK161" i="176"/>
  <c r="CJ161" i="176"/>
  <c r="CI161" i="176"/>
  <c r="CH161" i="176"/>
  <c r="CJ160" i="176"/>
  <c r="CI160" i="176"/>
  <c r="CH160" i="176"/>
  <c r="CK159" i="176"/>
  <c r="CJ159" i="176"/>
  <c r="CI159" i="176"/>
  <c r="CH159" i="176"/>
  <c r="CK158" i="176"/>
  <c r="CJ158" i="176"/>
  <c r="CI158" i="176"/>
  <c r="CH158" i="176"/>
  <c r="CK157" i="176"/>
  <c r="CJ157" i="176"/>
  <c r="CI157" i="176"/>
  <c r="CH157" i="176"/>
  <c r="CK156" i="176"/>
  <c r="CJ156" i="176"/>
  <c r="CI156" i="176"/>
  <c r="CH156" i="176"/>
  <c r="CK155" i="176"/>
  <c r="CJ155" i="176"/>
  <c r="CI155" i="176"/>
  <c r="CH155" i="176"/>
  <c r="CK154" i="176"/>
  <c r="CJ154" i="176"/>
  <c r="CI154" i="176"/>
  <c r="CH154" i="176"/>
  <c r="CJ153" i="176"/>
  <c r="CH153" i="176"/>
  <c r="CK152" i="176"/>
  <c r="CJ152" i="176"/>
  <c r="CI152" i="176"/>
  <c r="CH152" i="176"/>
  <c r="CK151" i="176"/>
  <c r="CJ151" i="176"/>
  <c r="CI151" i="176"/>
  <c r="CH151" i="176"/>
  <c r="CJ150" i="176"/>
  <c r="CI150" i="176"/>
  <c r="CH150" i="176"/>
  <c r="CK149" i="176"/>
  <c r="CJ149" i="176"/>
  <c r="CI149" i="176"/>
  <c r="CH149" i="176"/>
  <c r="CK148" i="176"/>
  <c r="CJ148" i="176"/>
  <c r="CI148" i="176"/>
  <c r="CH148" i="176"/>
  <c r="CK147" i="176"/>
  <c r="CJ147" i="176"/>
  <c r="CI147" i="176"/>
  <c r="CH147" i="176"/>
  <c r="CK146" i="176"/>
  <c r="CJ146" i="176"/>
  <c r="CI146" i="176"/>
  <c r="CH146" i="176"/>
  <c r="CK145" i="176"/>
  <c r="CJ145" i="176"/>
  <c r="CI145" i="176"/>
  <c r="CH145" i="176"/>
  <c r="CK144" i="176"/>
  <c r="CJ144" i="176"/>
  <c r="CI144" i="176"/>
  <c r="CH144" i="176"/>
  <c r="CJ143" i="176"/>
  <c r="CH143" i="176"/>
  <c r="CK142" i="176"/>
  <c r="CJ142" i="176"/>
  <c r="CI142" i="176"/>
  <c r="CH142" i="176"/>
  <c r="CK141" i="176"/>
  <c r="CJ141" i="176"/>
  <c r="CI141" i="176"/>
  <c r="CH141" i="176"/>
  <c r="CJ140" i="176"/>
  <c r="CI140" i="176"/>
  <c r="CH140" i="176"/>
  <c r="CK139" i="176"/>
  <c r="CJ139" i="176"/>
  <c r="CI139" i="176"/>
  <c r="CH139" i="176"/>
  <c r="CK138" i="176"/>
  <c r="CJ138" i="176"/>
  <c r="CI138" i="176"/>
  <c r="CH138" i="176"/>
  <c r="CK137" i="176"/>
  <c r="CJ137" i="176"/>
  <c r="CI137" i="176"/>
  <c r="CH137" i="176"/>
  <c r="CK136" i="176"/>
  <c r="CJ136" i="176"/>
  <c r="CI136" i="176"/>
  <c r="CH136" i="176"/>
  <c r="CK135" i="176"/>
  <c r="CJ135" i="176"/>
  <c r="CI135" i="176"/>
  <c r="CH135" i="176"/>
  <c r="CK134" i="176"/>
  <c r="CJ134" i="176"/>
  <c r="CI134" i="176"/>
  <c r="CH134" i="176"/>
  <c r="CJ133" i="176"/>
  <c r="CH133" i="176"/>
  <c r="CK132" i="176"/>
  <c r="CJ132" i="176"/>
  <c r="CI132" i="176"/>
  <c r="CH132" i="176"/>
  <c r="CK131" i="176"/>
  <c r="CJ131" i="176"/>
  <c r="CI131" i="176"/>
  <c r="CH131" i="176"/>
  <c r="CJ130" i="176"/>
  <c r="CI130" i="176"/>
  <c r="CH130" i="176"/>
  <c r="CK129" i="176"/>
  <c r="CJ129" i="176"/>
  <c r="CI129" i="176"/>
  <c r="CH129" i="176"/>
  <c r="CK128" i="176"/>
  <c r="CJ128" i="176"/>
  <c r="CI128" i="176"/>
  <c r="CH128" i="176"/>
  <c r="CK127" i="176"/>
  <c r="CJ127" i="176"/>
  <c r="CI127" i="176"/>
  <c r="CH127" i="176"/>
  <c r="CK126" i="176"/>
  <c r="CJ126" i="176"/>
  <c r="CI126" i="176"/>
  <c r="CH126" i="176"/>
  <c r="CK125" i="176"/>
  <c r="CJ125" i="176"/>
  <c r="CI125" i="176"/>
  <c r="CH125" i="176"/>
  <c r="CK124" i="176"/>
  <c r="CJ124" i="176"/>
  <c r="CI124" i="176"/>
  <c r="CH124" i="176"/>
  <c r="CJ123" i="176"/>
  <c r="CH123" i="176"/>
  <c r="CK122" i="176"/>
  <c r="CJ122" i="176"/>
  <c r="CI122" i="176"/>
  <c r="CH122" i="176"/>
  <c r="CK121" i="176"/>
  <c r="CJ121" i="176"/>
  <c r="CI121" i="176"/>
  <c r="CH121" i="176"/>
  <c r="CJ120" i="176"/>
  <c r="CI120" i="176"/>
  <c r="CH120" i="176"/>
  <c r="CK119" i="176"/>
  <c r="CJ119" i="176"/>
  <c r="CI119" i="176"/>
  <c r="CH119" i="176"/>
  <c r="CK118" i="176"/>
  <c r="CJ118" i="176"/>
  <c r="CI118" i="176"/>
  <c r="CH118" i="176"/>
  <c r="CK117" i="176"/>
  <c r="CJ117" i="176"/>
  <c r="CI117" i="176"/>
  <c r="CH117" i="176"/>
  <c r="CK116" i="176"/>
  <c r="CJ116" i="176"/>
  <c r="CI116" i="176"/>
  <c r="CH116" i="176"/>
  <c r="CK115" i="176"/>
  <c r="CJ115" i="176"/>
  <c r="CI115" i="176"/>
  <c r="CH115" i="176"/>
  <c r="CK114" i="176"/>
  <c r="CJ114" i="176"/>
  <c r="CI114" i="176"/>
  <c r="CH114" i="176"/>
  <c r="CJ113" i="176"/>
  <c r="CH113" i="176"/>
  <c r="CK112" i="176"/>
  <c r="CJ112" i="176"/>
  <c r="CI112" i="176"/>
  <c r="CH112" i="176"/>
  <c r="CK111" i="176"/>
  <c r="CJ111" i="176"/>
  <c r="CI111" i="176"/>
  <c r="CH111" i="176"/>
  <c r="CJ110" i="176"/>
  <c r="CI110" i="176"/>
  <c r="CH110" i="176"/>
  <c r="CK109" i="176"/>
  <c r="CJ109" i="176"/>
  <c r="CI109" i="176"/>
  <c r="CH109" i="176"/>
  <c r="CK108" i="176"/>
  <c r="CJ108" i="176"/>
  <c r="CI108" i="176"/>
  <c r="CH108" i="176"/>
  <c r="CK107" i="176"/>
  <c r="CJ107" i="176"/>
  <c r="CI107" i="176"/>
  <c r="CH107" i="176"/>
  <c r="CK106" i="176"/>
  <c r="CJ106" i="176"/>
  <c r="CI106" i="176"/>
  <c r="CH106" i="176"/>
  <c r="CK105" i="176"/>
  <c r="CJ105" i="176"/>
  <c r="CI105" i="176"/>
  <c r="CH105" i="176"/>
  <c r="CJ104" i="176"/>
  <c r="CI104" i="176"/>
  <c r="CH104" i="176"/>
  <c r="CJ103" i="176"/>
  <c r="CH103" i="176"/>
  <c r="CK102" i="176"/>
  <c r="CJ102" i="176"/>
  <c r="CI102" i="176"/>
  <c r="CH102" i="176"/>
  <c r="CK101" i="176"/>
  <c r="CJ101" i="176"/>
  <c r="CI101" i="176"/>
  <c r="CH101" i="176"/>
  <c r="CJ100" i="176"/>
  <c r="CI100" i="176"/>
  <c r="CH100" i="176"/>
  <c r="CK99" i="176"/>
  <c r="CJ99" i="176"/>
  <c r="CI99" i="176"/>
  <c r="CH99" i="176"/>
  <c r="CK98" i="176"/>
  <c r="CJ98" i="176"/>
  <c r="CI98" i="176"/>
  <c r="CH98" i="176"/>
  <c r="CK97" i="176"/>
  <c r="CJ97" i="176"/>
  <c r="CI97" i="176"/>
  <c r="CH97" i="176"/>
  <c r="CK96" i="176"/>
  <c r="CJ96" i="176"/>
  <c r="CI96" i="176"/>
  <c r="CH96" i="176"/>
  <c r="CK95" i="176"/>
  <c r="CJ95" i="176"/>
  <c r="CI95" i="176"/>
  <c r="CH95" i="176"/>
  <c r="CJ93" i="176"/>
  <c r="CH93" i="176"/>
  <c r="CK92" i="176"/>
  <c r="CJ92" i="176"/>
  <c r="CI92" i="176"/>
  <c r="CH92" i="176"/>
  <c r="CK91" i="176"/>
  <c r="CJ91" i="176"/>
  <c r="CI91" i="176"/>
  <c r="CH91" i="176"/>
  <c r="CJ90" i="176"/>
  <c r="CI90" i="176"/>
  <c r="CH90" i="176"/>
  <c r="CK89" i="176"/>
  <c r="CJ89" i="176"/>
  <c r="CI89" i="176"/>
  <c r="CH89" i="176"/>
  <c r="CK88" i="176"/>
  <c r="CJ88" i="176"/>
  <c r="CI88" i="176"/>
  <c r="CH88" i="176"/>
  <c r="CK87" i="176"/>
  <c r="CJ87" i="176"/>
  <c r="CI87" i="176"/>
  <c r="CH87" i="176"/>
  <c r="CK86" i="176"/>
  <c r="CJ86" i="176"/>
  <c r="CI86" i="176"/>
  <c r="CH86" i="176"/>
  <c r="CK85" i="176"/>
  <c r="CJ85" i="176"/>
  <c r="CI85" i="176"/>
  <c r="CH85" i="176"/>
  <c r="CJ83" i="176"/>
  <c r="CH83" i="176"/>
  <c r="CK82" i="176"/>
  <c r="CJ82" i="176"/>
  <c r="CI82" i="176"/>
  <c r="CH82" i="176"/>
  <c r="CK81" i="176"/>
  <c r="CJ81" i="176"/>
  <c r="CI81" i="176"/>
  <c r="CH81" i="176"/>
  <c r="CJ80" i="176"/>
  <c r="CI80" i="176"/>
  <c r="CH80" i="176"/>
  <c r="CK79" i="176"/>
  <c r="CJ79" i="176"/>
  <c r="CI79" i="176"/>
  <c r="CH79" i="176"/>
  <c r="CK78" i="176"/>
  <c r="CJ78" i="176"/>
  <c r="CI78" i="176"/>
  <c r="CH78" i="176"/>
  <c r="CK77" i="176"/>
  <c r="CJ77" i="176"/>
  <c r="CI77" i="176"/>
  <c r="CH77" i="176"/>
  <c r="CK76" i="176"/>
  <c r="CJ76" i="176"/>
  <c r="CI76" i="176"/>
  <c r="CH76" i="176"/>
  <c r="CK75" i="176"/>
  <c r="CJ75" i="176"/>
  <c r="CI75" i="176"/>
  <c r="CH75" i="176"/>
  <c r="CK74" i="176"/>
  <c r="CJ74" i="176"/>
  <c r="CI74" i="176"/>
  <c r="CH74" i="176"/>
  <c r="CJ73" i="176"/>
  <c r="CH73" i="176"/>
  <c r="CK72" i="176"/>
  <c r="CJ72" i="176"/>
  <c r="CI72" i="176"/>
  <c r="CH72" i="176"/>
  <c r="CK71" i="176"/>
  <c r="CJ71" i="176"/>
  <c r="CI71" i="176"/>
  <c r="CH71" i="176"/>
  <c r="CJ70" i="176"/>
  <c r="CI70" i="176"/>
  <c r="CH70" i="176"/>
  <c r="CK69" i="176"/>
  <c r="CJ69" i="176"/>
  <c r="CI69" i="176"/>
  <c r="CH69" i="176"/>
  <c r="CK68" i="176"/>
  <c r="CJ68" i="176"/>
  <c r="CI68" i="176"/>
  <c r="CH68" i="176"/>
  <c r="CK67" i="176"/>
  <c r="CJ67" i="176"/>
  <c r="CI67" i="176"/>
  <c r="CH67" i="176"/>
  <c r="CK66" i="176"/>
  <c r="CJ66" i="176"/>
  <c r="CI66" i="176"/>
  <c r="CH66" i="176"/>
  <c r="CK65" i="176"/>
  <c r="CJ65" i="176"/>
  <c r="CI65" i="176"/>
  <c r="CH65" i="176"/>
  <c r="CK64" i="176"/>
  <c r="CJ64" i="176"/>
  <c r="CI64" i="176"/>
  <c r="CH64" i="176"/>
  <c r="CJ63" i="176"/>
  <c r="CH63" i="176"/>
  <c r="CK62" i="176"/>
  <c r="CJ62" i="176"/>
  <c r="CI62" i="176"/>
  <c r="CH62" i="176"/>
  <c r="CK61" i="176"/>
  <c r="CJ61" i="176"/>
  <c r="CI61" i="176"/>
  <c r="CH61" i="176"/>
  <c r="CJ60" i="176"/>
  <c r="CI60" i="176"/>
  <c r="CH60" i="176"/>
  <c r="CK59" i="176"/>
  <c r="CJ59" i="176"/>
  <c r="CI59" i="176"/>
  <c r="CH59" i="176"/>
  <c r="CK58" i="176"/>
  <c r="CJ58" i="176"/>
  <c r="CI58" i="176"/>
  <c r="CH58" i="176"/>
  <c r="CK57" i="176"/>
  <c r="CJ57" i="176"/>
  <c r="CI57" i="176"/>
  <c r="CH57" i="176"/>
  <c r="CK56" i="176"/>
  <c r="CJ56" i="176"/>
  <c r="CI56" i="176"/>
  <c r="CH56" i="176"/>
  <c r="CK55" i="176"/>
  <c r="CJ55" i="176"/>
  <c r="CI55" i="176"/>
  <c r="CH55" i="176"/>
  <c r="CK54" i="176"/>
  <c r="CJ54" i="176"/>
  <c r="CI54" i="176"/>
  <c r="CH54" i="176"/>
  <c r="CJ53" i="176"/>
  <c r="CH53" i="176"/>
  <c r="CK52" i="176"/>
  <c r="CJ52" i="176"/>
  <c r="CI52" i="176"/>
  <c r="CH52" i="176"/>
  <c r="CK51" i="176"/>
  <c r="CJ51" i="176"/>
  <c r="CI51" i="176"/>
  <c r="CH51" i="176"/>
  <c r="CJ50" i="176"/>
  <c r="CI50" i="176"/>
  <c r="CH50" i="176"/>
  <c r="CK49" i="176"/>
  <c r="CJ49" i="176"/>
  <c r="CI49" i="176"/>
  <c r="CH49" i="176"/>
  <c r="CK48" i="176"/>
  <c r="CJ48" i="176"/>
  <c r="CI48" i="176"/>
  <c r="CH48" i="176"/>
  <c r="CK47" i="176"/>
  <c r="CJ47" i="176"/>
  <c r="CI47" i="176"/>
  <c r="CH47" i="176"/>
  <c r="CK46" i="176"/>
  <c r="CJ46" i="176"/>
  <c r="CI46" i="176"/>
  <c r="CH46" i="176"/>
  <c r="CK45" i="176"/>
  <c r="CJ45" i="176"/>
  <c r="CI45" i="176"/>
  <c r="CH45" i="176"/>
  <c r="CK44" i="176"/>
  <c r="CJ44" i="176"/>
  <c r="CI44" i="176"/>
  <c r="CH44" i="176"/>
  <c r="CJ43" i="176"/>
  <c r="CH43" i="176"/>
  <c r="CK42" i="176"/>
  <c r="CJ42" i="176"/>
  <c r="CI42" i="176"/>
  <c r="CH42" i="176"/>
  <c r="CK41" i="176"/>
  <c r="CJ41" i="176"/>
  <c r="CI41" i="176"/>
  <c r="CH41" i="176"/>
  <c r="CJ40" i="176"/>
  <c r="CI40" i="176"/>
  <c r="CH40" i="176"/>
  <c r="CK39" i="176"/>
  <c r="CJ39" i="176"/>
  <c r="CI39" i="176"/>
  <c r="CH39" i="176"/>
  <c r="CK38" i="176"/>
  <c r="CJ38" i="176"/>
  <c r="CI38" i="176"/>
  <c r="CH38" i="176"/>
  <c r="CK37" i="176"/>
  <c r="CJ37" i="176"/>
  <c r="CI37" i="176"/>
  <c r="CH37" i="176"/>
  <c r="CK36" i="176"/>
  <c r="CJ36" i="176"/>
  <c r="CI36" i="176"/>
  <c r="CH36" i="176"/>
  <c r="CK35" i="176"/>
  <c r="CJ35" i="176"/>
  <c r="CI35" i="176"/>
  <c r="CH35" i="176"/>
  <c r="CK34" i="176"/>
  <c r="CJ34" i="176"/>
  <c r="CI34" i="176"/>
  <c r="CH34" i="176"/>
  <c r="CJ33" i="176"/>
  <c r="CH33" i="176"/>
  <c r="CK32" i="176"/>
  <c r="CJ32" i="176"/>
  <c r="CI32" i="176"/>
  <c r="CH32" i="176"/>
  <c r="CK31" i="176"/>
  <c r="CJ31" i="176"/>
  <c r="CI31" i="176"/>
  <c r="CH31" i="176"/>
  <c r="CJ30" i="176"/>
  <c r="CI30" i="176"/>
  <c r="CH30" i="176"/>
  <c r="CK29" i="176"/>
  <c r="CJ29" i="176"/>
  <c r="CI29" i="176"/>
  <c r="CH29" i="176"/>
  <c r="CK28" i="176"/>
  <c r="CJ28" i="176"/>
  <c r="CI28" i="176"/>
  <c r="CH28" i="176"/>
  <c r="CK27" i="176"/>
  <c r="CJ27" i="176"/>
  <c r="CI27" i="176"/>
  <c r="CH27" i="176"/>
  <c r="CK26" i="176"/>
  <c r="CJ26" i="176"/>
  <c r="CI26" i="176"/>
  <c r="CH26" i="176"/>
  <c r="CK25" i="176"/>
  <c r="CJ25" i="176"/>
  <c r="CI25" i="176"/>
  <c r="CH25" i="176"/>
  <c r="CK24" i="176"/>
  <c r="CJ24" i="176"/>
  <c r="CI24" i="176"/>
  <c r="CH24" i="176"/>
  <c r="CJ23" i="176"/>
  <c r="CH23" i="176"/>
  <c r="CK22" i="176"/>
  <c r="CJ22" i="176"/>
  <c r="CI22" i="176"/>
  <c r="CH22" i="176"/>
  <c r="CK21" i="176"/>
  <c r="CJ21" i="176"/>
  <c r="CI21" i="176"/>
  <c r="CH21" i="176"/>
  <c r="CJ20" i="176"/>
  <c r="CI20" i="176"/>
  <c r="CH20" i="176"/>
  <c r="CF239" i="176"/>
  <c r="CE239" i="176"/>
  <c r="CD239" i="176"/>
  <c r="CC239" i="176"/>
  <c r="CF238" i="176"/>
  <c r="CE238" i="176"/>
  <c r="CD238" i="176"/>
  <c r="CC238" i="176"/>
  <c r="CF237" i="176"/>
  <c r="CE237" i="176"/>
  <c r="CD237" i="176"/>
  <c r="CC237" i="176"/>
  <c r="CF236" i="176"/>
  <c r="CE236" i="176"/>
  <c r="CD236" i="176"/>
  <c r="CC236" i="176"/>
  <c r="CF235" i="176"/>
  <c r="CE235" i="176"/>
  <c r="CD235" i="176"/>
  <c r="CC235" i="176"/>
  <c r="CF234" i="176"/>
  <c r="CE234" i="176"/>
  <c r="CD234" i="176"/>
  <c r="CC234" i="176"/>
  <c r="CE233" i="176"/>
  <c r="CC233" i="176"/>
  <c r="CF232" i="176"/>
  <c r="CE232" i="176"/>
  <c r="CD232" i="176"/>
  <c r="CC232" i="176"/>
  <c r="CF231" i="176"/>
  <c r="CE231" i="176"/>
  <c r="CD231" i="176"/>
  <c r="CC231" i="176"/>
  <c r="CE230" i="176"/>
  <c r="CD230" i="176"/>
  <c r="CC230" i="176"/>
  <c r="CF229" i="176"/>
  <c r="CE229" i="176"/>
  <c r="CD229" i="176"/>
  <c r="CC229" i="176"/>
  <c r="CF228" i="176"/>
  <c r="CE228" i="176"/>
  <c r="CD228" i="176"/>
  <c r="CC228" i="176"/>
  <c r="CF227" i="176"/>
  <c r="CE227" i="176"/>
  <c r="CD227" i="176"/>
  <c r="CC227" i="176"/>
  <c r="CF226" i="176"/>
  <c r="CE226" i="176"/>
  <c r="CD226" i="176"/>
  <c r="CC226" i="176"/>
  <c r="CF225" i="176"/>
  <c r="CE225" i="176"/>
  <c r="CD225" i="176"/>
  <c r="CC225" i="176"/>
  <c r="CF224" i="176"/>
  <c r="CE224" i="176"/>
  <c r="CD224" i="176"/>
  <c r="CC224" i="176"/>
  <c r="CE223" i="176"/>
  <c r="CC223" i="176"/>
  <c r="CF222" i="176"/>
  <c r="CE222" i="176"/>
  <c r="CD222" i="176"/>
  <c r="CC222" i="176"/>
  <c r="CF221" i="176"/>
  <c r="CE221" i="176"/>
  <c r="CD221" i="176"/>
  <c r="CC221" i="176"/>
  <c r="CE220" i="176"/>
  <c r="CD220" i="176"/>
  <c r="CC220" i="176"/>
  <c r="CF219" i="176"/>
  <c r="CE219" i="176"/>
  <c r="CD219" i="176"/>
  <c r="CC219" i="176"/>
  <c r="CF218" i="176"/>
  <c r="CE218" i="176"/>
  <c r="CD218" i="176"/>
  <c r="CC218" i="176"/>
  <c r="CF217" i="176"/>
  <c r="CE217" i="176"/>
  <c r="CD217" i="176"/>
  <c r="CC217" i="176"/>
  <c r="CF216" i="176"/>
  <c r="CE216" i="176"/>
  <c r="CD216" i="176"/>
  <c r="CC216" i="176"/>
  <c r="CF215" i="176"/>
  <c r="CE215" i="176"/>
  <c r="CD215" i="176"/>
  <c r="CC215" i="176"/>
  <c r="CF214" i="176"/>
  <c r="CE214" i="176"/>
  <c r="CD214" i="176"/>
  <c r="CC214" i="176"/>
  <c r="CE213" i="176"/>
  <c r="CC213" i="176"/>
  <c r="CF212" i="176"/>
  <c r="CE212" i="176"/>
  <c r="CD212" i="176"/>
  <c r="CC212" i="176"/>
  <c r="CF211" i="176"/>
  <c r="CE211" i="176"/>
  <c r="CD211" i="176"/>
  <c r="CC211" i="176"/>
  <c r="CE210" i="176"/>
  <c r="CD210" i="176"/>
  <c r="CC210" i="176"/>
  <c r="CF209" i="176"/>
  <c r="CE209" i="176"/>
  <c r="CD209" i="176"/>
  <c r="CC209" i="176"/>
  <c r="CF208" i="176"/>
  <c r="CE208" i="176"/>
  <c r="CD208" i="176"/>
  <c r="CC208" i="176"/>
  <c r="CF207" i="176"/>
  <c r="CE207" i="176"/>
  <c r="CD207" i="176"/>
  <c r="CC207" i="176"/>
  <c r="CF206" i="176"/>
  <c r="CE206" i="176"/>
  <c r="CD206" i="176"/>
  <c r="CC206" i="176"/>
  <c r="CF205" i="176"/>
  <c r="CE205" i="176"/>
  <c r="CD205" i="176"/>
  <c r="CC205" i="176"/>
  <c r="CF204" i="176"/>
  <c r="CE204" i="176"/>
  <c r="CD204" i="176"/>
  <c r="CC204" i="176"/>
  <c r="CE203" i="176"/>
  <c r="CC203" i="176"/>
  <c r="CF202" i="176"/>
  <c r="CE202" i="176"/>
  <c r="CD202" i="176"/>
  <c r="CC202" i="176"/>
  <c r="CF201" i="176"/>
  <c r="CE201" i="176"/>
  <c r="CD201" i="176"/>
  <c r="CC201" i="176"/>
  <c r="CE200" i="176"/>
  <c r="CD200" i="176"/>
  <c r="CC200" i="176"/>
  <c r="CF199" i="176"/>
  <c r="CE199" i="176"/>
  <c r="CD199" i="176"/>
  <c r="CC199" i="176"/>
  <c r="CF198" i="176"/>
  <c r="CE198" i="176"/>
  <c r="CD198" i="176"/>
  <c r="CC198" i="176"/>
  <c r="CF197" i="176"/>
  <c r="CE197" i="176"/>
  <c r="CD197" i="176"/>
  <c r="CC197" i="176"/>
  <c r="CF196" i="176"/>
  <c r="CE196" i="176"/>
  <c r="CD196" i="176"/>
  <c r="CC196" i="176"/>
  <c r="CF195" i="176"/>
  <c r="CE195" i="176"/>
  <c r="CD195" i="176"/>
  <c r="CC195" i="176"/>
  <c r="CF194" i="176"/>
  <c r="CE194" i="176"/>
  <c r="CD194" i="176"/>
  <c r="CC194" i="176"/>
  <c r="CE193" i="176"/>
  <c r="CC193" i="176"/>
  <c r="CF192" i="176"/>
  <c r="CE192" i="176"/>
  <c r="CD192" i="176"/>
  <c r="CC192" i="176"/>
  <c r="CF191" i="176"/>
  <c r="CE191" i="176"/>
  <c r="CD191" i="176"/>
  <c r="CC191" i="176"/>
  <c r="CE190" i="176"/>
  <c r="CD190" i="176"/>
  <c r="CC190" i="176"/>
  <c r="CF189" i="176"/>
  <c r="CE189" i="176"/>
  <c r="CD189" i="176"/>
  <c r="CC189" i="176"/>
  <c r="CF188" i="176"/>
  <c r="CE188" i="176"/>
  <c r="CD188" i="176"/>
  <c r="CC188" i="176"/>
  <c r="CF187" i="176"/>
  <c r="CE187" i="176"/>
  <c r="CD187" i="176"/>
  <c r="CC187" i="176"/>
  <c r="CF186" i="176"/>
  <c r="CE186" i="176"/>
  <c r="CD186" i="176"/>
  <c r="CC186" i="176"/>
  <c r="CF185" i="176"/>
  <c r="CE185" i="176"/>
  <c r="CD185" i="176"/>
  <c r="CC185" i="176"/>
  <c r="CF184" i="176"/>
  <c r="CE184" i="176"/>
  <c r="CD184" i="176"/>
  <c r="CC184" i="176"/>
  <c r="CE183" i="176"/>
  <c r="CC183" i="176"/>
  <c r="CF182" i="176"/>
  <c r="CE182" i="176"/>
  <c r="CD182" i="176"/>
  <c r="CC182" i="176"/>
  <c r="CF181" i="176"/>
  <c r="CE181" i="176"/>
  <c r="CD181" i="176"/>
  <c r="CC181" i="176"/>
  <c r="CE180" i="176"/>
  <c r="CD180" i="176"/>
  <c r="CC180" i="176"/>
  <c r="CF179" i="176"/>
  <c r="CE179" i="176"/>
  <c r="CD179" i="176"/>
  <c r="CC179" i="176"/>
  <c r="CF178" i="176"/>
  <c r="CE178" i="176"/>
  <c r="CD178" i="176"/>
  <c r="CC178" i="176"/>
  <c r="CF177" i="176"/>
  <c r="CE177" i="176"/>
  <c r="CD177" i="176"/>
  <c r="CC177" i="176"/>
  <c r="CF176" i="176"/>
  <c r="CE176" i="176"/>
  <c r="CD176" i="176"/>
  <c r="CC176" i="176"/>
  <c r="CF175" i="176"/>
  <c r="CE175" i="176"/>
  <c r="CD175" i="176"/>
  <c r="CC175" i="176"/>
  <c r="CF174" i="176"/>
  <c r="CE174" i="176"/>
  <c r="CD174" i="176"/>
  <c r="CC174" i="176"/>
  <c r="CE173" i="176"/>
  <c r="CC173" i="176"/>
  <c r="CF172" i="176"/>
  <c r="CE172" i="176"/>
  <c r="CD172" i="176"/>
  <c r="CC172" i="176"/>
  <c r="CF171" i="176"/>
  <c r="CE171" i="176"/>
  <c r="CD171" i="176"/>
  <c r="CC171" i="176"/>
  <c r="CE170" i="176"/>
  <c r="CD170" i="176"/>
  <c r="CC170" i="176"/>
  <c r="CF169" i="176"/>
  <c r="CE169" i="176"/>
  <c r="CD169" i="176"/>
  <c r="CC169" i="176"/>
  <c r="CF168" i="176"/>
  <c r="CE168" i="176"/>
  <c r="CD168" i="176"/>
  <c r="CC168" i="176"/>
  <c r="CF167" i="176"/>
  <c r="CE167" i="176"/>
  <c r="CD167" i="176"/>
  <c r="CC167" i="176"/>
  <c r="CF166" i="176"/>
  <c r="CE166" i="176"/>
  <c r="CD166" i="176"/>
  <c r="CC166" i="176"/>
  <c r="CF165" i="176"/>
  <c r="CE165" i="176"/>
  <c r="CD165" i="176"/>
  <c r="CC165" i="176"/>
  <c r="CF164" i="176"/>
  <c r="CE164" i="176"/>
  <c r="CD164" i="176"/>
  <c r="CC164" i="176"/>
  <c r="CE163" i="176"/>
  <c r="CC163" i="176"/>
  <c r="CF162" i="176"/>
  <c r="CE162" i="176"/>
  <c r="CD162" i="176"/>
  <c r="CC162" i="176"/>
  <c r="CF161" i="176"/>
  <c r="CE161" i="176"/>
  <c r="CD161" i="176"/>
  <c r="CC161" i="176"/>
  <c r="CE160" i="176"/>
  <c r="CD160" i="176"/>
  <c r="CC160" i="176"/>
  <c r="CF159" i="176"/>
  <c r="CE159" i="176"/>
  <c r="CD159" i="176"/>
  <c r="CC159" i="176"/>
  <c r="CF158" i="176"/>
  <c r="CE158" i="176"/>
  <c r="CD158" i="176"/>
  <c r="CC158" i="176"/>
  <c r="CF157" i="176"/>
  <c r="CE157" i="176"/>
  <c r="CD157" i="176"/>
  <c r="CC157" i="176"/>
  <c r="CF156" i="176"/>
  <c r="CE156" i="176"/>
  <c r="CD156" i="176"/>
  <c r="CC156" i="176"/>
  <c r="CF155" i="176"/>
  <c r="CE155" i="176"/>
  <c r="CD155" i="176"/>
  <c r="CC155" i="176"/>
  <c r="CF154" i="176"/>
  <c r="CE154" i="176"/>
  <c r="CD154" i="176"/>
  <c r="CC154" i="176"/>
  <c r="CE153" i="176"/>
  <c r="CC153" i="176"/>
  <c r="CF152" i="176"/>
  <c r="CE152" i="176"/>
  <c r="CD152" i="176"/>
  <c r="CC152" i="176"/>
  <c r="CF151" i="176"/>
  <c r="CE151" i="176"/>
  <c r="CD151" i="176"/>
  <c r="CC151" i="176"/>
  <c r="CE150" i="176"/>
  <c r="CD150" i="176"/>
  <c r="CC150" i="176"/>
  <c r="CF149" i="176"/>
  <c r="CE149" i="176"/>
  <c r="CD149" i="176"/>
  <c r="CC149" i="176"/>
  <c r="CF148" i="176"/>
  <c r="CE148" i="176"/>
  <c r="CD148" i="176"/>
  <c r="CC148" i="176"/>
  <c r="CF147" i="176"/>
  <c r="CE147" i="176"/>
  <c r="CD147" i="176"/>
  <c r="CC147" i="176"/>
  <c r="CF146" i="176"/>
  <c r="CE146" i="176"/>
  <c r="CD146" i="176"/>
  <c r="CC146" i="176"/>
  <c r="CF145" i="176"/>
  <c r="CE145" i="176"/>
  <c r="CD145" i="176"/>
  <c r="CC145" i="176"/>
  <c r="CF144" i="176"/>
  <c r="CE144" i="176"/>
  <c r="CD144" i="176"/>
  <c r="CC144" i="176"/>
  <c r="CE143" i="176"/>
  <c r="CC143" i="176"/>
  <c r="CF142" i="176"/>
  <c r="CE142" i="176"/>
  <c r="CD142" i="176"/>
  <c r="CC142" i="176"/>
  <c r="CF141" i="176"/>
  <c r="CE141" i="176"/>
  <c r="CD141" i="176"/>
  <c r="CC141" i="176"/>
  <c r="CE140" i="176"/>
  <c r="CD140" i="176"/>
  <c r="CC140" i="176"/>
  <c r="CF139" i="176"/>
  <c r="CE139" i="176"/>
  <c r="CD139" i="176"/>
  <c r="CC139" i="176"/>
  <c r="CF138" i="176"/>
  <c r="CE138" i="176"/>
  <c r="CD138" i="176"/>
  <c r="CC138" i="176"/>
  <c r="CF137" i="176"/>
  <c r="CE137" i="176"/>
  <c r="CD137" i="176"/>
  <c r="CC137" i="176"/>
  <c r="CF136" i="176"/>
  <c r="CE136" i="176"/>
  <c r="CD136" i="176"/>
  <c r="CC136" i="176"/>
  <c r="CF135" i="176"/>
  <c r="CE135" i="176"/>
  <c r="CD135" i="176"/>
  <c r="CC135" i="176"/>
  <c r="CF134" i="176"/>
  <c r="CE134" i="176"/>
  <c r="CD134" i="176"/>
  <c r="CC134" i="176"/>
  <c r="CE133" i="176"/>
  <c r="CC133" i="176"/>
  <c r="CF132" i="176"/>
  <c r="CE132" i="176"/>
  <c r="CD132" i="176"/>
  <c r="CC132" i="176"/>
  <c r="CF131" i="176"/>
  <c r="CE131" i="176"/>
  <c r="CD131" i="176"/>
  <c r="CC131" i="176"/>
  <c r="CE130" i="176"/>
  <c r="CD130" i="176"/>
  <c r="CC130" i="176"/>
  <c r="CF129" i="176"/>
  <c r="CE129" i="176"/>
  <c r="CD129" i="176"/>
  <c r="CC129" i="176"/>
  <c r="CF128" i="176"/>
  <c r="CE128" i="176"/>
  <c r="CD128" i="176"/>
  <c r="CC128" i="176"/>
  <c r="CF127" i="176"/>
  <c r="CE127" i="176"/>
  <c r="CD127" i="176"/>
  <c r="CC127" i="176"/>
  <c r="CF126" i="176"/>
  <c r="CE126" i="176"/>
  <c r="CD126" i="176"/>
  <c r="CC126" i="176"/>
  <c r="CF125" i="176"/>
  <c r="CE125" i="176"/>
  <c r="CD125" i="176"/>
  <c r="CC125" i="176"/>
  <c r="CF124" i="176"/>
  <c r="CE124" i="176"/>
  <c r="CD124" i="176"/>
  <c r="CC124" i="176"/>
  <c r="CE123" i="176"/>
  <c r="CC123" i="176"/>
  <c r="CF122" i="176"/>
  <c r="CE122" i="176"/>
  <c r="CD122" i="176"/>
  <c r="CC122" i="176"/>
  <c r="CF121" i="176"/>
  <c r="CE121" i="176"/>
  <c r="CD121" i="176"/>
  <c r="CC121" i="176"/>
  <c r="CE120" i="176"/>
  <c r="CD120" i="176"/>
  <c r="CC120" i="176"/>
  <c r="CF119" i="176"/>
  <c r="CE119" i="176"/>
  <c r="CD119" i="176"/>
  <c r="CC119" i="176"/>
  <c r="CF118" i="176"/>
  <c r="CE118" i="176"/>
  <c r="CD118" i="176"/>
  <c r="CC118" i="176"/>
  <c r="CF117" i="176"/>
  <c r="CE117" i="176"/>
  <c r="CD117" i="176"/>
  <c r="CC117" i="176"/>
  <c r="CF116" i="176"/>
  <c r="CE116" i="176"/>
  <c r="CD116" i="176"/>
  <c r="CC116" i="176"/>
  <c r="CF115" i="176"/>
  <c r="CE115" i="176"/>
  <c r="CD115" i="176"/>
  <c r="CC115" i="176"/>
  <c r="CF114" i="176"/>
  <c r="CE114" i="176"/>
  <c r="CD114" i="176"/>
  <c r="CC114" i="176"/>
  <c r="CE113" i="176"/>
  <c r="CC113" i="176"/>
  <c r="CF112" i="176"/>
  <c r="CE112" i="176"/>
  <c r="CD112" i="176"/>
  <c r="CC112" i="176"/>
  <c r="CF111" i="176"/>
  <c r="CE111" i="176"/>
  <c r="CD111" i="176"/>
  <c r="CC111" i="176"/>
  <c r="CE110" i="176"/>
  <c r="CD110" i="176"/>
  <c r="CC110" i="176"/>
  <c r="CF109" i="176"/>
  <c r="CE109" i="176"/>
  <c r="CD109" i="176"/>
  <c r="CC109" i="176"/>
  <c r="CF108" i="176"/>
  <c r="CE108" i="176"/>
  <c r="CD108" i="176"/>
  <c r="CC108" i="176"/>
  <c r="CF107" i="176"/>
  <c r="CE107" i="176"/>
  <c r="CD107" i="176"/>
  <c r="CC107" i="176"/>
  <c r="CF106" i="176"/>
  <c r="CE106" i="176"/>
  <c r="CD106" i="176"/>
  <c r="CC106" i="176"/>
  <c r="CF105" i="176"/>
  <c r="CE105" i="176"/>
  <c r="CD105" i="176"/>
  <c r="CC105" i="176"/>
  <c r="CF104" i="176"/>
  <c r="CE104" i="176"/>
  <c r="CD104" i="176"/>
  <c r="CC104" i="176"/>
  <c r="CE103" i="176"/>
  <c r="CC103" i="176"/>
  <c r="CF102" i="176"/>
  <c r="CE102" i="176"/>
  <c r="CD102" i="176"/>
  <c r="CC102" i="176"/>
  <c r="CF101" i="176"/>
  <c r="CE101" i="176"/>
  <c r="CD101" i="176"/>
  <c r="CC101" i="176"/>
  <c r="CE100" i="176"/>
  <c r="CD100" i="176"/>
  <c r="CC100" i="176"/>
  <c r="CF99" i="176"/>
  <c r="CE99" i="176"/>
  <c r="CD99" i="176"/>
  <c r="CC99" i="176"/>
  <c r="CF98" i="176"/>
  <c r="CE98" i="176"/>
  <c r="CD98" i="176"/>
  <c r="CC98" i="176"/>
  <c r="CF97" i="176"/>
  <c r="CE97" i="176"/>
  <c r="CD97" i="176"/>
  <c r="CC97" i="176"/>
  <c r="CF96" i="176"/>
  <c r="CE96" i="176"/>
  <c r="CD96" i="176"/>
  <c r="CC96" i="176"/>
  <c r="CF95" i="176"/>
  <c r="CE95" i="176"/>
  <c r="CD95" i="176"/>
  <c r="CC95" i="176"/>
  <c r="CD94" i="176"/>
  <c r="CC94" i="176"/>
  <c r="CE93" i="176"/>
  <c r="CC93" i="176"/>
  <c r="CF92" i="176"/>
  <c r="CE92" i="176"/>
  <c r="CD92" i="176"/>
  <c r="CC92" i="176"/>
  <c r="CF91" i="176"/>
  <c r="CE91" i="176"/>
  <c r="CD91" i="176"/>
  <c r="CC91" i="176"/>
  <c r="CE90" i="176"/>
  <c r="CD90" i="176"/>
  <c r="CC90" i="176"/>
  <c r="CF89" i="176"/>
  <c r="CE89" i="176"/>
  <c r="CD89" i="176"/>
  <c r="CC89" i="176"/>
  <c r="CF88" i="176"/>
  <c r="CE88" i="176"/>
  <c r="CD88" i="176"/>
  <c r="CC88" i="176"/>
  <c r="CF87" i="176"/>
  <c r="CE87" i="176"/>
  <c r="CD87" i="176"/>
  <c r="CC87" i="176"/>
  <c r="CF86" i="176"/>
  <c r="CE86" i="176"/>
  <c r="CD86" i="176"/>
  <c r="CC86" i="176"/>
  <c r="CF85" i="176"/>
  <c r="CE85" i="176"/>
  <c r="CD85" i="176"/>
  <c r="CC85" i="176"/>
  <c r="CE83" i="176"/>
  <c r="CC83" i="176"/>
  <c r="CF82" i="176"/>
  <c r="CE82" i="176"/>
  <c r="CD82" i="176"/>
  <c r="CC82" i="176"/>
  <c r="CF81" i="176"/>
  <c r="CE81" i="176"/>
  <c r="CD81" i="176"/>
  <c r="CC81" i="176"/>
  <c r="CE80" i="176"/>
  <c r="CD80" i="176"/>
  <c r="CC80" i="176"/>
  <c r="CF79" i="176"/>
  <c r="CE79" i="176"/>
  <c r="CD79" i="176"/>
  <c r="CC79" i="176"/>
  <c r="CF78" i="176"/>
  <c r="CE78" i="176"/>
  <c r="CD78" i="176"/>
  <c r="CC78" i="176"/>
  <c r="CF77" i="176"/>
  <c r="CE77" i="176"/>
  <c r="CD77" i="176"/>
  <c r="CC77" i="176"/>
  <c r="CF76" i="176"/>
  <c r="CE76" i="176"/>
  <c r="CD76" i="176"/>
  <c r="CC76" i="176"/>
  <c r="CF75" i="176"/>
  <c r="CE75" i="176"/>
  <c r="CD75" i="176"/>
  <c r="CC75" i="176"/>
  <c r="CF74" i="176"/>
  <c r="CE74" i="176"/>
  <c r="CD74" i="176"/>
  <c r="CC74" i="176"/>
  <c r="CE73" i="176"/>
  <c r="CC73" i="176"/>
  <c r="CF72" i="176"/>
  <c r="CE72" i="176"/>
  <c r="CD72" i="176"/>
  <c r="CC72" i="176"/>
  <c r="CF71" i="176"/>
  <c r="CE71" i="176"/>
  <c r="CD71" i="176"/>
  <c r="CC71" i="176"/>
  <c r="CE70" i="176"/>
  <c r="CD70" i="176"/>
  <c r="CC70" i="176"/>
  <c r="CF69" i="176"/>
  <c r="CE69" i="176"/>
  <c r="CD69" i="176"/>
  <c r="CC69" i="176"/>
  <c r="CF68" i="176"/>
  <c r="CE68" i="176"/>
  <c r="CD68" i="176"/>
  <c r="CC68" i="176"/>
  <c r="CF67" i="176"/>
  <c r="CE67" i="176"/>
  <c r="CD67" i="176"/>
  <c r="CC67" i="176"/>
  <c r="CF66" i="176"/>
  <c r="CE66" i="176"/>
  <c r="CD66" i="176"/>
  <c r="CC66" i="176"/>
  <c r="CF65" i="176"/>
  <c r="CE65" i="176"/>
  <c r="CD65" i="176"/>
  <c r="CC65" i="176"/>
  <c r="CF64" i="176"/>
  <c r="CE64" i="176"/>
  <c r="CD64" i="176"/>
  <c r="CC64" i="176"/>
  <c r="CE63" i="176"/>
  <c r="CC63" i="176"/>
  <c r="CF62" i="176"/>
  <c r="CE62" i="176"/>
  <c r="CD62" i="176"/>
  <c r="CC62" i="176"/>
  <c r="CF61" i="176"/>
  <c r="CE61" i="176"/>
  <c r="CD61" i="176"/>
  <c r="CC61" i="176"/>
  <c r="CE60" i="176"/>
  <c r="CD60" i="176"/>
  <c r="CC60" i="176"/>
  <c r="CF59" i="176"/>
  <c r="CE59" i="176"/>
  <c r="CD59" i="176"/>
  <c r="CC59" i="176"/>
  <c r="CF58" i="176"/>
  <c r="CE58" i="176"/>
  <c r="CD58" i="176"/>
  <c r="CC58" i="176"/>
  <c r="CF57" i="176"/>
  <c r="CE57" i="176"/>
  <c r="CD57" i="176"/>
  <c r="CC57" i="176"/>
  <c r="CF56" i="176"/>
  <c r="CE56" i="176"/>
  <c r="CD56" i="176"/>
  <c r="CC56" i="176"/>
  <c r="CF55" i="176"/>
  <c r="CE55" i="176"/>
  <c r="CD55" i="176"/>
  <c r="CC55" i="176"/>
  <c r="CF54" i="176"/>
  <c r="CE54" i="176"/>
  <c r="CD54" i="176"/>
  <c r="CC54" i="176"/>
  <c r="CE53" i="176"/>
  <c r="CC53" i="176"/>
  <c r="CF52" i="176"/>
  <c r="CE52" i="176"/>
  <c r="CD52" i="176"/>
  <c r="CC52" i="176"/>
  <c r="CF51" i="176"/>
  <c r="CE51" i="176"/>
  <c r="CD51" i="176"/>
  <c r="CC51" i="176"/>
  <c r="CE50" i="176"/>
  <c r="CD50" i="176"/>
  <c r="CC50" i="176"/>
  <c r="CF49" i="176"/>
  <c r="CE49" i="176"/>
  <c r="CD49" i="176"/>
  <c r="CC49" i="176"/>
  <c r="CF48" i="176"/>
  <c r="CE48" i="176"/>
  <c r="CD48" i="176"/>
  <c r="CC48" i="176"/>
  <c r="CF47" i="176"/>
  <c r="CE47" i="176"/>
  <c r="CD47" i="176"/>
  <c r="CC47" i="176"/>
  <c r="CF46" i="176"/>
  <c r="CE46" i="176"/>
  <c r="CD46" i="176"/>
  <c r="CC46" i="176"/>
  <c r="CF45" i="176"/>
  <c r="CE45" i="176"/>
  <c r="CD45" i="176"/>
  <c r="CC45" i="176"/>
  <c r="CF44" i="176"/>
  <c r="CE44" i="176"/>
  <c r="CD44" i="176"/>
  <c r="CC44" i="176"/>
  <c r="CE43" i="176"/>
  <c r="CC43" i="176"/>
  <c r="CF42" i="176"/>
  <c r="CE42" i="176"/>
  <c r="CD42" i="176"/>
  <c r="CC42" i="176"/>
  <c r="CF41" i="176"/>
  <c r="CE41" i="176"/>
  <c r="CD41" i="176"/>
  <c r="CC41" i="176"/>
  <c r="CE40" i="176"/>
  <c r="CD40" i="176"/>
  <c r="CC40" i="176"/>
  <c r="CF39" i="176"/>
  <c r="CE39" i="176"/>
  <c r="CD39" i="176"/>
  <c r="CC39" i="176"/>
  <c r="CF38" i="176"/>
  <c r="CE38" i="176"/>
  <c r="CD38" i="176"/>
  <c r="CC38" i="176"/>
  <c r="CF37" i="176"/>
  <c r="CE37" i="176"/>
  <c r="CD37" i="176"/>
  <c r="CC37" i="176"/>
  <c r="CF36" i="176"/>
  <c r="CE36" i="176"/>
  <c r="CD36" i="176"/>
  <c r="CC36" i="176"/>
  <c r="CF35" i="176"/>
  <c r="CE35" i="176"/>
  <c r="CD35" i="176"/>
  <c r="CC35" i="176"/>
  <c r="CF34" i="176"/>
  <c r="CE34" i="176"/>
  <c r="CD34" i="176"/>
  <c r="CC34" i="176"/>
  <c r="CE33" i="176"/>
  <c r="CC33" i="176"/>
  <c r="CF32" i="176"/>
  <c r="CE32" i="176"/>
  <c r="CD32" i="176"/>
  <c r="CC32" i="176"/>
  <c r="CF31" i="176"/>
  <c r="CE31" i="176"/>
  <c r="CD31" i="176"/>
  <c r="CC31" i="176"/>
  <c r="CE30" i="176"/>
  <c r="CD30" i="176"/>
  <c r="CC30" i="176"/>
  <c r="CF29" i="176"/>
  <c r="CE29" i="176"/>
  <c r="CD29" i="176"/>
  <c r="CC29" i="176"/>
  <c r="CF28" i="176"/>
  <c r="CE28" i="176"/>
  <c r="CD28" i="176"/>
  <c r="CC28" i="176"/>
  <c r="CF27" i="176"/>
  <c r="CE27" i="176"/>
  <c r="CD27" i="176"/>
  <c r="CC27" i="176"/>
  <c r="CF26" i="176"/>
  <c r="CE26" i="176"/>
  <c r="CD26" i="176"/>
  <c r="CC26" i="176"/>
  <c r="CF25" i="176"/>
  <c r="CE25" i="176"/>
  <c r="CD25" i="176"/>
  <c r="CC25" i="176"/>
  <c r="CF24" i="176"/>
  <c r="CE24" i="176"/>
  <c r="CD24" i="176"/>
  <c r="CC24" i="176"/>
  <c r="CE23" i="176"/>
  <c r="CC23" i="176"/>
  <c r="CF22" i="176"/>
  <c r="CE22" i="176"/>
  <c r="CD22" i="176"/>
  <c r="CC22" i="176"/>
  <c r="CF21" i="176"/>
  <c r="CE21" i="176"/>
  <c r="CD21" i="176"/>
  <c r="CC21" i="176"/>
  <c r="CE20" i="176"/>
  <c r="CD20" i="176"/>
  <c r="CC20" i="176"/>
  <c r="CA239" i="176"/>
  <c r="BZ239" i="176"/>
  <c r="BY239" i="176"/>
  <c r="BX239" i="176"/>
  <c r="CA238" i="176"/>
  <c r="BZ238" i="176"/>
  <c r="BY238" i="176"/>
  <c r="BX238" i="176"/>
  <c r="BZ237" i="176"/>
  <c r="BX237" i="176"/>
  <c r="CA236" i="176"/>
  <c r="BZ236" i="176"/>
  <c r="BY236" i="176"/>
  <c r="BX236" i="176"/>
  <c r="CA235" i="176"/>
  <c r="BZ235" i="176"/>
  <c r="BY235" i="176"/>
  <c r="BX235" i="176"/>
  <c r="BZ234" i="176"/>
  <c r="BX234" i="176"/>
  <c r="CA233" i="176"/>
  <c r="BZ233" i="176"/>
  <c r="BY233" i="176"/>
  <c r="BX233" i="176"/>
  <c r="CA232" i="176"/>
  <c r="BZ232" i="176"/>
  <c r="BY232" i="176"/>
  <c r="BX232" i="176"/>
  <c r="CA231" i="176"/>
  <c r="BZ231" i="176"/>
  <c r="BY231" i="176"/>
  <c r="BX231" i="176"/>
  <c r="BZ230" i="176"/>
  <c r="BY230" i="176"/>
  <c r="BX230" i="176"/>
  <c r="CA229" i="176"/>
  <c r="BZ229" i="176"/>
  <c r="BY229" i="176"/>
  <c r="BX229" i="176"/>
  <c r="CA228" i="176"/>
  <c r="BZ228" i="176"/>
  <c r="BY228" i="176"/>
  <c r="BX228" i="176"/>
  <c r="BZ227" i="176"/>
  <c r="BX227" i="176"/>
  <c r="CA226" i="176"/>
  <c r="BZ226" i="176"/>
  <c r="BY226" i="176"/>
  <c r="BX226" i="176"/>
  <c r="CA225" i="176"/>
  <c r="BZ225" i="176"/>
  <c r="BY225" i="176"/>
  <c r="BX225" i="176"/>
  <c r="BZ224" i="176"/>
  <c r="BX224" i="176"/>
  <c r="CA223" i="176"/>
  <c r="BZ223" i="176"/>
  <c r="BY223" i="176"/>
  <c r="BX223" i="176"/>
  <c r="CA222" i="176"/>
  <c r="BZ222" i="176"/>
  <c r="BY222" i="176"/>
  <c r="BX222" i="176"/>
  <c r="CA221" i="176"/>
  <c r="BZ221" i="176"/>
  <c r="BY221" i="176"/>
  <c r="BX221" i="176"/>
  <c r="BZ220" i="176"/>
  <c r="BY220" i="176"/>
  <c r="BX220" i="176"/>
  <c r="CA219" i="176"/>
  <c r="BZ219" i="176"/>
  <c r="BY219" i="176"/>
  <c r="BX219" i="176"/>
  <c r="CA218" i="176"/>
  <c r="BZ218" i="176"/>
  <c r="BY218" i="176"/>
  <c r="BX218" i="176"/>
  <c r="BZ217" i="176"/>
  <c r="BX217" i="176"/>
  <c r="CA216" i="176"/>
  <c r="BZ216" i="176"/>
  <c r="BY216" i="176"/>
  <c r="BX216" i="176"/>
  <c r="CA215" i="176"/>
  <c r="BZ215" i="176"/>
  <c r="BY215" i="176"/>
  <c r="BX215" i="176"/>
  <c r="BZ214" i="176"/>
  <c r="BX214" i="176"/>
  <c r="CA213" i="176"/>
  <c r="BZ213" i="176"/>
  <c r="BY213" i="176"/>
  <c r="BX213" i="176"/>
  <c r="CA212" i="176"/>
  <c r="BZ212" i="176"/>
  <c r="BY212" i="176"/>
  <c r="BX212" i="176"/>
  <c r="CA211" i="176"/>
  <c r="BZ211" i="176"/>
  <c r="BY211" i="176"/>
  <c r="BX211" i="176"/>
  <c r="BZ210" i="176"/>
  <c r="BY210" i="176"/>
  <c r="BX210" i="176"/>
  <c r="CA209" i="176"/>
  <c r="BZ209" i="176"/>
  <c r="BY209" i="176"/>
  <c r="BX209" i="176"/>
  <c r="CA208" i="176"/>
  <c r="BZ208" i="176"/>
  <c r="BY208" i="176"/>
  <c r="BX208" i="176"/>
  <c r="BZ207" i="176"/>
  <c r="BX207" i="176"/>
  <c r="CA206" i="176"/>
  <c r="BZ206" i="176"/>
  <c r="BY206" i="176"/>
  <c r="BX206" i="176"/>
  <c r="CA205" i="176"/>
  <c r="BZ205" i="176"/>
  <c r="BY205" i="176"/>
  <c r="BX205" i="176"/>
  <c r="BZ204" i="176"/>
  <c r="BX204" i="176"/>
  <c r="CA203" i="176"/>
  <c r="BZ203" i="176"/>
  <c r="BY203" i="176"/>
  <c r="BX203" i="176"/>
  <c r="CA202" i="176"/>
  <c r="BZ202" i="176"/>
  <c r="BY202" i="176"/>
  <c r="BX202" i="176"/>
  <c r="CA201" i="176"/>
  <c r="BZ201" i="176"/>
  <c r="BY201" i="176"/>
  <c r="BX201" i="176"/>
  <c r="BZ200" i="176"/>
  <c r="BY200" i="176"/>
  <c r="BX200" i="176"/>
  <c r="CA199" i="176"/>
  <c r="BZ199" i="176"/>
  <c r="BY199" i="176"/>
  <c r="BX199" i="176"/>
  <c r="CA198" i="176"/>
  <c r="BZ198" i="176"/>
  <c r="BY198" i="176"/>
  <c r="BX198" i="176"/>
  <c r="BZ197" i="176"/>
  <c r="BX197" i="176"/>
  <c r="CA196" i="176"/>
  <c r="BZ196" i="176"/>
  <c r="BY196" i="176"/>
  <c r="BX196" i="176"/>
  <c r="CA195" i="176"/>
  <c r="BZ195" i="176"/>
  <c r="BY195" i="176"/>
  <c r="BX195" i="176"/>
  <c r="BZ194" i="176"/>
  <c r="BX194" i="176"/>
  <c r="CA193" i="176"/>
  <c r="BZ193" i="176"/>
  <c r="BY193" i="176"/>
  <c r="BX193" i="176"/>
  <c r="CA192" i="176"/>
  <c r="BZ192" i="176"/>
  <c r="BY192" i="176"/>
  <c r="BX192" i="176"/>
  <c r="CA191" i="176"/>
  <c r="BZ191" i="176"/>
  <c r="BY191" i="176"/>
  <c r="BX191" i="176"/>
  <c r="BZ190" i="176"/>
  <c r="BY190" i="176"/>
  <c r="BX190" i="176"/>
  <c r="CA189" i="176"/>
  <c r="BZ189" i="176"/>
  <c r="BY189" i="176"/>
  <c r="BX189" i="176"/>
  <c r="CA188" i="176"/>
  <c r="BZ188" i="176"/>
  <c r="BY188" i="176"/>
  <c r="BX188" i="176"/>
  <c r="BZ187" i="176"/>
  <c r="BX187" i="176"/>
  <c r="CA186" i="176"/>
  <c r="BZ186" i="176"/>
  <c r="BY186" i="176"/>
  <c r="BX186" i="176"/>
  <c r="CA185" i="176"/>
  <c r="BZ185" i="176"/>
  <c r="BY185" i="176"/>
  <c r="BX185" i="176"/>
  <c r="BZ184" i="176"/>
  <c r="BX184" i="176"/>
  <c r="CA183" i="176"/>
  <c r="BZ183" i="176"/>
  <c r="BY183" i="176"/>
  <c r="BX183" i="176"/>
  <c r="CA182" i="176"/>
  <c r="BZ182" i="176"/>
  <c r="BY182" i="176"/>
  <c r="BX182" i="176"/>
  <c r="CA181" i="176"/>
  <c r="BZ181" i="176"/>
  <c r="BY181" i="176"/>
  <c r="BX181" i="176"/>
  <c r="BZ180" i="176"/>
  <c r="BY180" i="176"/>
  <c r="BX180" i="176"/>
  <c r="CA179" i="176"/>
  <c r="BZ179" i="176"/>
  <c r="BY179" i="176"/>
  <c r="BX179" i="176"/>
  <c r="CA178" i="176"/>
  <c r="BZ178" i="176"/>
  <c r="BY178" i="176"/>
  <c r="BX178" i="176"/>
  <c r="BZ177" i="176"/>
  <c r="BX177" i="176"/>
  <c r="CA176" i="176"/>
  <c r="BZ176" i="176"/>
  <c r="BY176" i="176"/>
  <c r="BX176" i="176"/>
  <c r="CA175" i="176"/>
  <c r="BZ175" i="176"/>
  <c r="BY175" i="176"/>
  <c r="BX175" i="176"/>
  <c r="BZ174" i="176"/>
  <c r="BX174" i="176"/>
  <c r="CA173" i="176"/>
  <c r="BZ173" i="176"/>
  <c r="BY173" i="176"/>
  <c r="BX173" i="176"/>
  <c r="CA172" i="176"/>
  <c r="BZ172" i="176"/>
  <c r="BY172" i="176"/>
  <c r="BX172" i="176"/>
  <c r="CA171" i="176"/>
  <c r="BZ171" i="176"/>
  <c r="BY171" i="176"/>
  <c r="BX171" i="176"/>
  <c r="BZ170" i="176"/>
  <c r="BY170" i="176"/>
  <c r="BX170" i="176"/>
  <c r="CA169" i="176"/>
  <c r="BZ169" i="176"/>
  <c r="BY169" i="176"/>
  <c r="BX169" i="176"/>
  <c r="CA168" i="176"/>
  <c r="BZ168" i="176"/>
  <c r="BY168" i="176"/>
  <c r="BX168" i="176"/>
  <c r="BZ167" i="176"/>
  <c r="BX167" i="176"/>
  <c r="CA166" i="176"/>
  <c r="BZ166" i="176"/>
  <c r="BY166" i="176"/>
  <c r="BX166" i="176"/>
  <c r="CA165" i="176"/>
  <c r="BZ165" i="176"/>
  <c r="BY165" i="176"/>
  <c r="BX165" i="176"/>
  <c r="BZ164" i="176"/>
  <c r="BX164" i="176"/>
  <c r="CA163" i="176"/>
  <c r="BZ163" i="176"/>
  <c r="BY163" i="176"/>
  <c r="BX163" i="176"/>
  <c r="CA162" i="176"/>
  <c r="BZ162" i="176"/>
  <c r="BY162" i="176"/>
  <c r="BX162" i="176"/>
  <c r="CA161" i="176"/>
  <c r="BZ161" i="176"/>
  <c r="BY161" i="176"/>
  <c r="BX161" i="176"/>
  <c r="BZ160" i="176"/>
  <c r="BY160" i="176"/>
  <c r="BX160" i="176"/>
  <c r="CA159" i="176"/>
  <c r="BZ159" i="176"/>
  <c r="BY159" i="176"/>
  <c r="BX159" i="176"/>
  <c r="CA158" i="176"/>
  <c r="BZ158" i="176"/>
  <c r="BY158" i="176"/>
  <c r="BX158" i="176"/>
  <c r="BZ157" i="176"/>
  <c r="BX157" i="176"/>
  <c r="CA156" i="176"/>
  <c r="BZ156" i="176"/>
  <c r="BY156" i="176"/>
  <c r="BX156" i="176"/>
  <c r="CA155" i="176"/>
  <c r="BZ155" i="176"/>
  <c r="BY155" i="176"/>
  <c r="BX155" i="176"/>
  <c r="BZ154" i="176"/>
  <c r="BX154" i="176"/>
  <c r="CA153" i="176"/>
  <c r="BZ153" i="176"/>
  <c r="BY153" i="176"/>
  <c r="BX153" i="176"/>
  <c r="CA152" i="176"/>
  <c r="BZ152" i="176"/>
  <c r="BY152" i="176"/>
  <c r="BX152" i="176"/>
  <c r="CA151" i="176"/>
  <c r="BZ151" i="176"/>
  <c r="BY151" i="176"/>
  <c r="BX151" i="176"/>
  <c r="BZ150" i="176"/>
  <c r="BY150" i="176"/>
  <c r="BX150" i="176"/>
  <c r="CA149" i="176"/>
  <c r="BZ149" i="176"/>
  <c r="BY149" i="176"/>
  <c r="BX149" i="176"/>
  <c r="CA148" i="176"/>
  <c r="BZ148" i="176"/>
  <c r="BY148" i="176"/>
  <c r="BX148" i="176"/>
  <c r="BZ147" i="176"/>
  <c r="BX147" i="176"/>
  <c r="CA146" i="176"/>
  <c r="BZ146" i="176"/>
  <c r="BY146" i="176"/>
  <c r="BX146" i="176"/>
  <c r="CA145" i="176"/>
  <c r="BZ145" i="176"/>
  <c r="BY145" i="176"/>
  <c r="BX145" i="176"/>
  <c r="BZ144" i="176"/>
  <c r="BX144" i="176"/>
  <c r="CA143" i="176"/>
  <c r="BZ143" i="176"/>
  <c r="BY143" i="176"/>
  <c r="BX143" i="176"/>
  <c r="CA142" i="176"/>
  <c r="BZ142" i="176"/>
  <c r="BY142" i="176"/>
  <c r="BX142" i="176"/>
  <c r="CA141" i="176"/>
  <c r="BZ141" i="176"/>
  <c r="BY141" i="176"/>
  <c r="BX141" i="176"/>
  <c r="BZ140" i="176"/>
  <c r="BY140" i="176"/>
  <c r="BX140" i="176"/>
  <c r="CA139" i="176"/>
  <c r="BZ139" i="176"/>
  <c r="BY139" i="176"/>
  <c r="BX139" i="176"/>
  <c r="CA138" i="176"/>
  <c r="BZ138" i="176"/>
  <c r="BY138" i="176"/>
  <c r="BX138" i="176"/>
  <c r="BZ137" i="176"/>
  <c r="BX137" i="176"/>
  <c r="CA136" i="176"/>
  <c r="BZ136" i="176"/>
  <c r="BY136" i="176"/>
  <c r="BX136" i="176"/>
  <c r="CA135" i="176"/>
  <c r="BZ135" i="176"/>
  <c r="BY135" i="176"/>
  <c r="BX135" i="176"/>
  <c r="BZ134" i="176"/>
  <c r="BX134" i="176"/>
  <c r="CA133" i="176"/>
  <c r="BZ133" i="176"/>
  <c r="BY133" i="176"/>
  <c r="BX133" i="176"/>
  <c r="CA132" i="176"/>
  <c r="BZ132" i="176"/>
  <c r="BY132" i="176"/>
  <c r="BX132" i="176"/>
  <c r="CA131" i="176"/>
  <c r="BZ131" i="176"/>
  <c r="BY131" i="176"/>
  <c r="BX131" i="176"/>
  <c r="BZ130" i="176"/>
  <c r="BY130" i="176"/>
  <c r="BX130" i="176"/>
  <c r="CA129" i="176"/>
  <c r="BZ129" i="176"/>
  <c r="BY129" i="176"/>
  <c r="BX129" i="176"/>
  <c r="CA128" i="176"/>
  <c r="BZ128" i="176"/>
  <c r="BY128" i="176"/>
  <c r="BX128" i="176"/>
  <c r="BZ127" i="176"/>
  <c r="BX127" i="176"/>
  <c r="CA126" i="176"/>
  <c r="BZ126" i="176"/>
  <c r="BY126" i="176"/>
  <c r="BX126" i="176"/>
  <c r="CA125" i="176"/>
  <c r="BZ125" i="176"/>
  <c r="BY125" i="176"/>
  <c r="BX125" i="176"/>
  <c r="BZ124" i="176"/>
  <c r="BX124" i="176"/>
  <c r="CA123" i="176"/>
  <c r="BZ123" i="176"/>
  <c r="BY123" i="176"/>
  <c r="BX123" i="176"/>
  <c r="CA122" i="176"/>
  <c r="BZ122" i="176"/>
  <c r="BY122" i="176"/>
  <c r="BX122" i="176"/>
  <c r="CA121" i="176"/>
  <c r="BZ121" i="176"/>
  <c r="BY121" i="176"/>
  <c r="BX121" i="176"/>
  <c r="BZ120" i="176"/>
  <c r="BY120" i="176"/>
  <c r="BX120" i="176"/>
  <c r="CA119" i="176"/>
  <c r="BZ119" i="176"/>
  <c r="BY119" i="176"/>
  <c r="BX119" i="176"/>
  <c r="CA118" i="176"/>
  <c r="BZ118" i="176"/>
  <c r="BY118" i="176"/>
  <c r="BX118" i="176"/>
  <c r="BZ117" i="176"/>
  <c r="BX117" i="176"/>
  <c r="CA116" i="176"/>
  <c r="BZ116" i="176"/>
  <c r="BY116" i="176"/>
  <c r="BX116" i="176"/>
  <c r="CA115" i="176"/>
  <c r="BZ115" i="176"/>
  <c r="BY115" i="176"/>
  <c r="BX115" i="176"/>
  <c r="BZ114" i="176"/>
  <c r="BX114" i="176"/>
  <c r="CA113" i="176"/>
  <c r="BZ113" i="176"/>
  <c r="BY113" i="176"/>
  <c r="BX113" i="176"/>
  <c r="CA112" i="176"/>
  <c r="BZ112" i="176"/>
  <c r="BY112" i="176"/>
  <c r="BX112" i="176"/>
  <c r="CA111" i="176"/>
  <c r="BZ111" i="176"/>
  <c r="BY111" i="176"/>
  <c r="BX111" i="176"/>
  <c r="BZ110" i="176"/>
  <c r="BY110" i="176"/>
  <c r="BX110" i="176"/>
  <c r="CA109" i="176"/>
  <c r="BZ109" i="176"/>
  <c r="BY109" i="176"/>
  <c r="BX109" i="176"/>
  <c r="CA108" i="176"/>
  <c r="BZ108" i="176"/>
  <c r="BY108" i="176"/>
  <c r="BX108" i="176"/>
  <c r="BZ107" i="176"/>
  <c r="BX107" i="176"/>
  <c r="CA106" i="176"/>
  <c r="BZ106" i="176"/>
  <c r="BY106" i="176"/>
  <c r="BX106" i="176"/>
  <c r="CA105" i="176"/>
  <c r="BZ105" i="176"/>
  <c r="BY105" i="176"/>
  <c r="BX105" i="176"/>
  <c r="BZ104" i="176"/>
  <c r="BX104" i="176"/>
  <c r="CA103" i="176"/>
  <c r="BZ103" i="176"/>
  <c r="BY103" i="176"/>
  <c r="BX103" i="176"/>
  <c r="CA102" i="176"/>
  <c r="BZ102" i="176"/>
  <c r="BY102" i="176"/>
  <c r="BX102" i="176"/>
  <c r="CA101" i="176"/>
  <c r="BZ101" i="176"/>
  <c r="BY101" i="176"/>
  <c r="BX101" i="176"/>
  <c r="BZ100" i="176"/>
  <c r="BY100" i="176"/>
  <c r="BX100" i="176"/>
  <c r="CA99" i="176"/>
  <c r="BZ99" i="176"/>
  <c r="BY99" i="176"/>
  <c r="BX99" i="176"/>
  <c r="CA98" i="176"/>
  <c r="BZ98" i="176"/>
  <c r="BY98" i="176"/>
  <c r="BX98" i="176"/>
  <c r="BZ97" i="176"/>
  <c r="BX97" i="176"/>
  <c r="CA96" i="176"/>
  <c r="BZ96" i="176"/>
  <c r="BY96" i="176"/>
  <c r="BX96" i="176"/>
  <c r="CA95" i="176"/>
  <c r="BZ95" i="176"/>
  <c r="BY95" i="176"/>
  <c r="BX95" i="176"/>
  <c r="BZ94" i="176"/>
  <c r="BX94" i="176"/>
  <c r="CA93" i="176"/>
  <c r="BZ93" i="176"/>
  <c r="BY93" i="176"/>
  <c r="BX93" i="176"/>
  <c r="CA92" i="176"/>
  <c r="BZ92" i="176"/>
  <c r="BY92" i="176"/>
  <c r="BX92" i="176"/>
  <c r="CA91" i="176"/>
  <c r="BZ91" i="176"/>
  <c r="BY91" i="176"/>
  <c r="BX91" i="176"/>
  <c r="BZ90" i="176"/>
  <c r="BY90" i="176"/>
  <c r="BX90" i="176"/>
  <c r="CA89" i="176"/>
  <c r="BZ89" i="176"/>
  <c r="BY89" i="176"/>
  <c r="BX89" i="176"/>
  <c r="CA88" i="176"/>
  <c r="BZ88" i="176"/>
  <c r="BY88" i="176"/>
  <c r="BX88" i="176"/>
  <c r="BZ87" i="176"/>
  <c r="BX87" i="176"/>
  <c r="CA86" i="176"/>
  <c r="BZ86" i="176"/>
  <c r="BY86" i="176"/>
  <c r="BX86" i="176"/>
  <c r="CA85" i="176"/>
  <c r="BZ85" i="176"/>
  <c r="BY85" i="176"/>
  <c r="BX85" i="176"/>
  <c r="BZ84" i="176"/>
  <c r="BX84" i="176"/>
  <c r="CA83" i="176"/>
  <c r="BZ83" i="176"/>
  <c r="BY83" i="176"/>
  <c r="BX83" i="176"/>
  <c r="CA82" i="176"/>
  <c r="BZ82" i="176"/>
  <c r="BY82" i="176"/>
  <c r="BX82" i="176"/>
  <c r="CA81" i="176"/>
  <c r="BZ81" i="176"/>
  <c r="BY81" i="176"/>
  <c r="BX81" i="176"/>
  <c r="BZ80" i="176"/>
  <c r="BY80" i="176"/>
  <c r="BX80" i="176"/>
  <c r="CA79" i="176"/>
  <c r="BZ79" i="176"/>
  <c r="BY79" i="176"/>
  <c r="BX79" i="176"/>
  <c r="CA78" i="176"/>
  <c r="BZ78" i="176"/>
  <c r="BY78" i="176"/>
  <c r="BX78" i="176"/>
  <c r="BZ77" i="176"/>
  <c r="BX77" i="176"/>
  <c r="CA76" i="176"/>
  <c r="BZ76" i="176"/>
  <c r="BY76" i="176"/>
  <c r="BX76" i="176"/>
  <c r="CA75" i="176"/>
  <c r="BZ75" i="176"/>
  <c r="BY75" i="176"/>
  <c r="BX75" i="176"/>
  <c r="BZ74" i="176"/>
  <c r="BX74" i="176"/>
  <c r="CA73" i="176"/>
  <c r="BZ73" i="176"/>
  <c r="BY73" i="176"/>
  <c r="BX73" i="176"/>
  <c r="CA72" i="176"/>
  <c r="BZ72" i="176"/>
  <c r="BY72" i="176"/>
  <c r="BX72" i="176"/>
  <c r="CA71" i="176"/>
  <c r="BZ71" i="176"/>
  <c r="BY71" i="176"/>
  <c r="BX71" i="176"/>
  <c r="BZ70" i="176"/>
  <c r="BY70" i="176"/>
  <c r="BX70" i="176"/>
  <c r="CA69" i="176"/>
  <c r="BZ69" i="176"/>
  <c r="BY69" i="176"/>
  <c r="BX69" i="176"/>
  <c r="CA68" i="176"/>
  <c r="BZ68" i="176"/>
  <c r="BY68" i="176"/>
  <c r="BX68" i="176"/>
  <c r="BZ67" i="176"/>
  <c r="BX67" i="176"/>
  <c r="CA66" i="176"/>
  <c r="BZ66" i="176"/>
  <c r="BY66" i="176"/>
  <c r="BX66" i="176"/>
  <c r="CA65" i="176"/>
  <c r="BZ65" i="176"/>
  <c r="BY65" i="176"/>
  <c r="BX65" i="176"/>
  <c r="BZ64" i="176"/>
  <c r="BX64" i="176"/>
  <c r="CA63" i="176"/>
  <c r="BZ63" i="176"/>
  <c r="BY63" i="176"/>
  <c r="BX63" i="176"/>
  <c r="CA62" i="176"/>
  <c r="BZ62" i="176"/>
  <c r="BY62" i="176"/>
  <c r="BX62" i="176"/>
  <c r="CA61" i="176"/>
  <c r="BZ61" i="176"/>
  <c r="BY61" i="176"/>
  <c r="BX61" i="176"/>
  <c r="BZ60" i="176"/>
  <c r="BY60" i="176"/>
  <c r="BX60" i="176"/>
  <c r="CA59" i="176"/>
  <c r="BZ59" i="176"/>
  <c r="BY59" i="176"/>
  <c r="BX59" i="176"/>
  <c r="CA58" i="176"/>
  <c r="BZ58" i="176"/>
  <c r="BY58" i="176"/>
  <c r="BX58" i="176"/>
  <c r="BZ57" i="176"/>
  <c r="BX57" i="176"/>
  <c r="CA56" i="176"/>
  <c r="BZ56" i="176"/>
  <c r="BY56" i="176"/>
  <c r="BX56" i="176"/>
  <c r="CA55" i="176"/>
  <c r="BZ55" i="176"/>
  <c r="BY55" i="176"/>
  <c r="BX55" i="176"/>
  <c r="BZ54" i="176"/>
  <c r="BX54" i="176"/>
  <c r="CA53" i="176"/>
  <c r="BZ53" i="176"/>
  <c r="BY53" i="176"/>
  <c r="BX53" i="176"/>
  <c r="CA52" i="176"/>
  <c r="BZ52" i="176"/>
  <c r="BY52" i="176"/>
  <c r="BX52" i="176"/>
  <c r="CA51" i="176"/>
  <c r="BZ51" i="176"/>
  <c r="BY51" i="176"/>
  <c r="BX51" i="176"/>
  <c r="BZ50" i="176"/>
  <c r="BY50" i="176"/>
  <c r="BX50" i="176"/>
  <c r="CA49" i="176"/>
  <c r="BZ49" i="176"/>
  <c r="BY49" i="176"/>
  <c r="BX49" i="176"/>
  <c r="CA48" i="176"/>
  <c r="BZ48" i="176"/>
  <c r="BY48" i="176"/>
  <c r="BX48" i="176"/>
  <c r="BZ47" i="176"/>
  <c r="BX47" i="176"/>
  <c r="CA46" i="176"/>
  <c r="BZ46" i="176"/>
  <c r="BY46" i="176"/>
  <c r="BX46" i="176"/>
  <c r="CA45" i="176"/>
  <c r="BZ45" i="176"/>
  <c r="BY45" i="176"/>
  <c r="BX45" i="176"/>
  <c r="BZ44" i="176"/>
  <c r="BX44" i="176"/>
  <c r="CA43" i="176"/>
  <c r="BZ43" i="176"/>
  <c r="BY43" i="176"/>
  <c r="BX43" i="176"/>
  <c r="CA42" i="176"/>
  <c r="BZ42" i="176"/>
  <c r="BY42" i="176"/>
  <c r="BX42" i="176"/>
  <c r="CA41" i="176"/>
  <c r="BZ41" i="176"/>
  <c r="BY41" i="176"/>
  <c r="BX41" i="176"/>
  <c r="BZ40" i="176"/>
  <c r="BY40" i="176"/>
  <c r="BX40" i="176"/>
  <c r="CA39" i="176"/>
  <c r="BZ39" i="176"/>
  <c r="BY39" i="176"/>
  <c r="BX39" i="176"/>
  <c r="CA38" i="176"/>
  <c r="BZ38" i="176"/>
  <c r="BY38" i="176"/>
  <c r="BX38" i="176"/>
  <c r="BZ37" i="176"/>
  <c r="BX37" i="176"/>
  <c r="CA36" i="176"/>
  <c r="BZ36" i="176"/>
  <c r="BY36" i="176"/>
  <c r="BX36" i="176"/>
  <c r="CA35" i="176"/>
  <c r="BZ35" i="176"/>
  <c r="BY35" i="176"/>
  <c r="BX35" i="176"/>
  <c r="BZ34" i="176"/>
  <c r="BX34" i="176"/>
  <c r="CA33" i="176"/>
  <c r="BZ33" i="176"/>
  <c r="BY33" i="176"/>
  <c r="BX33" i="176"/>
  <c r="CA32" i="176"/>
  <c r="BZ32" i="176"/>
  <c r="BY32" i="176"/>
  <c r="BX32" i="176"/>
  <c r="CA31" i="176"/>
  <c r="BZ31" i="176"/>
  <c r="BY31" i="176"/>
  <c r="BX31" i="176"/>
  <c r="BZ30" i="176"/>
  <c r="BY30" i="176"/>
  <c r="BX30" i="176"/>
  <c r="CA29" i="176"/>
  <c r="BZ29" i="176"/>
  <c r="BY29" i="176"/>
  <c r="BX29" i="176"/>
  <c r="CA28" i="176"/>
  <c r="BZ28" i="176"/>
  <c r="BY28" i="176"/>
  <c r="BX28" i="176"/>
  <c r="BZ27" i="176"/>
  <c r="BX27" i="176"/>
  <c r="CA26" i="176"/>
  <c r="BZ26" i="176"/>
  <c r="BY26" i="176"/>
  <c r="BX26" i="176"/>
  <c r="CA25" i="176"/>
  <c r="BZ25" i="176"/>
  <c r="BY25" i="176"/>
  <c r="BX25" i="176"/>
  <c r="BZ24" i="176"/>
  <c r="BX24" i="176"/>
  <c r="CA23" i="176"/>
  <c r="BZ23" i="176"/>
  <c r="BY23" i="176"/>
  <c r="BX23" i="176"/>
  <c r="CA22" i="176"/>
  <c r="BZ22" i="176"/>
  <c r="BY22" i="176"/>
  <c r="BX22" i="176"/>
  <c r="CA21" i="176"/>
  <c r="BZ21" i="176"/>
  <c r="BY21" i="176"/>
  <c r="BX21" i="176"/>
  <c r="BZ20" i="176"/>
  <c r="BY20" i="176"/>
  <c r="BX20" i="176"/>
  <c r="BV239" i="176"/>
  <c r="BU239" i="176"/>
  <c r="BT239" i="176"/>
  <c r="BS239" i="176"/>
  <c r="BV238" i="176"/>
  <c r="BU238" i="176"/>
  <c r="BT238" i="176"/>
  <c r="BS238" i="176"/>
  <c r="BU237" i="176"/>
  <c r="BS237" i="176"/>
  <c r="BV236" i="176"/>
  <c r="BU236" i="176"/>
  <c r="BT236" i="176"/>
  <c r="BS236" i="176"/>
  <c r="BV235" i="176"/>
  <c r="BU235" i="176"/>
  <c r="BT235" i="176"/>
  <c r="BS235" i="176"/>
  <c r="BU234" i="176"/>
  <c r="BS234" i="176"/>
  <c r="BV233" i="176"/>
  <c r="BU233" i="176"/>
  <c r="BT233" i="176"/>
  <c r="BS233" i="176"/>
  <c r="BV232" i="176"/>
  <c r="BU232" i="176"/>
  <c r="BT232" i="176"/>
  <c r="BS232" i="176"/>
  <c r="BV231" i="176"/>
  <c r="BU231" i="176"/>
  <c r="BT231" i="176"/>
  <c r="BS231" i="176"/>
  <c r="BU230" i="176"/>
  <c r="BT230" i="176"/>
  <c r="BS230" i="176"/>
  <c r="BV229" i="176"/>
  <c r="BU229" i="176"/>
  <c r="BT229" i="176"/>
  <c r="BS229" i="176"/>
  <c r="BV228" i="176"/>
  <c r="BU228" i="176"/>
  <c r="BT228" i="176"/>
  <c r="BS228" i="176"/>
  <c r="BU227" i="176"/>
  <c r="BS227" i="176"/>
  <c r="BV226" i="176"/>
  <c r="BU226" i="176"/>
  <c r="BT226" i="176"/>
  <c r="BS226" i="176"/>
  <c r="BV225" i="176"/>
  <c r="BU225" i="176"/>
  <c r="BT225" i="176"/>
  <c r="BS225" i="176"/>
  <c r="BU224" i="176"/>
  <c r="BS224" i="176"/>
  <c r="BV223" i="176"/>
  <c r="BU223" i="176"/>
  <c r="BT223" i="176"/>
  <c r="BS223" i="176"/>
  <c r="BV222" i="176"/>
  <c r="BU222" i="176"/>
  <c r="BT222" i="176"/>
  <c r="BS222" i="176"/>
  <c r="BV221" i="176"/>
  <c r="BU221" i="176"/>
  <c r="BT221" i="176"/>
  <c r="BS221" i="176"/>
  <c r="BU220" i="176"/>
  <c r="BT220" i="176"/>
  <c r="BS220" i="176"/>
  <c r="BV219" i="176"/>
  <c r="BU219" i="176"/>
  <c r="BT219" i="176"/>
  <c r="BS219" i="176"/>
  <c r="BV218" i="176"/>
  <c r="BU218" i="176"/>
  <c r="BT218" i="176"/>
  <c r="BS218" i="176"/>
  <c r="BU217" i="176"/>
  <c r="BS217" i="176"/>
  <c r="BV216" i="176"/>
  <c r="BU216" i="176"/>
  <c r="BT216" i="176"/>
  <c r="BS216" i="176"/>
  <c r="BV215" i="176"/>
  <c r="BU215" i="176"/>
  <c r="BT215" i="176"/>
  <c r="BS215" i="176"/>
  <c r="BU214" i="176"/>
  <c r="BS214" i="176"/>
  <c r="BV213" i="176"/>
  <c r="BU213" i="176"/>
  <c r="BT213" i="176"/>
  <c r="BS213" i="176"/>
  <c r="BV212" i="176"/>
  <c r="BU212" i="176"/>
  <c r="BT212" i="176"/>
  <c r="BS212" i="176"/>
  <c r="BV211" i="176"/>
  <c r="BU211" i="176"/>
  <c r="BT211" i="176"/>
  <c r="BS211" i="176"/>
  <c r="BU210" i="176"/>
  <c r="BT210" i="176"/>
  <c r="BS210" i="176"/>
  <c r="BV209" i="176"/>
  <c r="BU209" i="176"/>
  <c r="BT209" i="176"/>
  <c r="BS209" i="176"/>
  <c r="BV208" i="176"/>
  <c r="BU208" i="176"/>
  <c r="BT208" i="176"/>
  <c r="BS208" i="176"/>
  <c r="BU207" i="176"/>
  <c r="BS207" i="176"/>
  <c r="BV206" i="176"/>
  <c r="BU206" i="176"/>
  <c r="BT206" i="176"/>
  <c r="BS206" i="176"/>
  <c r="BV205" i="176"/>
  <c r="BU205" i="176"/>
  <c r="BT205" i="176"/>
  <c r="BS205" i="176"/>
  <c r="BU204" i="176"/>
  <c r="BS204" i="176"/>
  <c r="BV203" i="176"/>
  <c r="BU203" i="176"/>
  <c r="BT203" i="176"/>
  <c r="BS203" i="176"/>
  <c r="BV202" i="176"/>
  <c r="BU202" i="176"/>
  <c r="BT202" i="176"/>
  <c r="BS202" i="176"/>
  <c r="BV201" i="176"/>
  <c r="BU201" i="176"/>
  <c r="BT201" i="176"/>
  <c r="BS201" i="176"/>
  <c r="BU200" i="176"/>
  <c r="BT200" i="176"/>
  <c r="BS200" i="176"/>
  <c r="BV199" i="176"/>
  <c r="BU199" i="176"/>
  <c r="BT199" i="176"/>
  <c r="BS199" i="176"/>
  <c r="BV198" i="176"/>
  <c r="BU198" i="176"/>
  <c r="BT198" i="176"/>
  <c r="BS198" i="176"/>
  <c r="BU197" i="176"/>
  <c r="BS197" i="176"/>
  <c r="BV196" i="176"/>
  <c r="BU196" i="176"/>
  <c r="BT196" i="176"/>
  <c r="BS196" i="176"/>
  <c r="BV195" i="176"/>
  <c r="BU195" i="176"/>
  <c r="BT195" i="176"/>
  <c r="BS195" i="176"/>
  <c r="BU194" i="176"/>
  <c r="BS194" i="176"/>
  <c r="BV193" i="176"/>
  <c r="BU193" i="176"/>
  <c r="BT193" i="176"/>
  <c r="BS193" i="176"/>
  <c r="BV192" i="176"/>
  <c r="BU192" i="176"/>
  <c r="BT192" i="176"/>
  <c r="BS192" i="176"/>
  <c r="BV191" i="176"/>
  <c r="BU191" i="176"/>
  <c r="BT191" i="176"/>
  <c r="BS191" i="176"/>
  <c r="BU190" i="176"/>
  <c r="BT190" i="176"/>
  <c r="BS190" i="176"/>
  <c r="BV189" i="176"/>
  <c r="BU189" i="176"/>
  <c r="BT189" i="176"/>
  <c r="BS189" i="176"/>
  <c r="BV188" i="176"/>
  <c r="BU188" i="176"/>
  <c r="BT188" i="176"/>
  <c r="BS188" i="176"/>
  <c r="BU187" i="176"/>
  <c r="BS187" i="176"/>
  <c r="BV186" i="176"/>
  <c r="BU186" i="176"/>
  <c r="BT186" i="176"/>
  <c r="BS186" i="176"/>
  <c r="BV185" i="176"/>
  <c r="BU185" i="176"/>
  <c r="BT185" i="176"/>
  <c r="BS185" i="176"/>
  <c r="BU184" i="176"/>
  <c r="BS184" i="176"/>
  <c r="BV183" i="176"/>
  <c r="BU183" i="176"/>
  <c r="BT183" i="176"/>
  <c r="BS183" i="176"/>
  <c r="BV182" i="176"/>
  <c r="BU182" i="176"/>
  <c r="BT182" i="176"/>
  <c r="BS182" i="176"/>
  <c r="BV181" i="176"/>
  <c r="BU181" i="176"/>
  <c r="BT181" i="176"/>
  <c r="BS181" i="176"/>
  <c r="BU180" i="176"/>
  <c r="BT180" i="176"/>
  <c r="BS180" i="176"/>
  <c r="BV179" i="176"/>
  <c r="BU179" i="176"/>
  <c r="BT179" i="176"/>
  <c r="BS179" i="176"/>
  <c r="BV178" i="176"/>
  <c r="BU178" i="176"/>
  <c r="BT178" i="176"/>
  <c r="BS178" i="176"/>
  <c r="BU177" i="176"/>
  <c r="BS177" i="176"/>
  <c r="BV176" i="176"/>
  <c r="BU176" i="176"/>
  <c r="BT176" i="176"/>
  <c r="BS176" i="176"/>
  <c r="BV175" i="176"/>
  <c r="BU175" i="176"/>
  <c r="BT175" i="176"/>
  <c r="BS175" i="176"/>
  <c r="BU174" i="176"/>
  <c r="BS174" i="176"/>
  <c r="BV173" i="176"/>
  <c r="BU173" i="176"/>
  <c r="BT173" i="176"/>
  <c r="BS173" i="176"/>
  <c r="BV172" i="176"/>
  <c r="BU172" i="176"/>
  <c r="BT172" i="176"/>
  <c r="BS172" i="176"/>
  <c r="BV171" i="176"/>
  <c r="BU171" i="176"/>
  <c r="BT171" i="176"/>
  <c r="BS171" i="176"/>
  <c r="BU170" i="176"/>
  <c r="BT170" i="176"/>
  <c r="BS170" i="176"/>
  <c r="BV169" i="176"/>
  <c r="BU169" i="176"/>
  <c r="BT169" i="176"/>
  <c r="BS169" i="176"/>
  <c r="BV168" i="176"/>
  <c r="BU168" i="176"/>
  <c r="BT168" i="176"/>
  <c r="BS168" i="176"/>
  <c r="BU167" i="176"/>
  <c r="BS167" i="176"/>
  <c r="BV166" i="176"/>
  <c r="BU166" i="176"/>
  <c r="BT166" i="176"/>
  <c r="BS166" i="176"/>
  <c r="BV165" i="176"/>
  <c r="BU165" i="176"/>
  <c r="BT165" i="176"/>
  <c r="BS165" i="176"/>
  <c r="BU164" i="176"/>
  <c r="BS164" i="176"/>
  <c r="BV163" i="176"/>
  <c r="BU163" i="176"/>
  <c r="BT163" i="176"/>
  <c r="BS163" i="176"/>
  <c r="BV162" i="176"/>
  <c r="BU162" i="176"/>
  <c r="BT162" i="176"/>
  <c r="BS162" i="176"/>
  <c r="BV161" i="176"/>
  <c r="BU161" i="176"/>
  <c r="BT161" i="176"/>
  <c r="BS161" i="176"/>
  <c r="BU160" i="176"/>
  <c r="BT160" i="176"/>
  <c r="BS160" i="176"/>
  <c r="BV159" i="176"/>
  <c r="BU159" i="176"/>
  <c r="BT159" i="176"/>
  <c r="BS159" i="176"/>
  <c r="BV158" i="176"/>
  <c r="BU158" i="176"/>
  <c r="BT158" i="176"/>
  <c r="BS158" i="176"/>
  <c r="BU157" i="176"/>
  <c r="BS157" i="176"/>
  <c r="BV156" i="176"/>
  <c r="BU156" i="176"/>
  <c r="BT156" i="176"/>
  <c r="BS156" i="176"/>
  <c r="BV155" i="176"/>
  <c r="BU155" i="176"/>
  <c r="BT155" i="176"/>
  <c r="BS155" i="176"/>
  <c r="BU154" i="176"/>
  <c r="BS154" i="176"/>
  <c r="BV153" i="176"/>
  <c r="BU153" i="176"/>
  <c r="BT153" i="176"/>
  <c r="BS153" i="176"/>
  <c r="BV152" i="176"/>
  <c r="BU152" i="176"/>
  <c r="BT152" i="176"/>
  <c r="BS152" i="176"/>
  <c r="BV151" i="176"/>
  <c r="BU151" i="176"/>
  <c r="BT151" i="176"/>
  <c r="BS151" i="176"/>
  <c r="BU150" i="176"/>
  <c r="BT150" i="176"/>
  <c r="BS150" i="176"/>
  <c r="BV149" i="176"/>
  <c r="BU149" i="176"/>
  <c r="BT149" i="176"/>
  <c r="BS149" i="176"/>
  <c r="BV148" i="176"/>
  <c r="BU148" i="176"/>
  <c r="BT148" i="176"/>
  <c r="BS148" i="176"/>
  <c r="BU147" i="176"/>
  <c r="BS147" i="176"/>
  <c r="BV146" i="176"/>
  <c r="BU146" i="176"/>
  <c r="BT146" i="176"/>
  <c r="BS146" i="176"/>
  <c r="BV145" i="176"/>
  <c r="BU145" i="176"/>
  <c r="BT145" i="176"/>
  <c r="BS145" i="176"/>
  <c r="BU144" i="176"/>
  <c r="BS144" i="176"/>
  <c r="BV143" i="176"/>
  <c r="BU143" i="176"/>
  <c r="BT143" i="176"/>
  <c r="BS143" i="176"/>
  <c r="BV142" i="176"/>
  <c r="BU142" i="176"/>
  <c r="BT142" i="176"/>
  <c r="BS142" i="176"/>
  <c r="BV141" i="176"/>
  <c r="BU141" i="176"/>
  <c r="BT141" i="176"/>
  <c r="BS141" i="176"/>
  <c r="BU140" i="176"/>
  <c r="BT140" i="176"/>
  <c r="BS140" i="176"/>
  <c r="BV139" i="176"/>
  <c r="BU139" i="176"/>
  <c r="BT139" i="176"/>
  <c r="BS139" i="176"/>
  <c r="BV138" i="176"/>
  <c r="BU138" i="176"/>
  <c r="BT138" i="176"/>
  <c r="BS138" i="176"/>
  <c r="BU137" i="176"/>
  <c r="BS137" i="176"/>
  <c r="BV136" i="176"/>
  <c r="BU136" i="176"/>
  <c r="BT136" i="176"/>
  <c r="BS136" i="176"/>
  <c r="BV135" i="176"/>
  <c r="BU135" i="176"/>
  <c r="BT135" i="176"/>
  <c r="BS135" i="176"/>
  <c r="BU134" i="176"/>
  <c r="BS134" i="176"/>
  <c r="BV133" i="176"/>
  <c r="BU133" i="176"/>
  <c r="BT133" i="176"/>
  <c r="BS133" i="176"/>
  <c r="BV132" i="176"/>
  <c r="BU132" i="176"/>
  <c r="BT132" i="176"/>
  <c r="BS132" i="176"/>
  <c r="BV131" i="176"/>
  <c r="BU131" i="176"/>
  <c r="BT131" i="176"/>
  <c r="BS131" i="176"/>
  <c r="BU130" i="176"/>
  <c r="BT130" i="176"/>
  <c r="BS130" i="176"/>
  <c r="BV129" i="176"/>
  <c r="BU129" i="176"/>
  <c r="BT129" i="176"/>
  <c r="BS129" i="176"/>
  <c r="BV128" i="176"/>
  <c r="BU128" i="176"/>
  <c r="BT128" i="176"/>
  <c r="BS128" i="176"/>
  <c r="BU127" i="176"/>
  <c r="BS127" i="176"/>
  <c r="BV126" i="176"/>
  <c r="BU126" i="176"/>
  <c r="BT126" i="176"/>
  <c r="BS126" i="176"/>
  <c r="BV125" i="176"/>
  <c r="BU125" i="176"/>
  <c r="BT125" i="176"/>
  <c r="BS125" i="176"/>
  <c r="BU124" i="176"/>
  <c r="BS124" i="176"/>
  <c r="BV123" i="176"/>
  <c r="BU123" i="176"/>
  <c r="BT123" i="176"/>
  <c r="BS123" i="176"/>
  <c r="BV122" i="176"/>
  <c r="BU122" i="176"/>
  <c r="BT122" i="176"/>
  <c r="BS122" i="176"/>
  <c r="BV121" i="176"/>
  <c r="BU121" i="176"/>
  <c r="BT121" i="176"/>
  <c r="BS121" i="176"/>
  <c r="BU120" i="176"/>
  <c r="BT120" i="176"/>
  <c r="BS120" i="176"/>
  <c r="BV119" i="176"/>
  <c r="BU119" i="176"/>
  <c r="BT119" i="176"/>
  <c r="BS119" i="176"/>
  <c r="BV118" i="176"/>
  <c r="BU118" i="176"/>
  <c r="BT118" i="176"/>
  <c r="BS118" i="176"/>
  <c r="BU117" i="176"/>
  <c r="BS117" i="176"/>
  <c r="BV116" i="176"/>
  <c r="BU116" i="176"/>
  <c r="BT116" i="176"/>
  <c r="BS116" i="176"/>
  <c r="BV115" i="176"/>
  <c r="BU115" i="176"/>
  <c r="BT115" i="176"/>
  <c r="BS115" i="176"/>
  <c r="BU114" i="176"/>
  <c r="BS114" i="176"/>
  <c r="BV113" i="176"/>
  <c r="BU113" i="176"/>
  <c r="BT113" i="176"/>
  <c r="BS113" i="176"/>
  <c r="BV112" i="176"/>
  <c r="BU112" i="176"/>
  <c r="BT112" i="176"/>
  <c r="BS112" i="176"/>
  <c r="BV111" i="176"/>
  <c r="BU111" i="176"/>
  <c r="BT111" i="176"/>
  <c r="BS111" i="176"/>
  <c r="BU110" i="176"/>
  <c r="BT110" i="176"/>
  <c r="BS110" i="176"/>
  <c r="BV109" i="176"/>
  <c r="BU109" i="176"/>
  <c r="BT109" i="176"/>
  <c r="BS109" i="176"/>
  <c r="BV108" i="176"/>
  <c r="BU108" i="176"/>
  <c r="BT108" i="176"/>
  <c r="BS108" i="176"/>
  <c r="BU107" i="176"/>
  <c r="BS107" i="176"/>
  <c r="BV106" i="176"/>
  <c r="BU106" i="176"/>
  <c r="BT106" i="176"/>
  <c r="BS106" i="176"/>
  <c r="BV105" i="176"/>
  <c r="BU105" i="176"/>
  <c r="BT105" i="176"/>
  <c r="BS105" i="176"/>
  <c r="BU104" i="176"/>
  <c r="BS104" i="176"/>
  <c r="BV103" i="176"/>
  <c r="BU103" i="176"/>
  <c r="BT103" i="176"/>
  <c r="BS103" i="176"/>
  <c r="BV102" i="176"/>
  <c r="BU102" i="176"/>
  <c r="BT102" i="176"/>
  <c r="BS102" i="176"/>
  <c r="BV101" i="176"/>
  <c r="BU101" i="176"/>
  <c r="BT101" i="176"/>
  <c r="BS101" i="176"/>
  <c r="BU100" i="176"/>
  <c r="BT100" i="176"/>
  <c r="BS100" i="176"/>
  <c r="BV99" i="176"/>
  <c r="BU99" i="176"/>
  <c r="BT99" i="176"/>
  <c r="BS99" i="176"/>
  <c r="BV98" i="176"/>
  <c r="BU98" i="176"/>
  <c r="BT98" i="176"/>
  <c r="BS98" i="176"/>
  <c r="BU97" i="176"/>
  <c r="BS97" i="176"/>
  <c r="BV96" i="176"/>
  <c r="BU96" i="176"/>
  <c r="BT96" i="176"/>
  <c r="BS96" i="176"/>
  <c r="BV95" i="176"/>
  <c r="BU95" i="176"/>
  <c r="BT95" i="176"/>
  <c r="BS95" i="176"/>
  <c r="BU94" i="176"/>
  <c r="BS94" i="176"/>
  <c r="BV93" i="176"/>
  <c r="BU93" i="176"/>
  <c r="BT93" i="176"/>
  <c r="BS93" i="176"/>
  <c r="BV92" i="176"/>
  <c r="BU92" i="176"/>
  <c r="BT92" i="176"/>
  <c r="BS92" i="176"/>
  <c r="BV91" i="176"/>
  <c r="BU91" i="176"/>
  <c r="BT91" i="176"/>
  <c r="BS91" i="176"/>
  <c r="BU90" i="176"/>
  <c r="BT90" i="176"/>
  <c r="BS90" i="176"/>
  <c r="BV89" i="176"/>
  <c r="BU89" i="176"/>
  <c r="BT89" i="176"/>
  <c r="BS89" i="176"/>
  <c r="BV88" i="176"/>
  <c r="BU88" i="176"/>
  <c r="BT88" i="176"/>
  <c r="BS88" i="176"/>
  <c r="BU87" i="176"/>
  <c r="BS87" i="176"/>
  <c r="BV86" i="176"/>
  <c r="BU86" i="176"/>
  <c r="BT86" i="176"/>
  <c r="BS86" i="176"/>
  <c r="BV85" i="176"/>
  <c r="BU85" i="176"/>
  <c r="BT85" i="176"/>
  <c r="BS85" i="176"/>
  <c r="BU84" i="176"/>
  <c r="BS84" i="176"/>
  <c r="BV83" i="176"/>
  <c r="BU83" i="176"/>
  <c r="BT83" i="176"/>
  <c r="BS83" i="176"/>
  <c r="BV82" i="176"/>
  <c r="BU82" i="176"/>
  <c r="BT82" i="176"/>
  <c r="BS82" i="176"/>
  <c r="BV81" i="176"/>
  <c r="BU81" i="176"/>
  <c r="BT81" i="176"/>
  <c r="BS81" i="176"/>
  <c r="BU80" i="176"/>
  <c r="BT80" i="176"/>
  <c r="BS80" i="176"/>
  <c r="BV79" i="176"/>
  <c r="BU79" i="176"/>
  <c r="BT79" i="176"/>
  <c r="BS79" i="176"/>
  <c r="BV78" i="176"/>
  <c r="BU78" i="176"/>
  <c r="BT78" i="176"/>
  <c r="BS78" i="176"/>
  <c r="BU77" i="176"/>
  <c r="BS77" i="176"/>
  <c r="BV76" i="176"/>
  <c r="BU76" i="176"/>
  <c r="BT76" i="176"/>
  <c r="BS76" i="176"/>
  <c r="BV75" i="176"/>
  <c r="BU75" i="176"/>
  <c r="BT75" i="176"/>
  <c r="BS75" i="176"/>
  <c r="BU74" i="176"/>
  <c r="BS74" i="176"/>
  <c r="BV73" i="176"/>
  <c r="BU73" i="176"/>
  <c r="BT73" i="176"/>
  <c r="BS73" i="176"/>
  <c r="BV72" i="176"/>
  <c r="BU72" i="176"/>
  <c r="BT72" i="176"/>
  <c r="BS72" i="176"/>
  <c r="BV71" i="176"/>
  <c r="BU71" i="176"/>
  <c r="BT71" i="176"/>
  <c r="BS71" i="176"/>
  <c r="BU70" i="176"/>
  <c r="BT70" i="176"/>
  <c r="BS70" i="176"/>
  <c r="BV69" i="176"/>
  <c r="BU69" i="176"/>
  <c r="BT69" i="176"/>
  <c r="BS69" i="176"/>
  <c r="BV68" i="176"/>
  <c r="BU68" i="176"/>
  <c r="BT68" i="176"/>
  <c r="BS68" i="176"/>
  <c r="BU67" i="176"/>
  <c r="BS67" i="176"/>
  <c r="BV66" i="176"/>
  <c r="BU66" i="176"/>
  <c r="BT66" i="176"/>
  <c r="BS66" i="176"/>
  <c r="BV65" i="176"/>
  <c r="BU65" i="176"/>
  <c r="BT65" i="176"/>
  <c r="BS65" i="176"/>
  <c r="BU64" i="176"/>
  <c r="BS64" i="176"/>
  <c r="BV63" i="176"/>
  <c r="BU63" i="176"/>
  <c r="BT63" i="176"/>
  <c r="BS63" i="176"/>
  <c r="BV62" i="176"/>
  <c r="BU62" i="176"/>
  <c r="BT62" i="176"/>
  <c r="BS62" i="176"/>
  <c r="BV61" i="176"/>
  <c r="BU61" i="176"/>
  <c r="BT61" i="176"/>
  <c r="BS61" i="176"/>
  <c r="BU60" i="176"/>
  <c r="BT60" i="176"/>
  <c r="BS60" i="176"/>
  <c r="BV59" i="176"/>
  <c r="BU59" i="176"/>
  <c r="BT59" i="176"/>
  <c r="BS59" i="176"/>
  <c r="BV58" i="176"/>
  <c r="BU58" i="176"/>
  <c r="BT58" i="176"/>
  <c r="BS58" i="176"/>
  <c r="BU57" i="176"/>
  <c r="BS57" i="176"/>
  <c r="BV56" i="176"/>
  <c r="BU56" i="176"/>
  <c r="BT56" i="176"/>
  <c r="BS56" i="176"/>
  <c r="BV55" i="176"/>
  <c r="BU55" i="176"/>
  <c r="BT55" i="176"/>
  <c r="BS55" i="176"/>
  <c r="BU54" i="176"/>
  <c r="BS54" i="176"/>
  <c r="BV53" i="176"/>
  <c r="BU53" i="176"/>
  <c r="BT53" i="176"/>
  <c r="BS53" i="176"/>
  <c r="BV52" i="176"/>
  <c r="BU52" i="176"/>
  <c r="BT52" i="176"/>
  <c r="BS52" i="176"/>
  <c r="BV51" i="176"/>
  <c r="BU51" i="176"/>
  <c r="BT51" i="176"/>
  <c r="BS51" i="176"/>
  <c r="BU50" i="176"/>
  <c r="BT50" i="176"/>
  <c r="BS50" i="176"/>
  <c r="BV49" i="176"/>
  <c r="BU49" i="176"/>
  <c r="BT49" i="176"/>
  <c r="BS49" i="176"/>
  <c r="BV48" i="176"/>
  <c r="BU48" i="176"/>
  <c r="BT48" i="176"/>
  <c r="BS48" i="176"/>
  <c r="BU47" i="176"/>
  <c r="BS47" i="176"/>
  <c r="BV46" i="176"/>
  <c r="BU46" i="176"/>
  <c r="BT46" i="176"/>
  <c r="BS46" i="176"/>
  <c r="BV45" i="176"/>
  <c r="BU45" i="176"/>
  <c r="BT45" i="176"/>
  <c r="BS45" i="176"/>
  <c r="BU44" i="176"/>
  <c r="BS44" i="176"/>
  <c r="BV43" i="176"/>
  <c r="BU43" i="176"/>
  <c r="BT43" i="176"/>
  <c r="BS43" i="176"/>
  <c r="BV42" i="176"/>
  <c r="BU42" i="176"/>
  <c r="BT42" i="176"/>
  <c r="BS42" i="176"/>
  <c r="BV41" i="176"/>
  <c r="BU41" i="176"/>
  <c r="BT41" i="176"/>
  <c r="BS41" i="176"/>
  <c r="BU40" i="176"/>
  <c r="BT40" i="176"/>
  <c r="BS40" i="176"/>
  <c r="BV39" i="176"/>
  <c r="BU39" i="176"/>
  <c r="BT39" i="176"/>
  <c r="BS39" i="176"/>
  <c r="BV38" i="176"/>
  <c r="BU38" i="176"/>
  <c r="BT38" i="176"/>
  <c r="BS38" i="176"/>
  <c r="BU37" i="176"/>
  <c r="BS37" i="176"/>
  <c r="BV36" i="176"/>
  <c r="BU36" i="176"/>
  <c r="BT36" i="176"/>
  <c r="BS36" i="176"/>
  <c r="BV35" i="176"/>
  <c r="BU35" i="176"/>
  <c r="BT35" i="176"/>
  <c r="BS35" i="176"/>
  <c r="BU34" i="176"/>
  <c r="BS34" i="176"/>
  <c r="BV33" i="176"/>
  <c r="BU33" i="176"/>
  <c r="BT33" i="176"/>
  <c r="BS33" i="176"/>
  <c r="BV32" i="176"/>
  <c r="BU32" i="176"/>
  <c r="BT32" i="176"/>
  <c r="BS32" i="176"/>
  <c r="BV31" i="176"/>
  <c r="BU31" i="176"/>
  <c r="BT31" i="176"/>
  <c r="BS31" i="176"/>
  <c r="BU30" i="176"/>
  <c r="BT30" i="176"/>
  <c r="BS30" i="176"/>
  <c r="BV29" i="176"/>
  <c r="BU29" i="176"/>
  <c r="BT29" i="176"/>
  <c r="BS29" i="176"/>
  <c r="BV28" i="176"/>
  <c r="BU28" i="176"/>
  <c r="BT28" i="176"/>
  <c r="BS28" i="176"/>
  <c r="BU27" i="176"/>
  <c r="BS27" i="176"/>
  <c r="BV26" i="176"/>
  <c r="BU26" i="176"/>
  <c r="BT26" i="176"/>
  <c r="BS26" i="176"/>
  <c r="BV25" i="176"/>
  <c r="BU25" i="176"/>
  <c r="BT25" i="176"/>
  <c r="BS25" i="176"/>
  <c r="BU24" i="176"/>
  <c r="BS24" i="176"/>
  <c r="BV23" i="176"/>
  <c r="BU23" i="176"/>
  <c r="BT23" i="176"/>
  <c r="BS23" i="176"/>
  <c r="BV22" i="176"/>
  <c r="BU22" i="176"/>
  <c r="BT22" i="176"/>
  <c r="BS22" i="176"/>
  <c r="BV21" i="176"/>
  <c r="BU21" i="176"/>
  <c r="BT21" i="176"/>
  <c r="BS21" i="176"/>
  <c r="BU20" i="176"/>
  <c r="BT20" i="176"/>
  <c r="BS20" i="176"/>
  <c r="BQ239" i="176"/>
  <c r="BP239" i="176"/>
  <c r="BO239" i="176"/>
  <c r="BN239" i="176"/>
  <c r="BQ238" i="176"/>
  <c r="BP238" i="176"/>
  <c r="BO238" i="176"/>
  <c r="BN238" i="176"/>
  <c r="BP237" i="176"/>
  <c r="BN237" i="176"/>
  <c r="BQ236" i="176"/>
  <c r="BP236" i="176"/>
  <c r="BO236" i="176"/>
  <c r="BN236" i="176"/>
  <c r="BQ235" i="176"/>
  <c r="BP235" i="176"/>
  <c r="BO235" i="176"/>
  <c r="BN235" i="176"/>
  <c r="BP234" i="176"/>
  <c r="BN234" i="176"/>
  <c r="BQ233" i="176"/>
  <c r="BP233" i="176"/>
  <c r="BO233" i="176"/>
  <c r="BN233" i="176"/>
  <c r="BQ232" i="176"/>
  <c r="BP232" i="176"/>
  <c r="BO232" i="176"/>
  <c r="BN232" i="176"/>
  <c r="BQ231" i="176"/>
  <c r="BP231" i="176"/>
  <c r="BO231" i="176"/>
  <c r="BN231" i="176"/>
  <c r="BP230" i="176"/>
  <c r="BO230" i="176"/>
  <c r="BN230" i="176"/>
  <c r="BQ229" i="176"/>
  <c r="BP229" i="176"/>
  <c r="BO229" i="176"/>
  <c r="BN229" i="176"/>
  <c r="BQ228" i="176"/>
  <c r="BP228" i="176"/>
  <c r="BO228" i="176"/>
  <c r="BN228" i="176"/>
  <c r="BP227" i="176"/>
  <c r="BN227" i="176"/>
  <c r="BQ226" i="176"/>
  <c r="BP226" i="176"/>
  <c r="BO226" i="176"/>
  <c r="BN226" i="176"/>
  <c r="BQ225" i="176"/>
  <c r="BP225" i="176"/>
  <c r="BO225" i="176"/>
  <c r="BN225" i="176"/>
  <c r="BP224" i="176"/>
  <c r="BN224" i="176"/>
  <c r="BQ223" i="176"/>
  <c r="BP223" i="176"/>
  <c r="BO223" i="176"/>
  <c r="BN223" i="176"/>
  <c r="BQ222" i="176"/>
  <c r="BP222" i="176"/>
  <c r="BO222" i="176"/>
  <c r="BN222" i="176"/>
  <c r="BQ221" i="176"/>
  <c r="BP221" i="176"/>
  <c r="BO221" i="176"/>
  <c r="BN221" i="176"/>
  <c r="BP220" i="176"/>
  <c r="BO220" i="176"/>
  <c r="BN220" i="176"/>
  <c r="BQ219" i="176"/>
  <c r="BP219" i="176"/>
  <c r="BO219" i="176"/>
  <c r="BN219" i="176"/>
  <c r="BQ218" i="176"/>
  <c r="BP218" i="176"/>
  <c r="BO218" i="176"/>
  <c r="BN218" i="176"/>
  <c r="BP217" i="176"/>
  <c r="BN217" i="176"/>
  <c r="BQ216" i="176"/>
  <c r="BP216" i="176"/>
  <c r="BO216" i="176"/>
  <c r="BN216" i="176"/>
  <c r="BQ215" i="176"/>
  <c r="BP215" i="176"/>
  <c r="BO215" i="176"/>
  <c r="BN215" i="176"/>
  <c r="BP214" i="176"/>
  <c r="BN214" i="176"/>
  <c r="BQ213" i="176"/>
  <c r="BP213" i="176"/>
  <c r="BO213" i="176"/>
  <c r="BN213" i="176"/>
  <c r="BQ212" i="176"/>
  <c r="BP212" i="176"/>
  <c r="BO212" i="176"/>
  <c r="BN212" i="176"/>
  <c r="BQ211" i="176"/>
  <c r="BP211" i="176"/>
  <c r="BO211" i="176"/>
  <c r="BN211" i="176"/>
  <c r="BP210" i="176"/>
  <c r="BO210" i="176"/>
  <c r="BN210" i="176"/>
  <c r="BQ209" i="176"/>
  <c r="BP209" i="176"/>
  <c r="BO209" i="176"/>
  <c r="BN209" i="176"/>
  <c r="BQ208" i="176"/>
  <c r="BP208" i="176"/>
  <c r="BO208" i="176"/>
  <c r="BN208" i="176"/>
  <c r="BP207" i="176"/>
  <c r="BN207" i="176"/>
  <c r="BQ206" i="176"/>
  <c r="BP206" i="176"/>
  <c r="BO206" i="176"/>
  <c r="BN206" i="176"/>
  <c r="BQ205" i="176"/>
  <c r="BP205" i="176"/>
  <c r="BO205" i="176"/>
  <c r="BN205" i="176"/>
  <c r="BP204" i="176"/>
  <c r="BN204" i="176"/>
  <c r="BQ203" i="176"/>
  <c r="BP203" i="176"/>
  <c r="BO203" i="176"/>
  <c r="BN203" i="176"/>
  <c r="BQ202" i="176"/>
  <c r="BP202" i="176"/>
  <c r="BO202" i="176"/>
  <c r="BN202" i="176"/>
  <c r="BQ201" i="176"/>
  <c r="BP201" i="176"/>
  <c r="BO201" i="176"/>
  <c r="BN201" i="176"/>
  <c r="BP200" i="176"/>
  <c r="BO200" i="176"/>
  <c r="BN200" i="176"/>
  <c r="BQ199" i="176"/>
  <c r="BP199" i="176"/>
  <c r="BO199" i="176"/>
  <c r="BN199" i="176"/>
  <c r="BQ198" i="176"/>
  <c r="BP198" i="176"/>
  <c r="BO198" i="176"/>
  <c r="BN198" i="176"/>
  <c r="BP197" i="176"/>
  <c r="BN197" i="176"/>
  <c r="BQ196" i="176"/>
  <c r="BP196" i="176"/>
  <c r="BO196" i="176"/>
  <c r="BN196" i="176"/>
  <c r="BQ195" i="176"/>
  <c r="BP195" i="176"/>
  <c r="BO195" i="176"/>
  <c r="BN195" i="176"/>
  <c r="BP194" i="176"/>
  <c r="BN194" i="176"/>
  <c r="BQ193" i="176"/>
  <c r="BP193" i="176"/>
  <c r="BO193" i="176"/>
  <c r="BN193" i="176"/>
  <c r="BQ192" i="176"/>
  <c r="BP192" i="176"/>
  <c r="BO192" i="176"/>
  <c r="BN192" i="176"/>
  <c r="BQ191" i="176"/>
  <c r="BP191" i="176"/>
  <c r="BO191" i="176"/>
  <c r="BN191" i="176"/>
  <c r="BP190" i="176"/>
  <c r="BO190" i="176"/>
  <c r="BN190" i="176"/>
  <c r="BQ189" i="176"/>
  <c r="BP189" i="176"/>
  <c r="BO189" i="176"/>
  <c r="BN189" i="176"/>
  <c r="BQ188" i="176"/>
  <c r="BP188" i="176"/>
  <c r="BO188" i="176"/>
  <c r="BN188" i="176"/>
  <c r="BP187" i="176"/>
  <c r="BN187" i="176"/>
  <c r="BQ186" i="176"/>
  <c r="BP186" i="176"/>
  <c r="BO186" i="176"/>
  <c r="BN186" i="176"/>
  <c r="BQ185" i="176"/>
  <c r="BP185" i="176"/>
  <c r="BO185" i="176"/>
  <c r="BN185" i="176"/>
  <c r="BP184" i="176"/>
  <c r="BN184" i="176"/>
  <c r="BQ183" i="176"/>
  <c r="BP183" i="176"/>
  <c r="BO183" i="176"/>
  <c r="BN183" i="176"/>
  <c r="BQ182" i="176"/>
  <c r="BP182" i="176"/>
  <c r="BO182" i="176"/>
  <c r="BN182" i="176"/>
  <c r="BQ181" i="176"/>
  <c r="BP181" i="176"/>
  <c r="BO181" i="176"/>
  <c r="BN181" i="176"/>
  <c r="BP180" i="176"/>
  <c r="BO180" i="176"/>
  <c r="BN180" i="176"/>
  <c r="BQ179" i="176"/>
  <c r="BP179" i="176"/>
  <c r="BO179" i="176"/>
  <c r="BN179" i="176"/>
  <c r="BQ178" i="176"/>
  <c r="BP178" i="176"/>
  <c r="BO178" i="176"/>
  <c r="BN178" i="176"/>
  <c r="BP177" i="176"/>
  <c r="BN177" i="176"/>
  <c r="BQ176" i="176"/>
  <c r="BP176" i="176"/>
  <c r="BO176" i="176"/>
  <c r="BN176" i="176"/>
  <c r="BQ175" i="176"/>
  <c r="BP175" i="176"/>
  <c r="BO175" i="176"/>
  <c r="BN175" i="176"/>
  <c r="BP174" i="176"/>
  <c r="BN174" i="176"/>
  <c r="BQ173" i="176"/>
  <c r="BP173" i="176"/>
  <c r="BO173" i="176"/>
  <c r="BN173" i="176"/>
  <c r="BQ172" i="176"/>
  <c r="BP172" i="176"/>
  <c r="BO172" i="176"/>
  <c r="BN172" i="176"/>
  <c r="BQ171" i="176"/>
  <c r="BP171" i="176"/>
  <c r="BO171" i="176"/>
  <c r="BN171" i="176"/>
  <c r="BP170" i="176"/>
  <c r="BO170" i="176"/>
  <c r="BN170" i="176"/>
  <c r="BQ169" i="176"/>
  <c r="BP169" i="176"/>
  <c r="BO169" i="176"/>
  <c r="BN169" i="176"/>
  <c r="BQ168" i="176"/>
  <c r="BP168" i="176"/>
  <c r="BO168" i="176"/>
  <c r="BN168" i="176"/>
  <c r="BP167" i="176"/>
  <c r="BN167" i="176"/>
  <c r="BQ166" i="176"/>
  <c r="BP166" i="176"/>
  <c r="BO166" i="176"/>
  <c r="BN166" i="176"/>
  <c r="BQ165" i="176"/>
  <c r="BP165" i="176"/>
  <c r="BO165" i="176"/>
  <c r="BN165" i="176"/>
  <c r="BP164" i="176"/>
  <c r="BN164" i="176"/>
  <c r="BQ163" i="176"/>
  <c r="BP163" i="176"/>
  <c r="BO163" i="176"/>
  <c r="BN163" i="176"/>
  <c r="BQ162" i="176"/>
  <c r="BP162" i="176"/>
  <c r="BO162" i="176"/>
  <c r="BN162" i="176"/>
  <c r="BQ161" i="176"/>
  <c r="BP161" i="176"/>
  <c r="BO161" i="176"/>
  <c r="BN161" i="176"/>
  <c r="BP160" i="176"/>
  <c r="BO160" i="176"/>
  <c r="BN160" i="176"/>
  <c r="BQ159" i="176"/>
  <c r="BP159" i="176"/>
  <c r="BO159" i="176"/>
  <c r="BN159" i="176"/>
  <c r="BQ158" i="176"/>
  <c r="BP158" i="176"/>
  <c r="BO158" i="176"/>
  <c r="BN158" i="176"/>
  <c r="BP157" i="176"/>
  <c r="BN157" i="176"/>
  <c r="BQ156" i="176"/>
  <c r="BP156" i="176"/>
  <c r="BO156" i="176"/>
  <c r="BN156" i="176"/>
  <c r="BQ155" i="176"/>
  <c r="BP155" i="176"/>
  <c r="BO155" i="176"/>
  <c r="BN155" i="176"/>
  <c r="BP154" i="176"/>
  <c r="BN154" i="176"/>
  <c r="BQ153" i="176"/>
  <c r="BP153" i="176"/>
  <c r="BO153" i="176"/>
  <c r="BN153" i="176"/>
  <c r="BQ152" i="176"/>
  <c r="BP152" i="176"/>
  <c r="BO152" i="176"/>
  <c r="BN152" i="176"/>
  <c r="BQ151" i="176"/>
  <c r="BP151" i="176"/>
  <c r="BO151" i="176"/>
  <c r="BN151" i="176"/>
  <c r="BP150" i="176"/>
  <c r="BO150" i="176"/>
  <c r="BN150" i="176"/>
  <c r="BQ149" i="176"/>
  <c r="BP149" i="176"/>
  <c r="BO149" i="176"/>
  <c r="BN149" i="176"/>
  <c r="BQ148" i="176"/>
  <c r="BP148" i="176"/>
  <c r="BO148" i="176"/>
  <c r="BN148" i="176"/>
  <c r="BP147" i="176"/>
  <c r="BN147" i="176"/>
  <c r="BQ146" i="176"/>
  <c r="BP146" i="176"/>
  <c r="BO146" i="176"/>
  <c r="BN146" i="176"/>
  <c r="BQ145" i="176"/>
  <c r="BP145" i="176"/>
  <c r="BO145" i="176"/>
  <c r="BN145" i="176"/>
  <c r="BP144" i="176"/>
  <c r="BN144" i="176"/>
  <c r="BQ143" i="176"/>
  <c r="BP143" i="176"/>
  <c r="BO143" i="176"/>
  <c r="BN143" i="176"/>
  <c r="BQ142" i="176"/>
  <c r="BP142" i="176"/>
  <c r="BO142" i="176"/>
  <c r="BN142" i="176"/>
  <c r="BQ141" i="176"/>
  <c r="BP141" i="176"/>
  <c r="BO141" i="176"/>
  <c r="BN141" i="176"/>
  <c r="BP140" i="176"/>
  <c r="BO140" i="176"/>
  <c r="BN140" i="176"/>
  <c r="BQ139" i="176"/>
  <c r="BP139" i="176"/>
  <c r="BO139" i="176"/>
  <c r="BN139" i="176"/>
  <c r="BQ138" i="176"/>
  <c r="BP138" i="176"/>
  <c r="BO138" i="176"/>
  <c r="BN138" i="176"/>
  <c r="BP137" i="176"/>
  <c r="BN137" i="176"/>
  <c r="BQ136" i="176"/>
  <c r="BP136" i="176"/>
  <c r="BO136" i="176"/>
  <c r="BN136" i="176"/>
  <c r="BQ135" i="176"/>
  <c r="BP135" i="176"/>
  <c r="BO135" i="176"/>
  <c r="BN135" i="176"/>
  <c r="BP134" i="176"/>
  <c r="BN134" i="176"/>
  <c r="BQ133" i="176"/>
  <c r="BP133" i="176"/>
  <c r="BO133" i="176"/>
  <c r="BN133" i="176"/>
  <c r="BQ132" i="176"/>
  <c r="BP132" i="176"/>
  <c r="BO132" i="176"/>
  <c r="BN132" i="176"/>
  <c r="BQ131" i="176"/>
  <c r="BP131" i="176"/>
  <c r="BO131" i="176"/>
  <c r="BN131" i="176"/>
  <c r="BP130" i="176"/>
  <c r="BO130" i="176"/>
  <c r="BN130" i="176"/>
  <c r="BQ129" i="176"/>
  <c r="BP129" i="176"/>
  <c r="BO129" i="176"/>
  <c r="BN129" i="176"/>
  <c r="BQ128" i="176"/>
  <c r="BP128" i="176"/>
  <c r="BO128" i="176"/>
  <c r="BN128" i="176"/>
  <c r="BP127" i="176"/>
  <c r="BN127" i="176"/>
  <c r="BQ126" i="176"/>
  <c r="BP126" i="176"/>
  <c r="BO126" i="176"/>
  <c r="BN126" i="176"/>
  <c r="BQ125" i="176"/>
  <c r="BP125" i="176"/>
  <c r="BO125" i="176"/>
  <c r="BN125" i="176"/>
  <c r="BP124" i="176"/>
  <c r="BN124" i="176"/>
  <c r="BQ123" i="176"/>
  <c r="BP123" i="176"/>
  <c r="BO123" i="176"/>
  <c r="BN123" i="176"/>
  <c r="BQ122" i="176"/>
  <c r="BP122" i="176"/>
  <c r="BO122" i="176"/>
  <c r="BN122" i="176"/>
  <c r="BQ121" i="176"/>
  <c r="BP121" i="176"/>
  <c r="BO121" i="176"/>
  <c r="BN121" i="176"/>
  <c r="BP120" i="176"/>
  <c r="BO120" i="176"/>
  <c r="BN120" i="176"/>
  <c r="BQ119" i="176"/>
  <c r="BP119" i="176"/>
  <c r="BO119" i="176"/>
  <c r="BN119" i="176"/>
  <c r="BQ118" i="176"/>
  <c r="BP118" i="176"/>
  <c r="BO118" i="176"/>
  <c r="BN118" i="176"/>
  <c r="BP117" i="176"/>
  <c r="BN117" i="176"/>
  <c r="BQ116" i="176"/>
  <c r="BP116" i="176"/>
  <c r="BO116" i="176"/>
  <c r="BN116" i="176"/>
  <c r="BQ115" i="176"/>
  <c r="BP115" i="176"/>
  <c r="BO115" i="176"/>
  <c r="BN115" i="176"/>
  <c r="BP114" i="176"/>
  <c r="BN114" i="176"/>
  <c r="BQ113" i="176"/>
  <c r="BP113" i="176"/>
  <c r="BO113" i="176"/>
  <c r="BN113" i="176"/>
  <c r="BQ112" i="176"/>
  <c r="BP112" i="176"/>
  <c r="BO112" i="176"/>
  <c r="BN112" i="176"/>
  <c r="BQ111" i="176"/>
  <c r="BP111" i="176"/>
  <c r="BO111" i="176"/>
  <c r="BN111" i="176"/>
  <c r="BP110" i="176"/>
  <c r="BO110" i="176"/>
  <c r="BN110" i="176"/>
  <c r="BQ109" i="176"/>
  <c r="BP109" i="176"/>
  <c r="BO109" i="176"/>
  <c r="BN109" i="176"/>
  <c r="BQ108" i="176"/>
  <c r="BP108" i="176"/>
  <c r="BO108" i="176"/>
  <c r="BN108" i="176"/>
  <c r="BP107" i="176"/>
  <c r="BN107" i="176"/>
  <c r="BQ106" i="176"/>
  <c r="BP106" i="176"/>
  <c r="BO106" i="176"/>
  <c r="BN106" i="176"/>
  <c r="BQ105" i="176"/>
  <c r="BP105" i="176"/>
  <c r="BO105" i="176"/>
  <c r="BN105" i="176"/>
  <c r="BP104" i="176"/>
  <c r="BN104" i="176"/>
  <c r="BQ103" i="176"/>
  <c r="BP103" i="176"/>
  <c r="BO103" i="176"/>
  <c r="BN103" i="176"/>
  <c r="BQ102" i="176"/>
  <c r="BP102" i="176"/>
  <c r="BO102" i="176"/>
  <c r="BN102" i="176"/>
  <c r="BQ101" i="176"/>
  <c r="BP101" i="176"/>
  <c r="BO101" i="176"/>
  <c r="BN101" i="176"/>
  <c r="BP100" i="176"/>
  <c r="BO100" i="176"/>
  <c r="BN100" i="176"/>
  <c r="BQ99" i="176"/>
  <c r="BP99" i="176"/>
  <c r="BO99" i="176"/>
  <c r="BN99" i="176"/>
  <c r="BQ98" i="176"/>
  <c r="BP98" i="176"/>
  <c r="BO98" i="176"/>
  <c r="BN98" i="176"/>
  <c r="BP97" i="176"/>
  <c r="BN97" i="176"/>
  <c r="BQ96" i="176"/>
  <c r="BP96" i="176"/>
  <c r="BO96" i="176"/>
  <c r="BN96" i="176"/>
  <c r="BQ95" i="176"/>
  <c r="BP95" i="176"/>
  <c r="BO95" i="176"/>
  <c r="BN95" i="176"/>
  <c r="BP94" i="176"/>
  <c r="BN94" i="176"/>
  <c r="BQ93" i="176"/>
  <c r="BP93" i="176"/>
  <c r="BO93" i="176"/>
  <c r="BN93" i="176"/>
  <c r="BQ92" i="176"/>
  <c r="BP92" i="176"/>
  <c r="BO92" i="176"/>
  <c r="BN92" i="176"/>
  <c r="BQ91" i="176"/>
  <c r="BP91" i="176"/>
  <c r="BO91" i="176"/>
  <c r="BN91" i="176"/>
  <c r="BP90" i="176"/>
  <c r="BO90" i="176"/>
  <c r="BN90" i="176"/>
  <c r="BQ89" i="176"/>
  <c r="BP89" i="176"/>
  <c r="BO89" i="176"/>
  <c r="BN89" i="176"/>
  <c r="BQ88" i="176"/>
  <c r="BP88" i="176"/>
  <c r="BO88" i="176"/>
  <c r="BN88" i="176"/>
  <c r="BP87" i="176"/>
  <c r="BN87" i="176"/>
  <c r="BQ86" i="176"/>
  <c r="BP86" i="176"/>
  <c r="BO86" i="176"/>
  <c r="BN86" i="176"/>
  <c r="BQ85" i="176"/>
  <c r="BP85" i="176"/>
  <c r="BO85" i="176"/>
  <c r="BN85" i="176"/>
  <c r="BP84" i="176"/>
  <c r="BN84" i="176"/>
  <c r="BQ83" i="176"/>
  <c r="BP83" i="176"/>
  <c r="BO83" i="176"/>
  <c r="BN83" i="176"/>
  <c r="BQ82" i="176"/>
  <c r="BP82" i="176"/>
  <c r="BO82" i="176"/>
  <c r="BN82" i="176"/>
  <c r="BQ81" i="176"/>
  <c r="BP81" i="176"/>
  <c r="BO81" i="176"/>
  <c r="BN81" i="176"/>
  <c r="BP80" i="176"/>
  <c r="BO80" i="176"/>
  <c r="BN80" i="176"/>
  <c r="BQ79" i="176"/>
  <c r="BP79" i="176"/>
  <c r="BO79" i="176"/>
  <c r="BN79" i="176"/>
  <c r="BQ78" i="176"/>
  <c r="BP78" i="176"/>
  <c r="BO78" i="176"/>
  <c r="BN78" i="176"/>
  <c r="BP77" i="176"/>
  <c r="BN77" i="176"/>
  <c r="BQ76" i="176"/>
  <c r="BP76" i="176"/>
  <c r="BO76" i="176"/>
  <c r="BN76" i="176"/>
  <c r="BQ75" i="176"/>
  <c r="BP75" i="176"/>
  <c r="BO75" i="176"/>
  <c r="BN75" i="176"/>
  <c r="BP74" i="176"/>
  <c r="BN74" i="176"/>
  <c r="BQ73" i="176"/>
  <c r="BP73" i="176"/>
  <c r="BO73" i="176"/>
  <c r="BN73" i="176"/>
  <c r="BQ72" i="176"/>
  <c r="BP72" i="176"/>
  <c r="BO72" i="176"/>
  <c r="BN72" i="176"/>
  <c r="BQ71" i="176"/>
  <c r="BP71" i="176"/>
  <c r="BO71" i="176"/>
  <c r="BN71" i="176"/>
  <c r="BP70" i="176"/>
  <c r="BO70" i="176"/>
  <c r="BN70" i="176"/>
  <c r="BQ69" i="176"/>
  <c r="BP69" i="176"/>
  <c r="BO69" i="176"/>
  <c r="BN69" i="176"/>
  <c r="BQ68" i="176"/>
  <c r="BP68" i="176"/>
  <c r="BO68" i="176"/>
  <c r="BN68" i="176"/>
  <c r="BP67" i="176"/>
  <c r="BN67" i="176"/>
  <c r="BQ66" i="176"/>
  <c r="BP66" i="176"/>
  <c r="BO66" i="176"/>
  <c r="BN66" i="176"/>
  <c r="BQ65" i="176"/>
  <c r="BP65" i="176"/>
  <c r="BO65" i="176"/>
  <c r="BN65" i="176"/>
  <c r="BP64" i="176"/>
  <c r="BN64" i="176"/>
  <c r="BQ63" i="176"/>
  <c r="BP63" i="176"/>
  <c r="BO63" i="176"/>
  <c r="BN63" i="176"/>
  <c r="BQ62" i="176"/>
  <c r="BP62" i="176"/>
  <c r="BO62" i="176"/>
  <c r="BN62" i="176"/>
  <c r="BQ61" i="176"/>
  <c r="BP61" i="176"/>
  <c r="BO61" i="176"/>
  <c r="BN61" i="176"/>
  <c r="BP60" i="176"/>
  <c r="BO60" i="176"/>
  <c r="BN60" i="176"/>
  <c r="BQ59" i="176"/>
  <c r="BP59" i="176"/>
  <c r="BO59" i="176"/>
  <c r="BN59" i="176"/>
  <c r="BQ58" i="176"/>
  <c r="BP58" i="176"/>
  <c r="BO58" i="176"/>
  <c r="BN58" i="176"/>
  <c r="BP57" i="176"/>
  <c r="BN57" i="176"/>
  <c r="BQ56" i="176"/>
  <c r="BP56" i="176"/>
  <c r="BO56" i="176"/>
  <c r="BN56" i="176"/>
  <c r="BQ55" i="176"/>
  <c r="BP55" i="176"/>
  <c r="BO55" i="176"/>
  <c r="BN55" i="176"/>
  <c r="BP54" i="176"/>
  <c r="BN54" i="176"/>
  <c r="BQ53" i="176"/>
  <c r="BP53" i="176"/>
  <c r="BO53" i="176"/>
  <c r="BN53" i="176"/>
  <c r="BQ52" i="176"/>
  <c r="BP52" i="176"/>
  <c r="BO52" i="176"/>
  <c r="BN52" i="176"/>
  <c r="BQ51" i="176"/>
  <c r="BP51" i="176"/>
  <c r="BO51" i="176"/>
  <c r="BN51" i="176"/>
  <c r="BP50" i="176"/>
  <c r="BO50" i="176"/>
  <c r="BN50" i="176"/>
  <c r="BQ49" i="176"/>
  <c r="BP49" i="176"/>
  <c r="BO49" i="176"/>
  <c r="BN49" i="176"/>
  <c r="BQ48" i="176"/>
  <c r="BP48" i="176"/>
  <c r="BO48" i="176"/>
  <c r="BN48" i="176"/>
  <c r="BP47" i="176"/>
  <c r="BN47" i="176"/>
  <c r="BQ46" i="176"/>
  <c r="BP46" i="176"/>
  <c r="BO46" i="176"/>
  <c r="BN46" i="176"/>
  <c r="BQ45" i="176"/>
  <c r="BP45" i="176"/>
  <c r="BO45" i="176"/>
  <c r="BN45" i="176"/>
  <c r="BP44" i="176"/>
  <c r="BN44" i="176"/>
  <c r="BQ43" i="176"/>
  <c r="BP43" i="176"/>
  <c r="BO43" i="176"/>
  <c r="BN43" i="176"/>
  <c r="BQ42" i="176"/>
  <c r="BP42" i="176"/>
  <c r="BO42" i="176"/>
  <c r="BN42" i="176"/>
  <c r="BQ41" i="176"/>
  <c r="BP41" i="176"/>
  <c r="BO41" i="176"/>
  <c r="BN41" i="176"/>
  <c r="BP40" i="176"/>
  <c r="BO40" i="176"/>
  <c r="BN40" i="176"/>
  <c r="BQ39" i="176"/>
  <c r="BP39" i="176"/>
  <c r="BO39" i="176"/>
  <c r="BN39" i="176"/>
  <c r="BQ38" i="176"/>
  <c r="BP38" i="176"/>
  <c r="BO38" i="176"/>
  <c r="BN38" i="176"/>
  <c r="BP37" i="176"/>
  <c r="BN37" i="176"/>
  <c r="BQ36" i="176"/>
  <c r="BP36" i="176"/>
  <c r="BO36" i="176"/>
  <c r="BN36" i="176"/>
  <c r="BQ35" i="176"/>
  <c r="BP35" i="176"/>
  <c r="BO35" i="176"/>
  <c r="BN35" i="176"/>
  <c r="BP34" i="176"/>
  <c r="BN34" i="176"/>
  <c r="BQ33" i="176"/>
  <c r="BP33" i="176"/>
  <c r="BO33" i="176"/>
  <c r="BN33" i="176"/>
  <c r="BQ32" i="176"/>
  <c r="BP32" i="176"/>
  <c r="BO32" i="176"/>
  <c r="BN32" i="176"/>
  <c r="BQ31" i="176"/>
  <c r="BP31" i="176"/>
  <c r="BO31" i="176"/>
  <c r="BN31" i="176"/>
  <c r="BP30" i="176"/>
  <c r="BO30" i="176"/>
  <c r="BN30" i="176"/>
  <c r="BQ29" i="176"/>
  <c r="BP29" i="176"/>
  <c r="BO29" i="176"/>
  <c r="BN29" i="176"/>
  <c r="BQ28" i="176"/>
  <c r="BP28" i="176"/>
  <c r="BO28" i="176"/>
  <c r="BN28" i="176"/>
  <c r="BP27" i="176"/>
  <c r="BN27" i="176"/>
  <c r="BQ26" i="176"/>
  <c r="BP26" i="176"/>
  <c r="BO26" i="176"/>
  <c r="BN26" i="176"/>
  <c r="BQ25" i="176"/>
  <c r="BP25" i="176"/>
  <c r="BO25" i="176"/>
  <c r="BN25" i="176"/>
  <c r="BP24" i="176"/>
  <c r="BN24" i="176"/>
  <c r="BQ23" i="176"/>
  <c r="BP23" i="176"/>
  <c r="BO23" i="176"/>
  <c r="BN23" i="176"/>
  <c r="BQ22" i="176"/>
  <c r="BP22" i="176"/>
  <c r="BO22" i="176"/>
  <c r="BN22" i="176"/>
  <c r="BQ21" i="176"/>
  <c r="BP21" i="176"/>
  <c r="BO21" i="176"/>
  <c r="BN21" i="176"/>
  <c r="BP20" i="176"/>
  <c r="BO20" i="176"/>
  <c r="BN20" i="176"/>
  <c r="BL239" i="176"/>
  <c r="BK239" i="176"/>
  <c r="BJ239" i="176"/>
  <c r="BI239" i="176"/>
  <c r="BL238" i="176"/>
  <c r="BK238" i="176"/>
  <c r="BJ238" i="176"/>
  <c r="BI238" i="176"/>
  <c r="BK237" i="176"/>
  <c r="BI237" i="176"/>
  <c r="BL236" i="176"/>
  <c r="BK236" i="176"/>
  <c r="BJ236" i="176"/>
  <c r="BI236" i="176"/>
  <c r="BL235" i="176"/>
  <c r="BK235" i="176"/>
  <c r="BJ235" i="176"/>
  <c r="BI235" i="176"/>
  <c r="BK234" i="176"/>
  <c r="BI234" i="176"/>
  <c r="BL233" i="176"/>
  <c r="BK233" i="176"/>
  <c r="BJ233" i="176"/>
  <c r="BI233" i="176"/>
  <c r="BL232" i="176"/>
  <c r="BK232" i="176"/>
  <c r="BJ232" i="176"/>
  <c r="BI232" i="176"/>
  <c r="BL231" i="176"/>
  <c r="BK231" i="176"/>
  <c r="BJ231" i="176"/>
  <c r="BI231" i="176"/>
  <c r="BK230" i="176"/>
  <c r="BJ230" i="176"/>
  <c r="BI230" i="176"/>
  <c r="BL229" i="176"/>
  <c r="BK229" i="176"/>
  <c r="BJ229" i="176"/>
  <c r="BI229" i="176"/>
  <c r="BL228" i="176"/>
  <c r="BK228" i="176"/>
  <c r="BJ228" i="176"/>
  <c r="BI228" i="176"/>
  <c r="BK227" i="176"/>
  <c r="BI227" i="176"/>
  <c r="BL226" i="176"/>
  <c r="BK226" i="176"/>
  <c r="BJ226" i="176"/>
  <c r="BI226" i="176"/>
  <c r="BL225" i="176"/>
  <c r="BK225" i="176"/>
  <c r="BJ225" i="176"/>
  <c r="BI225" i="176"/>
  <c r="BK224" i="176"/>
  <c r="BI224" i="176"/>
  <c r="BL223" i="176"/>
  <c r="BK223" i="176"/>
  <c r="BJ223" i="176"/>
  <c r="BI223" i="176"/>
  <c r="BL222" i="176"/>
  <c r="BK222" i="176"/>
  <c r="BJ222" i="176"/>
  <c r="BI222" i="176"/>
  <c r="BL221" i="176"/>
  <c r="BK221" i="176"/>
  <c r="BJ221" i="176"/>
  <c r="BI221" i="176"/>
  <c r="BK220" i="176"/>
  <c r="BJ220" i="176"/>
  <c r="BI220" i="176"/>
  <c r="BL219" i="176"/>
  <c r="BK219" i="176"/>
  <c r="BJ219" i="176"/>
  <c r="BI219" i="176"/>
  <c r="BL218" i="176"/>
  <c r="BK218" i="176"/>
  <c r="BJ218" i="176"/>
  <c r="BI218" i="176"/>
  <c r="BK217" i="176"/>
  <c r="BI217" i="176"/>
  <c r="BL216" i="176"/>
  <c r="BK216" i="176"/>
  <c r="BJ216" i="176"/>
  <c r="BI216" i="176"/>
  <c r="BL215" i="176"/>
  <c r="BK215" i="176"/>
  <c r="BJ215" i="176"/>
  <c r="BI215" i="176"/>
  <c r="BK214" i="176"/>
  <c r="BI214" i="176"/>
  <c r="BL213" i="176"/>
  <c r="BK213" i="176"/>
  <c r="BJ213" i="176"/>
  <c r="BI213" i="176"/>
  <c r="BL212" i="176"/>
  <c r="BK212" i="176"/>
  <c r="BJ212" i="176"/>
  <c r="BI212" i="176"/>
  <c r="BL211" i="176"/>
  <c r="BK211" i="176"/>
  <c r="BJ211" i="176"/>
  <c r="BI211" i="176"/>
  <c r="BK210" i="176"/>
  <c r="BJ210" i="176"/>
  <c r="BI210" i="176"/>
  <c r="BL209" i="176"/>
  <c r="BK209" i="176"/>
  <c r="BJ209" i="176"/>
  <c r="BI209" i="176"/>
  <c r="BL208" i="176"/>
  <c r="BK208" i="176"/>
  <c r="BJ208" i="176"/>
  <c r="BI208" i="176"/>
  <c r="BK207" i="176"/>
  <c r="BI207" i="176"/>
  <c r="BL206" i="176"/>
  <c r="BK206" i="176"/>
  <c r="BJ206" i="176"/>
  <c r="BI206" i="176"/>
  <c r="BL205" i="176"/>
  <c r="BK205" i="176"/>
  <c r="BJ205" i="176"/>
  <c r="BI205" i="176"/>
  <c r="BK204" i="176"/>
  <c r="BI204" i="176"/>
  <c r="BL203" i="176"/>
  <c r="BK203" i="176"/>
  <c r="BJ203" i="176"/>
  <c r="BI203" i="176"/>
  <c r="BL202" i="176"/>
  <c r="BK202" i="176"/>
  <c r="BJ202" i="176"/>
  <c r="BI202" i="176"/>
  <c r="BL201" i="176"/>
  <c r="BK201" i="176"/>
  <c r="BJ201" i="176"/>
  <c r="BI201" i="176"/>
  <c r="BK200" i="176"/>
  <c r="BJ200" i="176"/>
  <c r="BI200" i="176"/>
  <c r="BL199" i="176"/>
  <c r="BK199" i="176"/>
  <c r="BJ199" i="176"/>
  <c r="BI199" i="176"/>
  <c r="BL198" i="176"/>
  <c r="BK198" i="176"/>
  <c r="BJ198" i="176"/>
  <c r="BI198" i="176"/>
  <c r="BK197" i="176"/>
  <c r="BI197" i="176"/>
  <c r="BL196" i="176"/>
  <c r="BK196" i="176"/>
  <c r="BJ196" i="176"/>
  <c r="BI196" i="176"/>
  <c r="BL195" i="176"/>
  <c r="BK195" i="176"/>
  <c r="BJ195" i="176"/>
  <c r="BI195" i="176"/>
  <c r="BK194" i="176"/>
  <c r="BI194" i="176"/>
  <c r="BL193" i="176"/>
  <c r="BK193" i="176"/>
  <c r="BJ193" i="176"/>
  <c r="BI193" i="176"/>
  <c r="BL192" i="176"/>
  <c r="BK192" i="176"/>
  <c r="BJ192" i="176"/>
  <c r="BI192" i="176"/>
  <c r="BL191" i="176"/>
  <c r="BK191" i="176"/>
  <c r="BJ191" i="176"/>
  <c r="BI191" i="176"/>
  <c r="BK190" i="176"/>
  <c r="BJ190" i="176"/>
  <c r="BI190" i="176"/>
  <c r="BL189" i="176"/>
  <c r="BK189" i="176"/>
  <c r="BJ189" i="176"/>
  <c r="BI189" i="176"/>
  <c r="BL188" i="176"/>
  <c r="BK188" i="176"/>
  <c r="BJ188" i="176"/>
  <c r="BI188" i="176"/>
  <c r="BK187" i="176"/>
  <c r="BI187" i="176"/>
  <c r="BL186" i="176"/>
  <c r="BK186" i="176"/>
  <c r="BJ186" i="176"/>
  <c r="BI186" i="176"/>
  <c r="BL185" i="176"/>
  <c r="BK185" i="176"/>
  <c r="BJ185" i="176"/>
  <c r="BI185" i="176"/>
  <c r="BK184" i="176"/>
  <c r="BI184" i="176"/>
  <c r="BL183" i="176"/>
  <c r="BK183" i="176"/>
  <c r="BJ183" i="176"/>
  <c r="BI183" i="176"/>
  <c r="BL182" i="176"/>
  <c r="BK182" i="176"/>
  <c r="BJ182" i="176"/>
  <c r="BI182" i="176"/>
  <c r="BL181" i="176"/>
  <c r="BK181" i="176"/>
  <c r="BJ181" i="176"/>
  <c r="BI181" i="176"/>
  <c r="BK180" i="176"/>
  <c r="BJ180" i="176"/>
  <c r="BI180" i="176"/>
  <c r="BL179" i="176"/>
  <c r="BK179" i="176"/>
  <c r="BJ179" i="176"/>
  <c r="BI179" i="176"/>
  <c r="BL178" i="176"/>
  <c r="BK178" i="176"/>
  <c r="BJ178" i="176"/>
  <c r="BI178" i="176"/>
  <c r="BK177" i="176"/>
  <c r="BI177" i="176"/>
  <c r="BL176" i="176"/>
  <c r="BK176" i="176"/>
  <c r="BJ176" i="176"/>
  <c r="BI176" i="176"/>
  <c r="BL175" i="176"/>
  <c r="BK175" i="176"/>
  <c r="BJ175" i="176"/>
  <c r="BI175" i="176"/>
  <c r="BK174" i="176"/>
  <c r="BI174" i="176"/>
  <c r="BL173" i="176"/>
  <c r="BK173" i="176"/>
  <c r="BJ173" i="176"/>
  <c r="BI173" i="176"/>
  <c r="BL172" i="176"/>
  <c r="BK172" i="176"/>
  <c r="BJ172" i="176"/>
  <c r="BI172" i="176"/>
  <c r="BL171" i="176"/>
  <c r="BK171" i="176"/>
  <c r="BJ171" i="176"/>
  <c r="BI171" i="176"/>
  <c r="BK170" i="176"/>
  <c r="BJ170" i="176"/>
  <c r="BI170" i="176"/>
  <c r="BL169" i="176"/>
  <c r="BK169" i="176"/>
  <c r="BJ169" i="176"/>
  <c r="BI169" i="176"/>
  <c r="BL168" i="176"/>
  <c r="BK168" i="176"/>
  <c r="BJ168" i="176"/>
  <c r="BI168" i="176"/>
  <c r="BK167" i="176"/>
  <c r="BI167" i="176"/>
  <c r="BL166" i="176"/>
  <c r="BK166" i="176"/>
  <c r="BJ166" i="176"/>
  <c r="BI166" i="176"/>
  <c r="BL165" i="176"/>
  <c r="BK165" i="176"/>
  <c r="BJ165" i="176"/>
  <c r="BI165" i="176"/>
  <c r="BK164" i="176"/>
  <c r="BI164" i="176"/>
  <c r="BL163" i="176"/>
  <c r="BK163" i="176"/>
  <c r="BJ163" i="176"/>
  <c r="BI163" i="176"/>
  <c r="BL162" i="176"/>
  <c r="BK162" i="176"/>
  <c r="BJ162" i="176"/>
  <c r="BI162" i="176"/>
  <c r="BL161" i="176"/>
  <c r="BK161" i="176"/>
  <c r="BJ161" i="176"/>
  <c r="BI161" i="176"/>
  <c r="BK160" i="176"/>
  <c r="BJ160" i="176"/>
  <c r="BI160" i="176"/>
  <c r="BL159" i="176"/>
  <c r="BK159" i="176"/>
  <c r="BJ159" i="176"/>
  <c r="BI159" i="176"/>
  <c r="BL158" i="176"/>
  <c r="BK158" i="176"/>
  <c r="BJ158" i="176"/>
  <c r="BI158" i="176"/>
  <c r="BK157" i="176"/>
  <c r="BI157" i="176"/>
  <c r="BL156" i="176"/>
  <c r="BK156" i="176"/>
  <c r="BJ156" i="176"/>
  <c r="BI156" i="176"/>
  <c r="BL155" i="176"/>
  <c r="BK155" i="176"/>
  <c r="BJ155" i="176"/>
  <c r="BI155" i="176"/>
  <c r="BK154" i="176"/>
  <c r="BI154" i="176"/>
  <c r="BL153" i="176"/>
  <c r="BK153" i="176"/>
  <c r="BJ153" i="176"/>
  <c r="BI153" i="176"/>
  <c r="BL152" i="176"/>
  <c r="BK152" i="176"/>
  <c r="BJ152" i="176"/>
  <c r="BI152" i="176"/>
  <c r="BL151" i="176"/>
  <c r="BK151" i="176"/>
  <c r="BJ151" i="176"/>
  <c r="BI151" i="176"/>
  <c r="BK150" i="176"/>
  <c r="BJ150" i="176"/>
  <c r="BI150" i="176"/>
  <c r="BL149" i="176"/>
  <c r="BK149" i="176"/>
  <c r="BJ149" i="176"/>
  <c r="BI149" i="176"/>
  <c r="BL148" i="176"/>
  <c r="BK148" i="176"/>
  <c r="BJ148" i="176"/>
  <c r="BI148" i="176"/>
  <c r="BK147" i="176"/>
  <c r="BI147" i="176"/>
  <c r="BL146" i="176"/>
  <c r="BK146" i="176"/>
  <c r="BJ146" i="176"/>
  <c r="BI146" i="176"/>
  <c r="BL145" i="176"/>
  <c r="BK145" i="176"/>
  <c r="BJ145" i="176"/>
  <c r="BI145" i="176"/>
  <c r="BK144" i="176"/>
  <c r="BI144" i="176"/>
  <c r="BL143" i="176"/>
  <c r="BK143" i="176"/>
  <c r="BJ143" i="176"/>
  <c r="BI143" i="176"/>
  <c r="BL142" i="176"/>
  <c r="BK142" i="176"/>
  <c r="BJ142" i="176"/>
  <c r="BI142" i="176"/>
  <c r="BL141" i="176"/>
  <c r="BK141" i="176"/>
  <c r="BJ141" i="176"/>
  <c r="BI141" i="176"/>
  <c r="BK140" i="176"/>
  <c r="BJ140" i="176"/>
  <c r="BI140" i="176"/>
  <c r="BL139" i="176"/>
  <c r="BK139" i="176"/>
  <c r="BJ139" i="176"/>
  <c r="BI139" i="176"/>
  <c r="BL138" i="176"/>
  <c r="BK138" i="176"/>
  <c r="BJ138" i="176"/>
  <c r="BI138" i="176"/>
  <c r="BK137" i="176"/>
  <c r="BI137" i="176"/>
  <c r="BL136" i="176"/>
  <c r="BK136" i="176"/>
  <c r="BJ136" i="176"/>
  <c r="BI136" i="176"/>
  <c r="BL135" i="176"/>
  <c r="BK135" i="176"/>
  <c r="BJ135" i="176"/>
  <c r="BI135" i="176"/>
  <c r="BK134" i="176"/>
  <c r="BI134" i="176"/>
  <c r="BL133" i="176"/>
  <c r="BK133" i="176"/>
  <c r="BJ133" i="176"/>
  <c r="BI133" i="176"/>
  <c r="BL132" i="176"/>
  <c r="BK132" i="176"/>
  <c r="BJ132" i="176"/>
  <c r="BI132" i="176"/>
  <c r="BL131" i="176"/>
  <c r="BK131" i="176"/>
  <c r="BJ131" i="176"/>
  <c r="BI131" i="176"/>
  <c r="BK130" i="176"/>
  <c r="BJ130" i="176"/>
  <c r="BI130" i="176"/>
  <c r="BL129" i="176"/>
  <c r="BK129" i="176"/>
  <c r="BJ129" i="176"/>
  <c r="BI129" i="176"/>
  <c r="BL128" i="176"/>
  <c r="BK128" i="176"/>
  <c r="BJ128" i="176"/>
  <c r="BI128" i="176"/>
  <c r="BK127" i="176"/>
  <c r="BI127" i="176"/>
  <c r="BL126" i="176"/>
  <c r="BK126" i="176"/>
  <c r="BJ126" i="176"/>
  <c r="BI126" i="176"/>
  <c r="BL125" i="176"/>
  <c r="BK125" i="176"/>
  <c r="BJ125" i="176"/>
  <c r="BI125" i="176"/>
  <c r="BK124" i="176"/>
  <c r="BI124" i="176"/>
  <c r="BL123" i="176"/>
  <c r="BK123" i="176"/>
  <c r="BJ123" i="176"/>
  <c r="BI123" i="176"/>
  <c r="BL122" i="176"/>
  <c r="BK122" i="176"/>
  <c r="BJ122" i="176"/>
  <c r="BI122" i="176"/>
  <c r="BL121" i="176"/>
  <c r="BK121" i="176"/>
  <c r="BJ121" i="176"/>
  <c r="BI121" i="176"/>
  <c r="BK120" i="176"/>
  <c r="BJ120" i="176"/>
  <c r="BI120" i="176"/>
  <c r="BL119" i="176"/>
  <c r="BK119" i="176"/>
  <c r="BJ119" i="176"/>
  <c r="BI119" i="176"/>
  <c r="BL118" i="176"/>
  <c r="BK118" i="176"/>
  <c r="BJ118" i="176"/>
  <c r="BI118" i="176"/>
  <c r="BK117" i="176"/>
  <c r="BI117" i="176"/>
  <c r="BL116" i="176"/>
  <c r="BK116" i="176"/>
  <c r="BJ116" i="176"/>
  <c r="BI116" i="176"/>
  <c r="BL115" i="176"/>
  <c r="BK115" i="176"/>
  <c r="BJ115" i="176"/>
  <c r="BI115" i="176"/>
  <c r="BK114" i="176"/>
  <c r="BI114" i="176"/>
  <c r="BL113" i="176"/>
  <c r="BK113" i="176"/>
  <c r="BJ113" i="176"/>
  <c r="BI113" i="176"/>
  <c r="BL112" i="176"/>
  <c r="BK112" i="176"/>
  <c r="BJ112" i="176"/>
  <c r="BI112" i="176"/>
  <c r="BL111" i="176"/>
  <c r="BK111" i="176"/>
  <c r="BJ111" i="176"/>
  <c r="BI111" i="176"/>
  <c r="BK110" i="176"/>
  <c r="BJ110" i="176"/>
  <c r="BI110" i="176"/>
  <c r="BL109" i="176"/>
  <c r="BK109" i="176"/>
  <c r="BJ109" i="176"/>
  <c r="BI109" i="176"/>
  <c r="BL108" i="176"/>
  <c r="BK108" i="176"/>
  <c r="BJ108" i="176"/>
  <c r="BI108" i="176"/>
  <c r="BK107" i="176"/>
  <c r="BI107" i="176"/>
  <c r="BL106" i="176"/>
  <c r="BK106" i="176"/>
  <c r="BJ106" i="176"/>
  <c r="BI106" i="176"/>
  <c r="BL105" i="176"/>
  <c r="BK105" i="176"/>
  <c r="BJ105" i="176"/>
  <c r="BI105" i="176"/>
  <c r="BK104" i="176"/>
  <c r="BI104" i="176"/>
  <c r="BL103" i="176"/>
  <c r="BK103" i="176"/>
  <c r="BJ103" i="176"/>
  <c r="BI103" i="176"/>
  <c r="BL102" i="176"/>
  <c r="BK102" i="176"/>
  <c r="BJ102" i="176"/>
  <c r="BI102" i="176"/>
  <c r="BL101" i="176"/>
  <c r="BK101" i="176"/>
  <c r="BJ101" i="176"/>
  <c r="BI101" i="176"/>
  <c r="BK100" i="176"/>
  <c r="BJ100" i="176"/>
  <c r="BI100" i="176"/>
  <c r="BL99" i="176"/>
  <c r="BK99" i="176"/>
  <c r="BJ99" i="176"/>
  <c r="BI99" i="176"/>
  <c r="BL98" i="176"/>
  <c r="BK98" i="176"/>
  <c r="BJ98" i="176"/>
  <c r="BI98" i="176"/>
  <c r="BK97" i="176"/>
  <c r="BI97" i="176"/>
  <c r="BL96" i="176"/>
  <c r="BK96" i="176"/>
  <c r="BJ96" i="176"/>
  <c r="BI96" i="176"/>
  <c r="BL95" i="176"/>
  <c r="BK95" i="176"/>
  <c r="BJ95" i="176"/>
  <c r="BI95" i="176"/>
  <c r="BK94" i="176"/>
  <c r="BI94" i="176"/>
  <c r="BL93" i="176"/>
  <c r="BK93" i="176"/>
  <c r="BJ93" i="176"/>
  <c r="BI93" i="176"/>
  <c r="BL92" i="176"/>
  <c r="BK92" i="176"/>
  <c r="BJ92" i="176"/>
  <c r="BI92" i="176"/>
  <c r="BL91" i="176"/>
  <c r="BK91" i="176"/>
  <c r="BJ91" i="176"/>
  <c r="BI91" i="176"/>
  <c r="BK90" i="176"/>
  <c r="BJ90" i="176"/>
  <c r="BI90" i="176"/>
  <c r="BL89" i="176"/>
  <c r="BK89" i="176"/>
  <c r="BJ89" i="176"/>
  <c r="BI89" i="176"/>
  <c r="BL88" i="176"/>
  <c r="BK88" i="176"/>
  <c r="BJ88" i="176"/>
  <c r="BI88" i="176"/>
  <c r="BK87" i="176"/>
  <c r="BI87" i="176"/>
  <c r="BL86" i="176"/>
  <c r="BK86" i="176"/>
  <c r="BJ86" i="176"/>
  <c r="BI86" i="176"/>
  <c r="BL85" i="176"/>
  <c r="BK85" i="176"/>
  <c r="BJ85" i="176"/>
  <c r="BI85" i="176"/>
  <c r="BK84" i="176"/>
  <c r="BI84" i="176"/>
  <c r="BL83" i="176"/>
  <c r="BK83" i="176"/>
  <c r="BJ83" i="176"/>
  <c r="BI83" i="176"/>
  <c r="BL82" i="176"/>
  <c r="BK82" i="176"/>
  <c r="BJ82" i="176"/>
  <c r="BI82" i="176"/>
  <c r="BL81" i="176"/>
  <c r="BK81" i="176"/>
  <c r="BJ81" i="176"/>
  <c r="BI81" i="176"/>
  <c r="BK80" i="176"/>
  <c r="BJ80" i="176"/>
  <c r="BI80" i="176"/>
  <c r="BL79" i="176"/>
  <c r="BK79" i="176"/>
  <c r="BJ79" i="176"/>
  <c r="BI79" i="176"/>
  <c r="BL78" i="176"/>
  <c r="BK78" i="176"/>
  <c r="BJ78" i="176"/>
  <c r="BI78" i="176"/>
  <c r="BK77" i="176"/>
  <c r="BI77" i="176"/>
  <c r="BL76" i="176"/>
  <c r="BK76" i="176"/>
  <c r="BJ76" i="176"/>
  <c r="BI76" i="176"/>
  <c r="BL75" i="176"/>
  <c r="BK75" i="176"/>
  <c r="BJ75" i="176"/>
  <c r="BI75" i="176"/>
  <c r="BK74" i="176"/>
  <c r="BI74" i="176"/>
  <c r="BL73" i="176"/>
  <c r="BK73" i="176"/>
  <c r="BJ73" i="176"/>
  <c r="BI73" i="176"/>
  <c r="BL72" i="176"/>
  <c r="BK72" i="176"/>
  <c r="BJ72" i="176"/>
  <c r="BI72" i="176"/>
  <c r="BL71" i="176"/>
  <c r="BK71" i="176"/>
  <c r="BJ71" i="176"/>
  <c r="BI71" i="176"/>
  <c r="BK70" i="176"/>
  <c r="BJ70" i="176"/>
  <c r="BI70" i="176"/>
  <c r="BL69" i="176"/>
  <c r="BK69" i="176"/>
  <c r="BJ69" i="176"/>
  <c r="BI69" i="176"/>
  <c r="BL68" i="176"/>
  <c r="BK68" i="176"/>
  <c r="BJ68" i="176"/>
  <c r="BI68" i="176"/>
  <c r="BK67" i="176"/>
  <c r="BI67" i="176"/>
  <c r="BL66" i="176"/>
  <c r="BK66" i="176"/>
  <c r="BJ66" i="176"/>
  <c r="BI66" i="176"/>
  <c r="BL65" i="176"/>
  <c r="BK65" i="176"/>
  <c r="BJ65" i="176"/>
  <c r="BI65" i="176"/>
  <c r="BK64" i="176"/>
  <c r="BI64" i="176"/>
  <c r="BL63" i="176"/>
  <c r="BK63" i="176"/>
  <c r="BJ63" i="176"/>
  <c r="BI63" i="176"/>
  <c r="BL62" i="176"/>
  <c r="BK62" i="176"/>
  <c r="BJ62" i="176"/>
  <c r="BI62" i="176"/>
  <c r="BL61" i="176"/>
  <c r="BK61" i="176"/>
  <c r="BJ61" i="176"/>
  <c r="BI61" i="176"/>
  <c r="BK60" i="176"/>
  <c r="BJ60" i="176"/>
  <c r="BI60" i="176"/>
  <c r="BL59" i="176"/>
  <c r="BK59" i="176"/>
  <c r="BJ59" i="176"/>
  <c r="BI59" i="176"/>
  <c r="BL58" i="176"/>
  <c r="BK58" i="176"/>
  <c r="BJ58" i="176"/>
  <c r="BI58" i="176"/>
  <c r="BK57" i="176"/>
  <c r="BI57" i="176"/>
  <c r="BL56" i="176"/>
  <c r="BK56" i="176"/>
  <c r="BJ56" i="176"/>
  <c r="BI56" i="176"/>
  <c r="BL55" i="176"/>
  <c r="BK55" i="176"/>
  <c r="BJ55" i="176"/>
  <c r="BI55" i="176"/>
  <c r="BK54" i="176"/>
  <c r="BI54" i="176"/>
  <c r="BL53" i="176"/>
  <c r="BK53" i="176"/>
  <c r="BJ53" i="176"/>
  <c r="BI53" i="176"/>
  <c r="BL52" i="176"/>
  <c r="BK52" i="176"/>
  <c r="BJ52" i="176"/>
  <c r="BI52" i="176"/>
  <c r="BL51" i="176"/>
  <c r="BK51" i="176"/>
  <c r="BJ51" i="176"/>
  <c r="BI51" i="176"/>
  <c r="BK50" i="176"/>
  <c r="BJ50" i="176"/>
  <c r="BI50" i="176"/>
  <c r="BL49" i="176"/>
  <c r="BK49" i="176"/>
  <c r="BJ49" i="176"/>
  <c r="BI49" i="176"/>
  <c r="BL48" i="176"/>
  <c r="BK48" i="176"/>
  <c r="BJ48" i="176"/>
  <c r="BI48" i="176"/>
  <c r="BK47" i="176"/>
  <c r="BI47" i="176"/>
  <c r="BL46" i="176"/>
  <c r="BK46" i="176"/>
  <c r="BJ46" i="176"/>
  <c r="BI46" i="176"/>
  <c r="BL45" i="176"/>
  <c r="BK45" i="176"/>
  <c r="BJ45" i="176"/>
  <c r="BI45" i="176"/>
  <c r="BK44" i="176"/>
  <c r="BI44" i="176"/>
  <c r="BL43" i="176"/>
  <c r="BK43" i="176"/>
  <c r="BJ43" i="176"/>
  <c r="BI43" i="176"/>
  <c r="BL42" i="176"/>
  <c r="BK42" i="176"/>
  <c r="BJ42" i="176"/>
  <c r="BI42" i="176"/>
  <c r="BL41" i="176"/>
  <c r="BK41" i="176"/>
  <c r="BJ41" i="176"/>
  <c r="BI41" i="176"/>
  <c r="BK40" i="176"/>
  <c r="BJ40" i="176"/>
  <c r="BI40" i="176"/>
  <c r="BL39" i="176"/>
  <c r="BK39" i="176"/>
  <c r="BJ39" i="176"/>
  <c r="BI39" i="176"/>
  <c r="BL38" i="176"/>
  <c r="BK38" i="176"/>
  <c r="BJ38" i="176"/>
  <c r="BI38" i="176"/>
  <c r="BK37" i="176"/>
  <c r="BI37" i="176"/>
  <c r="BL36" i="176"/>
  <c r="BK36" i="176"/>
  <c r="BJ36" i="176"/>
  <c r="BI36" i="176"/>
  <c r="BL35" i="176"/>
  <c r="BK35" i="176"/>
  <c r="BJ35" i="176"/>
  <c r="BI35" i="176"/>
  <c r="BK34" i="176"/>
  <c r="BI34" i="176"/>
  <c r="BL33" i="176"/>
  <c r="BK33" i="176"/>
  <c r="BJ33" i="176"/>
  <c r="BI33" i="176"/>
  <c r="BL32" i="176"/>
  <c r="BK32" i="176"/>
  <c r="BJ32" i="176"/>
  <c r="BI32" i="176"/>
  <c r="BL31" i="176"/>
  <c r="BK31" i="176"/>
  <c r="BJ31" i="176"/>
  <c r="BI31" i="176"/>
  <c r="BK30" i="176"/>
  <c r="BJ30" i="176"/>
  <c r="BI30" i="176"/>
  <c r="BL29" i="176"/>
  <c r="BK29" i="176"/>
  <c r="BJ29" i="176"/>
  <c r="BI29" i="176"/>
  <c r="BL28" i="176"/>
  <c r="BK28" i="176"/>
  <c r="BJ28" i="176"/>
  <c r="BI28" i="176"/>
  <c r="BK27" i="176"/>
  <c r="BI27" i="176"/>
  <c r="BL26" i="176"/>
  <c r="BK26" i="176"/>
  <c r="BJ26" i="176"/>
  <c r="BI26" i="176"/>
  <c r="BL25" i="176"/>
  <c r="BK25" i="176"/>
  <c r="BJ25" i="176"/>
  <c r="BI25" i="176"/>
  <c r="BK24" i="176"/>
  <c r="BI24" i="176"/>
  <c r="BL23" i="176"/>
  <c r="BK23" i="176"/>
  <c r="BJ23" i="176"/>
  <c r="BI23" i="176"/>
  <c r="BL22" i="176"/>
  <c r="BK22" i="176"/>
  <c r="BJ22" i="176"/>
  <c r="BI22" i="176"/>
  <c r="BL21" i="176"/>
  <c r="BK21" i="176"/>
  <c r="BJ21" i="176"/>
  <c r="BI21" i="176"/>
  <c r="BK20" i="176"/>
  <c r="BJ20" i="176"/>
  <c r="BI20" i="176"/>
  <c r="BG239" i="176"/>
  <c r="BF239" i="176"/>
  <c r="BE239" i="176"/>
  <c r="BD239" i="176"/>
  <c r="BG238" i="176"/>
  <c r="BF238" i="176"/>
  <c r="BE238" i="176"/>
  <c r="BD238" i="176"/>
  <c r="BF237" i="176"/>
  <c r="BD237" i="176"/>
  <c r="BG236" i="176"/>
  <c r="BF236" i="176"/>
  <c r="BE236" i="176"/>
  <c r="BD236" i="176"/>
  <c r="BG235" i="176"/>
  <c r="BF235" i="176"/>
  <c r="BE235" i="176"/>
  <c r="BD235" i="176"/>
  <c r="BF234" i="176"/>
  <c r="BD234" i="176"/>
  <c r="BG233" i="176"/>
  <c r="BF233" i="176"/>
  <c r="BE233" i="176"/>
  <c r="BD233" i="176"/>
  <c r="BG232" i="176"/>
  <c r="BF232" i="176"/>
  <c r="BE232" i="176"/>
  <c r="BD232" i="176"/>
  <c r="BG231" i="176"/>
  <c r="BF231" i="176"/>
  <c r="BE231" i="176"/>
  <c r="BD231" i="176"/>
  <c r="BF230" i="176"/>
  <c r="BE230" i="176"/>
  <c r="BD230" i="176"/>
  <c r="BG229" i="176"/>
  <c r="BF229" i="176"/>
  <c r="BE229" i="176"/>
  <c r="BD229" i="176"/>
  <c r="BG228" i="176"/>
  <c r="BF228" i="176"/>
  <c r="BE228" i="176"/>
  <c r="BD228" i="176"/>
  <c r="BF227" i="176"/>
  <c r="BD227" i="176"/>
  <c r="BG226" i="176"/>
  <c r="BF226" i="176"/>
  <c r="BE226" i="176"/>
  <c r="BD226" i="176"/>
  <c r="BG225" i="176"/>
  <c r="BF225" i="176"/>
  <c r="BE225" i="176"/>
  <c r="BD225" i="176"/>
  <c r="BF224" i="176"/>
  <c r="BD224" i="176"/>
  <c r="BG223" i="176"/>
  <c r="BF223" i="176"/>
  <c r="BE223" i="176"/>
  <c r="BD223" i="176"/>
  <c r="BG222" i="176"/>
  <c r="BF222" i="176"/>
  <c r="BE222" i="176"/>
  <c r="BD222" i="176"/>
  <c r="BG221" i="176"/>
  <c r="BF221" i="176"/>
  <c r="BE221" i="176"/>
  <c r="BD221" i="176"/>
  <c r="BF220" i="176"/>
  <c r="BE220" i="176"/>
  <c r="BD220" i="176"/>
  <c r="BG219" i="176"/>
  <c r="BF219" i="176"/>
  <c r="BE219" i="176"/>
  <c r="BD219" i="176"/>
  <c r="BG218" i="176"/>
  <c r="BF218" i="176"/>
  <c r="BE218" i="176"/>
  <c r="BD218" i="176"/>
  <c r="BF217" i="176"/>
  <c r="BD217" i="176"/>
  <c r="BG216" i="176"/>
  <c r="BF216" i="176"/>
  <c r="BE216" i="176"/>
  <c r="BD216" i="176"/>
  <c r="BG215" i="176"/>
  <c r="BF215" i="176"/>
  <c r="BE215" i="176"/>
  <c r="BD215" i="176"/>
  <c r="BF214" i="176"/>
  <c r="BD214" i="176"/>
  <c r="BG213" i="176"/>
  <c r="BF213" i="176"/>
  <c r="BE213" i="176"/>
  <c r="BD213" i="176"/>
  <c r="BG212" i="176"/>
  <c r="BF212" i="176"/>
  <c r="BE212" i="176"/>
  <c r="BD212" i="176"/>
  <c r="BG211" i="176"/>
  <c r="BF211" i="176"/>
  <c r="BE211" i="176"/>
  <c r="BD211" i="176"/>
  <c r="BF210" i="176"/>
  <c r="BE210" i="176"/>
  <c r="BD210" i="176"/>
  <c r="BG209" i="176"/>
  <c r="BF209" i="176"/>
  <c r="BE209" i="176"/>
  <c r="BD209" i="176"/>
  <c r="BG208" i="176"/>
  <c r="BF208" i="176"/>
  <c r="BE208" i="176"/>
  <c r="BD208" i="176"/>
  <c r="BF207" i="176"/>
  <c r="BD207" i="176"/>
  <c r="BG206" i="176"/>
  <c r="BF206" i="176"/>
  <c r="BE206" i="176"/>
  <c r="BD206" i="176"/>
  <c r="BG205" i="176"/>
  <c r="BF205" i="176"/>
  <c r="BE205" i="176"/>
  <c r="BD205" i="176"/>
  <c r="BF204" i="176"/>
  <c r="BD204" i="176"/>
  <c r="BG203" i="176"/>
  <c r="BF203" i="176"/>
  <c r="BE203" i="176"/>
  <c r="BD203" i="176"/>
  <c r="BG202" i="176"/>
  <c r="BF202" i="176"/>
  <c r="BE202" i="176"/>
  <c r="BD202" i="176"/>
  <c r="BG201" i="176"/>
  <c r="BF201" i="176"/>
  <c r="BE201" i="176"/>
  <c r="BD201" i="176"/>
  <c r="BF200" i="176"/>
  <c r="BE200" i="176"/>
  <c r="BD200" i="176"/>
  <c r="BG199" i="176"/>
  <c r="BF199" i="176"/>
  <c r="BE199" i="176"/>
  <c r="BD199" i="176"/>
  <c r="BG198" i="176"/>
  <c r="BF198" i="176"/>
  <c r="BE198" i="176"/>
  <c r="BD198" i="176"/>
  <c r="BF197" i="176"/>
  <c r="BD197" i="176"/>
  <c r="BG196" i="176"/>
  <c r="BF196" i="176"/>
  <c r="BE196" i="176"/>
  <c r="BD196" i="176"/>
  <c r="BG195" i="176"/>
  <c r="BF195" i="176"/>
  <c r="BE195" i="176"/>
  <c r="BD195" i="176"/>
  <c r="BF194" i="176"/>
  <c r="BD194" i="176"/>
  <c r="BG193" i="176"/>
  <c r="BF193" i="176"/>
  <c r="BE193" i="176"/>
  <c r="BD193" i="176"/>
  <c r="BG192" i="176"/>
  <c r="BF192" i="176"/>
  <c r="BE192" i="176"/>
  <c r="BD192" i="176"/>
  <c r="BG191" i="176"/>
  <c r="BF191" i="176"/>
  <c r="BE191" i="176"/>
  <c r="BD191" i="176"/>
  <c r="BF190" i="176"/>
  <c r="BE190" i="176"/>
  <c r="BD190" i="176"/>
  <c r="BG189" i="176"/>
  <c r="BF189" i="176"/>
  <c r="BE189" i="176"/>
  <c r="BD189" i="176"/>
  <c r="BG188" i="176"/>
  <c r="BF188" i="176"/>
  <c r="BE188" i="176"/>
  <c r="BD188" i="176"/>
  <c r="BF187" i="176"/>
  <c r="BD187" i="176"/>
  <c r="BG186" i="176"/>
  <c r="BF186" i="176"/>
  <c r="BE186" i="176"/>
  <c r="BD186" i="176"/>
  <c r="BG185" i="176"/>
  <c r="BF185" i="176"/>
  <c r="BE185" i="176"/>
  <c r="BD185" i="176"/>
  <c r="BF184" i="176"/>
  <c r="BD184" i="176"/>
  <c r="BG183" i="176"/>
  <c r="BF183" i="176"/>
  <c r="BE183" i="176"/>
  <c r="BD183" i="176"/>
  <c r="BG182" i="176"/>
  <c r="BF182" i="176"/>
  <c r="BE182" i="176"/>
  <c r="BD182" i="176"/>
  <c r="BG181" i="176"/>
  <c r="BF181" i="176"/>
  <c r="BE181" i="176"/>
  <c r="BD181" i="176"/>
  <c r="BF180" i="176"/>
  <c r="BE180" i="176"/>
  <c r="BD180" i="176"/>
  <c r="BG179" i="176"/>
  <c r="BF179" i="176"/>
  <c r="BE179" i="176"/>
  <c r="BD179" i="176"/>
  <c r="BG178" i="176"/>
  <c r="BF178" i="176"/>
  <c r="BE178" i="176"/>
  <c r="BD178" i="176"/>
  <c r="BF177" i="176"/>
  <c r="BD177" i="176"/>
  <c r="BG176" i="176"/>
  <c r="BF176" i="176"/>
  <c r="BE176" i="176"/>
  <c r="BD176" i="176"/>
  <c r="BG175" i="176"/>
  <c r="BF175" i="176"/>
  <c r="BE175" i="176"/>
  <c r="BD175" i="176"/>
  <c r="BF174" i="176"/>
  <c r="BD174" i="176"/>
  <c r="BG173" i="176"/>
  <c r="BF173" i="176"/>
  <c r="BE173" i="176"/>
  <c r="BD173" i="176"/>
  <c r="BG172" i="176"/>
  <c r="BF172" i="176"/>
  <c r="BE172" i="176"/>
  <c r="BD172" i="176"/>
  <c r="BG171" i="176"/>
  <c r="BF171" i="176"/>
  <c r="BE171" i="176"/>
  <c r="BD171" i="176"/>
  <c r="BF170" i="176"/>
  <c r="BE170" i="176"/>
  <c r="BD170" i="176"/>
  <c r="BG169" i="176"/>
  <c r="BF169" i="176"/>
  <c r="BE169" i="176"/>
  <c r="BD169" i="176"/>
  <c r="BG168" i="176"/>
  <c r="BF168" i="176"/>
  <c r="BE168" i="176"/>
  <c r="BD168" i="176"/>
  <c r="BF167" i="176"/>
  <c r="BD167" i="176"/>
  <c r="BG166" i="176"/>
  <c r="BF166" i="176"/>
  <c r="BE166" i="176"/>
  <c r="BD166" i="176"/>
  <c r="BG165" i="176"/>
  <c r="BF165" i="176"/>
  <c r="BE165" i="176"/>
  <c r="BD165" i="176"/>
  <c r="BF164" i="176"/>
  <c r="BD164" i="176"/>
  <c r="BG163" i="176"/>
  <c r="BF163" i="176"/>
  <c r="BE163" i="176"/>
  <c r="BD163" i="176"/>
  <c r="BG162" i="176"/>
  <c r="BF162" i="176"/>
  <c r="BE162" i="176"/>
  <c r="BD162" i="176"/>
  <c r="BG161" i="176"/>
  <c r="BF161" i="176"/>
  <c r="BE161" i="176"/>
  <c r="BD161" i="176"/>
  <c r="BF160" i="176"/>
  <c r="BE160" i="176"/>
  <c r="BD160" i="176"/>
  <c r="BG159" i="176"/>
  <c r="BF159" i="176"/>
  <c r="BE159" i="176"/>
  <c r="BD159" i="176"/>
  <c r="BG158" i="176"/>
  <c r="BF158" i="176"/>
  <c r="BE158" i="176"/>
  <c r="BD158" i="176"/>
  <c r="BF157" i="176"/>
  <c r="BD157" i="176"/>
  <c r="BG156" i="176"/>
  <c r="BF156" i="176"/>
  <c r="BE156" i="176"/>
  <c r="BD156" i="176"/>
  <c r="BG155" i="176"/>
  <c r="BF155" i="176"/>
  <c r="BE155" i="176"/>
  <c r="BD155" i="176"/>
  <c r="BF154" i="176"/>
  <c r="BD154" i="176"/>
  <c r="BG153" i="176"/>
  <c r="BF153" i="176"/>
  <c r="BE153" i="176"/>
  <c r="BD153" i="176"/>
  <c r="BG152" i="176"/>
  <c r="BF152" i="176"/>
  <c r="BE152" i="176"/>
  <c r="BD152" i="176"/>
  <c r="BG151" i="176"/>
  <c r="BF151" i="176"/>
  <c r="BE151" i="176"/>
  <c r="BD151" i="176"/>
  <c r="BF150" i="176"/>
  <c r="BE150" i="176"/>
  <c r="BD150" i="176"/>
  <c r="BG149" i="176"/>
  <c r="BF149" i="176"/>
  <c r="BE149" i="176"/>
  <c r="BD149" i="176"/>
  <c r="BG148" i="176"/>
  <c r="BF148" i="176"/>
  <c r="BE148" i="176"/>
  <c r="BD148" i="176"/>
  <c r="BF147" i="176"/>
  <c r="BD147" i="176"/>
  <c r="BG146" i="176"/>
  <c r="BF146" i="176"/>
  <c r="BE146" i="176"/>
  <c r="BD146" i="176"/>
  <c r="BG145" i="176"/>
  <c r="BF145" i="176"/>
  <c r="BE145" i="176"/>
  <c r="BD145" i="176"/>
  <c r="BF144" i="176"/>
  <c r="BD144" i="176"/>
  <c r="BG143" i="176"/>
  <c r="BF143" i="176"/>
  <c r="BE143" i="176"/>
  <c r="BD143" i="176"/>
  <c r="BG142" i="176"/>
  <c r="BF142" i="176"/>
  <c r="BE142" i="176"/>
  <c r="BD142" i="176"/>
  <c r="BG141" i="176"/>
  <c r="BF141" i="176"/>
  <c r="BE141" i="176"/>
  <c r="BD141" i="176"/>
  <c r="BF140" i="176"/>
  <c r="BE140" i="176"/>
  <c r="BD140" i="176"/>
  <c r="BG139" i="176"/>
  <c r="BF139" i="176"/>
  <c r="BE139" i="176"/>
  <c r="BD139" i="176"/>
  <c r="BG138" i="176"/>
  <c r="BF138" i="176"/>
  <c r="BE138" i="176"/>
  <c r="BD138" i="176"/>
  <c r="BF137" i="176"/>
  <c r="BD137" i="176"/>
  <c r="BG136" i="176"/>
  <c r="BF136" i="176"/>
  <c r="BE136" i="176"/>
  <c r="BD136" i="176"/>
  <c r="BG135" i="176"/>
  <c r="BF135" i="176"/>
  <c r="BE135" i="176"/>
  <c r="BD135" i="176"/>
  <c r="BF134" i="176"/>
  <c r="BD134" i="176"/>
  <c r="BG133" i="176"/>
  <c r="BF133" i="176"/>
  <c r="BE133" i="176"/>
  <c r="BD133" i="176"/>
  <c r="BG132" i="176"/>
  <c r="BF132" i="176"/>
  <c r="BE132" i="176"/>
  <c r="BD132" i="176"/>
  <c r="BG131" i="176"/>
  <c r="BF131" i="176"/>
  <c r="BE131" i="176"/>
  <c r="BD131" i="176"/>
  <c r="BF130" i="176"/>
  <c r="BE130" i="176"/>
  <c r="BD130" i="176"/>
  <c r="BG129" i="176"/>
  <c r="BF129" i="176"/>
  <c r="BE129" i="176"/>
  <c r="BD129" i="176"/>
  <c r="BG128" i="176"/>
  <c r="BF128" i="176"/>
  <c r="BE128" i="176"/>
  <c r="BD128" i="176"/>
  <c r="BF127" i="176"/>
  <c r="BD127" i="176"/>
  <c r="BG126" i="176"/>
  <c r="BF126" i="176"/>
  <c r="BE126" i="176"/>
  <c r="BD126" i="176"/>
  <c r="BG125" i="176"/>
  <c r="BF125" i="176"/>
  <c r="BE125" i="176"/>
  <c r="BD125" i="176"/>
  <c r="BF124" i="176"/>
  <c r="BD124" i="176"/>
  <c r="BG123" i="176"/>
  <c r="BF123" i="176"/>
  <c r="BE123" i="176"/>
  <c r="BD123" i="176"/>
  <c r="BG122" i="176"/>
  <c r="BF122" i="176"/>
  <c r="BE122" i="176"/>
  <c r="BD122" i="176"/>
  <c r="BG121" i="176"/>
  <c r="BF121" i="176"/>
  <c r="BE121" i="176"/>
  <c r="BD121" i="176"/>
  <c r="BF120" i="176"/>
  <c r="BE120" i="176"/>
  <c r="BD120" i="176"/>
  <c r="BG119" i="176"/>
  <c r="BF119" i="176"/>
  <c r="BE119" i="176"/>
  <c r="BD119" i="176"/>
  <c r="BG118" i="176"/>
  <c r="BF118" i="176"/>
  <c r="BE118" i="176"/>
  <c r="BD118" i="176"/>
  <c r="BF117" i="176"/>
  <c r="BD117" i="176"/>
  <c r="BG116" i="176"/>
  <c r="BF116" i="176"/>
  <c r="BE116" i="176"/>
  <c r="BD116" i="176"/>
  <c r="BG115" i="176"/>
  <c r="BF115" i="176"/>
  <c r="BE115" i="176"/>
  <c r="BD115" i="176"/>
  <c r="BF114" i="176"/>
  <c r="BD114" i="176"/>
  <c r="BG113" i="176"/>
  <c r="BF113" i="176"/>
  <c r="BE113" i="176"/>
  <c r="BD113" i="176"/>
  <c r="BG112" i="176"/>
  <c r="BF112" i="176"/>
  <c r="BE112" i="176"/>
  <c r="BD112" i="176"/>
  <c r="BG111" i="176"/>
  <c r="BF111" i="176"/>
  <c r="BE111" i="176"/>
  <c r="BD111" i="176"/>
  <c r="BF110" i="176"/>
  <c r="BE110" i="176"/>
  <c r="BD110" i="176"/>
  <c r="BG109" i="176"/>
  <c r="BF109" i="176"/>
  <c r="BE109" i="176"/>
  <c r="BD109" i="176"/>
  <c r="BG108" i="176"/>
  <c r="BF108" i="176"/>
  <c r="BE108" i="176"/>
  <c r="BD108" i="176"/>
  <c r="BF107" i="176"/>
  <c r="BD107" i="176"/>
  <c r="BG106" i="176"/>
  <c r="BF106" i="176"/>
  <c r="BE106" i="176"/>
  <c r="BD106" i="176"/>
  <c r="BG105" i="176"/>
  <c r="BF105" i="176"/>
  <c r="BE105" i="176"/>
  <c r="BD105" i="176"/>
  <c r="BF104" i="176"/>
  <c r="BD104" i="176"/>
  <c r="BG103" i="176"/>
  <c r="BF103" i="176"/>
  <c r="BE103" i="176"/>
  <c r="BD103" i="176"/>
  <c r="BG102" i="176"/>
  <c r="BF102" i="176"/>
  <c r="BE102" i="176"/>
  <c r="BD102" i="176"/>
  <c r="BG101" i="176"/>
  <c r="BF101" i="176"/>
  <c r="BE101" i="176"/>
  <c r="BD101" i="176"/>
  <c r="BF100" i="176"/>
  <c r="BE100" i="176"/>
  <c r="BD100" i="176"/>
  <c r="BG99" i="176"/>
  <c r="BF99" i="176"/>
  <c r="BE99" i="176"/>
  <c r="BD99" i="176"/>
  <c r="BG98" i="176"/>
  <c r="BF98" i="176"/>
  <c r="BE98" i="176"/>
  <c r="BD98" i="176"/>
  <c r="BF97" i="176"/>
  <c r="BD97" i="176"/>
  <c r="BG96" i="176"/>
  <c r="BF96" i="176"/>
  <c r="BE96" i="176"/>
  <c r="BD96" i="176"/>
  <c r="BG95" i="176"/>
  <c r="BF95" i="176"/>
  <c r="BE95" i="176"/>
  <c r="BD95" i="176"/>
  <c r="BF94" i="176"/>
  <c r="BD94" i="176"/>
  <c r="BG93" i="176"/>
  <c r="BF93" i="176"/>
  <c r="BE93" i="176"/>
  <c r="BD93" i="176"/>
  <c r="BG92" i="176"/>
  <c r="BF92" i="176"/>
  <c r="BE92" i="176"/>
  <c r="BD92" i="176"/>
  <c r="BG91" i="176"/>
  <c r="BF91" i="176"/>
  <c r="BE91" i="176"/>
  <c r="BD91" i="176"/>
  <c r="BF90" i="176"/>
  <c r="BE90" i="176"/>
  <c r="BD90" i="176"/>
  <c r="BG89" i="176"/>
  <c r="BF89" i="176"/>
  <c r="BE89" i="176"/>
  <c r="BD89" i="176"/>
  <c r="BG88" i="176"/>
  <c r="BF88" i="176"/>
  <c r="BE88" i="176"/>
  <c r="BD88" i="176"/>
  <c r="BF87" i="176"/>
  <c r="BD87" i="176"/>
  <c r="BG86" i="176"/>
  <c r="BF86" i="176"/>
  <c r="BE86" i="176"/>
  <c r="BD86" i="176"/>
  <c r="BG85" i="176"/>
  <c r="BF85" i="176"/>
  <c r="BE85" i="176"/>
  <c r="BD85" i="176"/>
  <c r="BF84" i="176"/>
  <c r="BD84" i="176"/>
  <c r="BG83" i="176"/>
  <c r="BF83" i="176"/>
  <c r="BE83" i="176"/>
  <c r="BD83" i="176"/>
  <c r="BG82" i="176"/>
  <c r="BF82" i="176"/>
  <c r="BE82" i="176"/>
  <c r="BD82" i="176"/>
  <c r="BG81" i="176"/>
  <c r="BF81" i="176"/>
  <c r="BE81" i="176"/>
  <c r="BD81" i="176"/>
  <c r="BF80" i="176"/>
  <c r="BE80" i="176"/>
  <c r="BD80" i="176"/>
  <c r="BG79" i="176"/>
  <c r="BF79" i="176"/>
  <c r="BE79" i="176"/>
  <c r="BD79" i="176"/>
  <c r="BG78" i="176"/>
  <c r="BF78" i="176"/>
  <c r="BE78" i="176"/>
  <c r="BD78" i="176"/>
  <c r="BF77" i="176"/>
  <c r="BD77" i="176"/>
  <c r="BG76" i="176"/>
  <c r="BF76" i="176"/>
  <c r="BE76" i="176"/>
  <c r="BD76" i="176"/>
  <c r="BG75" i="176"/>
  <c r="BF75" i="176"/>
  <c r="BE75" i="176"/>
  <c r="BD75" i="176"/>
  <c r="BF74" i="176"/>
  <c r="BD74" i="176"/>
  <c r="BG73" i="176"/>
  <c r="BF73" i="176"/>
  <c r="BE73" i="176"/>
  <c r="BD73" i="176"/>
  <c r="BG72" i="176"/>
  <c r="BF72" i="176"/>
  <c r="BE72" i="176"/>
  <c r="BD72" i="176"/>
  <c r="BG71" i="176"/>
  <c r="BF71" i="176"/>
  <c r="BE71" i="176"/>
  <c r="BD71" i="176"/>
  <c r="BF70" i="176"/>
  <c r="BE70" i="176"/>
  <c r="BD70" i="176"/>
  <c r="BG69" i="176"/>
  <c r="BF69" i="176"/>
  <c r="BE69" i="176"/>
  <c r="BD69" i="176"/>
  <c r="BG68" i="176"/>
  <c r="BF68" i="176"/>
  <c r="BE68" i="176"/>
  <c r="BD68" i="176"/>
  <c r="BF67" i="176"/>
  <c r="BD67" i="176"/>
  <c r="BG66" i="176"/>
  <c r="BF66" i="176"/>
  <c r="BE66" i="176"/>
  <c r="BD66" i="176"/>
  <c r="BG65" i="176"/>
  <c r="BF65" i="176"/>
  <c r="BE65" i="176"/>
  <c r="BD65" i="176"/>
  <c r="BF64" i="176"/>
  <c r="BD64" i="176"/>
  <c r="BG63" i="176"/>
  <c r="BF63" i="176"/>
  <c r="BE63" i="176"/>
  <c r="BD63" i="176"/>
  <c r="BG62" i="176"/>
  <c r="BF62" i="176"/>
  <c r="BE62" i="176"/>
  <c r="BD62" i="176"/>
  <c r="BG61" i="176"/>
  <c r="BF61" i="176"/>
  <c r="BE61" i="176"/>
  <c r="BD61" i="176"/>
  <c r="BF60" i="176"/>
  <c r="BE60" i="176"/>
  <c r="BD60" i="176"/>
  <c r="BG59" i="176"/>
  <c r="BF59" i="176"/>
  <c r="BE59" i="176"/>
  <c r="BD59" i="176"/>
  <c r="BG58" i="176"/>
  <c r="BF58" i="176"/>
  <c r="BE58" i="176"/>
  <c r="BD58" i="176"/>
  <c r="BF57" i="176"/>
  <c r="BD57" i="176"/>
  <c r="BG56" i="176"/>
  <c r="BF56" i="176"/>
  <c r="BE56" i="176"/>
  <c r="BD56" i="176"/>
  <c r="BG55" i="176"/>
  <c r="BF55" i="176"/>
  <c r="BE55" i="176"/>
  <c r="BD55" i="176"/>
  <c r="BF54" i="176"/>
  <c r="BD54" i="176"/>
  <c r="BG53" i="176"/>
  <c r="BF53" i="176"/>
  <c r="BE53" i="176"/>
  <c r="BD53" i="176"/>
  <c r="BG52" i="176"/>
  <c r="BF52" i="176"/>
  <c r="BE52" i="176"/>
  <c r="BD52" i="176"/>
  <c r="BG51" i="176"/>
  <c r="BF51" i="176"/>
  <c r="BE51" i="176"/>
  <c r="BD51" i="176"/>
  <c r="BF50" i="176"/>
  <c r="BE50" i="176"/>
  <c r="BD50" i="176"/>
  <c r="BG49" i="176"/>
  <c r="BF49" i="176"/>
  <c r="BE49" i="176"/>
  <c r="BD49" i="176"/>
  <c r="BG48" i="176"/>
  <c r="BF48" i="176"/>
  <c r="BE48" i="176"/>
  <c r="BD48" i="176"/>
  <c r="BF47" i="176"/>
  <c r="BD47" i="176"/>
  <c r="BG46" i="176"/>
  <c r="BF46" i="176"/>
  <c r="BE46" i="176"/>
  <c r="BD46" i="176"/>
  <c r="BG45" i="176"/>
  <c r="BF45" i="176"/>
  <c r="BE45" i="176"/>
  <c r="BD45" i="176"/>
  <c r="BF44" i="176"/>
  <c r="BD44" i="176"/>
  <c r="BG43" i="176"/>
  <c r="BF43" i="176"/>
  <c r="BE43" i="176"/>
  <c r="BD43" i="176"/>
  <c r="BG42" i="176"/>
  <c r="BF42" i="176"/>
  <c r="BE42" i="176"/>
  <c r="BD42" i="176"/>
  <c r="BG41" i="176"/>
  <c r="BF41" i="176"/>
  <c r="BE41" i="176"/>
  <c r="BD41" i="176"/>
  <c r="BF40" i="176"/>
  <c r="BE40" i="176"/>
  <c r="BD40" i="176"/>
  <c r="BG39" i="176"/>
  <c r="BF39" i="176"/>
  <c r="BE39" i="176"/>
  <c r="BD39" i="176"/>
  <c r="BG38" i="176"/>
  <c r="BF38" i="176"/>
  <c r="BE38" i="176"/>
  <c r="BD38" i="176"/>
  <c r="BF37" i="176"/>
  <c r="BD37" i="176"/>
  <c r="BG36" i="176"/>
  <c r="BF36" i="176"/>
  <c r="BE36" i="176"/>
  <c r="BD36" i="176"/>
  <c r="BG35" i="176"/>
  <c r="BF35" i="176"/>
  <c r="BE35" i="176"/>
  <c r="BD35" i="176"/>
  <c r="BF34" i="176"/>
  <c r="BD34" i="176"/>
  <c r="BG33" i="176"/>
  <c r="BF33" i="176"/>
  <c r="BE33" i="176"/>
  <c r="BD33" i="176"/>
  <c r="BG32" i="176"/>
  <c r="BF32" i="176"/>
  <c r="BE32" i="176"/>
  <c r="BD32" i="176"/>
  <c r="BG31" i="176"/>
  <c r="BF31" i="176"/>
  <c r="BE31" i="176"/>
  <c r="BD31" i="176"/>
  <c r="BF30" i="176"/>
  <c r="BE30" i="176"/>
  <c r="BD30" i="176"/>
  <c r="BG29" i="176"/>
  <c r="BF29" i="176"/>
  <c r="BE29" i="176"/>
  <c r="BD29" i="176"/>
  <c r="BG28" i="176"/>
  <c r="BF28" i="176"/>
  <c r="BE28" i="176"/>
  <c r="BD28" i="176"/>
  <c r="BF27" i="176"/>
  <c r="BD27" i="176"/>
  <c r="BG26" i="176"/>
  <c r="BF26" i="176"/>
  <c r="BE26" i="176"/>
  <c r="BD26" i="176"/>
  <c r="BG25" i="176"/>
  <c r="BF25" i="176"/>
  <c r="BE25" i="176"/>
  <c r="BD25" i="176"/>
  <c r="BF24" i="176"/>
  <c r="BD24" i="176"/>
  <c r="BG23" i="176"/>
  <c r="BF23" i="176"/>
  <c r="BE23" i="176"/>
  <c r="BD23" i="176"/>
  <c r="BG22" i="176"/>
  <c r="BF22" i="176"/>
  <c r="BE22" i="176"/>
  <c r="BD22" i="176"/>
  <c r="BG21" i="176"/>
  <c r="BF21" i="176"/>
  <c r="BE21" i="176"/>
  <c r="BD21" i="176"/>
  <c r="BF20" i="176"/>
  <c r="BE20" i="176"/>
  <c r="BD20" i="176"/>
  <c r="BB239" i="176"/>
  <c r="BA239" i="176"/>
  <c r="AZ239" i="176"/>
  <c r="AY239" i="176"/>
  <c r="BB238" i="176"/>
  <c r="BA238" i="176"/>
  <c r="AZ238" i="176"/>
  <c r="AY238" i="176"/>
  <c r="BA237" i="176"/>
  <c r="AY237" i="176"/>
  <c r="BB236" i="176"/>
  <c r="BA236" i="176"/>
  <c r="AZ236" i="176"/>
  <c r="AY236" i="176"/>
  <c r="BB235" i="176"/>
  <c r="BA235" i="176"/>
  <c r="AZ235" i="176"/>
  <c r="AY235" i="176"/>
  <c r="BA234" i="176"/>
  <c r="AY234" i="176"/>
  <c r="BB233" i="176"/>
  <c r="BA233" i="176"/>
  <c r="AZ233" i="176"/>
  <c r="AY233" i="176"/>
  <c r="BB232" i="176"/>
  <c r="BA232" i="176"/>
  <c r="AZ232" i="176"/>
  <c r="AY232" i="176"/>
  <c r="BB231" i="176"/>
  <c r="BA231" i="176"/>
  <c r="AZ231" i="176"/>
  <c r="AY231" i="176"/>
  <c r="BA230" i="176"/>
  <c r="AZ230" i="176"/>
  <c r="AY230" i="176"/>
  <c r="BB229" i="176"/>
  <c r="BA229" i="176"/>
  <c r="AZ229" i="176"/>
  <c r="AY229" i="176"/>
  <c r="BB228" i="176"/>
  <c r="BA228" i="176"/>
  <c r="AZ228" i="176"/>
  <c r="AY228" i="176"/>
  <c r="BA227" i="176"/>
  <c r="AY227" i="176"/>
  <c r="BB226" i="176"/>
  <c r="BA226" i="176"/>
  <c r="AZ226" i="176"/>
  <c r="AY226" i="176"/>
  <c r="BB225" i="176"/>
  <c r="BA225" i="176"/>
  <c r="AZ225" i="176"/>
  <c r="AY225" i="176"/>
  <c r="BA224" i="176"/>
  <c r="AY224" i="176"/>
  <c r="BB223" i="176"/>
  <c r="BA223" i="176"/>
  <c r="AZ223" i="176"/>
  <c r="AY223" i="176"/>
  <c r="BB222" i="176"/>
  <c r="BA222" i="176"/>
  <c r="AZ222" i="176"/>
  <c r="AY222" i="176"/>
  <c r="BB221" i="176"/>
  <c r="BA221" i="176"/>
  <c r="AZ221" i="176"/>
  <c r="AY221" i="176"/>
  <c r="BA220" i="176"/>
  <c r="AZ220" i="176"/>
  <c r="AY220" i="176"/>
  <c r="BB219" i="176"/>
  <c r="BA219" i="176"/>
  <c r="AZ219" i="176"/>
  <c r="AY219" i="176"/>
  <c r="BB218" i="176"/>
  <c r="BA218" i="176"/>
  <c r="AZ218" i="176"/>
  <c r="AY218" i="176"/>
  <c r="BA217" i="176"/>
  <c r="AY217" i="176"/>
  <c r="BB216" i="176"/>
  <c r="BA216" i="176"/>
  <c r="AZ216" i="176"/>
  <c r="AY216" i="176"/>
  <c r="BB215" i="176"/>
  <c r="BA215" i="176"/>
  <c r="AZ215" i="176"/>
  <c r="AY215" i="176"/>
  <c r="BA214" i="176"/>
  <c r="AY214" i="176"/>
  <c r="BB213" i="176"/>
  <c r="BA213" i="176"/>
  <c r="AZ213" i="176"/>
  <c r="AY213" i="176"/>
  <c r="BB212" i="176"/>
  <c r="BA212" i="176"/>
  <c r="AZ212" i="176"/>
  <c r="AY212" i="176"/>
  <c r="BB211" i="176"/>
  <c r="BA211" i="176"/>
  <c r="AZ211" i="176"/>
  <c r="AY211" i="176"/>
  <c r="BA210" i="176"/>
  <c r="AZ210" i="176"/>
  <c r="AY210" i="176"/>
  <c r="BB209" i="176"/>
  <c r="BA209" i="176"/>
  <c r="AZ209" i="176"/>
  <c r="AY209" i="176"/>
  <c r="BB208" i="176"/>
  <c r="BA208" i="176"/>
  <c r="AZ208" i="176"/>
  <c r="AY208" i="176"/>
  <c r="BA207" i="176"/>
  <c r="AY207" i="176"/>
  <c r="BB206" i="176"/>
  <c r="BA206" i="176"/>
  <c r="AZ206" i="176"/>
  <c r="AY206" i="176"/>
  <c r="BB205" i="176"/>
  <c r="BA205" i="176"/>
  <c r="AZ205" i="176"/>
  <c r="AY205" i="176"/>
  <c r="BA204" i="176"/>
  <c r="AY204" i="176"/>
  <c r="BB203" i="176"/>
  <c r="BA203" i="176"/>
  <c r="AZ203" i="176"/>
  <c r="AY203" i="176"/>
  <c r="BB202" i="176"/>
  <c r="BA202" i="176"/>
  <c r="AZ202" i="176"/>
  <c r="AY202" i="176"/>
  <c r="BB201" i="176"/>
  <c r="BA201" i="176"/>
  <c r="AZ201" i="176"/>
  <c r="AY201" i="176"/>
  <c r="BA200" i="176"/>
  <c r="AZ200" i="176"/>
  <c r="AY200" i="176"/>
  <c r="BB199" i="176"/>
  <c r="BA199" i="176"/>
  <c r="AZ199" i="176"/>
  <c r="AY199" i="176"/>
  <c r="BB198" i="176"/>
  <c r="BA198" i="176"/>
  <c r="AZ198" i="176"/>
  <c r="AY198" i="176"/>
  <c r="BA197" i="176"/>
  <c r="AY197" i="176"/>
  <c r="BB196" i="176"/>
  <c r="BA196" i="176"/>
  <c r="AZ196" i="176"/>
  <c r="AY196" i="176"/>
  <c r="BB195" i="176"/>
  <c r="BA195" i="176"/>
  <c r="AZ195" i="176"/>
  <c r="AY195" i="176"/>
  <c r="BA194" i="176"/>
  <c r="AY194" i="176"/>
  <c r="BB193" i="176"/>
  <c r="BA193" i="176"/>
  <c r="AZ193" i="176"/>
  <c r="AY193" i="176"/>
  <c r="BB192" i="176"/>
  <c r="BA192" i="176"/>
  <c r="AZ192" i="176"/>
  <c r="AY192" i="176"/>
  <c r="BB191" i="176"/>
  <c r="BA191" i="176"/>
  <c r="AZ191" i="176"/>
  <c r="AY191" i="176"/>
  <c r="BA190" i="176"/>
  <c r="AZ190" i="176"/>
  <c r="AY190" i="176"/>
  <c r="BB189" i="176"/>
  <c r="BA189" i="176"/>
  <c r="AZ189" i="176"/>
  <c r="AY189" i="176"/>
  <c r="BB188" i="176"/>
  <c r="BA188" i="176"/>
  <c r="AZ188" i="176"/>
  <c r="AY188" i="176"/>
  <c r="BA187" i="176"/>
  <c r="AY187" i="176"/>
  <c r="BB186" i="176"/>
  <c r="BA186" i="176"/>
  <c r="AZ186" i="176"/>
  <c r="AY186" i="176"/>
  <c r="BB185" i="176"/>
  <c r="BA185" i="176"/>
  <c r="AZ185" i="176"/>
  <c r="AY185" i="176"/>
  <c r="BA184" i="176"/>
  <c r="AY184" i="176"/>
  <c r="BB183" i="176"/>
  <c r="BA183" i="176"/>
  <c r="AZ183" i="176"/>
  <c r="AY183" i="176"/>
  <c r="BB182" i="176"/>
  <c r="BA182" i="176"/>
  <c r="AZ182" i="176"/>
  <c r="AY182" i="176"/>
  <c r="BB181" i="176"/>
  <c r="BA181" i="176"/>
  <c r="AZ181" i="176"/>
  <c r="AY181" i="176"/>
  <c r="BA180" i="176"/>
  <c r="AZ180" i="176"/>
  <c r="AY180" i="176"/>
  <c r="BB179" i="176"/>
  <c r="BA179" i="176"/>
  <c r="AZ179" i="176"/>
  <c r="AY179" i="176"/>
  <c r="BB178" i="176"/>
  <c r="BA178" i="176"/>
  <c r="AZ178" i="176"/>
  <c r="AY178" i="176"/>
  <c r="BA177" i="176"/>
  <c r="AY177" i="176"/>
  <c r="BB176" i="176"/>
  <c r="BA176" i="176"/>
  <c r="AZ176" i="176"/>
  <c r="AY176" i="176"/>
  <c r="BB175" i="176"/>
  <c r="BA175" i="176"/>
  <c r="AZ175" i="176"/>
  <c r="AY175" i="176"/>
  <c r="BA174" i="176"/>
  <c r="AY174" i="176"/>
  <c r="BB173" i="176"/>
  <c r="BA173" i="176"/>
  <c r="AZ173" i="176"/>
  <c r="AY173" i="176"/>
  <c r="BB172" i="176"/>
  <c r="BA172" i="176"/>
  <c r="AZ172" i="176"/>
  <c r="AY172" i="176"/>
  <c r="BB171" i="176"/>
  <c r="BA171" i="176"/>
  <c r="AZ171" i="176"/>
  <c r="AY171" i="176"/>
  <c r="BA170" i="176"/>
  <c r="AZ170" i="176"/>
  <c r="AY170" i="176"/>
  <c r="BB169" i="176"/>
  <c r="BA169" i="176"/>
  <c r="AZ169" i="176"/>
  <c r="AY169" i="176"/>
  <c r="BB168" i="176"/>
  <c r="BA168" i="176"/>
  <c r="AZ168" i="176"/>
  <c r="AY168" i="176"/>
  <c r="BA167" i="176"/>
  <c r="AY167" i="176"/>
  <c r="BB166" i="176"/>
  <c r="BA166" i="176"/>
  <c r="AZ166" i="176"/>
  <c r="AY166" i="176"/>
  <c r="BB165" i="176"/>
  <c r="BA165" i="176"/>
  <c r="AZ165" i="176"/>
  <c r="AY165" i="176"/>
  <c r="BA164" i="176"/>
  <c r="AY164" i="176"/>
  <c r="BB163" i="176"/>
  <c r="BA163" i="176"/>
  <c r="AZ163" i="176"/>
  <c r="AY163" i="176"/>
  <c r="BB162" i="176"/>
  <c r="BA162" i="176"/>
  <c r="AZ162" i="176"/>
  <c r="AY162" i="176"/>
  <c r="BB161" i="176"/>
  <c r="BA161" i="176"/>
  <c r="AZ161" i="176"/>
  <c r="AY161" i="176"/>
  <c r="BA160" i="176"/>
  <c r="AZ160" i="176"/>
  <c r="AY160" i="176"/>
  <c r="BB159" i="176"/>
  <c r="BA159" i="176"/>
  <c r="AZ159" i="176"/>
  <c r="AY159" i="176"/>
  <c r="BB158" i="176"/>
  <c r="BA158" i="176"/>
  <c r="AZ158" i="176"/>
  <c r="AY158" i="176"/>
  <c r="BA157" i="176"/>
  <c r="AY157" i="176"/>
  <c r="BB156" i="176"/>
  <c r="BA156" i="176"/>
  <c r="AZ156" i="176"/>
  <c r="AY156" i="176"/>
  <c r="BB155" i="176"/>
  <c r="BA155" i="176"/>
  <c r="AZ155" i="176"/>
  <c r="AY155" i="176"/>
  <c r="BA154" i="176"/>
  <c r="AY154" i="176"/>
  <c r="BB153" i="176"/>
  <c r="BA153" i="176"/>
  <c r="AZ153" i="176"/>
  <c r="AY153" i="176"/>
  <c r="BB152" i="176"/>
  <c r="BA152" i="176"/>
  <c r="AZ152" i="176"/>
  <c r="AY152" i="176"/>
  <c r="BB151" i="176"/>
  <c r="BA151" i="176"/>
  <c r="AZ151" i="176"/>
  <c r="AY151" i="176"/>
  <c r="BA150" i="176"/>
  <c r="AZ150" i="176"/>
  <c r="AY150" i="176"/>
  <c r="BB149" i="176"/>
  <c r="BA149" i="176"/>
  <c r="AZ149" i="176"/>
  <c r="AY149" i="176"/>
  <c r="BB148" i="176"/>
  <c r="BA148" i="176"/>
  <c r="AZ148" i="176"/>
  <c r="AY148" i="176"/>
  <c r="BA147" i="176"/>
  <c r="AY147" i="176"/>
  <c r="BB146" i="176"/>
  <c r="BA146" i="176"/>
  <c r="AZ146" i="176"/>
  <c r="AY146" i="176"/>
  <c r="BB145" i="176"/>
  <c r="BA145" i="176"/>
  <c r="AZ145" i="176"/>
  <c r="AY145" i="176"/>
  <c r="BA144" i="176"/>
  <c r="AY144" i="176"/>
  <c r="BB143" i="176"/>
  <c r="BA143" i="176"/>
  <c r="AZ143" i="176"/>
  <c r="AY143" i="176"/>
  <c r="BB142" i="176"/>
  <c r="BA142" i="176"/>
  <c r="AZ142" i="176"/>
  <c r="AY142" i="176"/>
  <c r="BB141" i="176"/>
  <c r="BA141" i="176"/>
  <c r="AZ141" i="176"/>
  <c r="AY141" i="176"/>
  <c r="BA140" i="176"/>
  <c r="AZ140" i="176"/>
  <c r="AY140" i="176"/>
  <c r="BB139" i="176"/>
  <c r="BA139" i="176"/>
  <c r="AZ139" i="176"/>
  <c r="AY139" i="176"/>
  <c r="BB138" i="176"/>
  <c r="BA138" i="176"/>
  <c r="AZ138" i="176"/>
  <c r="AY138" i="176"/>
  <c r="BA137" i="176"/>
  <c r="AY137" i="176"/>
  <c r="BB136" i="176"/>
  <c r="BA136" i="176"/>
  <c r="AZ136" i="176"/>
  <c r="AY136" i="176"/>
  <c r="BB135" i="176"/>
  <c r="BA135" i="176"/>
  <c r="AZ135" i="176"/>
  <c r="AY135" i="176"/>
  <c r="BA134" i="176"/>
  <c r="AY134" i="176"/>
  <c r="BB133" i="176"/>
  <c r="BA133" i="176"/>
  <c r="AZ133" i="176"/>
  <c r="AY133" i="176"/>
  <c r="BB132" i="176"/>
  <c r="BA132" i="176"/>
  <c r="AZ132" i="176"/>
  <c r="AY132" i="176"/>
  <c r="BB131" i="176"/>
  <c r="BA131" i="176"/>
  <c r="AZ131" i="176"/>
  <c r="AY131" i="176"/>
  <c r="BA130" i="176"/>
  <c r="AZ130" i="176"/>
  <c r="AY130" i="176"/>
  <c r="BB129" i="176"/>
  <c r="BA129" i="176"/>
  <c r="AZ129" i="176"/>
  <c r="AY129" i="176"/>
  <c r="BB128" i="176"/>
  <c r="BA128" i="176"/>
  <c r="AZ128" i="176"/>
  <c r="AY128" i="176"/>
  <c r="BA127" i="176"/>
  <c r="AY127" i="176"/>
  <c r="BB126" i="176"/>
  <c r="BA126" i="176"/>
  <c r="AZ126" i="176"/>
  <c r="AY126" i="176"/>
  <c r="BB125" i="176"/>
  <c r="BA125" i="176"/>
  <c r="AZ125" i="176"/>
  <c r="AY125" i="176"/>
  <c r="BA124" i="176"/>
  <c r="AY124" i="176"/>
  <c r="BB123" i="176"/>
  <c r="BA123" i="176"/>
  <c r="AZ123" i="176"/>
  <c r="AY123" i="176"/>
  <c r="BB122" i="176"/>
  <c r="BA122" i="176"/>
  <c r="AZ122" i="176"/>
  <c r="AY122" i="176"/>
  <c r="BB121" i="176"/>
  <c r="BA121" i="176"/>
  <c r="AZ121" i="176"/>
  <c r="AY121" i="176"/>
  <c r="BA120" i="176"/>
  <c r="AZ120" i="176"/>
  <c r="AY120" i="176"/>
  <c r="BB119" i="176"/>
  <c r="BA119" i="176"/>
  <c r="AZ119" i="176"/>
  <c r="AY119" i="176"/>
  <c r="BB118" i="176"/>
  <c r="BA118" i="176"/>
  <c r="AZ118" i="176"/>
  <c r="AY118" i="176"/>
  <c r="BA117" i="176"/>
  <c r="AY117" i="176"/>
  <c r="BB116" i="176"/>
  <c r="BA116" i="176"/>
  <c r="AZ116" i="176"/>
  <c r="AY116" i="176"/>
  <c r="BB115" i="176"/>
  <c r="BA115" i="176"/>
  <c r="AZ115" i="176"/>
  <c r="AY115" i="176"/>
  <c r="BA114" i="176"/>
  <c r="AY114" i="176"/>
  <c r="BB113" i="176"/>
  <c r="BA113" i="176"/>
  <c r="AZ113" i="176"/>
  <c r="AY113" i="176"/>
  <c r="BB112" i="176"/>
  <c r="BA112" i="176"/>
  <c r="AZ112" i="176"/>
  <c r="AY112" i="176"/>
  <c r="BB111" i="176"/>
  <c r="BA111" i="176"/>
  <c r="AZ111" i="176"/>
  <c r="AY111" i="176"/>
  <c r="BA110" i="176"/>
  <c r="AZ110" i="176"/>
  <c r="AY110" i="176"/>
  <c r="BB109" i="176"/>
  <c r="BA109" i="176"/>
  <c r="AZ109" i="176"/>
  <c r="AY109" i="176"/>
  <c r="BB108" i="176"/>
  <c r="BA108" i="176"/>
  <c r="AZ108" i="176"/>
  <c r="AY108" i="176"/>
  <c r="BA107" i="176"/>
  <c r="AY107" i="176"/>
  <c r="BB106" i="176"/>
  <c r="BA106" i="176"/>
  <c r="AZ106" i="176"/>
  <c r="AY106" i="176"/>
  <c r="BB105" i="176"/>
  <c r="BA105" i="176"/>
  <c r="AZ105" i="176"/>
  <c r="AY105" i="176"/>
  <c r="BA104" i="176"/>
  <c r="AY104" i="176"/>
  <c r="BB103" i="176"/>
  <c r="BA103" i="176"/>
  <c r="AZ103" i="176"/>
  <c r="AY103" i="176"/>
  <c r="BB102" i="176"/>
  <c r="BA102" i="176"/>
  <c r="AZ102" i="176"/>
  <c r="AY102" i="176"/>
  <c r="BB101" i="176"/>
  <c r="BA101" i="176"/>
  <c r="AZ101" i="176"/>
  <c r="AY101" i="176"/>
  <c r="BA100" i="176"/>
  <c r="AZ100" i="176"/>
  <c r="AY100" i="176"/>
  <c r="BB99" i="176"/>
  <c r="BA99" i="176"/>
  <c r="AZ99" i="176"/>
  <c r="AY99" i="176"/>
  <c r="BB98" i="176"/>
  <c r="BA98" i="176"/>
  <c r="AZ98" i="176"/>
  <c r="AY98" i="176"/>
  <c r="BA97" i="176"/>
  <c r="AY97" i="176"/>
  <c r="BB96" i="176"/>
  <c r="BA96" i="176"/>
  <c r="AZ96" i="176"/>
  <c r="AY96" i="176"/>
  <c r="BB95" i="176"/>
  <c r="BA95" i="176"/>
  <c r="AZ95" i="176"/>
  <c r="AY95" i="176"/>
  <c r="BA94" i="176"/>
  <c r="AY94" i="176"/>
  <c r="BB93" i="176"/>
  <c r="BA93" i="176"/>
  <c r="AZ93" i="176"/>
  <c r="AY93" i="176"/>
  <c r="BB92" i="176"/>
  <c r="BA92" i="176"/>
  <c r="AZ92" i="176"/>
  <c r="AY92" i="176"/>
  <c r="BB91" i="176"/>
  <c r="BA91" i="176"/>
  <c r="AZ91" i="176"/>
  <c r="AY91" i="176"/>
  <c r="BA90" i="176"/>
  <c r="AZ90" i="176"/>
  <c r="AY90" i="176"/>
  <c r="BB89" i="176"/>
  <c r="BA89" i="176"/>
  <c r="AZ89" i="176"/>
  <c r="AY89" i="176"/>
  <c r="BB88" i="176"/>
  <c r="BA88" i="176"/>
  <c r="AZ88" i="176"/>
  <c r="AY88" i="176"/>
  <c r="BA87" i="176"/>
  <c r="AY87" i="176"/>
  <c r="BB86" i="176"/>
  <c r="BA86" i="176"/>
  <c r="AZ86" i="176"/>
  <c r="AY86" i="176"/>
  <c r="BB85" i="176"/>
  <c r="BA85" i="176"/>
  <c r="AZ85" i="176"/>
  <c r="AY85" i="176"/>
  <c r="BA84" i="176"/>
  <c r="AY84" i="176"/>
  <c r="BB83" i="176"/>
  <c r="BA83" i="176"/>
  <c r="AZ83" i="176"/>
  <c r="AY83" i="176"/>
  <c r="BB82" i="176"/>
  <c r="BA82" i="176"/>
  <c r="AZ82" i="176"/>
  <c r="AY82" i="176"/>
  <c r="BB81" i="176"/>
  <c r="BA81" i="176"/>
  <c r="AZ81" i="176"/>
  <c r="AY81" i="176"/>
  <c r="BA80" i="176"/>
  <c r="AZ80" i="176"/>
  <c r="AY80" i="176"/>
  <c r="BB79" i="176"/>
  <c r="BA79" i="176"/>
  <c r="AZ79" i="176"/>
  <c r="AY79" i="176"/>
  <c r="BB78" i="176"/>
  <c r="BA78" i="176"/>
  <c r="AZ78" i="176"/>
  <c r="AY78" i="176"/>
  <c r="BA77" i="176"/>
  <c r="AY77" i="176"/>
  <c r="BB76" i="176"/>
  <c r="BA76" i="176"/>
  <c r="AZ76" i="176"/>
  <c r="AY76" i="176"/>
  <c r="BB75" i="176"/>
  <c r="BA75" i="176"/>
  <c r="AZ75" i="176"/>
  <c r="AY75" i="176"/>
  <c r="BA74" i="176"/>
  <c r="AY74" i="176"/>
  <c r="BB73" i="176"/>
  <c r="BA73" i="176"/>
  <c r="AZ73" i="176"/>
  <c r="AY73" i="176"/>
  <c r="BB72" i="176"/>
  <c r="BA72" i="176"/>
  <c r="AZ72" i="176"/>
  <c r="AY72" i="176"/>
  <c r="BB71" i="176"/>
  <c r="BA71" i="176"/>
  <c r="AZ71" i="176"/>
  <c r="AY71" i="176"/>
  <c r="BA70" i="176"/>
  <c r="AZ70" i="176"/>
  <c r="AY70" i="176"/>
  <c r="BB69" i="176"/>
  <c r="BA69" i="176"/>
  <c r="AZ69" i="176"/>
  <c r="AY69" i="176"/>
  <c r="BB68" i="176"/>
  <c r="BA68" i="176"/>
  <c r="AZ68" i="176"/>
  <c r="AY68" i="176"/>
  <c r="BA67" i="176"/>
  <c r="AY67" i="176"/>
  <c r="BB66" i="176"/>
  <c r="BA66" i="176"/>
  <c r="AZ66" i="176"/>
  <c r="AY66" i="176"/>
  <c r="BB65" i="176"/>
  <c r="BA65" i="176"/>
  <c r="AZ65" i="176"/>
  <c r="AY65" i="176"/>
  <c r="BA64" i="176"/>
  <c r="AY64" i="176"/>
  <c r="BB63" i="176"/>
  <c r="BA63" i="176"/>
  <c r="AZ63" i="176"/>
  <c r="AY63" i="176"/>
  <c r="BB62" i="176"/>
  <c r="BA62" i="176"/>
  <c r="AZ62" i="176"/>
  <c r="AY62" i="176"/>
  <c r="BB61" i="176"/>
  <c r="BA61" i="176"/>
  <c r="AZ61" i="176"/>
  <c r="AY61" i="176"/>
  <c r="BA60" i="176"/>
  <c r="AZ60" i="176"/>
  <c r="AY60" i="176"/>
  <c r="BB59" i="176"/>
  <c r="BA59" i="176"/>
  <c r="AZ59" i="176"/>
  <c r="AY59" i="176"/>
  <c r="BB58" i="176"/>
  <c r="BA58" i="176"/>
  <c r="AZ58" i="176"/>
  <c r="AY58" i="176"/>
  <c r="BA57" i="176"/>
  <c r="AY57" i="176"/>
  <c r="BB56" i="176"/>
  <c r="BA56" i="176"/>
  <c r="AZ56" i="176"/>
  <c r="AY56" i="176"/>
  <c r="BB55" i="176"/>
  <c r="BA55" i="176"/>
  <c r="AZ55" i="176"/>
  <c r="AY55" i="176"/>
  <c r="BA54" i="176"/>
  <c r="AY54" i="176"/>
  <c r="BB53" i="176"/>
  <c r="BA53" i="176"/>
  <c r="AZ53" i="176"/>
  <c r="AY53" i="176"/>
  <c r="BB52" i="176"/>
  <c r="BA52" i="176"/>
  <c r="AZ52" i="176"/>
  <c r="AY52" i="176"/>
  <c r="BB51" i="176"/>
  <c r="BA51" i="176"/>
  <c r="AZ51" i="176"/>
  <c r="AY51" i="176"/>
  <c r="BA50" i="176"/>
  <c r="AZ50" i="176"/>
  <c r="AY50" i="176"/>
  <c r="BB49" i="176"/>
  <c r="BA49" i="176"/>
  <c r="AZ49" i="176"/>
  <c r="AY49" i="176"/>
  <c r="BB48" i="176"/>
  <c r="BA48" i="176"/>
  <c r="AZ48" i="176"/>
  <c r="AY48" i="176"/>
  <c r="BA47" i="176"/>
  <c r="AY47" i="176"/>
  <c r="BB46" i="176"/>
  <c r="BA46" i="176"/>
  <c r="AZ46" i="176"/>
  <c r="AY46" i="176"/>
  <c r="BB45" i="176"/>
  <c r="BA45" i="176"/>
  <c r="AZ45" i="176"/>
  <c r="AY45" i="176"/>
  <c r="BA44" i="176"/>
  <c r="AY44" i="176"/>
  <c r="BB43" i="176"/>
  <c r="BA43" i="176"/>
  <c r="AZ43" i="176"/>
  <c r="AY43" i="176"/>
  <c r="BB42" i="176"/>
  <c r="BA42" i="176"/>
  <c r="AZ42" i="176"/>
  <c r="AY42" i="176"/>
  <c r="BB41" i="176"/>
  <c r="BA41" i="176"/>
  <c r="AZ41" i="176"/>
  <c r="AY41" i="176"/>
  <c r="BA40" i="176"/>
  <c r="AZ40" i="176"/>
  <c r="AY40" i="176"/>
  <c r="BB39" i="176"/>
  <c r="BA39" i="176"/>
  <c r="AZ39" i="176"/>
  <c r="AY39" i="176"/>
  <c r="BB38" i="176"/>
  <c r="BA38" i="176"/>
  <c r="AZ38" i="176"/>
  <c r="AY38" i="176"/>
  <c r="BA37" i="176"/>
  <c r="AY37" i="176"/>
  <c r="BB36" i="176"/>
  <c r="BA36" i="176"/>
  <c r="AZ36" i="176"/>
  <c r="AY36" i="176"/>
  <c r="BB35" i="176"/>
  <c r="BA35" i="176"/>
  <c r="AZ35" i="176"/>
  <c r="AY35" i="176"/>
  <c r="BA34" i="176"/>
  <c r="AY34" i="176"/>
  <c r="BB33" i="176"/>
  <c r="BA33" i="176"/>
  <c r="AZ33" i="176"/>
  <c r="AY33" i="176"/>
  <c r="BB32" i="176"/>
  <c r="BA32" i="176"/>
  <c r="AZ32" i="176"/>
  <c r="AY32" i="176"/>
  <c r="BB31" i="176"/>
  <c r="BA31" i="176"/>
  <c r="AZ31" i="176"/>
  <c r="AY31" i="176"/>
  <c r="BA30" i="176"/>
  <c r="AZ30" i="176"/>
  <c r="AY30" i="176"/>
  <c r="BB29" i="176"/>
  <c r="BA29" i="176"/>
  <c r="AZ29" i="176"/>
  <c r="AY29" i="176"/>
  <c r="BB28" i="176"/>
  <c r="BA28" i="176"/>
  <c r="AZ28" i="176"/>
  <c r="AY28" i="176"/>
  <c r="BA27" i="176"/>
  <c r="AY27" i="176"/>
  <c r="BB26" i="176"/>
  <c r="BA26" i="176"/>
  <c r="AZ26" i="176"/>
  <c r="AY26" i="176"/>
  <c r="BB25" i="176"/>
  <c r="BA25" i="176"/>
  <c r="AZ25" i="176"/>
  <c r="AY25" i="176"/>
  <c r="BA24" i="176"/>
  <c r="AY24" i="176"/>
  <c r="BB23" i="176"/>
  <c r="BA23" i="176"/>
  <c r="AZ23" i="176"/>
  <c r="AY23" i="176"/>
  <c r="BB22" i="176"/>
  <c r="BA22" i="176"/>
  <c r="AZ22" i="176"/>
  <c r="AY22" i="176"/>
  <c r="BB21" i="176"/>
  <c r="BA21" i="176"/>
  <c r="AZ21" i="176"/>
  <c r="AY21" i="176"/>
  <c r="BA20" i="176"/>
  <c r="AZ20" i="176"/>
  <c r="AY20" i="176"/>
  <c r="AW239" i="176"/>
  <c r="AV239" i="176"/>
  <c r="AU239" i="176"/>
  <c r="AT239" i="176"/>
  <c r="AW238" i="176"/>
  <c r="AV238" i="176"/>
  <c r="AU238" i="176"/>
  <c r="AT238" i="176"/>
  <c r="AV237" i="176"/>
  <c r="AT237" i="176"/>
  <c r="AW236" i="176"/>
  <c r="AV236" i="176"/>
  <c r="AU236" i="176"/>
  <c r="AT236" i="176"/>
  <c r="AW235" i="176"/>
  <c r="AV235" i="176"/>
  <c r="AU235" i="176"/>
  <c r="AT235" i="176"/>
  <c r="AW234" i="176"/>
  <c r="AV234" i="176"/>
  <c r="AU234" i="176"/>
  <c r="AT234" i="176"/>
  <c r="AV233" i="176"/>
  <c r="AT233" i="176"/>
  <c r="AV232" i="176"/>
  <c r="AT232" i="176"/>
  <c r="AV231" i="176"/>
  <c r="AT231" i="176"/>
  <c r="AV230" i="176"/>
  <c r="AU230" i="176"/>
  <c r="AT230" i="176"/>
  <c r="AW229" i="176"/>
  <c r="AV229" i="176"/>
  <c r="AU229" i="176"/>
  <c r="AT229" i="176"/>
  <c r="AW228" i="176"/>
  <c r="AV228" i="176"/>
  <c r="AU228" i="176"/>
  <c r="AT228" i="176"/>
  <c r="AV227" i="176"/>
  <c r="AT227" i="176"/>
  <c r="AW226" i="176"/>
  <c r="AV226" i="176"/>
  <c r="AU226" i="176"/>
  <c r="AT226" i="176"/>
  <c r="AW225" i="176"/>
  <c r="AV225" i="176"/>
  <c r="AU225" i="176"/>
  <c r="AT225" i="176"/>
  <c r="AW224" i="176"/>
  <c r="AV224" i="176"/>
  <c r="AU224" i="176"/>
  <c r="AT224" i="176"/>
  <c r="AV223" i="176"/>
  <c r="AT223" i="176"/>
  <c r="AV222" i="176"/>
  <c r="AT222" i="176"/>
  <c r="AV221" i="176"/>
  <c r="AT221" i="176"/>
  <c r="AV220" i="176"/>
  <c r="AU220" i="176"/>
  <c r="AT220" i="176"/>
  <c r="AW219" i="176"/>
  <c r="AV219" i="176"/>
  <c r="AU219" i="176"/>
  <c r="AT219" i="176"/>
  <c r="AW218" i="176"/>
  <c r="AV218" i="176"/>
  <c r="AU218" i="176"/>
  <c r="AT218" i="176"/>
  <c r="AV217" i="176"/>
  <c r="AT217" i="176"/>
  <c r="AW216" i="176"/>
  <c r="AV216" i="176"/>
  <c r="AU216" i="176"/>
  <c r="AT216" i="176"/>
  <c r="AW215" i="176"/>
  <c r="AV215" i="176"/>
  <c r="AU215" i="176"/>
  <c r="AT215" i="176"/>
  <c r="AW214" i="176"/>
  <c r="AV214" i="176"/>
  <c r="AU214" i="176"/>
  <c r="AT214" i="176"/>
  <c r="AV213" i="176"/>
  <c r="AT213" i="176"/>
  <c r="AV212" i="176"/>
  <c r="AT212" i="176"/>
  <c r="AV211" i="176"/>
  <c r="AT211" i="176"/>
  <c r="AV210" i="176"/>
  <c r="AU210" i="176"/>
  <c r="AT210" i="176"/>
  <c r="AW209" i="176"/>
  <c r="AV209" i="176"/>
  <c r="AU209" i="176"/>
  <c r="AT209" i="176"/>
  <c r="AW208" i="176"/>
  <c r="AV208" i="176"/>
  <c r="AU208" i="176"/>
  <c r="AT208" i="176"/>
  <c r="AV207" i="176"/>
  <c r="AT207" i="176"/>
  <c r="AW206" i="176"/>
  <c r="AV206" i="176"/>
  <c r="AU206" i="176"/>
  <c r="AT206" i="176"/>
  <c r="AW205" i="176"/>
  <c r="AV205" i="176"/>
  <c r="AU205" i="176"/>
  <c r="AT205" i="176"/>
  <c r="AW204" i="176"/>
  <c r="AV204" i="176"/>
  <c r="AU204" i="176"/>
  <c r="AT204" i="176"/>
  <c r="AV203" i="176"/>
  <c r="AT203" i="176"/>
  <c r="AV202" i="176"/>
  <c r="AT202" i="176"/>
  <c r="AV201" i="176"/>
  <c r="AT201" i="176"/>
  <c r="AV200" i="176"/>
  <c r="AU200" i="176"/>
  <c r="AT200" i="176"/>
  <c r="AW199" i="176"/>
  <c r="AV199" i="176"/>
  <c r="AU199" i="176"/>
  <c r="AT199" i="176"/>
  <c r="AW198" i="176"/>
  <c r="AV198" i="176"/>
  <c r="AU198" i="176"/>
  <c r="AT198" i="176"/>
  <c r="AV197" i="176"/>
  <c r="AT197" i="176"/>
  <c r="AW196" i="176"/>
  <c r="AV196" i="176"/>
  <c r="AU196" i="176"/>
  <c r="AT196" i="176"/>
  <c r="AW195" i="176"/>
  <c r="AV195" i="176"/>
  <c r="AU195" i="176"/>
  <c r="AT195" i="176"/>
  <c r="AW194" i="176"/>
  <c r="AV194" i="176"/>
  <c r="AU194" i="176"/>
  <c r="AT194" i="176"/>
  <c r="AV193" i="176"/>
  <c r="AT193" i="176"/>
  <c r="AV192" i="176"/>
  <c r="AT192" i="176"/>
  <c r="AV191" i="176"/>
  <c r="AT191" i="176"/>
  <c r="AV190" i="176"/>
  <c r="AU190" i="176"/>
  <c r="AT190" i="176"/>
  <c r="AW189" i="176"/>
  <c r="AV189" i="176"/>
  <c r="AU189" i="176"/>
  <c r="AT189" i="176"/>
  <c r="AW188" i="176"/>
  <c r="AV188" i="176"/>
  <c r="AU188" i="176"/>
  <c r="AT188" i="176"/>
  <c r="AV187" i="176"/>
  <c r="AT187" i="176"/>
  <c r="AW186" i="176"/>
  <c r="AV186" i="176"/>
  <c r="AU186" i="176"/>
  <c r="AT186" i="176"/>
  <c r="AW185" i="176"/>
  <c r="AV185" i="176"/>
  <c r="AU185" i="176"/>
  <c r="AT185" i="176"/>
  <c r="AW184" i="176"/>
  <c r="AV184" i="176"/>
  <c r="AU184" i="176"/>
  <c r="AT184" i="176"/>
  <c r="AV183" i="176"/>
  <c r="AT183" i="176"/>
  <c r="AV182" i="176"/>
  <c r="AT182" i="176"/>
  <c r="AV181" i="176"/>
  <c r="AT181" i="176"/>
  <c r="AV180" i="176"/>
  <c r="AU180" i="176"/>
  <c r="AT180" i="176"/>
  <c r="AW179" i="176"/>
  <c r="AV179" i="176"/>
  <c r="AU179" i="176"/>
  <c r="AT179" i="176"/>
  <c r="AW178" i="176"/>
  <c r="AV178" i="176"/>
  <c r="AU178" i="176"/>
  <c r="AT178" i="176"/>
  <c r="AV177" i="176"/>
  <c r="AT177" i="176"/>
  <c r="AW176" i="176"/>
  <c r="AV176" i="176"/>
  <c r="AU176" i="176"/>
  <c r="AT176" i="176"/>
  <c r="AW175" i="176"/>
  <c r="AV175" i="176"/>
  <c r="AU175" i="176"/>
  <c r="AT175" i="176"/>
  <c r="AW174" i="176"/>
  <c r="AV174" i="176"/>
  <c r="AU174" i="176"/>
  <c r="AT174" i="176"/>
  <c r="AV173" i="176"/>
  <c r="AT173" i="176"/>
  <c r="AV172" i="176"/>
  <c r="AT172" i="176"/>
  <c r="AV171" i="176"/>
  <c r="AT171" i="176"/>
  <c r="AV170" i="176"/>
  <c r="AU170" i="176"/>
  <c r="AT170" i="176"/>
  <c r="AW169" i="176"/>
  <c r="AV169" i="176"/>
  <c r="AU169" i="176"/>
  <c r="AT169" i="176"/>
  <c r="AW168" i="176"/>
  <c r="AV168" i="176"/>
  <c r="AU168" i="176"/>
  <c r="AT168" i="176"/>
  <c r="AV167" i="176"/>
  <c r="AT167" i="176"/>
  <c r="AW166" i="176"/>
  <c r="AV166" i="176"/>
  <c r="AU166" i="176"/>
  <c r="AT166" i="176"/>
  <c r="AW165" i="176"/>
  <c r="AV165" i="176"/>
  <c r="AU165" i="176"/>
  <c r="AT165" i="176"/>
  <c r="AW164" i="176"/>
  <c r="AV164" i="176"/>
  <c r="AU164" i="176"/>
  <c r="AT164" i="176"/>
  <c r="AV163" i="176"/>
  <c r="AT163" i="176"/>
  <c r="AV162" i="176"/>
  <c r="AT162" i="176"/>
  <c r="AV161" i="176"/>
  <c r="AT161" i="176"/>
  <c r="AV160" i="176"/>
  <c r="AU160" i="176"/>
  <c r="AT160" i="176"/>
  <c r="AW159" i="176"/>
  <c r="AV159" i="176"/>
  <c r="AU159" i="176"/>
  <c r="AT159" i="176"/>
  <c r="AW158" i="176"/>
  <c r="AV158" i="176"/>
  <c r="AU158" i="176"/>
  <c r="AT158" i="176"/>
  <c r="AV157" i="176"/>
  <c r="AT157" i="176"/>
  <c r="AW156" i="176"/>
  <c r="AV156" i="176"/>
  <c r="AU156" i="176"/>
  <c r="AT156" i="176"/>
  <c r="AW155" i="176"/>
  <c r="AV155" i="176"/>
  <c r="AU155" i="176"/>
  <c r="AT155" i="176"/>
  <c r="AW154" i="176"/>
  <c r="AV154" i="176"/>
  <c r="AU154" i="176"/>
  <c r="AT154" i="176"/>
  <c r="AV153" i="176"/>
  <c r="AT153" i="176"/>
  <c r="AV152" i="176"/>
  <c r="AT152" i="176"/>
  <c r="AV151" i="176"/>
  <c r="AT151" i="176"/>
  <c r="AV150" i="176"/>
  <c r="AU150" i="176"/>
  <c r="AT150" i="176"/>
  <c r="AW149" i="176"/>
  <c r="AV149" i="176"/>
  <c r="AU149" i="176"/>
  <c r="AT149" i="176"/>
  <c r="AW148" i="176"/>
  <c r="AV148" i="176"/>
  <c r="AU148" i="176"/>
  <c r="AT148" i="176"/>
  <c r="AV147" i="176"/>
  <c r="AT147" i="176"/>
  <c r="AW146" i="176"/>
  <c r="AV146" i="176"/>
  <c r="AU146" i="176"/>
  <c r="AT146" i="176"/>
  <c r="AW145" i="176"/>
  <c r="AV145" i="176"/>
  <c r="AU145" i="176"/>
  <c r="AT145" i="176"/>
  <c r="AW144" i="176"/>
  <c r="AV144" i="176"/>
  <c r="AU144" i="176"/>
  <c r="AT144" i="176"/>
  <c r="AV143" i="176"/>
  <c r="AT143" i="176"/>
  <c r="AV142" i="176"/>
  <c r="AT142" i="176"/>
  <c r="AV141" i="176"/>
  <c r="AT141" i="176"/>
  <c r="AV140" i="176"/>
  <c r="AU140" i="176"/>
  <c r="AT140" i="176"/>
  <c r="AW139" i="176"/>
  <c r="AV139" i="176"/>
  <c r="AU139" i="176"/>
  <c r="AT139" i="176"/>
  <c r="AW138" i="176"/>
  <c r="AV138" i="176"/>
  <c r="AU138" i="176"/>
  <c r="AT138" i="176"/>
  <c r="AV137" i="176"/>
  <c r="AT137" i="176"/>
  <c r="AW136" i="176"/>
  <c r="AV136" i="176"/>
  <c r="AU136" i="176"/>
  <c r="AT136" i="176"/>
  <c r="AW135" i="176"/>
  <c r="AV135" i="176"/>
  <c r="AU135" i="176"/>
  <c r="AT135" i="176"/>
  <c r="AW134" i="176"/>
  <c r="AV134" i="176"/>
  <c r="AU134" i="176"/>
  <c r="AT134" i="176"/>
  <c r="AV133" i="176"/>
  <c r="AT133" i="176"/>
  <c r="AV132" i="176"/>
  <c r="AT132" i="176"/>
  <c r="AV131" i="176"/>
  <c r="AT131" i="176"/>
  <c r="AV130" i="176"/>
  <c r="AU130" i="176"/>
  <c r="AT130" i="176"/>
  <c r="AW129" i="176"/>
  <c r="AV129" i="176"/>
  <c r="AU129" i="176"/>
  <c r="AT129" i="176"/>
  <c r="AW128" i="176"/>
  <c r="AV128" i="176"/>
  <c r="AU128" i="176"/>
  <c r="AT128" i="176"/>
  <c r="AV127" i="176"/>
  <c r="AT127" i="176"/>
  <c r="AW126" i="176"/>
  <c r="AV126" i="176"/>
  <c r="AU126" i="176"/>
  <c r="AT126" i="176"/>
  <c r="AW125" i="176"/>
  <c r="AV125" i="176"/>
  <c r="AU125" i="176"/>
  <c r="AT125" i="176"/>
  <c r="AW124" i="176"/>
  <c r="AV124" i="176"/>
  <c r="AU124" i="176"/>
  <c r="AT124" i="176"/>
  <c r="AV123" i="176"/>
  <c r="AT123" i="176"/>
  <c r="AV122" i="176"/>
  <c r="AT122" i="176"/>
  <c r="AV121" i="176"/>
  <c r="AT121" i="176"/>
  <c r="AV120" i="176"/>
  <c r="AU120" i="176"/>
  <c r="AT120" i="176"/>
  <c r="AW119" i="176"/>
  <c r="AV119" i="176"/>
  <c r="AU119" i="176"/>
  <c r="AT119" i="176"/>
  <c r="AW118" i="176"/>
  <c r="AV118" i="176"/>
  <c r="AU118" i="176"/>
  <c r="AT118" i="176"/>
  <c r="AV117" i="176"/>
  <c r="AT117" i="176"/>
  <c r="AW116" i="176"/>
  <c r="AV116" i="176"/>
  <c r="AU116" i="176"/>
  <c r="AT116" i="176"/>
  <c r="AW115" i="176"/>
  <c r="AV115" i="176"/>
  <c r="AU115" i="176"/>
  <c r="AT115" i="176"/>
  <c r="AW114" i="176"/>
  <c r="AV114" i="176"/>
  <c r="AU114" i="176"/>
  <c r="AT114" i="176"/>
  <c r="AV113" i="176"/>
  <c r="AT113" i="176"/>
  <c r="AV112" i="176"/>
  <c r="AT112" i="176"/>
  <c r="AV111" i="176"/>
  <c r="AT111" i="176"/>
  <c r="AV110" i="176"/>
  <c r="AU110" i="176"/>
  <c r="AT110" i="176"/>
  <c r="AW109" i="176"/>
  <c r="AV109" i="176"/>
  <c r="AU109" i="176"/>
  <c r="AT109" i="176"/>
  <c r="AW108" i="176"/>
  <c r="AV108" i="176"/>
  <c r="AU108" i="176"/>
  <c r="AT108" i="176"/>
  <c r="AV107" i="176"/>
  <c r="AT107" i="176"/>
  <c r="AW106" i="176"/>
  <c r="AV106" i="176"/>
  <c r="AU106" i="176"/>
  <c r="AT106" i="176"/>
  <c r="AW105" i="176"/>
  <c r="AV105" i="176"/>
  <c r="AU105" i="176"/>
  <c r="AT105" i="176"/>
  <c r="AW104" i="176"/>
  <c r="AV104" i="176"/>
  <c r="AU104" i="176"/>
  <c r="AT104" i="176"/>
  <c r="AV103" i="176"/>
  <c r="AT103" i="176"/>
  <c r="AV102" i="176"/>
  <c r="AT102" i="176"/>
  <c r="AV101" i="176"/>
  <c r="AT101" i="176"/>
  <c r="AV100" i="176"/>
  <c r="AU100" i="176"/>
  <c r="AT100" i="176"/>
  <c r="AW99" i="176"/>
  <c r="AV99" i="176"/>
  <c r="AU99" i="176"/>
  <c r="AT99" i="176"/>
  <c r="AW98" i="176"/>
  <c r="AV98" i="176"/>
  <c r="AU98" i="176"/>
  <c r="AT98" i="176"/>
  <c r="AV97" i="176"/>
  <c r="AT97" i="176"/>
  <c r="AW96" i="176"/>
  <c r="AV96" i="176"/>
  <c r="AU96" i="176"/>
  <c r="AT96" i="176"/>
  <c r="AW95" i="176"/>
  <c r="AV95" i="176"/>
  <c r="AU95" i="176"/>
  <c r="AT95" i="176"/>
  <c r="AW94" i="176"/>
  <c r="AV94" i="176"/>
  <c r="AU94" i="176"/>
  <c r="AT94" i="176"/>
  <c r="AV93" i="176"/>
  <c r="AT93" i="176"/>
  <c r="AV92" i="176"/>
  <c r="AT92" i="176"/>
  <c r="AV91" i="176"/>
  <c r="AT91" i="176"/>
  <c r="AV90" i="176"/>
  <c r="AU90" i="176"/>
  <c r="AT90" i="176"/>
  <c r="AW89" i="176"/>
  <c r="AV89" i="176"/>
  <c r="AU89" i="176"/>
  <c r="AT89" i="176"/>
  <c r="AW88" i="176"/>
  <c r="AV88" i="176"/>
  <c r="AU88" i="176"/>
  <c r="AT88" i="176"/>
  <c r="AV87" i="176"/>
  <c r="AT87" i="176"/>
  <c r="AW86" i="176"/>
  <c r="AV86" i="176"/>
  <c r="AU86" i="176"/>
  <c r="AT86" i="176"/>
  <c r="AW85" i="176"/>
  <c r="AV85" i="176"/>
  <c r="AU85" i="176"/>
  <c r="AT85" i="176"/>
  <c r="AW84" i="176"/>
  <c r="AV84" i="176"/>
  <c r="AU84" i="176"/>
  <c r="AT84" i="176"/>
  <c r="AV83" i="176"/>
  <c r="AT83" i="176"/>
  <c r="AV82" i="176"/>
  <c r="AT82" i="176"/>
  <c r="AV81" i="176"/>
  <c r="AT81" i="176"/>
  <c r="AV80" i="176"/>
  <c r="AU80" i="176"/>
  <c r="AT80" i="176"/>
  <c r="AW79" i="176"/>
  <c r="AV79" i="176"/>
  <c r="AU79" i="176"/>
  <c r="AT79" i="176"/>
  <c r="AW78" i="176"/>
  <c r="AV78" i="176"/>
  <c r="AU78" i="176"/>
  <c r="AT78" i="176"/>
  <c r="AV77" i="176"/>
  <c r="AT77" i="176"/>
  <c r="AW76" i="176"/>
  <c r="AV76" i="176"/>
  <c r="AU76" i="176"/>
  <c r="AT76" i="176"/>
  <c r="AW75" i="176"/>
  <c r="AV75" i="176"/>
  <c r="AU75" i="176"/>
  <c r="AT75" i="176"/>
  <c r="AW74" i="176"/>
  <c r="AV74" i="176"/>
  <c r="AU74" i="176"/>
  <c r="AT74" i="176"/>
  <c r="AV73" i="176"/>
  <c r="AT73" i="176"/>
  <c r="AV72" i="176"/>
  <c r="AT72" i="176"/>
  <c r="AV71" i="176"/>
  <c r="AT71" i="176"/>
  <c r="AV70" i="176"/>
  <c r="AU70" i="176"/>
  <c r="AT70" i="176"/>
  <c r="AW69" i="176"/>
  <c r="AV69" i="176"/>
  <c r="AU69" i="176"/>
  <c r="AT69" i="176"/>
  <c r="AW68" i="176"/>
  <c r="AV68" i="176"/>
  <c r="AU68" i="176"/>
  <c r="AT68" i="176"/>
  <c r="AV67" i="176"/>
  <c r="AT67" i="176"/>
  <c r="AW66" i="176"/>
  <c r="AV66" i="176"/>
  <c r="AU66" i="176"/>
  <c r="AT66" i="176"/>
  <c r="AW65" i="176"/>
  <c r="AV65" i="176"/>
  <c r="AU65" i="176"/>
  <c r="AT65" i="176"/>
  <c r="AW64" i="176"/>
  <c r="AV64" i="176"/>
  <c r="AU64" i="176"/>
  <c r="AT64" i="176"/>
  <c r="AV63" i="176"/>
  <c r="AT63" i="176"/>
  <c r="AV62" i="176"/>
  <c r="AT62" i="176"/>
  <c r="AV61" i="176"/>
  <c r="AT61" i="176"/>
  <c r="AV60" i="176"/>
  <c r="AU60" i="176"/>
  <c r="AT60" i="176"/>
  <c r="AW59" i="176"/>
  <c r="AV59" i="176"/>
  <c r="AU59" i="176"/>
  <c r="AT59" i="176"/>
  <c r="AW58" i="176"/>
  <c r="AV58" i="176"/>
  <c r="AU58" i="176"/>
  <c r="AT58" i="176"/>
  <c r="AV57" i="176"/>
  <c r="AT57" i="176"/>
  <c r="AW56" i="176"/>
  <c r="AV56" i="176"/>
  <c r="AU56" i="176"/>
  <c r="AT56" i="176"/>
  <c r="AW55" i="176"/>
  <c r="AV55" i="176"/>
  <c r="AU55" i="176"/>
  <c r="AT55" i="176"/>
  <c r="AW54" i="176"/>
  <c r="AV54" i="176"/>
  <c r="AU54" i="176"/>
  <c r="AT54" i="176"/>
  <c r="AV53" i="176"/>
  <c r="AT53" i="176"/>
  <c r="AV52" i="176"/>
  <c r="AT52" i="176"/>
  <c r="AV51" i="176"/>
  <c r="AT51" i="176"/>
  <c r="AV50" i="176"/>
  <c r="AU50" i="176"/>
  <c r="AT50" i="176"/>
  <c r="AW49" i="176"/>
  <c r="AV49" i="176"/>
  <c r="AU49" i="176"/>
  <c r="AT49" i="176"/>
  <c r="AW48" i="176"/>
  <c r="AV48" i="176"/>
  <c r="AU48" i="176"/>
  <c r="AT48" i="176"/>
  <c r="AV47" i="176"/>
  <c r="AT47" i="176"/>
  <c r="AW46" i="176"/>
  <c r="AV46" i="176"/>
  <c r="AU46" i="176"/>
  <c r="AT46" i="176"/>
  <c r="AW45" i="176"/>
  <c r="AV45" i="176"/>
  <c r="AU45" i="176"/>
  <c r="AT45" i="176"/>
  <c r="AW44" i="176"/>
  <c r="AV44" i="176"/>
  <c r="AU44" i="176"/>
  <c r="AT44" i="176"/>
  <c r="AV43" i="176"/>
  <c r="AT43" i="176"/>
  <c r="AV42" i="176"/>
  <c r="AT42" i="176"/>
  <c r="AV41" i="176"/>
  <c r="AT41" i="176"/>
  <c r="AV40" i="176"/>
  <c r="AU40" i="176"/>
  <c r="AT40" i="176"/>
  <c r="AW39" i="176"/>
  <c r="AV39" i="176"/>
  <c r="AU39" i="176"/>
  <c r="AT39" i="176"/>
  <c r="AW38" i="176"/>
  <c r="AV38" i="176"/>
  <c r="AU38" i="176"/>
  <c r="AT38" i="176"/>
  <c r="AV37" i="176"/>
  <c r="AT37" i="176"/>
  <c r="AW36" i="176"/>
  <c r="AV36" i="176"/>
  <c r="AU36" i="176"/>
  <c r="AT36" i="176"/>
  <c r="AW35" i="176"/>
  <c r="AV35" i="176"/>
  <c r="AU35" i="176"/>
  <c r="AT35" i="176"/>
  <c r="AW34" i="176"/>
  <c r="AV34" i="176"/>
  <c r="AU34" i="176"/>
  <c r="AT34" i="176"/>
  <c r="AV33" i="176"/>
  <c r="AT33" i="176"/>
  <c r="AV32" i="176"/>
  <c r="AT32" i="176"/>
  <c r="AV31" i="176"/>
  <c r="AT31" i="176"/>
  <c r="AV30" i="176"/>
  <c r="AU30" i="176"/>
  <c r="AT30" i="176"/>
  <c r="AW29" i="176"/>
  <c r="AV29" i="176"/>
  <c r="AU29" i="176"/>
  <c r="AT29" i="176"/>
  <c r="AW28" i="176"/>
  <c r="AV28" i="176"/>
  <c r="AU28" i="176"/>
  <c r="AT28" i="176"/>
  <c r="AV27" i="176"/>
  <c r="AT27" i="176"/>
  <c r="AW26" i="176"/>
  <c r="AV26" i="176"/>
  <c r="AU26" i="176"/>
  <c r="AT26" i="176"/>
  <c r="AW25" i="176"/>
  <c r="AV25" i="176"/>
  <c r="AU25" i="176"/>
  <c r="AT25" i="176"/>
  <c r="AW24" i="176"/>
  <c r="AV24" i="176"/>
  <c r="AU24" i="176"/>
  <c r="AT24" i="176"/>
  <c r="AV23" i="176"/>
  <c r="AT23" i="176"/>
  <c r="AV22" i="176"/>
  <c r="AT22" i="176"/>
  <c r="AV21" i="176"/>
  <c r="AT21" i="176"/>
  <c r="AV20" i="176"/>
  <c r="AU20" i="176"/>
  <c r="AT20" i="176"/>
  <c r="AR239" i="176"/>
  <c r="AQ239" i="176"/>
  <c r="AP239" i="176"/>
  <c r="AO239" i="176"/>
  <c r="AR238" i="176"/>
  <c r="AQ238" i="176"/>
  <c r="AP238" i="176"/>
  <c r="AO238" i="176"/>
  <c r="AQ237" i="176"/>
  <c r="AO237" i="176"/>
  <c r="AR236" i="176"/>
  <c r="AQ236" i="176"/>
  <c r="AP236" i="176"/>
  <c r="AO236" i="176"/>
  <c r="AR235" i="176"/>
  <c r="AQ235" i="176"/>
  <c r="AP235" i="176"/>
  <c r="AO235" i="176"/>
  <c r="AR234" i="176"/>
  <c r="AQ234" i="176"/>
  <c r="AP234" i="176"/>
  <c r="AO234" i="176"/>
  <c r="AQ233" i="176"/>
  <c r="AO233" i="176"/>
  <c r="AQ232" i="176"/>
  <c r="AO232" i="176"/>
  <c r="AQ231" i="176"/>
  <c r="AO231" i="176"/>
  <c r="AQ230" i="176"/>
  <c r="AP230" i="176"/>
  <c r="AO230" i="176"/>
  <c r="AR229" i="176"/>
  <c r="AQ229" i="176"/>
  <c r="AP229" i="176"/>
  <c r="AO229" i="176"/>
  <c r="AR228" i="176"/>
  <c r="AQ228" i="176"/>
  <c r="AP228" i="176"/>
  <c r="AO228" i="176"/>
  <c r="AQ227" i="176"/>
  <c r="AO227" i="176"/>
  <c r="AR226" i="176"/>
  <c r="AQ226" i="176"/>
  <c r="AP226" i="176"/>
  <c r="AO226" i="176"/>
  <c r="AR225" i="176"/>
  <c r="AQ225" i="176"/>
  <c r="AP225" i="176"/>
  <c r="AO225" i="176"/>
  <c r="AR224" i="176"/>
  <c r="AQ224" i="176"/>
  <c r="AP224" i="176"/>
  <c r="AO224" i="176"/>
  <c r="AQ223" i="176"/>
  <c r="AO223" i="176"/>
  <c r="AQ222" i="176"/>
  <c r="AO222" i="176"/>
  <c r="AQ221" i="176"/>
  <c r="AO221" i="176"/>
  <c r="AQ220" i="176"/>
  <c r="AP220" i="176"/>
  <c r="AO220" i="176"/>
  <c r="AR219" i="176"/>
  <c r="AQ219" i="176"/>
  <c r="AP219" i="176"/>
  <c r="AO219" i="176"/>
  <c r="AR218" i="176"/>
  <c r="AQ218" i="176"/>
  <c r="AP218" i="176"/>
  <c r="AO218" i="176"/>
  <c r="AQ217" i="176"/>
  <c r="AO217" i="176"/>
  <c r="AR216" i="176"/>
  <c r="AQ216" i="176"/>
  <c r="AP216" i="176"/>
  <c r="AO216" i="176"/>
  <c r="AR215" i="176"/>
  <c r="AQ215" i="176"/>
  <c r="AP215" i="176"/>
  <c r="AO215" i="176"/>
  <c r="AR214" i="176"/>
  <c r="AQ214" i="176"/>
  <c r="AP214" i="176"/>
  <c r="AO214" i="176"/>
  <c r="AQ213" i="176"/>
  <c r="AO213" i="176"/>
  <c r="AQ212" i="176"/>
  <c r="AO212" i="176"/>
  <c r="AQ211" i="176"/>
  <c r="AO211" i="176"/>
  <c r="AQ210" i="176"/>
  <c r="AP210" i="176"/>
  <c r="AO210" i="176"/>
  <c r="AR209" i="176"/>
  <c r="AQ209" i="176"/>
  <c r="AP209" i="176"/>
  <c r="AO209" i="176"/>
  <c r="AR208" i="176"/>
  <c r="AQ208" i="176"/>
  <c r="AP208" i="176"/>
  <c r="AO208" i="176"/>
  <c r="AQ207" i="176"/>
  <c r="AO207" i="176"/>
  <c r="AR206" i="176"/>
  <c r="AQ206" i="176"/>
  <c r="AP206" i="176"/>
  <c r="AO206" i="176"/>
  <c r="AR205" i="176"/>
  <c r="AQ205" i="176"/>
  <c r="AP205" i="176"/>
  <c r="AO205" i="176"/>
  <c r="AR204" i="176"/>
  <c r="AQ204" i="176"/>
  <c r="AP204" i="176"/>
  <c r="AO204" i="176"/>
  <c r="AQ203" i="176"/>
  <c r="AO203" i="176"/>
  <c r="AQ202" i="176"/>
  <c r="AO202" i="176"/>
  <c r="AQ201" i="176"/>
  <c r="AO201" i="176"/>
  <c r="AQ200" i="176"/>
  <c r="AP200" i="176"/>
  <c r="AO200" i="176"/>
  <c r="AR199" i="176"/>
  <c r="AQ199" i="176"/>
  <c r="AP199" i="176"/>
  <c r="AO199" i="176"/>
  <c r="AR198" i="176"/>
  <c r="AQ198" i="176"/>
  <c r="AP198" i="176"/>
  <c r="AO198" i="176"/>
  <c r="AQ197" i="176"/>
  <c r="AO197" i="176"/>
  <c r="AR196" i="176"/>
  <c r="AQ196" i="176"/>
  <c r="AP196" i="176"/>
  <c r="AO196" i="176"/>
  <c r="AR195" i="176"/>
  <c r="AQ195" i="176"/>
  <c r="AP195" i="176"/>
  <c r="AO195" i="176"/>
  <c r="AR194" i="176"/>
  <c r="AQ194" i="176"/>
  <c r="AP194" i="176"/>
  <c r="AO194" i="176"/>
  <c r="AQ193" i="176"/>
  <c r="AO193" i="176"/>
  <c r="AQ192" i="176"/>
  <c r="AO192" i="176"/>
  <c r="AQ191" i="176"/>
  <c r="AO191" i="176"/>
  <c r="AQ190" i="176"/>
  <c r="AP190" i="176"/>
  <c r="AO190" i="176"/>
  <c r="AR189" i="176"/>
  <c r="AQ189" i="176"/>
  <c r="AP189" i="176"/>
  <c r="AO189" i="176"/>
  <c r="AR188" i="176"/>
  <c r="AQ188" i="176"/>
  <c r="AP188" i="176"/>
  <c r="AO188" i="176"/>
  <c r="AQ187" i="176"/>
  <c r="AO187" i="176"/>
  <c r="AR186" i="176"/>
  <c r="AQ186" i="176"/>
  <c r="AP186" i="176"/>
  <c r="AO186" i="176"/>
  <c r="AR185" i="176"/>
  <c r="AQ185" i="176"/>
  <c r="AP185" i="176"/>
  <c r="AO185" i="176"/>
  <c r="AR184" i="176"/>
  <c r="AQ184" i="176"/>
  <c r="AP184" i="176"/>
  <c r="AO184" i="176"/>
  <c r="AQ183" i="176"/>
  <c r="AO183" i="176"/>
  <c r="AQ182" i="176"/>
  <c r="AO182" i="176"/>
  <c r="AQ181" i="176"/>
  <c r="AO181" i="176"/>
  <c r="AQ180" i="176"/>
  <c r="AP180" i="176"/>
  <c r="AO180" i="176"/>
  <c r="AR179" i="176"/>
  <c r="AQ179" i="176"/>
  <c r="AP179" i="176"/>
  <c r="AO179" i="176"/>
  <c r="AR178" i="176"/>
  <c r="AQ178" i="176"/>
  <c r="AP178" i="176"/>
  <c r="AO178" i="176"/>
  <c r="AQ177" i="176"/>
  <c r="AO177" i="176"/>
  <c r="AR176" i="176"/>
  <c r="AQ176" i="176"/>
  <c r="AP176" i="176"/>
  <c r="AO176" i="176"/>
  <c r="AR175" i="176"/>
  <c r="AQ175" i="176"/>
  <c r="AP175" i="176"/>
  <c r="AO175" i="176"/>
  <c r="AR174" i="176"/>
  <c r="AQ174" i="176"/>
  <c r="AP174" i="176"/>
  <c r="AO174" i="176"/>
  <c r="AQ173" i="176"/>
  <c r="AO173" i="176"/>
  <c r="AQ172" i="176"/>
  <c r="AO172" i="176"/>
  <c r="AQ171" i="176"/>
  <c r="AO171" i="176"/>
  <c r="AQ170" i="176"/>
  <c r="AP170" i="176"/>
  <c r="AO170" i="176"/>
  <c r="AR169" i="176"/>
  <c r="AQ169" i="176"/>
  <c r="AP169" i="176"/>
  <c r="AO169" i="176"/>
  <c r="AR168" i="176"/>
  <c r="AQ168" i="176"/>
  <c r="AP168" i="176"/>
  <c r="AO168" i="176"/>
  <c r="AQ167" i="176"/>
  <c r="AO167" i="176"/>
  <c r="AR166" i="176"/>
  <c r="AQ166" i="176"/>
  <c r="AP166" i="176"/>
  <c r="AO166" i="176"/>
  <c r="AR165" i="176"/>
  <c r="AQ165" i="176"/>
  <c r="AP165" i="176"/>
  <c r="AO165" i="176"/>
  <c r="AR164" i="176"/>
  <c r="AQ164" i="176"/>
  <c r="AP164" i="176"/>
  <c r="AO164" i="176"/>
  <c r="AQ163" i="176"/>
  <c r="AO163" i="176"/>
  <c r="AQ162" i="176"/>
  <c r="AO162" i="176"/>
  <c r="AQ161" i="176"/>
  <c r="AO161" i="176"/>
  <c r="AQ160" i="176"/>
  <c r="AP160" i="176"/>
  <c r="AO160" i="176"/>
  <c r="AR159" i="176"/>
  <c r="AQ159" i="176"/>
  <c r="AP159" i="176"/>
  <c r="AO159" i="176"/>
  <c r="AR158" i="176"/>
  <c r="AQ158" i="176"/>
  <c r="AP158" i="176"/>
  <c r="AO158" i="176"/>
  <c r="AQ157" i="176"/>
  <c r="AO157" i="176"/>
  <c r="AR156" i="176"/>
  <c r="AQ156" i="176"/>
  <c r="AP156" i="176"/>
  <c r="AO156" i="176"/>
  <c r="AR155" i="176"/>
  <c r="AQ155" i="176"/>
  <c r="AP155" i="176"/>
  <c r="AO155" i="176"/>
  <c r="AR154" i="176"/>
  <c r="AQ154" i="176"/>
  <c r="AP154" i="176"/>
  <c r="AO154" i="176"/>
  <c r="AQ153" i="176"/>
  <c r="AO153" i="176"/>
  <c r="AQ152" i="176"/>
  <c r="AO152" i="176"/>
  <c r="AQ151" i="176"/>
  <c r="AO151" i="176"/>
  <c r="AQ150" i="176"/>
  <c r="AP150" i="176"/>
  <c r="AO150" i="176"/>
  <c r="AR149" i="176"/>
  <c r="AQ149" i="176"/>
  <c r="AP149" i="176"/>
  <c r="AO149" i="176"/>
  <c r="AR148" i="176"/>
  <c r="AQ148" i="176"/>
  <c r="AP148" i="176"/>
  <c r="AO148" i="176"/>
  <c r="AQ147" i="176"/>
  <c r="AO147" i="176"/>
  <c r="AR146" i="176"/>
  <c r="AQ146" i="176"/>
  <c r="AP146" i="176"/>
  <c r="AO146" i="176"/>
  <c r="AR145" i="176"/>
  <c r="AQ145" i="176"/>
  <c r="AP145" i="176"/>
  <c r="AO145" i="176"/>
  <c r="AR144" i="176"/>
  <c r="AQ144" i="176"/>
  <c r="AP144" i="176"/>
  <c r="AO144" i="176"/>
  <c r="AQ143" i="176"/>
  <c r="AO143" i="176"/>
  <c r="AQ142" i="176"/>
  <c r="AO142" i="176"/>
  <c r="AQ141" i="176"/>
  <c r="AO141" i="176"/>
  <c r="AQ140" i="176"/>
  <c r="AP140" i="176"/>
  <c r="AO140" i="176"/>
  <c r="AR139" i="176"/>
  <c r="AQ139" i="176"/>
  <c r="AP139" i="176"/>
  <c r="AO139" i="176"/>
  <c r="AR138" i="176"/>
  <c r="AQ138" i="176"/>
  <c r="AP138" i="176"/>
  <c r="AO138" i="176"/>
  <c r="AQ137" i="176"/>
  <c r="AO137" i="176"/>
  <c r="AR136" i="176"/>
  <c r="AQ136" i="176"/>
  <c r="AP136" i="176"/>
  <c r="AO136" i="176"/>
  <c r="AR135" i="176"/>
  <c r="AQ135" i="176"/>
  <c r="AP135" i="176"/>
  <c r="AO135" i="176"/>
  <c r="AR134" i="176"/>
  <c r="AQ134" i="176"/>
  <c r="AP134" i="176"/>
  <c r="AO134" i="176"/>
  <c r="AQ133" i="176"/>
  <c r="AO133" i="176"/>
  <c r="AQ132" i="176"/>
  <c r="AO132" i="176"/>
  <c r="AQ131" i="176"/>
  <c r="AO131" i="176"/>
  <c r="AQ130" i="176"/>
  <c r="AP130" i="176"/>
  <c r="AO130" i="176"/>
  <c r="AR129" i="176"/>
  <c r="AQ129" i="176"/>
  <c r="AP129" i="176"/>
  <c r="AO129" i="176"/>
  <c r="AR128" i="176"/>
  <c r="AQ128" i="176"/>
  <c r="AP128" i="176"/>
  <c r="AO128" i="176"/>
  <c r="AQ127" i="176"/>
  <c r="AO127" i="176"/>
  <c r="AR126" i="176"/>
  <c r="AQ126" i="176"/>
  <c r="AP126" i="176"/>
  <c r="AO126" i="176"/>
  <c r="AR125" i="176"/>
  <c r="AQ125" i="176"/>
  <c r="AP125" i="176"/>
  <c r="AO125" i="176"/>
  <c r="AR124" i="176"/>
  <c r="AQ124" i="176"/>
  <c r="AP124" i="176"/>
  <c r="AO124" i="176"/>
  <c r="AQ123" i="176"/>
  <c r="AO123" i="176"/>
  <c r="AQ122" i="176"/>
  <c r="AO122" i="176"/>
  <c r="AQ121" i="176"/>
  <c r="AO121" i="176"/>
  <c r="AQ120" i="176"/>
  <c r="AP120" i="176"/>
  <c r="AO120" i="176"/>
  <c r="AR119" i="176"/>
  <c r="AQ119" i="176"/>
  <c r="AP119" i="176"/>
  <c r="AO119" i="176"/>
  <c r="AR118" i="176"/>
  <c r="AQ118" i="176"/>
  <c r="AP118" i="176"/>
  <c r="AO118" i="176"/>
  <c r="AQ117" i="176"/>
  <c r="AO117" i="176"/>
  <c r="AR116" i="176"/>
  <c r="AQ116" i="176"/>
  <c r="AP116" i="176"/>
  <c r="AO116" i="176"/>
  <c r="AR115" i="176"/>
  <c r="AQ115" i="176"/>
  <c r="AP115" i="176"/>
  <c r="AO115" i="176"/>
  <c r="AR114" i="176"/>
  <c r="AQ114" i="176"/>
  <c r="AP114" i="176"/>
  <c r="AO114" i="176"/>
  <c r="AQ113" i="176"/>
  <c r="AO113" i="176"/>
  <c r="AQ112" i="176"/>
  <c r="AO112" i="176"/>
  <c r="AQ111" i="176"/>
  <c r="AO111" i="176"/>
  <c r="AQ110" i="176"/>
  <c r="AP110" i="176"/>
  <c r="AO110" i="176"/>
  <c r="AR109" i="176"/>
  <c r="AQ109" i="176"/>
  <c r="AP109" i="176"/>
  <c r="AO109" i="176"/>
  <c r="AR108" i="176"/>
  <c r="AQ108" i="176"/>
  <c r="AP108" i="176"/>
  <c r="AO108" i="176"/>
  <c r="AQ107" i="176"/>
  <c r="AO107" i="176"/>
  <c r="AR106" i="176"/>
  <c r="AQ106" i="176"/>
  <c r="AP106" i="176"/>
  <c r="AO106" i="176"/>
  <c r="AR105" i="176"/>
  <c r="AQ105" i="176"/>
  <c r="AP105" i="176"/>
  <c r="AO105" i="176"/>
  <c r="AR104" i="176"/>
  <c r="AQ104" i="176"/>
  <c r="AP104" i="176"/>
  <c r="AO104" i="176"/>
  <c r="AQ103" i="176"/>
  <c r="AO103" i="176"/>
  <c r="AQ102" i="176"/>
  <c r="AO102" i="176"/>
  <c r="AQ101" i="176"/>
  <c r="AO101" i="176"/>
  <c r="AQ100" i="176"/>
  <c r="AP100" i="176"/>
  <c r="AO100" i="176"/>
  <c r="AR99" i="176"/>
  <c r="AQ99" i="176"/>
  <c r="AP99" i="176"/>
  <c r="AO99" i="176"/>
  <c r="AR98" i="176"/>
  <c r="AQ98" i="176"/>
  <c r="AP98" i="176"/>
  <c r="AO98" i="176"/>
  <c r="AQ97" i="176"/>
  <c r="AO97" i="176"/>
  <c r="AR96" i="176"/>
  <c r="AQ96" i="176"/>
  <c r="AP96" i="176"/>
  <c r="AO96" i="176"/>
  <c r="AR95" i="176"/>
  <c r="AQ95" i="176"/>
  <c r="AP95" i="176"/>
  <c r="AO95" i="176"/>
  <c r="AR94" i="176"/>
  <c r="AQ94" i="176"/>
  <c r="AP94" i="176"/>
  <c r="AO94" i="176"/>
  <c r="AQ93" i="176"/>
  <c r="AO93" i="176"/>
  <c r="AQ92" i="176"/>
  <c r="AO92" i="176"/>
  <c r="AQ91" i="176"/>
  <c r="AO91" i="176"/>
  <c r="AQ90" i="176"/>
  <c r="AP90" i="176"/>
  <c r="AO90" i="176"/>
  <c r="AR89" i="176"/>
  <c r="AQ89" i="176"/>
  <c r="AP89" i="176"/>
  <c r="AO89" i="176"/>
  <c r="AR88" i="176"/>
  <c r="AQ88" i="176"/>
  <c r="AP88" i="176"/>
  <c r="AO88" i="176"/>
  <c r="AQ87" i="176"/>
  <c r="AO87" i="176"/>
  <c r="AR86" i="176"/>
  <c r="AQ86" i="176"/>
  <c r="AP86" i="176"/>
  <c r="AO86" i="176"/>
  <c r="AR85" i="176"/>
  <c r="AQ85" i="176"/>
  <c r="AP85" i="176"/>
  <c r="AO85" i="176"/>
  <c r="AR84" i="176"/>
  <c r="AQ84" i="176"/>
  <c r="AP84" i="176"/>
  <c r="AO84" i="176"/>
  <c r="AQ83" i="176"/>
  <c r="AO83" i="176"/>
  <c r="AQ82" i="176"/>
  <c r="AO82" i="176"/>
  <c r="AQ81" i="176"/>
  <c r="AO81" i="176"/>
  <c r="AQ80" i="176"/>
  <c r="AP80" i="176"/>
  <c r="AO80" i="176"/>
  <c r="AR79" i="176"/>
  <c r="AQ79" i="176"/>
  <c r="AP79" i="176"/>
  <c r="AO79" i="176"/>
  <c r="AR78" i="176"/>
  <c r="AQ78" i="176"/>
  <c r="AP78" i="176"/>
  <c r="AO78" i="176"/>
  <c r="AQ77" i="176"/>
  <c r="AO77" i="176"/>
  <c r="AR76" i="176"/>
  <c r="AQ76" i="176"/>
  <c r="AP76" i="176"/>
  <c r="AO76" i="176"/>
  <c r="AR75" i="176"/>
  <c r="AQ75" i="176"/>
  <c r="AP75" i="176"/>
  <c r="AO75" i="176"/>
  <c r="AR74" i="176"/>
  <c r="AQ74" i="176"/>
  <c r="AP74" i="176"/>
  <c r="AO74" i="176"/>
  <c r="AQ73" i="176"/>
  <c r="AO73" i="176"/>
  <c r="AQ72" i="176"/>
  <c r="AO72" i="176"/>
  <c r="AQ71" i="176"/>
  <c r="AO71" i="176"/>
  <c r="AQ70" i="176"/>
  <c r="AP70" i="176"/>
  <c r="AO70" i="176"/>
  <c r="AR69" i="176"/>
  <c r="AQ69" i="176"/>
  <c r="AP69" i="176"/>
  <c r="AO69" i="176"/>
  <c r="AR68" i="176"/>
  <c r="AQ68" i="176"/>
  <c r="AP68" i="176"/>
  <c r="AO68" i="176"/>
  <c r="AQ67" i="176"/>
  <c r="AO67" i="176"/>
  <c r="AR66" i="176"/>
  <c r="AQ66" i="176"/>
  <c r="AP66" i="176"/>
  <c r="AO66" i="176"/>
  <c r="AR65" i="176"/>
  <c r="AQ65" i="176"/>
  <c r="AP65" i="176"/>
  <c r="AO65" i="176"/>
  <c r="AR64" i="176"/>
  <c r="AQ64" i="176"/>
  <c r="AP64" i="176"/>
  <c r="AO64" i="176"/>
  <c r="AQ63" i="176"/>
  <c r="AO63" i="176"/>
  <c r="AQ62" i="176"/>
  <c r="AO62" i="176"/>
  <c r="AQ61" i="176"/>
  <c r="AO61" i="176"/>
  <c r="AQ60" i="176"/>
  <c r="AP60" i="176"/>
  <c r="AO60" i="176"/>
  <c r="AR59" i="176"/>
  <c r="AQ59" i="176"/>
  <c r="AP59" i="176"/>
  <c r="AO59" i="176"/>
  <c r="AR58" i="176"/>
  <c r="AQ58" i="176"/>
  <c r="AP58" i="176"/>
  <c r="AO58" i="176"/>
  <c r="AQ57" i="176"/>
  <c r="AO57" i="176"/>
  <c r="AR56" i="176"/>
  <c r="AQ56" i="176"/>
  <c r="AP56" i="176"/>
  <c r="AO56" i="176"/>
  <c r="AR55" i="176"/>
  <c r="AQ55" i="176"/>
  <c r="AP55" i="176"/>
  <c r="AO55" i="176"/>
  <c r="AR54" i="176"/>
  <c r="AQ54" i="176"/>
  <c r="AP54" i="176"/>
  <c r="AO54" i="176"/>
  <c r="AQ53" i="176"/>
  <c r="AO53" i="176"/>
  <c r="AQ52" i="176"/>
  <c r="AO52" i="176"/>
  <c r="AQ51" i="176"/>
  <c r="AO51" i="176"/>
  <c r="AQ50" i="176"/>
  <c r="AP50" i="176"/>
  <c r="AO50" i="176"/>
  <c r="AR49" i="176"/>
  <c r="AQ49" i="176"/>
  <c r="AP49" i="176"/>
  <c r="AO49" i="176"/>
  <c r="AR48" i="176"/>
  <c r="AQ48" i="176"/>
  <c r="AP48" i="176"/>
  <c r="AO48" i="176"/>
  <c r="AQ47" i="176"/>
  <c r="AO47" i="176"/>
  <c r="AR46" i="176"/>
  <c r="AQ46" i="176"/>
  <c r="AP46" i="176"/>
  <c r="AO46" i="176"/>
  <c r="AR45" i="176"/>
  <c r="AQ45" i="176"/>
  <c r="AP45" i="176"/>
  <c r="AO45" i="176"/>
  <c r="AR44" i="176"/>
  <c r="AQ44" i="176"/>
  <c r="AP44" i="176"/>
  <c r="AO44" i="176"/>
  <c r="AQ43" i="176"/>
  <c r="AO43" i="176"/>
  <c r="AQ42" i="176"/>
  <c r="AO42" i="176"/>
  <c r="AQ41" i="176"/>
  <c r="AO41" i="176"/>
  <c r="AQ40" i="176"/>
  <c r="AP40" i="176"/>
  <c r="AO40" i="176"/>
  <c r="AR39" i="176"/>
  <c r="AQ39" i="176"/>
  <c r="AP39" i="176"/>
  <c r="AO39" i="176"/>
  <c r="AR38" i="176"/>
  <c r="AQ38" i="176"/>
  <c r="AP38" i="176"/>
  <c r="AO38" i="176"/>
  <c r="AQ37" i="176"/>
  <c r="AO37" i="176"/>
  <c r="AR36" i="176"/>
  <c r="AQ36" i="176"/>
  <c r="AP36" i="176"/>
  <c r="AO36" i="176"/>
  <c r="AR35" i="176"/>
  <c r="AQ35" i="176"/>
  <c r="AP35" i="176"/>
  <c r="AO35" i="176"/>
  <c r="AR34" i="176"/>
  <c r="AQ34" i="176"/>
  <c r="AP34" i="176"/>
  <c r="AO34" i="176"/>
  <c r="AQ33" i="176"/>
  <c r="AO33" i="176"/>
  <c r="AQ32" i="176"/>
  <c r="AO32" i="176"/>
  <c r="AQ31" i="176"/>
  <c r="AO31" i="176"/>
  <c r="AQ30" i="176"/>
  <c r="AP30" i="176"/>
  <c r="AO30" i="176"/>
  <c r="AR29" i="176"/>
  <c r="AQ29" i="176"/>
  <c r="AP29" i="176"/>
  <c r="AO29" i="176"/>
  <c r="AR28" i="176"/>
  <c r="AQ28" i="176"/>
  <c r="AP28" i="176"/>
  <c r="AO28" i="176"/>
  <c r="AQ27" i="176"/>
  <c r="AO27" i="176"/>
  <c r="AR26" i="176"/>
  <c r="AQ26" i="176"/>
  <c r="AP26" i="176"/>
  <c r="AO26" i="176"/>
  <c r="AR25" i="176"/>
  <c r="AQ25" i="176"/>
  <c r="AP25" i="176"/>
  <c r="AO25" i="176"/>
  <c r="AR24" i="176"/>
  <c r="AQ24" i="176"/>
  <c r="AP24" i="176"/>
  <c r="AO24" i="176"/>
  <c r="AQ23" i="176"/>
  <c r="AO23" i="176"/>
  <c r="AQ22" i="176"/>
  <c r="AO22" i="176"/>
  <c r="AQ21" i="176"/>
  <c r="AO21" i="176"/>
  <c r="AQ20" i="176"/>
  <c r="AP20" i="176"/>
  <c r="AO20" i="176"/>
  <c r="AM239" i="176"/>
  <c r="AL239" i="176"/>
  <c r="AK239" i="176"/>
  <c r="AJ239" i="176"/>
  <c r="AM238" i="176"/>
  <c r="AL238" i="176"/>
  <c r="AK238" i="176"/>
  <c r="AJ238" i="176"/>
  <c r="AL237" i="176"/>
  <c r="AJ237" i="176"/>
  <c r="AM236" i="176"/>
  <c r="AL236" i="176"/>
  <c r="AK236" i="176"/>
  <c r="AJ236" i="176"/>
  <c r="AM235" i="176"/>
  <c r="AL235" i="176"/>
  <c r="AK235" i="176"/>
  <c r="AJ235" i="176"/>
  <c r="AM234" i="176"/>
  <c r="AL234" i="176"/>
  <c r="AK234" i="176"/>
  <c r="AJ234" i="176"/>
  <c r="AL233" i="176"/>
  <c r="AJ233" i="176"/>
  <c r="AL232" i="176"/>
  <c r="AJ232" i="176"/>
  <c r="AL231" i="176"/>
  <c r="AJ231" i="176"/>
  <c r="AL230" i="176"/>
  <c r="AK230" i="176"/>
  <c r="AJ230" i="176"/>
  <c r="AM229" i="176"/>
  <c r="AL229" i="176"/>
  <c r="AK229" i="176"/>
  <c r="AJ229" i="176"/>
  <c r="AM228" i="176"/>
  <c r="AL228" i="176"/>
  <c r="AK228" i="176"/>
  <c r="AJ228" i="176"/>
  <c r="AL227" i="176"/>
  <c r="AJ227" i="176"/>
  <c r="AM226" i="176"/>
  <c r="AL226" i="176"/>
  <c r="AK226" i="176"/>
  <c r="AJ226" i="176"/>
  <c r="AM225" i="176"/>
  <c r="AL225" i="176"/>
  <c r="AK225" i="176"/>
  <c r="AJ225" i="176"/>
  <c r="AM224" i="176"/>
  <c r="AL224" i="176"/>
  <c r="AK224" i="176"/>
  <c r="AJ224" i="176"/>
  <c r="AL223" i="176"/>
  <c r="AJ223" i="176"/>
  <c r="AL222" i="176"/>
  <c r="AJ222" i="176"/>
  <c r="AL221" i="176"/>
  <c r="AJ221" i="176"/>
  <c r="AL220" i="176"/>
  <c r="AK220" i="176"/>
  <c r="AJ220" i="176"/>
  <c r="AM219" i="176"/>
  <c r="AL219" i="176"/>
  <c r="AK219" i="176"/>
  <c r="AJ219" i="176"/>
  <c r="AM218" i="176"/>
  <c r="AL218" i="176"/>
  <c r="AK218" i="176"/>
  <c r="AJ218" i="176"/>
  <c r="AL217" i="176"/>
  <c r="AJ217" i="176"/>
  <c r="AM216" i="176"/>
  <c r="AL216" i="176"/>
  <c r="AK216" i="176"/>
  <c r="AJ216" i="176"/>
  <c r="AM215" i="176"/>
  <c r="AL215" i="176"/>
  <c r="AK215" i="176"/>
  <c r="AJ215" i="176"/>
  <c r="AM214" i="176"/>
  <c r="AL214" i="176"/>
  <c r="AK214" i="176"/>
  <c r="AJ214" i="176"/>
  <c r="AL213" i="176"/>
  <c r="AJ213" i="176"/>
  <c r="AL212" i="176"/>
  <c r="AJ212" i="176"/>
  <c r="AL211" i="176"/>
  <c r="AJ211" i="176"/>
  <c r="AL210" i="176"/>
  <c r="AK210" i="176"/>
  <c r="AJ210" i="176"/>
  <c r="AM209" i="176"/>
  <c r="AL209" i="176"/>
  <c r="AK209" i="176"/>
  <c r="AJ209" i="176"/>
  <c r="AM208" i="176"/>
  <c r="AL208" i="176"/>
  <c r="AK208" i="176"/>
  <c r="AJ208" i="176"/>
  <c r="AL207" i="176"/>
  <c r="AJ207" i="176"/>
  <c r="AM206" i="176"/>
  <c r="AL206" i="176"/>
  <c r="AK206" i="176"/>
  <c r="AJ206" i="176"/>
  <c r="AM205" i="176"/>
  <c r="AL205" i="176"/>
  <c r="AK205" i="176"/>
  <c r="AJ205" i="176"/>
  <c r="AM204" i="176"/>
  <c r="AL204" i="176"/>
  <c r="AK204" i="176"/>
  <c r="AJ204" i="176"/>
  <c r="AL203" i="176"/>
  <c r="AJ203" i="176"/>
  <c r="AL202" i="176"/>
  <c r="AJ202" i="176"/>
  <c r="AL201" i="176"/>
  <c r="AJ201" i="176"/>
  <c r="AL200" i="176"/>
  <c r="AK200" i="176"/>
  <c r="AJ200" i="176"/>
  <c r="AM199" i="176"/>
  <c r="AL199" i="176"/>
  <c r="AK199" i="176"/>
  <c r="AJ199" i="176"/>
  <c r="AM198" i="176"/>
  <c r="AL198" i="176"/>
  <c r="AK198" i="176"/>
  <c r="AJ198" i="176"/>
  <c r="AL197" i="176"/>
  <c r="AJ197" i="176"/>
  <c r="AM196" i="176"/>
  <c r="AL196" i="176"/>
  <c r="AK196" i="176"/>
  <c r="AJ196" i="176"/>
  <c r="AM195" i="176"/>
  <c r="AL195" i="176"/>
  <c r="AK195" i="176"/>
  <c r="AJ195" i="176"/>
  <c r="AM194" i="176"/>
  <c r="AL194" i="176"/>
  <c r="AK194" i="176"/>
  <c r="AJ194" i="176"/>
  <c r="AL193" i="176"/>
  <c r="AJ193" i="176"/>
  <c r="AL192" i="176"/>
  <c r="AJ192" i="176"/>
  <c r="AL191" i="176"/>
  <c r="AJ191" i="176"/>
  <c r="AL190" i="176"/>
  <c r="AK190" i="176"/>
  <c r="AJ190" i="176"/>
  <c r="AM189" i="176"/>
  <c r="AL189" i="176"/>
  <c r="AK189" i="176"/>
  <c r="AJ189" i="176"/>
  <c r="AM188" i="176"/>
  <c r="AL188" i="176"/>
  <c r="AK188" i="176"/>
  <c r="AJ188" i="176"/>
  <c r="AL187" i="176"/>
  <c r="AJ187" i="176"/>
  <c r="AM186" i="176"/>
  <c r="AL186" i="176"/>
  <c r="AK186" i="176"/>
  <c r="AJ186" i="176"/>
  <c r="AM185" i="176"/>
  <c r="AL185" i="176"/>
  <c r="AK185" i="176"/>
  <c r="AJ185" i="176"/>
  <c r="AM184" i="176"/>
  <c r="AL184" i="176"/>
  <c r="AK184" i="176"/>
  <c r="AJ184" i="176"/>
  <c r="AL183" i="176"/>
  <c r="AJ183" i="176"/>
  <c r="AL182" i="176"/>
  <c r="AJ182" i="176"/>
  <c r="AL181" i="176"/>
  <c r="AJ181" i="176"/>
  <c r="AL180" i="176"/>
  <c r="AK180" i="176"/>
  <c r="AJ180" i="176"/>
  <c r="AM179" i="176"/>
  <c r="AL179" i="176"/>
  <c r="AK179" i="176"/>
  <c r="AJ179" i="176"/>
  <c r="AM178" i="176"/>
  <c r="AL178" i="176"/>
  <c r="AK178" i="176"/>
  <c r="AJ178" i="176"/>
  <c r="AL177" i="176"/>
  <c r="AJ177" i="176"/>
  <c r="AM176" i="176"/>
  <c r="AL176" i="176"/>
  <c r="AK176" i="176"/>
  <c r="AJ176" i="176"/>
  <c r="AM175" i="176"/>
  <c r="AL175" i="176"/>
  <c r="AK175" i="176"/>
  <c r="AJ175" i="176"/>
  <c r="AM174" i="176"/>
  <c r="AL174" i="176"/>
  <c r="AK174" i="176"/>
  <c r="AJ174" i="176"/>
  <c r="AL173" i="176"/>
  <c r="AJ173" i="176"/>
  <c r="AL172" i="176"/>
  <c r="AJ172" i="176"/>
  <c r="AL171" i="176"/>
  <c r="AJ171" i="176"/>
  <c r="AL170" i="176"/>
  <c r="AK170" i="176"/>
  <c r="AJ170" i="176"/>
  <c r="AM169" i="176"/>
  <c r="AL169" i="176"/>
  <c r="AK169" i="176"/>
  <c r="AJ169" i="176"/>
  <c r="AM168" i="176"/>
  <c r="AL168" i="176"/>
  <c r="AK168" i="176"/>
  <c r="AJ168" i="176"/>
  <c r="AL167" i="176"/>
  <c r="AJ167" i="176"/>
  <c r="AM166" i="176"/>
  <c r="AL166" i="176"/>
  <c r="AK166" i="176"/>
  <c r="AJ166" i="176"/>
  <c r="AM165" i="176"/>
  <c r="AL165" i="176"/>
  <c r="AK165" i="176"/>
  <c r="AJ165" i="176"/>
  <c r="AM164" i="176"/>
  <c r="AL164" i="176"/>
  <c r="AK164" i="176"/>
  <c r="AJ164" i="176"/>
  <c r="AL163" i="176"/>
  <c r="AJ163" i="176"/>
  <c r="AL162" i="176"/>
  <c r="AJ162" i="176"/>
  <c r="AL161" i="176"/>
  <c r="AJ161" i="176"/>
  <c r="AL160" i="176"/>
  <c r="AK160" i="176"/>
  <c r="AJ160" i="176"/>
  <c r="AM159" i="176"/>
  <c r="AL159" i="176"/>
  <c r="AK159" i="176"/>
  <c r="AJ159" i="176"/>
  <c r="AM158" i="176"/>
  <c r="AL158" i="176"/>
  <c r="AK158" i="176"/>
  <c r="AJ158" i="176"/>
  <c r="AL157" i="176"/>
  <c r="AJ157" i="176"/>
  <c r="AM156" i="176"/>
  <c r="AL156" i="176"/>
  <c r="AK156" i="176"/>
  <c r="AJ156" i="176"/>
  <c r="AM155" i="176"/>
  <c r="AL155" i="176"/>
  <c r="AK155" i="176"/>
  <c r="AJ155" i="176"/>
  <c r="AM154" i="176"/>
  <c r="AL154" i="176"/>
  <c r="AK154" i="176"/>
  <c r="AJ154" i="176"/>
  <c r="AL153" i="176"/>
  <c r="AJ153" i="176"/>
  <c r="AL152" i="176"/>
  <c r="AJ152" i="176"/>
  <c r="AL151" i="176"/>
  <c r="AJ151" i="176"/>
  <c r="AL150" i="176"/>
  <c r="AK150" i="176"/>
  <c r="AJ150" i="176"/>
  <c r="AM149" i="176"/>
  <c r="AL149" i="176"/>
  <c r="AK149" i="176"/>
  <c r="AJ149" i="176"/>
  <c r="AM148" i="176"/>
  <c r="AL148" i="176"/>
  <c r="AK148" i="176"/>
  <c r="AJ148" i="176"/>
  <c r="AL147" i="176"/>
  <c r="AJ147" i="176"/>
  <c r="AM146" i="176"/>
  <c r="AL146" i="176"/>
  <c r="AK146" i="176"/>
  <c r="AJ146" i="176"/>
  <c r="AM145" i="176"/>
  <c r="AL145" i="176"/>
  <c r="AK145" i="176"/>
  <c r="AJ145" i="176"/>
  <c r="AM144" i="176"/>
  <c r="AL144" i="176"/>
  <c r="AK144" i="176"/>
  <c r="AJ144" i="176"/>
  <c r="AL143" i="176"/>
  <c r="AJ143" i="176"/>
  <c r="AL142" i="176"/>
  <c r="AJ142" i="176"/>
  <c r="AL141" i="176"/>
  <c r="AJ141" i="176"/>
  <c r="AL140" i="176"/>
  <c r="AK140" i="176"/>
  <c r="AJ140" i="176"/>
  <c r="AM139" i="176"/>
  <c r="AL139" i="176"/>
  <c r="AK139" i="176"/>
  <c r="AJ139" i="176"/>
  <c r="AM138" i="176"/>
  <c r="AL138" i="176"/>
  <c r="AK138" i="176"/>
  <c r="AJ138" i="176"/>
  <c r="AL137" i="176"/>
  <c r="AJ137" i="176"/>
  <c r="AM136" i="176"/>
  <c r="AL136" i="176"/>
  <c r="AK136" i="176"/>
  <c r="AJ136" i="176"/>
  <c r="AM135" i="176"/>
  <c r="AL135" i="176"/>
  <c r="AK135" i="176"/>
  <c r="AJ135" i="176"/>
  <c r="AM134" i="176"/>
  <c r="AL134" i="176"/>
  <c r="AK134" i="176"/>
  <c r="AJ134" i="176"/>
  <c r="AL133" i="176"/>
  <c r="AJ133" i="176"/>
  <c r="AL132" i="176"/>
  <c r="AJ132" i="176"/>
  <c r="AL131" i="176"/>
  <c r="AJ131" i="176"/>
  <c r="AL130" i="176"/>
  <c r="AK130" i="176"/>
  <c r="AJ130" i="176"/>
  <c r="AM129" i="176"/>
  <c r="AL129" i="176"/>
  <c r="AK129" i="176"/>
  <c r="AJ129" i="176"/>
  <c r="AM128" i="176"/>
  <c r="AL128" i="176"/>
  <c r="AK128" i="176"/>
  <c r="AJ128" i="176"/>
  <c r="AL127" i="176"/>
  <c r="AJ127" i="176"/>
  <c r="AM126" i="176"/>
  <c r="AL126" i="176"/>
  <c r="AK126" i="176"/>
  <c r="AJ126" i="176"/>
  <c r="AM125" i="176"/>
  <c r="AL125" i="176"/>
  <c r="AK125" i="176"/>
  <c r="AJ125" i="176"/>
  <c r="AM124" i="176"/>
  <c r="AL124" i="176"/>
  <c r="AK124" i="176"/>
  <c r="AJ124" i="176"/>
  <c r="AL123" i="176"/>
  <c r="AJ123" i="176"/>
  <c r="AL122" i="176"/>
  <c r="AJ122" i="176"/>
  <c r="AL121" i="176"/>
  <c r="AJ121" i="176"/>
  <c r="AL120" i="176"/>
  <c r="AK120" i="176"/>
  <c r="AJ120" i="176"/>
  <c r="AM119" i="176"/>
  <c r="AL119" i="176"/>
  <c r="AK119" i="176"/>
  <c r="AJ119" i="176"/>
  <c r="AM118" i="176"/>
  <c r="AL118" i="176"/>
  <c r="AK118" i="176"/>
  <c r="AJ118" i="176"/>
  <c r="AL117" i="176"/>
  <c r="AJ117" i="176"/>
  <c r="AM116" i="176"/>
  <c r="AL116" i="176"/>
  <c r="AK116" i="176"/>
  <c r="AJ116" i="176"/>
  <c r="AM115" i="176"/>
  <c r="AL115" i="176"/>
  <c r="AK115" i="176"/>
  <c r="AJ115" i="176"/>
  <c r="AM114" i="176"/>
  <c r="AL114" i="176"/>
  <c r="AK114" i="176"/>
  <c r="AJ114" i="176"/>
  <c r="AL113" i="176"/>
  <c r="AJ113" i="176"/>
  <c r="AL112" i="176"/>
  <c r="AJ112" i="176"/>
  <c r="AL111" i="176"/>
  <c r="AJ111" i="176"/>
  <c r="AL110" i="176"/>
  <c r="AK110" i="176"/>
  <c r="AJ110" i="176"/>
  <c r="AM109" i="176"/>
  <c r="AL109" i="176"/>
  <c r="AK109" i="176"/>
  <c r="AJ109" i="176"/>
  <c r="AM108" i="176"/>
  <c r="AL108" i="176"/>
  <c r="AK108" i="176"/>
  <c r="AJ108" i="176"/>
  <c r="AL107" i="176"/>
  <c r="AJ107" i="176"/>
  <c r="AM106" i="176"/>
  <c r="AL106" i="176"/>
  <c r="AK106" i="176"/>
  <c r="AJ106" i="176"/>
  <c r="AM105" i="176"/>
  <c r="AL105" i="176"/>
  <c r="AK105" i="176"/>
  <c r="AJ105" i="176"/>
  <c r="AM104" i="176"/>
  <c r="AL104" i="176"/>
  <c r="AK104" i="176"/>
  <c r="AJ104" i="176"/>
  <c r="AL103" i="176"/>
  <c r="AJ103" i="176"/>
  <c r="AL102" i="176"/>
  <c r="AJ102" i="176"/>
  <c r="AL101" i="176"/>
  <c r="AJ101" i="176"/>
  <c r="AL100" i="176"/>
  <c r="AK100" i="176"/>
  <c r="AJ100" i="176"/>
  <c r="AM99" i="176"/>
  <c r="AL99" i="176"/>
  <c r="AK99" i="176"/>
  <c r="AJ99" i="176"/>
  <c r="AM98" i="176"/>
  <c r="AL98" i="176"/>
  <c r="AK98" i="176"/>
  <c r="AJ98" i="176"/>
  <c r="AL97" i="176"/>
  <c r="AJ97" i="176"/>
  <c r="AM96" i="176"/>
  <c r="AL96" i="176"/>
  <c r="AK96" i="176"/>
  <c r="AJ96" i="176"/>
  <c r="AM95" i="176"/>
  <c r="AL95" i="176"/>
  <c r="AK95" i="176"/>
  <c r="AJ95" i="176"/>
  <c r="AM94" i="176"/>
  <c r="AL94" i="176"/>
  <c r="AK94" i="176"/>
  <c r="AJ94" i="176"/>
  <c r="AL93" i="176"/>
  <c r="AJ93" i="176"/>
  <c r="AL92" i="176"/>
  <c r="AJ92" i="176"/>
  <c r="AL91" i="176"/>
  <c r="AJ91" i="176"/>
  <c r="AL90" i="176"/>
  <c r="AK90" i="176"/>
  <c r="AJ90" i="176"/>
  <c r="AM89" i="176"/>
  <c r="AL89" i="176"/>
  <c r="AK89" i="176"/>
  <c r="AJ89" i="176"/>
  <c r="AM88" i="176"/>
  <c r="AL88" i="176"/>
  <c r="AK88" i="176"/>
  <c r="AJ88" i="176"/>
  <c r="AL87" i="176"/>
  <c r="AJ87" i="176"/>
  <c r="AM86" i="176"/>
  <c r="AL86" i="176"/>
  <c r="AK86" i="176"/>
  <c r="AJ86" i="176"/>
  <c r="AM85" i="176"/>
  <c r="AL85" i="176"/>
  <c r="AK85" i="176"/>
  <c r="AJ85" i="176"/>
  <c r="AM84" i="176"/>
  <c r="AL84" i="176"/>
  <c r="AK84" i="176"/>
  <c r="AJ84" i="176"/>
  <c r="AL83" i="176"/>
  <c r="AJ83" i="176"/>
  <c r="AL82" i="176"/>
  <c r="AJ82" i="176"/>
  <c r="AL81" i="176"/>
  <c r="AJ81" i="176"/>
  <c r="AL80" i="176"/>
  <c r="AK80" i="176"/>
  <c r="AJ80" i="176"/>
  <c r="AM79" i="176"/>
  <c r="AL79" i="176"/>
  <c r="AK79" i="176"/>
  <c r="AJ79" i="176"/>
  <c r="AM78" i="176"/>
  <c r="AL78" i="176"/>
  <c r="AK78" i="176"/>
  <c r="AJ78" i="176"/>
  <c r="AL77" i="176"/>
  <c r="AJ77" i="176"/>
  <c r="AM76" i="176"/>
  <c r="AL76" i="176"/>
  <c r="AK76" i="176"/>
  <c r="AJ76" i="176"/>
  <c r="AM75" i="176"/>
  <c r="AL75" i="176"/>
  <c r="AK75" i="176"/>
  <c r="AJ75" i="176"/>
  <c r="AM74" i="176"/>
  <c r="AL74" i="176"/>
  <c r="AK74" i="176"/>
  <c r="AJ74" i="176"/>
  <c r="AL73" i="176"/>
  <c r="AJ73" i="176"/>
  <c r="AL72" i="176"/>
  <c r="AJ72" i="176"/>
  <c r="AL71" i="176"/>
  <c r="AJ71" i="176"/>
  <c r="AL70" i="176"/>
  <c r="AK70" i="176"/>
  <c r="AJ70" i="176"/>
  <c r="AM69" i="176"/>
  <c r="AL69" i="176"/>
  <c r="AK69" i="176"/>
  <c r="AJ69" i="176"/>
  <c r="AM68" i="176"/>
  <c r="AL68" i="176"/>
  <c r="AK68" i="176"/>
  <c r="AJ68" i="176"/>
  <c r="AL67" i="176"/>
  <c r="AJ67" i="176"/>
  <c r="AM66" i="176"/>
  <c r="AL66" i="176"/>
  <c r="AK66" i="176"/>
  <c r="AJ66" i="176"/>
  <c r="AM65" i="176"/>
  <c r="AL65" i="176"/>
  <c r="AK65" i="176"/>
  <c r="AJ65" i="176"/>
  <c r="AM64" i="176"/>
  <c r="AL64" i="176"/>
  <c r="AK64" i="176"/>
  <c r="AJ64" i="176"/>
  <c r="AL63" i="176"/>
  <c r="AJ63" i="176"/>
  <c r="AL62" i="176"/>
  <c r="AJ62" i="176"/>
  <c r="AL61" i="176"/>
  <c r="AJ61" i="176"/>
  <c r="AL60" i="176"/>
  <c r="AK60" i="176"/>
  <c r="AJ60" i="176"/>
  <c r="AM59" i="176"/>
  <c r="AL59" i="176"/>
  <c r="AK59" i="176"/>
  <c r="AJ59" i="176"/>
  <c r="AM58" i="176"/>
  <c r="AL58" i="176"/>
  <c r="AK58" i="176"/>
  <c r="AJ58" i="176"/>
  <c r="AL57" i="176"/>
  <c r="AJ57" i="176"/>
  <c r="AM56" i="176"/>
  <c r="AL56" i="176"/>
  <c r="AK56" i="176"/>
  <c r="AJ56" i="176"/>
  <c r="AM55" i="176"/>
  <c r="AL55" i="176"/>
  <c r="AK55" i="176"/>
  <c r="AJ55" i="176"/>
  <c r="AM54" i="176"/>
  <c r="AL54" i="176"/>
  <c r="AK54" i="176"/>
  <c r="AJ54" i="176"/>
  <c r="AL53" i="176"/>
  <c r="AJ53" i="176"/>
  <c r="AL52" i="176"/>
  <c r="AJ52" i="176"/>
  <c r="AL51" i="176"/>
  <c r="AJ51" i="176"/>
  <c r="AL50" i="176"/>
  <c r="AK50" i="176"/>
  <c r="AJ50" i="176"/>
  <c r="AM49" i="176"/>
  <c r="AL49" i="176"/>
  <c r="AK49" i="176"/>
  <c r="AJ49" i="176"/>
  <c r="AM48" i="176"/>
  <c r="AL48" i="176"/>
  <c r="AK48" i="176"/>
  <c r="AJ48" i="176"/>
  <c r="AL47" i="176"/>
  <c r="AJ47" i="176"/>
  <c r="AM46" i="176"/>
  <c r="AL46" i="176"/>
  <c r="AK46" i="176"/>
  <c r="AJ46" i="176"/>
  <c r="AM45" i="176"/>
  <c r="AL45" i="176"/>
  <c r="AK45" i="176"/>
  <c r="AJ45" i="176"/>
  <c r="AM44" i="176"/>
  <c r="AL44" i="176"/>
  <c r="AK44" i="176"/>
  <c r="AJ44" i="176"/>
  <c r="AL43" i="176"/>
  <c r="AJ43" i="176"/>
  <c r="AL42" i="176"/>
  <c r="AJ42" i="176"/>
  <c r="AL41" i="176"/>
  <c r="AJ41" i="176"/>
  <c r="AL40" i="176"/>
  <c r="AK40" i="176"/>
  <c r="AJ40" i="176"/>
  <c r="AM39" i="176"/>
  <c r="AL39" i="176"/>
  <c r="AK39" i="176"/>
  <c r="AJ39" i="176"/>
  <c r="AM38" i="176"/>
  <c r="AL38" i="176"/>
  <c r="AK38" i="176"/>
  <c r="AJ38" i="176"/>
  <c r="AL37" i="176"/>
  <c r="AJ37" i="176"/>
  <c r="AM36" i="176"/>
  <c r="AL36" i="176"/>
  <c r="AK36" i="176"/>
  <c r="AJ36" i="176"/>
  <c r="AM35" i="176"/>
  <c r="AL35" i="176"/>
  <c r="AK35" i="176"/>
  <c r="AJ35" i="176"/>
  <c r="AM34" i="176"/>
  <c r="AL34" i="176"/>
  <c r="AK34" i="176"/>
  <c r="AJ34" i="176"/>
  <c r="AL33" i="176"/>
  <c r="AJ33" i="176"/>
  <c r="AL32" i="176"/>
  <c r="AJ32" i="176"/>
  <c r="AL31" i="176"/>
  <c r="AJ31" i="176"/>
  <c r="AL30" i="176"/>
  <c r="AK30" i="176"/>
  <c r="AJ30" i="176"/>
  <c r="AM29" i="176"/>
  <c r="AL29" i="176"/>
  <c r="AK29" i="176"/>
  <c r="AJ29" i="176"/>
  <c r="AM28" i="176"/>
  <c r="AL28" i="176"/>
  <c r="AK28" i="176"/>
  <c r="AJ28" i="176"/>
  <c r="AL27" i="176"/>
  <c r="AJ27" i="176"/>
  <c r="AM26" i="176"/>
  <c r="AL26" i="176"/>
  <c r="AK26" i="176"/>
  <c r="AJ26" i="176"/>
  <c r="AM25" i="176"/>
  <c r="AL25" i="176"/>
  <c r="AK25" i="176"/>
  <c r="AJ25" i="176"/>
  <c r="AM24" i="176"/>
  <c r="AL24" i="176"/>
  <c r="AK24" i="176"/>
  <c r="AJ24" i="176"/>
  <c r="AL23" i="176"/>
  <c r="AJ23" i="176"/>
  <c r="AL22" i="176"/>
  <c r="AJ22" i="176"/>
  <c r="AL21" i="176"/>
  <c r="AJ21" i="176"/>
  <c r="AL20" i="176"/>
  <c r="AK20" i="176"/>
  <c r="AJ20" i="176"/>
  <c r="AH239" i="176"/>
  <c r="AG239" i="176"/>
  <c r="AF239" i="176"/>
  <c r="AE239" i="176"/>
  <c r="AH238" i="176"/>
  <c r="AG238" i="176"/>
  <c r="AF238" i="176"/>
  <c r="AE238" i="176"/>
  <c r="AG237" i="176"/>
  <c r="AE237" i="176"/>
  <c r="AH236" i="176"/>
  <c r="AG236" i="176"/>
  <c r="AF236" i="176"/>
  <c r="AE236" i="176"/>
  <c r="AH235" i="176"/>
  <c r="AG235" i="176"/>
  <c r="AF235" i="176"/>
  <c r="AE235" i="176"/>
  <c r="AH234" i="176"/>
  <c r="AG234" i="176"/>
  <c r="AF234" i="176"/>
  <c r="AE234" i="176"/>
  <c r="AG233" i="176"/>
  <c r="AE233" i="176"/>
  <c r="AH232" i="176"/>
  <c r="AG232" i="176"/>
  <c r="AF232" i="176"/>
  <c r="AE232" i="176"/>
  <c r="AH231" i="176"/>
  <c r="AG231" i="176"/>
  <c r="AF231" i="176"/>
  <c r="AE231" i="176"/>
  <c r="AG230" i="176"/>
  <c r="AF230" i="176"/>
  <c r="AE230" i="176"/>
  <c r="AH229" i="176"/>
  <c r="AG229" i="176"/>
  <c r="AF229" i="176"/>
  <c r="AE229" i="176"/>
  <c r="AH228" i="176"/>
  <c r="AG228" i="176"/>
  <c r="AF228" i="176"/>
  <c r="AE228" i="176"/>
  <c r="AG227" i="176"/>
  <c r="AE227" i="176"/>
  <c r="AH226" i="176"/>
  <c r="AG226" i="176"/>
  <c r="AF226" i="176"/>
  <c r="AE226" i="176"/>
  <c r="AH225" i="176"/>
  <c r="AG225" i="176"/>
  <c r="AF225" i="176"/>
  <c r="AE225" i="176"/>
  <c r="AH224" i="176"/>
  <c r="AG224" i="176"/>
  <c r="AF224" i="176"/>
  <c r="AE224" i="176"/>
  <c r="AG223" i="176"/>
  <c r="AE223" i="176"/>
  <c r="AH222" i="176"/>
  <c r="AG222" i="176"/>
  <c r="AF222" i="176"/>
  <c r="AE222" i="176"/>
  <c r="AH221" i="176"/>
  <c r="AG221" i="176"/>
  <c r="AF221" i="176"/>
  <c r="AE221" i="176"/>
  <c r="AG220" i="176"/>
  <c r="AF220" i="176"/>
  <c r="AE220" i="176"/>
  <c r="AH219" i="176"/>
  <c r="AG219" i="176"/>
  <c r="AF219" i="176"/>
  <c r="AE219" i="176"/>
  <c r="AH218" i="176"/>
  <c r="AG218" i="176"/>
  <c r="AF218" i="176"/>
  <c r="AE218" i="176"/>
  <c r="AG217" i="176"/>
  <c r="AE217" i="176"/>
  <c r="AH216" i="176"/>
  <c r="AG216" i="176"/>
  <c r="AF216" i="176"/>
  <c r="AE216" i="176"/>
  <c r="AH215" i="176"/>
  <c r="AG215" i="176"/>
  <c r="AF215" i="176"/>
  <c r="AE215" i="176"/>
  <c r="AH214" i="176"/>
  <c r="AG214" i="176"/>
  <c r="AF214" i="176"/>
  <c r="AE214" i="176"/>
  <c r="AG213" i="176"/>
  <c r="AE213" i="176"/>
  <c r="AH212" i="176"/>
  <c r="AG212" i="176"/>
  <c r="AF212" i="176"/>
  <c r="AE212" i="176"/>
  <c r="AH211" i="176"/>
  <c r="AG211" i="176"/>
  <c r="AF211" i="176"/>
  <c r="AE211" i="176"/>
  <c r="AG210" i="176"/>
  <c r="AF210" i="176"/>
  <c r="AE210" i="176"/>
  <c r="AH209" i="176"/>
  <c r="AG209" i="176"/>
  <c r="AF209" i="176"/>
  <c r="AE209" i="176"/>
  <c r="AH208" i="176"/>
  <c r="AG208" i="176"/>
  <c r="AF208" i="176"/>
  <c r="AE208" i="176"/>
  <c r="AG207" i="176"/>
  <c r="AE207" i="176"/>
  <c r="AH206" i="176"/>
  <c r="AG206" i="176"/>
  <c r="AF206" i="176"/>
  <c r="AE206" i="176"/>
  <c r="AH205" i="176"/>
  <c r="AG205" i="176"/>
  <c r="AF205" i="176"/>
  <c r="AE205" i="176"/>
  <c r="AH204" i="176"/>
  <c r="AG204" i="176"/>
  <c r="AF204" i="176"/>
  <c r="AE204" i="176"/>
  <c r="AG203" i="176"/>
  <c r="AE203" i="176"/>
  <c r="AH202" i="176"/>
  <c r="AG202" i="176"/>
  <c r="AF202" i="176"/>
  <c r="AE202" i="176"/>
  <c r="AH201" i="176"/>
  <c r="AG201" i="176"/>
  <c r="AF201" i="176"/>
  <c r="AE201" i="176"/>
  <c r="AG200" i="176"/>
  <c r="AF200" i="176"/>
  <c r="AE200" i="176"/>
  <c r="AH199" i="176"/>
  <c r="AG199" i="176"/>
  <c r="AF199" i="176"/>
  <c r="AE199" i="176"/>
  <c r="AH198" i="176"/>
  <c r="AG198" i="176"/>
  <c r="AF198" i="176"/>
  <c r="AE198" i="176"/>
  <c r="AG197" i="176"/>
  <c r="AE197" i="176"/>
  <c r="AH196" i="176"/>
  <c r="AG196" i="176"/>
  <c r="AF196" i="176"/>
  <c r="AE196" i="176"/>
  <c r="AH195" i="176"/>
  <c r="AG195" i="176"/>
  <c r="AF195" i="176"/>
  <c r="AE195" i="176"/>
  <c r="AH194" i="176"/>
  <c r="AG194" i="176"/>
  <c r="AF194" i="176"/>
  <c r="AE194" i="176"/>
  <c r="AG193" i="176"/>
  <c r="AE193" i="176"/>
  <c r="AH192" i="176"/>
  <c r="AG192" i="176"/>
  <c r="AF192" i="176"/>
  <c r="AE192" i="176"/>
  <c r="AH191" i="176"/>
  <c r="AG191" i="176"/>
  <c r="AF191" i="176"/>
  <c r="AE191" i="176"/>
  <c r="AG190" i="176"/>
  <c r="AF190" i="176"/>
  <c r="AE190" i="176"/>
  <c r="AH189" i="176"/>
  <c r="AG189" i="176"/>
  <c r="AF189" i="176"/>
  <c r="AE189" i="176"/>
  <c r="AH188" i="176"/>
  <c r="AG188" i="176"/>
  <c r="AF188" i="176"/>
  <c r="AE188" i="176"/>
  <c r="AG187" i="176"/>
  <c r="AE187" i="176"/>
  <c r="AH186" i="176"/>
  <c r="AG186" i="176"/>
  <c r="AF186" i="176"/>
  <c r="AE186" i="176"/>
  <c r="AH185" i="176"/>
  <c r="AG185" i="176"/>
  <c r="AF185" i="176"/>
  <c r="AE185" i="176"/>
  <c r="AH184" i="176"/>
  <c r="AG184" i="176"/>
  <c r="AF184" i="176"/>
  <c r="AE184" i="176"/>
  <c r="AG183" i="176"/>
  <c r="AE183" i="176"/>
  <c r="AH182" i="176"/>
  <c r="AG182" i="176"/>
  <c r="AF182" i="176"/>
  <c r="AE182" i="176"/>
  <c r="AH181" i="176"/>
  <c r="AG181" i="176"/>
  <c r="AF181" i="176"/>
  <c r="AE181" i="176"/>
  <c r="AG180" i="176"/>
  <c r="AF180" i="176"/>
  <c r="AE180" i="176"/>
  <c r="AH179" i="176"/>
  <c r="AG179" i="176"/>
  <c r="AF179" i="176"/>
  <c r="AE179" i="176"/>
  <c r="AH178" i="176"/>
  <c r="AG178" i="176"/>
  <c r="AF178" i="176"/>
  <c r="AE178" i="176"/>
  <c r="AG177" i="176"/>
  <c r="AE177" i="176"/>
  <c r="AH176" i="176"/>
  <c r="AG176" i="176"/>
  <c r="AF176" i="176"/>
  <c r="AE176" i="176"/>
  <c r="AH175" i="176"/>
  <c r="AG175" i="176"/>
  <c r="AF175" i="176"/>
  <c r="AE175" i="176"/>
  <c r="AH174" i="176"/>
  <c r="AG174" i="176"/>
  <c r="AF174" i="176"/>
  <c r="AE174" i="176"/>
  <c r="AG173" i="176"/>
  <c r="AE173" i="176"/>
  <c r="AH172" i="176"/>
  <c r="AG172" i="176"/>
  <c r="AF172" i="176"/>
  <c r="AE172" i="176"/>
  <c r="AH171" i="176"/>
  <c r="AG171" i="176"/>
  <c r="AF171" i="176"/>
  <c r="AE171" i="176"/>
  <c r="AG170" i="176"/>
  <c r="AF170" i="176"/>
  <c r="AE170" i="176"/>
  <c r="AH169" i="176"/>
  <c r="AG169" i="176"/>
  <c r="AF169" i="176"/>
  <c r="AE169" i="176"/>
  <c r="AH168" i="176"/>
  <c r="AG168" i="176"/>
  <c r="AF168" i="176"/>
  <c r="AE168" i="176"/>
  <c r="AG167" i="176"/>
  <c r="AE167" i="176"/>
  <c r="AH166" i="176"/>
  <c r="AG166" i="176"/>
  <c r="AF166" i="176"/>
  <c r="AE166" i="176"/>
  <c r="AH165" i="176"/>
  <c r="AG165" i="176"/>
  <c r="AF165" i="176"/>
  <c r="AE165" i="176"/>
  <c r="AH164" i="176"/>
  <c r="AG164" i="176"/>
  <c r="AF164" i="176"/>
  <c r="AE164" i="176"/>
  <c r="AG163" i="176"/>
  <c r="AE163" i="176"/>
  <c r="AH162" i="176"/>
  <c r="AG162" i="176"/>
  <c r="AF162" i="176"/>
  <c r="AE162" i="176"/>
  <c r="AH161" i="176"/>
  <c r="AG161" i="176"/>
  <c r="AF161" i="176"/>
  <c r="AE161" i="176"/>
  <c r="AG160" i="176"/>
  <c r="AF160" i="176"/>
  <c r="AE160" i="176"/>
  <c r="AH159" i="176"/>
  <c r="AG159" i="176"/>
  <c r="AF159" i="176"/>
  <c r="AE159" i="176"/>
  <c r="AH158" i="176"/>
  <c r="AG158" i="176"/>
  <c r="AF158" i="176"/>
  <c r="AE158" i="176"/>
  <c r="AG157" i="176"/>
  <c r="AE157" i="176"/>
  <c r="AH156" i="176"/>
  <c r="AG156" i="176"/>
  <c r="AF156" i="176"/>
  <c r="AE156" i="176"/>
  <c r="AH155" i="176"/>
  <c r="AG155" i="176"/>
  <c r="AF155" i="176"/>
  <c r="AE155" i="176"/>
  <c r="AH154" i="176"/>
  <c r="AG154" i="176"/>
  <c r="AF154" i="176"/>
  <c r="AE154" i="176"/>
  <c r="AG153" i="176"/>
  <c r="AE153" i="176"/>
  <c r="AH152" i="176"/>
  <c r="AG152" i="176"/>
  <c r="AF152" i="176"/>
  <c r="AE152" i="176"/>
  <c r="AH151" i="176"/>
  <c r="AG151" i="176"/>
  <c r="AF151" i="176"/>
  <c r="AE151" i="176"/>
  <c r="AG150" i="176"/>
  <c r="AF150" i="176"/>
  <c r="AE150" i="176"/>
  <c r="AH149" i="176"/>
  <c r="AG149" i="176"/>
  <c r="AF149" i="176"/>
  <c r="AE149" i="176"/>
  <c r="AH148" i="176"/>
  <c r="AG148" i="176"/>
  <c r="AF148" i="176"/>
  <c r="AE148" i="176"/>
  <c r="AG147" i="176"/>
  <c r="AE147" i="176"/>
  <c r="AH146" i="176"/>
  <c r="AG146" i="176"/>
  <c r="AF146" i="176"/>
  <c r="AE146" i="176"/>
  <c r="AH145" i="176"/>
  <c r="AG145" i="176"/>
  <c r="AF145" i="176"/>
  <c r="AE145" i="176"/>
  <c r="AH144" i="176"/>
  <c r="AG144" i="176"/>
  <c r="AF144" i="176"/>
  <c r="AE144" i="176"/>
  <c r="AG143" i="176"/>
  <c r="AE143" i="176"/>
  <c r="AH142" i="176"/>
  <c r="AG142" i="176"/>
  <c r="AF142" i="176"/>
  <c r="AE142" i="176"/>
  <c r="AH141" i="176"/>
  <c r="AG141" i="176"/>
  <c r="AF141" i="176"/>
  <c r="AE141" i="176"/>
  <c r="AG140" i="176"/>
  <c r="AF140" i="176"/>
  <c r="AE140" i="176"/>
  <c r="AH139" i="176"/>
  <c r="AG139" i="176"/>
  <c r="AF139" i="176"/>
  <c r="AE139" i="176"/>
  <c r="AH138" i="176"/>
  <c r="AG138" i="176"/>
  <c r="AF138" i="176"/>
  <c r="AE138" i="176"/>
  <c r="AG137" i="176"/>
  <c r="AE137" i="176"/>
  <c r="AH136" i="176"/>
  <c r="AG136" i="176"/>
  <c r="AF136" i="176"/>
  <c r="AE136" i="176"/>
  <c r="AH135" i="176"/>
  <c r="AG135" i="176"/>
  <c r="AF135" i="176"/>
  <c r="AE135" i="176"/>
  <c r="AH134" i="176"/>
  <c r="AG134" i="176"/>
  <c r="AF134" i="176"/>
  <c r="AE134" i="176"/>
  <c r="AG133" i="176"/>
  <c r="AE133" i="176"/>
  <c r="AH132" i="176"/>
  <c r="AG132" i="176"/>
  <c r="AF132" i="176"/>
  <c r="AE132" i="176"/>
  <c r="AH131" i="176"/>
  <c r="AG131" i="176"/>
  <c r="AF131" i="176"/>
  <c r="AE131" i="176"/>
  <c r="AG130" i="176"/>
  <c r="AF130" i="176"/>
  <c r="AE130" i="176"/>
  <c r="AH129" i="176"/>
  <c r="AG129" i="176"/>
  <c r="AF129" i="176"/>
  <c r="AE129" i="176"/>
  <c r="AH128" i="176"/>
  <c r="AG128" i="176"/>
  <c r="AF128" i="176"/>
  <c r="AE128" i="176"/>
  <c r="AG127" i="176"/>
  <c r="AE127" i="176"/>
  <c r="AH126" i="176"/>
  <c r="AG126" i="176"/>
  <c r="AF126" i="176"/>
  <c r="AE126" i="176"/>
  <c r="AH125" i="176"/>
  <c r="AG125" i="176"/>
  <c r="AF125" i="176"/>
  <c r="AE125" i="176"/>
  <c r="AH124" i="176"/>
  <c r="AG124" i="176"/>
  <c r="AF124" i="176"/>
  <c r="AE124" i="176"/>
  <c r="AG123" i="176"/>
  <c r="AE123" i="176"/>
  <c r="AH122" i="176"/>
  <c r="AG122" i="176"/>
  <c r="AF122" i="176"/>
  <c r="AE122" i="176"/>
  <c r="AH121" i="176"/>
  <c r="AG121" i="176"/>
  <c r="AF121" i="176"/>
  <c r="AE121" i="176"/>
  <c r="AG120" i="176"/>
  <c r="AF120" i="176"/>
  <c r="AE120" i="176"/>
  <c r="AH119" i="176"/>
  <c r="AG119" i="176"/>
  <c r="AF119" i="176"/>
  <c r="AE119" i="176"/>
  <c r="AH118" i="176"/>
  <c r="AG118" i="176"/>
  <c r="AF118" i="176"/>
  <c r="AE118" i="176"/>
  <c r="AG117" i="176"/>
  <c r="AE117" i="176"/>
  <c r="AH116" i="176"/>
  <c r="AG116" i="176"/>
  <c r="AF116" i="176"/>
  <c r="AE116" i="176"/>
  <c r="AH115" i="176"/>
  <c r="AG115" i="176"/>
  <c r="AF115" i="176"/>
  <c r="AE115" i="176"/>
  <c r="AH114" i="176"/>
  <c r="AG114" i="176"/>
  <c r="AF114" i="176"/>
  <c r="AE114" i="176"/>
  <c r="AG113" i="176"/>
  <c r="AE113" i="176"/>
  <c r="AH112" i="176"/>
  <c r="AG112" i="176"/>
  <c r="AF112" i="176"/>
  <c r="AE112" i="176"/>
  <c r="AH111" i="176"/>
  <c r="AG111" i="176"/>
  <c r="AF111" i="176"/>
  <c r="AE111" i="176"/>
  <c r="AG110" i="176"/>
  <c r="AF110" i="176"/>
  <c r="AE110" i="176"/>
  <c r="AH109" i="176"/>
  <c r="AG109" i="176"/>
  <c r="AF109" i="176"/>
  <c r="AE109" i="176"/>
  <c r="AH108" i="176"/>
  <c r="AG108" i="176"/>
  <c r="AF108" i="176"/>
  <c r="AE108" i="176"/>
  <c r="AG107" i="176"/>
  <c r="AE107" i="176"/>
  <c r="AH106" i="176"/>
  <c r="AG106" i="176"/>
  <c r="AF106" i="176"/>
  <c r="AE106" i="176"/>
  <c r="AH105" i="176"/>
  <c r="AG105" i="176"/>
  <c r="AF105" i="176"/>
  <c r="AE105" i="176"/>
  <c r="AH104" i="176"/>
  <c r="AG104" i="176"/>
  <c r="AF104" i="176"/>
  <c r="AE104" i="176"/>
  <c r="AG103" i="176"/>
  <c r="AE103" i="176"/>
  <c r="AH102" i="176"/>
  <c r="AG102" i="176"/>
  <c r="AF102" i="176"/>
  <c r="AE102" i="176"/>
  <c r="AH101" i="176"/>
  <c r="AG101" i="176"/>
  <c r="AF101" i="176"/>
  <c r="AE101" i="176"/>
  <c r="AG100" i="176"/>
  <c r="AF100" i="176"/>
  <c r="AE100" i="176"/>
  <c r="AH99" i="176"/>
  <c r="AG99" i="176"/>
  <c r="AF99" i="176"/>
  <c r="AE99" i="176"/>
  <c r="AH98" i="176"/>
  <c r="AG98" i="176"/>
  <c r="AF98" i="176"/>
  <c r="AE98" i="176"/>
  <c r="AG97" i="176"/>
  <c r="AE97" i="176"/>
  <c r="AH96" i="176"/>
  <c r="AG96" i="176"/>
  <c r="AF96" i="176"/>
  <c r="AE96" i="176"/>
  <c r="AH95" i="176"/>
  <c r="AG95" i="176"/>
  <c r="AF95" i="176"/>
  <c r="AE95" i="176"/>
  <c r="AH94" i="176"/>
  <c r="AG94" i="176"/>
  <c r="AF94" i="176"/>
  <c r="AE94" i="176"/>
  <c r="AG93" i="176"/>
  <c r="AE93" i="176"/>
  <c r="AH92" i="176"/>
  <c r="AG92" i="176"/>
  <c r="AF92" i="176"/>
  <c r="AE92" i="176"/>
  <c r="AH91" i="176"/>
  <c r="AG91" i="176"/>
  <c r="AF91" i="176"/>
  <c r="AE91" i="176"/>
  <c r="AG90" i="176"/>
  <c r="AF90" i="176"/>
  <c r="AE90" i="176"/>
  <c r="AH89" i="176"/>
  <c r="AG89" i="176"/>
  <c r="AF89" i="176"/>
  <c r="AE89" i="176"/>
  <c r="AH88" i="176"/>
  <c r="AG88" i="176"/>
  <c r="AF88" i="176"/>
  <c r="AE88" i="176"/>
  <c r="AG87" i="176"/>
  <c r="AE87" i="176"/>
  <c r="AH86" i="176"/>
  <c r="AG86" i="176"/>
  <c r="AF86" i="176"/>
  <c r="AE86" i="176"/>
  <c r="AH85" i="176"/>
  <c r="AG85" i="176"/>
  <c r="AF85" i="176"/>
  <c r="AE85" i="176"/>
  <c r="AH84" i="176"/>
  <c r="AG84" i="176"/>
  <c r="AF84" i="176"/>
  <c r="AE84" i="176"/>
  <c r="AG83" i="176"/>
  <c r="AE83" i="176"/>
  <c r="AH82" i="176"/>
  <c r="AG82" i="176"/>
  <c r="AF82" i="176"/>
  <c r="AE82" i="176"/>
  <c r="AH81" i="176"/>
  <c r="AG81" i="176"/>
  <c r="AF81" i="176"/>
  <c r="AE81" i="176"/>
  <c r="AG80" i="176"/>
  <c r="AF80" i="176"/>
  <c r="AE80" i="176"/>
  <c r="AH79" i="176"/>
  <c r="AG79" i="176"/>
  <c r="AF79" i="176"/>
  <c r="AE79" i="176"/>
  <c r="AH78" i="176"/>
  <c r="AG78" i="176"/>
  <c r="AF78" i="176"/>
  <c r="AE78" i="176"/>
  <c r="AG77" i="176"/>
  <c r="AE77" i="176"/>
  <c r="AH76" i="176"/>
  <c r="AG76" i="176"/>
  <c r="AF76" i="176"/>
  <c r="AE76" i="176"/>
  <c r="AH75" i="176"/>
  <c r="AG75" i="176"/>
  <c r="AF75" i="176"/>
  <c r="AE75" i="176"/>
  <c r="AH74" i="176"/>
  <c r="AG74" i="176"/>
  <c r="AF74" i="176"/>
  <c r="AE74" i="176"/>
  <c r="AG73" i="176"/>
  <c r="AE73" i="176"/>
  <c r="AH72" i="176"/>
  <c r="AG72" i="176"/>
  <c r="AF72" i="176"/>
  <c r="AE72" i="176"/>
  <c r="AH71" i="176"/>
  <c r="AG71" i="176"/>
  <c r="AF71" i="176"/>
  <c r="AE71" i="176"/>
  <c r="AG70" i="176"/>
  <c r="AF70" i="176"/>
  <c r="AE70" i="176"/>
  <c r="AH69" i="176"/>
  <c r="AG69" i="176"/>
  <c r="AF69" i="176"/>
  <c r="AE69" i="176"/>
  <c r="AH68" i="176"/>
  <c r="AG68" i="176"/>
  <c r="AF68" i="176"/>
  <c r="AE68" i="176"/>
  <c r="AG67" i="176"/>
  <c r="AE67" i="176"/>
  <c r="AH66" i="176"/>
  <c r="AG66" i="176"/>
  <c r="AF66" i="176"/>
  <c r="AE66" i="176"/>
  <c r="AH65" i="176"/>
  <c r="AG65" i="176"/>
  <c r="AF65" i="176"/>
  <c r="AE65" i="176"/>
  <c r="AH64" i="176"/>
  <c r="AG64" i="176"/>
  <c r="AF64" i="176"/>
  <c r="AE64" i="176"/>
  <c r="AG63" i="176"/>
  <c r="AE63" i="176"/>
  <c r="AH62" i="176"/>
  <c r="AG62" i="176"/>
  <c r="AF62" i="176"/>
  <c r="AE62" i="176"/>
  <c r="AH61" i="176"/>
  <c r="AG61" i="176"/>
  <c r="AF61" i="176"/>
  <c r="AE61" i="176"/>
  <c r="AG60" i="176"/>
  <c r="AF60" i="176"/>
  <c r="AE60" i="176"/>
  <c r="AH59" i="176"/>
  <c r="AG59" i="176"/>
  <c r="AF59" i="176"/>
  <c r="AE59" i="176"/>
  <c r="AH58" i="176"/>
  <c r="AG58" i="176"/>
  <c r="AF58" i="176"/>
  <c r="AE58" i="176"/>
  <c r="AG57" i="176"/>
  <c r="AE57" i="176"/>
  <c r="AH56" i="176"/>
  <c r="AG56" i="176"/>
  <c r="AF56" i="176"/>
  <c r="AE56" i="176"/>
  <c r="AH55" i="176"/>
  <c r="AG55" i="176"/>
  <c r="AF55" i="176"/>
  <c r="AE55" i="176"/>
  <c r="AH54" i="176"/>
  <c r="AG54" i="176"/>
  <c r="AF54" i="176"/>
  <c r="AE54" i="176"/>
  <c r="AG53" i="176"/>
  <c r="AE53" i="176"/>
  <c r="AH52" i="176"/>
  <c r="AG52" i="176"/>
  <c r="AF52" i="176"/>
  <c r="AE52" i="176"/>
  <c r="AH51" i="176"/>
  <c r="AG51" i="176"/>
  <c r="AF51" i="176"/>
  <c r="AE51" i="176"/>
  <c r="AG50" i="176"/>
  <c r="AF50" i="176"/>
  <c r="AE50" i="176"/>
  <c r="AH49" i="176"/>
  <c r="AG49" i="176"/>
  <c r="AF49" i="176"/>
  <c r="AE49" i="176"/>
  <c r="AH48" i="176"/>
  <c r="AG48" i="176"/>
  <c r="AF48" i="176"/>
  <c r="AE48" i="176"/>
  <c r="AG47" i="176"/>
  <c r="AE47" i="176"/>
  <c r="AH46" i="176"/>
  <c r="AG46" i="176"/>
  <c r="AF46" i="176"/>
  <c r="AE46" i="176"/>
  <c r="AH45" i="176"/>
  <c r="AG45" i="176"/>
  <c r="AF45" i="176"/>
  <c r="AE45" i="176"/>
  <c r="AH44" i="176"/>
  <c r="AG44" i="176"/>
  <c r="AF44" i="176"/>
  <c r="AE44" i="176"/>
  <c r="AG43" i="176"/>
  <c r="AE43" i="176"/>
  <c r="AH42" i="176"/>
  <c r="AG42" i="176"/>
  <c r="AF42" i="176"/>
  <c r="AE42" i="176"/>
  <c r="AH41" i="176"/>
  <c r="AG41" i="176"/>
  <c r="AF41" i="176"/>
  <c r="AE41" i="176"/>
  <c r="AG40" i="176"/>
  <c r="AF40" i="176"/>
  <c r="AE40" i="176"/>
  <c r="AH39" i="176"/>
  <c r="AG39" i="176"/>
  <c r="AF39" i="176"/>
  <c r="AE39" i="176"/>
  <c r="AH38" i="176"/>
  <c r="AG38" i="176"/>
  <c r="AF38" i="176"/>
  <c r="AE38" i="176"/>
  <c r="AG37" i="176"/>
  <c r="AE37" i="176"/>
  <c r="AH36" i="176"/>
  <c r="AG36" i="176"/>
  <c r="AF36" i="176"/>
  <c r="AE36" i="176"/>
  <c r="AH35" i="176"/>
  <c r="AG35" i="176"/>
  <c r="AF35" i="176"/>
  <c r="AE35" i="176"/>
  <c r="AH34" i="176"/>
  <c r="AG34" i="176"/>
  <c r="AF34" i="176"/>
  <c r="AE34" i="176"/>
  <c r="AG33" i="176"/>
  <c r="AE33" i="176"/>
  <c r="AH32" i="176"/>
  <c r="AG32" i="176"/>
  <c r="AF32" i="176"/>
  <c r="AE32" i="176"/>
  <c r="AH31" i="176"/>
  <c r="AG31" i="176"/>
  <c r="AF31" i="176"/>
  <c r="AE31" i="176"/>
  <c r="AG30" i="176"/>
  <c r="AF30" i="176"/>
  <c r="AE30" i="176"/>
  <c r="AH29" i="176"/>
  <c r="AG29" i="176"/>
  <c r="AF29" i="176"/>
  <c r="AE29" i="176"/>
  <c r="AH28" i="176"/>
  <c r="AG28" i="176"/>
  <c r="AF28" i="176"/>
  <c r="AE28" i="176"/>
  <c r="AG27" i="176"/>
  <c r="AE27" i="176"/>
  <c r="AH26" i="176"/>
  <c r="AG26" i="176"/>
  <c r="AF26" i="176"/>
  <c r="AE26" i="176"/>
  <c r="AH25" i="176"/>
  <c r="AG25" i="176"/>
  <c r="AF25" i="176"/>
  <c r="AE25" i="176"/>
  <c r="AH24" i="176"/>
  <c r="AG24" i="176"/>
  <c r="AF24" i="176"/>
  <c r="AE24" i="176"/>
  <c r="AG23" i="176"/>
  <c r="AE23" i="176"/>
  <c r="AH22" i="176"/>
  <c r="AG22" i="176"/>
  <c r="AF22" i="176"/>
  <c r="AE22" i="176"/>
  <c r="AH21" i="176"/>
  <c r="AG21" i="176"/>
  <c r="AF21" i="176"/>
  <c r="AE21" i="176"/>
  <c r="AG20" i="176"/>
  <c r="AF20" i="176"/>
  <c r="AE20" i="176"/>
  <c r="AC239" i="176"/>
  <c r="AB239" i="176"/>
  <c r="AA239" i="176"/>
  <c r="Z239" i="176"/>
  <c r="AC238" i="176"/>
  <c r="AB238" i="176"/>
  <c r="AA238" i="176"/>
  <c r="Z238" i="176"/>
  <c r="AB237" i="176"/>
  <c r="Z237" i="176"/>
  <c r="AC236" i="176"/>
  <c r="AB236" i="176"/>
  <c r="AA236" i="176"/>
  <c r="Z236" i="176"/>
  <c r="AC235" i="176"/>
  <c r="AB235" i="176"/>
  <c r="AA235" i="176"/>
  <c r="Z235" i="176"/>
  <c r="AC234" i="176"/>
  <c r="AB234" i="176"/>
  <c r="AA234" i="176"/>
  <c r="Z234" i="176"/>
  <c r="AB233" i="176"/>
  <c r="Z233" i="176"/>
  <c r="AC232" i="176"/>
  <c r="AB232" i="176"/>
  <c r="AA232" i="176"/>
  <c r="Z232" i="176"/>
  <c r="AC231" i="176"/>
  <c r="AB231" i="176"/>
  <c r="AA231" i="176"/>
  <c r="Z231" i="176"/>
  <c r="AB230" i="176"/>
  <c r="AA230" i="176"/>
  <c r="Z230" i="176"/>
  <c r="AB229" i="176"/>
  <c r="AA229" i="176"/>
  <c r="Z229" i="176"/>
  <c r="AB228" i="176"/>
  <c r="AA228" i="176"/>
  <c r="Z228" i="176"/>
  <c r="AB227" i="176"/>
  <c r="Z227" i="176"/>
  <c r="AB226" i="176"/>
  <c r="AA226" i="176"/>
  <c r="Z226" i="176"/>
  <c r="AB225" i="176"/>
  <c r="AA225" i="176"/>
  <c r="Z225" i="176"/>
  <c r="AB224" i="176"/>
  <c r="AA224" i="176"/>
  <c r="Z224" i="176"/>
  <c r="AB223" i="176"/>
  <c r="Z223" i="176"/>
  <c r="AB222" i="176"/>
  <c r="AA222" i="176"/>
  <c r="Z222" i="176"/>
  <c r="AB221" i="176"/>
  <c r="AA221" i="176"/>
  <c r="Z221" i="176"/>
  <c r="AB220" i="176"/>
  <c r="AA220" i="176"/>
  <c r="Z220" i="176"/>
  <c r="AB219" i="176"/>
  <c r="AA219" i="176"/>
  <c r="Z219" i="176"/>
  <c r="AB218" i="176"/>
  <c r="AA218" i="176"/>
  <c r="Z218" i="176"/>
  <c r="AB217" i="176"/>
  <c r="Z217" i="176"/>
  <c r="AB216" i="176"/>
  <c r="AA216" i="176"/>
  <c r="Z216" i="176"/>
  <c r="AB215" i="176"/>
  <c r="AA215" i="176"/>
  <c r="Z215" i="176"/>
  <c r="AB214" i="176"/>
  <c r="AA214" i="176"/>
  <c r="Z214" i="176"/>
  <c r="AB213" i="176"/>
  <c r="Z213" i="176"/>
  <c r="AB212" i="176"/>
  <c r="AA212" i="176"/>
  <c r="Z212" i="176"/>
  <c r="AB211" i="176"/>
  <c r="AA211" i="176"/>
  <c r="Z211" i="176"/>
  <c r="AB210" i="176"/>
  <c r="AA210" i="176"/>
  <c r="Z210" i="176"/>
  <c r="AB209" i="176"/>
  <c r="AA209" i="176"/>
  <c r="Z209" i="176"/>
  <c r="AB208" i="176"/>
  <c r="AA208" i="176"/>
  <c r="Z208" i="176"/>
  <c r="AB207" i="176"/>
  <c r="Z207" i="176"/>
  <c r="AB206" i="176"/>
  <c r="AA206" i="176"/>
  <c r="Z206" i="176"/>
  <c r="AB205" i="176"/>
  <c r="AA205" i="176"/>
  <c r="Z205" i="176"/>
  <c r="AB204" i="176"/>
  <c r="AA204" i="176"/>
  <c r="Z204" i="176"/>
  <c r="AB203" i="176"/>
  <c r="Z203" i="176"/>
  <c r="AB202" i="176"/>
  <c r="AA202" i="176"/>
  <c r="Z202" i="176"/>
  <c r="AB201" i="176"/>
  <c r="AA201" i="176"/>
  <c r="Z201" i="176"/>
  <c r="AB200" i="176"/>
  <c r="AA200" i="176"/>
  <c r="Z200" i="176"/>
  <c r="AB199" i="176"/>
  <c r="AA199" i="176"/>
  <c r="Z199" i="176"/>
  <c r="AB198" i="176"/>
  <c r="AA198" i="176"/>
  <c r="Z198" i="176"/>
  <c r="AB197" i="176"/>
  <c r="Z197" i="176"/>
  <c r="AB196" i="176"/>
  <c r="AA196" i="176"/>
  <c r="Z196" i="176"/>
  <c r="AB195" i="176"/>
  <c r="AA195" i="176"/>
  <c r="Z195" i="176"/>
  <c r="AB194" i="176"/>
  <c r="AA194" i="176"/>
  <c r="Z194" i="176"/>
  <c r="AB193" i="176"/>
  <c r="Z193" i="176"/>
  <c r="AB192" i="176"/>
  <c r="AA192" i="176"/>
  <c r="Z192" i="176"/>
  <c r="AB191" i="176"/>
  <c r="AA191" i="176"/>
  <c r="Z191" i="176"/>
  <c r="AB190" i="176"/>
  <c r="AA190" i="176"/>
  <c r="Z190" i="176"/>
  <c r="AB189" i="176"/>
  <c r="AA189" i="176"/>
  <c r="Z189" i="176"/>
  <c r="AB188" i="176"/>
  <c r="AA188" i="176"/>
  <c r="Z188" i="176"/>
  <c r="AB187" i="176"/>
  <c r="Z187" i="176"/>
  <c r="AB186" i="176"/>
  <c r="AA186" i="176"/>
  <c r="Z186" i="176"/>
  <c r="AB185" i="176"/>
  <c r="AA185" i="176"/>
  <c r="Z185" i="176"/>
  <c r="AB184" i="176"/>
  <c r="AA184" i="176"/>
  <c r="Z184" i="176"/>
  <c r="AB183" i="176"/>
  <c r="Z183" i="176"/>
  <c r="AB182" i="176"/>
  <c r="AA182" i="176"/>
  <c r="Z182" i="176"/>
  <c r="AB181" i="176"/>
  <c r="AA181" i="176"/>
  <c r="Z181" i="176"/>
  <c r="AB180" i="176"/>
  <c r="AA180" i="176"/>
  <c r="Z180" i="176"/>
  <c r="AB179" i="176"/>
  <c r="AA179" i="176"/>
  <c r="Z179" i="176"/>
  <c r="AB178" i="176"/>
  <c r="AA178" i="176"/>
  <c r="Z178" i="176"/>
  <c r="AB177" i="176"/>
  <c r="Z177" i="176"/>
  <c r="AB176" i="176"/>
  <c r="AA176" i="176"/>
  <c r="Z176" i="176"/>
  <c r="AB175" i="176"/>
  <c r="AA175" i="176"/>
  <c r="Z175" i="176"/>
  <c r="AB174" i="176"/>
  <c r="AA174" i="176"/>
  <c r="Z174" i="176"/>
  <c r="AB173" i="176"/>
  <c r="Z173" i="176"/>
  <c r="AB172" i="176"/>
  <c r="AA172" i="176"/>
  <c r="Z172" i="176"/>
  <c r="AB171" i="176"/>
  <c r="AA171" i="176"/>
  <c r="Z171" i="176"/>
  <c r="AB170" i="176"/>
  <c r="AA170" i="176"/>
  <c r="Z170" i="176"/>
  <c r="AB169" i="176"/>
  <c r="AA169" i="176"/>
  <c r="Z169" i="176"/>
  <c r="AB168" i="176"/>
  <c r="AA168" i="176"/>
  <c r="Z168" i="176"/>
  <c r="AB167" i="176"/>
  <c r="Z167" i="176"/>
  <c r="AB166" i="176"/>
  <c r="AA166" i="176"/>
  <c r="Z166" i="176"/>
  <c r="AB165" i="176"/>
  <c r="AA165" i="176"/>
  <c r="Z165" i="176"/>
  <c r="AB164" i="176"/>
  <c r="AA164" i="176"/>
  <c r="Z164" i="176"/>
  <c r="AB163" i="176"/>
  <c r="Z163" i="176"/>
  <c r="AB162" i="176"/>
  <c r="AA162" i="176"/>
  <c r="Z162" i="176"/>
  <c r="AB161" i="176"/>
  <c r="AA161" i="176"/>
  <c r="Z161" i="176"/>
  <c r="AB160" i="176"/>
  <c r="AA160" i="176"/>
  <c r="Z160" i="176"/>
  <c r="AB159" i="176"/>
  <c r="AA159" i="176"/>
  <c r="Z159" i="176"/>
  <c r="AB158" i="176"/>
  <c r="AA158" i="176"/>
  <c r="Z158" i="176"/>
  <c r="AB157" i="176"/>
  <c r="Z157" i="176"/>
  <c r="AB156" i="176"/>
  <c r="AA156" i="176"/>
  <c r="Z156" i="176"/>
  <c r="AB155" i="176"/>
  <c r="AA155" i="176"/>
  <c r="Z155" i="176"/>
  <c r="AB154" i="176"/>
  <c r="AA154" i="176"/>
  <c r="Z154" i="176"/>
  <c r="AB153" i="176"/>
  <c r="Z153" i="176"/>
  <c r="AB152" i="176"/>
  <c r="AA152" i="176"/>
  <c r="Z152" i="176"/>
  <c r="AB151" i="176"/>
  <c r="AA151" i="176"/>
  <c r="Z151" i="176"/>
  <c r="AB150" i="176"/>
  <c r="AA150" i="176"/>
  <c r="Z150" i="176"/>
  <c r="AB149" i="176"/>
  <c r="AA149" i="176"/>
  <c r="Z149" i="176"/>
  <c r="AB148" i="176"/>
  <c r="AA148" i="176"/>
  <c r="Z148" i="176"/>
  <c r="AB147" i="176"/>
  <c r="Z147" i="176"/>
  <c r="AB146" i="176"/>
  <c r="AA146" i="176"/>
  <c r="Z146" i="176"/>
  <c r="AB145" i="176"/>
  <c r="AA145" i="176"/>
  <c r="Z145" i="176"/>
  <c r="AB144" i="176"/>
  <c r="AA144" i="176"/>
  <c r="Z144" i="176"/>
  <c r="AB143" i="176"/>
  <c r="Z143" i="176"/>
  <c r="AB142" i="176"/>
  <c r="AA142" i="176"/>
  <c r="Z142" i="176"/>
  <c r="AB141" i="176"/>
  <c r="AA141" i="176"/>
  <c r="Z141" i="176"/>
  <c r="AB140" i="176"/>
  <c r="AA140" i="176"/>
  <c r="Z140" i="176"/>
  <c r="AB139" i="176"/>
  <c r="AA139" i="176"/>
  <c r="Z139" i="176"/>
  <c r="AB138" i="176"/>
  <c r="AA138" i="176"/>
  <c r="Z138" i="176"/>
  <c r="AB137" i="176"/>
  <c r="Z137" i="176"/>
  <c r="AB136" i="176"/>
  <c r="AA136" i="176"/>
  <c r="Z136" i="176"/>
  <c r="AB135" i="176"/>
  <c r="AA135" i="176"/>
  <c r="Z135" i="176"/>
  <c r="AB134" i="176"/>
  <c r="AA134" i="176"/>
  <c r="Z134" i="176"/>
  <c r="AB133" i="176"/>
  <c r="Z133" i="176"/>
  <c r="AB132" i="176"/>
  <c r="AA132" i="176"/>
  <c r="Z132" i="176"/>
  <c r="AB131" i="176"/>
  <c r="AA131" i="176"/>
  <c r="Z131" i="176"/>
  <c r="AB130" i="176"/>
  <c r="AA130" i="176"/>
  <c r="Z130" i="176"/>
  <c r="AB129" i="176"/>
  <c r="AA129" i="176"/>
  <c r="Z129" i="176"/>
  <c r="AB128" i="176"/>
  <c r="AA128" i="176"/>
  <c r="Z128" i="176"/>
  <c r="AB127" i="176"/>
  <c r="Z127" i="176"/>
  <c r="AB126" i="176"/>
  <c r="AA126" i="176"/>
  <c r="Z126" i="176"/>
  <c r="AB125" i="176"/>
  <c r="AA125" i="176"/>
  <c r="Z125" i="176"/>
  <c r="AB124" i="176"/>
  <c r="AA124" i="176"/>
  <c r="Z124" i="176"/>
  <c r="AB123" i="176"/>
  <c r="Z123" i="176"/>
  <c r="AB122" i="176"/>
  <c r="AA122" i="176"/>
  <c r="Z122" i="176"/>
  <c r="AB121" i="176"/>
  <c r="AA121" i="176"/>
  <c r="Z121" i="176"/>
  <c r="AB120" i="176"/>
  <c r="AA120" i="176"/>
  <c r="Z120" i="176"/>
  <c r="AB119" i="176"/>
  <c r="AA119" i="176"/>
  <c r="Z119" i="176"/>
  <c r="AB118" i="176"/>
  <c r="AA118" i="176"/>
  <c r="Z118" i="176"/>
  <c r="AB117" i="176"/>
  <c r="Z117" i="176"/>
  <c r="AB116" i="176"/>
  <c r="AA116" i="176"/>
  <c r="Z116" i="176"/>
  <c r="AB115" i="176"/>
  <c r="AA115" i="176"/>
  <c r="Z115" i="176"/>
  <c r="AB114" i="176"/>
  <c r="AA114" i="176"/>
  <c r="Z114" i="176"/>
  <c r="AB113" i="176"/>
  <c r="Z113" i="176"/>
  <c r="AB112" i="176"/>
  <c r="AA112" i="176"/>
  <c r="Z112" i="176"/>
  <c r="AB111" i="176"/>
  <c r="AA111" i="176"/>
  <c r="Z111" i="176"/>
  <c r="AB110" i="176"/>
  <c r="AA110" i="176"/>
  <c r="Z110" i="176"/>
  <c r="AB109" i="176"/>
  <c r="AA109" i="176"/>
  <c r="Z109" i="176"/>
  <c r="AB108" i="176"/>
  <c r="AA108" i="176"/>
  <c r="Z108" i="176"/>
  <c r="AB107" i="176"/>
  <c r="Z107" i="176"/>
  <c r="AB106" i="176"/>
  <c r="AA106" i="176"/>
  <c r="Z106" i="176"/>
  <c r="AB105" i="176"/>
  <c r="AA105" i="176"/>
  <c r="Z105" i="176"/>
  <c r="AB104" i="176"/>
  <c r="AA104" i="176"/>
  <c r="Z104" i="176"/>
  <c r="AB103" i="176"/>
  <c r="Z103" i="176"/>
  <c r="AB102" i="176"/>
  <c r="AA102" i="176"/>
  <c r="Z102" i="176"/>
  <c r="AB101" i="176"/>
  <c r="AA101" i="176"/>
  <c r="Z101" i="176"/>
  <c r="AB100" i="176"/>
  <c r="AA100" i="176"/>
  <c r="Z100" i="176"/>
  <c r="AB99" i="176"/>
  <c r="AA99" i="176"/>
  <c r="Z99" i="176"/>
  <c r="AB98" i="176"/>
  <c r="AA98" i="176"/>
  <c r="Z98" i="176"/>
  <c r="AB97" i="176"/>
  <c r="Z97" i="176"/>
  <c r="AB96" i="176"/>
  <c r="AA96" i="176"/>
  <c r="Z96" i="176"/>
  <c r="AB95" i="176"/>
  <c r="AA95" i="176"/>
  <c r="Z95" i="176"/>
  <c r="AB94" i="176"/>
  <c r="AA94" i="176"/>
  <c r="Z94" i="176"/>
  <c r="AB93" i="176"/>
  <c r="Z93" i="176"/>
  <c r="AB92" i="176"/>
  <c r="AA92" i="176"/>
  <c r="Z92" i="176"/>
  <c r="AB91" i="176"/>
  <c r="AA91" i="176"/>
  <c r="Z91" i="176"/>
  <c r="AB90" i="176"/>
  <c r="AA90" i="176"/>
  <c r="Z90" i="176"/>
  <c r="AB89" i="176"/>
  <c r="AA89" i="176"/>
  <c r="Z89" i="176"/>
  <c r="AB88" i="176"/>
  <c r="AA88" i="176"/>
  <c r="Z88" i="176"/>
  <c r="AB87" i="176"/>
  <c r="Z87" i="176"/>
  <c r="AB86" i="176"/>
  <c r="AA86" i="176"/>
  <c r="Z86" i="176"/>
  <c r="AB85" i="176"/>
  <c r="AA85" i="176"/>
  <c r="Z85" i="176"/>
  <c r="AB84" i="176"/>
  <c r="AA84" i="176"/>
  <c r="Z84" i="176"/>
  <c r="AB83" i="176"/>
  <c r="Z83" i="176"/>
  <c r="AB82" i="176"/>
  <c r="AA82" i="176"/>
  <c r="Z82" i="176"/>
  <c r="AB81" i="176"/>
  <c r="AA81" i="176"/>
  <c r="Z81" i="176"/>
  <c r="AB80" i="176"/>
  <c r="AA80" i="176"/>
  <c r="Z80" i="176"/>
  <c r="AB79" i="176"/>
  <c r="AA79" i="176"/>
  <c r="Z79" i="176"/>
  <c r="AB78" i="176"/>
  <c r="AA78" i="176"/>
  <c r="Z78" i="176"/>
  <c r="AB77" i="176"/>
  <c r="Z77" i="176"/>
  <c r="AB76" i="176"/>
  <c r="AA76" i="176"/>
  <c r="Z76" i="176"/>
  <c r="AB75" i="176"/>
  <c r="AA75" i="176"/>
  <c r="Z75" i="176"/>
  <c r="AB74" i="176"/>
  <c r="AA74" i="176"/>
  <c r="Z74" i="176"/>
  <c r="AB73" i="176"/>
  <c r="Z73" i="176"/>
  <c r="AB72" i="176"/>
  <c r="AA72" i="176"/>
  <c r="Z72" i="176"/>
  <c r="AB71" i="176"/>
  <c r="AA71" i="176"/>
  <c r="Z71" i="176"/>
  <c r="AB70" i="176"/>
  <c r="AA70" i="176"/>
  <c r="Z70" i="176"/>
  <c r="AB69" i="176"/>
  <c r="AA69" i="176"/>
  <c r="Z69" i="176"/>
  <c r="AB68" i="176"/>
  <c r="AA68" i="176"/>
  <c r="Z68" i="176"/>
  <c r="AB67" i="176"/>
  <c r="Z67" i="176"/>
  <c r="AB66" i="176"/>
  <c r="AA66" i="176"/>
  <c r="Z66" i="176"/>
  <c r="AB65" i="176"/>
  <c r="AA65" i="176"/>
  <c r="Z65" i="176"/>
  <c r="AB64" i="176"/>
  <c r="AA64" i="176"/>
  <c r="Z64" i="176"/>
  <c r="AB63" i="176"/>
  <c r="Z63" i="176"/>
  <c r="AB62" i="176"/>
  <c r="AA62" i="176"/>
  <c r="Z62" i="176"/>
  <c r="AB61" i="176"/>
  <c r="AA61" i="176"/>
  <c r="Z61" i="176"/>
  <c r="AB60" i="176"/>
  <c r="AA60" i="176"/>
  <c r="Z60" i="176"/>
  <c r="AB59" i="176"/>
  <c r="AA59" i="176"/>
  <c r="Z59" i="176"/>
  <c r="AB58" i="176"/>
  <c r="AA58" i="176"/>
  <c r="Z58" i="176"/>
  <c r="AB57" i="176"/>
  <c r="Z57" i="176"/>
  <c r="AB56" i="176"/>
  <c r="AA56" i="176"/>
  <c r="Z56" i="176"/>
  <c r="AB55" i="176"/>
  <c r="AA55" i="176"/>
  <c r="Z55" i="176"/>
  <c r="AB54" i="176"/>
  <c r="AA54" i="176"/>
  <c r="Z54" i="176"/>
  <c r="AB53" i="176"/>
  <c r="Z53" i="176"/>
  <c r="AB52" i="176"/>
  <c r="AA52" i="176"/>
  <c r="Z52" i="176"/>
  <c r="AB51" i="176"/>
  <c r="AA51" i="176"/>
  <c r="Z51" i="176"/>
  <c r="AB50" i="176"/>
  <c r="AA50" i="176"/>
  <c r="Z50" i="176"/>
  <c r="AB49" i="176"/>
  <c r="AA49" i="176"/>
  <c r="Z49" i="176"/>
  <c r="AB48" i="176"/>
  <c r="AA48" i="176"/>
  <c r="Z48" i="176"/>
  <c r="AB47" i="176"/>
  <c r="Z47" i="176"/>
  <c r="AB46" i="176"/>
  <c r="AA46" i="176"/>
  <c r="Z46" i="176"/>
  <c r="AB45" i="176"/>
  <c r="AA45" i="176"/>
  <c r="Z45" i="176"/>
  <c r="AB44" i="176"/>
  <c r="AA44" i="176"/>
  <c r="Z44" i="176"/>
  <c r="AB43" i="176"/>
  <c r="Z43" i="176"/>
  <c r="AB42" i="176"/>
  <c r="AA42" i="176"/>
  <c r="Z42" i="176"/>
  <c r="AB41" i="176"/>
  <c r="AA41" i="176"/>
  <c r="Z41" i="176"/>
  <c r="AB40" i="176"/>
  <c r="AA40" i="176"/>
  <c r="Z40" i="176"/>
  <c r="AB39" i="176"/>
  <c r="AA39" i="176"/>
  <c r="Z39" i="176"/>
  <c r="AB38" i="176"/>
  <c r="AA38" i="176"/>
  <c r="Z38" i="176"/>
  <c r="AB37" i="176"/>
  <c r="Z37" i="176"/>
  <c r="AB36" i="176"/>
  <c r="AA36" i="176"/>
  <c r="Z36" i="176"/>
  <c r="AB35" i="176"/>
  <c r="AA35" i="176"/>
  <c r="Z35" i="176"/>
  <c r="AB34" i="176"/>
  <c r="AA34" i="176"/>
  <c r="Z34" i="176"/>
  <c r="AB33" i="176"/>
  <c r="Z33" i="176"/>
  <c r="AB32" i="176"/>
  <c r="AA32" i="176"/>
  <c r="Z32" i="176"/>
  <c r="AB31" i="176"/>
  <c r="AA31" i="176"/>
  <c r="Z31" i="176"/>
  <c r="AB30" i="176"/>
  <c r="AA30" i="176"/>
  <c r="Z30" i="176"/>
  <c r="AC29" i="176"/>
  <c r="AB29" i="176"/>
  <c r="AA29" i="176"/>
  <c r="Z29" i="176"/>
  <c r="AC28" i="176"/>
  <c r="AB28" i="176"/>
  <c r="AA28" i="176"/>
  <c r="Z28" i="176"/>
  <c r="AB27" i="176"/>
  <c r="Z27" i="176"/>
  <c r="AC26" i="176"/>
  <c r="AB26" i="176"/>
  <c r="AA26" i="176"/>
  <c r="Z26" i="176"/>
  <c r="AC25" i="176"/>
  <c r="AB25" i="176"/>
  <c r="AA25" i="176"/>
  <c r="Z25" i="176"/>
  <c r="AC24" i="176"/>
  <c r="AB24" i="176"/>
  <c r="AA24" i="176"/>
  <c r="Z24" i="176"/>
  <c r="AB23" i="176"/>
  <c r="Z23" i="176"/>
  <c r="AC22" i="176"/>
  <c r="AB22" i="176"/>
  <c r="AA22" i="176"/>
  <c r="Z22" i="176"/>
  <c r="AC21" i="176"/>
  <c r="AB21" i="176"/>
  <c r="AA21" i="176"/>
  <c r="Z21" i="176"/>
  <c r="AB20" i="176"/>
  <c r="AA20" i="176"/>
  <c r="Z20" i="176"/>
  <c r="X239" i="176"/>
  <c r="W239" i="176"/>
  <c r="V239" i="176"/>
  <c r="U239" i="176"/>
  <c r="X238" i="176"/>
  <c r="W238" i="176"/>
  <c r="V238" i="176"/>
  <c r="U238" i="176"/>
  <c r="W237" i="176"/>
  <c r="U237" i="176"/>
  <c r="X236" i="176"/>
  <c r="W236" i="176"/>
  <c r="V236" i="176"/>
  <c r="U236" i="176"/>
  <c r="X235" i="176"/>
  <c r="W235" i="176"/>
  <c r="V235" i="176"/>
  <c r="U235" i="176"/>
  <c r="X234" i="176"/>
  <c r="W234" i="176"/>
  <c r="V234" i="176"/>
  <c r="U234" i="176"/>
  <c r="W233" i="176"/>
  <c r="U233" i="176"/>
  <c r="X232" i="176"/>
  <c r="W232" i="176"/>
  <c r="V232" i="176"/>
  <c r="U232" i="176"/>
  <c r="X231" i="176"/>
  <c r="W231" i="176"/>
  <c r="V231" i="176"/>
  <c r="U231" i="176"/>
  <c r="W230" i="176"/>
  <c r="V230" i="176"/>
  <c r="U230" i="176"/>
  <c r="X229" i="176"/>
  <c r="W229" i="176"/>
  <c r="V229" i="176"/>
  <c r="U229" i="176"/>
  <c r="X228" i="176"/>
  <c r="W228" i="176"/>
  <c r="V228" i="176"/>
  <c r="U228" i="176"/>
  <c r="W227" i="176"/>
  <c r="U227" i="176"/>
  <c r="X226" i="176"/>
  <c r="W226" i="176"/>
  <c r="V226" i="176"/>
  <c r="U226" i="176"/>
  <c r="X225" i="176"/>
  <c r="W225" i="176"/>
  <c r="V225" i="176"/>
  <c r="U225" i="176"/>
  <c r="X224" i="176"/>
  <c r="W224" i="176"/>
  <c r="V224" i="176"/>
  <c r="U224" i="176"/>
  <c r="W223" i="176"/>
  <c r="U223" i="176"/>
  <c r="X222" i="176"/>
  <c r="W222" i="176"/>
  <c r="V222" i="176"/>
  <c r="U222" i="176"/>
  <c r="X221" i="176"/>
  <c r="W221" i="176"/>
  <c r="V221" i="176"/>
  <c r="U221" i="176"/>
  <c r="W220" i="176"/>
  <c r="V220" i="176"/>
  <c r="U220" i="176"/>
  <c r="X219" i="176"/>
  <c r="W219" i="176"/>
  <c r="V219" i="176"/>
  <c r="U219" i="176"/>
  <c r="X218" i="176"/>
  <c r="W218" i="176"/>
  <c r="V218" i="176"/>
  <c r="U218" i="176"/>
  <c r="W217" i="176"/>
  <c r="U217" i="176"/>
  <c r="X216" i="176"/>
  <c r="W216" i="176"/>
  <c r="V216" i="176"/>
  <c r="U216" i="176"/>
  <c r="X215" i="176"/>
  <c r="W215" i="176"/>
  <c r="V215" i="176"/>
  <c r="U215" i="176"/>
  <c r="X214" i="176"/>
  <c r="W214" i="176"/>
  <c r="V214" i="176"/>
  <c r="U214" i="176"/>
  <c r="W213" i="176"/>
  <c r="U213" i="176"/>
  <c r="X212" i="176"/>
  <c r="W212" i="176"/>
  <c r="V212" i="176"/>
  <c r="U212" i="176"/>
  <c r="X211" i="176"/>
  <c r="W211" i="176"/>
  <c r="V211" i="176"/>
  <c r="U211" i="176"/>
  <c r="W210" i="176"/>
  <c r="V210" i="176"/>
  <c r="U210" i="176"/>
  <c r="X209" i="176"/>
  <c r="W209" i="176"/>
  <c r="V209" i="176"/>
  <c r="U209" i="176"/>
  <c r="X208" i="176"/>
  <c r="W208" i="176"/>
  <c r="V208" i="176"/>
  <c r="U208" i="176"/>
  <c r="W207" i="176"/>
  <c r="U207" i="176"/>
  <c r="X206" i="176"/>
  <c r="W206" i="176"/>
  <c r="V206" i="176"/>
  <c r="U206" i="176"/>
  <c r="X205" i="176"/>
  <c r="W205" i="176"/>
  <c r="V205" i="176"/>
  <c r="U205" i="176"/>
  <c r="X204" i="176"/>
  <c r="W204" i="176"/>
  <c r="V204" i="176"/>
  <c r="U204" i="176"/>
  <c r="W203" i="176"/>
  <c r="U203" i="176"/>
  <c r="X202" i="176"/>
  <c r="W202" i="176"/>
  <c r="V202" i="176"/>
  <c r="U202" i="176"/>
  <c r="X201" i="176"/>
  <c r="W201" i="176"/>
  <c r="V201" i="176"/>
  <c r="U201" i="176"/>
  <c r="W200" i="176"/>
  <c r="V200" i="176"/>
  <c r="U200" i="176"/>
  <c r="X199" i="176"/>
  <c r="W199" i="176"/>
  <c r="V199" i="176"/>
  <c r="U199" i="176"/>
  <c r="X198" i="176"/>
  <c r="W198" i="176"/>
  <c r="V198" i="176"/>
  <c r="U198" i="176"/>
  <c r="W197" i="176"/>
  <c r="U197" i="176"/>
  <c r="X196" i="176"/>
  <c r="W196" i="176"/>
  <c r="V196" i="176"/>
  <c r="U196" i="176"/>
  <c r="X195" i="176"/>
  <c r="W195" i="176"/>
  <c r="V195" i="176"/>
  <c r="U195" i="176"/>
  <c r="X194" i="176"/>
  <c r="W194" i="176"/>
  <c r="V194" i="176"/>
  <c r="U194" i="176"/>
  <c r="W193" i="176"/>
  <c r="U193" i="176"/>
  <c r="X192" i="176"/>
  <c r="W192" i="176"/>
  <c r="V192" i="176"/>
  <c r="U192" i="176"/>
  <c r="X191" i="176"/>
  <c r="W191" i="176"/>
  <c r="V191" i="176"/>
  <c r="U191" i="176"/>
  <c r="W190" i="176"/>
  <c r="V190" i="176"/>
  <c r="U190" i="176"/>
  <c r="X189" i="176"/>
  <c r="W189" i="176"/>
  <c r="V189" i="176"/>
  <c r="U189" i="176"/>
  <c r="X188" i="176"/>
  <c r="W188" i="176"/>
  <c r="V188" i="176"/>
  <c r="U188" i="176"/>
  <c r="W187" i="176"/>
  <c r="U187" i="176"/>
  <c r="X186" i="176"/>
  <c r="W186" i="176"/>
  <c r="V186" i="176"/>
  <c r="U186" i="176"/>
  <c r="X185" i="176"/>
  <c r="W185" i="176"/>
  <c r="V185" i="176"/>
  <c r="U185" i="176"/>
  <c r="X184" i="176"/>
  <c r="W184" i="176"/>
  <c r="V184" i="176"/>
  <c r="U184" i="176"/>
  <c r="W183" i="176"/>
  <c r="U183" i="176"/>
  <c r="X182" i="176"/>
  <c r="W182" i="176"/>
  <c r="V182" i="176"/>
  <c r="U182" i="176"/>
  <c r="X181" i="176"/>
  <c r="W181" i="176"/>
  <c r="V181" i="176"/>
  <c r="U181" i="176"/>
  <c r="W180" i="176"/>
  <c r="V180" i="176"/>
  <c r="U180" i="176"/>
  <c r="X179" i="176"/>
  <c r="W179" i="176"/>
  <c r="V179" i="176"/>
  <c r="U179" i="176"/>
  <c r="X178" i="176"/>
  <c r="W178" i="176"/>
  <c r="V178" i="176"/>
  <c r="U178" i="176"/>
  <c r="W177" i="176"/>
  <c r="U177" i="176"/>
  <c r="X176" i="176"/>
  <c r="W176" i="176"/>
  <c r="V176" i="176"/>
  <c r="U176" i="176"/>
  <c r="X175" i="176"/>
  <c r="W175" i="176"/>
  <c r="V175" i="176"/>
  <c r="U175" i="176"/>
  <c r="X174" i="176"/>
  <c r="W174" i="176"/>
  <c r="V174" i="176"/>
  <c r="U174" i="176"/>
  <c r="W173" i="176"/>
  <c r="U173" i="176"/>
  <c r="X172" i="176"/>
  <c r="W172" i="176"/>
  <c r="V172" i="176"/>
  <c r="U172" i="176"/>
  <c r="X171" i="176"/>
  <c r="W171" i="176"/>
  <c r="V171" i="176"/>
  <c r="U171" i="176"/>
  <c r="W170" i="176"/>
  <c r="V170" i="176"/>
  <c r="U170" i="176"/>
  <c r="X169" i="176"/>
  <c r="W169" i="176"/>
  <c r="V169" i="176"/>
  <c r="U169" i="176"/>
  <c r="X168" i="176"/>
  <c r="W168" i="176"/>
  <c r="V168" i="176"/>
  <c r="U168" i="176"/>
  <c r="W167" i="176"/>
  <c r="U167" i="176"/>
  <c r="X166" i="176"/>
  <c r="W166" i="176"/>
  <c r="V166" i="176"/>
  <c r="U166" i="176"/>
  <c r="X165" i="176"/>
  <c r="W165" i="176"/>
  <c r="V165" i="176"/>
  <c r="U165" i="176"/>
  <c r="X164" i="176"/>
  <c r="W164" i="176"/>
  <c r="V164" i="176"/>
  <c r="U164" i="176"/>
  <c r="W163" i="176"/>
  <c r="U163" i="176"/>
  <c r="X162" i="176"/>
  <c r="W162" i="176"/>
  <c r="V162" i="176"/>
  <c r="U162" i="176"/>
  <c r="X161" i="176"/>
  <c r="W161" i="176"/>
  <c r="V161" i="176"/>
  <c r="U161" i="176"/>
  <c r="W160" i="176"/>
  <c r="V160" i="176"/>
  <c r="U160" i="176"/>
  <c r="X159" i="176"/>
  <c r="W159" i="176"/>
  <c r="V159" i="176"/>
  <c r="U159" i="176"/>
  <c r="X158" i="176"/>
  <c r="W158" i="176"/>
  <c r="V158" i="176"/>
  <c r="U158" i="176"/>
  <c r="W157" i="176"/>
  <c r="U157" i="176"/>
  <c r="X156" i="176"/>
  <c r="W156" i="176"/>
  <c r="V156" i="176"/>
  <c r="U156" i="176"/>
  <c r="X155" i="176"/>
  <c r="W155" i="176"/>
  <c r="V155" i="176"/>
  <c r="U155" i="176"/>
  <c r="X154" i="176"/>
  <c r="W154" i="176"/>
  <c r="V154" i="176"/>
  <c r="U154" i="176"/>
  <c r="W153" i="176"/>
  <c r="U153" i="176"/>
  <c r="X152" i="176"/>
  <c r="W152" i="176"/>
  <c r="V152" i="176"/>
  <c r="U152" i="176"/>
  <c r="X151" i="176"/>
  <c r="W151" i="176"/>
  <c r="V151" i="176"/>
  <c r="U151" i="176"/>
  <c r="W150" i="176"/>
  <c r="V150" i="176"/>
  <c r="U150" i="176"/>
  <c r="X149" i="176"/>
  <c r="W149" i="176"/>
  <c r="V149" i="176"/>
  <c r="U149" i="176"/>
  <c r="X148" i="176"/>
  <c r="W148" i="176"/>
  <c r="V148" i="176"/>
  <c r="U148" i="176"/>
  <c r="W147" i="176"/>
  <c r="U147" i="176"/>
  <c r="X146" i="176"/>
  <c r="W146" i="176"/>
  <c r="V146" i="176"/>
  <c r="U146" i="176"/>
  <c r="X145" i="176"/>
  <c r="W145" i="176"/>
  <c r="V145" i="176"/>
  <c r="U145" i="176"/>
  <c r="X144" i="176"/>
  <c r="W144" i="176"/>
  <c r="V144" i="176"/>
  <c r="U144" i="176"/>
  <c r="W143" i="176"/>
  <c r="U143" i="176"/>
  <c r="X142" i="176"/>
  <c r="W142" i="176"/>
  <c r="V142" i="176"/>
  <c r="U142" i="176"/>
  <c r="X141" i="176"/>
  <c r="W141" i="176"/>
  <c r="V141" i="176"/>
  <c r="U141" i="176"/>
  <c r="W140" i="176"/>
  <c r="V140" i="176"/>
  <c r="U140" i="176"/>
  <c r="X139" i="176"/>
  <c r="W139" i="176"/>
  <c r="V139" i="176"/>
  <c r="U139" i="176"/>
  <c r="X138" i="176"/>
  <c r="W138" i="176"/>
  <c r="V138" i="176"/>
  <c r="U138" i="176"/>
  <c r="W137" i="176"/>
  <c r="U137" i="176"/>
  <c r="X136" i="176"/>
  <c r="W136" i="176"/>
  <c r="V136" i="176"/>
  <c r="U136" i="176"/>
  <c r="X135" i="176"/>
  <c r="W135" i="176"/>
  <c r="V135" i="176"/>
  <c r="U135" i="176"/>
  <c r="X134" i="176"/>
  <c r="W134" i="176"/>
  <c r="V134" i="176"/>
  <c r="U134" i="176"/>
  <c r="W133" i="176"/>
  <c r="U133" i="176"/>
  <c r="X132" i="176"/>
  <c r="W132" i="176"/>
  <c r="V132" i="176"/>
  <c r="U132" i="176"/>
  <c r="X131" i="176"/>
  <c r="W131" i="176"/>
  <c r="V131" i="176"/>
  <c r="U131" i="176"/>
  <c r="W130" i="176"/>
  <c r="V130" i="176"/>
  <c r="U130" i="176"/>
  <c r="X129" i="176"/>
  <c r="W129" i="176"/>
  <c r="V129" i="176"/>
  <c r="U129" i="176"/>
  <c r="X128" i="176"/>
  <c r="W128" i="176"/>
  <c r="V128" i="176"/>
  <c r="U128" i="176"/>
  <c r="W127" i="176"/>
  <c r="U127" i="176"/>
  <c r="X126" i="176"/>
  <c r="W126" i="176"/>
  <c r="V126" i="176"/>
  <c r="U126" i="176"/>
  <c r="X125" i="176"/>
  <c r="W125" i="176"/>
  <c r="V125" i="176"/>
  <c r="U125" i="176"/>
  <c r="X124" i="176"/>
  <c r="W124" i="176"/>
  <c r="V124" i="176"/>
  <c r="U124" i="176"/>
  <c r="W123" i="176"/>
  <c r="U123" i="176"/>
  <c r="X122" i="176"/>
  <c r="W122" i="176"/>
  <c r="V122" i="176"/>
  <c r="U122" i="176"/>
  <c r="X121" i="176"/>
  <c r="W121" i="176"/>
  <c r="V121" i="176"/>
  <c r="U121" i="176"/>
  <c r="W120" i="176"/>
  <c r="V120" i="176"/>
  <c r="U120" i="176"/>
  <c r="X119" i="176"/>
  <c r="W119" i="176"/>
  <c r="V119" i="176"/>
  <c r="U119" i="176"/>
  <c r="X118" i="176"/>
  <c r="W118" i="176"/>
  <c r="V118" i="176"/>
  <c r="U118" i="176"/>
  <c r="W117" i="176"/>
  <c r="U117" i="176"/>
  <c r="X116" i="176"/>
  <c r="W116" i="176"/>
  <c r="V116" i="176"/>
  <c r="U116" i="176"/>
  <c r="X115" i="176"/>
  <c r="W115" i="176"/>
  <c r="V115" i="176"/>
  <c r="U115" i="176"/>
  <c r="X114" i="176"/>
  <c r="W114" i="176"/>
  <c r="V114" i="176"/>
  <c r="U114" i="176"/>
  <c r="W113" i="176"/>
  <c r="U113" i="176"/>
  <c r="X112" i="176"/>
  <c r="W112" i="176"/>
  <c r="V112" i="176"/>
  <c r="U112" i="176"/>
  <c r="X111" i="176"/>
  <c r="W111" i="176"/>
  <c r="V111" i="176"/>
  <c r="U111" i="176"/>
  <c r="W110" i="176"/>
  <c r="V110" i="176"/>
  <c r="U110" i="176"/>
  <c r="X109" i="176"/>
  <c r="W109" i="176"/>
  <c r="V109" i="176"/>
  <c r="U109" i="176"/>
  <c r="X108" i="176"/>
  <c r="W108" i="176"/>
  <c r="V108" i="176"/>
  <c r="U108" i="176"/>
  <c r="W107" i="176"/>
  <c r="U107" i="176"/>
  <c r="X106" i="176"/>
  <c r="W106" i="176"/>
  <c r="V106" i="176"/>
  <c r="U106" i="176"/>
  <c r="X105" i="176"/>
  <c r="W105" i="176"/>
  <c r="V105" i="176"/>
  <c r="U105" i="176"/>
  <c r="X104" i="176"/>
  <c r="W104" i="176"/>
  <c r="V104" i="176"/>
  <c r="U104" i="176"/>
  <c r="W103" i="176"/>
  <c r="U103" i="176"/>
  <c r="X102" i="176"/>
  <c r="W102" i="176"/>
  <c r="V102" i="176"/>
  <c r="U102" i="176"/>
  <c r="X101" i="176"/>
  <c r="W101" i="176"/>
  <c r="V101" i="176"/>
  <c r="U101" i="176"/>
  <c r="W100" i="176"/>
  <c r="V100" i="176"/>
  <c r="U100" i="176"/>
  <c r="X99" i="176"/>
  <c r="W99" i="176"/>
  <c r="V99" i="176"/>
  <c r="U99" i="176"/>
  <c r="X98" i="176"/>
  <c r="W98" i="176"/>
  <c r="V98" i="176"/>
  <c r="U98" i="176"/>
  <c r="W97" i="176"/>
  <c r="U97" i="176"/>
  <c r="X96" i="176"/>
  <c r="W96" i="176"/>
  <c r="V96" i="176"/>
  <c r="U96" i="176"/>
  <c r="X95" i="176"/>
  <c r="W95" i="176"/>
  <c r="V95" i="176"/>
  <c r="U95" i="176"/>
  <c r="X94" i="176"/>
  <c r="W94" i="176"/>
  <c r="V94" i="176"/>
  <c r="U94" i="176"/>
  <c r="W93" i="176"/>
  <c r="U93" i="176"/>
  <c r="X92" i="176"/>
  <c r="W92" i="176"/>
  <c r="V92" i="176"/>
  <c r="U92" i="176"/>
  <c r="X91" i="176"/>
  <c r="W91" i="176"/>
  <c r="V91" i="176"/>
  <c r="U91" i="176"/>
  <c r="W90" i="176"/>
  <c r="V90" i="176"/>
  <c r="U90" i="176"/>
  <c r="X89" i="176"/>
  <c r="W89" i="176"/>
  <c r="V89" i="176"/>
  <c r="U89" i="176"/>
  <c r="X88" i="176"/>
  <c r="W88" i="176"/>
  <c r="V88" i="176"/>
  <c r="U88" i="176"/>
  <c r="W87" i="176"/>
  <c r="U87" i="176"/>
  <c r="X86" i="176"/>
  <c r="W86" i="176"/>
  <c r="V86" i="176"/>
  <c r="U86" i="176"/>
  <c r="X85" i="176"/>
  <c r="W85" i="176"/>
  <c r="V85" i="176"/>
  <c r="U85" i="176"/>
  <c r="X84" i="176"/>
  <c r="W84" i="176"/>
  <c r="V84" i="176"/>
  <c r="U84" i="176"/>
  <c r="W83" i="176"/>
  <c r="U83" i="176"/>
  <c r="X82" i="176"/>
  <c r="W82" i="176"/>
  <c r="V82" i="176"/>
  <c r="U82" i="176"/>
  <c r="X81" i="176"/>
  <c r="W81" i="176"/>
  <c r="V81" i="176"/>
  <c r="U81" i="176"/>
  <c r="W80" i="176"/>
  <c r="V80" i="176"/>
  <c r="U80" i="176"/>
  <c r="X79" i="176"/>
  <c r="W79" i="176"/>
  <c r="V79" i="176"/>
  <c r="U79" i="176"/>
  <c r="X78" i="176"/>
  <c r="W78" i="176"/>
  <c r="V78" i="176"/>
  <c r="U78" i="176"/>
  <c r="W77" i="176"/>
  <c r="U77" i="176"/>
  <c r="X76" i="176"/>
  <c r="W76" i="176"/>
  <c r="V76" i="176"/>
  <c r="U76" i="176"/>
  <c r="X75" i="176"/>
  <c r="W75" i="176"/>
  <c r="V75" i="176"/>
  <c r="U75" i="176"/>
  <c r="X74" i="176"/>
  <c r="W74" i="176"/>
  <c r="V74" i="176"/>
  <c r="U74" i="176"/>
  <c r="W73" i="176"/>
  <c r="U73" i="176"/>
  <c r="X72" i="176"/>
  <c r="W72" i="176"/>
  <c r="V72" i="176"/>
  <c r="U72" i="176"/>
  <c r="X71" i="176"/>
  <c r="W71" i="176"/>
  <c r="V71" i="176"/>
  <c r="U71" i="176"/>
  <c r="W70" i="176"/>
  <c r="V70" i="176"/>
  <c r="U70" i="176"/>
  <c r="X69" i="176"/>
  <c r="W69" i="176"/>
  <c r="V69" i="176"/>
  <c r="U69" i="176"/>
  <c r="X68" i="176"/>
  <c r="W68" i="176"/>
  <c r="V68" i="176"/>
  <c r="U68" i="176"/>
  <c r="W67" i="176"/>
  <c r="U67" i="176"/>
  <c r="X66" i="176"/>
  <c r="W66" i="176"/>
  <c r="V66" i="176"/>
  <c r="U66" i="176"/>
  <c r="X65" i="176"/>
  <c r="W65" i="176"/>
  <c r="V65" i="176"/>
  <c r="U65" i="176"/>
  <c r="X64" i="176"/>
  <c r="W64" i="176"/>
  <c r="V64" i="176"/>
  <c r="U64" i="176"/>
  <c r="W63" i="176"/>
  <c r="U63" i="176"/>
  <c r="X62" i="176"/>
  <c r="W62" i="176"/>
  <c r="V62" i="176"/>
  <c r="U62" i="176"/>
  <c r="X61" i="176"/>
  <c r="W61" i="176"/>
  <c r="V61" i="176"/>
  <c r="U61" i="176"/>
  <c r="W60" i="176"/>
  <c r="V60" i="176"/>
  <c r="U60" i="176"/>
  <c r="X59" i="176"/>
  <c r="W59" i="176"/>
  <c r="V59" i="176"/>
  <c r="U59" i="176"/>
  <c r="X58" i="176"/>
  <c r="W58" i="176"/>
  <c r="V58" i="176"/>
  <c r="U58" i="176"/>
  <c r="W57" i="176"/>
  <c r="U57" i="176"/>
  <c r="X56" i="176"/>
  <c r="W56" i="176"/>
  <c r="V56" i="176"/>
  <c r="U56" i="176"/>
  <c r="X55" i="176"/>
  <c r="W55" i="176"/>
  <c r="V55" i="176"/>
  <c r="U55" i="176"/>
  <c r="X54" i="176"/>
  <c r="W54" i="176"/>
  <c r="V54" i="176"/>
  <c r="U54" i="176"/>
  <c r="W53" i="176"/>
  <c r="U53" i="176"/>
  <c r="X52" i="176"/>
  <c r="W52" i="176"/>
  <c r="V52" i="176"/>
  <c r="U52" i="176"/>
  <c r="X51" i="176"/>
  <c r="W51" i="176"/>
  <c r="V51" i="176"/>
  <c r="U51" i="176"/>
  <c r="W50" i="176"/>
  <c r="V50" i="176"/>
  <c r="U50" i="176"/>
  <c r="X49" i="176"/>
  <c r="W49" i="176"/>
  <c r="V49" i="176"/>
  <c r="U49" i="176"/>
  <c r="X48" i="176"/>
  <c r="W48" i="176"/>
  <c r="V48" i="176"/>
  <c r="U48" i="176"/>
  <c r="W47" i="176"/>
  <c r="U47" i="176"/>
  <c r="X46" i="176"/>
  <c r="W46" i="176"/>
  <c r="V46" i="176"/>
  <c r="U46" i="176"/>
  <c r="X45" i="176"/>
  <c r="W45" i="176"/>
  <c r="V45" i="176"/>
  <c r="U45" i="176"/>
  <c r="X44" i="176"/>
  <c r="W44" i="176"/>
  <c r="V44" i="176"/>
  <c r="U44" i="176"/>
  <c r="W43" i="176"/>
  <c r="U43" i="176"/>
  <c r="X42" i="176"/>
  <c r="W42" i="176"/>
  <c r="V42" i="176"/>
  <c r="U42" i="176"/>
  <c r="X41" i="176"/>
  <c r="W41" i="176"/>
  <c r="V41" i="176"/>
  <c r="U41" i="176"/>
  <c r="W40" i="176"/>
  <c r="V40" i="176"/>
  <c r="U40" i="176"/>
  <c r="X39" i="176"/>
  <c r="W39" i="176"/>
  <c r="V39" i="176"/>
  <c r="U39" i="176"/>
  <c r="X38" i="176"/>
  <c r="W38" i="176"/>
  <c r="V38" i="176"/>
  <c r="U38" i="176"/>
  <c r="W37" i="176"/>
  <c r="U37" i="176"/>
  <c r="X36" i="176"/>
  <c r="W36" i="176"/>
  <c r="V36" i="176"/>
  <c r="U36" i="176"/>
  <c r="X35" i="176"/>
  <c r="W35" i="176"/>
  <c r="V35" i="176"/>
  <c r="U35" i="176"/>
  <c r="X34" i="176"/>
  <c r="W34" i="176"/>
  <c r="V34" i="176"/>
  <c r="U34" i="176"/>
  <c r="W33" i="176"/>
  <c r="U33" i="176"/>
  <c r="X32" i="176"/>
  <c r="W32" i="176"/>
  <c r="V32" i="176"/>
  <c r="U32" i="176"/>
  <c r="X31" i="176"/>
  <c r="W31" i="176"/>
  <c r="V31" i="176"/>
  <c r="U31" i="176"/>
  <c r="W30" i="176"/>
  <c r="V30" i="176"/>
  <c r="U30" i="176"/>
  <c r="X29" i="176"/>
  <c r="W29" i="176"/>
  <c r="V29" i="176"/>
  <c r="U29" i="176"/>
  <c r="X28" i="176"/>
  <c r="W28" i="176"/>
  <c r="V28" i="176"/>
  <c r="U28" i="176"/>
  <c r="W27" i="176"/>
  <c r="U27" i="176"/>
  <c r="X26" i="176"/>
  <c r="W26" i="176"/>
  <c r="V26" i="176"/>
  <c r="U26" i="176"/>
  <c r="X25" i="176"/>
  <c r="W25" i="176"/>
  <c r="V25" i="176"/>
  <c r="U25" i="176"/>
  <c r="X24" i="176"/>
  <c r="W24" i="176"/>
  <c r="V24" i="176"/>
  <c r="U24" i="176"/>
  <c r="W23" i="176"/>
  <c r="U23" i="176"/>
  <c r="X22" i="176"/>
  <c r="W22" i="176"/>
  <c r="V22" i="176"/>
  <c r="U22" i="176"/>
  <c r="X21" i="176"/>
  <c r="W21" i="176"/>
  <c r="V21" i="176"/>
  <c r="U21" i="176"/>
  <c r="W20" i="176"/>
  <c r="V20" i="176"/>
  <c r="U20" i="176"/>
  <c r="S239" i="176"/>
  <c r="R239" i="176"/>
  <c r="Q239" i="176"/>
  <c r="P239" i="176"/>
  <c r="S238" i="176"/>
  <c r="R238" i="176"/>
  <c r="Q238" i="176"/>
  <c r="P238" i="176"/>
  <c r="R237" i="176"/>
  <c r="P237" i="176"/>
  <c r="S236" i="176"/>
  <c r="R236" i="176"/>
  <c r="Q236" i="176"/>
  <c r="P236" i="176"/>
  <c r="S235" i="176"/>
  <c r="R235" i="176"/>
  <c r="Q235" i="176"/>
  <c r="P235" i="176"/>
  <c r="R234" i="176"/>
  <c r="P234" i="176"/>
  <c r="R233" i="176"/>
  <c r="P233" i="176"/>
  <c r="S232" i="176"/>
  <c r="R232" i="176"/>
  <c r="Q232" i="176"/>
  <c r="P232" i="176"/>
  <c r="S231" i="176"/>
  <c r="R231" i="176"/>
  <c r="Q231" i="176"/>
  <c r="P231" i="176"/>
  <c r="R230" i="176"/>
  <c r="Q230" i="176"/>
  <c r="P230" i="176"/>
  <c r="S229" i="176"/>
  <c r="R229" i="176"/>
  <c r="Q229" i="176"/>
  <c r="P229" i="176"/>
  <c r="S228" i="176"/>
  <c r="R228" i="176"/>
  <c r="Q228" i="176"/>
  <c r="P228" i="176"/>
  <c r="R227" i="176"/>
  <c r="P227" i="176"/>
  <c r="S226" i="176"/>
  <c r="R226" i="176"/>
  <c r="Q226" i="176"/>
  <c r="P226" i="176"/>
  <c r="S225" i="176"/>
  <c r="R225" i="176"/>
  <c r="Q225" i="176"/>
  <c r="P225" i="176"/>
  <c r="R224" i="176"/>
  <c r="P224" i="176"/>
  <c r="R223" i="176"/>
  <c r="P223" i="176"/>
  <c r="S222" i="176"/>
  <c r="R222" i="176"/>
  <c r="Q222" i="176"/>
  <c r="P222" i="176"/>
  <c r="S221" i="176"/>
  <c r="R221" i="176"/>
  <c r="Q221" i="176"/>
  <c r="P221" i="176"/>
  <c r="R220" i="176"/>
  <c r="Q220" i="176"/>
  <c r="P220" i="176"/>
  <c r="S219" i="176"/>
  <c r="R219" i="176"/>
  <c r="Q219" i="176"/>
  <c r="P219" i="176"/>
  <c r="S218" i="176"/>
  <c r="R218" i="176"/>
  <c r="Q218" i="176"/>
  <c r="P218" i="176"/>
  <c r="R217" i="176"/>
  <c r="P217" i="176"/>
  <c r="S216" i="176"/>
  <c r="R216" i="176"/>
  <c r="Q216" i="176"/>
  <c r="P216" i="176"/>
  <c r="S215" i="176"/>
  <c r="R215" i="176"/>
  <c r="Q215" i="176"/>
  <c r="P215" i="176"/>
  <c r="R214" i="176"/>
  <c r="P214" i="176"/>
  <c r="R213" i="176"/>
  <c r="P213" i="176"/>
  <c r="S212" i="176"/>
  <c r="R212" i="176"/>
  <c r="Q212" i="176"/>
  <c r="P212" i="176"/>
  <c r="S211" i="176"/>
  <c r="R211" i="176"/>
  <c r="Q211" i="176"/>
  <c r="P211" i="176"/>
  <c r="R210" i="176"/>
  <c r="Q210" i="176"/>
  <c r="P210" i="176"/>
  <c r="S209" i="176"/>
  <c r="R209" i="176"/>
  <c r="Q209" i="176"/>
  <c r="P209" i="176"/>
  <c r="S208" i="176"/>
  <c r="R208" i="176"/>
  <c r="Q208" i="176"/>
  <c r="P208" i="176"/>
  <c r="R207" i="176"/>
  <c r="P207" i="176"/>
  <c r="S206" i="176"/>
  <c r="R206" i="176"/>
  <c r="Q206" i="176"/>
  <c r="P206" i="176"/>
  <c r="S205" i="176"/>
  <c r="R205" i="176"/>
  <c r="Q205" i="176"/>
  <c r="P205" i="176"/>
  <c r="R204" i="176"/>
  <c r="P204" i="176"/>
  <c r="R203" i="176"/>
  <c r="P203" i="176"/>
  <c r="S202" i="176"/>
  <c r="R202" i="176"/>
  <c r="Q202" i="176"/>
  <c r="P202" i="176"/>
  <c r="S201" i="176"/>
  <c r="R201" i="176"/>
  <c r="Q201" i="176"/>
  <c r="P201" i="176"/>
  <c r="R200" i="176"/>
  <c r="Q200" i="176"/>
  <c r="P200" i="176"/>
  <c r="S199" i="176"/>
  <c r="R199" i="176"/>
  <c r="Q199" i="176"/>
  <c r="P199" i="176"/>
  <c r="S198" i="176"/>
  <c r="R198" i="176"/>
  <c r="Q198" i="176"/>
  <c r="P198" i="176"/>
  <c r="R197" i="176"/>
  <c r="P197" i="176"/>
  <c r="S196" i="176"/>
  <c r="R196" i="176"/>
  <c r="Q196" i="176"/>
  <c r="P196" i="176"/>
  <c r="S195" i="176"/>
  <c r="R195" i="176"/>
  <c r="Q195" i="176"/>
  <c r="P195" i="176"/>
  <c r="R194" i="176"/>
  <c r="P194" i="176"/>
  <c r="R193" i="176"/>
  <c r="P193" i="176"/>
  <c r="S192" i="176"/>
  <c r="R192" i="176"/>
  <c r="Q192" i="176"/>
  <c r="P192" i="176"/>
  <c r="S191" i="176"/>
  <c r="R191" i="176"/>
  <c r="Q191" i="176"/>
  <c r="P191" i="176"/>
  <c r="R190" i="176"/>
  <c r="Q190" i="176"/>
  <c r="P190" i="176"/>
  <c r="S189" i="176"/>
  <c r="R189" i="176"/>
  <c r="Q189" i="176"/>
  <c r="P189" i="176"/>
  <c r="S188" i="176"/>
  <c r="R188" i="176"/>
  <c r="Q188" i="176"/>
  <c r="P188" i="176"/>
  <c r="R187" i="176"/>
  <c r="P187" i="176"/>
  <c r="S186" i="176"/>
  <c r="R186" i="176"/>
  <c r="Q186" i="176"/>
  <c r="P186" i="176"/>
  <c r="S185" i="176"/>
  <c r="R185" i="176"/>
  <c r="Q185" i="176"/>
  <c r="P185" i="176"/>
  <c r="R184" i="176"/>
  <c r="P184" i="176"/>
  <c r="R183" i="176"/>
  <c r="P183" i="176"/>
  <c r="S182" i="176"/>
  <c r="R182" i="176"/>
  <c r="Q182" i="176"/>
  <c r="P182" i="176"/>
  <c r="S181" i="176"/>
  <c r="R181" i="176"/>
  <c r="Q181" i="176"/>
  <c r="P181" i="176"/>
  <c r="R180" i="176"/>
  <c r="Q180" i="176"/>
  <c r="P180" i="176"/>
  <c r="S179" i="176"/>
  <c r="R179" i="176"/>
  <c r="Q179" i="176"/>
  <c r="P179" i="176"/>
  <c r="S178" i="176"/>
  <c r="R178" i="176"/>
  <c r="Q178" i="176"/>
  <c r="P178" i="176"/>
  <c r="R177" i="176"/>
  <c r="P177" i="176"/>
  <c r="S176" i="176"/>
  <c r="R176" i="176"/>
  <c r="Q176" i="176"/>
  <c r="P176" i="176"/>
  <c r="S175" i="176"/>
  <c r="R175" i="176"/>
  <c r="Q175" i="176"/>
  <c r="P175" i="176"/>
  <c r="R174" i="176"/>
  <c r="P174" i="176"/>
  <c r="R173" i="176"/>
  <c r="P173" i="176"/>
  <c r="S172" i="176"/>
  <c r="R172" i="176"/>
  <c r="Q172" i="176"/>
  <c r="P172" i="176"/>
  <c r="S171" i="176"/>
  <c r="R171" i="176"/>
  <c r="Q171" i="176"/>
  <c r="P171" i="176"/>
  <c r="R170" i="176"/>
  <c r="Q170" i="176"/>
  <c r="P170" i="176"/>
  <c r="S169" i="176"/>
  <c r="R169" i="176"/>
  <c r="Q169" i="176"/>
  <c r="P169" i="176"/>
  <c r="S168" i="176"/>
  <c r="R168" i="176"/>
  <c r="Q168" i="176"/>
  <c r="P168" i="176"/>
  <c r="R167" i="176"/>
  <c r="P167" i="176"/>
  <c r="S166" i="176"/>
  <c r="R166" i="176"/>
  <c r="Q166" i="176"/>
  <c r="P166" i="176"/>
  <c r="S165" i="176"/>
  <c r="R165" i="176"/>
  <c r="Q165" i="176"/>
  <c r="P165" i="176"/>
  <c r="R164" i="176"/>
  <c r="P164" i="176"/>
  <c r="R163" i="176"/>
  <c r="P163" i="176"/>
  <c r="S162" i="176"/>
  <c r="R162" i="176"/>
  <c r="Q162" i="176"/>
  <c r="P162" i="176"/>
  <c r="S161" i="176"/>
  <c r="R161" i="176"/>
  <c r="Q161" i="176"/>
  <c r="P161" i="176"/>
  <c r="R160" i="176"/>
  <c r="Q160" i="176"/>
  <c r="P160" i="176"/>
  <c r="S159" i="176"/>
  <c r="R159" i="176"/>
  <c r="Q159" i="176"/>
  <c r="P159" i="176"/>
  <c r="S158" i="176"/>
  <c r="R158" i="176"/>
  <c r="Q158" i="176"/>
  <c r="P158" i="176"/>
  <c r="R157" i="176"/>
  <c r="P157" i="176"/>
  <c r="S156" i="176"/>
  <c r="R156" i="176"/>
  <c r="Q156" i="176"/>
  <c r="P156" i="176"/>
  <c r="S155" i="176"/>
  <c r="R155" i="176"/>
  <c r="Q155" i="176"/>
  <c r="P155" i="176"/>
  <c r="R154" i="176"/>
  <c r="P154" i="176"/>
  <c r="R153" i="176"/>
  <c r="P153" i="176"/>
  <c r="S152" i="176"/>
  <c r="R152" i="176"/>
  <c r="Q152" i="176"/>
  <c r="P152" i="176"/>
  <c r="S151" i="176"/>
  <c r="R151" i="176"/>
  <c r="Q151" i="176"/>
  <c r="P151" i="176"/>
  <c r="R150" i="176"/>
  <c r="Q150" i="176"/>
  <c r="P150" i="176"/>
  <c r="S149" i="176"/>
  <c r="R149" i="176"/>
  <c r="Q149" i="176"/>
  <c r="P149" i="176"/>
  <c r="S148" i="176"/>
  <c r="R148" i="176"/>
  <c r="Q148" i="176"/>
  <c r="P148" i="176"/>
  <c r="R147" i="176"/>
  <c r="P147" i="176"/>
  <c r="S146" i="176"/>
  <c r="R146" i="176"/>
  <c r="Q146" i="176"/>
  <c r="P146" i="176"/>
  <c r="S145" i="176"/>
  <c r="R145" i="176"/>
  <c r="Q145" i="176"/>
  <c r="P145" i="176"/>
  <c r="R144" i="176"/>
  <c r="P144" i="176"/>
  <c r="R143" i="176"/>
  <c r="P143" i="176"/>
  <c r="S142" i="176"/>
  <c r="R142" i="176"/>
  <c r="Q142" i="176"/>
  <c r="P142" i="176"/>
  <c r="S141" i="176"/>
  <c r="R141" i="176"/>
  <c r="Q141" i="176"/>
  <c r="P141" i="176"/>
  <c r="R140" i="176"/>
  <c r="Q140" i="176"/>
  <c r="P140" i="176"/>
  <c r="S139" i="176"/>
  <c r="R139" i="176"/>
  <c r="Q139" i="176"/>
  <c r="P139" i="176"/>
  <c r="S138" i="176"/>
  <c r="R138" i="176"/>
  <c r="Q138" i="176"/>
  <c r="P138" i="176"/>
  <c r="R137" i="176"/>
  <c r="P137" i="176"/>
  <c r="S136" i="176"/>
  <c r="R136" i="176"/>
  <c r="Q136" i="176"/>
  <c r="P136" i="176"/>
  <c r="S135" i="176"/>
  <c r="R135" i="176"/>
  <c r="Q135" i="176"/>
  <c r="P135" i="176"/>
  <c r="R134" i="176"/>
  <c r="P134" i="176"/>
  <c r="R133" i="176"/>
  <c r="P133" i="176"/>
  <c r="S132" i="176"/>
  <c r="R132" i="176"/>
  <c r="Q132" i="176"/>
  <c r="P132" i="176"/>
  <c r="S131" i="176"/>
  <c r="R131" i="176"/>
  <c r="Q131" i="176"/>
  <c r="P131" i="176"/>
  <c r="R130" i="176"/>
  <c r="Q130" i="176"/>
  <c r="P130" i="176"/>
  <c r="S129" i="176"/>
  <c r="R129" i="176"/>
  <c r="Q129" i="176"/>
  <c r="P129" i="176"/>
  <c r="S128" i="176"/>
  <c r="R128" i="176"/>
  <c r="Q128" i="176"/>
  <c r="P128" i="176"/>
  <c r="R127" i="176"/>
  <c r="P127" i="176"/>
  <c r="S126" i="176"/>
  <c r="R126" i="176"/>
  <c r="Q126" i="176"/>
  <c r="P126" i="176"/>
  <c r="S125" i="176"/>
  <c r="R125" i="176"/>
  <c r="Q125" i="176"/>
  <c r="P125" i="176"/>
  <c r="R124" i="176"/>
  <c r="P124" i="176"/>
  <c r="R123" i="176"/>
  <c r="P123" i="176"/>
  <c r="S122" i="176"/>
  <c r="R122" i="176"/>
  <c r="Q122" i="176"/>
  <c r="P122" i="176"/>
  <c r="S121" i="176"/>
  <c r="R121" i="176"/>
  <c r="Q121" i="176"/>
  <c r="P121" i="176"/>
  <c r="R120" i="176"/>
  <c r="Q120" i="176"/>
  <c r="P120" i="176"/>
  <c r="S119" i="176"/>
  <c r="R119" i="176"/>
  <c r="Q119" i="176"/>
  <c r="P119" i="176"/>
  <c r="S118" i="176"/>
  <c r="R118" i="176"/>
  <c r="Q118" i="176"/>
  <c r="P118" i="176"/>
  <c r="R117" i="176"/>
  <c r="P117" i="176"/>
  <c r="S116" i="176"/>
  <c r="R116" i="176"/>
  <c r="Q116" i="176"/>
  <c r="P116" i="176"/>
  <c r="S115" i="176"/>
  <c r="R115" i="176"/>
  <c r="Q115" i="176"/>
  <c r="P115" i="176"/>
  <c r="R114" i="176"/>
  <c r="P114" i="176"/>
  <c r="R113" i="176"/>
  <c r="P113" i="176"/>
  <c r="S112" i="176"/>
  <c r="R112" i="176"/>
  <c r="Q112" i="176"/>
  <c r="P112" i="176"/>
  <c r="S111" i="176"/>
  <c r="R111" i="176"/>
  <c r="Q111" i="176"/>
  <c r="P111" i="176"/>
  <c r="R110" i="176"/>
  <c r="Q110" i="176"/>
  <c r="P110" i="176"/>
  <c r="S109" i="176"/>
  <c r="R109" i="176"/>
  <c r="Q109" i="176"/>
  <c r="P109" i="176"/>
  <c r="S108" i="176"/>
  <c r="R108" i="176"/>
  <c r="Q108" i="176"/>
  <c r="P108" i="176"/>
  <c r="R107" i="176"/>
  <c r="P107" i="176"/>
  <c r="S106" i="176"/>
  <c r="R106" i="176"/>
  <c r="Q106" i="176"/>
  <c r="P106" i="176"/>
  <c r="S105" i="176"/>
  <c r="R105" i="176"/>
  <c r="Q105" i="176"/>
  <c r="P105" i="176"/>
  <c r="R104" i="176"/>
  <c r="P104" i="176"/>
  <c r="R103" i="176"/>
  <c r="P103" i="176"/>
  <c r="S102" i="176"/>
  <c r="R102" i="176"/>
  <c r="Q102" i="176"/>
  <c r="P102" i="176"/>
  <c r="S101" i="176"/>
  <c r="R101" i="176"/>
  <c r="Q101" i="176"/>
  <c r="P101" i="176"/>
  <c r="R100" i="176"/>
  <c r="Q100" i="176"/>
  <c r="P100" i="176"/>
  <c r="S99" i="176"/>
  <c r="R99" i="176"/>
  <c r="Q99" i="176"/>
  <c r="P99" i="176"/>
  <c r="S98" i="176"/>
  <c r="R98" i="176"/>
  <c r="Q98" i="176"/>
  <c r="P98" i="176"/>
  <c r="R97" i="176"/>
  <c r="P97" i="176"/>
  <c r="S96" i="176"/>
  <c r="R96" i="176"/>
  <c r="Q96" i="176"/>
  <c r="P96" i="176"/>
  <c r="S95" i="176"/>
  <c r="R95" i="176"/>
  <c r="Q95" i="176"/>
  <c r="P95" i="176"/>
  <c r="R94" i="176"/>
  <c r="P94" i="176"/>
  <c r="R93" i="176"/>
  <c r="P93" i="176"/>
  <c r="S92" i="176"/>
  <c r="R92" i="176"/>
  <c r="Q92" i="176"/>
  <c r="P92" i="176"/>
  <c r="S91" i="176"/>
  <c r="R91" i="176"/>
  <c r="Q91" i="176"/>
  <c r="P91" i="176"/>
  <c r="R90" i="176"/>
  <c r="Q90" i="176"/>
  <c r="P90" i="176"/>
  <c r="S89" i="176"/>
  <c r="R89" i="176"/>
  <c r="Q89" i="176"/>
  <c r="P89" i="176"/>
  <c r="S88" i="176"/>
  <c r="R88" i="176"/>
  <c r="Q88" i="176"/>
  <c r="P88" i="176"/>
  <c r="R87" i="176"/>
  <c r="P87" i="176"/>
  <c r="S86" i="176"/>
  <c r="R86" i="176"/>
  <c r="Q86" i="176"/>
  <c r="P86" i="176"/>
  <c r="S85" i="176"/>
  <c r="R85" i="176"/>
  <c r="Q85" i="176"/>
  <c r="P85" i="176"/>
  <c r="R84" i="176"/>
  <c r="P84" i="176"/>
  <c r="R83" i="176"/>
  <c r="P83" i="176"/>
  <c r="S82" i="176"/>
  <c r="R82" i="176"/>
  <c r="Q82" i="176"/>
  <c r="P82" i="176"/>
  <c r="S81" i="176"/>
  <c r="R81" i="176"/>
  <c r="Q81" i="176"/>
  <c r="P81" i="176"/>
  <c r="R80" i="176"/>
  <c r="Q80" i="176"/>
  <c r="P80" i="176"/>
  <c r="S79" i="176"/>
  <c r="R79" i="176"/>
  <c r="Q79" i="176"/>
  <c r="P79" i="176"/>
  <c r="S78" i="176"/>
  <c r="R78" i="176"/>
  <c r="Q78" i="176"/>
  <c r="P78" i="176"/>
  <c r="R77" i="176"/>
  <c r="P77" i="176"/>
  <c r="S76" i="176"/>
  <c r="R76" i="176"/>
  <c r="Q76" i="176"/>
  <c r="P76" i="176"/>
  <c r="S75" i="176"/>
  <c r="R75" i="176"/>
  <c r="Q75" i="176"/>
  <c r="P75" i="176"/>
  <c r="R74" i="176"/>
  <c r="P74" i="176"/>
  <c r="R73" i="176"/>
  <c r="P73" i="176"/>
  <c r="S72" i="176"/>
  <c r="R72" i="176"/>
  <c r="Q72" i="176"/>
  <c r="P72" i="176"/>
  <c r="S71" i="176"/>
  <c r="R71" i="176"/>
  <c r="Q71" i="176"/>
  <c r="P71" i="176"/>
  <c r="R70" i="176"/>
  <c r="Q70" i="176"/>
  <c r="P70" i="176"/>
  <c r="S69" i="176"/>
  <c r="R69" i="176"/>
  <c r="Q69" i="176"/>
  <c r="P69" i="176"/>
  <c r="S68" i="176"/>
  <c r="R68" i="176"/>
  <c r="Q68" i="176"/>
  <c r="P68" i="176"/>
  <c r="R67" i="176"/>
  <c r="P67" i="176"/>
  <c r="S66" i="176"/>
  <c r="R66" i="176"/>
  <c r="Q66" i="176"/>
  <c r="P66" i="176"/>
  <c r="S65" i="176"/>
  <c r="R65" i="176"/>
  <c r="Q65" i="176"/>
  <c r="P65" i="176"/>
  <c r="R64" i="176"/>
  <c r="P64" i="176"/>
  <c r="R63" i="176"/>
  <c r="P63" i="176"/>
  <c r="S62" i="176"/>
  <c r="R62" i="176"/>
  <c r="Q62" i="176"/>
  <c r="P62" i="176"/>
  <c r="S61" i="176"/>
  <c r="R61" i="176"/>
  <c r="Q61" i="176"/>
  <c r="P61" i="176"/>
  <c r="R60" i="176"/>
  <c r="Q60" i="176"/>
  <c r="P60" i="176"/>
  <c r="S59" i="176"/>
  <c r="R59" i="176"/>
  <c r="Q59" i="176"/>
  <c r="P59" i="176"/>
  <c r="S58" i="176"/>
  <c r="R58" i="176"/>
  <c r="Q58" i="176"/>
  <c r="P58" i="176"/>
  <c r="R57" i="176"/>
  <c r="P57" i="176"/>
  <c r="S56" i="176"/>
  <c r="R56" i="176"/>
  <c r="Q56" i="176"/>
  <c r="P56" i="176"/>
  <c r="S55" i="176"/>
  <c r="R55" i="176"/>
  <c r="Q55" i="176"/>
  <c r="P55" i="176"/>
  <c r="R54" i="176"/>
  <c r="P54" i="176"/>
  <c r="R53" i="176"/>
  <c r="P53" i="176"/>
  <c r="S52" i="176"/>
  <c r="R52" i="176"/>
  <c r="Q52" i="176"/>
  <c r="P52" i="176"/>
  <c r="S51" i="176"/>
  <c r="R51" i="176"/>
  <c r="Q51" i="176"/>
  <c r="P51" i="176"/>
  <c r="R50" i="176"/>
  <c r="Q50" i="176"/>
  <c r="P50" i="176"/>
  <c r="S49" i="176"/>
  <c r="R49" i="176"/>
  <c r="Q49" i="176"/>
  <c r="P49" i="176"/>
  <c r="S48" i="176"/>
  <c r="R48" i="176"/>
  <c r="Q48" i="176"/>
  <c r="P48" i="176"/>
  <c r="R47" i="176"/>
  <c r="P47" i="176"/>
  <c r="S46" i="176"/>
  <c r="R46" i="176"/>
  <c r="Q46" i="176"/>
  <c r="P46" i="176"/>
  <c r="S45" i="176"/>
  <c r="R45" i="176"/>
  <c r="Q45" i="176"/>
  <c r="P45" i="176"/>
  <c r="R44" i="176"/>
  <c r="P44" i="176"/>
  <c r="R43" i="176"/>
  <c r="P43" i="176"/>
  <c r="S42" i="176"/>
  <c r="R42" i="176"/>
  <c r="Q42" i="176"/>
  <c r="P42" i="176"/>
  <c r="S41" i="176"/>
  <c r="R41" i="176"/>
  <c r="Q41" i="176"/>
  <c r="P41" i="176"/>
  <c r="R40" i="176"/>
  <c r="Q40" i="176"/>
  <c r="P40" i="176"/>
  <c r="S39" i="176"/>
  <c r="R39" i="176"/>
  <c r="Q39" i="176"/>
  <c r="P39" i="176"/>
  <c r="S38" i="176"/>
  <c r="R38" i="176"/>
  <c r="Q38" i="176"/>
  <c r="P38" i="176"/>
  <c r="R37" i="176"/>
  <c r="P37" i="176"/>
  <c r="S36" i="176"/>
  <c r="R36" i="176"/>
  <c r="Q36" i="176"/>
  <c r="P36" i="176"/>
  <c r="S35" i="176"/>
  <c r="R35" i="176"/>
  <c r="Q35" i="176"/>
  <c r="P35" i="176"/>
  <c r="R34" i="176"/>
  <c r="P34" i="176"/>
  <c r="R33" i="176"/>
  <c r="P33" i="176"/>
  <c r="S32" i="176"/>
  <c r="R32" i="176"/>
  <c r="Q32" i="176"/>
  <c r="P32" i="176"/>
  <c r="S31" i="176"/>
  <c r="R31" i="176"/>
  <c r="Q31" i="176"/>
  <c r="P31" i="176"/>
  <c r="R30" i="176"/>
  <c r="Q30" i="176"/>
  <c r="P30" i="176"/>
  <c r="S29" i="176"/>
  <c r="R29" i="176"/>
  <c r="Q29" i="176"/>
  <c r="P29" i="176"/>
  <c r="S28" i="176"/>
  <c r="R28" i="176"/>
  <c r="Q28" i="176"/>
  <c r="P28" i="176"/>
  <c r="R27" i="176"/>
  <c r="P27" i="176"/>
  <c r="S26" i="176"/>
  <c r="R26" i="176"/>
  <c r="Q26" i="176"/>
  <c r="P26" i="176"/>
  <c r="S25" i="176"/>
  <c r="R25" i="176"/>
  <c r="Q25" i="176"/>
  <c r="P25" i="176"/>
  <c r="R24" i="176"/>
  <c r="P24" i="176"/>
  <c r="R23" i="176"/>
  <c r="P23" i="176"/>
  <c r="S22" i="176"/>
  <c r="R22" i="176"/>
  <c r="Q22" i="176"/>
  <c r="P22" i="176"/>
  <c r="S21" i="176"/>
  <c r="R21" i="176"/>
  <c r="Q21" i="176"/>
  <c r="P21" i="176"/>
  <c r="R20" i="176"/>
  <c r="Q20" i="176"/>
  <c r="P20" i="176"/>
  <c r="N239" i="176"/>
  <c r="M239" i="176"/>
  <c r="L239" i="176"/>
  <c r="K239" i="176"/>
  <c r="N238" i="176"/>
  <c r="M238" i="176"/>
  <c r="L238" i="176"/>
  <c r="K238" i="176"/>
  <c r="M237" i="176"/>
  <c r="K237" i="176"/>
  <c r="N236" i="176"/>
  <c r="M236" i="176"/>
  <c r="L236" i="176"/>
  <c r="K236" i="176"/>
  <c r="N235" i="176"/>
  <c r="M235" i="176"/>
  <c r="L235" i="176"/>
  <c r="K235" i="176"/>
  <c r="M234" i="176"/>
  <c r="K234" i="176"/>
  <c r="M233" i="176"/>
  <c r="K233" i="176"/>
  <c r="N232" i="176"/>
  <c r="M232" i="176"/>
  <c r="L232" i="176"/>
  <c r="K232" i="176"/>
  <c r="N231" i="176"/>
  <c r="M231" i="176"/>
  <c r="L231" i="176"/>
  <c r="K231" i="176"/>
  <c r="M230" i="176"/>
  <c r="L230" i="176"/>
  <c r="K230" i="176"/>
  <c r="N229" i="176"/>
  <c r="M229" i="176"/>
  <c r="L229" i="176"/>
  <c r="K229" i="176"/>
  <c r="N228" i="176"/>
  <c r="M228" i="176"/>
  <c r="L228" i="176"/>
  <c r="K228" i="176"/>
  <c r="M227" i="176"/>
  <c r="K227" i="176"/>
  <c r="N226" i="176"/>
  <c r="M226" i="176"/>
  <c r="L226" i="176"/>
  <c r="K226" i="176"/>
  <c r="N225" i="176"/>
  <c r="M225" i="176"/>
  <c r="L225" i="176"/>
  <c r="K225" i="176"/>
  <c r="M224" i="176"/>
  <c r="K224" i="176"/>
  <c r="M223" i="176"/>
  <c r="K223" i="176"/>
  <c r="N222" i="176"/>
  <c r="M222" i="176"/>
  <c r="L222" i="176"/>
  <c r="K222" i="176"/>
  <c r="N221" i="176"/>
  <c r="M221" i="176"/>
  <c r="L221" i="176"/>
  <c r="K221" i="176"/>
  <c r="M220" i="176"/>
  <c r="L220" i="176"/>
  <c r="K220" i="176"/>
  <c r="N219" i="176"/>
  <c r="M219" i="176"/>
  <c r="L219" i="176"/>
  <c r="K219" i="176"/>
  <c r="N218" i="176"/>
  <c r="M218" i="176"/>
  <c r="L218" i="176"/>
  <c r="K218" i="176"/>
  <c r="M217" i="176"/>
  <c r="K217" i="176"/>
  <c r="N216" i="176"/>
  <c r="M216" i="176"/>
  <c r="L216" i="176"/>
  <c r="K216" i="176"/>
  <c r="N215" i="176"/>
  <c r="M215" i="176"/>
  <c r="L215" i="176"/>
  <c r="K215" i="176"/>
  <c r="M214" i="176"/>
  <c r="K214" i="176"/>
  <c r="M213" i="176"/>
  <c r="K213" i="176"/>
  <c r="N212" i="176"/>
  <c r="M212" i="176"/>
  <c r="L212" i="176"/>
  <c r="K212" i="176"/>
  <c r="N211" i="176"/>
  <c r="M211" i="176"/>
  <c r="L211" i="176"/>
  <c r="K211" i="176"/>
  <c r="M210" i="176"/>
  <c r="L210" i="176"/>
  <c r="K210" i="176"/>
  <c r="N209" i="176"/>
  <c r="M209" i="176"/>
  <c r="L209" i="176"/>
  <c r="K209" i="176"/>
  <c r="N208" i="176"/>
  <c r="M208" i="176"/>
  <c r="L208" i="176"/>
  <c r="K208" i="176"/>
  <c r="M207" i="176"/>
  <c r="K207" i="176"/>
  <c r="N206" i="176"/>
  <c r="M206" i="176"/>
  <c r="L206" i="176"/>
  <c r="K206" i="176"/>
  <c r="N205" i="176"/>
  <c r="M205" i="176"/>
  <c r="L205" i="176"/>
  <c r="K205" i="176"/>
  <c r="M204" i="176"/>
  <c r="K204" i="176"/>
  <c r="M203" i="176"/>
  <c r="K203" i="176"/>
  <c r="N202" i="176"/>
  <c r="M202" i="176"/>
  <c r="L202" i="176"/>
  <c r="K202" i="176"/>
  <c r="N201" i="176"/>
  <c r="M201" i="176"/>
  <c r="L201" i="176"/>
  <c r="K201" i="176"/>
  <c r="M200" i="176"/>
  <c r="L200" i="176"/>
  <c r="K200" i="176"/>
  <c r="N199" i="176"/>
  <c r="M199" i="176"/>
  <c r="L199" i="176"/>
  <c r="K199" i="176"/>
  <c r="N198" i="176"/>
  <c r="M198" i="176"/>
  <c r="L198" i="176"/>
  <c r="K198" i="176"/>
  <c r="M197" i="176"/>
  <c r="K197" i="176"/>
  <c r="N196" i="176"/>
  <c r="M196" i="176"/>
  <c r="L196" i="176"/>
  <c r="K196" i="176"/>
  <c r="N195" i="176"/>
  <c r="M195" i="176"/>
  <c r="L195" i="176"/>
  <c r="K195" i="176"/>
  <c r="M194" i="176"/>
  <c r="K194" i="176"/>
  <c r="M193" i="176"/>
  <c r="K193" i="176"/>
  <c r="N192" i="176"/>
  <c r="M192" i="176"/>
  <c r="L192" i="176"/>
  <c r="K192" i="176"/>
  <c r="N191" i="176"/>
  <c r="M191" i="176"/>
  <c r="L191" i="176"/>
  <c r="K191" i="176"/>
  <c r="M190" i="176"/>
  <c r="L190" i="176"/>
  <c r="K190" i="176"/>
  <c r="N189" i="176"/>
  <c r="M189" i="176"/>
  <c r="L189" i="176"/>
  <c r="K189" i="176"/>
  <c r="N188" i="176"/>
  <c r="M188" i="176"/>
  <c r="L188" i="176"/>
  <c r="K188" i="176"/>
  <c r="M187" i="176"/>
  <c r="K187" i="176"/>
  <c r="N186" i="176"/>
  <c r="M186" i="176"/>
  <c r="L186" i="176"/>
  <c r="K186" i="176"/>
  <c r="N185" i="176"/>
  <c r="M185" i="176"/>
  <c r="L185" i="176"/>
  <c r="K185" i="176"/>
  <c r="M184" i="176"/>
  <c r="K184" i="176"/>
  <c r="M183" i="176"/>
  <c r="K183" i="176"/>
  <c r="N182" i="176"/>
  <c r="M182" i="176"/>
  <c r="L182" i="176"/>
  <c r="K182" i="176"/>
  <c r="N181" i="176"/>
  <c r="M181" i="176"/>
  <c r="L181" i="176"/>
  <c r="K181" i="176"/>
  <c r="M180" i="176"/>
  <c r="L180" i="176"/>
  <c r="K180" i="176"/>
  <c r="N179" i="176"/>
  <c r="M179" i="176"/>
  <c r="L179" i="176"/>
  <c r="K179" i="176"/>
  <c r="N178" i="176"/>
  <c r="M178" i="176"/>
  <c r="L178" i="176"/>
  <c r="K178" i="176"/>
  <c r="M177" i="176"/>
  <c r="K177" i="176"/>
  <c r="N176" i="176"/>
  <c r="M176" i="176"/>
  <c r="L176" i="176"/>
  <c r="K176" i="176"/>
  <c r="N175" i="176"/>
  <c r="M175" i="176"/>
  <c r="L175" i="176"/>
  <c r="K175" i="176"/>
  <c r="M174" i="176"/>
  <c r="K174" i="176"/>
  <c r="M173" i="176"/>
  <c r="K173" i="176"/>
  <c r="N172" i="176"/>
  <c r="M172" i="176"/>
  <c r="L172" i="176"/>
  <c r="K172" i="176"/>
  <c r="N171" i="176"/>
  <c r="M171" i="176"/>
  <c r="L171" i="176"/>
  <c r="K171" i="176"/>
  <c r="M170" i="176"/>
  <c r="L170" i="176"/>
  <c r="K170" i="176"/>
  <c r="N169" i="176"/>
  <c r="M169" i="176"/>
  <c r="L169" i="176"/>
  <c r="K169" i="176"/>
  <c r="N168" i="176"/>
  <c r="M168" i="176"/>
  <c r="L168" i="176"/>
  <c r="K168" i="176"/>
  <c r="M167" i="176"/>
  <c r="K167" i="176"/>
  <c r="N166" i="176"/>
  <c r="M166" i="176"/>
  <c r="L166" i="176"/>
  <c r="K166" i="176"/>
  <c r="N165" i="176"/>
  <c r="M165" i="176"/>
  <c r="L165" i="176"/>
  <c r="K165" i="176"/>
  <c r="M164" i="176"/>
  <c r="K164" i="176"/>
  <c r="M163" i="176"/>
  <c r="K163" i="176"/>
  <c r="N162" i="176"/>
  <c r="M162" i="176"/>
  <c r="L162" i="176"/>
  <c r="K162" i="176"/>
  <c r="N161" i="176"/>
  <c r="M161" i="176"/>
  <c r="L161" i="176"/>
  <c r="K161" i="176"/>
  <c r="M160" i="176"/>
  <c r="L160" i="176"/>
  <c r="K160" i="176"/>
  <c r="N159" i="176"/>
  <c r="M159" i="176"/>
  <c r="L159" i="176"/>
  <c r="K159" i="176"/>
  <c r="N158" i="176"/>
  <c r="M158" i="176"/>
  <c r="L158" i="176"/>
  <c r="K158" i="176"/>
  <c r="M157" i="176"/>
  <c r="K157" i="176"/>
  <c r="N156" i="176"/>
  <c r="M156" i="176"/>
  <c r="L156" i="176"/>
  <c r="K156" i="176"/>
  <c r="N155" i="176"/>
  <c r="M155" i="176"/>
  <c r="L155" i="176"/>
  <c r="K155" i="176"/>
  <c r="M154" i="176"/>
  <c r="K154" i="176"/>
  <c r="M153" i="176"/>
  <c r="K153" i="176"/>
  <c r="N152" i="176"/>
  <c r="M152" i="176"/>
  <c r="L152" i="176"/>
  <c r="K152" i="176"/>
  <c r="N151" i="176"/>
  <c r="M151" i="176"/>
  <c r="L151" i="176"/>
  <c r="K151" i="176"/>
  <c r="M150" i="176"/>
  <c r="L150" i="176"/>
  <c r="K150" i="176"/>
  <c r="N149" i="176"/>
  <c r="M149" i="176"/>
  <c r="L149" i="176"/>
  <c r="K149" i="176"/>
  <c r="N148" i="176"/>
  <c r="M148" i="176"/>
  <c r="L148" i="176"/>
  <c r="K148" i="176"/>
  <c r="M147" i="176"/>
  <c r="K147" i="176"/>
  <c r="N146" i="176"/>
  <c r="M146" i="176"/>
  <c r="L146" i="176"/>
  <c r="K146" i="176"/>
  <c r="N145" i="176"/>
  <c r="M145" i="176"/>
  <c r="L145" i="176"/>
  <c r="K145" i="176"/>
  <c r="M144" i="176"/>
  <c r="K144" i="176"/>
  <c r="M143" i="176"/>
  <c r="K143" i="176"/>
  <c r="N142" i="176"/>
  <c r="M142" i="176"/>
  <c r="L142" i="176"/>
  <c r="K142" i="176"/>
  <c r="N141" i="176"/>
  <c r="M141" i="176"/>
  <c r="L141" i="176"/>
  <c r="K141" i="176"/>
  <c r="M140" i="176"/>
  <c r="L140" i="176"/>
  <c r="K140" i="176"/>
  <c r="N139" i="176"/>
  <c r="M139" i="176"/>
  <c r="L139" i="176"/>
  <c r="K139" i="176"/>
  <c r="N138" i="176"/>
  <c r="M138" i="176"/>
  <c r="L138" i="176"/>
  <c r="K138" i="176"/>
  <c r="M137" i="176"/>
  <c r="K137" i="176"/>
  <c r="N136" i="176"/>
  <c r="M136" i="176"/>
  <c r="L136" i="176"/>
  <c r="K136" i="176"/>
  <c r="N135" i="176"/>
  <c r="M135" i="176"/>
  <c r="L135" i="176"/>
  <c r="K135" i="176"/>
  <c r="M134" i="176"/>
  <c r="K134" i="176"/>
  <c r="M133" i="176"/>
  <c r="K133" i="176"/>
  <c r="N132" i="176"/>
  <c r="M132" i="176"/>
  <c r="L132" i="176"/>
  <c r="K132" i="176"/>
  <c r="N131" i="176"/>
  <c r="M131" i="176"/>
  <c r="L131" i="176"/>
  <c r="K131" i="176"/>
  <c r="M130" i="176"/>
  <c r="L130" i="176"/>
  <c r="K130" i="176"/>
  <c r="N129" i="176"/>
  <c r="M129" i="176"/>
  <c r="L129" i="176"/>
  <c r="K129" i="176"/>
  <c r="N128" i="176"/>
  <c r="M128" i="176"/>
  <c r="L128" i="176"/>
  <c r="K128" i="176"/>
  <c r="M127" i="176"/>
  <c r="K127" i="176"/>
  <c r="N126" i="176"/>
  <c r="M126" i="176"/>
  <c r="L126" i="176"/>
  <c r="K126" i="176"/>
  <c r="N125" i="176"/>
  <c r="M125" i="176"/>
  <c r="L125" i="176"/>
  <c r="K125" i="176"/>
  <c r="M124" i="176"/>
  <c r="K124" i="176"/>
  <c r="M123" i="176"/>
  <c r="K123" i="176"/>
  <c r="N122" i="176"/>
  <c r="M122" i="176"/>
  <c r="L122" i="176"/>
  <c r="K122" i="176"/>
  <c r="N121" i="176"/>
  <c r="M121" i="176"/>
  <c r="L121" i="176"/>
  <c r="K121" i="176"/>
  <c r="M120" i="176"/>
  <c r="L120" i="176"/>
  <c r="K120" i="176"/>
  <c r="N119" i="176"/>
  <c r="M119" i="176"/>
  <c r="L119" i="176"/>
  <c r="K119" i="176"/>
  <c r="N118" i="176"/>
  <c r="M118" i="176"/>
  <c r="L118" i="176"/>
  <c r="K118" i="176"/>
  <c r="M117" i="176"/>
  <c r="K117" i="176"/>
  <c r="N116" i="176"/>
  <c r="M116" i="176"/>
  <c r="L116" i="176"/>
  <c r="K116" i="176"/>
  <c r="N115" i="176"/>
  <c r="M115" i="176"/>
  <c r="L115" i="176"/>
  <c r="K115" i="176"/>
  <c r="M114" i="176"/>
  <c r="K114" i="176"/>
  <c r="M113" i="176"/>
  <c r="K113" i="176"/>
  <c r="N112" i="176"/>
  <c r="M112" i="176"/>
  <c r="L112" i="176"/>
  <c r="K112" i="176"/>
  <c r="N111" i="176"/>
  <c r="M111" i="176"/>
  <c r="L111" i="176"/>
  <c r="K111" i="176"/>
  <c r="M110" i="176"/>
  <c r="L110" i="176"/>
  <c r="K110" i="176"/>
  <c r="N109" i="176"/>
  <c r="M109" i="176"/>
  <c r="L109" i="176"/>
  <c r="K109" i="176"/>
  <c r="N108" i="176"/>
  <c r="M108" i="176"/>
  <c r="L108" i="176"/>
  <c r="K108" i="176"/>
  <c r="M107" i="176"/>
  <c r="K107" i="176"/>
  <c r="N106" i="176"/>
  <c r="M106" i="176"/>
  <c r="L106" i="176"/>
  <c r="K106" i="176"/>
  <c r="N105" i="176"/>
  <c r="M105" i="176"/>
  <c r="L105" i="176"/>
  <c r="K105" i="176"/>
  <c r="M104" i="176"/>
  <c r="K104" i="176"/>
  <c r="M103" i="176"/>
  <c r="K103" i="176"/>
  <c r="N102" i="176"/>
  <c r="M102" i="176"/>
  <c r="L102" i="176"/>
  <c r="K102" i="176"/>
  <c r="N101" i="176"/>
  <c r="M101" i="176"/>
  <c r="L101" i="176"/>
  <c r="K101" i="176"/>
  <c r="M100" i="176"/>
  <c r="L100" i="176"/>
  <c r="K100" i="176"/>
  <c r="N99" i="176"/>
  <c r="M99" i="176"/>
  <c r="L99" i="176"/>
  <c r="K99" i="176"/>
  <c r="N98" i="176"/>
  <c r="M98" i="176"/>
  <c r="L98" i="176"/>
  <c r="K98" i="176"/>
  <c r="M97" i="176"/>
  <c r="K97" i="176"/>
  <c r="N96" i="176"/>
  <c r="M96" i="176"/>
  <c r="L96" i="176"/>
  <c r="K96" i="176"/>
  <c r="N95" i="176"/>
  <c r="M95" i="176"/>
  <c r="L95" i="176"/>
  <c r="K95" i="176"/>
  <c r="M94" i="176"/>
  <c r="K94" i="176"/>
  <c r="M93" i="176"/>
  <c r="K93" i="176"/>
  <c r="N92" i="176"/>
  <c r="M92" i="176"/>
  <c r="L92" i="176"/>
  <c r="K92" i="176"/>
  <c r="N91" i="176"/>
  <c r="M91" i="176"/>
  <c r="L91" i="176"/>
  <c r="K91" i="176"/>
  <c r="M90" i="176"/>
  <c r="L90" i="176"/>
  <c r="K90" i="176"/>
  <c r="N89" i="176"/>
  <c r="M89" i="176"/>
  <c r="L89" i="176"/>
  <c r="K89" i="176"/>
  <c r="N88" i="176"/>
  <c r="M88" i="176"/>
  <c r="L88" i="176"/>
  <c r="K88" i="176"/>
  <c r="M87" i="176"/>
  <c r="K87" i="176"/>
  <c r="N86" i="176"/>
  <c r="M86" i="176"/>
  <c r="L86" i="176"/>
  <c r="K86" i="176"/>
  <c r="N85" i="176"/>
  <c r="M85" i="176"/>
  <c r="L85" i="176"/>
  <c r="K85" i="176"/>
  <c r="M84" i="176"/>
  <c r="K84" i="176"/>
  <c r="M83" i="176"/>
  <c r="K83" i="176"/>
  <c r="N82" i="176"/>
  <c r="M82" i="176"/>
  <c r="L82" i="176"/>
  <c r="K82" i="176"/>
  <c r="N81" i="176"/>
  <c r="M81" i="176"/>
  <c r="L81" i="176"/>
  <c r="K81" i="176"/>
  <c r="M80" i="176"/>
  <c r="L80" i="176"/>
  <c r="K80" i="176"/>
  <c r="N79" i="176"/>
  <c r="M79" i="176"/>
  <c r="L79" i="176"/>
  <c r="K79" i="176"/>
  <c r="N78" i="176"/>
  <c r="M78" i="176"/>
  <c r="L78" i="176"/>
  <c r="K78" i="176"/>
  <c r="M77" i="176"/>
  <c r="K77" i="176"/>
  <c r="N76" i="176"/>
  <c r="M76" i="176"/>
  <c r="L76" i="176"/>
  <c r="K76" i="176"/>
  <c r="N75" i="176"/>
  <c r="M75" i="176"/>
  <c r="L75" i="176"/>
  <c r="K75" i="176"/>
  <c r="M74" i="176"/>
  <c r="K74" i="176"/>
  <c r="M73" i="176"/>
  <c r="K73" i="176"/>
  <c r="N72" i="176"/>
  <c r="M72" i="176"/>
  <c r="L72" i="176"/>
  <c r="K72" i="176"/>
  <c r="N71" i="176"/>
  <c r="M71" i="176"/>
  <c r="L71" i="176"/>
  <c r="K71" i="176"/>
  <c r="M70" i="176"/>
  <c r="L70" i="176"/>
  <c r="K70" i="176"/>
  <c r="N69" i="176"/>
  <c r="M69" i="176"/>
  <c r="L69" i="176"/>
  <c r="K69" i="176"/>
  <c r="N68" i="176"/>
  <c r="M68" i="176"/>
  <c r="L68" i="176"/>
  <c r="K68" i="176"/>
  <c r="M67" i="176"/>
  <c r="K67" i="176"/>
  <c r="N66" i="176"/>
  <c r="M66" i="176"/>
  <c r="L66" i="176"/>
  <c r="K66" i="176"/>
  <c r="N65" i="176"/>
  <c r="M65" i="176"/>
  <c r="L65" i="176"/>
  <c r="K65" i="176"/>
  <c r="M64" i="176"/>
  <c r="K64" i="176"/>
  <c r="M63" i="176"/>
  <c r="K63" i="176"/>
  <c r="N62" i="176"/>
  <c r="M62" i="176"/>
  <c r="L62" i="176"/>
  <c r="K62" i="176"/>
  <c r="N61" i="176"/>
  <c r="M61" i="176"/>
  <c r="L61" i="176"/>
  <c r="K61" i="176"/>
  <c r="M60" i="176"/>
  <c r="L60" i="176"/>
  <c r="K60" i="176"/>
  <c r="N59" i="176"/>
  <c r="M59" i="176"/>
  <c r="L59" i="176"/>
  <c r="K59" i="176"/>
  <c r="N58" i="176"/>
  <c r="M58" i="176"/>
  <c r="L58" i="176"/>
  <c r="K58" i="176"/>
  <c r="M57" i="176"/>
  <c r="K57" i="176"/>
  <c r="N56" i="176"/>
  <c r="M56" i="176"/>
  <c r="L56" i="176"/>
  <c r="K56" i="176"/>
  <c r="N55" i="176"/>
  <c r="M55" i="176"/>
  <c r="L55" i="176"/>
  <c r="K55" i="176"/>
  <c r="M54" i="176"/>
  <c r="K54" i="176"/>
  <c r="M53" i="176"/>
  <c r="K53" i="176"/>
  <c r="N52" i="176"/>
  <c r="M52" i="176"/>
  <c r="L52" i="176"/>
  <c r="K52" i="176"/>
  <c r="N51" i="176"/>
  <c r="M51" i="176"/>
  <c r="L51" i="176"/>
  <c r="K51" i="176"/>
  <c r="M50" i="176"/>
  <c r="L50" i="176"/>
  <c r="K50" i="176"/>
  <c r="N49" i="176"/>
  <c r="M49" i="176"/>
  <c r="L49" i="176"/>
  <c r="K49" i="176"/>
  <c r="N48" i="176"/>
  <c r="M48" i="176"/>
  <c r="L48" i="176"/>
  <c r="K48" i="176"/>
  <c r="M47" i="176"/>
  <c r="K47" i="176"/>
  <c r="N46" i="176"/>
  <c r="M46" i="176"/>
  <c r="L46" i="176"/>
  <c r="K46" i="176"/>
  <c r="N45" i="176"/>
  <c r="M45" i="176"/>
  <c r="L45" i="176"/>
  <c r="K45" i="176"/>
  <c r="M44" i="176"/>
  <c r="K44" i="176"/>
  <c r="M43" i="176"/>
  <c r="K43" i="176"/>
  <c r="N42" i="176"/>
  <c r="M42" i="176"/>
  <c r="L42" i="176"/>
  <c r="K42" i="176"/>
  <c r="N41" i="176"/>
  <c r="M41" i="176"/>
  <c r="L41" i="176"/>
  <c r="K41" i="176"/>
  <c r="M40" i="176"/>
  <c r="L40" i="176"/>
  <c r="K40" i="176"/>
  <c r="N39" i="176"/>
  <c r="M39" i="176"/>
  <c r="L39" i="176"/>
  <c r="K39" i="176"/>
  <c r="N38" i="176"/>
  <c r="M38" i="176"/>
  <c r="L38" i="176"/>
  <c r="K38" i="176"/>
  <c r="M37" i="176"/>
  <c r="K37" i="176"/>
  <c r="N36" i="176"/>
  <c r="M36" i="176"/>
  <c r="L36" i="176"/>
  <c r="K36" i="176"/>
  <c r="N35" i="176"/>
  <c r="M35" i="176"/>
  <c r="L35" i="176"/>
  <c r="K35" i="176"/>
  <c r="M34" i="176"/>
  <c r="K34" i="176"/>
  <c r="M33" i="176"/>
  <c r="K33" i="176"/>
  <c r="N32" i="176"/>
  <c r="M32" i="176"/>
  <c r="L32" i="176"/>
  <c r="K32" i="176"/>
  <c r="N31" i="176"/>
  <c r="M31" i="176"/>
  <c r="L31" i="176"/>
  <c r="K31" i="176"/>
  <c r="M30" i="176"/>
  <c r="L30" i="176"/>
  <c r="K30" i="176"/>
  <c r="N29" i="176"/>
  <c r="M29" i="176"/>
  <c r="L29" i="176"/>
  <c r="K29" i="176"/>
  <c r="N28" i="176"/>
  <c r="M28" i="176"/>
  <c r="L28" i="176"/>
  <c r="K28" i="176"/>
  <c r="M27" i="176"/>
  <c r="K27" i="176"/>
  <c r="N26" i="176"/>
  <c r="M26" i="176"/>
  <c r="L26" i="176"/>
  <c r="K26" i="176"/>
  <c r="N25" i="176"/>
  <c r="M25" i="176"/>
  <c r="L25" i="176"/>
  <c r="K25" i="176"/>
  <c r="M24" i="176"/>
  <c r="K24" i="176"/>
  <c r="M23" i="176"/>
  <c r="K23" i="176"/>
  <c r="N22" i="176"/>
  <c r="M22" i="176"/>
  <c r="L22" i="176"/>
  <c r="K22" i="176"/>
  <c r="N21" i="176"/>
  <c r="M21" i="176"/>
  <c r="L21" i="176"/>
  <c r="K21" i="176"/>
  <c r="M20" i="176"/>
  <c r="L20" i="176"/>
  <c r="K20" i="176"/>
  <c r="I239" i="176"/>
  <c r="H239" i="176"/>
  <c r="G239" i="176"/>
  <c r="F239" i="176"/>
  <c r="I238" i="176"/>
  <c r="H238" i="176"/>
  <c r="G238" i="176"/>
  <c r="F238" i="176"/>
  <c r="H237" i="176"/>
  <c r="F237" i="176"/>
  <c r="I236" i="176"/>
  <c r="H236" i="176"/>
  <c r="G236" i="176"/>
  <c r="F236" i="176"/>
  <c r="I235" i="176"/>
  <c r="H235" i="176"/>
  <c r="G235" i="176"/>
  <c r="F235" i="176"/>
  <c r="H234" i="176"/>
  <c r="F234" i="176"/>
  <c r="H233" i="176"/>
  <c r="F233" i="176"/>
  <c r="I232" i="176"/>
  <c r="H232" i="176"/>
  <c r="G232" i="176"/>
  <c r="F232" i="176"/>
  <c r="I231" i="176"/>
  <c r="H231" i="176"/>
  <c r="G231" i="176"/>
  <c r="F231" i="176"/>
  <c r="H230" i="176"/>
  <c r="G230" i="176"/>
  <c r="F230" i="176"/>
  <c r="I229" i="176"/>
  <c r="H229" i="176"/>
  <c r="G229" i="176"/>
  <c r="F229" i="176"/>
  <c r="I228" i="176"/>
  <c r="H228" i="176"/>
  <c r="G228" i="176"/>
  <c r="F228" i="176"/>
  <c r="H227" i="176"/>
  <c r="F227" i="176"/>
  <c r="I226" i="176"/>
  <c r="H226" i="176"/>
  <c r="G226" i="176"/>
  <c r="F226" i="176"/>
  <c r="I225" i="176"/>
  <c r="H225" i="176"/>
  <c r="G225" i="176"/>
  <c r="F225" i="176"/>
  <c r="H224" i="176"/>
  <c r="F224" i="176"/>
  <c r="H223" i="176"/>
  <c r="F223" i="176"/>
  <c r="I222" i="176"/>
  <c r="H222" i="176"/>
  <c r="G222" i="176"/>
  <c r="F222" i="176"/>
  <c r="I221" i="176"/>
  <c r="H221" i="176"/>
  <c r="G221" i="176"/>
  <c r="F221" i="176"/>
  <c r="H220" i="176"/>
  <c r="G220" i="176"/>
  <c r="F220" i="176"/>
  <c r="I219" i="176"/>
  <c r="H219" i="176"/>
  <c r="G219" i="176"/>
  <c r="F219" i="176"/>
  <c r="I218" i="176"/>
  <c r="H218" i="176"/>
  <c r="G218" i="176"/>
  <c r="F218" i="176"/>
  <c r="H217" i="176"/>
  <c r="F217" i="176"/>
  <c r="I216" i="176"/>
  <c r="H216" i="176"/>
  <c r="G216" i="176"/>
  <c r="F216" i="176"/>
  <c r="I215" i="176"/>
  <c r="H215" i="176"/>
  <c r="G215" i="176"/>
  <c r="F215" i="176"/>
  <c r="H214" i="176"/>
  <c r="F214" i="176"/>
  <c r="H213" i="176"/>
  <c r="F213" i="176"/>
  <c r="I212" i="176"/>
  <c r="H212" i="176"/>
  <c r="G212" i="176"/>
  <c r="F212" i="176"/>
  <c r="I211" i="176"/>
  <c r="H211" i="176"/>
  <c r="G211" i="176"/>
  <c r="F211" i="176"/>
  <c r="H210" i="176"/>
  <c r="G210" i="176"/>
  <c r="F210" i="176"/>
  <c r="I209" i="176"/>
  <c r="H209" i="176"/>
  <c r="G209" i="176"/>
  <c r="F209" i="176"/>
  <c r="I208" i="176"/>
  <c r="H208" i="176"/>
  <c r="G208" i="176"/>
  <c r="F208" i="176"/>
  <c r="H207" i="176"/>
  <c r="F207" i="176"/>
  <c r="I206" i="176"/>
  <c r="H206" i="176"/>
  <c r="G206" i="176"/>
  <c r="F206" i="176"/>
  <c r="I205" i="176"/>
  <c r="H205" i="176"/>
  <c r="G205" i="176"/>
  <c r="F205" i="176"/>
  <c r="H204" i="176"/>
  <c r="F204" i="176"/>
  <c r="H203" i="176"/>
  <c r="F203" i="176"/>
  <c r="I202" i="176"/>
  <c r="H202" i="176"/>
  <c r="G202" i="176"/>
  <c r="F202" i="176"/>
  <c r="I201" i="176"/>
  <c r="H201" i="176"/>
  <c r="G201" i="176"/>
  <c r="F201" i="176"/>
  <c r="H200" i="176"/>
  <c r="G200" i="176"/>
  <c r="F200" i="176"/>
  <c r="I199" i="176"/>
  <c r="H199" i="176"/>
  <c r="G199" i="176"/>
  <c r="F199" i="176"/>
  <c r="I198" i="176"/>
  <c r="H198" i="176"/>
  <c r="G198" i="176"/>
  <c r="F198" i="176"/>
  <c r="H197" i="176"/>
  <c r="F197" i="176"/>
  <c r="I196" i="176"/>
  <c r="H196" i="176"/>
  <c r="G196" i="176"/>
  <c r="F196" i="176"/>
  <c r="I195" i="176"/>
  <c r="H195" i="176"/>
  <c r="G195" i="176"/>
  <c r="F195" i="176"/>
  <c r="H194" i="176"/>
  <c r="F194" i="176"/>
  <c r="H193" i="176"/>
  <c r="F193" i="176"/>
  <c r="I192" i="176"/>
  <c r="H192" i="176"/>
  <c r="G192" i="176"/>
  <c r="F192" i="176"/>
  <c r="I191" i="176"/>
  <c r="H191" i="176"/>
  <c r="G191" i="176"/>
  <c r="F191" i="176"/>
  <c r="H190" i="176"/>
  <c r="G190" i="176"/>
  <c r="F190" i="176"/>
  <c r="I189" i="176"/>
  <c r="H189" i="176"/>
  <c r="G189" i="176"/>
  <c r="F189" i="176"/>
  <c r="I188" i="176"/>
  <c r="H188" i="176"/>
  <c r="G188" i="176"/>
  <c r="F188" i="176"/>
  <c r="H187" i="176"/>
  <c r="F187" i="176"/>
  <c r="I186" i="176"/>
  <c r="H186" i="176"/>
  <c r="G186" i="176"/>
  <c r="F186" i="176"/>
  <c r="I185" i="176"/>
  <c r="H185" i="176"/>
  <c r="G185" i="176"/>
  <c r="F185" i="176"/>
  <c r="H184" i="176"/>
  <c r="F184" i="176"/>
  <c r="H183" i="176"/>
  <c r="F183" i="176"/>
  <c r="I182" i="176"/>
  <c r="H182" i="176"/>
  <c r="G182" i="176"/>
  <c r="F182" i="176"/>
  <c r="I181" i="176"/>
  <c r="H181" i="176"/>
  <c r="G181" i="176"/>
  <c r="F181" i="176"/>
  <c r="H180" i="176"/>
  <c r="G180" i="176"/>
  <c r="F180" i="176"/>
  <c r="I179" i="176"/>
  <c r="H179" i="176"/>
  <c r="G179" i="176"/>
  <c r="F179" i="176"/>
  <c r="I178" i="176"/>
  <c r="H178" i="176"/>
  <c r="G178" i="176"/>
  <c r="F178" i="176"/>
  <c r="H177" i="176"/>
  <c r="F177" i="176"/>
  <c r="I176" i="176"/>
  <c r="H176" i="176"/>
  <c r="G176" i="176"/>
  <c r="F176" i="176"/>
  <c r="I175" i="176"/>
  <c r="H175" i="176"/>
  <c r="G175" i="176"/>
  <c r="F175" i="176"/>
  <c r="H174" i="176"/>
  <c r="F174" i="176"/>
  <c r="H173" i="176"/>
  <c r="F173" i="176"/>
  <c r="I172" i="176"/>
  <c r="H172" i="176"/>
  <c r="G172" i="176"/>
  <c r="F172" i="176"/>
  <c r="I171" i="176"/>
  <c r="H171" i="176"/>
  <c r="G171" i="176"/>
  <c r="F171" i="176"/>
  <c r="H170" i="176"/>
  <c r="G170" i="176"/>
  <c r="F170" i="176"/>
  <c r="I169" i="176"/>
  <c r="H169" i="176"/>
  <c r="G169" i="176"/>
  <c r="F169" i="176"/>
  <c r="I168" i="176"/>
  <c r="H168" i="176"/>
  <c r="G168" i="176"/>
  <c r="F168" i="176"/>
  <c r="H167" i="176"/>
  <c r="F167" i="176"/>
  <c r="I166" i="176"/>
  <c r="H166" i="176"/>
  <c r="G166" i="176"/>
  <c r="F166" i="176"/>
  <c r="I165" i="176"/>
  <c r="H165" i="176"/>
  <c r="G165" i="176"/>
  <c r="F165" i="176"/>
  <c r="H164" i="176"/>
  <c r="F164" i="176"/>
  <c r="H163" i="176"/>
  <c r="F163" i="176"/>
  <c r="I162" i="176"/>
  <c r="H162" i="176"/>
  <c r="G162" i="176"/>
  <c r="F162" i="176"/>
  <c r="I161" i="176"/>
  <c r="H161" i="176"/>
  <c r="G161" i="176"/>
  <c r="F161" i="176"/>
  <c r="H160" i="176"/>
  <c r="G160" i="176"/>
  <c r="F160" i="176"/>
  <c r="I159" i="176"/>
  <c r="H159" i="176"/>
  <c r="G159" i="176"/>
  <c r="F159" i="176"/>
  <c r="I158" i="176"/>
  <c r="H158" i="176"/>
  <c r="G158" i="176"/>
  <c r="F158" i="176"/>
  <c r="H157" i="176"/>
  <c r="F157" i="176"/>
  <c r="I156" i="176"/>
  <c r="H156" i="176"/>
  <c r="G156" i="176"/>
  <c r="F156" i="176"/>
  <c r="I155" i="176"/>
  <c r="H155" i="176"/>
  <c r="G155" i="176"/>
  <c r="F155" i="176"/>
  <c r="H154" i="176"/>
  <c r="F154" i="176"/>
  <c r="H153" i="176"/>
  <c r="F153" i="176"/>
  <c r="I152" i="176"/>
  <c r="H152" i="176"/>
  <c r="G152" i="176"/>
  <c r="F152" i="176"/>
  <c r="I151" i="176"/>
  <c r="H151" i="176"/>
  <c r="G151" i="176"/>
  <c r="F151" i="176"/>
  <c r="H150" i="176"/>
  <c r="G150" i="176"/>
  <c r="F150" i="176"/>
  <c r="I149" i="176"/>
  <c r="H149" i="176"/>
  <c r="G149" i="176"/>
  <c r="F149" i="176"/>
  <c r="I148" i="176"/>
  <c r="H148" i="176"/>
  <c r="G148" i="176"/>
  <c r="F148" i="176"/>
  <c r="H147" i="176"/>
  <c r="F147" i="176"/>
  <c r="I146" i="176"/>
  <c r="H146" i="176"/>
  <c r="G146" i="176"/>
  <c r="F146" i="176"/>
  <c r="I145" i="176"/>
  <c r="H145" i="176"/>
  <c r="G145" i="176"/>
  <c r="F145" i="176"/>
  <c r="H144" i="176"/>
  <c r="F144" i="176"/>
  <c r="H143" i="176"/>
  <c r="F143" i="176"/>
  <c r="I142" i="176"/>
  <c r="H142" i="176"/>
  <c r="G142" i="176"/>
  <c r="F142" i="176"/>
  <c r="I141" i="176"/>
  <c r="H141" i="176"/>
  <c r="G141" i="176"/>
  <c r="F141" i="176"/>
  <c r="H140" i="176"/>
  <c r="G140" i="176"/>
  <c r="F140" i="176"/>
  <c r="I139" i="176"/>
  <c r="H139" i="176"/>
  <c r="G139" i="176"/>
  <c r="F139" i="176"/>
  <c r="I138" i="176"/>
  <c r="H138" i="176"/>
  <c r="G138" i="176"/>
  <c r="F138" i="176"/>
  <c r="H137" i="176"/>
  <c r="F137" i="176"/>
  <c r="I136" i="176"/>
  <c r="H136" i="176"/>
  <c r="G136" i="176"/>
  <c r="F136" i="176"/>
  <c r="I135" i="176"/>
  <c r="H135" i="176"/>
  <c r="G135" i="176"/>
  <c r="F135" i="176"/>
  <c r="H134" i="176"/>
  <c r="F134" i="176"/>
  <c r="H133" i="176"/>
  <c r="F133" i="176"/>
  <c r="I132" i="176"/>
  <c r="H132" i="176"/>
  <c r="G132" i="176"/>
  <c r="F132" i="176"/>
  <c r="I131" i="176"/>
  <c r="H131" i="176"/>
  <c r="G131" i="176"/>
  <c r="F131" i="176"/>
  <c r="H130" i="176"/>
  <c r="G130" i="176"/>
  <c r="F130" i="176"/>
  <c r="I129" i="176"/>
  <c r="H129" i="176"/>
  <c r="G129" i="176"/>
  <c r="F129" i="176"/>
  <c r="I128" i="176"/>
  <c r="H128" i="176"/>
  <c r="G128" i="176"/>
  <c r="F128" i="176"/>
  <c r="H127" i="176"/>
  <c r="F127" i="176"/>
  <c r="I126" i="176"/>
  <c r="H126" i="176"/>
  <c r="G126" i="176"/>
  <c r="F126" i="176"/>
  <c r="I125" i="176"/>
  <c r="H125" i="176"/>
  <c r="G125" i="176"/>
  <c r="F125" i="176"/>
  <c r="H124" i="176"/>
  <c r="F124" i="176"/>
  <c r="H123" i="176"/>
  <c r="F123" i="176"/>
  <c r="I122" i="176"/>
  <c r="H122" i="176"/>
  <c r="G122" i="176"/>
  <c r="F122" i="176"/>
  <c r="I121" i="176"/>
  <c r="H121" i="176"/>
  <c r="G121" i="176"/>
  <c r="F121" i="176"/>
  <c r="H120" i="176"/>
  <c r="G120" i="176"/>
  <c r="F120" i="176"/>
  <c r="I119" i="176"/>
  <c r="H119" i="176"/>
  <c r="G119" i="176"/>
  <c r="F119" i="176"/>
  <c r="I118" i="176"/>
  <c r="H118" i="176"/>
  <c r="G118" i="176"/>
  <c r="F118" i="176"/>
  <c r="H117" i="176"/>
  <c r="F117" i="176"/>
  <c r="I116" i="176"/>
  <c r="H116" i="176"/>
  <c r="G116" i="176"/>
  <c r="F116" i="176"/>
  <c r="I115" i="176"/>
  <c r="H115" i="176"/>
  <c r="G115" i="176"/>
  <c r="F115" i="176"/>
  <c r="H114" i="176"/>
  <c r="F114" i="176"/>
  <c r="H113" i="176"/>
  <c r="F113" i="176"/>
  <c r="I112" i="176"/>
  <c r="H112" i="176"/>
  <c r="G112" i="176"/>
  <c r="F112" i="176"/>
  <c r="I111" i="176"/>
  <c r="H111" i="176"/>
  <c r="G111" i="176"/>
  <c r="F111" i="176"/>
  <c r="H110" i="176"/>
  <c r="G110" i="176"/>
  <c r="F110" i="176"/>
  <c r="I109" i="176"/>
  <c r="H109" i="176"/>
  <c r="G109" i="176"/>
  <c r="F109" i="176"/>
  <c r="I108" i="176"/>
  <c r="H108" i="176"/>
  <c r="G108" i="176"/>
  <c r="F108" i="176"/>
  <c r="H107" i="176"/>
  <c r="F107" i="176"/>
  <c r="I106" i="176"/>
  <c r="H106" i="176"/>
  <c r="G106" i="176"/>
  <c r="F106" i="176"/>
  <c r="I105" i="176"/>
  <c r="H105" i="176"/>
  <c r="G105" i="176"/>
  <c r="F105" i="176"/>
  <c r="H104" i="176"/>
  <c r="F104" i="176"/>
  <c r="H103" i="176"/>
  <c r="F103" i="176"/>
  <c r="I102" i="176"/>
  <c r="H102" i="176"/>
  <c r="G102" i="176"/>
  <c r="F102" i="176"/>
  <c r="I101" i="176"/>
  <c r="H101" i="176"/>
  <c r="G101" i="176"/>
  <c r="F101" i="176"/>
  <c r="H100" i="176"/>
  <c r="G100" i="176"/>
  <c r="F100" i="176"/>
  <c r="I99" i="176"/>
  <c r="H99" i="176"/>
  <c r="G99" i="176"/>
  <c r="F99" i="176"/>
  <c r="I98" i="176"/>
  <c r="H98" i="176"/>
  <c r="G98" i="176"/>
  <c r="F98" i="176"/>
  <c r="H97" i="176"/>
  <c r="F97" i="176"/>
  <c r="I96" i="176"/>
  <c r="H96" i="176"/>
  <c r="G96" i="176"/>
  <c r="F96" i="176"/>
  <c r="I95" i="176"/>
  <c r="H95" i="176"/>
  <c r="G95" i="176"/>
  <c r="F95" i="176"/>
  <c r="H94" i="176"/>
  <c r="F94" i="176"/>
  <c r="H93" i="176"/>
  <c r="F93" i="176"/>
  <c r="I92" i="176"/>
  <c r="H92" i="176"/>
  <c r="G92" i="176"/>
  <c r="F92" i="176"/>
  <c r="I91" i="176"/>
  <c r="H91" i="176"/>
  <c r="G91" i="176"/>
  <c r="F91" i="176"/>
  <c r="H90" i="176"/>
  <c r="G90" i="176"/>
  <c r="F90" i="176"/>
  <c r="I89" i="176"/>
  <c r="H89" i="176"/>
  <c r="G89" i="176"/>
  <c r="F89" i="176"/>
  <c r="I88" i="176"/>
  <c r="H88" i="176"/>
  <c r="G88" i="176"/>
  <c r="F88" i="176"/>
  <c r="H87" i="176"/>
  <c r="F87" i="176"/>
  <c r="I86" i="176"/>
  <c r="H86" i="176"/>
  <c r="G86" i="176"/>
  <c r="F86" i="176"/>
  <c r="I85" i="176"/>
  <c r="H85" i="176"/>
  <c r="G85" i="176"/>
  <c r="F85" i="176"/>
  <c r="H84" i="176"/>
  <c r="F84" i="176"/>
  <c r="H83" i="176"/>
  <c r="F83" i="176"/>
  <c r="I82" i="176"/>
  <c r="H82" i="176"/>
  <c r="G82" i="176"/>
  <c r="F82" i="176"/>
  <c r="I81" i="176"/>
  <c r="H81" i="176"/>
  <c r="G81" i="176"/>
  <c r="F81" i="176"/>
  <c r="H80" i="176"/>
  <c r="G80" i="176"/>
  <c r="F80" i="176"/>
  <c r="I79" i="176"/>
  <c r="H79" i="176"/>
  <c r="G79" i="176"/>
  <c r="F79" i="176"/>
  <c r="I78" i="176"/>
  <c r="H78" i="176"/>
  <c r="G78" i="176"/>
  <c r="F78" i="176"/>
  <c r="H77" i="176"/>
  <c r="F77" i="176"/>
  <c r="I76" i="176"/>
  <c r="H76" i="176"/>
  <c r="G76" i="176"/>
  <c r="F76" i="176"/>
  <c r="I75" i="176"/>
  <c r="H75" i="176"/>
  <c r="G75" i="176"/>
  <c r="F75" i="176"/>
  <c r="H74" i="176"/>
  <c r="F74" i="176"/>
  <c r="H73" i="176"/>
  <c r="F73" i="176"/>
  <c r="I72" i="176"/>
  <c r="H72" i="176"/>
  <c r="G72" i="176"/>
  <c r="F72" i="176"/>
  <c r="I71" i="176"/>
  <c r="H71" i="176"/>
  <c r="G71" i="176"/>
  <c r="F71" i="176"/>
  <c r="H70" i="176"/>
  <c r="G70" i="176"/>
  <c r="F70" i="176"/>
  <c r="I69" i="176"/>
  <c r="H69" i="176"/>
  <c r="G69" i="176"/>
  <c r="F69" i="176"/>
  <c r="I68" i="176"/>
  <c r="H68" i="176"/>
  <c r="G68" i="176"/>
  <c r="F68" i="176"/>
  <c r="H67" i="176"/>
  <c r="F67" i="176"/>
  <c r="I66" i="176"/>
  <c r="H66" i="176"/>
  <c r="G66" i="176"/>
  <c r="F66" i="176"/>
  <c r="I65" i="176"/>
  <c r="H65" i="176"/>
  <c r="G65" i="176"/>
  <c r="F65" i="176"/>
  <c r="H64" i="176"/>
  <c r="F64" i="176"/>
  <c r="H63" i="176"/>
  <c r="F63" i="176"/>
  <c r="I62" i="176"/>
  <c r="H62" i="176"/>
  <c r="G62" i="176"/>
  <c r="F62" i="176"/>
  <c r="I61" i="176"/>
  <c r="H61" i="176"/>
  <c r="G61" i="176"/>
  <c r="F61" i="176"/>
  <c r="H60" i="176"/>
  <c r="G60" i="176"/>
  <c r="F60" i="176"/>
  <c r="I59" i="176"/>
  <c r="H59" i="176"/>
  <c r="G59" i="176"/>
  <c r="F59" i="176"/>
  <c r="I58" i="176"/>
  <c r="H58" i="176"/>
  <c r="G58" i="176"/>
  <c r="F58" i="176"/>
  <c r="H57" i="176"/>
  <c r="F57" i="176"/>
  <c r="I56" i="176"/>
  <c r="H56" i="176"/>
  <c r="G56" i="176"/>
  <c r="F56" i="176"/>
  <c r="I55" i="176"/>
  <c r="H55" i="176"/>
  <c r="G55" i="176"/>
  <c r="F55" i="176"/>
  <c r="H54" i="176"/>
  <c r="F54" i="176"/>
  <c r="H53" i="176"/>
  <c r="F53" i="176"/>
  <c r="I52" i="176"/>
  <c r="H52" i="176"/>
  <c r="G52" i="176"/>
  <c r="F52" i="176"/>
  <c r="I51" i="176"/>
  <c r="H51" i="176"/>
  <c r="G51" i="176"/>
  <c r="F51" i="176"/>
  <c r="H50" i="176"/>
  <c r="G50" i="176"/>
  <c r="F50" i="176"/>
  <c r="I49" i="176"/>
  <c r="H49" i="176"/>
  <c r="G49" i="176"/>
  <c r="F49" i="176"/>
  <c r="I48" i="176"/>
  <c r="H48" i="176"/>
  <c r="G48" i="176"/>
  <c r="F48" i="176"/>
  <c r="H47" i="176"/>
  <c r="F47" i="176"/>
  <c r="I46" i="176"/>
  <c r="H46" i="176"/>
  <c r="G46" i="176"/>
  <c r="F46" i="176"/>
  <c r="I45" i="176"/>
  <c r="H45" i="176"/>
  <c r="G45" i="176"/>
  <c r="F45" i="176"/>
  <c r="H44" i="176"/>
  <c r="F44" i="176"/>
  <c r="H43" i="176"/>
  <c r="F43" i="176"/>
  <c r="I42" i="176"/>
  <c r="H42" i="176"/>
  <c r="G42" i="176"/>
  <c r="F42" i="176"/>
  <c r="I41" i="176"/>
  <c r="H41" i="176"/>
  <c r="G41" i="176"/>
  <c r="F41" i="176"/>
  <c r="H40" i="176"/>
  <c r="G40" i="176"/>
  <c r="F40" i="176"/>
  <c r="I39" i="176"/>
  <c r="H39" i="176"/>
  <c r="G39" i="176"/>
  <c r="F39" i="176"/>
  <c r="I38" i="176"/>
  <c r="H38" i="176"/>
  <c r="G38" i="176"/>
  <c r="F38" i="176"/>
  <c r="H37" i="176"/>
  <c r="F37" i="176"/>
  <c r="I36" i="176"/>
  <c r="H36" i="176"/>
  <c r="G36" i="176"/>
  <c r="F36" i="176"/>
  <c r="I35" i="176"/>
  <c r="H35" i="176"/>
  <c r="G35" i="176"/>
  <c r="F35" i="176"/>
  <c r="H34" i="176"/>
  <c r="F34" i="176"/>
  <c r="H33" i="176"/>
  <c r="F33" i="176"/>
  <c r="I32" i="176"/>
  <c r="H32" i="176"/>
  <c r="G32" i="176"/>
  <c r="F32" i="176"/>
  <c r="I31" i="176"/>
  <c r="H31" i="176"/>
  <c r="G31" i="176"/>
  <c r="F31" i="176"/>
  <c r="H30" i="176"/>
  <c r="G30" i="176"/>
  <c r="F30" i="176"/>
  <c r="I29" i="176"/>
  <c r="H29" i="176"/>
  <c r="G29" i="176"/>
  <c r="F29" i="176"/>
  <c r="I28" i="176"/>
  <c r="H28" i="176"/>
  <c r="G28" i="176"/>
  <c r="F28" i="176"/>
  <c r="H27" i="176"/>
  <c r="F27" i="176"/>
  <c r="I26" i="176"/>
  <c r="H26" i="176"/>
  <c r="G26" i="176"/>
  <c r="F26" i="176"/>
  <c r="I25" i="176"/>
  <c r="H25" i="176"/>
  <c r="G25" i="176"/>
  <c r="F25" i="176"/>
  <c r="H24" i="176"/>
  <c r="F24" i="176"/>
  <c r="H23" i="176"/>
  <c r="F23" i="176"/>
  <c r="I22" i="176"/>
  <c r="H22" i="176"/>
  <c r="G22" i="176"/>
  <c r="F22" i="176"/>
  <c r="I21" i="176"/>
  <c r="H21" i="176"/>
  <c r="G21" i="176"/>
  <c r="F21" i="176"/>
  <c r="H20" i="176"/>
  <c r="G20" i="176"/>
  <c r="F20" i="176"/>
  <c r="CP239" i="175"/>
  <c r="CO239" i="175"/>
  <c r="CN239" i="175"/>
  <c r="CM239" i="175"/>
  <c r="CP238" i="175"/>
  <c r="CO238" i="175"/>
  <c r="CN238" i="175"/>
  <c r="CM238" i="175"/>
  <c r="CP237" i="175"/>
  <c r="CO237" i="175"/>
  <c r="CN237" i="175"/>
  <c r="CM237" i="175"/>
  <c r="CP236" i="175"/>
  <c r="CO236" i="175"/>
  <c r="CN236" i="175"/>
  <c r="CM236" i="175"/>
  <c r="CP235" i="175"/>
  <c r="CO235" i="175"/>
  <c r="CN235" i="175"/>
  <c r="CM235" i="175"/>
  <c r="CO233" i="175"/>
  <c r="CM233" i="175"/>
  <c r="CP232" i="175"/>
  <c r="CO232" i="175"/>
  <c r="CN232" i="175"/>
  <c r="CM232" i="175"/>
  <c r="CP231" i="175"/>
  <c r="CO231" i="175"/>
  <c r="CN231" i="175"/>
  <c r="CM231" i="175"/>
  <c r="CO230" i="175"/>
  <c r="CN230" i="175"/>
  <c r="CM230" i="175"/>
  <c r="CP229" i="175"/>
  <c r="CO229" i="175"/>
  <c r="CN229" i="175"/>
  <c r="CM229" i="175"/>
  <c r="CP228" i="175"/>
  <c r="CO228" i="175"/>
  <c r="CN228" i="175"/>
  <c r="CM228" i="175"/>
  <c r="CP227" i="175"/>
  <c r="CO227" i="175"/>
  <c r="CN227" i="175"/>
  <c r="CM227" i="175"/>
  <c r="CP226" i="175"/>
  <c r="CO226" i="175"/>
  <c r="CN226" i="175"/>
  <c r="CM226" i="175"/>
  <c r="CP225" i="175"/>
  <c r="CO225" i="175"/>
  <c r="CN225" i="175"/>
  <c r="CM225" i="175"/>
  <c r="CO223" i="175"/>
  <c r="CM223" i="175"/>
  <c r="CP222" i="175"/>
  <c r="CO222" i="175"/>
  <c r="CN222" i="175"/>
  <c r="CM222" i="175"/>
  <c r="CP221" i="175"/>
  <c r="CO221" i="175"/>
  <c r="CN221" i="175"/>
  <c r="CM221" i="175"/>
  <c r="CO220" i="175"/>
  <c r="CN220" i="175"/>
  <c r="CM220" i="175"/>
  <c r="CP219" i="175"/>
  <c r="CO219" i="175"/>
  <c r="CN219" i="175"/>
  <c r="CM219" i="175"/>
  <c r="CP218" i="175"/>
  <c r="CO218" i="175"/>
  <c r="CN218" i="175"/>
  <c r="CM218" i="175"/>
  <c r="CP217" i="175"/>
  <c r="CO217" i="175"/>
  <c r="CN217" i="175"/>
  <c r="CM217" i="175"/>
  <c r="CP216" i="175"/>
  <c r="CO216" i="175"/>
  <c r="CN216" i="175"/>
  <c r="CM216" i="175"/>
  <c r="CP215" i="175"/>
  <c r="CO215" i="175"/>
  <c r="CN215" i="175"/>
  <c r="CM215" i="175"/>
  <c r="CO213" i="175"/>
  <c r="CM213" i="175"/>
  <c r="CP212" i="175"/>
  <c r="CO212" i="175"/>
  <c r="CN212" i="175"/>
  <c r="CM212" i="175"/>
  <c r="CP211" i="175"/>
  <c r="CO211" i="175"/>
  <c r="CN211" i="175"/>
  <c r="CM211" i="175"/>
  <c r="CO210" i="175"/>
  <c r="CN210" i="175"/>
  <c r="CM210" i="175"/>
  <c r="CP209" i="175"/>
  <c r="CO209" i="175"/>
  <c r="CN209" i="175"/>
  <c r="CM209" i="175"/>
  <c r="CP208" i="175"/>
  <c r="CO208" i="175"/>
  <c r="CN208" i="175"/>
  <c r="CM208" i="175"/>
  <c r="CP207" i="175"/>
  <c r="CO207" i="175"/>
  <c r="CN207" i="175"/>
  <c r="CM207" i="175"/>
  <c r="CP206" i="175"/>
  <c r="CO206" i="175"/>
  <c r="CN206" i="175"/>
  <c r="CM206" i="175"/>
  <c r="CP205" i="175"/>
  <c r="CO205" i="175"/>
  <c r="CN205" i="175"/>
  <c r="CM205" i="175"/>
  <c r="CO203" i="175"/>
  <c r="CM203" i="175"/>
  <c r="CP202" i="175"/>
  <c r="CO202" i="175"/>
  <c r="CN202" i="175"/>
  <c r="CM202" i="175"/>
  <c r="CP201" i="175"/>
  <c r="CO201" i="175"/>
  <c r="CN201" i="175"/>
  <c r="CM201" i="175"/>
  <c r="CO200" i="175"/>
  <c r="CN200" i="175"/>
  <c r="CM200" i="175"/>
  <c r="CP199" i="175"/>
  <c r="CO199" i="175"/>
  <c r="CN199" i="175"/>
  <c r="CM199" i="175"/>
  <c r="CP198" i="175"/>
  <c r="CO198" i="175"/>
  <c r="CN198" i="175"/>
  <c r="CM198" i="175"/>
  <c r="CP197" i="175"/>
  <c r="CO197" i="175"/>
  <c r="CN197" i="175"/>
  <c r="CM197" i="175"/>
  <c r="CP196" i="175"/>
  <c r="CO196" i="175"/>
  <c r="CN196" i="175"/>
  <c r="CM196" i="175"/>
  <c r="CP195" i="175"/>
  <c r="CO195" i="175"/>
  <c r="CN195" i="175"/>
  <c r="CM195" i="175"/>
  <c r="CO193" i="175"/>
  <c r="CM193" i="175"/>
  <c r="CP192" i="175"/>
  <c r="CO192" i="175"/>
  <c r="CN192" i="175"/>
  <c r="CM192" i="175"/>
  <c r="CP191" i="175"/>
  <c r="CO191" i="175"/>
  <c r="CN191" i="175"/>
  <c r="CM191" i="175"/>
  <c r="CO190" i="175"/>
  <c r="CN190" i="175"/>
  <c r="CM190" i="175"/>
  <c r="CP189" i="175"/>
  <c r="CO189" i="175"/>
  <c r="CN189" i="175"/>
  <c r="CM189" i="175"/>
  <c r="CP188" i="175"/>
  <c r="CO188" i="175"/>
  <c r="CN188" i="175"/>
  <c r="CM188" i="175"/>
  <c r="CP187" i="175"/>
  <c r="CO187" i="175"/>
  <c r="CN187" i="175"/>
  <c r="CM187" i="175"/>
  <c r="CP186" i="175"/>
  <c r="CO186" i="175"/>
  <c r="CN186" i="175"/>
  <c r="CM186" i="175"/>
  <c r="CP185" i="175"/>
  <c r="CO185" i="175"/>
  <c r="CN185" i="175"/>
  <c r="CM185" i="175"/>
  <c r="CO183" i="175"/>
  <c r="CM183" i="175"/>
  <c r="CP182" i="175"/>
  <c r="CO182" i="175"/>
  <c r="CN182" i="175"/>
  <c r="CM182" i="175"/>
  <c r="CP181" i="175"/>
  <c r="CO181" i="175"/>
  <c r="CN181" i="175"/>
  <c r="CM181" i="175"/>
  <c r="CO180" i="175"/>
  <c r="CN180" i="175"/>
  <c r="CM180" i="175"/>
  <c r="CP179" i="175"/>
  <c r="CO179" i="175"/>
  <c r="CN179" i="175"/>
  <c r="CM179" i="175"/>
  <c r="CP178" i="175"/>
  <c r="CO178" i="175"/>
  <c r="CN178" i="175"/>
  <c r="CM178" i="175"/>
  <c r="CP177" i="175"/>
  <c r="CO177" i="175"/>
  <c r="CN177" i="175"/>
  <c r="CM177" i="175"/>
  <c r="CP176" i="175"/>
  <c r="CO176" i="175"/>
  <c r="CN176" i="175"/>
  <c r="CM176" i="175"/>
  <c r="CP175" i="175"/>
  <c r="CO175" i="175"/>
  <c r="CN175" i="175"/>
  <c r="CM175" i="175"/>
  <c r="CO173" i="175"/>
  <c r="CM173" i="175"/>
  <c r="CP172" i="175"/>
  <c r="CO172" i="175"/>
  <c r="CN172" i="175"/>
  <c r="CM172" i="175"/>
  <c r="CP171" i="175"/>
  <c r="CO171" i="175"/>
  <c r="CN171" i="175"/>
  <c r="CM171" i="175"/>
  <c r="CO170" i="175"/>
  <c r="CN170" i="175"/>
  <c r="CM170" i="175"/>
  <c r="CP169" i="175"/>
  <c r="CO169" i="175"/>
  <c r="CN169" i="175"/>
  <c r="CM169" i="175"/>
  <c r="CP168" i="175"/>
  <c r="CO168" i="175"/>
  <c r="CN168" i="175"/>
  <c r="CM168" i="175"/>
  <c r="CP167" i="175"/>
  <c r="CO167" i="175"/>
  <c r="CN167" i="175"/>
  <c r="CM167" i="175"/>
  <c r="CP166" i="175"/>
  <c r="CO166" i="175"/>
  <c r="CN166" i="175"/>
  <c r="CM166" i="175"/>
  <c r="CP165" i="175"/>
  <c r="CO165" i="175"/>
  <c r="CN165" i="175"/>
  <c r="CM165" i="175"/>
  <c r="CO163" i="175"/>
  <c r="CM163" i="175"/>
  <c r="CP162" i="175"/>
  <c r="CO162" i="175"/>
  <c r="CN162" i="175"/>
  <c r="CM162" i="175"/>
  <c r="CP161" i="175"/>
  <c r="CO161" i="175"/>
  <c r="CN161" i="175"/>
  <c r="CM161" i="175"/>
  <c r="CO160" i="175"/>
  <c r="CN160" i="175"/>
  <c r="CM160" i="175"/>
  <c r="CP159" i="175"/>
  <c r="CO159" i="175"/>
  <c r="CN159" i="175"/>
  <c r="CM159" i="175"/>
  <c r="CP158" i="175"/>
  <c r="CO158" i="175"/>
  <c r="CN158" i="175"/>
  <c r="CM158" i="175"/>
  <c r="CP157" i="175"/>
  <c r="CO157" i="175"/>
  <c r="CN157" i="175"/>
  <c r="CM157" i="175"/>
  <c r="CP156" i="175"/>
  <c r="CO156" i="175"/>
  <c r="CN156" i="175"/>
  <c r="CM156" i="175"/>
  <c r="CP155" i="175"/>
  <c r="CO155" i="175"/>
  <c r="CN155" i="175"/>
  <c r="CM155" i="175"/>
  <c r="CO153" i="175"/>
  <c r="CM153" i="175"/>
  <c r="CP152" i="175"/>
  <c r="CO152" i="175"/>
  <c r="CN152" i="175"/>
  <c r="CM152" i="175"/>
  <c r="CP151" i="175"/>
  <c r="CO151" i="175"/>
  <c r="CN151" i="175"/>
  <c r="CM151" i="175"/>
  <c r="CO150" i="175"/>
  <c r="CN150" i="175"/>
  <c r="CM150" i="175"/>
  <c r="CP149" i="175"/>
  <c r="CO149" i="175"/>
  <c r="CN149" i="175"/>
  <c r="CM149" i="175"/>
  <c r="CP148" i="175"/>
  <c r="CO148" i="175"/>
  <c r="CN148" i="175"/>
  <c r="CM148" i="175"/>
  <c r="CP147" i="175"/>
  <c r="CO147" i="175"/>
  <c r="CN147" i="175"/>
  <c r="CM147" i="175"/>
  <c r="CP146" i="175"/>
  <c r="CO146" i="175"/>
  <c r="CN146" i="175"/>
  <c r="CM146" i="175"/>
  <c r="CP145" i="175"/>
  <c r="CO145" i="175"/>
  <c r="CN145" i="175"/>
  <c r="CM145" i="175"/>
  <c r="CO143" i="175"/>
  <c r="CM143" i="175"/>
  <c r="CP142" i="175"/>
  <c r="CO142" i="175"/>
  <c r="CN142" i="175"/>
  <c r="CM142" i="175"/>
  <c r="CP141" i="175"/>
  <c r="CO141" i="175"/>
  <c r="CN141" i="175"/>
  <c r="CM141" i="175"/>
  <c r="CO140" i="175"/>
  <c r="CN140" i="175"/>
  <c r="CM140" i="175"/>
  <c r="CP139" i="175"/>
  <c r="CO139" i="175"/>
  <c r="CN139" i="175"/>
  <c r="CM139" i="175"/>
  <c r="CP138" i="175"/>
  <c r="CO138" i="175"/>
  <c r="CN138" i="175"/>
  <c r="CM138" i="175"/>
  <c r="CP137" i="175"/>
  <c r="CO137" i="175"/>
  <c r="CN137" i="175"/>
  <c r="CM137" i="175"/>
  <c r="CP136" i="175"/>
  <c r="CO136" i="175"/>
  <c r="CN136" i="175"/>
  <c r="CM136" i="175"/>
  <c r="CP135" i="175"/>
  <c r="CO135" i="175"/>
  <c r="CN135" i="175"/>
  <c r="CM135" i="175"/>
  <c r="CO133" i="175"/>
  <c r="CM133" i="175"/>
  <c r="CP132" i="175"/>
  <c r="CO132" i="175"/>
  <c r="CN132" i="175"/>
  <c r="CM132" i="175"/>
  <c r="CP131" i="175"/>
  <c r="CO131" i="175"/>
  <c r="CN131" i="175"/>
  <c r="CM131" i="175"/>
  <c r="CO130" i="175"/>
  <c r="CN130" i="175"/>
  <c r="CM130" i="175"/>
  <c r="CP129" i="175"/>
  <c r="CO129" i="175"/>
  <c r="CN129" i="175"/>
  <c r="CM129" i="175"/>
  <c r="CP128" i="175"/>
  <c r="CO128" i="175"/>
  <c r="CN128" i="175"/>
  <c r="CM128" i="175"/>
  <c r="CP127" i="175"/>
  <c r="CO127" i="175"/>
  <c r="CN127" i="175"/>
  <c r="CM127" i="175"/>
  <c r="CP126" i="175"/>
  <c r="CO126" i="175"/>
  <c r="CN126" i="175"/>
  <c r="CM126" i="175"/>
  <c r="CP125" i="175"/>
  <c r="CO125" i="175"/>
  <c r="CN125" i="175"/>
  <c r="CM125" i="175"/>
  <c r="CO123" i="175"/>
  <c r="CM123" i="175"/>
  <c r="CP122" i="175"/>
  <c r="CO122" i="175"/>
  <c r="CN122" i="175"/>
  <c r="CM122" i="175"/>
  <c r="CP121" i="175"/>
  <c r="CO121" i="175"/>
  <c r="CN121" i="175"/>
  <c r="CM121" i="175"/>
  <c r="CO120" i="175"/>
  <c r="CN120" i="175"/>
  <c r="CM120" i="175"/>
  <c r="CP119" i="175"/>
  <c r="CO119" i="175"/>
  <c r="CN119" i="175"/>
  <c r="CM119" i="175"/>
  <c r="CP118" i="175"/>
  <c r="CO118" i="175"/>
  <c r="CN118" i="175"/>
  <c r="CM118" i="175"/>
  <c r="CP117" i="175"/>
  <c r="CO117" i="175"/>
  <c r="CN117" i="175"/>
  <c r="CM117" i="175"/>
  <c r="CP116" i="175"/>
  <c r="CO116" i="175"/>
  <c r="CN116" i="175"/>
  <c r="CM116" i="175"/>
  <c r="CP115" i="175"/>
  <c r="CO115" i="175"/>
  <c r="CN115" i="175"/>
  <c r="CM115" i="175"/>
  <c r="CO113" i="175"/>
  <c r="CM113" i="175"/>
  <c r="CP112" i="175"/>
  <c r="CO112" i="175"/>
  <c r="CN112" i="175"/>
  <c r="CM112" i="175"/>
  <c r="CP111" i="175"/>
  <c r="CO111" i="175"/>
  <c r="CN111" i="175"/>
  <c r="CM111" i="175"/>
  <c r="CO110" i="175"/>
  <c r="CN110" i="175"/>
  <c r="CM110" i="175"/>
  <c r="CP109" i="175"/>
  <c r="CO109" i="175"/>
  <c r="CN109" i="175"/>
  <c r="CM109" i="175"/>
  <c r="CP108" i="175"/>
  <c r="CO108" i="175"/>
  <c r="CN108" i="175"/>
  <c r="CM108" i="175"/>
  <c r="CP107" i="175"/>
  <c r="CO107" i="175"/>
  <c r="CN107" i="175"/>
  <c r="CM107" i="175"/>
  <c r="CP106" i="175"/>
  <c r="CO106" i="175"/>
  <c r="CN106" i="175"/>
  <c r="CM106" i="175"/>
  <c r="CP105" i="175"/>
  <c r="CO105" i="175"/>
  <c r="CN105" i="175"/>
  <c r="CM105" i="175"/>
  <c r="CO103" i="175"/>
  <c r="CM103" i="175"/>
  <c r="CP102" i="175"/>
  <c r="CO102" i="175"/>
  <c r="CN102" i="175"/>
  <c r="CM102" i="175"/>
  <c r="CP101" i="175"/>
  <c r="CO101" i="175"/>
  <c r="CN101" i="175"/>
  <c r="CM101" i="175"/>
  <c r="CO100" i="175"/>
  <c r="CN100" i="175"/>
  <c r="CM100" i="175"/>
  <c r="CP99" i="175"/>
  <c r="CO99" i="175"/>
  <c r="CN99" i="175"/>
  <c r="CM99" i="175"/>
  <c r="CP98" i="175"/>
  <c r="CO98" i="175"/>
  <c r="CN98" i="175"/>
  <c r="CM98" i="175"/>
  <c r="CP97" i="175"/>
  <c r="CO97" i="175"/>
  <c r="CN97" i="175"/>
  <c r="CM97" i="175"/>
  <c r="CP96" i="175"/>
  <c r="CO96" i="175"/>
  <c r="CN96" i="175"/>
  <c r="CM96" i="175"/>
  <c r="CP95" i="175"/>
  <c r="CO95" i="175"/>
  <c r="CN95" i="175"/>
  <c r="CM95" i="175"/>
  <c r="CO93" i="175"/>
  <c r="CM93" i="175"/>
  <c r="CP92" i="175"/>
  <c r="CO92" i="175"/>
  <c r="CN92" i="175"/>
  <c r="CM92" i="175"/>
  <c r="CP91" i="175"/>
  <c r="CO91" i="175"/>
  <c r="CN91" i="175"/>
  <c r="CM91" i="175"/>
  <c r="CO90" i="175"/>
  <c r="CN90" i="175"/>
  <c r="CM90" i="175"/>
  <c r="CP89" i="175"/>
  <c r="CO89" i="175"/>
  <c r="CN89" i="175"/>
  <c r="CM89" i="175"/>
  <c r="CP88" i="175"/>
  <c r="CO88" i="175"/>
  <c r="CN88" i="175"/>
  <c r="CM88" i="175"/>
  <c r="CP87" i="175"/>
  <c r="CO87" i="175"/>
  <c r="CN87" i="175"/>
  <c r="CM87" i="175"/>
  <c r="CP86" i="175"/>
  <c r="CO86" i="175"/>
  <c r="CN86" i="175"/>
  <c r="CM86" i="175"/>
  <c r="CP85" i="175"/>
  <c r="CO85" i="175"/>
  <c r="CN85" i="175"/>
  <c r="CM85" i="175"/>
  <c r="CO83" i="175"/>
  <c r="CM83" i="175"/>
  <c r="CP82" i="175"/>
  <c r="CO82" i="175"/>
  <c r="CN82" i="175"/>
  <c r="CM82" i="175"/>
  <c r="CP81" i="175"/>
  <c r="CO81" i="175"/>
  <c r="CN81" i="175"/>
  <c r="CM81" i="175"/>
  <c r="CO80" i="175"/>
  <c r="CN80" i="175"/>
  <c r="CM80" i="175"/>
  <c r="CP79" i="175"/>
  <c r="CO79" i="175"/>
  <c r="CN79" i="175"/>
  <c r="CM79" i="175"/>
  <c r="CP78" i="175"/>
  <c r="CO78" i="175"/>
  <c r="CN78" i="175"/>
  <c r="CM78" i="175"/>
  <c r="CP77" i="175"/>
  <c r="CO77" i="175"/>
  <c r="CN77" i="175"/>
  <c r="CM77" i="175"/>
  <c r="CP76" i="175"/>
  <c r="CO76" i="175"/>
  <c r="CN76" i="175"/>
  <c r="CM76" i="175"/>
  <c r="CP75" i="175"/>
  <c r="CO75" i="175"/>
  <c r="CN75" i="175"/>
  <c r="CM75" i="175"/>
  <c r="CO73" i="175"/>
  <c r="CM73" i="175"/>
  <c r="CP72" i="175"/>
  <c r="CO72" i="175"/>
  <c r="CN72" i="175"/>
  <c r="CM72" i="175"/>
  <c r="CP71" i="175"/>
  <c r="CO71" i="175"/>
  <c r="CN71" i="175"/>
  <c r="CM71" i="175"/>
  <c r="CO70" i="175"/>
  <c r="CN70" i="175"/>
  <c r="CM70" i="175"/>
  <c r="CP69" i="175"/>
  <c r="CO69" i="175"/>
  <c r="CN69" i="175"/>
  <c r="CM69" i="175"/>
  <c r="CP68" i="175"/>
  <c r="CO68" i="175"/>
  <c r="CN68" i="175"/>
  <c r="CM68" i="175"/>
  <c r="CP67" i="175"/>
  <c r="CO67" i="175"/>
  <c r="CN67" i="175"/>
  <c r="CM67" i="175"/>
  <c r="CP66" i="175"/>
  <c r="CO66" i="175"/>
  <c r="CN66" i="175"/>
  <c r="CM66" i="175"/>
  <c r="CP65" i="175"/>
  <c r="CO65" i="175"/>
  <c r="CN65" i="175"/>
  <c r="CM65" i="175"/>
  <c r="CO63" i="175"/>
  <c r="CM63" i="175"/>
  <c r="CP62" i="175"/>
  <c r="CO62" i="175"/>
  <c r="CN62" i="175"/>
  <c r="CM62" i="175"/>
  <c r="CP61" i="175"/>
  <c r="CO61" i="175"/>
  <c r="CN61" i="175"/>
  <c r="CM61" i="175"/>
  <c r="CO60" i="175"/>
  <c r="CN60" i="175"/>
  <c r="CM60" i="175"/>
  <c r="CP59" i="175"/>
  <c r="CO59" i="175"/>
  <c r="CN59" i="175"/>
  <c r="CM59" i="175"/>
  <c r="CP58" i="175"/>
  <c r="CO58" i="175"/>
  <c r="CN58" i="175"/>
  <c r="CM58" i="175"/>
  <c r="CP57" i="175"/>
  <c r="CO57" i="175"/>
  <c r="CN57" i="175"/>
  <c r="CM57" i="175"/>
  <c r="CP56" i="175"/>
  <c r="CO56" i="175"/>
  <c r="CN56" i="175"/>
  <c r="CM56" i="175"/>
  <c r="CP55" i="175"/>
  <c r="CO55" i="175"/>
  <c r="CN55" i="175"/>
  <c r="CM55" i="175"/>
  <c r="CO53" i="175"/>
  <c r="CM53" i="175"/>
  <c r="CP52" i="175"/>
  <c r="CO52" i="175"/>
  <c r="CN52" i="175"/>
  <c r="CM52" i="175"/>
  <c r="CP51" i="175"/>
  <c r="CO51" i="175"/>
  <c r="CN51" i="175"/>
  <c r="CM51" i="175"/>
  <c r="CO50" i="175"/>
  <c r="CN50" i="175"/>
  <c r="CM50" i="175"/>
  <c r="CP49" i="175"/>
  <c r="CO49" i="175"/>
  <c r="CN49" i="175"/>
  <c r="CM49" i="175"/>
  <c r="CP48" i="175"/>
  <c r="CO48" i="175"/>
  <c r="CN48" i="175"/>
  <c r="CM48" i="175"/>
  <c r="CP47" i="175"/>
  <c r="CO47" i="175"/>
  <c r="CN47" i="175"/>
  <c r="CM47" i="175"/>
  <c r="CP46" i="175"/>
  <c r="CO46" i="175"/>
  <c r="CN46" i="175"/>
  <c r="CM46" i="175"/>
  <c r="CP45" i="175"/>
  <c r="CO45" i="175"/>
  <c r="CN45" i="175"/>
  <c r="CM45" i="175"/>
  <c r="CO43" i="175"/>
  <c r="CM43" i="175"/>
  <c r="CP42" i="175"/>
  <c r="CO42" i="175"/>
  <c r="CN42" i="175"/>
  <c r="CM42" i="175"/>
  <c r="CP41" i="175"/>
  <c r="CO41" i="175"/>
  <c r="CN41" i="175"/>
  <c r="CM41" i="175"/>
  <c r="CO40" i="175"/>
  <c r="CN40" i="175"/>
  <c r="CM40" i="175"/>
  <c r="CP39" i="175"/>
  <c r="CO39" i="175"/>
  <c r="CN39" i="175"/>
  <c r="CM39" i="175"/>
  <c r="CP38" i="175"/>
  <c r="CO38" i="175"/>
  <c r="CN38" i="175"/>
  <c r="CM38" i="175"/>
  <c r="CP37" i="175"/>
  <c r="CO37" i="175"/>
  <c r="CN37" i="175"/>
  <c r="CM37" i="175"/>
  <c r="CP36" i="175"/>
  <c r="CO36" i="175"/>
  <c r="CN36" i="175"/>
  <c r="CM36" i="175"/>
  <c r="CP35" i="175"/>
  <c r="CO35" i="175"/>
  <c r="CN35" i="175"/>
  <c r="CM35" i="175"/>
  <c r="CO33" i="175"/>
  <c r="CM33" i="175"/>
  <c r="CP32" i="175"/>
  <c r="CO32" i="175"/>
  <c r="CN32" i="175"/>
  <c r="CM32" i="175"/>
  <c r="CP31" i="175"/>
  <c r="CO31" i="175"/>
  <c r="CN31" i="175"/>
  <c r="CM31" i="175"/>
  <c r="CO30" i="175"/>
  <c r="CN30" i="175"/>
  <c r="CM30" i="175"/>
  <c r="CP29" i="175"/>
  <c r="CO29" i="175"/>
  <c r="CN29" i="175"/>
  <c r="CM29" i="175"/>
  <c r="CP28" i="175"/>
  <c r="CO28" i="175"/>
  <c r="CN28" i="175"/>
  <c r="CM28" i="175"/>
  <c r="CP27" i="175"/>
  <c r="CO27" i="175"/>
  <c r="CN27" i="175"/>
  <c r="CM27" i="175"/>
  <c r="CP26" i="175"/>
  <c r="CO26" i="175"/>
  <c r="CN26" i="175"/>
  <c r="CM26" i="175"/>
  <c r="CP25" i="175"/>
  <c r="CO25" i="175"/>
  <c r="CN25" i="175"/>
  <c r="CM25" i="175"/>
  <c r="CO23" i="175"/>
  <c r="CM23" i="175"/>
  <c r="CP22" i="175"/>
  <c r="CO22" i="175"/>
  <c r="CN22" i="175"/>
  <c r="CM22" i="175"/>
  <c r="CP21" i="175"/>
  <c r="CO21" i="175"/>
  <c r="CN21" i="175"/>
  <c r="CM21" i="175"/>
  <c r="CO20" i="175"/>
  <c r="CN20" i="175"/>
  <c r="CM20" i="175"/>
  <c r="CK239" i="175"/>
  <c r="CJ239" i="175"/>
  <c r="CI239" i="175"/>
  <c r="CH239" i="175"/>
  <c r="CK238" i="175"/>
  <c r="CJ238" i="175"/>
  <c r="CI238" i="175"/>
  <c r="CH238" i="175"/>
  <c r="CK237" i="175"/>
  <c r="CJ237" i="175"/>
  <c r="CI237" i="175"/>
  <c r="CH237" i="175"/>
  <c r="CK236" i="175"/>
  <c r="CJ236" i="175"/>
  <c r="CI236" i="175"/>
  <c r="CH236" i="175"/>
  <c r="CK235" i="175"/>
  <c r="CJ235" i="175"/>
  <c r="CI235" i="175"/>
  <c r="CH235" i="175"/>
  <c r="CJ233" i="175"/>
  <c r="CH233" i="175"/>
  <c r="CK232" i="175"/>
  <c r="CJ232" i="175"/>
  <c r="CI232" i="175"/>
  <c r="CH232" i="175"/>
  <c r="CK231" i="175"/>
  <c r="CJ231" i="175"/>
  <c r="CI231" i="175"/>
  <c r="CH231" i="175"/>
  <c r="CJ230" i="175"/>
  <c r="CI230" i="175"/>
  <c r="CH230" i="175"/>
  <c r="CK229" i="175"/>
  <c r="CJ229" i="175"/>
  <c r="CI229" i="175"/>
  <c r="CH229" i="175"/>
  <c r="CK228" i="175"/>
  <c r="CJ228" i="175"/>
  <c r="CI228" i="175"/>
  <c r="CH228" i="175"/>
  <c r="CK227" i="175"/>
  <c r="CJ227" i="175"/>
  <c r="CI227" i="175"/>
  <c r="CH227" i="175"/>
  <c r="CK226" i="175"/>
  <c r="CJ226" i="175"/>
  <c r="CI226" i="175"/>
  <c r="CH226" i="175"/>
  <c r="CK225" i="175"/>
  <c r="CJ225" i="175"/>
  <c r="CI225" i="175"/>
  <c r="CH225" i="175"/>
  <c r="CJ223" i="175"/>
  <c r="CH223" i="175"/>
  <c r="CK222" i="175"/>
  <c r="CJ222" i="175"/>
  <c r="CI222" i="175"/>
  <c r="CH222" i="175"/>
  <c r="CK221" i="175"/>
  <c r="CJ221" i="175"/>
  <c r="CI221" i="175"/>
  <c r="CH221" i="175"/>
  <c r="CJ220" i="175"/>
  <c r="CI220" i="175"/>
  <c r="CH220" i="175"/>
  <c r="CK219" i="175"/>
  <c r="CJ219" i="175"/>
  <c r="CI219" i="175"/>
  <c r="CH219" i="175"/>
  <c r="CK218" i="175"/>
  <c r="CJ218" i="175"/>
  <c r="CI218" i="175"/>
  <c r="CH218" i="175"/>
  <c r="CK217" i="175"/>
  <c r="CJ217" i="175"/>
  <c r="CI217" i="175"/>
  <c r="CH217" i="175"/>
  <c r="CK216" i="175"/>
  <c r="CJ216" i="175"/>
  <c r="CI216" i="175"/>
  <c r="CH216" i="175"/>
  <c r="CK215" i="175"/>
  <c r="CJ215" i="175"/>
  <c r="CI215" i="175"/>
  <c r="CH215" i="175"/>
  <c r="CJ213" i="175"/>
  <c r="CH213" i="175"/>
  <c r="CK212" i="175"/>
  <c r="CJ212" i="175"/>
  <c r="CI212" i="175"/>
  <c r="CH212" i="175"/>
  <c r="CK211" i="175"/>
  <c r="CJ211" i="175"/>
  <c r="CI211" i="175"/>
  <c r="CH211" i="175"/>
  <c r="CJ210" i="175"/>
  <c r="CI210" i="175"/>
  <c r="CH210" i="175"/>
  <c r="CK209" i="175"/>
  <c r="CJ209" i="175"/>
  <c r="CI209" i="175"/>
  <c r="CH209" i="175"/>
  <c r="CK208" i="175"/>
  <c r="CJ208" i="175"/>
  <c r="CI208" i="175"/>
  <c r="CH208" i="175"/>
  <c r="CK207" i="175"/>
  <c r="CJ207" i="175"/>
  <c r="CI207" i="175"/>
  <c r="CH207" i="175"/>
  <c r="CK206" i="175"/>
  <c r="CJ206" i="175"/>
  <c r="CI206" i="175"/>
  <c r="CH206" i="175"/>
  <c r="CK205" i="175"/>
  <c r="CJ205" i="175"/>
  <c r="CI205" i="175"/>
  <c r="CH205" i="175"/>
  <c r="CJ203" i="175"/>
  <c r="CH203" i="175"/>
  <c r="CK202" i="175"/>
  <c r="CJ202" i="175"/>
  <c r="CI202" i="175"/>
  <c r="CH202" i="175"/>
  <c r="CK201" i="175"/>
  <c r="CJ201" i="175"/>
  <c r="CI201" i="175"/>
  <c r="CH201" i="175"/>
  <c r="CJ200" i="175"/>
  <c r="CI200" i="175"/>
  <c r="CH200" i="175"/>
  <c r="CK199" i="175"/>
  <c r="CJ199" i="175"/>
  <c r="CI199" i="175"/>
  <c r="CH199" i="175"/>
  <c r="CK198" i="175"/>
  <c r="CJ198" i="175"/>
  <c r="CI198" i="175"/>
  <c r="CH198" i="175"/>
  <c r="CK197" i="175"/>
  <c r="CJ197" i="175"/>
  <c r="CI197" i="175"/>
  <c r="CH197" i="175"/>
  <c r="CK196" i="175"/>
  <c r="CJ196" i="175"/>
  <c r="CI196" i="175"/>
  <c r="CH196" i="175"/>
  <c r="CK195" i="175"/>
  <c r="CJ195" i="175"/>
  <c r="CI195" i="175"/>
  <c r="CH195" i="175"/>
  <c r="CJ193" i="175"/>
  <c r="CH193" i="175"/>
  <c r="CK192" i="175"/>
  <c r="CJ192" i="175"/>
  <c r="CI192" i="175"/>
  <c r="CH192" i="175"/>
  <c r="CK191" i="175"/>
  <c r="CJ191" i="175"/>
  <c r="CI191" i="175"/>
  <c r="CH191" i="175"/>
  <c r="CJ190" i="175"/>
  <c r="CI190" i="175"/>
  <c r="CH190" i="175"/>
  <c r="CK189" i="175"/>
  <c r="CJ189" i="175"/>
  <c r="CI189" i="175"/>
  <c r="CH189" i="175"/>
  <c r="CK188" i="175"/>
  <c r="CJ188" i="175"/>
  <c r="CI188" i="175"/>
  <c r="CH188" i="175"/>
  <c r="CK187" i="175"/>
  <c r="CJ187" i="175"/>
  <c r="CI187" i="175"/>
  <c r="CH187" i="175"/>
  <c r="CK186" i="175"/>
  <c r="CJ186" i="175"/>
  <c r="CI186" i="175"/>
  <c r="CH186" i="175"/>
  <c r="CK185" i="175"/>
  <c r="CJ185" i="175"/>
  <c r="CI185" i="175"/>
  <c r="CH185" i="175"/>
  <c r="CJ183" i="175"/>
  <c r="CH183" i="175"/>
  <c r="CK182" i="175"/>
  <c r="CJ182" i="175"/>
  <c r="CI182" i="175"/>
  <c r="CH182" i="175"/>
  <c r="CK181" i="175"/>
  <c r="CJ181" i="175"/>
  <c r="CI181" i="175"/>
  <c r="CH181" i="175"/>
  <c r="CJ180" i="175"/>
  <c r="CI180" i="175"/>
  <c r="CH180" i="175"/>
  <c r="CK179" i="175"/>
  <c r="CJ179" i="175"/>
  <c r="CI179" i="175"/>
  <c r="CH179" i="175"/>
  <c r="CK178" i="175"/>
  <c r="CJ178" i="175"/>
  <c r="CI178" i="175"/>
  <c r="CH178" i="175"/>
  <c r="CK177" i="175"/>
  <c r="CJ177" i="175"/>
  <c r="CI177" i="175"/>
  <c r="CH177" i="175"/>
  <c r="CK176" i="175"/>
  <c r="CJ176" i="175"/>
  <c r="CI176" i="175"/>
  <c r="CH176" i="175"/>
  <c r="CK175" i="175"/>
  <c r="CJ175" i="175"/>
  <c r="CI175" i="175"/>
  <c r="CH175" i="175"/>
  <c r="CJ173" i="175"/>
  <c r="CH173" i="175"/>
  <c r="CK172" i="175"/>
  <c r="CJ172" i="175"/>
  <c r="CI172" i="175"/>
  <c r="CH172" i="175"/>
  <c r="CK171" i="175"/>
  <c r="CJ171" i="175"/>
  <c r="CI171" i="175"/>
  <c r="CH171" i="175"/>
  <c r="CJ170" i="175"/>
  <c r="CI170" i="175"/>
  <c r="CH170" i="175"/>
  <c r="CK169" i="175"/>
  <c r="CJ169" i="175"/>
  <c r="CI169" i="175"/>
  <c r="CH169" i="175"/>
  <c r="CK168" i="175"/>
  <c r="CJ168" i="175"/>
  <c r="CI168" i="175"/>
  <c r="CH168" i="175"/>
  <c r="CK167" i="175"/>
  <c r="CJ167" i="175"/>
  <c r="CI167" i="175"/>
  <c r="CH167" i="175"/>
  <c r="CK166" i="175"/>
  <c r="CJ166" i="175"/>
  <c r="CI166" i="175"/>
  <c r="CH166" i="175"/>
  <c r="CK165" i="175"/>
  <c r="CJ165" i="175"/>
  <c r="CI165" i="175"/>
  <c r="CH165" i="175"/>
  <c r="CJ163" i="175"/>
  <c r="CH163" i="175"/>
  <c r="CK162" i="175"/>
  <c r="CJ162" i="175"/>
  <c r="CI162" i="175"/>
  <c r="CH162" i="175"/>
  <c r="CK161" i="175"/>
  <c r="CJ161" i="175"/>
  <c r="CI161" i="175"/>
  <c r="CH161" i="175"/>
  <c r="CJ160" i="175"/>
  <c r="CI160" i="175"/>
  <c r="CH160" i="175"/>
  <c r="CK159" i="175"/>
  <c r="CJ159" i="175"/>
  <c r="CI159" i="175"/>
  <c r="CH159" i="175"/>
  <c r="CK158" i="175"/>
  <c r="CJ158" i="175"/>
  <c r="CI158" i="175"/>
  <c r="CH158" i="175"/>
  <c r="CK157" i="175"/>
  <c r="CJ157" i="175"/>
  <c r="CI157" i="175"/>
  <c r="CH157" i="175"/>
  <c r="CK156" i="175"/>
  <c r="CJ156" i="175"/>
  <c r="CI156" i="175"/>
  <c r="CH156" i="175"/>
  <c r="CK155" i="175"/>
  <c r="CJ155" i="175"/>
  <c r="CI155" i="175"/>
  <c r="CH155" i="175"/>
  <c r="CJ153" i="175"/>
  <c r="CH153" i="175"/>
  <c r="CK152" i="175"/>
  <c r="CJ152" i="175"/>
  <c r="CI152" i="175"/>
  <c r="CH152" i="175"/>
  <c r="CK151" i="175"/>
  <c r="CJ151" i="175"/>
  <c r="CI151" i="175"/>
  <c r="CH151" i="175"/>
  <c r="CJ150" i="175"/>
  <c r="CI150" i="175"/>
  <c r="CH150" i="175"/>
  <c r="CK149" i="175"/>
  <c r="CJ149" i="175"/>
  <c r="CI149" i="175"/>
  <c r="CH149" i="175"/>
  <c r="CK148" i="175"/>
  <c r="CJ148" i="175"/>
  <c r="CI148" i="175"/>
  <c r="CH148" i="175"/>
  <c r="CK147" i="175"/>
  <c r="CJ147" i="175"/>
  <c r="CI147" i="175"/>
  <c r="CH147" i="175"/>
  <c r="CK146" i="175"/>
  <c r="CJ146" i="175"/>
  <c r="CI146" i="175"/>
  <c r="CH146" i="175"/>
  <c r="CK145" i="175"/>
  <c r="CJ145" i="175"/>
  <c r="CI145" i="175"/>
  <c r="CH145" i="175"/>
  <c r="CJ143" i="175"/>
  <c r="CH143" i="175"/>
  <c r="CK142" i="175"/>
  <c r="CJ142" i="175"/>
  <c r="CI142" i="175"/>
  <c r="CH142" i="175"/>
  <c r="CK141" i="175"/>
  <c r="CJ141" i="175"/>
  <c r="CI141" i="175"/>
  <c r="CH141" i="175"/>
  <c r="CJ140" i="175"/>
  <c r="CI140" i="175"/>
  <c r="CH140" i="175"/>
  <c r="CK139" i="175"/>
  <c r="CJ139" i="175"/>
  <c r="CI139" i="175"/>
  <c r="CH139" i="175"/>
  <c r="CK138" i="175"/>
  <c r="CJ138" i="175"/>
  <c r="CI138" i="175"/>
  <c r="CH138" i="175"/>
  <c r="CK137" i="175"/>
  <c r="CJ137" i="175"/>
  <c r="CI137" i="175"/>
  <c r="CH137" i="175"/>
  <c r="CK136" i="175"/>
  <c r="CJ136" i="175"/>
  <c r="CI136" i="175"/>
  <c r="CH136" i="175"/>
  <c r="CK135" i="175"/>
  <c r="CJ135" i="175"/>
  <c r="CI135" i="175"/>
  <c r="CH135" i="175"/>
  <c r="CJ133" i="175"/>
  <c r="CH133" i="175"/>
  <c r="CK132" i="175"/>
  <c r="CJ132" i="175"/>
  <c r="CI132" i="175"/>
  <c r="CH132" i="175"/>
  <c r="CK131" i="175"/>
  <c r="CJ131" i="175"/>
  <c r="CI131" i="175"/>
  <c r="CH131" i="175"/>
  <c r="CJ130" i="175"/>
  <c r="CI130" i="175"/>
  <c r="CH130" i="175"/>
  <c r="CK129" i="175"/>
  <c r="CJ129" i="175"/>
  <c r="CI129" i="175"/>
  <c r="CH129" i="175"/>
  <c r="CK128" i="175"/>
  <c r="CJ128" i="175"/>
  <c r="CI128" i="175"/>
  <c r="CH128" i="175"/>
  <c r="CK127" i="175"/>
  <c r="CJ127" i="175"/>
  <c r="CI127" i="175"/>
  <c r="CH127" i="175"/>
  <c r="CK126" i="175"/>
  <c r="CJ126" i="175"/>
  <c r="CI126" i="175"/>
  <c r="CH126" i="175"/>
  <c r="CK125" i="175"/>
  <c r="CJ125" i="175"/>
  <c r="CI125" i="175"/>
  <c r="CH125" i="175"/>
  <c r="CJ123" i="175"/>
  <c r="CH123" i="175"/>
  <c r="CK122" i="175"/>
  <c r="CJ122" i="175"/>
  <c r="CI122" i="175"/>
  <c r="CH122" i="175"/>
  <c r="CK121" i="175"/>
  <c r="CJ121" i="175"/>
  <c r="CI121" i="175"/>
  <c r="CH121" i="175"/>
  <c r="CJ120" i="175"/>
  <c r="CI120" i="175"/>
  <c r="CH120" i="175"/>
  <c r="CK119" i="175"/>
  <c r="CJ119" i="175"/>
  <c r="CI119" i="175"/>
  <c r="CH119" i="175"/>
  <c r="CK118" i="175"/>
  <c r="CJ118" i="175"/>
  <c r="CI118" i="175"/>
  <c r="CH118" i="175"/>
  <c r="CK117" i="175"/>
  <c r="CJ117" i="175"/>
  <c r="CI117" i="175"/>
  <c r="CH117" i="175"/>
  <c r="CK116" i="175"/>
  <c r="CJ116" i="175"/>
  <c r="CI116" i="175"/>
  <c r="CH116" i="175"/>
  <c r="CK115" i="175"/>
  <c r="CJ115" i="175"/>
  <c r="CI115" i="175"/>
  <c r="CH115" i="175"/>
  <c r="CJ113" i="175"/>
  <c r="CH113" i="175"/>
  <c r="CK112" i="175"/>
  <c r="CJ112" i="175"/>
  <c r="CI112" i="175"/>
  <c r="CH112" i="175"/>
  <c r="CK111" i="175"/>
  <c r="CJ111" i="175"/>
  <c r="CI111" i="175"/>
  <c r="CH111" i="175"/>
  <c r="CJ110" i="175"/>
  <c r="CI110" i="175"/>
  <c r="CH110" i="175"/>
  <c r="CK109" i="175"/>
  <c r="CJ109" i="175"/>
  <c r="CI109" i="175"/>
  <c r="CH109" i="175"/>
  <c r="CK108" i="175"/>
  <c r="CJ108" i="175"/>
  <c r="CI108" i="175"/>
  <c r="CH108" i="175"/>
  <c r="CK107" i="175"/>
  <c r="CJ107" i="175"/>
  <c r="CI107" i="175"/>
  <c r="CH107" i="175"/>
  <c r="CK106" i="175"/>
  <c r="CJ106" i="175"/>
  <c r="CI106" i="175"/>
  <c r="CH106" i="175"/>
  <c r="CK105" i="175"/>
  <c r="CJ105" i="175"/>
  <c r="CI105" i="175"/>
  <c r="CH105" i="175"/>
  <c r="CJ103" i="175"/>
  <c r="CH103" i="175"/>
  <c r="CK102" i="175"/>
  <c r="CJ102" i="175"/>
  <c r="CI102" i="175"/>
  <c r="CH102" i="175"/>
  <c r="CK101" i="175"/>
  <c r="CJ101" i="175"/>
  <c r="CI101" i="175"/>
  <c r="CH101" i="175"/>
  <c r="CJ100" i="175"/>
  <c r="CI100" i="175"/>
  <c r="CH100" i="175"/>
  <c r="CK99" i="175"/>
  <c r="CJ99" i="175"/>
  <c r="CI99" i="175"/>
  <c r="CH99" i="175"/>
  <c r="CK98" i="175"/>
  <c r="CJ98" i="175"/>
  <c r="CI98" i="175"/>
  <c r="CH98" i="175"/>
  <c r="CK97" i="175"/>
  <c r="CJ97" i="175"/>
  <c r="CI97" i="175"/>
  <c r="CH97" i="175"/>
  <c r="CK96" i="175"/>
  <c r="CJ96" i="175"/>
  <c r="CI96" i="175"/>
  <c r="CH96" i="175"/>
  <c r="CK95" i="175"/>
  <c r="CJ95" i="175"/>
  <c r="CI95" i="175"/>
  <c r="CH95" i="175"/>
  <c r="CJ93" i="175"/>
  <c r="CH93" i="175"/>
  <c r="CK92" i="175"/>
  <c r="CJ92" i="175"/>
  <c r="CI92" i="175"/>
  <c r="CH92" i="175"/>
  <c r="CK91" i="175"/>
  <c r="CJ91" i="175"/>
  <c r="CI91" i="175"/>
  <c r="CH91" i="175"/>
  <c r="CJ90" i="175"/>
  <c r="CI90" i="175"/>
  <c r="CH90" i="175"/>
  <c r="CK89" i="175"/>
  <c r="CJ89" i="175"/>
  <c r="CI89" i="175"/>
  <c r="CH89" i="175"/>
  <c r="CK88" i="175"/>
  <c r="CJ88" i="175"/>
  <c r="CI88" i="175"/>
  <c r="CH88" i="175"/>
  <c r="CK87" i="175"/>
  <c r="CJ87" i="175"/>
  <c r="CI87" i="175"/>
  <c r="CH87" i="175"/>
  <c r="CK86" i="175"/>
  <c r="CJ86" i="175"/>
  <c r="CI86" i="175"/>
  <c r="CH86" i="175"/>
  <c r="CK85" i="175"/>
  <c r="CJ85" i="175"/>
  <c r="CI85" i="175"/>
  <c r="CH85" i="175"/>
  <c r="CJ83" i="175"/>
  <c r="CH83" i="175"/>
  <c r="CK82" i="175"/>
  <c r="CJ82" i="175"/>
  <c r="CI82" i="175"/>
  <c r="CH82" i="175"/>
  <c r="CK81" i="175"/>
  <c r="CJ81" i="175"/>
  <c r="CI81" i="175"/>
  <c r="CH81" i="175"/>
  <c r="CJ80" i="175"/>
  <c r="CI80" i="175"/>
  <c r="CH80" i="175"/>
  <c r="CK79" i="175"/>
  <c r="CJ79" i="175"/>
  <c r="CI79" i="175"/>
  <c r="CH79" i="175"/>
  <c r="CK78" i="175"/>
  <c r="CJ78" i="175"/>
  <c r="CI78" i="175"/>
  <c r="CH78" i="175"/>
  <c r="CK77" i="175"/>
  <c r="CJ77" i="175"/>
  <c r="CI77" i="175"/>
  <c r="CH77" i="175"/>
  <c r="CK76" i="175"/>
  <c r="CJ76" i="175"/>
  <c r="CI76" i="175"/>
  <c r="CH76" i="175"/>
  <c r="CK75" i="175"/>
  <c r="CJ75" i="175"/>
  <c r="CI75" i="175"/>
  <c r="CH75" i="175"/>
  <c r="CJ73" i="175"/>
  <c r="CH73" i="175"/>
  <c r="CK72" i="175"/>
  <c r="CJ72" i="175"/>
  <c r="CI72" i="175"/>
  <c r="CH72" i="175"/>
  <c r="CK71" i="175"/>
  <c r="CJ71" i="175"/>
  <c r="CI71" i="175"/>
  <c r="CH71" i="175"/>
  <c r="CJ70" i="175"/>
  <c r="CI70" i="175"/>
  <c r="CH70" i="175"/>
  <c r="CK69" i="175"/>
  <c r="CJ69" i="175"/>
  <c r="CI69" i="175"/>
  <c r="CH69" i="175"/>
  <c r="CK68" i="175"/>
  <c r="CJ68" i="175"/>
  <c r="CI68" i="175"/>
  <c r="CH68" i="175"/>
  <c r="CK67" i="175"/>
  <c r="CJ67" i="175"/>
  <c r="CI67" i="175"/>
  <c r="CH67" i="175"/>
  <c r="CK66" i="175"/>
  <c r="CJ66" i="175"/>
  <c r="CI66" i="175"/>
  <c r="CH66" i="175"/>
  <c r="CK65" i="175"/>
  <c r="CJ65" i="175"/>
  <c r="CI65" i="175"/>
  <c r="CH65" i="175"/>
  <c r="CJ63" i="175"/>
  <c r="CH63" i="175"/>
  <c r="CK62" i="175"/>
  <c r="CJ62" i="175"/>
  <c r="CI62" i="175"/>
  <c r="CH62" i="175"/>
  <c r="CK61" i="175"/>
  <c r="CJ61" i="175"/>
  <c r="CI61" i="175"/>
  <c r="CH61" i="175"/>
  <c r="CJ60" i="175"/>
  <c r="CI60" i="175"/>
  <c r="CH60" i="175"/>
  <c r="CK59" i="175"/>
  <c r="CJ59" i="175"/>
  <c r="CI59" i="175"/>
  <c r="CH59" i="175"/>
  <c r="CK58" i="175"/>
  <c r="CJ58" i="175"/>
  <c r="CI58" i="175"/>
  <c r="CH58" i="175"/>
  <c r="CK57" i="175"/>
  <c r="CJ57" i="175"/>
  <c r="CI57" i="175"/>
  <c r="CH57" i="175"/>
  <c r="CK56" i="175"/>
  <c r="CJ56" i="175"/>
  <c r="CI56" i="175"/>
  <c r="CH56" i="175"/>
  <c r="CK55" i="175"/>
  <c r="CJ55" i="175"/>
  <c r="CI55" i="175"/>
  <c r="CH55" i="175"/>
  <c r="CJ53" i="175"/>
  <c r="CH53" i="175"/>
  <c r="CK52" i="175"/>
  <c r="CJ52" i="175"/>
  <c r="CI52" i="175"/>
  <c r="CH52" i="175"/>
  <c r="CK51" i="175"/>
  <c r="CJ51" i="175"/>
  <c r="CI51" i="175"/>
  <c r="CH51" i="175"/>
  <c r="CJ50" i="175"/>
  <c r="CI50" i="175"/>
  <c r="CH50" i="175"/>
  <c r="CK49" i="175"/>
  <c r="CJ49" i="175"/>
  <c r="CI49" i="175"/>
  <c r="CH49" i="175"/>
  <c r="CK48" i="175"/>
  <c r="CJ48" i="175"/>
  <c r="CI48" i="175"/>
  <c r="CH48" i="175"/>
  <c r="CK47" i="175"/>
  <c r="CJ47" i="175"/>
  <c r="CI47" i="175"/>
  <c r="CH47" i="175"/>
  <c r="CK46" i="175"/>
  <c r="CJ46" i="175"/>
  <c r="CI46" i="175"/>
  <c r="CH46" i="175"/>
  <c r="CK45" i="175"/>
  <c r="CJ45" i="175"/>
  <c r="CI45" i="175"/>
  <c r="CH45" i="175"/>
  <c r="CJ43" i="175"/>
  <c r="CH43" i="175"/>
  <c r="CK42" i="175"/>
  <c r="CJ42" i="175"/>
  <c r="CI42" i="175"/>
  <c r="CH42" i="175"/>
  <c r="CK41" i="175"/>
  <c r="CJ41" i="175"/>
  <c r="CI41" i="175"/>
  <c r="CH41" i="175"/>
  <c r="CJ40" i="175"/>
  <c r="CI40" i="175"/>
  <c r="CH40" i="175"/>
  <c r="CK39" i="175"/>
  <c r="CJ39" i="175"/>
  <c r="CI39" i="175"/>
  <c r="CH39" i="175"/>
  <c r="CK38" i="175"/>
  <c r="CJ38" i="175"/>
  <c r="CI38" i="175"/>
  <c r="CH38" i="175"/>
  <c r="CK37" i="175"/>
  <c r="CJ37" i="175"/>
  <c r="CI37" i="175"/>
  <c r="CH37" i="175"/>
  <c r="CK36" i="175"/>
  <c r="CJ36" i="175"/>
  <c r="CI36" i="175"/>
  <c r="CH36" i="175"/>
  <c r="CK35" i="175"/>
  <c r="CJ35" i="175"/>
  <c r="CI35" i="175"/>
  <c r="CH35" i="175"/>
  <c r="CJ33" i="175"/>
  <c r="CH33" i="175"/>
  <c r="CK32" i="175"/>
  <c r="CJ32" i="175"/>
  <c r="CI32" i="175"/>
  <c r="CH32" i="175"/>
  <c r="CK31" i="175"/>
  <c r="CJ31" i="175"/>
  <c r="CI31" i="175"/>
  <c r="CH31" i="175"/>
  <c r="CJ30" i="175"/>
  <c r="CI30" i="175"/>
  <c r="CH30" i="175"/>
  <c r="CK29" i="175"/>
  <c r="CJ29" i="175"/>
  <c r="CI29" i="175"/>
  <c r="CH29" i="175"/>
  <c r="CK28" i="175"/>
  <c r="CJ28" i="175"/>
  <c r="CI28" i="175"/>
  <c r="CH28" i="175"/>
  <c r="CK27" i="175"/>
  <c r="CJ27" i="175"/>
  <c r="CI27" i="175"/>
  <c r="CH27" i="175"/>
  <c r="CK26" i="175"/>
  <c r="CJ26" i="175"/>
  <c r="CI26" i="175"/>
  <c r="CH26" i="175"/>
  <c r="CK25" i="175"/>
  <c r="CJ25" i="175"/>
  <c r="CI25" i="175"/>
  <c r="CH25" i="175"/>
  <c r="CJ23" i="175"/>
  <c r="CH23" i="175"/>
  <c r="CK22" i="175"/>
  <c r="CJ22" i="175"/>
  <c r="CI22" i="175"/>
  <c r="CH22" i="175"/>
  <c r="CK21" i="175"/>
  <c r="CJ21" i="175"/>
  <c r="CI21" i="175"/>
  <c r="CH21" i="175"/>
  <c r="CJ20" i="175"/>
  <c r="CI20" i="175"/>
  <c r="CH20" i="175"/>
  <c r="CF239" i="175"/>
  <c r="CE239" i="175"/>
  <c r="CD239" i="175"/>
  <c r="CC239" i="175"/>
  <c r="CF238" i="175"/>
  <c r="CE238" i="175"/>
  <c r="CD238" i="175"/>
  <c r="CC238" i="175"/>
  <c r="CF237" i="175"/>
  <c r="CE237" i="175"/>
  <c r="CD237" i="175"/>
  <c r="CC237" i="175"/>
  <c r="CF236" i="175"/>
  <c r="CE236" i="175"/>
  <c r="CD236" i="175"/>
  <c r="CC236" i="175"/>
  <c r="CF235" i="175"/>
  <c r="CE235" i="175"/>
  <c r="CD235" i="175"/>
  <c r="CC235" i="175"/>
  <c r="CE233" i="175"/>
  <c r="CC233" i="175"/>
  <c r="CF232" i="175"/>
  <c r="CE232" i="175"/>
  <c r="CD232" i="175"/>
  <c r="CC232" i="175"/>
  <c r="CF231" i="175"/>
  <c r="CE231" i="175"/>
  <c r="CD231" i="175"/>
  <c r="CC231" i="175"/>
  <c r="CE230" i="175"/>
  <c r="CD230" i="175"/>
  <c r="CC230" i="175"/>
  <c r="CF229" i="175"/>
  <c r="CE229" i="175"/>
  <c r="CD229" i="175"/>
  <c r="CC229" i="175"/>
  <c r="CF228" i="175"/>
  <c r="CE228" i="175"/>
  <c r="CD228" i="175"/>
  <c r="CC228" i="175"/>
  <c r="CF227" i="175"/>
  <c r="CE227" i="175"/>
  <c r="CD227" i="175"/>
  <c r="CC227" i="175"/>
  <c r="CF226" i="175"/>
  <c r="CE226" i="175"/>
  <c r="CD226" i="175"/>
  <c r="CC226" i="175"/>
  <c r="CF225" i="175"/>
  <c r="CE225" i="175"/>
  <c r="CD225" i="175"/>
  <c r="CC225" i="175"/>
  <c r="CE223" i="175"/>
  <c r="CC223" i="175"/>
  <c r="CF222" i="175"/>
  <c r="CE222" i="175"/>
  <c r="CD222" i="175"/>
  <c r="CC222" i="175"/>
  <c r="CF221" i="175"/>
  <c r="CE221" i="175"/>
  <c r="CD221" i="175"/>
  <c r="CC221" i="175"/>
  <c r="CE220" i="175"/>
  <c r="CD220" i="175"/>
  <c r="CC220" i="175"/>
  <c r="CF219" i="175"/>
  <c r="CE219" i="175"/>
  <c r="CD219" i="175"/>
  <c r="CC219" i="175"/>
  <c r="CF218" i="175"/>
  <c r="CE218" i="175"/>
  <c r="CD218" i="175"/>
  <c r="CC218" i="175"/>
  <c r="CF217" i="175"/>
  <c r="CE217" i="175"/>
  <c r="CD217" i="175"/>
  <c r="CC217" i="175"/>
  <c r="CF216" i="175"/>
  <c r="CE216" i="175"/>
  <c r="CD216" i="175"/>
  <c r="CC216" i="175"/>
  <c r="CF215" i="175"/>
  <c r="CE215" i="175"/>
  <c r="CD215" i="175"/>
  <c r="CC215" i="175"/>
  <c r="CE213" i="175"/>
  <c r="CC213" i="175"/>
  <c r="CF212" i="175"/>
  <c r="CE212" i="175"/>
  <c r="CD212" i="175"/>
  <c r="CC212" i="175"/>
  <c r="CF211" i="175"/>
  <c r="CE211" i="175"/>
  <c r="CD211" i="175"/>
  <c r="CC211" i="175"/>
  <c r="CE210" i="175"/>
  <c r="CD210" i="175"/>
  <c r="CC210" i="175"/>
  <c r="CF209" i="175"/>
  <c r="CE209" i="175"/>
  <c r="CD209" i="175"/>
  <c r="CC209" i="175"/>
  <c r="CF208" i="175"/>
  <c r="CE208" i="175"/>
  <c r="CD208" i="175"/>
  <c r="CC208" i="175"/>
  <c r="CF207" i="175"/>
  <c r="CE207" i="175"/>
  <c r="CD207" i="175"/>
  <c r="CC207" i="175"/>
  <c r="CF206" i="175"/>
  <c r="CE206" i="175"/>
  <c r="CD206" i="175"/>
  <c r="CC206" i="175"/>
  <c r="CF205" i="175"/>
  <c r="CE205" i="175"/>
  <c r="CD205" i="175"/>
  <c r="CC205" i="175"/>
  <c r="CE203" i="175"/>
  <c r="CC203" i="175"/>
  <c r="CF202" i="175"/>
  <c r="CE202" i="175"/>
  <c r="CD202" i="175"/>
  <c r="CC202" i="175"/>
  <c r="CF201" i="175"/>
  <c r="CE201" i="175"/>
  <c r="CD201" i="175"/>
  <c r="CC201" i="175"/>
  <c r="CE200" i="175"/>
  <c r="CD200" i="175"/>
  <c r="CC200" i="175"/>
  <c r="CF199" i="175"/>
  <c r="CE199" i="175"/>
  <c r="CD199" i="175"/>
  <c r="CC199" i="175"/>
  <c r="CF198" i="175"/>
  <c r="CE198" i="175"/>
  <c r="CD198" i="175"/>
  <c r="CC198" i="175"/>
  <c r="CF197" i="175"/>
  <c r="CE197" i="175"/>
  <c r="CD197" i="175"/>
  <c r="CC197" i="175"/>
  <c r="CF196" i="175"/>
  <c r="CE196" i="175"/>
  <c r="CD196" i="175"/>
  <c r="CC196" i="175"/>
  <c r="CF195" i="175"/>
  <c r="CE195" i="175"/>
  <c r="CD195" i="175"/>
  <c r="CC195" i="175"/>
  <c r="CE193" i="175"/>
  <c r="CC193" i="175"/>
  <c r="CF192" i="175"/>
  <c r="CE192" i="175"/>
  <c r="CD192" i="175"/>
  <c r="CC192" i="175"/>
  <c r="CF191" i="175"/>
  <c r="CE191" i="175"/>
  <c r="CD191" i="175"/>
  <c r="CC191" i="175"/>
  <c r="CE190" i="175"/>
  <c r="CD190" i="175"/>
  <c r="CC190" i="175"/>
  <c r="CF189" i="175"/>
  <c r="CE189" i="175"/>
  <c r="CD189" i="175"/>
  <c r="CC189" i="175"/>
  <c r="CF188" i="175"/>
  <c r="CE188" i="175"/>
  <c r="CD188" i="175"/>
  <c r="CC188" i="175"/>
  <c r="CF187" i="175"/>
  <c r="CE187" i="175"/>
  <c r="CD187" i="175"/>
  <c r="CC187" i="175"/>
  <c r="CF186" i="175"/>
  <c r="CE186" i="175"/>
  <c r="CD186" i="175"/>
  <c r="CC186" i="175"/>
  <c r="CF185" i="175"/>
  <c r="CE185" i="175"/>
  <c r="CD185" i="175"/>
  <c r="CC185" i="175"/>
  <c r="CE183" i="175"/>
  <c r="CC183" i="175"/>
  <c r="CF182" i="175"/>
  <c r="CE182" i="175"/>
  <c r="CD182" i="175"/>
  <c r="CC182" i="175"/>
  <c r="CF181" i="175"/>
  <c r="CE181" i="175"/>
  <c r="CD181" i="175"/>
  <c r="CC181" i="175"/>
  <c r="CE180" i="175"/>
  <c r="CD180" i="175"/>
  <c r="CC180" i="175"/>
  <c r="CF179" i="175"/>
  <c r="CE179" i="175"/>
  <c r="CD179" i="175"/>
  <c r="CC179" i="175"/>
  <c r="CF178" i="175"/>
  <c r="CE178" i="175"/>
  <c r="CD178" i="175"/>
  <c r="CC178" i="175"/>
  <c r="CF177" i="175"/>
  <c r="CE177" i="175"/>
  <c r="CD177" i="175"/>
  <c r="CC177" i="175"/>
  <c r="CF176" i="175"/>
  <c r="CE176" i="175"/>
  <c r="CD176" i="175"/>
  <c r="CC176" i="175"/>
  <c r="CF175" i="175"/>
  <c r="CE175" i="175"/>
  <c r="CD175" i="175"/>
  <c r="CC175" i="175"/>
  <c r="CE173" i="175"/>
  <c r="CC173" i="175"/>
  <c r="CF172" i="175"/>
  <c r="CE172" i="175"/>
  <c r="CD172" i="175"/>
  <c r="CC172" i="175"/>
  <c r="CF171" i="175"/>
  <c r="CE171" i="175"/>
  <c r="CD171" i="175"/>
  <c r="CC171" i="175"/>
  <c r="CE170" i="175"/>
  <c r="CD170" i="175"/>
  <c r="CC170" i="175"/>
  <c r="CF169" i="175"/>
  <c r="CE169" i="175"/>
  <c r="CD169" i="175"/>
  <c r="CC169" i="175"/>
  <c r="CF168" i="175"/>
  <c r="CE168" i="175"/>
  <c r="CD168" i="175"/>
  <c r="CC168" i="175"/>
  <c r="CF167" i="175"/>
  <c r="CE167" i="175"/>
  <c r="CD167" i="175"/>
  <c r="CC167" i="175"/>
  <c r="CF166" i="175"/>
  <c r="CE166" i="175"/>
  <c r="CD166" i="175"/>
  <c r="CC166" i="175"/>
  <c r="CF165" i="175"/>
  <c r="CE165" i="175"/>
  <c r="CD165" i="175"/>
  <c r="CC165" i="175"/>
  <c r="CE163" i="175"/>
  <c r="CC163" i="175"/>
  <c r="CF162" i="175"/>
  <c r="CE162" i="175"/>
  <c r="CD162" i="175"/>
  <c r="CC162" i="175"/>
  <c r="CF161" i="175"/>
  <c r="CE161" i="175"/>
  <c r="CD161" i="175"/>
  <c r="CC161" i="175"/>
  <c r="CE160" i="175"/>
  <c r="CD160" i="175"/>
  <c r="CC160" i="175"/>
  <c r="CF159" i="175"/>
  <c r="CE159" i="175"/>
  <c r="CD159" i="175"/>
  <c r="CC159" i="175"/>
  <c r="CF158" i="175"/>
  <c r="CE158" i="175"/>
  <c r="CD158" i="175"/>
  <c r="CC158" i="175"/>
  <c r="CF157" i="175"/>
  <c r="CE157" i="175"/>
  <c r="CD157" i="175"/>
  <c r="CC157" i="175"/>
  <c r="CF156" i="175"/>
  <c r="CE156" i="175"/>
  <c r="CD156" i="175"/>
  <c r="CC156" i="175"/>
  <c r="CF155" i="175"/>
  <c r="CE155" i="175"/>
  <c r="CD155" i="175"/>
  <c r="CC155" i="175"/>
  <c r="CE153" i="175"/>
  <c r="CC153" i="175"/>
  <c r="CF152" i="175"/>
  <c r="CE152" i="175"/>
  <c r="CD152" i="175"/>
  <c r="CC152" i="175"/>
  <c r="CF151" i="175"/>
  <c r="CE151" i="175"/>
  <c r="CD151" i="175"/>
  <c r="CC151" i="175"/>
  <c r="CE150" i="175"/>
  <c r="CD150" i="175"/>
  <c r="CC150" i="175"/>
  <c r="CF149" i="175"/>
  <c r="CE149" i="175"/>
  <c r="CD149" i="175"/>
  <c r="CC149" i="175"/>
  <c r="CF148" i="175"/>
  <c r="CE148" i="175"/>
  <c r="CD148" i="175"/>
  <c r="CC148" i="175"/>
  <c r="CF147" i="175"/>
  <c r="CE147" i="175"/>
  <c r="CD147" i="175"/>
  <c r="CC147" i="175"/>
  <c r="CF146" i="175"/>
  <c r="CE146" i="175"/>
  <c r="CD146" i="175"/>
  <c r="CC146" i="175"/>
  <c r="CF145" i="175"/>
  <c r="CE145" i="175"/>
  <c r="CD145" i="175"/>
  <c r="CC145" i="175"/>
  <c r="CE143" i="175"/>
  <c r="CC143" i="175"/>
  <c r="CF142" i="175"/>
  <c r="CE142" i="175"/>
  <c r="CD142" i="175"/>
  <c r="CC142" i="175"/>
  <c r="CF141" i="175"/>
  <c r="CE141" i="175"/>
  <c r="CD141" i="175"/>
  <c r="CC141" i="175"/>
  <c r="CE140" i="175"/>
  <c r="CD140" i="175"/>
  <c r="CC140" i="175"/>
  <c r="CF139" i="175"/>
  <c r="CE139" i="175"/>
  <c r="CD139" i="175"/>
  <c r="CC139" i="175"/>
  <c r="CF138" i="175"/>
  <c r="CE138" i="175"/>
  <c r="CD138" i="175"/>
  <c r="CC138" i="175"/>
  <c r="CF137" i="175"/>
  <c r="CE137" i="175"/>
  <c r="CD137" i="175"/>
  <c r="CC137" i="175"/>
  <c r="CF136" i="175"/>
  <c r="CE136" i="175"/>
  <c r="CD136" i="175"/>
  <c r="CC136" i="175"/>
  <c r="CF135" i="175"/>
  <c r="CE135" i="175"/>
  <c r="CD135" i="175"/>
  <c r="CC135" i="175"/>
  <c r="CE133" i="175"/>
  <c r="CC133" i="175"/>
  <c r="CF132" i="175"/>
  <c r="CE132" i="175"/>
  <c r="CD132" i="175"/>
  <c r="CC132" i="175"/>
  <c r="CF131" i="175"/>
  <c r="CE131" i="175"/>
  <c r="CD131" i="175"/>
  <c r="CC131" i="175"/>
  <c r="CE130" i="175"/>
  <c r="CD130" i="175"/>
  <c r="CC130" i="175"/>
  <c r="CF129" i="175"/>
  <c r="CE129" i="175"/>
  <c r="CD129" i="175"/>
  <c r="CC129" i="175"/>
  <c r="CF128" i="175"/>
  <c r="CE128" i="175"/>
  <c r="CD128" i="175"/>
  <c r="CC128" i="175"/>
  <c r="CF127" i="175"/>
  <c r="CE127" i="175"/>
  <c r="CD127" i="175"/>
  <c r="CC127" i="175"/>
  <c r="CF126" i="175"/>
  <c r="CE126" i="175"/>
  <c r="CD126" i="175"/>
  <c r="CC126" i="175"/>
  <c r="CF125" i="175"/>
  <c r="CE125" i="175"/>
  <c r="CD125" i="175"/>
  <c r="CC125" i="175"/>
  <c r="CE123" i="175"/>
  <c r="CC123" i="175"/>
  <c r="CF122" i="175"/>
  <c r="CE122" i="175"/>
  <c r="CD122" i="175"/>
  <c r="CC122" i="175"/>
  <c r="CF121" i="175"/>
  <c r="CE121" i="175"/>
  <c r="CD121" i="175"/>
  <c r="CC121" i="175"/>
  <c r="CE120" i="175"/>
  <c r="CD120" i="175"/>
  <c r="CC120" i="175"/>
  <c r="CF119" i="175"/>
  <c r="CE119" i="175"/>
  <c r="CD119" i="175"/>
  <c r="CC119" i="175"/>
  <c r="CF118" i="175"/>
  <c r="CE118" i="175"/>
  <c r="CD118" i="175"/>
  <c r="CC118" i="175"/>
  <c r="CF117" i="175"/>
  <c r="CE117" i="175"/>
  <c r="CD117" i="175"/>
  <c r="CC117" i="175"/>
  <c r="CF116" i="175"/>
  <c r="CE116" i="175"/>
  <c r="CD116" i="175"/>
  <c r="CC116" i="175"/>
  <c r="CF115" i="175"/>
  <c r="CE115" i="175"/>
  <c r="CD115" i="175"/>
  <c r="CC115" i="175"/>
  <c r="CE113" i="175"/>
  <c r="CC113" i="175"/>
  <c r="CF112" i="175"/>
  <c r="CE112" i="175"/>
  <c r="CD112" i="175"/>
  <c r="CC112" i="175"/>
  <c r="CF111" i="175"/>
  <c r="CE111" i="175"/>
  <c r="CD111" i="175"/>
  <c r="CC111" i="175"/>
  <c r="CE110" i="175"/>
  <c r="CD110" i="175"/>
  <c r="CC110" i="175"/>
  <c r="CF109" i="175"/>
  <c r="CE109" i="175"/>
  <c r="CD109" i="175"/>
  <c r="CC109" i="175"/>
  <c r="CF108" i="175"/>
  <c r="CE108" i="175"/>
  <c r="CD108" i="175"/>
  <c r="CC108" i="175"/>
  <c r="CF107" i="175"/>
  <c r="CE107" i="175"/>
  <c r="CD107" i="175"/>
  <c r="CC107" i="175"/>
  <c r="CF106" i="175"/>
  <c r="CE106" i="175"/>
  <c r="CD106" i="175"/>
  <c r="CC106" i="175"/>
  <c r="CF105" i="175"/>
  <c r="CE105" i="175"/>
  <c r="CD105" i="175"/>
  <c r="CC105" i="175"/>
  <c r="CE103" i="175"/>
  <c r="CC103" i="175"/>
  <c r="CF102" i="175"/>
  <c r="CE102" i="175"/>
  <c r="CD102" i="175"/>
  <c r="CC102" i="175"/>
  <c r="CF101" i="175"/>
  <c r="CE101" i="175"/>
  <c r="CD101" i="175"/>
  <c r="CC101" i="175"/>
  <c r="CE100" i="175"/>
  <c r="CD100" i="175"/>
  <c r="CC100" i="175"/>
  <c r="CF99" i="175"/>
  <c r="CE99" i="175"/>
  <c r="CD99" i="175"/>
  <c r="CC99" i="175"/>
  <c r="CF98" i="175"/>
  <c r="CE98" i="175"/>
  <c r="CD98" i="175"/>
  <c r="CC98" i="175"/>
  <c r="CF97" i="175"/>
  <c r="CE97" i="175"/>
  <c r="CD97" i="175"/>
  <c r="CC97" i="175"/>
  <c r="CF96" i="175"/>
  <c r="CE96" i="175"/>
  <c r="CD96" i="175"/>
  <c r="CC96" i="175"/>
  <c r="CF95" i="175"/>
  <c r="CE95" i="175"/>
  <c r="CD95" i="175"/>
  <c r="CC95" i="175"/>
  <c r="CE93" i="175"/>
  <c r="CC93" i="175"/>
  <c r="CF92" i="175"/>
  <c r="CE92" i="175"/>
  <c r="CD92" i="175"/>
  <c r="CC92" i="175"/>
  <c r="CF91" i="175"/>
  <c r="CE91" i="175"/>
  <c r="CD91" i="175"/>
  <c r="CC91" i="175"/>
  <c r="CE90" i="175"/>
  <c r="CD90" i="175"/>
  <c r="CC90" i="175"/>
  <c r="CF89" i="175"/>
  <c r="CE89" i="175"/>
  <c r="CD89" i="175"/>
  <c r="CC89" i="175"/>
  <c r="CF88" i="175"/>
  <c r="CE88" i="175"/>
  <c r="CD88" i="175"/>
  <c r="CC88" i="175"/>
  <c r="CF87" i="175"/>
  <c r="CE87" i="175"/>
  <c r="CD87" i="175"/>
  <c r="CC87" i="175"/>
  <c r="CF86" i="175"/>
  <c r="CE86" i="175"/>
  <c r="CD86" i="175"/>
  <c r="CC86" i="175"/>
  <c r="CF85" i="175"/>
  <c r="CE85" i="175"/>
  <c r="CD85" i="175"/>
  <c r="CC85" i="175"/>
  <c r="CE83" i="175"/>
  <c r="CC83" i="175"/>
  <c r="CF82" i="175"/>
  <c r="CE82" i="175"/>
  <c r="CD82" i="175"/>
  <c r="CC82" i="175"/>
  <c r="CF81" i="175"/>
  <c r="CE81" i="175"/>
  <c r="CD81" i="175"/>
  <c r="CC81" i="175"/>
  <c r="CE80" i="175"/>
  <c r="CD80" i="175"/>
  <c r="CC80" i="175"/>
  <c r="CF79" i="175"/>
  <c r="CE79" i="175"/>
  <c r="CD79" i="175"/>
  <c r="CC79" i="175"/>
  <c r="CF78" i="175"/>
  <c r="CE78" i="175"/>
  <c r="CD78" i="175"/>
  <c r="CC78" i="175"/>
  <c r="CF77" i="175"/>
  <c r="CE77" i="175"/>
  <c r="CD77" i="175"/>
  <c r="CC77" i="175"/>
  <c r="CF76" i="175"/>
  <c r="CE76" i="175"/>
  <c r="CD76" i="175"/>
  <c r="CC76" i="175"/>
  <c r="CF75" i="175"/>
  <c r="CE75" i="175"/>
  <c r="CD75" i="175"/>
  <c r="CC75" i="175"/>
  <c r="CE73" i="175"/>
  <c r="CC73" i="175"/>
  <c r="CF72" i="175"/>
  <c r="CE72" i="175"/>
  <c r="CD72" i="175"/>
  <c r="CC72" i="175"/>
  <c r="CF71" i="175"/>
  <c r="CE71" i="175"/>
  <c r="CD71" i="175"/>
  <c r="CC71" i="175"/>
  <c r="CE70" i="175"/>
  <c r="CD70" i="175"/>
  <c r="CC70" i="175"/>
  <c r="CF69" i="175"/>
  <c r="CE69" i="175"/>
  <c r="CD69" i="175"/>
  <c r="CC69" i="175"/>
  <c r="CF68" i="175"/>
  <c r="CE68" i="175"/>
  <c r="CD68" i="175"/>
  <c r="CC68" i="175"/>
  <c r="CF67" i="175"/>
  <c r="CE67" i="175"/>
  <c r="CD67" i="175"/>
  <c r="CC67" i="175"/>
  <c r="CF66" i="175"/>
  <c r="CE66" i="175"/>
  <c r="CD66" i="175"/>
  <c r="CC66" i="175"/>
  <c r="CF65" i="175"/>
  <c r="CE65" i="175"/>
  <c r="CD65" i="175"/>
  <c r="CC65" i="175"/>
  <c r="CE63" i="175"/>
  <c r="CC63" i="175"/>
  <c r="CF62" i="175"/>
  <c r="CE62" i="175"/>
  <c r="CD62" i="175"/>
  <c r="CC62" i="175"/>
  <c r="CF61" i="175"/>
  <c r="CE61" i="175"/>
  <c r="CD61" i="175"/>
  <c r="CC61" i="175"/>
  <c r="CE60" i="175"/>
  <c r="CD60" i="175"/>
  <c r="CC60" i="175"/>
  <c r="CF59" i="175"/>
  <c r="CE59" i="175"/>
  <c r="CD59" i="175"/>
  <c r="CC59" i="175"/>
  <c r="CF58" i="175"/>
  <c r="CE58" i="175"/>
  <c r="CD58" i="175"/>
  <c r="CC58" i="175"/>
  <c r="CF57" i="175"/>
  <c r="CE57" i="175"/>
  <c r="CD57" i="175"/>
  <c r="CC57" i="175"/>
  <c r="CF56" i="175"/>
  <c r="CE56" i="175"/>
  <c r="CD56" i="175"/>
  <c r="CC56" i="175"/>
  <c r="CF55" i="175"/>
  <c r="CE55" i="175"/>
  <c r="CD55" i="175"/>
  <c r="CC55" i="175"/>
  <c r="CE53" i="175"/>
  <c r="CC53" i="175"/>
  <c r="CF52" i="175"/>
  <c r="CE52" i="175"/>
  <c r="CD52" i="175"/>
  <c r="CC52" i="175"/>
  <c r="CF51" i="175"/>
  <c r="CE51" i="175"/>
  <c r="CD51" i="175"/>
  <c r="CC51" i="175"/>
  <c r="CE50" i="175"/>
  <c r="CD50" i="175"/>
  <c r="CC50" i="175"/>
  <c r="CF49" i="175"/>
  <c r="CE49" i="175"/>
  <c r="CD49" i="175"/>
  <c r="CC49" i="175"/>
  <c r="CF48" i="175"/>
  <c r="CE48" i="175"/>
  <c r="CD48" i="175"/>
  <c r="CC48" i="175"/>
  <c r="CF47" i="175"/>
  <c r="CE47" i="175"/>
  <c r="CD47" i="175"/>
  <c r="CC47" i="175"/>
  <c r="CF46" i="175"/>
  <c r="CE46" i="175"/>
  <c r="CD46" i="175"/>
  <c r="CC46" i="175"/>
  <c r="CF45" i="175"/>
  <c r="CE45" i="175"/>
  <c r="CD45" i="175"/>
  <c r="CC45" i="175"/>
  <c r="CE43" i="175"/>
  <c r="CC43" i="175"/>
  <c r="CF42" i="175"/>
  <c r="CE42" i="175"/>
  <c r="CD42" i="175"/>
  <c r="CC42" i="175"/>
  <c r="CF41" i="175"/>
  <c r="CE41" i="175"/>
  <c r="CD41" i="175"/>
  <c r="CC41" i="175"/>
  <c r="CE40" i="175"/>
  <c r="CD40" i="175"/>
  <c r="CC40" i="175"/>
  <c r="CF39" i="175"/>
  <c r="CE39" i="175"/>
  <c r="CD39" i="175"/>
  <c r="CC39" i="175"/>
  <c r="CF38" i="175"/>
  <c r="CE38" i="175"/>
  <c r="CD38" i="175"/>
  <c r="CC38" i="175"/>
  <c r="CF37" i="175"/>
  <c r="CE37" i="175"/>
  <c r="CD37" i="175"/>
  <c r="CC37" i="175"/>
  <c r="CF36" i="175"/>
  <c r="CE36" i="175"/>
  <c r="CD36" i="175"/>
  <c r="CC36" i="175"/>
  <c r="CF35" i="175"/>
  <c r="CE35" i="175"/>
  <c r="CD35" i="175"/>
  <c r="CC35" i="175"/>
  <c r="CE33" i="175"/>
  <c r="CC33" i="175"/>
  <c r="CF32" i="175"/>
  <c r="CE32" i="175"/>
  <c r="CD32" i="175"/>
  <c r="CC32" i="175"/>
  <c r="CF31" i="175"/>
  <c r="CE31" i="175"/>
  <c r="CD31" i="175"/>
  <c r="CC31" i="175"/>
  <c r="CE30" i="175"/>
  <c r="CD30" i="175"/>
  <c r="CC30" i="175"/>
  <c r="CF29" i="175"/>
  <c r="CE29" i="175"/>
  <c r="CD29" i="175"/>
  <c r="CC29" i="175"/>
  <c r="CF28" i="175"/>
  <c r="CE28" i="175"/>
  <c r="CD28" i="175"/>
  <c r="CC28" i="175"/>
  <c r="CF27" i="175"/>
  <c r="CE27" i="175"/>
  <c r="CD27" i="175"/>
  <c r="CC27" i="175"/>
  <c r="CF26" i="175"/>
  <c r="CE26" i="175"/>
  <c r="CD26" i="175"/>
  <c r="CC26" i="175"/>
  <c r="CF25" i="175"/>
  <c r="CE25" i="175"/>
  <c r="CD25" i="175"/>
  <c r="CC25" i="175"/>
  <c r="CE23" i="175"/>
  <c r="CC23" i="175"/>
  <c r="CF22" i="175"/>
  <c r="CE22" i="175"/>
  <c r="CD22" i="175"/>
  <c r="CC22" i="175"/>
  <c r="CF21" i="175"/>
  <c r="CE21" i="175"/>
  <c r="CD21" i="175"/>
  <c r="CC21" i="175"/>
  <c r="CE20" i="175"/>
  <c r="CD20" i="175"/>
  <c r="CC20" i="175"/>
  <c r="CA239" i="175"/>
  <c r="BZ239" i="175"/>
  <c r="BY239" i="175"/>
  <c r="BX239" i="175"/>
  <c r="CA238" i="175"/>
  <c r="BZ238" i="175"/>
  <c r="BY238" i="175"/>
  <c r="BX238" i="175"/>
  <c r="BZ237" i="175"/>
  <c r="BX237" i="175"/>
  <c r="CA236" i="175"/>
  <c r="BZ236" i="175"/>
  <c r="BY236" i="175"/>
  <c r="BX236" i="175"/>
  <c r="CA235" i="175"/>
  <c r="BZ235" i="175"/>
  <c r="BY235" i="175"/>
  <c r="BX235" i="175"/>
  <c r="BZ234" i="175"/>
  <c r="BX234" i="175"/>
  <c r="CA233" i="175"/>
  <c r="BZ233" i="175"/>
  <c r="BY233" i="175"/>
  <c r="BX233" i="175"/>
  <c r="CA232" i="175"/>
  <c r="BZ232" i="175"/>
  <c r="BY232" i="175"/>
  <c r="BX232" i="175"/>
  <c r="CA231" i="175"/>
  <c r="BZ231" i="175"/>
  <c r="BY231" i="175"/>
  <c r="BX231" i="175"/>
  <c r="BZ230" i="175"/>
  <c r="BY230" i="175"/>
  <c r="BX230" i="175"/>
  <c r="CA229" i="175"/>
  <c r="BZ229" i="175"/>
  <c r="BY229" i="175"/>
  <c r="BX229" i="175"/>
  <c r="CA228" i="175"/>
  <c r="BZ228" i="175"/>
  <c r="BY228" i="175"/>
  <c r="BX228" i="175"/>
  <c r="BZ227" i="175"/>
  <c r="BX227" i="175"/>
  <c r="CA226" i="175"/>
  <c r="BZ226" i="175"/>
  <c r="BY226" i="175"/>
  <c r="BX226" i="175"/>
  <c r="CA225" i="175"/>
  <c r="BZ225" i="175"/>
  <c r="BY225" i="175"/>
  <c r="BX225" i="175"/>
  <c r="BZ224" i="175"/>
  <c r="BX224" i="175"/>
  <c r="CA223" i="175"/>
  <c r="BZ223" i="175"/>
  <c r="BY223" i="175"/>
  <c r="BX223" i="175"/>
  <c r="CA222" i="175"/>
  <c r="BZ222" i="175"/>
  <c r="BY222" i="175"/>
  <c r="BX222" i="175"/>
  <c r="CA221" i="175"/>
  <c r="BZ221" i="175"/>
  <c r="BY221" i="175"/>
  <c r="BX221" i="175"/>
  <c r="BZ220" i="175"/>
  <c r="BY220" i="175"/>
  <c r="BX220" i="175"/>
  <c r="CA219" i="175"/>
  <c r="BZ219" i="175"/>
  <c r="BY219" i="175"/>
  <c r="BX219" i="175"/>
  <c r="CA218" i="175"/>
  <c r="BZ218" i="175"/>
  <c r="BY218" i="175"/>
  <c r="BX218" i="175"/>
  <c r="BZ217" i="175"/>
  <c r="BX217" i="175"/>
  <c r="CA216" i="175"/>
  <c r="BZ216" i="175"/>
  <c r="BY216" i="175"/>
  <c r="BX216" i="175"/>
  <c r="CA215" i="175"/>
  <c r="BZ215" i="175"/>
  <c r="BY215" i="175"/>
  <c r="BX215" i="175"/>
  <c r="BZ214" i="175"/>
  <c r="BX214" i="175"/>
  <c r="CA213" i="175"/>
  <c r="BZ213" i="175"/>
  <c r="BY213" i="175"/>
  <c r="BX213" i="175"/>
  <c r="CA212" i="175"/>
  <c r="BZ212" i="175"/>
  <c r="BY212" i="175"/>
  <c r="BX212" i="175"/>
  <c r="CA211" i="175"/>
  <c r="BZ211" i="175"/>
  <c r="BY211" i="175"/>
  <c r="BX211" i="175"/>
  <c r="BZ210" i="175"/>
  <c r="BY210" i="175"/>
  <c r="BX210" i="175"/>
  <c r="CA209" i="175"/>
  <c r="BZ209" i="175"/>
  <c r="BY209" i="175"/>
  <c r="BX209" i="175"/>
  <c r="CA208" i="175"/>
  <c r="BZ208" i="175"/>
  <c r="BY208" i="175"/>
  <c r="BX208" i="175"/>
  <c r="BZ207" i="175"/>
  <c r="BX207" i="175"/>
  <c r="CA206" i="175"/>
  <c r="BZ206" i="175"/>
  <c r="BY206" i="175"/>
  <c r="BX206" i="175"/>
  <c r="CA205" i="175"/>
  <c r="BZ205" i="175"/>
  <c r="BY205" i="175"/>
  <c r="BX205" i="175"/>
  <c r="BZ204" i="175"/>
  <c r="BX204" i="175"/>
  <c r="CA203" i="175"/>
  <c r="BZ203" i="175"/>
  <c r="BY203" i="175"/>
  <c r="BX203" i="175"/>
  <c r="CA202" i="175"/>
  <c r="BZ202" i="175"/>
  <c r="BY202" i="175"/>
  <c r="BX202" i="175"/>
  <c r="CA201" i="175"/>
  <c r="BZ201" i="175"/>
  <c r="BY201" i="175"/>
  <c r="BX201" i="175"/>
  <c r="BZ200" i="175"/>
  <c r="BY200" i="175"/>
  <c r="BX200" i="175"/>
  <c r="CA199" i="175"/>
  <c r="BZ199" i="175"/>
  <c r="BY199" i="175"/>
  <c r="BX199" i="175"/>
  <c r="CA198" i="175"/>
  <c r="BZ198" i="175"/>
  <c r="BY198" i="175"/>
  <c r="BX198" i="175"/>
  <c r="BZ197" i="175"/>
  <c r="BX197" i="175"/>
  <c r="CA196" i="175"/>
  <c r="BZ196" i="175"/>
  <c r="BY196" i="175"/>
  <c r="BX196" i="175"/>
  <c r="CA195" i="175"/>
  <c r="BZ195" i="175"/>
  <c r="BY195" i="175"/>
  <c r="BX195" i="175"/>
  <c r="BZ194" i="175"/>
  <c r="BX194" i="175"/>
  <c r="CA193" i="175"/>
  <c r="BZ193" i="175"/>
  <c r="BY193" i="175"/>
  <c r="BX193" i="175"/>
  <c r="CA192" i="175"/>
  <c r="BZ192" i="175"/>
  <c r="BY192" i="175"/>
  <c r="BX192" i="175"/>
  <c r="CA191" i="175"/>
  <c r="BZ191" i="175"/>
  <c r="BY191" i="175"/>
  <c r="BX191" i="175"/>
  <c r="BZ190" i="175"/>
  <c r="BY190" i="175"/>
  <c r="BX190" i="175"/>
  <c r="CA189" i="175"/>
  <c r="BZ189" i="175"/>
  <c r="BY189" i="175"/>
  <c r="BX189" i="175"/>
  <c r="CA188" i="175"/>
  <c r="BZ188" i="175"/>
  <c r="BY188" i="175"/>
  <c r="BX188" i="175"/>
  <c r="BZ187" i="175"/>
  <c r="BX187" i="175"/>
  <c r="CA186" i="175"/>
  <c r="BZ186" i="175"/>
  <c r="BY186" i="175"/>
  <c r="BX186" i="175"/>
  <c r="CA185" i="175"/>
  <c r="BZ185" i="175"/>
  <c r="BY185" i="175"/>
  <c r="BX185" i="175"/>
  <c r="BZ184" i="175"/>
  <c r="BX184" i="175"/>
  <c r="CA183" i="175"/>
  <c r="BZ183" i="175"/>
  <c r="BY183" i="175"/>
  <c r="BX183" i="175"/>
  <c r="CA182" i="175"/>
  <c r="BZ182" i="175"/>
  <c r="BY182" i="175"/>
  <c r="BX182" i="175"/>
  <c r="CA181" i="175"/>
  <c r="BZ181" i="175"/>
  <c r="BY181" i="175"/>
  <c r="BX181" i="175"/>
  <c r="BZ180" i="175"/>
  <c r="BY180" i="175"/>
  <c r="BX180" i="175"/>
  <c r="CA179" i="175"/>
  <c r="BZ179" i="175"/>
  <c r="BY179" i="175"/>
  <c r="BX179" i="175"/>
  <c r="CA178" i="175"/>
  <c r="BZ178" i="175"/>
  <c r="BY178" i="175"/>
  <c r="BX178" i="175"/>
  <c r="BZ177" i="175"/>
  <c r="BX177" i="175"/>
  <c r="CA176" i="175"/>
  <c r="BZ176" i="175"/>
  <c r="BY176" i="175"/>
  <c r="BX176" i="175"/>
  <c r="CA175" i="175"/>
  <c r="BZ175" i="175"/>
  <c r="BY175" i="175"/>
  <c r="BX175" i="175"/>
  <c r="BZ174" i="175"/>
  <c r="BX174" i="175"/>
  <c r="CA173" i="175"/>
  <c r="BZ173" i="175"/>
  <c r="BY173" i="175"/>
  <c r="BX173" i="175"/>
  <c r="CA172" i="175"/>
  <c r="BZ172" i="175"/>
  <c r="BY172" i="175"/>
  <c r="BX172" i="175"/>
  <c r="CA171" i="175"/>
  <c r="BZ171" i="175"/>
  <c r="BY171" i="175"/>
  <c r="BX171" i="175"/>
  <c r="BZ170" i="175"/>
  <c r="BY170" i="175"/>
  <c r="BX170" i="175"/>
  <c r="CA169" i="175"/>
  <c r="BZ169" i="175"/>
  <c r="BY169" i="175"/>
  <c r="BX169" i="175"/>
  <c r="CA168" i="175"/>
  <c r="BZ168" i="175"/>
  <c r="BY168" i="175"/>
  <c r="BX168" i="175"/>
  <c r="BZ167" i="175"/>
  <c r="BX167" i="175"/>
  <c r="CA166" i="175"/>
  <c r="BZ166" i="175"/>
  <c r="BY166" i="175"/>
  <c r="BX166" i="175"/>
  <c r="CA165" i="175"/>
  <c r="BZ165" i="175"/>
  <c r="BY165" i="175"/>
  <c r="BX165" i="175"/>
  <c r="BZ164" i="175"/>
  <c r="BX164" i="175"/>
  <c r="CA163" i="175"/>
  <c r="BZ163" i="175"/>
  <c r="BY163" i="175"/>
  <c r="BX163" i="175"/>
  <c r="CA162" i="175"/>
  <c r="BZ162" i="175"/>
  <c r="BY162" i="175"/>
  <c r="BX162" i="175"/>
  <c r="CA161" i="175"/>
  <c r="BZ161" i="175"/>
  <c r="BY161" i="175"/>
  <c r="BX161" i="175"/>
  <c r="BZ160" i="175"/>
  <c r="BY160" i="175"/>
  <c r="BX160" i="175"/>
  <c r="CA159" i="175"/>
  <c r="BZ159" i="175"/>
  <c r="BY159" i="175"/>
  <c r="BX159" i="175"/>
  <c r="CA158" i="175"/>
  <c r="BZ158" i="175"/>
  <c r="BY158" i="175"/>
  <c r="BX158" i="175"/>
  <c r="BZ157" i="175"/>
  <c r="BX157" i="175"/>
  <c r="CA156" i="175"/>
  <c r="BZ156" i="175"/>
  <c r="BY156" i="175"/>
  <c r="BX156" i="175"/>
  <c r="CA155" i="175"/>
  <c r="BZ155" i="175"/>
  <c r="BY155" i="175"/>
  <c r="BX155" i="175"/>
  <c r="BZ154" i="175"/>
  <c r="BX154" i="175"/>
  <c r="CA153" i="175"/>
  <c r="BZ153" i="175"/>
  <c r="BY153" i="175"/>
  <c r="BX153" i="175"/>
  <c r="CA152" i="175"/>
  <c r="BZ152" i="175"/>
  <c r="BY152" i="175"/>
  <c r="BX152" i="175"/>
  <c r="CA151" i="175"/>
  <c r="BZ151" i="175"/>
  <c r="BY151" i="175"/>
  <c r="BX151" i="175"/>
  <c r="BZ150" i="175"/>
  <c r="BY150" i="175"/>
  <c r="BX150" i="175"/>
  <c r="CA149" i="175"/>
  <c r="BZ149" i="175"/>
  <c r="BY149" i="175"/>
  <c r="BX149" i="175"/>
  <c r="CA148" i="175"/>
  <c r="BZ148" i="175"/>
  <c r="BY148" i="175"/>
  <c r="BX148" i="175"/>
  <c r="BZ147" i="175"/>
  <c r="BX147" i="175"/>
  <c r="CA146" i="175"/>
  <c r="BZ146" i="175"/>
  <c r="BY146" i="175"/>
  <c r="BX146" i="175"/>
  <c r="CA145" i="175"/>
  <c r="BZ145" i="175"/>
  <c r="BY145" i="175"/>
  <c r="BX145" i="175"/>
  <c r="BZ144" i="175"/>
  <c r="BX144" i="175"/>
  <c r="CA143" i="175"/>
  <c r="BZ143" i="175"/>
  <c r="BY143" i="175"/>
  <c r="BX143" i="175"/>
  <c r="CA142" i="175"/>
  <c r="BZ142" i="175"/>
  <c r="BY142" i="175"/>
  <c r="BX142" i="175"/>
  <c r="CA141" i="175"/>
  <c r="BZ141" i="175"/>
  <c r="BY141" i="175"/>
  <c r="BX141" i="175"/>
  <c r="BZ140" i="175"/>
  <c r="BY140" i="175"/>
  <c r="BX140" i="175"/>
  <c r="CA139" i="175"/>
  <c r="BZ139" i="175"/>
  <c r="BY139" i="175"/>
  <c r="BX139" i="175"/>
  <c r="CA138" i="175"/>
  <c r="BZ138" i="175"/>
  <c r="BY138" i="175"/>
  <c r="BX138" i="175"/>
  <c r="BZ137" i="175"/>
  <c r="BX137" i="175"/>
  <c r="CA136" i="175"/>
  <c r="BZ136" i="175"/>
  <c r="BY136" i="175"/>
  <c r="BX136" i="175"/>
  <c r="CA135" i="175"/>
  <c r="BZ135" i="175"/>
  <c r="BY135" i="175"/>
  <c r="BX135" i="175"/>
  <c r="BZ134" i="175"/>
  <c r="BX134" i="175"/>
  <c r="CA133" i="175"/>
  <c r="BZ133" i="175"/>
  <c r="BY133" i="175"/>
  <c r="BX133" i="175"/>
  <c r="CA132" i="175"/>
  <c r="BZ132" i="175"/>
  <c r="BY132" i="175"/>
  <c r="BX132" i="175"/>
  <c r="CA131" i="175"/>
  <c r="BZ131" i="175"/>
  <c r="BY131" i="175"/>
  <c r="BX131" i="175"/>
  <c r="BZ130" i="175"/>
  <c r="BY130" i="175"/>
  <c r="BX130" i="175"/>
  <c r="CA129" i="175"/>
  <c r="BZ129" i="175"/>
  <c r="BY129" i="175"/>
  <c r="BX129" i="175"/>
  <c r="CA128" i="175"/>
  <c r="BZ128" i="175"/>
  <c r="BY128" i="175"/>
  <c r="BX128" i="175"/>
  <c r="BZ127" i="175"/>
  <c r="BX127" i="175"/>
  <c r="CA126" i="175"/>
  <c r="BZ126" i="175"/>
  <c r="BY126" i="175"/>
  <c r="BX126" i="175"/>
  <c r="CA125" i="175"/>
  <c r="BZ125" i="175"/>
  <c r="BY125" i="175"/>
  <c r="BX125" i="175"/>
  <c r="BZ124" i="175"/>
  <c r="BX124" i="175"/>
  <c r="CA123" i="175"/>
  <c r="BZ123" i="175"/>
  <c r="BY123" i="175"/>
  <c r="BX123" i="175"/>
  <c r="CA122" i="175"/>
  <c r="BZ122" i="175"/>
  <c r="BY122" i="175"/>
  <c r="BX122" i="175"/>
  <c r="CA121" i="175"/>
  <c r="BZ121" i="175"/>
  <c r="BY121" i="175"/>
  <c r="BX121" i="175"/>
  <c r="BZ120" i="175"/>
  <c r="BY120" i="175"/>
  <c r="BX120" i="175"/>
  <c r="CA119" i="175"/>
  <c r="BZ119" i="175"/>
  <c r="BY119" i="175"/>
  <c r="BX119" i="175"/>
  <c r="CA118" i="175"/>
  <c r="BZ118" i="175"/>
  <c r="BY118" i="175"/>
  <c r="BX118" i="175"/>
  <c r="BZ117" i="175"/>
  <c r="BX117" i="175"/>
  <c r="CA116" i="175"/>
  <c r="BZ116" i="175"/>
  <c r="BY116" i="175"/>
  <c r="BX116" i="175"/>
  <c r="CA115" i="175"/>
  <c r="BZ115" i="175"/>
  <c r="BY115" i="175"/>
  <c r="BX115" i="175"/>
  <c r="BZ114" i="175"/>
  <c r="BX114" i="175"/>
  <c r="CA113" i="175"/>
  <c r="BZ113" i="175"/>
  <c r="BY113" i="175"/>
  <c r="BX113" i="175"/>
  <c r="CA112" i="175"/>
  <c r="BZ112" i="175"/>
  <c r="BY112" i="175"/>
  <c r="BX112" i="175"/>
  <c r="CA111" i="175"/>
  <c r="BZ111" i="175"/>
  <c r="BY111" i="175"/>
  <c r="BX111" i="175"/>
  <c r="BZ110" i="175"/>
  <c r="BY110" i="175"/>
  <c r="BX110" i="175"/>
  <c r="CA109" i="175"/>
  <c r="BZ109" i="175"/>
  <c r="BY109" i="175"/>
  <c r="BX109" i="175"/>
  <c r="CA108" i="175"/>
  <c r="BZ108" i="175"/>
  <c r="BY108" i="175"/>
  <c r="BX108" i="175"/>
  <c r="BZ107" i="175"/>
  <c r="BX107" i="175"/>
  <c r="CA106" i="175"/>
  <c r="BZ106" i="175"/>
  <c r="BY106" i="175"/>
  <c r="BX106" i="175"/>
  <c r="CA105" i="175"/>
  <c r="BZ105" i="175"/>
  <c r="BY105" i="175"/>
  <c r="BX105" i="175"/>
  <c r="BZ104" i="175"/>
  <c r="BX104" i="175"/>
  <c r="CA103" i="175"/>
  <c r="BZ103" i="175"/>
  <c r="BY103" i="175"/>
  <c r="BX103" i="175"/>
  <c r="CA102" i="175"/>
  <c r="BZ102" i="175"/>
  <c r="BY102" i="175"/>
  <c r="BX102" i="175"/>
  <c r="CA101" i="175"/>
  <c r="BZ101" i="175"/>
  <c r="BY101" i="175"/>
  <c r="BX101" i="175"/>
  <c r="BZ100" i="175"/>
  <c r="BY100" i="175"/>
  <c r="BX100" i="175"/>
  <c r="CA99" i="175"/>
  <c r="BZ99" i="175"/>
  <c r="BY99" i="175"/>
  <c r="BX99" i="175"/>
  <c r="CA98" i="175"/>
  <c r="BZ98" i="175"/>
  <c r="BY98" i="175"/>
  <c r="BX98" i="175"/>
  <c r="BZ97" i="175"/>
  <c r="BX97" i="175"/>
  <c r="CA96" i="175"/>
  <c r="BZ96" i="175"/>
  <c r="BY96" i="175"/>
  <c r="BX96" i="175"/>
  <c r="CA95" i="175"/>
  <c r="BZ95" i="175"/>
  <c r="BY95" i="175"/>
  <c r="BX95" i="175"/>
  <c r="BZ94" i="175"/>
  <c r="BX94" i="175"/>
  <c r="CA93" i="175"/>
  <c r="BZ93" i="175"/>
  <c r="BY93" i="175"/>
  <c r="BX93" i="175"/>
  <c r="CA92" i="175"/>
  <c r="BZ92" i="175"/>
  <c r="BY92" i="175"/>
  <c r="BX92" i="175"/>
  <c r="CA91" i="175"/>
  <c r="BZ91" i="175"/>
  <c r="BY91" i="175"/>
  <c r="BX91" i="175"/>
  <c r="BZ90" i="175"/>
  <c r="BY90" i="175"/>
  <c r="BX90" i="175"/>
  <c r="CA89" i="175"/>
  <c r="BZ89" i="175"/>
  <c r="BY89" i="175"/>
  <c r="BX89" i="175"/>
  <c r="CA88" i="175"/>
  <c r="BZ88" i="175"/>
  <c r="BY88" i="175"/>
  <c r="BX88" i="175"/>
  <c r="BZ87" i="175"/>
  <c r="BX87" i="175"/>
  <c r="CA86" i="175"/>
  <c r="BZ86" i="175"/>
  <c r="BY86" i="175"/>
  <c r="BX86" i="175"/>
  <c r="CA85" i="175"/>
  <c r="BZ85" i="175"/>
  <c r="BY85" i="175"/>
  <c r="BX85" i="175"/>
  <c r="BZ84" i="175"/>
  <c r="BX84" i="175"/>
  <c r="CA83" i="175"/>
  <c r="BZ83" i="175"/>
  <c r="BY83" i="175"/>
  <c r="BX83" i="175"/>
  <c r="CA82" i="175"/>
  <c r="BZ82" i="175"/>
  <c r="BY82" i="175"/>
  <c r="BX82" i="175"/>
  <c r="CA81" i="175"/>
  <c r="BZ81" i="175"/>
  <c r="BY81" i="175"/>
  <c r="BX81" i="175"/>
  <c r="BZ80" i="175"/>
  <c r="BY80" i="175"/>
  <c r="BX80" i="175"/>
  <c r="CA79" i="175"/>
  <c r="BZ79" i="175"/>
  <c r="BY79" i="175"/>
  <c r="BX79" i="175"/>
  <c r="CA78" i="175"/>
  <c r="BZ78" i="175"/>
  <c r="BY78" i="175"/>
  <c r="BX78" i="175"/>
  <c r="BZ77" i="175"/>
  <c r="BX77" i="175"/>
  <c r="CA76" i="175"/>
  <c r="BZ76" i="175"/>
  <c r="BY76" i="175"/>
  <c r="BX76" i="175"/>
  <c r="CA75" i="175"/>
  <c r="BZ75" i="175"/>
  <c r="BY75" i="175"/>
  <c r="BX75" i="175"/>
  <c r="BZ74" i="175"/>
  <c r="BX74" i="175"/>
  <c r="CA73" i="175"/>
  <c r="BZ73" i="175"/>
  <c r="BY73" i="175"/>
  <c r="BX73" i="175"/>
  <c r="CA72" i="175"/>
  <c r="BZ72" i="175"/>
  <c r="BY72" i="175"/>
  <c r="BX72" i="175"/>
  <c r="CA71" i="175"/>
  <c r="BZ71" i="175"/>
  <c r="BY71" i="175"/>
  <c r="BX71" i="175"/>
  <c r="BZ70" i="175"/>
  <c r="BY70" i="175"/>
  <c r="BX70" i="175"/>
  <c r="CA69" i="175"/>
  <c r="BZ69" i="175"/>
  <c r="BY69" i="175"/>
  <c r="BX69" i="175"/>
  <c r="CA68" i="175"/>
  <c r="BZ68" i="175"/>
  <c r="BY68" i="175"/>
  <c r="BX68" i="175"/>
  <c r="BZ67" i="175"/>
  <c r="BX67" i="175"/>
  <c r="CA66" i="175"/>
  <c r="BZ66" i="175"/>
  <c r="BY66" i="175"/>
  <c r="BX66" i="175"/>
  <c r="CA65" i="175"/>
  <c r="BZ65" i="175"/>
  <c r="BY65" i="175"/>
  <c r="BX65" i="175"/>
  <c r="BZ64" i="175"/>
  <c r="BX64" i="175"/>
  <c r="CA63" i="175"/>
  <c r="BZ63" i="175"/>
  <c r="BY63" i="175"/>
  <c r="BX63" i="175"/>
  <c r="CA62" i="175"/>
  <c r="BZ62" i="175"/>
  <c r="BY62" i="175"/>
  <c r="BX62" i="175"/>
  <c r="CA61" i="175"/>
  <c r="BZ61" i="175"/>
  <c r="BY61" i="175"/>
  <c r="BX61" i="175"/>
  <c r="BZ60" i="175"/>
  <c r="BY60" i="175"/>
  <c r="BX60" i="175"/>
  <c r="CA59" i="175"/>
  <c r="BZ59" i="175"/>
  <c r="BY59" i="175"/>
  <c r="BX59" i="175"/>
  <c r="CA58" i="175"/>
  <c r="BZ58" i="175"/>
  <c r="BY58" i="175"/>
  <c r="BX58" i="175"/>
  <c r="BZ57" i="175"/>
  <c r="BX57" i="175"/>
  <c r="CA56" i="175"/>
  <c r="BZ56" i="175"/>
  <c r="BY56" i="175"/>
  <c r="BX56" i="175"/>
  <c r="CA55" i="175"/>
  <c r="BZ55" i="175"/>
  <c r="BY55" i="175"/>
  <c r="BX55" i="175"/>
  <c r="BZ54" i="175"/>
  <c r="BX54" i="175"/>
  <c r="CA53" i="175"/>
  <c r="BZ53" i="175"/>
  <c r="BY53" i="175"/>
  <c r="BX53" i="175"/>
  <c r="CA52" i="175"/>
  <c r="BZ52" i="175"/>
  <c r="BY52" i="175"/>
  <c r="BX52" i="175"/>
  <c r="CA51" i="175"/>
  <c r="BZ51" i="175"/>
  <c r="BY51" i="175"/>
  <c r="BX51" i="175"/>
  <c r="BZ50" i="175"/>
  <c r="BY50" i="175"/>
  <c r="BX50" i="175"/>
  <c r="CA49" i="175"/>
  <c r="BZ49" i="175"/>
  <c r="BY49" i="175"/>
  <c r="BX49" i="175"/>
  <c r="CA48" i="175"/>
  <c r="BZ48" i="175"/>
  <c r="BY48" i="175"/>
  <c r="BX48" i="175"/>
  <c r="BZ47" i="175"/>
  <c r="BX47" i="175"/>
  <c r="CA46" i="175"/>
  <c r="BZ46" i="175"/>
  <c r="BY46" i="175"/>
  <c r="BX46" i="175"/>
  <c r="CA45" i="175"/>
  <c r="BZ45" i="175"/>
  <c r="BY45" i="175"/>
  <c r="BX45" i="175"/>
  <c r="BZ44" i="175"/>
  <c r="BX44" i="175"/>
  <c r="CA43" i="175"/>
  <c r="BZ43" i="175"/>
  <c r="BY43" i="175"/>
  <c r="BX43" i="175"/>
  <c r="CA42" i="175"/>
  <c r="BZ42" i="175"/>
  <c r="BY42" i="175"/>
  <c r="BX42" i="175"/>
  <c r="CA41" i="175"/>
  <c r="BZ41" i="175"/>
  <c r="BY41" i="175"/>
  <c r="BX41" i="175"/>
  <c r="BZ40" i="175"/>
  <c r="BY40" i="175"/>
  <c r="BX40" i="175"/>
  <c r="CA39" i="175"/>
  <c r="BZ39" i="175"/>
  <c r="BY39" i="175"/>
  <c r="BX39" i="175"/>
  <c r="CA38" i="175"/>
  <c r="BZ38" i="175"/>
  <c r="BY38" i="175"/>
  <c r="BX38" i="175"/>
  <c r="BZ37" i="175"/>
  <c r="BX37" i="175"/>
  <c r="CA36" i="175"/>
  <c r="BZ36" i="175"/>
  <c r="BY36" i="175"/>
  <c r="BX36" i="175"/>
  <c r="CA35" i="175"/>
  <c r="BZ35" i="175"/>
  <c r="BY35" i="175"/>
  <c r="BX35" i="175"/>
  <c r="BZ34" i="175"/>
  <c r="BX34" i="175"/>
  <c r="CA33" i="175"/>
  <c r="BZ33" i="175"/>
  <c r="BY33" i="175"/>
  <c r="BX33" i="175"/>
  <c r="CA32" i="175"/>
  <c r="BZ32" i="175"/>
  <c r="BY32" i="175"/>
  <c r="BX32" i="175"/>
  <c r="CA31" i="175"/>
  <c r="BZ31" i="175"/>
  <c r="BY31" i="175"/>
  <c r="BX31" i="175"/>
  <c r="BZ30" i="175"/>
  <c r="BY30" i="175"/>
  <c r="BX30" i="175"/>
  <c r="CA29" i="175"/>
  <c r="BZ29" i="175"/>
  <c r="BY29" i="175"/>
  <c r="BX29" i="175"/>
  <c r="CA28" i="175"/>
  <c r="BZ28" i="175"/>
  <c r="BY28" i="175"/>
  <c r="BX28" i="175"/>
  <c r="BZ27" i="175"/>
  <c r="BX27" i="175"/>
  <c r="CA26" i="175"/>
  <c r="BZ26" i="175"/>
  <c r="BY26" i="175"/>
  <c r="BX26" i="175"/>
  <c r="CA25" i="175"/>
  <c r="BZ25" i="175"/>
  <c r="BY25" i="175"/>
  <c r="BX25" i="175"/>
  <c r="BZ24" i="175"/>
  <c r="BX24" i="175"/>
  <c r="CA23" i="175"/>
  <c r="BZ23" i="175"/>
  <c r="BY23" i="175"/>
  <c r="BX23" i="175"/>
  <c r="CA22" i="175"/>
  <c r="BZ22" i="175"/>
  <c r="BY22" i="175"/>
  <c r="BX22" i="175"/>
  <c r="CA21" i="175"/>
  <c r="BZ21" i="175"/>
  <c r="BY21" i="175"/>
  <c r="BX21" i="175"/>
  <c r="BZ20" i="175"/>
  <c r="BY20" i="175"/>
  <c r="BX20" i="175"/>
  <c r="BV239" i="175"/>
  <c r="BU239" i="175"/>
  <c r="BT239" i="175"/>
  <c r="BS239" i="175"/>
  <c r="BV238" i="175"/>
  <c r="BU238" i="175"/>
  <c r="BT238" i="175"/>
  <c r="BS238" i="175"/>
  <c r="BU237" i="175"/>
  <c r="BS237" i="175"/>
  <c r="BV236" i="175"/>
  <c r="BU236" i="175"/>
  <c r="BT236" i="175"/>
  <c r="BS236" i="175"/>
  <c r="BV235" i="175"/>
  <c r="BU235" i="175"/>
  <c r="BT235" i="175"/>
  <c r="BS235" i="175"/>
  <c r="BU234" i="175"/>
  <c r="BS234" i="175"/>
  <c r="BV233" i="175"/>
  <c r="BU233" i="175"/>
  <c r="BT233" i="175"/>
  <c r="BS233" i="175"/>
  <c r="BV232" i="175"/>
  <c r="BU232" i="175"/>
  <c r="BT232" i="175"/>
  <c r="BS232" i="175"/>
  <c r="BV231" i="175"/>
  <c r="BU231" i="175"/>
  <c r="BT231" i="175"/>
  <c r="BS231" i="175"/>
  <c r="BU230" i="175"/>
  <c r="BT230" i="175"/>
  <c r="BS230" i="175"/>
  <c r="BV229" i="175"/>
  <c r="BU229" i="175"/>
  <c r="BT229" i="175"/>
  <c r="BS229" i="175"/>
  <c r="BV228" i="175"/>
  <c r="BU228" i="175"/>
  <c r="BT228" i="175"/>
  <c r="BS228" i="175"/>
  <c r="BU227" i="175"/>
  <c r="BS227" i="175"/>
  <c r="BV226" i="175"/>
  <c r="BU226" i="175"/>
  <c r="BT226" i="175"/>
  <c r="BS226" i="175"/>
  <c r="BV225" i="175"/>
  <c r="BU225" i="175"/>
  <c r="BT225" i="175"/>
  <c r="BS225" i="175"/>
  <c r="BU224" i="175"/>
  <c r="BS224" i="175"/>
  <c r="BV223" i="175"/>
  <c r="BU223" i="175"/>
  <c r="BT223" i="175"/>
  <c r="BS223" i="175"/>
  <c r="BV222" i="175"/>
  <c r="BU222" i="175"/>
  <c r="BT222" i="175"/>
  <c r="BS222" i="175"/>
  <c r="BV221" i="175"/>
  <c r="BU221" i="175"/>
  <c r="BT221" i="175"/>
  <c r="BS221" i="175"/>
  <c r="BU220" i="175"/>
  <c r="BT220" i="175"/>
  <c r="BS220" i="175"/>
  <c r="BV219" i="175"/>
  <c r="BU219" i="175"/>
  <c r="BT219" i="175"/>
  <c r="BS219" i="175"/>
  <c r="BV218" i="175"/>
  <c r="BU218" i="175"/>
  <c r="BT218" i="175"/>
  <c r="BS218" i="175"/>
  <c r="BU217" i="175"/>
  <c r="BS217" i="175"/>
  <c r="BV216" i="175"/>
  <c r="BU216" i="175"/>
  <c r="BT216" i="175"/>
  <c r="BS216" i="175"/>
  <c r="BV215" i="175"/>
  <c r="BU215" i="175"/>
  <c r="BT215" i="175"/>
  <c r="BS215" i="175"/>
  <c r="BU214" i="175"/>
  <c r="BS214" i="175"/>
  <c r="BV213" i="175"/>
  <c r="BU213" i="175"/>
  <c r="BT213" i="175"/>
  <c r="BS213" i="175"/>
  <c r="BV212" i="175"/>
  <c r="BU212" i="175"/>
  <c r="BT212" i="175"/>
  <c r="BS212" i="175"/>
  <c r="BV211" i="175"/>
  <c r="BU211" i="175"/>
  <c r="BT211" i="175"/>
  <c r="BS211" i="175"/>
  <c r="BU210" i="175"/>
  <c r="BT210" i="175"/>
  <c r="BS210" i="175"/>
  <c r="BV209" i="175"/>
  <c r="BU209" i="175"/>
  <c r="BT209" i="175"/>
  <c r="BS209" i="175"/>
  <c r="BV208" i="175"/>
  <c r="BU208" i="175"/>
  <c r="BT208" i="175"/>
  <c r="BS208" i="175"/>
  <c r="BU207" i="175"/>
  <c r="BS207" i="175"/>
  <c r="BV206" i="175"/>
  <c r="BU206" i="175"/>
  <c r="BT206" i="175"/>
  <c r="BS206" i="175"/>
  <c r="BV205" i="175"/>
  <c r="BU205" i="175"/>
  <c r="BT205" i="175"/>
  <c r="BS205" i="175"/>
  <c r="BU204" i="175"/>
  <c r="BS204" i="175"/>
  <c r="BV203" i="175"/>
  <c r="BU203" i="175"/>
  <c r="BT203" i="175"/>
  <c r="BS203" i="175"/>
  <c r="BV202" i="175"/>
  <c r="BU202" i="175"/>
  <c r="BT202" i="175"/>
  <c r="BS202" i="175"/>
  <c r="BV201" i="175"/>
  <c r="BU201" i="175"/>
  <c r="BT201" i="175"/>
  <c r="BS201" i="175"/>
  <c r="BU200" i="175"/>
  <c r="BT200" i="175"/>
  <c r="BS200" i="175"/>
  <c r="BV199" i="175"/>
  <c r="BU199" i="175"/>
  <c r="BT199" i="175"/>
  <c r="BS199" i="175"/>
  <c r="BV198" i="175"/>
  <c r="BU198" i="175"/>
  <c r="BT198" i="175"/>
  <c r="BS198" i="175"/>
  <c r="BU197" i="175"/>
  <c r="BS197" i="175"/>
  <c r="BV196" i="175"/>
  <c r="BU196" i="175"/>
  <c r="BT196" i="175"/>
  <c r="BS196" i="175"/>
  <c r="BV195" i="175"/>
  <c r="BU195" i="175"/>
  <c r="BT195" i="175"/>
  <c r="BS195" i="175"/>
  <c r="BU194" i="175"/>
  <c r="BS194" i="175"/>
  <c r="BV193" i="175"/>
  <c r="BU193" i="175"/>
  <c r="BT193" i="175"/>
  <c r="BS193" i="175"/>
  <c r="BV192" i="175"/>
  <c r="BU192" i="175"/>
  <c r="BT192" i="175"/>
  <c r="BS192" i="175"/>
  <c r="BV191" i="175"/>
  <c r="BU191" i="175"/>
  <c r="BT191" i="175"/>
  <c r="BS191" i="175"/>
  <c r="BU190" i="175"/>
  <c r="BT190" i="175"/>
  <c r="BS190" i="175"/>
  <c r="BV189" i="175"/>
  <c r="BU189" i="175"/>
  <c r="BT189" i="175"/>
  <c r="BS189" i="175"/>
  <c r="BV188" i="175"/>
  <c r="BU188" i="175"/>
  <c r="BT188" i="175"/>
  <c r="BS188" i="175"/>
  <c r="BU187" i="175"/>
  <c r="BS187" i="175"/>
  <c r="BV186" i="175"/>
  <c r="BU186" i="175"/>
  <c r="BT186" i="175"/>
  <c r="BS186" i="175"/>
  <c r="BV185" i="175"/>
  <c r="BU185" i="175"/>
  <c r="BT185" i="175"/>
  <c r="BS185" i="175"/>
  <c r="BU184" i="175"/>
  <c r="BS184" i="175"/>
  <c r="BV183" i="175"/>
  <c r="BU183" i="175"/>
  <c r="BT183" i="175"/>
  <c r="BS183" i="175"/>
  <c r="BV182" i="175"/>
  <c r="BU182" i="175"/>
  <c r="BT182" i="175"/>
  <c r="BS182" i="175"/>
  <c r="BV181" i="175"/>
  <c r="BU181" i="175"/>
  <c r="BT181" i="175"/>
  <c r="BS181" i="175"/>
  <c r="BU180" i="175"/>
  <c r="BT180" i="175"/>
  <c r="BS180" i="175"/>
  <c r="BV179" i="175"/>
  <c r="BU179" i="175"/>
  <c r="BT179" i="175"/>
  <c r="BS179" i="175"/>
  <c r="BV178" i="175"/>
  <c r="BU178" i="175"/>
  <c r="BT178" i="175"/>
  <c r="BS178" i="175"/>
  <c r="BU177" i="175"/>
  <c r="BS177" i="175"/>
  <c r="BV176" i="175"/>
  <c r="BU176" i="175"/>
  <c r="BT176" i="175"/>
  <c r="BS176" i="175"/>
  <c r="BV175" i="175"/>
  <c r="BU175" i="175"/>
  <c r="BT175" i="175"/>
  <c r="BS175" i="175"/>
  <c r="BU174" i="175"/>
  <c r="BS174" i="175"/>
  <c r="BV173" i="175"/>
  <c r="BU173" i="175"/>
  <c r="BT173" i="175"/>
  <c r="BS173" i="175"/>
  <c r="BV172" i="175"/>
  <c r="BU172" i="175"/>
  <c r="BT172" i="175"/>
  <c r="BS172" i="175"/>
  <c r="BV171" i="175"/>
  <c r="BU171" i="175"/>
  <c r="BT171" i="175"/>
  <c r="BS171" i="175"/>
  <c r="BU170" i="175"/>
  <c r="BT170" i="175"/>
  <c r="BS170" i="175"/>
  <c r="BV169" i="175"/>
  <c r="BU169" i="175"/>
  <c r="BT169" i="175"/>
  <c r="BS169" i="175"/>
  <c r="BV168" i="175"/>
  <c r="BU168" i="175"/>
  <c r="BT168" i="175"/>
  <c r="BS168" i="175"/>
  <c r="BU167" i="175"/>
  <c r="BS167" i="175"/>
  <c r="BV166" i="175"/>
  <c r="BU166" i="175"/>
  <c r="BT166" i="175"/>
  <c r="BS166" i="175"/>
  <c r="BV165" i="175"/>
  <c r="BU165" i="175"/>
  <c r="BT165" i="175"/>
  <c r="BS165" i="175"/>
  <c r="BU164" i="175"/>
  <c r="BS164" i="175"/>
  <c r="BV163" i="175"/>
  <c r="BU163" i="175"/>
  <c r="BT163" i="175"/>
  <c r="BS163" i="175"/>
  <c r="BV162" i="175"/>
  <c r="BU162" i="175"/>
  <c r="BT162" i="175"/>
  <c r="BS162" i="175"/>
  <c r="BV161" i="175"/>
  <c r="BU161" i="175"/>
  <c r="BT161" i="175"/>
  <c r="BS161" i="175"/>
  <c r="BU160" i="175"/>
  <c r="BT160" i="175"/>
  <c r="BS160" i="175"/>
  <c r="BV159" i="175"/>
  <c r="BU159" i="175"/>
  <c r="BT159" i="175"/>
  <c r="BS159" i="175"/>
  <c r="BV158" i="175"/>
  <c r="BU158" i="175"/>
  <c r="BT158" i="175"/>
  <c r="BS158" i="175"/>
  <c r="BU157" i="175"/>
  <c r="BS157" i="175"/>
  <c r="BV156" i="175"/>
  <c r="BU156" i="175"/>
  <c r="BT156" i="175"/>
  <c r="BS156" i="175"/>
  <c r="BV155" i="175"/>
  <c r="BU155" i="175"/>
  <c r="BT155" i="175"/>
  <c r="BS155" i="175"/>
  <c r="BU154" i="175"/>
  <c r="BS154" i="175"/>
  <c r="BV153" i="175"/>
  <c r="BU153" i="175"/>
  <c r="BT153" i="175"/>
  <c r="BS153" i="175"/>
  <c r="BV152" i="175"/>
  <c r="BU152" i="175"/>
  <c r="BT152" i="175"/>
  <c r="BS152" i="175"/>
  <c r="BV151" i="175"/>
  <c r="BU151" i="175"/>
  <c r="BT151" i="175"/>
  <c r="BS151" i="175"/>
  <c r="BU150" i="175"/>
  <c r="BT150" i="175"/>
  <c r="BS150" i="175"/>
  <c r="BV149" i="175"/>
  <c r="BU149" i="175"/>
  <c r="BT149" i="175"/>
  <c r="BS149" i="175"/>
  <c r="BV148" i="175"/>
  <c r="BU148" i="175"/>
  <c r="BT148" i="175"/>
  <c r="BS148" i="175"/>
  <c r="BU147" i="175"/>
  <c r="BS147" i="175"/>
  <c r="BV146" i="175"/>
  <c r="BU146" i="175"/>
  <c r="BT146" i="175"/>
  <c r="BS146" i="175"/>
  <c r="BV145" i="175"/>
  <c r="BU145" i="175"/>
  <c r="BT145" i="175"/>
  <c r="BS145" i="175"/>
  <c r="BU144" i="175"/>
  <c r="BS144" i="175"/>
  <c r="BV143" i="175"/>
  <c r="BU143" i="175"/>
  <c r="BT143" i="175"/>
  <c r="BS143" i="175"/>
  <c r="BV142" i="175"/>
  <c r="BU142" i="175"/>
  <c r="BT142" i="175"/>
  <c r="BS142" i="175"/>
  <c r="BV141" i="175"/>
  <c r="BU141" i="175"/>
  <c r="BT141" i="175"/>
  <c r="BS141" i="175"/>
  <c r="BU140" i="175"/>
  <c r="BT140" i="175"/>
  <c r="BS140" i="175"/>
  <c r="BV139" i="175"/>
  <c r="BU139" i="175"/>
  <c r="BT139" i="175"/>
  <c r="BS139" i="175"/>
  <c r="BV138" i="175"/>
  <c r="BU138" i="175"/>
  <c r="BT138" i="175"/>
  <c r="BS138" i="175"/>
  <c r="BU137" i="175"/>
  <c r="BS137" i="175"/>
  <c r="BV136" i="175"/>
  <c r="BU136" i="175"/>
  <c r="BT136" i="175"/>
  <c r="BS136" i="175"/>
  <c r="BV135" i="175"/>
  <c r="BU135" i="175"/>
  <c r="BT135" i="175"/>
  <c r="BS135" i="175"/>
  <c r="BU134" i="175"/>
  <c r="BS134" i="175"/>
  <c r="BV133" i="175"/>
  <c r="BU133" i="175"/>
  <c r="BT133" i="175"/>
  <c r="BS133" i="175"/>
  <c r="BV132" i="175"/>
  <c r="BU132" i="175"/>
  <c r="BT132" i="175"/>
  <c r="BS132" i="175"/>
  <c r="BV131" i="175"/>
  <c r="BU131" i="175"/>
  <c r="BT131" i="175"/>
  <c r="BS131" i="175"/>
  <c r="BU130" i="175"/>
  <c r="BT130" i="175"/>
  <c r="BS130" i="175"/>
  <c r="BV129" i="175"/>
  <c r="BU129" i="175"/>
  <c r="BT129" i="175"/>
  <c r="BS129" i="175"/>
  <c r="BV128" i="175"/>
  <c r="BU128" i="175"/>
  <c r="BT128" i="175"/>
  <c r="BS128" i="175"/>
  <c r="BU127" i="175"/>
  <c r="BS127" i="175"/>
  <c r="BV126" i="175"/>
  <c r="BU126" i="175"/>
  <c r="BT126" i="175"/>
  <c r="BS126" i="175"/>
  <c r="BV125" i="175"/>
  <c r="BU125" i="175"/>
  <c r="BT125" i="175"/>
  <c r="BS125" i="175"/>
  <c r="BU124" i="175"/>
  <c r="BS124" i="175"/>
  <c r="BV123" i="175"/>
  <c r="BU123" i="175"/>
  <c r="BT123" i="175"/>
  <c r="BS123" i="175"/>
  <c r="BV122" i="175"/>
  <c r="BU122" i="175"/>
  <c r="BT122" i="175"/>
  <c r="BS122" i="175"/>
  <c r="BV121" i="175"/>
  <c r="BU121" i="175"/>
  <c r="BT121" i="175"/>
  <c r="BS121" i="175"/>
  <c r="BU120" i="175"/>
  <c r="BT120" i="175"/>
  <c r="BS120" i="175"/>
  <c r="BV119" i="175"/>
  <c r="BU119" i="175"/>
  <c r="BT119" i="175"/>
  <c r="BS119" i="175"/>
  <c r="BV118" i="175"/>
  <c r="BU118" i="175"/>
  <c r="BT118" i="175"/>
  <c r="BS118" i="175"/>
  <c r="BU117" i="175"/>
  <c r="BS117" i="175"/>
  <c r="BV116" i="175"/>
  <c r="BU116" i="175"/>
  <c r="BT116" i="175"/>
  <c r="BS116" i="175"/>
  <c r="BV115" i="175"/>
  <c r="BU115" i="175"/>
  <c r="BT115" i="175"/>
  <c r="BS115" i="175"/>
  <c r="BU114" i="175"/>
  <c r="BS114" i="175"/>
  <c r="BV113" i="175"/>
  <c r="BU113" i="175"/>
  <c r="BT113" i="175"/>
  <c r="BS113" i="175"/>
  <c r="BV112" i="175"/>
  <c r="BU112" i="175"/>
  <c r="BT112" i="175"/>
  <c r="BS112" i="175"/>
  <c r="BV111" i="175"/>
  <c r="BU111" i="175"/>
  <c r="BT111" i="175"/>
  <c r="BS111" i="175"/>
  <c r="BU110" i="175"/>
  <c r="BT110" i="175"/>
  <c r="BS110" i="175"/>
  <c r="BV109" i="175"/>
  <c r="BU109" i="175"/>
  <c r="BT109" i="175"/>
  <c r="BS109" i="175"/>
  <c r="BV108" i="175"/>
  <c r="BU108" i="175"/>
  <c r="BT108" i="175"/>
  <c r="BS108" i="175"/>
  <c r="BU107" i="175"/>
  <c r="BS107" i="175"/>
  <c r="BV106" i="175"/>
  <c r="BU106" i="175"/>
  <c r="BT106" i="175"/>
  <c r="BS106" i="175"/>
  <c r="BV105" i="175"/>
  <c r="BU105" i="175"/>
  <c r="BT105" i="175"/>
  <c r="BS105" i="175"/>
  <c r="BU104" i="175"/>
  <c r="BS104" i="175"/>
  <c r="BV103" i="175"/>
  <c r="BU103" i="175"/>
  <c r="BT103" i="175"/>
  <c r="BS103" i="175"/>
  <c r="BV102" i="175"/>
  <c r="BU102" i="175"/>
  <c r="BT102" i="175"/>
  <c r="BS102" i="175"/>
  <c r="BV101" i="175"/>
  <c r="BU101" i="175"/>
  <c r="BT101" i="175"/>
  <c r="BS101" i="175"/>
  <c r="BU100" i="175"/>
  <c r="BT100" i="175"/>
  <c r="BS100" i="175"/>
  <c r="BV99" i="175"/>
  <c r="BU99" i="175"/>
  <c r="BT99" i="175"/>
  <c r="BS99" i="175"/>
  <c r="BV98" i="175"/>
  <c r="BU98" i="175"/>
  <c r="BT98" i="175"/>
  <c r="BS98" i="175"/>
  <c r="BU97" i="175"/>
  <c r="BS97" i="175"/>
  <c r="BV96" i="175"/>
  <c r="BU96" i="175"/>
  <c r="BT96" i="175"/>
  <c r="BS96" i="175"/>
  <c r="BV95" i="175"/>
  <c r="BU95" i="175"/>
  <c r="BT95" i="175"/>
  <c r="BS95" i="175"/>
  <c r="BU94" i="175"/>
  <c r="BS94" i="175"/>
  <c r="BV93" i="175"/>
  <c r="BU93" i="175"/>
  <c r="BT93" i="175"/>
  <c r="BS93" i="175"/>
  <c r="BV92" i="175"/>
  <c r="BU92" i="175"/>
  <c r="BT92" i="175"/>
  <c r="BS92" i="175"/>
  <c r="BV91" i="175"/>
  <c r="BU91" i="175"/>
  <c r="BT91" i="175"/>
  <c r="BS91" i="175"/>
  <c r="BU90" i="175"/>
  <c r="BT90" i="175"/>
  <c r="BS90" i="175"/>
  <c r="BV89" i="175"/>
  <c r="BU89" i="175"/>
  <c r="BT89" i="175"/>
  <c r="BS89" i="175"/>
  <c r="BV88" i="175"/>
  <c r="BU88" i="175"/>
  <c r="BT88" i="175"/>
  <c r="BS88" i="175"/>
  <c r="BU87" i="175"/>
  <c r="BS87" i="175"/>
  <c r="BV86" i="175"/>
  <c r="BU86" i="175"/>
  <c r="BT86" i="175"/>
  <c r="BS86" i="175"/>
  <c r="BV85" i="175"/>
  <c r="BU85" i="175"/>
  <c r="BT85" i="175"/>
  <c r="BS85" i="175"/>
  <c r="BU84" i="175"/>
  <c r="BS84" i="175"/>
  <c r="BV83" i="175"/>
  <c r="BU83" i="175"/>
  <c r="BT83" i="175"/>
  <c r="BS83" i="175"/>
  <c r="BV82" i="175"/>
  <c r="BU82" i="175"/>
  <c r="BT82" i="175"/>
  <c r="BS82" i="175"/>
  <c r="BV81" i="175"/>
  <c r="BU81" i="175"/>
  <c r="BT81" i="175"/>
  <c r="BS81" i="175"/>
  <c r="BU80" i="175"/>
  <c r="BT80" i="175"/>
  <c r="BS80" i="175"/>
  <c r="BV79" i="175"/>
  <c r="BU79" i="175"/>
  <c r="BT79" i="175"/>
  <c r="BS79" i="175"/>
  <c r="BV78" i="175"/>
  <c r="BU78" i="175"/>
  <c r="BT78" i="175"/>
  <c r="BS78" i="175"/>
  <c r="BU77" i="175"/>
  <c r="BS77" i="175"/>
  <c r="BV76" i="175"/>
  <c r="BU76" i="175"/>
  <c r="BT76" i="175"/>
  <c r="BS76" i="175"/>
  <c r="BV75" i="175"/>
  <c r="BU75" i="175"/>
  <c r="BT75" i="175"/>
  <c r="BS75" i="175"/>
  <c r="BU74" i="175"/>
  <c r="BS74" i="175"/>
  <c r="BV73" i="175"/>
  <c r="BU73" i="175"/>
  <c r="BT73" i="175"/>
  <c r="BS73" i="175"/>
  <c r="BV72" i="175"/>
  <c r="BU72" i="175"/>
  <c r="BT72" i="175"/>
  <c r="BS72" i="175"/>
  <c r="BV71" i="175"/>
  <c r="BU71" i="175"/>
  <c r="BT71" i="175"/>
  <c r="BS71" i="175"/>
  <c r="BU70" i="175"/>
  <c r="BT70" i="175"/>
  <c r="BS70" i="175"/>
  <c r="BV69" i="175"/>
  <c r="BU69" i="175"/>
  <c r="BT69" i="175"/>
  <c r="BS69" i="175"/>
  <c r="BV68" i="175"/>
  <c r="BU68" i="175"/>
  <c r="BT68" i="175"/>
  <c r="BS68" i="175"/>
  <c r="BU67" i="175"/>
  <c r="BS67" i="175"/>
  <c r="BV66" i="175"/>
  <c r="BU66" i="175"/>
  <c r="BT66" i="175"/>
  <c r="BS66" i="175"/>
  <c r="BV65" i="175"/>
  <c r="BU65" i="175"/>
  <c r="BT65" i="175"/>
  <c r="BS65" i="175"/>
  <c r="BU64" i="175"/>
  <c r="BS64" i="175"/>
  <c r="BV63" i="175"/>
  <c r="BU63" i="175"/>
  <c r="BT63" i="175"/>
  <c r="BS63" i="175"/>
  <c r="BV62" i="175"/>
  <c r="BU62" i="175"/>
  <c r="BT62" i="175"/>
  <c r="BS62" i="175"/>
  <c r="BV61" i="175"/>
  <c r="BU61" i="175"/>
  <c r="BT61" i="175"/>
  <c r="BS61" i="175"/>
  <c r="BU60" i="175"/>
  <c r="BT60" i="175"/>
  <c r="BS60" i="175"/>
  <c r="BV59" i="175"/>
  <c r="BU59" i="175"/>
  <c r="BT59" i="175"/>
  <c r="BS59" i="175"/>
  <c r="BV58" i="175"/>
  <c r="BU58" i="175"/>
  <c r="BT58" i="175"/>
  <c r="BS58" i="175"/>
  <c r="BU57" i="175"/>
  <c r="BS57" i="175"/>
  <c r="BV56" i="175"/>
  <c r="BU56" i="175"/>
  <c r="BT56" i="175"/>
  <c r="BS56" i="175"/>
  <c r="BV55" i="175"/>
  <c r="BU55" i="175"/>
  <c r="BT55" i="175"/>
  <c r="BS55" i="175"/>
  <c r="BU54" i="175"/>
  <c r="BS54" i="175"/>
  <c r="BV53" i="175"/>
  <c r="BU53" i="175"/>
  <c r="BT53" i="175"/>
  <c r="BS53" i="175"/>
  <c r="BV52" i="175"/>
  <c r="BU52" i="175"/>
  <c r="BT52" i="175"/>
  <c r="BS52" i="175"/>
  <c r="BV51" i="175"/>
  <c r="BU51" i="175"/>
  <c r="BT51" i="175"/>
  <c r="BS51" i="175"/>
  <c r="BU50" i="175"/>
  <c r="BT50" i="175"/>
  <c r="BS50" i="175"/>
  <c r="BV49" i="175"/>
  <c r="BU49" i="175"/>
  <c r="BT49" i="175"/>
  <c r="BS49" i="175"/>
  <c r="BV48" i="175"/>
  <c r="BU48" i="175"/>
  <c r="BT48" i="175"/>
  <c r="BS48" i="175"/>
  <c r="BU47" i="175"/>
  <c r="BS47" i="175"/>
  <c r="BV46" i="175"/>
  <c r="BU46" i="175"/>
  <c r="BT46" i="175"/>
  <c r="BS46" i="175"/>
  <c r="BV45" i="175"/>
  <c r="BU45" i="175"/>
  <c r="BT45" i="175"/>
  <c r="BS45" i="175"/>
  <c r="BU44" i="175"/>
  <c r="BS44" i="175"/>
  <c r="BV43" i="175"/>
  <c r="BU43" i="175"/>
  <c r="BT43" i="175"/>
  <c r="BS43" i="175"/>
  <c r="BV42" i="175"/>
  <c r="BU42" i="175"/>
  <c r="BT42" i="175"/>
  <c r="BS42" i="175"/>
  <c r="BV41" i="175"/>
  <c r="BU41" i="175"/>
  <c r="BT41" i="175"/>
  <c r="BS41" i="175"/>
  <c r="BU40" i="175"/>
  <c r="BT40" i="175"/>
  <c r="BS40" i="175"/>
  <c r="BV39" i="175"/>
  <c r="BU39" i="175"/>
  <c r="BT39" i="175"/>
  <c r="BS39" i="175"/>
  <c r="BV38" i="175"/>
  <c r="BU38" i="175"/>
  <c r="BT38" i="175"/>
  <c r="BS38" i="175"/>
  <c r="BU37" i="175"/>
  <c r="BS37" i="175"/>
  <c r="BV36" i="175"/>
  <c r="BU36" i="175"/>
  <c r="BT36" i="175"/>
  <c r="BS36" i="175"/>
  <c r="BV35" i="175"/>
  <c r="BU35" i="175"/>
  <c r="BT35" i="175"/>
  <c r="BS35" i="175"/>
  <c r="BU34" i="175"/>
  <c r="BS34" i="175"/>
  <c r="BV33" i="175"/>
  <c r="BU33" i="175"/>
  <c r="BT33" i="175"/>
  <c r="BS33" i="175"/>
  <c r="BV32" i="175"/>
  <c r="BU32" i="175"/>
  <c r="BT32" i="175"/>
  <c r="BS32" i="175"/>
  <c r="BV31" i="175"/>
  <c r="BU31" i="175"/>
  <c r="BT31" i="175"/>
  <c r="BS31" i="175"/>
  <c r="BU30" i="175"/>
  <c r="BT30" i="175"/>
  <c r="BS30" i="175"/>
  <c r="BV29" i="175"/>
  <c r="BU29" i="175"/>
  <c r="BT29" i="175"/>
  <c r="BS29" i="175"/>
  <c r="BV28" i="175"/>
  <c r="BU28" i="175"/>
  <c r="BT28" i="175"/>
  <c r="BS28" i="175"/>
  <c r="BU27" i="175"/>
  <c r="BS27" i="175"/>
  <c r="BV26" i="175"/>
  <c r="BU26" i="175"/>
  <c r="BT26" i="175"/>
  <c r="BS26" i="175"/>
  <c r="BV25" i="175"/>
  <c r="BU25" i="175"/>
  <c r="BT25" i="175"/>
  <c r="BS25" i="175"/>
  <c r="BU24" i="175"/>
  <c r="BS24" i="175"/>
  <c r="BV23" i="175"/>
  <c r="BU23" i="175"/>
  <c r="BT23" i="175"/>
  <c r="BS23" i="175"/>
  <c r="BV22" i="175"/>
  <c r="BU22" i="175"/>
  <c r="BT22" i="175"/>
  <c r="BS22" i="175"/>
  <c r="BV21" i="175"/>
  <c r="BU21" i="175"/>
  <c r="BT21" i="175"/>
  <c r="BS21" i="175"/>
  <c r="BU20" i="175"/>
  <c r="BT20" i="175"/>
  <c r="BS20" i="175"/>
  <c r="BQ239" i="175"/>
  <c r="BP239" i="175"/>
  <c r="BO239" i="175"/>
  <c r="BN239" i="175"/>
  <c r="BQ238" i="175"/>
  <c r="BP238" i="175"/>
  <c r="BO238" i="175"/>
  <c r="BN238" i="175"/>
  <c r="BP237" i="175"/>
  <c r="BN237" i="175"/>
  <c r="BQ236" i="175"/>
  <c r="BP236" i="175"/>
  <c r="BO236" i="175"/>
  <c r="BN236" i="175"/>
  <c r="BQ235" i="175"/>
  <c r="BP235" i="175"/>
  <c r="BO235" i="175"/>
  <c r="BN235" i="175"/>
  <c r="BP234" i="175"/>
  <c r="BN234" i="175"/>
  <c r="BQ233" i="175"/>
  <c r="BP233" i="175"/>
  <c r="BO233" i="175"/>
  <c r="BN233" i="175"/>
  <c r="BQ232" i="175"/>
  <c r="BP232" i="175"/>
  <c r="BO232" i="175"/>
  <c r="BN232" i="175"/>
  <c r="BQ231" i="175"/>
  <c r="BP231" i="175"/>
  <c r="BO231" i="175"/>
  <c r="BN231" i="175"/>
  <c r="BP230" i="175"/>
  <c r="BO230" i="175"/>
  <c r="BN230" i="175"/>
  <c r="BQ229" i="175"/>
  <c r="BP229" i="175"/>
  <c r="BO229" i="175"/>
  <c r="BN229" i="175"/>
  <c r="BQ228" i="175"/>
  <c r="BP228" i="175"/>
  <c r="BO228" i="175"/>
  <c r="BN228" i="175"/>
  <c r="BP227" i="175"/>
  <c r="BN227" i="175"/>
  <c r="BQ226" i="175"/>
  <c r="BP226" i="175"/>
  <c r="BO226" i="175"/>
  <c r="BN226" i="175"/>
  <c r="BQ225" i="175"/>
  <c r="BP225" i="175"/>
  <c r="BO225" i="175"/>
  <c r="BN225" i="175"/>
  <c r="BP224" i="175"/>
  <c r="BN224" i="175"/>
  <c r="BQ223" i="175"/>
  <c r="BP223" i="175"/>
  <c r="BO223" i="175"/>
  <c r="BN223" i="175"/>
  <c r="BQ222" i="175"/>
  <c r="BP222" i="175"/>
  <c r="BO222" i="175"/>
  <c r="BN222" i="175"/>
  <c r="BQ221" i="175"/>
  <c r="BP221" i="175"/>
  <c r="BO221" i="175"/>
  <c r="BN221" i="175"/>
  <c r="BP220" i="175"/>
  <c r="BO220" i="175"/>
  <c r="BN220" i="175"/>
  <c r="BQ219" i="175"/>
  <c r="BP219" i="175"/>
  <c r="BO219" i="175"/>
  <c r="BN219" i="175"/>
  <c r="BQ218" i="175"/>
  <c r="BP218" i="175"/>
  <c r="BO218" i="175"/>
  <c r="BN218" i="175"/>
  <c r="BP217" i="175"/>
  <c r="BN217" i="175"/>
  <c r="BQ216" i="175"/>
  <c r="BP216" i="175"/>
  <c r="BO216" i="175"/>
  <c r="BN216" i="175"/>
  <c r="BQ215" i="175"/>
  <c r="BP215" i="175"/>
  <c r="BO215" i="175"/>
  <c r="BN215" i="175"/>
  <c r="BP214" i="175"/>
  <c r="BN214" i="175"/>
  <c r="BQ213" i="175"/>
  <c r="BP213" i="175"/>
  <c r="BO213" i="175"/>
  <c r="BN213" i="175"/>
  <c r="BQ212" i="175"/>
  <c r="BP212" i="175"/>
  <c r="BO212" i="175"/>
  <c r="BN212" i="175"/>
  <c r="BQ211" i="175"/>
  <c r="BP211" i="175"/>
  <c r="BO211" i="175"/>
  <c r="BN211" i="175"/>
  <c r="BP210" i="175"/>
  <c r="BO210" i="175"/>
  <c r="BN210" i="175"/>
  <c r="BQ209" i="175"/>
  <c r="BP209" i="175"/>
  <c r="BO209" i="175"/>
  <c r="BN209" i="175"/>
  <c r="BQ208" i="175"/>
  <c r="BP208" i="175"/>
  <c r="BO208" i="175"/>
  <c r="BN208" i="175"/>
  <c r="BP207" i="175"/>
  <c r="BN207" i="175"/>
  <c r="BQ206" i="175"/>
  <c r="BP206" i="175"/>
  <c r="BO206" i="175"/>
  <c r="BN206" i="175"/>
  <c r="BQ205" i="175"/>
  <c r="BP205" i="175"/>
  <c r="BO205" i="175"/>
  <c r="BN205" i="175"/>
  <c r="BP204" i="175"/>
  <c r="BN204" i="175"/>
  <c r="BQ203" i="175"/>
  <c r="BP203" i="175"/>
  <c r="BO203" i="175"/>
  <c r="BN203" i="175"/>
  <c r="BQ202" i="175"/>
  <c r="BP202" i="175"/>
  <c r="BO202" i="175"/>
  <c r="BN202" i="175"/>
  <c r="BQ201" i="175"/>
  <c r="BP201" i="175"/>
  <c r="BO201" i="175"/>
  <c r="BN201" i="175"/>
  <c r="BP200" i="175"/>
  <c r="BO200" i="175"/>
  <c r="BN200" i="175"/>
  <c r="BQ199" i="175"/>
  <c r="BP199" i="175"/>
  <c r="BO199" i="175"/>
  <c r="BN199" i="175"/>
  <c r="BQ198" i="175"/>
  <c r="BP198" i="175"/>
  <c r="BO198" i="175"/>
  <c r="BN198" i="175"/>
  <c r="BP197" i="175"/>
  <c r="BN197" i="175"/>
  <c r="BQ196" i="175"/>
  <c r="BP196" i="175"/>
  <c r="BO196" i="175"/>
  <c r="BN196" i="175"/>
  <c r="BQ195" i="175"/>
  <c r="BP195" i="175"/>
  <c r="BO195" i="175"/>
  <c r="BN195" i="175"/>
  <c r="BP194" i="175"/>
  <c r="BN194" i="175"/>
  <c r="BQ193" i="175"/>
  <c r="BP193" i="175"/>
  <c r="BO193" i="175"/>
  <c r="BN193" i="175"/>
  <c r="BQ192" i="175"/>
  <c r="BP192" i="175"/>
  <c r="BO192" i="175"/>
  <c r="BN192" i="175"/>
  <c r="BQ191" i="175"/>
  <c r="BP191" i="175"/>
  <c r="BO191" i="175"/>
  <c r="BN191" i="175"/>
  <c r="BP190" i="175"/>
  <c r="BO190" i="175"/>
  <c r="BN190" i="175"/>
  <c r="BQ189" i="175"/>
  <c r="BP189" i="175"/>
  <c r="BO189" i="175"/>
  <c r="BN189" i="175"/>
  <c r="BQ188" i="175"/>
  <c r="BP188" i="175"/>
  <c r="BO188" i="175"/>
  <c r="BN188" i="175"/>
  <c r="BP187" i="175"/>
  <c r="BN187" i="175"/>
  <c r="BQ186" i="175"/>
  <c r="BP186" i="175"/>
  <c r="BO186" i="175"/>
  <c r="BN186" i="175"/>
  <c r="BQ185" i="175"/>
  <c r="BP185" i="175"/>
  <c r="BO185" i="175"/>
  <c r="BN185" i="175"/>
  <c r="BP184" i="175"/>
  <c r="BN184" i="175"/>
  <c r="BQ183" i="175"/>
  <c r="BP183" i="175"/>
  <c r="BO183" i="175"/>
  <c r="BN183" i="175"/>
  <c r="BQ182" i="175"/>
  <c r="BP182" i="175"/>
  <c r="BO182" i="175"/>
  <c r="BN182" i="175"/>
  <c r="BQ181" i="175"/>
  <c r="BP181" i="175"/>
  <c r="BO181" i="175"/>
  <c r="BN181" i="175"/>
  <c r="BP180" i="175"/>
  <c r="BO180" i="175"/>
  <c r="BN180" i="175"/>
  <c r="BQ179" i="175"/>
  <c r="BP179" i="175"/>
  <c r="BO179" i="175"/>
  <c r="BN179" i="175"/>
  <c r="BQ178" i="175"/>
  <c r="BP178" i="175"/>
  <c r="BO178" i="175"/>
  <c r="BN178" i="175"/>
  <c r="BP177" i="175"/>
  <c r="BN177" i="175"/>
  <c r="BQ176" i="175"/>
  <c r="BP176" i="175"/>
  <c r="BO176" i="175"/>
  <c r="BN176" i="175"/>
  <c r="BQ175" i="175"/>
  <c r="BP175" i="175"/>
  <c r="BO175" i="175"/>
  <c r="BN175" i="175"/>
  <c r="BP174" i="175"/>
  <c r="BN174" i="175"/>
  <c r="BQ173" i="175"/>
  <c r="BP173" i="175"/>
  <c r="BO173" i="175"/>
  <c r="BN173" i="175"/>
  <c r="BQ172" i="175"/>
  <c r="BP172" i="175"/>
  <c r="BO172" i="175"/>
  <c r="BN172" i="175"/>
  <c r="BQ171" i="175"/>
  <c r="BP171" i="175"/>
  <c r="BO171" i="175"/>
  <c r="BN171" i="175"/>
  <c r="BP170" i="175"/>
  <c r="BO170" i="175"/>
  <c r="BN170" i="175"/>
  <c r="BQ169" i="175"/>
  <c r="BP169" i="175"/>
  <c r="BO169" i="175"/>
  <c r="BN169" i="175"/>
  <c r="BQ168" i="175"/>
  <c r="BP168" i="175"/>
  <c r="BO168" i="175"/>
  <c r="BN168" i="175"/>
  <c r="BP167" i="175"/>
  <c r="BN167" i="175"/>
  <c r="BQ166" i="175"/>
  <c r="BP166" i="175"/>
  <c r="BO166" i="175"/>
  <c r="BN166" i="175"/>
  <c r="BQ165" i="175"/>
  <c r="BP165" i="175"/>
  <c r="BO165" i="175"/>
  <c r="BN165" i="175"/>
  <c r="BP164" i="175"/>
  <c r="BN164" i="175"/>
  <c r="BQ163" i="175"/>
  <c r="BP163" i="175"/>
  <c r="BO163" i="175"/>
  <c r="BN163" i="175"/>
  <c r="BQ162" i="175"/>
  <c r="BP162" i="175"/>
  <c r="BO162" i="175"/>
  <c r="BN162" i="175"/>
  <c r="BQ161" i="175"/>
  <c r="BP161" i="175"/>
  <c r="BO161" i="175"/>
  <c r="BN161" i="175"/>
  <c r="BP160" i="175"/>
  <c r="BO160" i="175"/>
  <c r="BN160" i="175"/>
  <c r="BQ159" i="175"/>
  <c r="BP159" i="175"/>
  <c r="BO159" i="175"/>
  <c r="BN159" i="175"/>
  <c r="BQ158" i="175"/>
  <c r="BP158" i="175"/>
  <c r="BO158" i="175"/>
  <c r="BN158" i="175"/>
  <c r="BP157" i="175"/>
  <c r="BN157" i="175"/>
  <c r="BQ156" i="175"/>
  <c r="BP156" i="175"/>
  <c r="BO156" i="175"/>
  <c r="BN156" i="175"/>
  <c r="BQ155" i="175"/>
  <c r="BP155" i="175"/>
  <c r="BO155" i="175"/>
  <c r="BN155" i="175"/>
  <c r="BP154" i="175"/>
  <c r="BN154" i="175"/>
  <c r="BQ153" i="175"/>
  <c r="BP153" i="175"/>
  <c r="BO153" i="175"/>
  <c r="BN153" i="175"/>
  <c r="BQ152" i="175"/>
  <c r="BP152" i="175"/>
  <c r="BO152" i="175"/>
  <c r="BN152" i="175"/>
  <c r="BQ151" i="175"/>
  <c r="BP151" i="175"/>
  <c r="BO151" i="175"/>
  <c r="BN151" i="175"/>
  <c r="BP150" i="175"/>
  <c r="BO150" i="175"/>
  <c r="BN150" i="175"/>
  <c r="BQ149" i="175"/>
  <c r="BP149" i="175"/>
  <c r="BO149" i="175"/>
  <c r="BN149" i="175"/>
  <c r="BQ148" i="175"/>
  <c r="BP148" i="175"/>
  <c r="BO148" i="175"/>
  <c r="BN148" i="175"/>
  <c r="BP147" i="175"/>
  <c r="BN147" i="175"/>
  <c r="BQ146" i="175"/>
  <c r="BP146" i="175"/>
  <c r="BO146" i="175"/>
  <c r="BN146" i="175"/>
  <c r="BQ145" i="175"/>
  <c r="BP145" i="175"/>
  <c r="BO145" i="175"/>
  <c r="BN145" i="175"/>
  <c r="BP144" i="175"/>
  <c r="BN144" i="175"/>
  <c r="BQ143" i="175"/>
  <c r="BP143" i="175"/>
  <c r="BO143" i="175"/>
  <c r="BN143" i="175"/>
  <c r="BQ142" i="175"/>
  <c r="BP142" i="175"/>
  <c r="BO142" i="175"/>
  <c r="BN142" i="175"/>
  <c r="BQ141" i="175"/>
  <c r="BP141" i="175"/>
  <c r="BO141" i="175"/>
  <c r="BN141" i="175"/>
  <c r="BP140" i="175"/>
  <c r="BO140" i="175"/>
  <c r="BN140" i="175"/>
  <c r="BQ139" i="175"/>
  <c r="BP139" i="175"/>
  <c r="BO139" i="175"/>
  <c r="BN139" i="175"/>
  <c r="BQ138" i="175"/>
  <c r="BP138" i="175"/>
  <c r="BO138" i="175"/>
  <c r="BN138" i="175"/>
  <c r="BP137" i="175"/>
  <c r="BN137" i="175"/>
  <c r="BQ136" i="175"/>
  <c r="BP136" i="175"/>
  <c r="BO136" i="175"/>
  <c r="BN136" i="175"/>
  <c r="BQ135" i="175"/>
  <c r="BP135" i="175"/>
  <c r="BO135" i="175"/>
  <c r="BN135" i="175"/>
  <c r="BP134" i="175"/>
  <c r="BN134" i="175"/>
  <c r="BQ133" i="175"/>
  <c r="BP133" i="175"/>
  <c r="BO133" i="175"/>
  <c r="BN133" i="175"/>
  <c r="BQ132" i="175"/>
  <c r="BP132" i="175"/>
  <c r="BO132" i="175"/>
  <c r="BN132" i="175"/>
  <c r="BQ131" i="175"/>
  <c r="BP131" i="175"/>
  <c r="BO131" i="175"/>
  <c r="BN131" i="175"/>
  <c r="BP130" i="175"/>
  <c r="BO130" i="175"/>
  <c r="BN130" i="175"/>
  <c r="BQ129" i="175"/>
  <c r="BP129" i="175"/>
  <c r="BO129" i="175"/>
  <c r="BN129" i="175"/>
  <c r="BQ128" i="175"/>
  <c r="BP128" i="175"/>
  <c r="BO128" i="175"/>
  <c r="BN128" i="175"/>
  <c r="BP127" i="175"/>
  <c r="BN127" i="175"/>
  <c r="BQ126" i="175"/>
  <c r="BP126" i="175"/>
  <c r="BO126" i="175"/>
  <c r="BN126" i="175"/>
  <c r="BQ125" i="175"/>
  <c r="BP125" i="175"/>
  <c r="BO125" i="175"/>
  <c r="BN125" i="175"/>
  <c r="BP124" i="175"/>
  <c r="BN124" i="175"/>
  <c r="BQ123" i="175"/>
  <c r="BP123" i="175"/>
  <c r="BO123" i="175"/>
  <c r="BN123" i="175"/>
  <c r="BQ122" i="175"/>
  <c r="BP122" i="175"/>
  <c r="BO122" i="175"/>
  <c r="BN122" i="175"/>
  <c r="BQ121" i="175"/>
  <c r="BP121" i="175"/>
  <c r="BO121" i="175"/>
  <c r="BN121" i="175"/>
  <c r="BP120" i="175"/>
  <c r="BO120" i="175"/>
  <c r="BN120" i="175"/>
  <c r="BQ119" i="175"/>
  <c r="BP119" i="175"/>
  <c r="BO119" i="175"/>
  <c r="BN119" i="175"/>
  <c r="BQ118" i="175"/>
  <c r="BP118" i="175"/>
  <c r="BO118" i="175"/>
  <c r="BN118" i="175"/>
  <c r="BP117" i="175"/>
  <c r="BN117" i="175"/>
  <c r="BQ116" i="175"/>
  <c r="BP116" i="175"/>
  <c r="BO116" i="175"/>
  <c r="BN116" i="175"/>
  <c r="BQ115" i="175"/>
  <c r="BP115" i="175"/>
  <c r="BO115" i="175"/>
  <c r="BN115" i="175"/>
  <c r="BP114" i="175"/>
  <c r="BN114" i="175"/>
  <c r="BQ113" i="175"/>
  <c r="BP113" i="175"/>
  <c r="BO113" i="175"/>
  <c r="BN113" i="175"/>
  <c r="BQ112" i="175"/>
  <c r="BP112" i="175"/>
  <c r="BO112" i="175"/>
  <c r="BN112" i="175"/>
  <c r="BQ111" i="175"/>
  <c r="BP111" i="175"/>
  <c r="BO111" i="175"/>
  <c r="BN111" i="175"/>
  <c r="BP110" i="175"/>
  <c r="BO110" i="175"/>
  <c r="BN110" i="175"/>
  <c r="BQ109" i="175"/>
  <c r="BP109" i="175"/>
  <c r="BO109" i="175"/>
  <c r="BN109" i="175"/>
  <c r="BQ108" i="175"/>
  <c r="BP108" i="175"/>
  <c r="BO108" i="175"/>
  <c r="BN108" i="175"/>
  <c r="BP107" i="175"/>
  <c r="BN107" i="175"/>
  <c r="BQ106" i="175"/>
  <c r="BP106" i="175"/>
  <c r="BO106" i="175"/>
  <c r="BN106" i="175"/>
  <c r="BQ105" i="175"/>
  <c r="BP105" i="175"/>
  <c r="BO105" i="175"/>
  <c r="BN105" i="175"/>
  <c r="BP104" i="175"/>
  <c r="BN104" i="175"/>
  <c r="BQ103" i="175"/>
  <c r="BP103" i="175"/>
  <c r="BO103" i="175"/>
  <c r="BN103" i="175"/>
  <c r="BQ102" i="175"/>
  <c r="BP102" i="175"/>
  <c r="BO102" i="175"/>
  <c r="BN102" i="175"/>
  <c r="BQ101" i="175"/>
  <c r="BP101" i="175"/>
  <c r="BO101" i="175"/>
  <c r="BN101" i="175"/>
  <c r="BP100" i="175"/>
  <c r="BO100" i="175"/>
  <c r="BN100" i="175"/>
  <c r="BQ99" i="175"/>
  <c r="BP99" i="175"/>
  <c r="BO99" i="175"/>
  <c r="BN99" i="175"/>
  <c r="BQ98" i="175"/>
  <c r="BP98" i="175"/>
  <c r="BO98" i="175"/>
  <c r="BN98" i="175"/>
  <c r="BP97" i="175"/>
  <c r="BN97" i="175"/>
  <c r="BQ96" i="175"/>
  <c r="BP96" i="175"/>
  <c r="BO96" i="175"/>
  <c r="BN96" i="175"/>
  <c r="BQ95" i="175"/>
  <c r="BP95" i="175"/>
  <c r="BO95" i="175"/>
  <c r="BN95" i="175"/>
  <c r="BP94" i="175"/>
  <c r="BN94" i="175"/>
  <c r="BQ93" i="175"/>
  <c r="BP93" i="175"/>
  <c r="BO93" i="175"/>
  <c r="BN93" i="175"/>
  <c r="BQ92" i="175"/>
  <c r="BP92" i="175"/>
  <c r="BO92" i="175"/>
  <c r="BN92" i="175"/>
  <c r="BQ91" i="175"/>
  <c r="BP91" i="175"/>
  <c r="BO91" i="175"/>
  <c r="BN91" i="175"/>
  <c r="BP90" i="175"/>
  <c r="BO90" i="175"/>
  <c r="BN90" i="175"/>
  <c r="BQ89" i="175"/>
  <c r="BP89" i="175"/>
  <c r="BO89" i="175"/>
  <c r="BN89" i="175"/>
  <c r="BQ88" i="175"/>
  <c r="BP88" i="175"/>
  <c r="BO88" i="175"/>
  <c r="BN88" i="175"/>
  <c r="BP87" i="175"/>
  <c r="BN87" i="175"/>
  <c r="BQ86" i="175"/>
  <c r="BP86" i="175"/>
  <c r="BO86" i="175"/>
  <c r="BN86" i="175"/>
  <c r="BQ85" i="175"/>
  <c r="BP85" i="175"/>
  <c r="BO85" i="175"/>
  <c r="BN85" i="175"/>
  <c r="BP84" i="175"/>
  <c r="BN84" i="175"/>
  <c r="BQ83" i="175"/>
  <c r="BP83" i="175"/>
  <c r="BO83" i="175"/>
  <c r="BN83" i="175"/>
  <c r="BQ82" i="175"/>
  <c r="BP82" i="175"/>
  <c r="BO82" i="175"/>
  <c r="BN82" i="175"/>
  <c r="BQ81" i="175"/>
  <c r="BP81" i="175"/>
  <c r="BO81" i="175"/>
  <c r="BN81" i="175"/>
  <c r="BP80" i="175"/>
  <c r="BO80" i="175"/>
  <c r="BN80" i="175"/>
  <c r="BQ79" i="175"/>
  <c r="BP79" i="175"/>
  <c r="BO79" i="175"/>
  <c r="BN79" i="175"/>
  <c r="BQ78" i="175"/>
  <c r="BP78" i="175"/>
  <c r="BO78" i="175"/>
  <c r="BN78" i="175"/>
  <c r="BP77" i="175"/>
  <c r="BN77" i="175"/>
  <c r="BQ76" i="175"/>
  <c r="BP76" i="175"/>
  <c r="BO76" i="175"/>
  <c r="BN76" i="175"/>
  <c r="BQ75" i="175"/>
  <c r="BP75" i="175"/>
  <c r="BO75" i="175"/>
  <c r="BN75" i="175"/>
  <c r="BP74" i="175"/>
  <c r="BN74" i="175"/>
  <c r="BQ73" i="175"/>
  <c r="BP73" i="175"/>
  <c r="BO73" i="175"/>
  <c r="BN73" i="175"/>
  <c r="BQ72" i="175"/>
  <c r="BP72" i="175"/>
  <c r="BO72" i="175"/>
  <c r="BN72" i="175"/>
  <c r="BQ71" i="175"/>
  <c r="BP71" i="175"/>
  <c r="BO71" i="175"/>
  <c r="BN71" i="175"/>
  <c r="BP70" i="175"/>
  <c r="BO70" i="175"/>
  <c r="BN70" i="175"/>
  <c r="BQ69" i="175"/>
  <c r="BP69" i="175"/>
  <c r="BO69" i="175"/>
  <c r="BN69" i="175"/>
  <c r="BQ68" i="175"/>
  <c r="BP68" i="175"/>
  <c r="BO68" i="175"/>
  <c r="BN68" i="175"/>
  <c r="BP67" i="175"/>
  <c r="BN67" i="175"/>
  <c r="BQ66" i="175"/>
  <c r="BP66" i="175"/>
  <c r="BO66" i="175"/>
  <c r="BN66" i="175"/>
  <c r="BQ65" i="175"/>
  <c r="BP65" i="175"/>
  <c r="BO65" i="175"/>
  <c r="BN65" i="175"/>
  <c r="BP64" i="175"/>
  <c r="BN64" i="175"/>
  <c r="BQ63" i="175"/>
  <c r="BP63" i="175"/>
  <c r="BO63" i="175"/>
  <c r="BN63" i="175"/>
  <c r="BQ62" i="175"/>
  <c r="BP62" i="175"/>
  <c r="BO62" i="175"/>
  <c r="BN62" i="175"/>
  <c r="BQ61" i="175"/>
  <c r="BP61" i="175"/>
  <c r="BO61" i="175"/>
  <c r="BN61" i="175"/>
  <c r="BP60" i="175"/>
  <c r="BO60" i="175"/>
  <c r="BN60" i="175"/>
  <c r="BQ59" i="175"/>
  <c r="BP59" i="175"/>
  <c r="BO59" i="175"/>
  <c r="BN59" i="175"/>
  <c r="BQ58" i="175"/>
  <c r="BP58" i="175"/>
  <c r="BO58" i="175"/>
  <c r="BN58" i="175"/>
  <c r="BP57" i="175"/>
  <c r="BN57" i="175"/>
  <c r="BQ56" i="175"/>
  <c r="BP56" i="175"/>
  <c r="BO56" i="175"/>
  <c r="BN56" i="175"/>
  <c r="BQ55" i="175"/>
  <c r="BP55" i="175"/>
  <c r="BO55" i="175"/>
  <c r="BN55" i="175"/>
  <c r="BP54" i="175"/>
  <c r="BN54" i="175"/>
  <c r="BQ53" i="175"/>
  <c r="BP53" i="175"/>
  <c r="BO53" i="175"/>
  <c r="BN53" i="175"/>
  <c r="BQ52" i="175"/>
  <c r="BP52" i="175"/>
  <c r="BO52" i="175"/>
  <c r="BN52" i="175"/>
  <c r="BQ51" i="175"/>
  <c r="BP51" i="175"/>
  <c r="BO51" i="175"/>
  <c r="BN51" i="175"/>
  <c r="BP50" i="175"/>
  <c r="BO50" i="175"/>
  <c r="BN50" i="175"/>
  <c r="BQ49" i="175"/>
  <c r="BP49" i="175"/>
  <c r="BO49" i="175"/>
  <c r="BN49" i="175"/>
  <c r="BQ48" i="175"/>
  <c r="BP48" i="175"/>
  <c r="BO48" i="175"/>
  <c r="BN48" i="175"/>
  <c r="BP47" i="175"/>
  <c r="BN47" i="175"/>
  <c r="BQ46" i="175"/>
  <c r="BP46" i="175"/>
  <c r="BO46" i="175"/>
  <c r="BN46" i="175"/>
  <c r="BQ45" i="175"/>
  <c r="BP45" i="175"/>
  <c r="BO45" i="175"/>
  <c r="BN45" i="175"/>
  <c r="BP44" i="175"/>
  <c r="BN44" i="175"/>
  <c r="BQ43" i="175"/>
  <c r="BP43" i="175"/>
  <c r="BO43" i="175"/>
  <c r="BN43" i="175"/>
  <c r="BQ42" i="175"/>
  <c r="BP42" i="175"/>
  <c r="BO42" i="175"/>
  <c r="BN42" i="175"/>
  <c r="BQ41" i="175"/>
  <c r="BP41" i="175"/>
  <c r="BO41" i="175"/>
  <c r="BN41" i="175"/>
  <c r="BP40" i="175"/>
  <c r="BO40" i="175"/>
  <c r="BN40" i="175"/>
  <c r="BQ39" i="175"/>
  <c r="BP39" i="175"/>
  <c r="BO39" i="175"/>
  <c r="BN39" i="175"/>
  <c r="BQ38" i="175"/>
  <c r="BP38" i="175"/>
  <c r="BO38" i="175"/>
  <c r="BN38" i="175"/>
  <c r="BP37" i="175"/>
  <c r="BN37" i="175"/>
  <c r="BQ36" i="175"/>
  <c r="BP36" i="175"/>
  <c r="BO36" i="175"/>
  <c r="BN36" i="175"/>
  <c r="BQ35" i="175"/>
  <c r="BP35" i="175"/>
  <c r="BO35" i="175"/>
  <c r="BN35" i="175"/>
  <c r="BP34" i="175"/>
  <c r="BN34" i="175"/>
  <c r="BQ33" i="175"/>
  <c r="BP33" i="175"/>
  <c r="BO33" i="175"/>
  <c r="BN33" i="175"/>
  <c r="BQ32" i="175"/>
  <c r="BP32" i="175"/>
  <c r="BO32" i="175"/>
  <c r="BN32" i="175"/>
  <c r="BQ31" i="175"/>
  <c r="BP31" i="175"/>
  <c r="BO31" i="175"/>
  <c r="BN31" i="175"/>
  <c r="BP30" i="175"/>
  <c r="BO30" i="175"/>
  <c r="BN30" i="175"/>
  <c r="BQ29" i="175"/>
  <c r="BP29" i="175"/>
  <c r="BO29" i="175"/>
  <c r="BN29" i="175"/>
  <c r="BQ28" i="175"/>
  <c r="BP28" i="175"/>
  <c r="BO28" i="175"/>
  <c r="BN28" i="175"/>
  <c r="BP27" i="175"/>
  <c r="BN27" i="175"/>
  <c r="BQ26" i="175"/>
  <c r="BP26" i="175"/>
  <c r="BO26" i="175"/>
  <c r="BN26" i="175"/>
  <c r="BQ25" i="175"/>
  <c r="BP25" i="175"/>
  <c r="BO25" i="175"/>
  <c r="BN25" i="175"/>
  <c r="BP24" i="175"/>
  <c r="BN24" i="175"/>
  <c r="BQ23" i="175"/>
  <c r="BP23" i="175"/>
  <c r="BO23" i="175"/>
  <c r="BN23" i="175"/>
  <c r="BQ22" i="175"/>
  <c r="BP22" i="175"/>
  <c r="BO22" i="175"/>
  <c r="BN22" i="175"/>
  <c r="BQ21" i="175"/>
  <c r="BP21" i="175"/>
  <c r="BO21" i="175"/>
  <c r="BN21" i="175"/>
  <c r="BP20" i="175"/>
  <c r="BO20" i="175"/>
  <c r="BN20" i="175"/>
  <c r="BL239" i="175"/>
  <c r="BK239" i="175"/>
  <c r="BJ239" i="175"/>
  <c r="BI239" i="175"/>
  <c r="BL238" i="175"/>
  <c r="BK238" i="175"/>
  <c r="BJ238" i="175"/>
  <c r="BI238" i="175"/>
  <c r="BK237" i="175"/>
  <c r="BI237" i="175"/>
  <c r="BL236" i="175"/>
  <c r="BK236" i="175"/>
  <c r="BJ236" i="175"/>
  <c r="BI236" i="175"/>
  <c r="BL235" i="175"/>
  <c r="BK235" i="175"/>
  <c r="BJ235" i="175"/>
  <c r="BI235" i="175"/>
  <c r="BK234" i="175"/>
  <c r="BI234" i="175"/>
  <c r="BL233" i="175"/>
  <c r="BK233" i="175"/>
  <c r="BJ233" i="175"/>
  <c r="BI233" i="175"/>
  <c r="BL232" i="175"/>
  <c r="BK232" i="175"/>
  <c r="BJ232" i="175"/>
  <c r="BI232" i="175"/>
  <c r="BL231" i="175"/>
  <c r="BK231" i="175"/>
  <c r="BJ231" i="175"/>
  <c r="BI231" i="175"/>
  <c r="BK230" i="175"/>
  <c r="BJ230" i="175"/>
  <c r="BI230" i="175"/>
  <c r="BL229" i="175"/>
  <c r="BK229" i="175"/>
  <c r="BJ229" i="175"/>
  <c r="BI229" i="175"/>
  <c r="BL228" i="175"/>
  <c r="BK228" i="175"/>
  <c r="BJ228" i="175"/>
  <c r="BI228" i="175"/>
  <c r="BK227" i="175"/>
  <c r="BI227" i="175"/>
  <c r="BL226" i="175"/>
  <c r="BK226" i="175"/>
  <c r="BJ226" i="175"/>
  <c r="BI226" i="175"/>
  <c r="BL225" i="175"/>
  <c r="BK225" i="175"/>
  <c r="BJ225" i="175"/>
  <c r="BI225" i="175"/>
  <c r="BK224" i="175"/>
  <c r="BI224" i="175"/>
  <c r="BL223" i="175"/>
  <c r="BK223" i="175"/>
  <c r="BJ223" i="175"/>
  <c r="BI223" i="175"/>
  <c r="BL222" i="175"/>
  <c r="BK222" i="175"/>
  <c r="BJ222" i="175"/>
  <c r="BI222" i="175"/>
  <c r="BL221" i="175"/>
  <c r="BK221" i="175"/>
  <c r="BJ221" i="175"/>
  <c r="BI221" i="175"/>
  <c r="BK220" i="175"/>
  <c r="BJ220" i="175"/>
  <c r="BI220" i="175"/>
  <c r="BL219" i="175"/>
  <c r="BK219" i="175"/>
  <c r="BJ219" i="175"/>
  <c r="BI219" i="175"/>
  <c r="BL218" i="175"/>
  <c r="BK218" i="175"/>
  <c r="BJ218" i="175"/>
  <c r="BI218" i="175"/>
  <c r="BK217" i="175"/>
  <c r="BI217" i="175"/>
  <c r="BL216" i="175"/>
  <c r="BK216" i="175"/>
  <c r="BJ216" i="175"/>
  <c r="BI216" i="175"/>
  <c r="BL215" i="175"/>
  <c r="BK215" i="175"/>
  <c r="BJ215" i="175"/>
  <c r="BI215" i="175"/>
  <c r="BK214" i="175"/>
  <c r="BI214" i="175"/>
  <c r="BL213" i="175"/>
  <c r="BK213" i="175"/>
  <c r="BJ213" i="175"/>
  <c r="BI213" i="175"/>
  <c r="BL212" i="175"/>
  <c r="BK212" i="175"/>
  <c r="BJ212" i="175"/>
  <c r="BI212" i="175"/>
  <c r="BL211" i="175"/>
  <c r="BK211" i="175"/>
  <c r="BJ211" i="175"/>
  <c r="BI211" i="175"/>
  <c r="BK210" i="175"/>
  <c r="BJ210" i="175"/>
  <c r="BI210" i="175"/>
  <c r="BL209" i="175"/>
  <c r="BK209" i="175"/>
  <c r="BJ209" i="175"/>
  <c r="BI209" i="175"/>
  <c r="BL208" i="175"/>
  <c r="BK208" i="175"/>
  <c r="BJ208" i="175"/>
  <c r="BI208" i="175"/>
  <c r="BK207" i="175"/>
  <c r="BI207" i="175"/>
  <c r="BL206" i="175"/>
  <c r="BK206" i="175"/>
  <c r="BJ206" i="175"/>
  <c r="BI206" i="175"/>
  <c r="BL205" i="175"/>
  <c r="BK205" i="175"/>
  <c r="BJ205" i="175"/>
  <c r="BI205" i="175"/>
  <c r="BK204" i="175"/>
  <c r="BI204" i="175"/>
  <c r="BL203" i="175"/>
  <c r="BK203" i="175"/>
  <c r="BJ203" i="175"/>
  <c r="BI203" i="175"/>
  <c r="BL202" i="175"/>
  <c r="BK202" i="175"/>
  <c r="BJ202" i="175"/>
  <c r="BI202" i="175"/>
  <c r="BL201" i="175"/>
  <c r="BK201" i="175"/>
  <c r="BJ201" i="175"/>
  <c r="BI201" i="175"/>
  <c r="BK200" i="175"/>
  <c r="BJ200" i="175"/>
  <c r="BI200" i="175"/>
  <c r="BL199" i="175"/>
  <c r="BK199" i="175"/>
  <c r="BJ199" i="175"/>
  <c r="BI199" i="175"/>
  <c r="BL198" i="175"/>
  <c r="BK198" i="175"/>
  <c r="BJ198" i="175"/>
  <c r="BI198" i="175"/>
  <c r="BK197" i="175"/>
  <c r="BI197" i="175"/>
  <c r="BL196" i="175"/>
  <c r="BK196" i="175"/>
  <c r="BJ196" i="175"/>
  <c r="BI196" i="175"/>
  <c r="BL195" i="175"/>
  <c r="BK195" i="175"/>
  <c r="BJ195" i="175"/>
  <c r="BI195" i="175"/>
  <c r="BK194" i="175"/>
  <c r="BI194" i="175"/>
  <c r="BL193" i="175"/>
  <c r="BK193" i="175"/>
  <c r="BJ193" i="175"/>
  <c r="BI193" i="175"/>
  <c r="BL192" i="175"/>
  <c r="BK192" i="175"/>
  <c r="BJ192" i="175"/>
  <c r="BI192" i="175"/>
  <c r="BL191" i="175"/>
  <c r="BK191" i="175"/>
  <c r="BJ191" i="175"/>
  <c r="BI191" i="175"/>
  <c r="BK190" i="175"/>
  <c r="BJ190" i="175"/>
  <c r="BI190" i="175"/>
  <c r="BL189" i="175"/>
  <c r="BK189" i="175"/>
  <c r="BJ189" i="175"/>
  <c r="BI189" i="175"/>
  <c r="BL188" i="175"/>
  <c r="BK188" i="175"/>
  <c r="BJ188" i="175"/>
  <c r="BI188" i="175"/>
  <c r="BK187" i="175"/>
  <c r="BI187" i="175"/>
  <c r="BL186" i="175"/>
  <c r="BK186" i="175"/>
  <c r="BJ186" i="175"/>
  <c r="BI186" i="175"/>
  <c r="BL185" i="175"/>
  <c r="BK185" i="175"/>
  <c r="BJ185" i="175"/>
  <c r="BI185" i="175"/>
  <c r="BK184" i="175"/>
  <c r="BI184" i="175"/>
  <c r="BL183" i="175"/>
  <c r="BK183" i="175"/>
  <c r="BJ183" i="175"/>
  <c r="BI183" i="175"/>
  <c r="BL182" i="175"/>
  <c r="BK182" i="175"/>
  <c r="BJ182" i="175"/>
  <c r="BI182" i="175"/>
  <c r="BL181" i="175"/>
  <c r="BK181" i="175"/>
  <c r="BJ181" i="175"/>
  <c r="BI181" i="175"/>
  <c r="BK180" i="175"/>
  <c r="BJ180" i="175"/>
  <c r="BI180" i="175"/>
  <c r="BL179" i="175"/>
  <c r="BK179" i="175"/>
  <c r="BJ179" i="175"/>
  <c r="BI179" i="175"/>
  <c r="BL178" i="175"/>
  <c r="BK178" i="175"/>
  <c r="BJ178" i="175"/>
  <c r="BI178" i="175"/>
  <c r="BK177" i="175"/>
  <c r="BI177" i="175"/>
  <c r="BL176" i="175"/>
  <c r="BK176" i="175"/>
  <c r="BJ176" i="175"/>
  <c r="BI176" i="175"/>
  <c r="BL175" i="175"/>
  <c r="BK175" i="175"/>
  <c r="BJ175" i="175"/>
  <c r="BI175" i="175"/>
  <c r="BK174" i="175"/>
  <c r="BI174" i="175"/>
  <c r="BL173" i="175"/>
  <c r="BK173" i="175"/>
  <c r="BJ173" i="175"/>
  <c r="BI173" i="175"/>
  <c r="BL172" i="175"/>
  <c r="BK172" i="175"/>
  <c r="BJ172" i="175"/>
  <c r="BI172" i="175"/>
  <c r="BL171" i="175"/>
  <c r="BK171" i="175"/>
  <c r="BJ171" i="175"/>
  <c r="BI171" i="175"/>
  <c r="BK170" i="175"/>
  <c r="BJ170" i="175"/>
  <c r="BI170" i="175"/>
  <c r="BL169" i="175"/>
  <c r="BK169" i="175"/>
  <c r="BJ169" i="175"/>
  <c r="BI169" i="175"/>
  <c r="BL168" i="175"/>
  <c r="BK168" i="175"/>
  <c r="BJ168" i="175"/>
  <c r="BI168" i="175"/>
  <c r="BK167" i="175"/>
  <c r="BI167" i="175"/>
  <c r="BL166" i="175"/>
  <c r="BK166" i="175"/>
  <c r="BJ166" i="175"/>
  <c r="BI166" i="175"/>
  <c r="BL165" i="175"/>
  <c r="BK165" i="175"/>
  <c r="BJ165" i="175"/>
  <c r="BI165" i="175"/>
  <c r="BK164" i="175"/>
  <c r="BI164" i="175"/>
  <c r="BL163" i="175"/>
  <c r="BK163" i="175"/>
  <c r="BJ163" i="175"/>
  <c r="BI163" i="175"/>
  <c r="BL162" i="175"/>
  <c r="BK162" i="175"/>
  <c r="BJ162" i="175"/>
  <c r="BI162" i="175"/>
  <c r="BL161" i="175"/>
  <c r="BK161" i="175"/>
  <c r="BJ161" i="175"/>
  <c r="BI161" i="175"/>
  <c r="BK160" i="175"/>
  <c r="BJ160" i="175"/>
  <c r="BI160" i="175"/>
  <c r="BL159" i="175"/>
  <c r="BK159" i="175"/>
  <c r="BJ159" i="175"/>
  <c r="BI159" i="175"/>
  <c r="BL158" i="175"/>
  <c r="BK158" i="175"/>
  <c r="BJ158" i="175"/>
  <c r="BI158" i="175"/>
  <c r="BK157" i="175"/>
  <c r="BI157" i="175"/>
  <c r="BL156" i="175"/>
  <c r="BK156" i="175"/>
  <c r="BJ156" i="175"/>
  <c r="BI156" i="175"/>
  <c r="BL155" i="175"/>
  <c r="BK155" i="175"/>
  <c r="BJ155" i="175"/>
  <c r="BI155" i="175"/>
  <c r="BK154" i="175"/>
  <c r="BI154" i="175"/>
  <c r="BL153" i="175"/>
  <c r="BK153" i="175"/>
  <c r="BJ153" i="175"/>
  <c r="BI153" i="175"/>
  <c r="BL152" i="175"/>
  <c r="BK152" i="175"/>
  <c r="BJ152" i="175"/>
  <c r="BI152" i="175"/>
  <c r="BL151" i="175"/>
  <c r="BK151" i="175"/>
  <c r="BJ151" i="175"/>
  <c r="BI151" i="175"/>
  <c r="BK150" i="175"/>
  <c r="BJ150" i="175"/>
  <c r="BI150" i="175"/>
  <c r="BL149" i="175"/>
  <c r="BK149" i="175"/>
  <c r="BJ149" i="175"/>
  <c r="BI149" i="175"/>
  <c r="BL148" i="175"/>
  <c r="BK148" i="175"/>
  <c r="BJ148" i="175"/>
  <c r="BI148" i="175"/>
  <c r="BK147" i="175"/>
  <c r="BI147" i="175"/>
  <c r="BL146" i="175"/>
  <c r="BK146" i="175"/>
  <c r="BJ146" i="175"/>
  <c r="BI146" i="175"/>
  <c r="BL145" i="175"/>
  <c r="BK145" i="175"/>
  <c r="BJ145" i="175"/>
  <c r="BI145" i="175"/>
  <c r="BK144" i="175"/>
  <c r="BI144" i="175"/>
  <c r="BL143" i="175"/>
  <c r="BK143" i="175"/>
  <c r="BJ143" i="175"/>
  <c r="BI143" i="175"/>
  <c r="BL142" i="175"/>
  <c r="BK142" i="175"/>
  <c r="BJ142" i="175"/>
  <c r="BI142" i="175"/>
  <c r="BL141" i="175"/>
  <c r="BK141" i="175"/>
  <c r="BJ141" i="175"/>
  <c r="BI141" i="175"/>
  <c r="BK140" i="175"/>
  <c r="BJ140" i="175"/>
  <c r="BI140" i="175"/>
  <c r="BL139" i="175"/>
  <c r="BK139" i="175"/>
  <c r="BJ139" i="175"/>
  <c r="BI139" i="175"/>
  <c r="BL138" i="175"/>
  <c r="BK138" i="175"/>
  <c r="BJ138" i="175"/>
  <c r="BI138" i="175"/>
  <c r="BK137" i="175"/>
  <c r="BI137" i="175"/>
  <c r="BL136" i="175"/>
  <c r="BK136" i="175"/>
  <c r="BJ136" i="175"/>
  <c r="BI136" i="175"/>
  <c r="BL135" i="175"/>
  <c r="BK135" i="175"/>
  <c r="BJ135" i="175"/>
  <c r="BI135" i="175"/>
  <c r="BK134" i="175"/>
  <c r="BI134" i="175"/>
  <c r="BL133" i="175"/>
  <c r="BK133" i="175"/>
  <c r="BJ133" i="175"/>
  <c r="BI133" i="175"/>
  <c r="BL132" i="175"/>
  <c r="BK132" i="175"/>
  <c r="BJ132" i="175"/>
  <c r="BI132" i="175"/>
  <c r="BL131" i="175"/>
  <c r="BK131" i="175"/>
  <c r="BJ131" i="175"/>
  <c r="BI131" i="175"/>
  <c r="BK130" i="175"/>
  <c r="BJ130" i="175"/>
  <c r="BI130" i="175"/>
  <c r="BL129" i="175"/>
  <c r="BK129" i="175"/>
  <c r="BJ129" i="175"/>
  <c r="BI129" i="175"/>
  <c r="BL128" i="175"/>
  <c r="BK128" i="175"/>
  <c r="BJ128" i="175"/>
  <c r="BI128" i="175"/>
  <c r="BK127" i="175"/>
  <c r="BI127" i="175"/>
  <c r="BL126" i="175"/>
  <c r="BK126" i="175"/>
  <c r="BJ126" i="175"/>
  <c r="BI126" i="175"/>
  <c r="BL125" i="175"/>
  <c r="BK125" i="175"/>
  <c r="BJ125" i="175"/>
  <c r="BI125" i="175"/>
  <c r="BK124" i="175"/>
  <c r="BI124" i="175"/>
  <c r="BL123" i="175"/>
  <c r="BK123" i="175"/>
  <c r="BJ123" i="175"/>
  <c r="BI123" i="175"/>
  <c r="BL122" i="175"/>
  <c r="BK122" i="175"/>
  <c r="BJ122" i="175"/>
  <c r="BI122" i="175"/>
  <c r="BL121" i="175"/>
  <c r="BK121" i="175"/>
  <c r="BJ121" i="175"/>
  <c r="BI121" i="175"/>
  <c r="BK120" i="175"/>
  <c r="BJ120" i="175"/>
  <c r="BI120" i="175"/>
  <c r="BL119" i="175"/>
  <c r="BK119" i="175"/>
  <c r="BJ119" i="175"/>
  <c r="BI119" i="175"/>
  <c r="BL118" i="175"/>
  <c r="BK118" i="175"/>
  <c r="BJ118" i="175"/>
  <c r="BI118" i="175"/>
  <c r="BK117" i="175"/>
  <c r="BI117" i="175"/>
  <c r="BL116" i="175"/>
  <c r="BK116" i="175"/>
  <c r="BJ116" i="175"/>
  <c r="BI116" i="175"/>
  <c r="BL115" i="175"/>
  <c r="BK115" i="175"/>
  <c r="BJ115" i="175"/>
  <c r="BI115" i="175"/>
  <c r="BK114" i="175"/>
  <c r="BI114" i="175"/>
  <c r="BL113" i="175"/>
  <c r="BK113" i="175"/>
  <c r="BJ113" i="175"/>
  <c r="BI113" i="175"/>
  <c r="BL112" i="175"/>
  <c r="BK112" i="175"/>
  <c r="BJ112" i="175"/>
  <c r="BI112" i="175"/>
  <c r="BL111" i="175"/>
  <c r="BK111" i="175"/>
  <c r="BJ111" i="175"/>
  <c r="BI111" i="175"/>
  <c r="BK110" i="175"/>
  <c r="BJ110" i="175"/>
  <c r="BI110" i="175"/>
  <c r="BL109" i="175"/>
  <c r="BK109" i="175"/>
  <c r="BJ109" i="175"/>
  <c r="BI109" i="175"/>
  <c r="BL108" i="175"/>
  <c r="BK108" i="175"/>
  <c r="BJ108" i="175"/>
  <c r="BI108" i="175"/>
  <c r="BK107" i="175"/>
  <c r="BI107" i="175"/>
  <c r="BL106" i="175"/>
  <c r="BK106" i="175"/>
  <c r="BJ106" i="175"/>
  <c r="BI106" i="175"/>
  <c r="BL105" i="175"/>
  <c r="BK105" i="175"/>
  <c r="BJ105" i="175"/>
  <c r="BI105" i="175"/>
  <c r="BK104" i="175"/>
  <c r="BI104" i="175"/>
  <c r="BL103" i="175"/>
  <c r="BK103" i="175"/>
  <c r="BJ103" i="175"/>
  <c r="BI103" i="175"/>
  <c r="BL102" i="175"/>
  <c r="BK102" i="175"/>
  <c r="BJ102" i="175"/>
  <c r="BI102" i="175"/>
  <c r="BL101" i="175"/>
  <c r="BK101" i="175"/>
  <c r="BJ101" i="175"/>
  <c r="BI101" i="175"/>
  <c r="BK100" i="175"/>
  <c r="BJ100" i="175"/>
  <c r="BI100" i="175"/>
  <c r="BL99" i="175"/>
  <c r="BK99" i="175"/>
  <c r="BJ99" i="175"/>
  <c r="BI99" i="175"/>
  <c r="BL98" i="175"/>
  <c r="BK98" i="175"/>
  <c r="BJ98" i="175"/>
  <c r="BI98" i="175"/>
  <c r="BK97" i="175"/>
  <c r="BI97" i="175"/>
  <c r="BL96" i="175"/>
  <c r="BK96" i="175"/>
  <c r="BJ96" i="175"/>
  <c r="BI96" i="175"/>
  <c r="BL95" i="175"/>
  <c r="BK95" i="175"/>
  <c r="BJ95" i="175"/>
  <c r="BI95" i="175"/>
  <c r="BK94" i="175"/>
  <c r="BI94" i="175"/>
  <c r="BL93" i="175"/>
  <c r="BK93" i="175"/>
  <c r="BJ93" i="175"/>
  <c r="BI93" i="175"/>
  <c r="BL92" i="175"/>
  <c r="BK92" i="175"/>
  <c r="BJ92" i="175"/>
  <c r="BI92" i="175"/>
  <c r="BL91" i="175"/>
  <c r="BK91" i="175"/>
  <c r="BJ91" i="175"/>
  <c r="BI91" i="175"/>
  <c r="BK90" i="175"/>
  <c r="BJ90" i="175"/>
  <c r="BI90" i="175"/>
  <c r="BL89" i="175"/>
  <c r="BK89" i="175"/>
  <c r="BJ89" i="175"/>
  <c r="BI89" i="175"/>
  <c r="BL88" i="175"/>
  <c r="BK88" i="175"/>
  <c r="BJ88" i="175"/>
  <c r="BI88" i="175"/>
  <c r="BK87" i="175"/>
  <c r="BI87" i="175"/>
  <c r="BL86" i="175"/>
  <c r="BK86" i="175"/>
  <c r="BJ86" i="175"/>
  <c r="BI86" i="175"/>
  <c r="BL85" i="175"/>
  <c r="BK85" i="175"/>
  <c r="BJ85" i="175"/>
  <c r="BI85" i="175"/>
  <c r="BK84" i="175"/>
  <c r="BI84" i="175"/>
  <c r="BL83" i="175"/>
  <c r="BK83" i="175"/>
  <c r="BJ83" i="175"/>
  <c r="BI83" i="175"/>
  <c r="BL82" i="175"/>
  <c r="BK82" i="175"/>
  <c r="BJ82" i="175"/>
  <c r="BI82" i="175"/>
  <c r="BL81" i="175"/>
  <c r="BK81" i="175"/>
  <c r="BJ81" i="175"/>
  <c r="BI81" i="175"/>
  <c r="BK80" i="175"/>
  <c r="BJ80" i="175"/>
  <c r="BI80" i="175"/>
  <c r="BL79" i="175"/>
  <c r="BK79" i="175"/>
  <c r="BJ79" i="175"/>
  <c r="BI79" i="175"/>
  <c r="BL78" i="175"/>
  <c r="BK78" i="175"/>
  <c r="BJ78" i="175"/>
  <c r="BI78" i="175"/>
  <c r="BK77" i="175"/>
  <c r="BI77" i="175"/>
  <c r="BL76" i="175"/>
  <c r="BK76" i="175"/>
  <c r="BJ76" i="175"/>
  <c r="BI76" i="175"/>
  <c r="BL75" i="175"/>
  <c r="BK75" i="175"/>
  <c r="BJ75" i="175"/>
  <c r="BI75" i="175"/>
  <c r="BK74" i="175"/>
  <c r="BI74" i="175"/>
  <c r="BL73" i="175"/>
  <c r="BK73" i="175"/>
  <c r="BJ73" i="175"/>
  <c r="BI73" i="175"/>
  <c r="BL72" i="175"/>
  <c r="BK72" i="175"/>
  <c r="BJ72" i="175"/>
  <c r="BI72" i="175"/>
  <c r="BL71" i="175"/>
  <c r="BK71" i="175"/>
  <c r="BJ71" i="175"/>
  <c r="BI71" i="175"/>
  <c r="BK70" i="175"/>
  <c r="BJ70" i="175"/>
  <c r="BI70" i="175"/>
  <c r="BL69" i="175"/>
  <c r="BK69" i="175"/>
  <c r="BJ69" i="175"/>
  <c r="BI69" i="175"/>
  <c r="BL68" i="175"/>
  <c r="BK68" i="175"/>
  <c r="BJ68" i="175"/>
  <c r="BI68" i="175"/>
  <c r="BK67" i="175"/>
  <c r="BI67" i="175"/>
  <c r="BL66" i="175"/>
  <c r="BK66" i="175"/>
  <c r="BJ66" i="175"/>
  <c r="BI66" i="175"/>
  <c r="BL65" i="175"/>
  <c r="BK65" i="175"/>
  <c r="BJ65" i="175"/>
  <c r="BI65" i="175"/>
  <c r="BK64" i="175"/>
  <c r="BI64" i="175"/>
  <c r="BL63" i="175"/>
  <c r="BK63" i="175"/>
  <c r="BJ63" i="175"/>
  <c r="BI63" i="175"/>
  <c r="BL62" i="175"/>
  <c r="BK62" i="175"/>
  <c r="BJ62" i="175"/>
  <c r="BI62" i="175"/>
  <c r="BL61" i="175"/>
  <c r="BK61" i="175"/>
  <c r="BJ61" i="175"/>
  <c r="BI61" i="175"/>
  <c r="BK60" i="175"/>
  <c r="BJ60" i="175"/>
  <c r="BI60" i="175"/>
  <c r="BL59" i="175"/>
  <c r="BK59" i="175"/>
  <c r="BJ59" i="175"/>
  <c r="BI59" i="175"/>
  <c r="BL58" i="175"/>
  <c r="BK58" i="175"/>
  <c r="BJ58" i="175"/>
  <c r="BI58" i="175"/>
  <c r="BK57" i="175"/>
  <c r="BI57" i="175"/>
  <c r="BL56" i="175"/>
  <c r="BK56" i="175"/>
  <c r="BJ56" i="175"/>
  <c r="BI56" i="175"/>
  <c r="BL55" i="175"/>
  <c r="BK55" i="175"/>
  <c r="BJ55" i="175"/>
  <c r="BI55" i="175"/>
  <c r="BK54" i="175"/>
  <c r="BI54" i="175"/>
  <c r="BL53" i="175"/>
  <c r="BK53" i="175"/>
  <c r="BJ53" i="175"/>
  <c r="BI53" i="175"/>
  <c r="BL52" i="175"/>
  <c r="BK52" i="175"/>
  <c r="BJ52" i="175"/>
  <c r="BI52" i="175"/>
  <c r="BL51" i="175"/>
  <c r="BK51" i="175"/>
  <c r="BJ51" i="175"/>
  <c r="BI51" i="175"/>
  <c r="BK50" i="175"/>
  <c r="BJ50" i="175"/>
  <c r="BI50" i="175"/>
  <c r="BL49" i="175"/>
  <c r="BK49" i="175"/>
  <c r="BJ49" i="175"/>
  <c r="BI49" i="175"/>
  <c r="BL48" i="175"/>
  <c r="BK48" i="175"/>
  <c r="BJ48" i="175"/>
  <c r="BI48" i="175"/>
  <c r="BK47" i="175"/>
  <c r="BI47" i="175"/>
  <c r="BL46" i="175"/>
  <c r="BK46" i="175"/>
  <c r="BJ46" i="175"/>
  <c r="BI46" i="175"/>
  <c r="BL45" i="175"/>
  <c r="BK45" i="175"/>
  <c r="BJ45" i="175"/>
  <c r="BI45" i="175"/>
  <c r="BK44" i="175"/>
  <c r="BI44" i="175"/>
  <c r="BL43" i="175"/>
  <c r="BK43" i="175"/>
  <c r="BJ43" i="175"/>
  <c r="BI43" i="175"/>
  <c r="BL42" i="175"/>
  <c r="BK42" i="175"/>
  <c r="BJ42" i="175"/>
  <c r="BI42" i="175"/>
  <c r="BL41" i="175"/>
  <c r="BK41" i="175"/>
  <c r="BJ41" i="175"/>
  <c r="BI41" i="175"/>
  <c r="BK40" i="175"/>
  <c r="BJ40" i="175"/>
  <c r="BI40" i="175"/>
  <c r="BL39" i="175"/>
  <c r="BK39" i="175"/>
  <c r="BJ39" i="175"/>
  <c r="BI39" i="175"/>
  <c r="BL38" i="175"/>
  <c r="BK38" i="175"/>
  <c r="BJ38" i="175"/>
  <c r="BI38" i="175"/>
  <c r="BK37" i="175"/>
  <c r="BI37" i="175"/>
  <c r="BL36" i="175"/>
  <c r="BK36" i="175"/>
  <c r="BJ36" i="175"/>
  <c r="BI36" i="175"/>
  <c r="BL35" i="175"/>
  <c r="BK35" i="175"/>
  <c r="BJ35" i="175"/>
  <c r="BI35" i="175"/>
  <c r="BK34" i="175"/>
  <c r="BI34" i="175"/>
  <c r="BL33" i="175"/>
  <c r="BK33" i="175"/>
  <c r="BJ33" i="175"/>
  <c r="BI33" i="175"/>
  <c r="BL32" i="175"/>
  <c r="BK32" i="175"/>
  <c r="BJ32" i="175"/>
  <c r="BI32" i="175"/>
  <c r="BL31" i="175"/>
  <c r="BK31" i="175"/>
  <c r="BJ31" i="175"/>
  <c r="BI31" i="175"/>
  <c r="BK30" i="175"/>
  <c r="BJ30" i="175"/>
  <c r="BI30" i="175"/>
  <c r="BL29" i="175"/>
  <c r="BK29" i="175"/>
  <c r="BJ29" i="175"/>
  <c r="BI29" i="175"/>
  <c r="BL28" i="175"/>
  <c r="BK28" i="175"/>
  <c r="BJ28" i="175"/>
  <c r="BI28" i="175"/>
  <c r="BK27" i="175"/>
  <c r="BI27" i="175"/>
  <c r="BL26" i="175"/>
  <c r="BK26" i="175"/>
  <c r="BJ26" i="175"/>
  <c r="BI26" i="175"/>
  <c r="BL25" i="175"/>
  <c r="BK25" i="175"/>
  <c r="BJ25" i="175"/>
  <c r="BI25" i="175"/>
  <c r="BK24" i="175"/>
  <c r="BI24" i="175"/>
  <c r="BL23" i="175"/>
  <c r="BK23" i="175"/>
  <c r="BJ23" i="175"/>
  <c r="BI23" i="175"/>
  <c r="BL22" i="175"/>
  <c r="BK22" i="175"/>
  <c r="BJ22" i="175"/>
  <c r="BI22" i="175"/>
  <c r="BL21" i="175"/>
  <c r="BK21" i="175"/>
  <c r="BJ21" i="175"/>
  <c r="BI21" i="175"/>
  <c r="BK20" i="175"/>
  <c r="BJ20" i="175"/>
  <c r="BI20" i="175"/>
  <c r="BG239" i="175"/>
  <c r="BF239" i="175"/>
  <c r="BE239" i="175"/>
  <c r="BD239" i="175"/>
  <c r="BG238" i="175"/>
  <c r="BF238" i="175"/>
  <c r="BE238" i="175"/>
  <c r="BD238" i="175"/>
  <c r="BF237" i="175"/>
  <c r="BD237" i="175"/>
  <c r="BG236" i="175"/>
  <c r="BF236" i="175"/>
  <c r="BE236" i="175"/>
  <c r="BD236" i="175"/>
  <c r="BG235" i="175"/>
  <c r="BF235" i="175"/>
  <c r="BE235" i="175"/>
  <c r="BD235" i="175"/>
  <c r="BF234" i="175"/>
  <c r="BD234" i="175"/>
  <c r="BG233" i="175"/>
  <c r="BF233" i="175"/>
  <c r="BE233" i="175"/>
  <c r="BD233" i="175"/>
  <c r="BG232" i="175"/>
  <c r="BF232" i="175"/>
  <c r="BE232" i="175"/>
  <c r="BD232" i="175"/>
  <c r="BG231" i="175"/>
  <c r="BF231" i="175"/>
  <c r="BE231" i="175"/>
  <c r="BD231" i="175"/>
  <c r="BF230" i="175"/>
  <c r="BE230" i="175"/>
  <c r="BD230" i="175"/>
  <c r="BG229" i="175"/>
  <c r="BF229" i="175"/>
  <c r="BE229" i="175"/>
  <c r="BD229" i="175"/>
  <c r="BG228" i="175"/>
  <c r="BF228" i="175"/>
  <c r="BE228" i="175"/>
  <c r="BD228" i="175"/>
  <c r="BF227" i="175"/>
  <c r="BD227" i="175"/>
  <c r="BG226" i="175"/>
  <c r="BF226" i="175"/>
  <c r="BE226" i="175"/>
  <c r="BD226" i="175"/>
  <c r="BG225" i="175"/>
  <c r="BF225" i="175"/>
  <c r="BE225" i="175"/>
  <c r="BD225" i="175"/>
  <c r="BF224" i="175"/>
  <c r="BD224" i="175"/>
  <c r="BG223" i="175"/>
  <c r="BF223" i="175"/>
  <c r="BE223" i="175"/>
  <c r="BD223" i="175"/>
  <c r="BG222" i="175"/>
  <c r="BF222" i="175"/>
  <c r="BE222" i="175"/>
  <c r="BD222" i="175"/>
  <c r="BG221" i="175"/>
  <c r="BF221" i="175"/>
  <c r="BE221" i="175"/>
  <c r="BD221" i="175"/>
  <c r="BF220" i="175"/>
  <c r="BE220" i="175"/>
  <c r="BD220" i="175"/>
  <c r="BG219" i="175"/>
  <c r="BF219" i="175"/>
  <c r="BE219" i="175"/>
  <c r="BD219" i="175"/>
  <c r="BG218" i="175"/>
  <c r="BF218" i="175"/>
  <c r="BE218" i="175"/>
  <c r="BD218" i="175"/>
  <c r="BF217" i="175"/>
  <c r="BD217" i="175"/>
  <c r="BG216" i="175"/>
  <c r="BF216" i="175"/>
  <c r="BE216" i="175"/>
  <c r="BD216" i="175"/>
  <c r="BG215" i="175"/>
  <c r="BF215" i="175"/>
  <c r="BE215" i="175"/>
  <c r="BD215" i="175"/>
  <c r="BF214" i="175"/>
  <c r="BD214" i="175"/>
  <c r="BG213" i="175"/>
  <c r="BF213" i="175"/>
  <c r="BE213" i="175"/>
  <c r="BD213" i="175"/>
  <c r="BG212" i="175"/>
  <c r="BF212" i="175"/>
  <c r="BE212" i="175"/>
  <c r="BD212" i="175"/>
  <c r="BG211" i="175"/>
  <c r="BF211" i="175"/>
  <c r="BE211" i="175"/>
  <c r="BD211" i="175"/>
  <c r="BF210" i="175"/>
  <c r="BE210" i="175"/>
  <c r="BD210" i="175"/>
  <c r="BG209" i="175"/>
  <c r="BF209" i="175"/>
  <c r="BE209" i="175"/>
  <c r="BD209" i="175"/>
  <c r="BG208" i="175"/>
  <c r="BF208" i="175"/>
  <c r="BE208" i="175"/>
  <c r="BD208" i="175"/>
  <c r="BF207" i="175"/>
  <c r="BD207" i="175"/>
  <c r="BG206" i="175"/>
  <c r="BF206" i="175"/>
  <c r="BE206" i="175"/>
  <c r="BD206" i="175"/>
  <c r="BG205" i="175"/>
  <c r="BF205" i="175"/>
  <c r="BE205" i="175"/>
  <c r="BD205" i="175"/>
  <c r="BF204" i="175"/>
  <c r="BD204" i="175"/>
  <c r="BG203" i="175"/>
  <c r="BF203" i="175"/>
  <c r="BE203" i="175"/>
  <c r="BD203" i="175"/>
  <c r="BG202" i="175"/>
  <c r="BF202" i="175"/>
  <c r="BE202" i="175"/>
  <c r="BD202" i="175"/>
  <c r="BG201" i="175"/>
  <c r="BF201" i="175"/>
  <c r="BE201" i="175"/>
  <c r="BD201" i="175"/>
  <c r="BF200" i="175"/>
  <c r="BE200" i="175"/>
  <c r="BD200" i="175"/>
  <c r="BG199" i="175"/>
  <c r="BF199" i="175"/>
  <c r="BE199" i="175"/>
  <c r="BD199" i="175"/>
  <c r="BG198" i="175"/>
  <c r="BF198" i="175"/>
  <c r="BE198" i="175"/>
  <c r="BD198" i="175"/>
  <c r="BF197" i="175"/>
  <c r="BD197" i="175"/>
  <c r="BG196" i="175"/>
  <c r="BF196" i="175"/>
  <c r="BE196" i="175"/>
  <c r="BD196" i="175"/>
  <c r="BG195" i="175"/>
  <c r="BF195" i="175"/>
  <c r="BE195" i="175"/>
  <c r="BD195" i="175"/>
  <c r="BF194" i="175"/>
  <c r="BD194" i="175"/>
  <c r="BG193" i="175"/>
  <c r="BF193" i="175"/>
  <c r="BE193" i="175"/>
  <c r="BD193" i="175"/>
  <c r="BG192" i="175"/>
  <c r="BF192" i="175"/>
  <c r="BE192" i="175"/>
  <c r="BD192" i="175"/>
  <c r="BG191" i="175"/>
  <c r="BF191" i="175"/>
  <c r="BE191" i="175"/>
  <c r="BD191" i="175"/>
  <c r="BF190" i="175"/>
  <c r="BE190" i="175"/>
  <c r="BD190" i="175"/>
  <c r="BG189" i="175"/>
  <c r="BF189" i="175"/>
  <c r="BE189" i="175"/>
  <c r="BD189" i="175"/>
  <c r="BG188" i="175"/>
  <c r="BF188" i="175"/>
  <c r="BE188" i="175"/>
  <c r="BD188" i="175"/>
  <c r="BF187" i="175"/>
  <c r="BD187" i="175"/>
  <c r="BG186" i="175"/>
  <c r="BF186" i="175"/>
  <c r="BE186" i="175"/>
  <c r="BD186" i="175"/>
  <c r="BG185" i="175"/>
  <c r="BF185" i="175"/>
  <c r="BE185" i="175"/>
  <c r="BD185" i="175"/>
  <c r="BF184" i="175"/>
  <c r="BD184" i="175"/>
  <c r="BG183" i="175"/>
  <c r="BF183" i="175"/>
  <c r="BE183" i="175"/>
  <c r="BD183" i="175"/>
  <c r="BG182" i="175"/>
  <c r="BF182" i="175"/>
  <c r="BE182" i="175"/>
  <c r="BD182" i="175"/>
  <c r="BG181" i="175"/>
  <c r="BF181" i="175"/>
  <c r="BE181" i="175"/>
  <c r="BD181" i="175"/>
  <c r="BF180" i="175"/>
  <c r="BE180" i="175"/>
  <c r="BD180" i="175"/>
  <c r="BG179" i="175"/>
  <c r="BF179" i="175"/>
  <c r="BE179" i="175"/>
  <c r="BD179" i="175"/>
  <c r="BG178" i="175"/>
  <c r="BF178" i="175"/>
  <c r="BE178" i="175"/>
  <c r="BD178" i="175"/>
  <c r="BF177" i="175"/>
  <c r="BD177" i="175"/>
  <c r="BG176" i="175"/>
  <c r="BF176" i="175"/>
  <c r="BE176" i="175"/>
  <c r="BD176" i="175"/>
  <c r="BG175" i="175"/>
  <c r="BF175" i="175"/>
  <c r="BE175" i="175"/>
  <c r="BD175" i="175"/>
  <c r="BF174" i="175"/>
  <c r="BD174" i="175"/>
  <c r="BG173" i="175"/>
  <c r="BF173" i="175"/>
  <c r="BE173" i="175"/>
  <c r="BD173" i="175"/>
  <c r="BG172" i="175"/>
  <c r="BF172" i="175"/>
  <c r="BE172" i="175"/>
  <c r="BD172" i="175"/>
  <c r="BG171" i="175"/>
  <c r="BF171" i="175"/>
  <c r="BE171" i="175"/>
  <c r="BD171" i="175"/>
  <c r="BF170" i="175"/>
  <c r="BE170" i="175"/>
  <c r="BD170" i="175"/>
  <c r="BG169" i="175"/>
  <c r="BF169" i="175"/>
  <c r="BE169" i="175"/>
  <c r="BD169" i="175"/>
  <c r="BG168" i="175"/>
  <c r="BF168" i="175"/>
  <c r="BE168" i="175"/>
  <c r="BD168" i="175"/>
  <c r="BF167" i="175"/>
  <c r="BD167" i="175"/>
  <c r="BG166" i="175"/>
  <c r="BF166" i="175"/>
  <c r="BE166" i="175"/>
  <c r="BD166" i="175"/>
  <c r="BG165" i="175"/>
  <c r="BF165" i="175"/>
  <c r="BE165" i="175"/>
  <c r="BD165" i="175"/>
  <c r="BF164" i="175"/>
  <c r="BD164" i="175"/>
  <c r="BG163" i="175"/>
  <c r="BF163" i="175"/>
  <c r="BE163" i="175"/>
  <c r="BD163" i="175"/>
  <c r="BG162" i="175"/>
  <c r="BF162" i="175"/>
  <c r="BE162" i="175"/>
  <c r="BD162" i="175"/>
  <c r="BG161" i="175"/>
  <c r="BF161" i="175"/>
  <c r="BE161" i="175"/>
  <c r="BD161" i="175"/>
  <c r="BF160" i="175"/>
  <c r="BE160" i="175"/>
  <c r="BD160" i="175"/>
  <c r="BG159" i="175"/>
  <c r="BF159" i="175"/>
  <c r="BE159" i="175"/>
  <c r="BD159" i="175"/>
  <c r="BG158" i="175"/>
  <c r="BF158" i="175"/>
  <c r="BE158" i="175"/>
  <c r="BD158" i="175"/>
  <c r="BF157" i="175"/>
  <c r="BD157" i="175"/>
  <c r="BG156" i="175"/>
  <c r="BF156" i="175"/>
  <c r="BE156" i="175"/>
  <c r="BD156" i="175"/>
  <c r="BG155" i="175"/>
  <c r="BF155" i="175"/>
  <c r="BE155" i="175"/>
  <c r="BD155" i="175"/>
  <c r="BF154" i="175"/>
  <c r="BD154" i="175"/>
  <c r="BG153" i="175"/>
  <c r="BF153" i="175"/>
  <c r="BE153" i="175"/>
  <c r="BD153" i="175"/>
  <c r="BG152" i="175"/>
  <c r="BF152" i="175"/>
  <c r="BE152" i="175"/>
  <c r="BD152" i="175"/>
  <c r="BG151" i="175"/>
  <c r="BF151" i="175"/>
  <c r="BE151" i="175"/>
  <c r="BD151" i="175"/>
  <c r="BF150" i="175"/>
  <c r="BE150" i="175"/>
  <c r="BD150" i="175"/>
  <c r="BG149" i="175"/>
  <c r="BF149" i="175"/>
  <c r="BE149" i="175"/>
  <c r="BD149" i="175"/>
  <c r="BG148" i="175"/>
  <c r="BF148" i="175"/>
  <c r="BE148" i="175"/>
  <c r="BD148" i="175"/>
  <c r="BF147" i="175"/>
  <c r="BD147" i="175"/>
  <c r="BG146" i="175"/>
  <c r="BF146" i="175"/>
  <c r="BE146" i="175"/>
  <c r="BD146" i="175"/>
  <c r="BG145" i="175"/>
  <c r="BF145" i="175"/>
  <c r="BE145" i="175"/>
  <c r="BD145" i="175"/>
  <c r="BF144" i="175"/>
  <c r="BD144" i="175"/>
  <c r="BG143" i="175"/>
  <c r="BF143" i="175"/>
  <c r="BE143" i="175"/>
  <c r="BD143" i="175"/>
  <c r="BG142" i="175"/>
  <c r="BF142" i="175"/>
  <c r="BE142" i="175"/>
  <c r="BD142" i="175"/>
  <c r="BG141" i="175"/>
  <c r="BF141" i="175"/>
  <c r="BE141" i="175"/>
  <c r="BD141" i="175"/>
  <c r="BF140" i="175"/>
  <c r="BE140" i="175"/>
  <c r="BD140" i="175"/>
  <c r="BG139" i="175"/>
  <c r="BF139" i="175"/>
  <c r="BE139" i="175"/>
  <c r="BD139" i="175"/>
  <c r="BG138" i="175"/>
  <c r="BF138" i="175"/>
  <c r="BE138" i="175"/>
  <c r="BD138" i="175"/>
  <c r="BF137" i="175"/>
  <c r="BD137" i="175"/>
  <c r="BG136" i="175"/>
  <c r="BF136" i="175"/>
  <c r="BE136" i="175"/>
  <c r="BD136" i="175"/>
  <c r="BG135" i="175"/>
  <c r="BF135" i="175"/>
  <c r="BE135" i="175"/>
  <c r="BD135" i="175"/>
  <c r="BF134" i="175"/>
  <c r="BD134" i="175"/>
  <c r="BG133" i="175"/>
  <c r="BF133" i="175"/>
  <c r="BE133" i="175"/>
  <c r="BD133" i="175"/>
  <c r="BG132" i="175"/>
  <c r="BF132" i="175"/>
  <c r="BE132" i="175"/>
  <c r="BD132" i="175"/>
  <c r="BG131" i="175"/>
  <c r="BF131" i="175"/>
  <c r="BE131" i="175"/>
  <c r="BD131" i="175"/>
  <c r="BF130" i="175"/>
  <c r="BE130" i="175"/>
  <c r="BD130" i="175"/>
  <c r="BG129" i="175"/>
  <c r="BF129" i="175"/>
  <c r="BE129" i="175"/>
  <c r="BD129" i="175"/>
  <c r="BG128" i="175"/>
  <c r="BF128" i="175"/>
  <c r="BE128" i="175"/>
  <c r="BD128" i="175"/>
  <c r="BF127" i="175"/>
  <c r="BD127" i="175"/>
  <c r="BG126" i="175"/>
  <c r="BF126" i="175"/>
  <c r="BE126" i="175"/>
  <c r="BD126" i="175"/>
  <c r="BG125" i="175"/>
  <c r="BF125" i="175"/>
  <c r="BE125" i="175"/>
  <c r="BD125" i="175"/>
  <c r="BF124" i="175"/>
  <c r="BD124" i="175"/>
  <c r="BG123" i="175"/>
  <c r="BF123" i="175"/>
  <c r="BE123" i="175"/>
  <c r="BD123" i="175"/>
  <c r="BG122" i="175"/>
  <c r="BF122" i="175"/>
  <c r="BE122" i="175"/>
  <c r="BD122" i="175"/>
  <c r="BG121" i="175"/>
  <c r="BF121" i="175"/>
  <c r="BE121" i="175"/>
  <c r="BD121" i="175"/>
  <c r="BF120" i="175"/>
  <c r="BE120" i="175"/>
  <c r="BD120" i="175"/>
  <c r="BG119" i="175"/>
  <c r="BF119" i="175"/>
  <c r="BE119" i="175"/>
  <c r="BD119" i="175"/>
  <c r="BG118" i="175"/>
  <c r="BF118" i="175"/>
  <c r="BE118" i="175"/>
  <c r="BD118" i="175"/>
  <c r="BF117" i="175"/>
  <c r="BD117" i="175"/>
  <c r="BG116" i="175"/>
  <c r="BF116" i="175"/>
  <c r="BE116" i="175"/>
  <c r="BD116" i="175"/>
  <c r="BG115" i="175"/>
  <c r="BF115" i="175"/>
  <c r="BE115" i="175"/>
  <c r="BD115" i="175"/>
  <c r="BF114" i="175"/>
  <c r="BD114" i="175"/>
  <c r="BG113" i="175"/>
  <c r="BF113" i="175"/>
  <c r="BE113" i="175"/>
  <c r="BD113" i="175"/>
  <c r="BG112" i="175"/>
  <c r="BF112" i="175"/>
  <c r="BE112" i="175"/>
  <c r="BD112" i="175"/>
  <c r="BG111" i="175"/>
  <c r="BF111" i="175"/>
  <c r="BE111" i="175"/>
  <c r="BD111" i="175"/>
  <c r="BF110" i="175"/>
  <c r="BE110" i="175"/>
  <c r="BD110" i="175"/>
  <c r="BG109" i="175"/>
  <c r="BF109" i="175"/>
  <c r="BE109" i="175"/>
  <c r="BD109" i="175"/>
  <c r="BG108" i="175"/>
  <c r="BF108" i="175"/>
  <c r="BE108" i="175"/>
  <c r="BD108" i="175"/>
  <c r="BF107" i="175"/>
  <c r="BD107" i="175"/>
  <c r="BG106" i="175"/>
  <c r="BF106" i="175"/>
  <c r="BE106" i="175"/>
  <c r="BD106" i="175"/>
  <c r="BG105" i="175"/>
  <c r="BF105" i="175"/>
  <c r="BE105" i="175"/>
  <c r="BD105" i="175"/>
  <c r="BF104" i="175"/>
  <c r="BD104" i="175"/>
  <c r="BG103" i="175"/>
  <c r="BF103" i="175"/>
  <c r="BE103" i="175"/>
  <c r="BD103" i="175"/>
  <c r="BG102" i="175"/>
  <c r="BF102" i="175"/>
  <c r="BE102" i="175"/>
  <c r="BD102" i="175"/>
  <c r="BG101" i="175"/>
  <c r="BF101" i="175"/>
  <c r="BE101" i="175"/>
  <c r="BD101" i="175"/>
  <c r="BF100" i="175"/>
  <c r="BE100" i="175"/>
  <c r="BD100" i="175"/>
  <c r="BG99" i="175"/>
  <c r="BF99" i="175"/>
  <c r="BE99" i="175"/>
  <c r="BD99" i="175"/>
  <c r="BG98" i="175"/>
  <c r="BF98" i="175"/>
  <c r="BE98" i="175"/>
  <c r="BD98" i="175"/>
  <c r="BF97" i="175"/>
  <c r="BD97" i="175"/>
  <c r="BG96" i="175"/>
  <c r="BF96" i="175"/>
  <c r="BE96" i="175"/>
  <c r="BD96" i="175"/>
  <c r="BG95" i="175"/>
  <c r="BF95" i="175"/>
  <c r="BE95" i="175"/>
  <c r="BD95" i="175"/>
  <c r="BF94" i="175"/>
  <c r="BD94" i="175"/>
  <c r="BG93" i="175"/>
  <c r="BF93" i="175"/>
  <c r="BE93" i="175"/>
  <c r="BD93" i="175"/>
  <c r="BG92" i="175"/>
  <c r="BF92" i="175"/>
  <c r="BE92" i="175"/>
  <c r="BD92" i="175"/>
  <c r="BG91" i="175"/>
  <c r="BF91" i="175"/>
  <c r="BE91" i="175"/>
  <c r="BD91" i="175"/>
  <c r="BF90" i="175"/>
  <c r="BE90" i="175"/>
  <c r="BD90" i="175"/>
  <c r="BG89" i="175"/>
  <c r="BF89" i="175"/>
  <c r="BE89" i="175"/>
  <c r="BD89" i="175"/>
  <c r="BG88" i="175"/>
  <c r="BF88" i="175"/>
  <c r="BE88" i="175"/>
  <c r="BD88" i="175"/>
  <c r="BF87" i="175"/>
  <c r="BD87" i="175"/>
  <c r="BG86" i="175"/>
  <c r="BF86" i="175"/>
  <c r="BE86" i="175"/>
  <c r="BD86" i="175"/>
  <c r="BG85" i="175"/>
  <c r="BF85" i="175"/>
  <c r="BE85" i="175"/>
  <c r="BD85" i="175"/>
  <c r="BF84" i="175"/>
  <c r="BD84" i="175"/>
  <c r="BG83" i="175"/>
  <c r="BF83" i="175"/>
  <c r="BE83" i="175"/>
  <c r="BD83" i="175"/>
  <c r="BG82" i="175"/>
  <c r="BF82" i="175"/>
  <c r="BE82" i="175"/>
  <c r="BD82" i="175"/>
  <c r="BG81" i="175"/>
  <c r="BF81" i="175"/>
  <c r="BE81" i="175"/>
  <c r="BD81" i="175"/>
  <c r="BF80" i="175"/>
  <c r="BE80" i="175"/>
  <c r="BD80" i="175"/>
  <c r="BG79" i="175"/>
  <c r="BF79" i="175"/>
  <c r="BE79" i="175"/>
  <c r="BD79" i="175"/>
  <c r="BG78" i="175"/>
  <c r="BF78" i="175"/>
  <c r="BE78" i="175"/>
  <c r="BD78" i="175"/>
  <c r="BF77" i="175"/>
  <c r="BD77" i="175"/>
  <c r="BG76" i="175"/>
  <c r="BF76" i="175"/>
  <c r="BE76" i="175"/>
  <c r="BD76" i="175"/>
  <c r="BG75" i="175"/>
  <c r="BF75" i="175"/>
  <c r="BE75" i="175"/>
  <c r="BD75" i="175"/>
  <c r="BF74" i="175"/>
  <c r="BD74" i="175"/>
  <c r="BG73" i="175"/>
  <c r="BF73" i="175"/>
  <c r="BE73" i="175"/>
  <c r="BD73" i="175"/>
  <c r="BG72" i="175"/>
  <c r="BF72" i="175"/>
  <c r="BE72" i="175"/>
  <c r="BD72" i="175"/>
  <c r="BG71" i="175"/>
  <c r="BF71" i="175"/>
  <c r="BE71" i="175"/>
  <c r="BD71" i="175"/>
  <c r="BF70" i="175"/>
  <c r="BE70" i="175"/>
  <c r="BD70" i="175"/>
  <c r="BG69" i="175"/>
  <c r="BF69" i="175"/>
  <c r="BE69" i="175"/>
  <c r="BD69" i="175"/>
  <c r="BG68" i="175"/>
  <c r="BF68" i="175"/>
  <c r="BE68" i="175"/>
  <c r="BD68" i="175"/>
  <c r="BF67" i="175"/>
  <c r="BD67" i="175"/>
  <c r="BG66" i="175"/>
  <c r="BF66" i="175"/>
  <c r="BE66" i="175"/>
  <c r="BD66" i="175"/>
  <c r="BG65" i="175"/>
  <c r="BF65" i="175"/>
  <c r="BE65" i="175"/>
  <c r="BD65" i="175"/>
  <c r="BF64" i="175"/>
  <c r="BD64" i="175"/>
  <c r="BG63" i="175"/>
  <c r="BF63" i="175"/>
  <c r="BE63" i="175"/>
  <c r="BD63" i="175"/>
  <c r="BG62" i="175"/>
  <c r="BF62" i="175"/>
  <c r="BE62" i="175"/>
  <c r="BD62" i="175"/>
  <c r="BG61" i="175"/>
  <c r="BF61" i="175"/>
  <c r="BE61" i="175"/>
  <c r="BD61" i="175"/>
  <c r="BF60" i="175"/>
  <c r="BE60" i="175"/>
  <c r="BD60" i="175"/>
  <c r="BG59" i="175"/>
  <c r="BF59" i="175"/>
  <c r="BE59" i="175"/>
  <c r="BD59" i="175"/>
  <c r="BG58" i="175"/>
  <c r="BF58" i="175"/>
  <c r="BE58" i="175"/>
  <c r="BD58" i="175"/>
  <c r="BF57" i="175"/>
  <c r="BD57" i="175"/>
  <c r="BG56" i="175"/>
  <c r="BF56" i="175"/>
  <c r="BE56" i="175"/>
  <c r="BD56" i="175"/>
  <c r="BG55" i="175"/>
  <c r="BF55" i="175"/>
  <c r="BE55" i="175"/>
  <c r="BD55" i="175"/>
  <c r="BF54" i="175"/>
  <c r="BD54" i="175"/>
  <c r="BG53" i="175"/>
  <c r="BF53" i="175"/>
  <c r="BE53" i="175"/>
  <c r="BD53" i="175"/>
  <c r="BG52" i="175"/>
  <c r="BF52" i="175"/>
  <c r="BE52" i="175"/>
  <c r="BD52" i="175"/>
  <c r="BG51" i="175"/>
  <c r="BF51" i="175"/>
  <c r="BE51" i="175"/>
  <c r="BD51" i="175"/>
  <c r="BF50" i="175"/>
  <c r="BE50" i="175"/>
  <c r="BD50" i="175"/>
  <c r="BG49" i="175"/>
  <c r="BF49" i="175"/>
  <c r="BE49" i="175"/>
  <c r="BD49" i="175"/>
  <c r="BG48" i="175"/>
  <c r="BF48" i="175"/>
  <c r="BE48" i="175"/>
  <c r="BD48" i="175"/>
  <c r="BF47" i="175"/>
  <c r="BD47" i="175"/>
  <c r="BG46" i="175"/>
  <c r="BF46" i="175"/>
  <c r="BE46" i="175"/>
  <c r="BD46" i="175"/>
  <c r="BG45" i="175"/>
  <c r="BF45" i="175"/>
  <c r="BE45" i="175"/>
  <c r="BD45" i="175"/>
  <c r="BF44" i="175"/>
  <c r="BD44" i="175"/>
  <c r="BG43" i="175"/>
  <c r="BF43" i="175"/>
  <c r="BE43" i="175"/>
  <c r="BD43" i="175"/>
  <c r="BG42" i="175"/>
  <c r="BF42" i="175"/>
  <c r="BE42" i="175"/>
  <c r="BD42" i="175"/>
  <c r="BG41" i="175"/>
  <c r="BF41" i="175"/>
  <c r="BE41" i="175"/>
  <c r="BD41" i="175"/>
  <c r="BF40" i="175"/>
  <c r="BE40" i="175"/>
  <c r="BD40" i="175"/>
  <c r="BG39" i="175"/>
  <c r="BF39" i="175"/>
  <c r="BE39" i="175"/>
  <c r="BD39" i="175"/>
  <c r="BG38" i="175"/>
  <c r="BF38" i="175"/>
  <c r="BE38" i="175"/>
  <c r="BD38" i="175"/>
  <c r="BF37" i="175"/>
  <c r="BD37" i="175"/>
  <c r="BG36" i="175"/>
  <c r="BF36" i="175"/>
  <c r="BE36" i="175"/>
  <c r="BD36" i="175"/>
  <c r="BG35" i="175"/>
  <c r="BF35" i="175"/>
  <c r="BE35" i="175"/>
  <c r="BD35" i="175"/>
  <c r="BF34" i="175"/>
  <c r="BD34" i="175"/>
  <c r="BG33" i="175"/>
  <c r="BF33" i="175"/>
  <c r="BE33" i="175"/>
  <c r="BD33" i="175"/>
  <c r="BG32" i="175"/>
  <c r="BF32" i="175"/>
  <c r="BE32" i="175"/>
  <c r="BD32" i="175"/>
  <c r="BG31" i="175"/>
  <c r="BF31" i="175"/>
  <c r="BE31" i="175"/>
  <c r="BD31" i="175"/>
  <c r="BF30" i="175"/>
  <c r="BE30" i="175"/>
  <c r="BD30" i="175"/>
  <c r="BG29" i="175"/>
  <c r="BF29" i="175"/>
  <c r="BE29" i="175"/>
  <c r="BD29" i="175"/>
  <c r="BG28" i="175"/>
  <c r="BF28" i="175"/>
  <c r="BE28" i="175"/>
  <c r="BD28" i="175"/>
  <c r="BF27" i="175"/>
  <c r="BD27" i="175"/>
  <c r="BG26" i="175"/>
  <c r="BF26" i="175"/>
  <c r="BE26" i="175"/>
  <c r="BD26" i="175"/>
  <c r="BG25" i="175"/>
  <c r="BF25" i="175"/>
  <c r="BE25" i="175"/>
  <c r="BD25" i="175"/>
  <c r="BF24" i="175"/>
  <c r="BD24" i="175"/>
  <c r="BG23" i="175"/>
  <c r="BF23" i="175"/>
  <c r="BE23" i="175"/>
  <c r="BD23" i="175"/>
  <c r="BG22" i="175"/>
  <c r="BF22" i="175"/>
  <c r="BE22" i="175"/>
  <c r="BD22" i="175"/>
  <c r="BG21" i="175"/>
  <c r="BF21" i="175"/>
  <c r="BE21" i="175"/>
  <c r="BD21" i="175"/>
  <c r="BF20" i="175"/>
  <c r="BE20" i="175"/>
  <c r="BD20" i="175"/>
  <c r="BB239" i="175"/>
  <c r="BA239" i="175"/>
  <c r="AZ239" i="175"/>
  <c r="AY239" i="175"/>
  <c r="BB238" i="175"/>
  <c r="BA238" i="175"/>
  <c r="AZ238" i="175"/>
  <c r="AY238" i="175"/>
  <c r="BA237" i="175"/>
  <c r="AY237" i="175"/>
  <c r="BB236" i="175"/>
  <c r="BA236" i="175"/>
  <c r="AZ236" i="175"/>
  <c r="AY236" i="175"/>
  <c r="BB235" i="175"/>
  <c r="BA235" i="175"/>
  <c r="AZ235" i="175"/>
  <c r="AY235" i="175"/>
  <c r="BA234" i="175"/>
  <c r="AY234" i="175"/>
  <c r="BB233" i="175"/>
  <c r="BA233" i="175"/>
  <c r="AZ233" i="175"/>
  <c r="AY233" i="175"/>
  <c r="BB232" i="175"/>
  <c r="BA232" i="175"/>
  <c r="AZ232" i="175"/>
  <c r="AY232" i="175"/>
  <c r="BB231" i="175"/>
  <c r="BA231" i="175"/>
  <c r="AZ231" i="175"/>
  <c r="AY231" i="175"/>
  <c r="BA230" i="175"/>
  <c r="AZ230" i="175"/>
  <c r="AY230" i="175"/>
  <c r="BB229" i="175"/>
  <c r="BA229" i="175"/>
  <c r="AZ229" i="175"/>
  <c r="AY229" i="175"/>
  <c r="BB228" i="175"/>
  <c r="BA228" i="175"/>
  <c r="AZ228" i="175"/>
  <c r="AY228" i="175"/>
  <c r="BA227" i="175"/>
  <c r="AY227" i="175"/>
  <c r="BB226" i="175"/>
  <c r="BA226" i="175"/>
  <c r="AZ226" i="175"/>
  <c r="AY226" i="175"/>
  <c r="BB225" i="175"/>
  <c r="BA225" i="175"/>
  <c r="AZ225" i="175"/>
  <c r="AY225" i="175"/>
  <c r="BA224" i="175"/>
  <c r="AY224" i="175"/>
  <c r="BB223" i="175"/>
  <c r="BA223" i="175"/>
  <c r="AZ223" i="175"/>
  <c r="AY223" i="175"/>
  <c r="BB222" i="175"/>
  <c r="BA222" i="175"/>
  <c r="AZ222" i="175"/>
  <c r="AY222" i="175"/>
  <c r="BB221" i="175"/>
  <c r="BA221" i="175"/>
  <c r="AZ221" i="175"/>
  <c r="AY221" i="175"/>
  <c r="BA220" i="175"/>
  <c r="AZ220" i="175"/>
  <c r="AY220" i="175"/>
  <c r="BB219" i="175"/>
  <c r="BA219" i="175"/>
  <c r="AZ219" i="175"/>
  <c r="AY219" i="175"/>
  <c r="BB218" i="175"/>
  <c r="BA218" i="175"/>
  <c r="AZ218" i="175"/>
  <c r="AY218" i="175"/>
  <c r="BA217" i="175"/>
  <c r="AY217" i="175"/>
  <c r="BB216" i="175"/>
  <c r="BA216" i="175"/>
  <c r="AZ216" i="175"/>
  <c r="AY216" i="175"/>
  <c r="BB215" i="175"/>
  <c r="BA215" i="175"/>
  <c r="AZ215" i="175"/>
  <c r="AY215" i="175"/>
  <c r="BA214" i="175"/>
  <c r="AY214" i="175"/>
  <c r="BB213" i="175"/>
  <c r="BA213" i="175"/>
  <c r="AZ213" i="175"/>
  <c r="AY213" i="175"/>
  <c r="BB212" i="175"/>
  <c r="BA212" i="175"/>
  <c r="AZ212" i="175"/>
  <c r="AY212" i="175"/>
  <c r="BB211" i="175"/>
  <c r="BA211" i="175"/>
  <c r="AZ211" i="175"/>
  <c r="AY211" i="175"/>
  <c r="BA210" i="175"/>
  <c r="AZ210" i="175"/>
  <c r="AY210" i="175"/>
  <c r="BB209" i="175"/>
  <c r="BA209" i="175"/>
  <c r="AZ209" i="175"/>
  <c r="AY209" i="175"/>
  <c r="BB208" i="175"/>
  <c r="BA208" i="175"/>
  <c r="AZ208" i="175"/>
  <c r="AY208" i="175"/>
  <c r="BA207" i="175"/>
  <c r="AY207" i="175"/>
  <c r="BB206" i="175"/>
  <c r="BA206" i="175"/>
  <c r="AZ206" i="175"/>
  <c r="AY206" i="175"/>
  <c r="BB205" i="175"/>
  <c r="BA205" i="175"/>
  <c r="AZ205" i="175"/>
  <c r="AY205" i="175"/>
  <c r="BA204" i="175"/>
  <c r="AY204" i="175"/>
  <c r="BB203" i="175"/>
  <c r="BA203" i="175"/>
  <c r="AZ203" i="175"/>
  <c r="AY203" i="175"/>
  <c r="BB202" i="175"/>
  <c r="BA202" i="175"/>
  <c r="AZ202" i="175"/>
  <c r="AY202" i="175"/>
  <c r="BB201" i="175"/>
  <c r="BA201" i="175"/>
  <c r="AZ201" i="175"/>
  <c r="AY201" i="175"/>
  <c r="BA200" i="175"/>
  <c r="AZ200" i="175"/>
  <c r="AY200" i="175"/>
  <c r="BB199" i="175"/>
  <c r="BA199" i="175"/>
  <c r="AZ199" i="175"/>
  <c r="AY199" i="175"/>
  <c r="BB198" i="175"/>
  <c r="BA198" i="175"/>
  <c r="AZ198" i="175"/>
  <c r="AY198" i="175"/>
  <c r="BA197" i="175"/>
  <c r="AY197" i="175"/>
  <c r="BB196" i="175"/>
  <c r="BA196" i="175"/>
  <c r="AZ196" i="175"/>
  <c r="AY196" i="175"/>
  <c r="BB195" i="175"/>
  <c r="BA195" i="175"/>
  <c r="AZ195" i="175"/>
  <c r="AY195" i="175"/>
  <c r="BA194" i="175"/>
  <c r="AY194" i="175"/>
  <c r="BB193" i="175"/>
  <c r="BA193" i="175"/>
  <c r="AZ193" i="175"/>
  <c r="AY193" i="175"/>
  <c r="BB192" i="175"/>
  <c r="BA192" i="175"/>
  <c r="AZ192" i="175"/>
  <c r="AY192" i="175"/>
  <c r="BB191" i="175"/>
  <c r="BA191" i="175"/>
  <c r="AZ191" i="175"/>
  <c r="AY191" i="175"/>
  <c r="BA190" i="175"/>
  <c r="AZ190" i="175"/>
  <c r="AY190" i="175"/>
  <c r="BB189" i="175"/>
  <c r="BA189" i="175"/>
  <c r="AZ189" i="175"/>
  <c r="AY189" i="175"/>
  <c r="BB188" i="175"/>
  <c r="BA188" i="175"/>
  <c r="AZ188" i="175"/>
  <c r="AY188" i="175"/>
  <c r="BA187" i="175"/>
  <c r="AY187" i="175"/>
  <c r="BB186" i="175"/>
  <c r="BA186" i="175"/>
  <c r="AZ186" i="175"/>
  <c r="AY186" i="175"/>
  <c r="BB185" i="175"/>
  <c r="BA185" i="175"/>
  <c r="AZ185" i="175"/>
  <c r="AY185" i="175"/>
  <c r="BA184" i="175"/>
  <c r="AY184" i="175"/>
  <c r="BB183" i="175"/>
  <c r="BA183" i="175"/>
  <c r="AZ183" i="175"/>
  <c r="AY183" i="175"/>
  <c r="BB182" i="175"/>
  <c r="BA182" i="175"/>
  <c r="AZ182" i="175"/>
  <c r="AY182" i="175"/>
  <c r="BB181" i="175"/>
  <c r="BA181" i="175"/>
  <c r="AZ181" i="175"/>
  <c r="AY181" i="175"/>
  <c r="BA180" i="175"/>
  <c r="AZ180" i="175"/>
  <c r="AY180" i="175"/>
  <c r="BB179" i="175"/>
  <c r="BA179" i="175"/>
  <c r="AZ179" i="175"/>
  <c r="AY179" i="175"/>
  <c r="BB178" i="175"/>
  <c r="BA178" i="175"/>
  <c r="AZ178" i="175"/>
  <c r="AY178" i="175"/>
  <c r="BA177" i="175"/>
  <c r="AY177" i="175"/>
  <c r="BB176" i="175"/>
  <c r="BA176" i="175"/>
  <c r="AZ176" i="175"/>
  <c r="AY176" i="175"/>
  <c r="BB175" i="175"/>
  <c r="BA175" i="175"/>
  <c r="AZ175" i="175"/>
  <c r="AY175" i="175"/>
  <c r="BA174" i="175"/>
  <c r="AY174" i="175"/>
  <c r="BB173" i="175"/>
  <c r="BA173" i="175"/>
  <c r="AZ173" i="175"/>
  <c r="AY173" i="175"/>
  <c r="BB172" i="175"/>
  <c r="BA172" i="175"/>
  <c r="AZ172" i="175"/>
  <c r="AY172" i="175"/>
  <c r="BB171" i="175"/>
  <c r="BA171" i="175"/>
  <c r="AZ171" i="175"/>
  <c r="AY171" i="175"/>
  <c r="BA170" i="175"/>
  <c r="AZ170" i="175"/>
  <c r="AY170" i="175"/>
  <c r="BB169" i="175"/>
  <c r="BA169" i="175"/>
  <c r="AZ169" i="175"/>
  <c r="AY169" i="175"/>
  <c r="BB168" i="175"/>
  <c r="BA168" i="175"/>
  <c r="AZ168" i="175"/>
  <c r="AY168" i="175"/>
  <c r="BA167" i="175"/>
  <c r="AY167" i="175"/>
  <c r="BB166" i="175"/>
  <c r="BA166" i="175"/>
  <c r="AZ166" i="175"/>
  <c r="AY166" i="175"/>
  <c r="BB165" i="175"/>
  <c r="BA165" i="175"/>
  <c r="AZ165" i="175"/>
  <c r="AY165" i="175"/>
  <c r="BA164" i="175"/>
  <c r="AY164" i="175"/>
  <c r="BB163" i="175"/>
  <c r="BA163" i="175"/>
  <c r="AZ163" i="175"/>
  <c r="AY163" i="175"/>
  <c r="BB162" i="175"/>
  <c r="BA162" i="175"/>
  <c r="AZ162" i="175"/>
  <c r="AY162" i="175"/>
  <c r="BB161" i="175"/>
  <c r="BA161" i="175"/>
  <c r="AZ161" i="175"/>
  <c r="AY161" i="175"/>
  <c r="BA160" i="175"/>
  <c r="AZ160" i="175"/>
  <c r="AY160" i="175"/>
  <c r="BB159" i="175"/>
  <c r="BA159" i="175"/>
  <c r="AZ159" i="175"/>
  <c r="AY159" i="175"/>
  <c r="BB158" i="175"/>
  <c r="BA158" i="175"/>
  <c r="AZ158" i="175"/>
  <c r="AY158" i="175"/>
  <c r="BA157" i="175"/>
  <c r="AY157" i="175"/>
  <c r="BB156" i="175"/>
  <c r="BA156" i="175"/>
  <c r="AZ156" i="175"/>
  <c r="AY156" i="175"/>
  <c r="BB155" i="175"/>
  <c r="BA155" i="175"/>
  <c r="AZ155" i="175"/>
  <c r="AY155" i="175"/>
  <c r="BA154" i="175"/>
  <c r="AY154" i="175"/>
  <c r="BB153" i="175"/>
  <c r="BA153" i="175"/>
  <c r="AZ153" i="175"/>
  <c r="AY153" i="175"/>
  <c r="BB152" i="175"/>
  <c r="BA152" i="175"/>
  <c r="AZ152" i="175"/>
  <c r="AY152" i="175"/>
  <c r="BB151" i="175"/>
  <c r="BA151" i="175"/>
  <c r="AZ151" i="175"/>
  <c r="AY151" i="175"/>
  <c r="BA150" i="175"/>
  <c r="AZ150" i="175"/>
  <c r="AY150" i="175"/>
  <c r="BB149" i="175"/>
  <c r="BA149" i="175"/>
  <c r="AZ149" i="175"/>
  <c r="AY149" i="175"/>
  <c r="BB148" i="175"/>
  <c r="BA148" i="175"/>
  <c r="AZ148" i="175"/>
  <c r="AY148" i="175"/>
  <c r="BA147" i="175"/>
  <c r="AY147" i="175"/>
  <c r="BB146" i="175"/>
  <c r="BA146" i="175"/>
  <c r="AZ146" i="175"/>
  <c r="AY146" i="175"/>
  <c r="BB145" i="175"/>
  <c r="BA145" i="175"/>
  <c r="AZ145" i="175"/>
  <c r="AY145" i="175"/>
  <c r="BA144" i="175"/>
  <c r="AY144" i="175"/>
  <c r="BB143" i="175"/>
  <c r="BA143" i="175"/>
  <c r="AZ143" i="175"/>
  <c r="AY143" i="175"/>
  <c r="BB142" i="175"/>
  <c r="BA142" i="175"/>
  <c r="AZ142" i="175"/>
  <c r="AY142" i="175"/>
  <c r="BB141" i="175"/>
  <c r="BA141" i="175"/>
  <c r="AZ141" i="175"/>
  <c r="AY141" i="175"/>
  <c r="BA140" i="175"/>
  <c r="AZ140" i="175"/>
  <c r="AY140" i="175"/>
  <c r="BB139" i="175"/>
  <c r="BA139" i="175"/>
  <c r="AZ139" i="175"/>
  <c r="AY139" i="175"/>
  <c r="BB138" i="175"/>
  <c r="BA138" i="175"/>
  <c r="AZ138" i="175"/>
  <c r="AY138" i="175"/>
  <c r="BA137" i="175"/>
  <c r="AY137" i="175"/>
  <c r="BB136" i="175"/>
  <c r="BA136" i="175"/>
  <c r="AZ136" i="175"/>
  <c r="AY136" i="175"/>
  <c r="BB135" i="175"/>
  <c r="BA135" i="175"/>
  <c r="AZ135" i="175"/>
  <c r="AY135" i="175"/>
  <c r="BA134" i="175"/>
  <c r="AY134" i="175"/>
  <c r="BB133" i="175"/>
  <c r="BA133" i="175"/>
  <c r="AZ133" i="175"/>
  <c r="AY133" i="175"/>
  <c r="BB132" i="175"/>
  <c r="BA132" i="175"/>
  <c r="AZ132" i="175"/>
  <c r="AY132" i="175"/>
  <c r="BB131" i="175"/>
  <c r="BA131" i="175"/>
  <c r="AZ131" i="175"/>
  <c r="AY131" i="175"/>
  <c r="BA130" i="175"/>
  <c r="AZ130" i="175"/>
  <c r="AY130" i="175"/>
  <c r="BB129" i="175"/>
  <c r="BA129" i="175"/>
  <c r="AZ129" i="175"/>
  <c r="AY129" i="175"/>
  <c r="BB128" i="175"/>
  <c r="BA128" i="175"/>
  <c r="AZ128" i="175"/>
  <c r="AY128" i="175"/>
  <c r="BA127" i="175"/>
  <c r="AY127" i="175"/>
  <c r="BB126" i="175"/>
  <c r="BA126" i="175"/>
  <c r="AZ126" i="175"/>
  <c r="AY126" i="175"/>
  <c r="BB125" i="175"/>
  <c r="BA125" i="175"/>
  <c r="AZ125" i="175"/>
  <c r="AY125" i="175"/>
  <c r="BA124" i="175"/>
  <c r="AY124" i="175"/>
  <c r="BB123" i="175"/>
  <c r="BA123" i="175"/>
  <c r="AZ123" i="175"/>
  <c r="AY123" i="175"/>
  <c r="BB122" i="175"/>
  <c r="BA122" i="175"/>
  <c r="AZ122" i="175"/>
  <c r="AY122" i="175"/>
  <c r="BB121" i="175"/>
  <c r="BA121" i="175"/>
  <c r="AZ121" i="175"/>
  <c r="AY121" i="175"/>
  <c r="BA120" i="175"/>
  <c r="AZ120" i="175"/>
  <c r="AY120" i="175"/>
  <c r="BB119" i="175"/>
  <c r="BA119" i="175"/>
  <c r="AZ119" i="175"/>
  <c r="AY119" i="175"/>
  <c r="BB118" i="175"/>
  <c r="BA118" i="175"/>
  <c r="AZ118" i="175"/>
  <c r="AY118" i="175"/>
  <c r="BA117" i="175"/>
  <c r="AY117" i="175"/>
  <c r="BB116" i="175"/>
  <c r="BA116" i="175"/>
  <c r="AZ116" i="175"/>
  <c r="AY116" i="175"/>
  <c r="BB115" i="175"/>
  <c r="BA115" i="175"/>
  <c r="AZ115" i="175"/>
  <c r="AY115" i="175"/>
  <c r="BA114" i="175"/>
  <c r="AY114" i="175"/>
  <c r="BB113" i="175"/>
  <c r="BA113" i="175"/>
  <c r="AZ113" i="175"/>
  <c r="AY113" i="175"/>
  <c r="BB112" i="175"/>
  <c r="BA112" i="175"/>
  <c r="AZ112" i="175"/>
  <c r="AY112" i="175"/>
  <c r="BB111" i="175"/>
  <c r="BA111" i="175"/>
  <c r="AZ111" i="175"/>
  <c r="AY111" i="175"/>
  <c r="BA110" i="175"/>
  <c r="AZ110" i="175"/>
  <c r="AY110" i="175"/>
  <c r="BB109" i="175"/>
  <c r="BA109" i="175"/>
  <c r="AZ109" i="175"/>
  <c r="AY109" i="175"/>
  <c r="BB108" i="175"/>
  <c r="BA108" i="175"/>
  <c r="AZ108" i="175"/>
  <c r="AY108" i="175"/>
  <c r="BA107" i="175"/>
  <c r="AY107" i="175"/>
  <c r="BB106" i="175"/>
  <c r="BA106" i="175"/>
  <c r="AZ106" i="175"/>
  <c r="AY106" i="175"/>
  <c r="BB105" i="175"/>
  <c r="BA105" i="175"/>
  <c r="AZ105" i="175"/>
  <c r="AY105" i="175"/>
  <c r="BA104" i="175"/>
  <c r="AY104" i="175"/>
  <c r="BB103" i="175"/>
  <c r="BA103" i="175"/>
  <c r="AZ103" i="175"/>
  <c r="AY103" i="175"/>
  <c r="BB102" i="175"/>
  <c r="BA102" i="175"/>
  <c r="AZ102" i="175"/>
  <c r="AY102" i="175"/>
  <c r="BB101" i="175"/>
  <c r="BA101" i="175"/>
  <c r="AZ101" i="175"/>
  <c r="AY101" i="175"/>
  <c r="BA100" i="175"/>
  <c r="AZ100" i="175"/>
  <c r="AY100" i="175"/>
  <c r="BB99" i="175"/>
  <c r="BA99" i="175"/>
  <c r="AZ99" i="175"/>
  <c r="AY99" i="175"/>
  <c r="BB98" i="175"/>
  <c r="BA98" i="175"/>
  <c r="AZ98" i="175"/>
  <c r="AY98" i="175"/>
  <c r="BA97" i="175"/>
  <c r="AY97" i="175"/>
  <c r="BB96" i="175"/>
  <c r="BA96" i="175"/>
  <c r="AZ96" i="175"/>
  <c r="AY96" i="175"/>
  <c r="BB95" i="175"/>
  <c r="BA95" i="175"/>
  <c r="AZ95" i="175"/>
  <c r="AY95" i="175"/>
  <c r="BA94" i="175"/>
  <c r="AY94" i="175"/>
  <c r="BB93" i="175"/>
  <c r="BA93" i="175"/>
  <c r="AZ93" i="175"/>
  <c r="AY93" i="175"/>
  <c r="BB92" i="175"/>
  <c r="BA92" i="175"/>
  <c r="AZ92" i="175"/>
  <c r="AY92" i="175"/>
  <c r="BB91" i="175"/>
  <c r="BA91" i="175"/>
  <c r="AZ91" i="175"/>
  <c r="AY91" i="175"/>
  <c r="BA90" i="175"/>
  <c r="AZ90" i="175"/>
  <c r="AY90" i="175"/>
  <c r="BB89" i="175"/>
  <c r="BA89" i="175"/>
  <c r="AZ89" i="175"/>
  <c r="AY89" i="175"/>
  <c r="BB88" i="175"/>
  <c r="BA88" i="175"/>
  <c r="AZ88" i="175"/>
  <c r="AY88" i="175"/>
  <c r="BA87" i="175"/>
  <c r="AY87" i="175"/>
  <c r="BB86" i="175"/>
  <c r="BA86" i="175"/>
  <c r="AZ86" i="175"/>
  <c r="AY86" i="175"/>
  <c r="BB85" i="175"/>
  <c r="BA85" i="175"/>
  <c r="AZ85" i="175"/>
  <c r="AY85" i="175"/>
  <c r="BA84" i="175"/>
  <c r="AY84" i="175"/>
  <c r="BB83" i="175"/>
  <c r="BA83" i="175"/>
  <c r="AZ83" i="175"/>
  <c r="AY83" i="175"/>
  <c r="BB82" i="175"/>
  <c r="BA82" i="175"/>
  <c r="AZ82" i="175"/>
  <c r="AY82" i="175"/>
  <c r="BB81" i="175"/>
  <c r="BA81" i="175"/>
  <c r="AZ81" i="175"/>
  <c r="AY81" i="175"/>
  <c r="BA80" i="175"/>
  <c r="AZ80" i="175"/>
  <c r="AY80" i="175"/>
  <c r="BB79" i="175"/>
  <c r="BA79" i="175"/>
  <c r="AZ79" i="175"/>
  <c r="AY79" i="175"/>
  <c r="BB78" i="175"/>
  <c r="BA78" i="175"/>
  <c r="AZ78" i="175"/>
  <c r="AY78" i="175"/>
  <c r="BA77" i="175"/>
  <c r="AY77" i="175"/>
  <c r="BB76" i="175"/>
  <c r="BA76" i="175"/>
  <c r="AZ76" i="175"/>
  <c r="AY76" i="175"/>
  <c r="BB75" i="175"/>
  <c r="BA75" i="175"/>
  <c r="AZ75" i="175"/>
  <c r="AY75" i="175"/>
  <c r="BA74" i="175"/>
  <c r="AY74" i="175"/>
  <c r="BB73" i="175"/>
  <c r="BA73" i="175"/>
  <c r="AZ73" i="175"/>
  <c r="AY73" i="175"/>
  <c r="BB72" i="175"/>
  <c r="BA72" i="175"/>
  <c r="AZ72" i="175"/>
  <c r="AY72" i="175"/>
  <c r="BB71" i="175"/>
  <c r="BA71" i="175"/>
  <c r="AZ71" i="175"/>
  <c r="AY71" i="175"/>
  <c r="BA70" i="175"/>
  <c r="AZ70" i="175"/>
  <c r="AY70" i="175"/>
  <c r="BB69" i="175"/>
  <c r="BA69" i="175"/>
  <c r="AZ69" i="175"/>
  <c r="AY69" i="175"/>
  <c r="BB68" i="175"/>
  <c r="BA68" i="175"/>
  <c r="AZ68" i="175"/>
  <c r="AY68" i="175"/>
  <c r="BA67" i="175"/>
  <c r="AY67" i="175"/>
  <c r="BB66" i="175"/>
  <c r="BA66" i="175"/>
  <c r="AZ66" i="175"/>
  <c r="AY66" i="175"/>
  <c r="BB65" i="175"/>
  <c r="BA65" i="175"/>
  <c r="AZ65" i="175"/>
  <c r="AY65" i="175"/>
  <c r="BA64" i="175"/>
  <c r="AY64" i="175"/>
  <c r="BB63" i="175"/>
  <c r="BA63" i="175"/>
  <c r="AZ63" i="175"/>
  <c r="AY63" i="175"/>
  <c r="BB62" i="175"/>
  <c r="BA62" i="175"/>
  <c r="AZ62" i="175"/>
  <c r="AY62" i="175"/>
  <c r="BB61" i="175"/>
  <c r="BA61" i="175"/>
  <c r="AZ61" i="175"/>
  <c r="AY61" i="175"/>
  <c r="BA60" i="175"/>
  <c r="AZ60" i="175"/>
  <c r="AY60" i="175"/>
  <c r="BB59" i="175"/>
  <c r="BA59" i="175"/>
  <c r="AZ59" i="175"/>
  <c r="AY59" i="175"/>
  <c r="BB58" i="175"/>
  <c r="BA58" i="175"/>
  <c r="AZ58" i="175"/>
  <c r="AY58" i="175"/>
  <c r="BA57" i="175"/>
  <c r="AY57" i="175"/>
  <c r="BB56" i="175"/>
  <c r="BA56" i="175"/>
  <c r="AZ56" i="175"/>
  <c r="AY56" i="175"/>
  <c r="BB55" i="175"/>
  <c r="BA55" i="175"/>
  <c r="AZ55" i="175"/>
  <c r="AY55" i="175"/>
  <c r="BA54" i="175"/>
  <c r="AY54" i="175"/>
  <c r="BB53" i="175"/>
  <c r="BA53" i="175"/>
  <c r="AZ53" i="175"/>
  <c r="AY53" i="175"/>
  <c r="BB52" i="175"/>
  <c r="BA52" i="175"/>
  <c r="AZ52" i="175"/>
  <c r="AY52" i="175"/>
  <c r="BB51" i="175"/>
  <c r="BA51" i="175"/>
  <c r="AZ51" i="175"/>
  <c r="AY51" i="175"/>
  <c r="BA50" i="175"/>
  <c r="AZ50" i="175"/>
  <c r="AY50" i="175"/>
  <c r="BB49" i="175"/>
  <c r="BA49" i="175"/>
  <c r="AZ49" i="175"/>
  <c r="AY49" i="175"/>
  <c r="BB48" i="175"/>
  <c r="BA48" i="175"/>
  <c r="AZ48" i="175"/>
  <c r="AY48" i="175"/>
  <c r="BA47" i="175"/>
  <c r="AY47" i="175"/>
  <c r="BB46" i="175"/>
  <c r="BA46" i="175"/>
  <c r="AZ46" i="175"/>
  <c r="AY46" i="175"/>
  <c r="BB45" i="175"/>
  <c r="BA45" i="175"/>
  <c r="AZ45" i="175"/>
  <c r="AY45" i="175"/>
  <c r="BA44" i="175"/>
  <c r="AY44" i="175"/>
  <c r="BB43" i="175"/>
  <c r="BA43" i="175"/>
  <c r="AZ43" i="175"/>
  <c r="AY43" i="175"/>
  <c r="BB42" i="175"/>
  <c r="BA42" i="175"/>
  <c r="AZ42" i="175"/>
  <c r="AY42" i="175"/>
  <c r="BB41" i="175"/>
  <c r="BA41" i="175"/>
  <c r="AZ41" i="175"/>
  <c r="AY41" i="175"/>
  <c r="BA40" i="175"/>
  <c r="AZ40" i="175"/>
  <c r="AY40" i="175"/>
  <c r="BB39" i="175"/>
  <c r="BA39" i="175"/>
  <c r="AZ39" i="175"/>
  <c r="AY39" i="175"/>
  <c r="BB38" i="175"/>
  <c r="BA38" i="175"/>
  <c r="AZ38" i="175"/>
  <c r="AY38" i="175"/>
  <c r="BA37" i="175"/>
  <c r="AY37" i="175"/>
  <c r="BB36" i="175"/>
  <c r="BA36" i="175"/>
  <c r="AZ36" i="175"/>
  <c r="AY36" i="175"/>
  <c r="BB35" i="175"/>
  <c r="BA35" i="175"/>
  <c r="AZ35" i="175"/>
  <c r="AY35" i="175"/>
  <c r="BA34" i="175"/>
  <c r="AY34" i="175"/>
  <c r="BB33" i="175"/>
  <c r="BA33" i="175"/>
  <c r="AZ33" i="175"/>
  <c r="AY33" i="175"/>
  <c r="BB32" i="175"/>
  <c r="BA32" i="175"/>
  <c r="AZ32" i="175"/>
  <c r="AY32" i="175"/>
  <c r="BB31" i="175"/>
  <c r="BA31" i="175"/>
  <c r="AZ31" i="175"/>
  <c r="AY31" i="175"/>
  <c r="BA30" i="175"/>
  <c r="AZ30" i="175"/>
  <c r="AY30" i="175"/>
  <c r="BB29" i="175"/>
  <c r="BA29" i="175"/>
  <c r="AZ29" i="175"/>
  <c r="AY29" i="175"/>
  <c r="BB28" i="175"/>
  <c r="BA28" i="175"/>
  <c r="AZ28" i="175"/>
  <c r="AY28" i="175"/>
  <c r="BA27" i="175"/>
  <c r="AY27" i="175"/>
  <c r="BB26" i="175"/>
  <c r="BA26" i="175"/>
  <c r="AZ26" i="175"/>
  <c r="AY26" i="175"/>
  <c r="BB25" i="175"/>
  <c r="BA25" i="175"/>
  <c r="AZ25" i="175"/>
  <c r="AY25" i="175"/>
  <c r="BA24" i="175"/>
  <c r="AY24" i="175"/>
  <c r="BB23" i="175"/>
  <c r="BA23" i="175"/>
  <c r="AZ23" i="175"/>
  <c r="AY23" i="175"/>
  <c r="BB22" i="175"/>
  <c r="BA22" i="175"/>
  <c r="AZ22" i="175"/>
  <c r="AY22" i="175"/>
  <c r="BB21" i="175"/>
  <c r="BA21" i="175"/>
  <c r="AZ21" i="175"/>
  <c r="AY21" i="175"/>
  <c r="BA20" i="175"/>
  <c r="AZ20" i="175"/>
  <c r="AY20" i="175"/>
  <c r="AW239" i="175"/>
  <c r="AV239" i="175"/>
  <c r="AU239" i="175"/>
  <c r="AT239" i="175"/>
  <c r="AW238" i="175"/>
  <c r="AV238" i="175"/>
  <c r="AU238" i="175"/>
  <c r="AT238" i="175"/>
  <c r="AV237" i="175"/>
  <c r="AT237" i="175"/>
  <c r="AW236" i="175"/>
  <c r="AV236" i="175"/>
  <c r="AU236" i="175"/>
  <c r="AT236" i="175"/>
  <c r="AW235" i="175"/>
  <c r="AV235" i="175"/>
  <c r="AU235" i="175"/>
  <c r="AT235" i="175"/>
  <c r="AW234" i="175"/>
  <c r="AV234" i="175"/>
  <c r="AU234" i="175"/>
  <c r="AT234" i="175"/>
  <c r="AV233" i="175"/>
  <c r="AT233" i="175"/>
  <c r="AV232" i="175"/>
  <c r="AT232" i="175"/>
  <c r="AV231" i="175"/>
  <c r="AT231" i="175"/>
  <c r="AV230" i="175"/>
  <c r="AU230" i="175"/>
  <c r="AT230" i="175"/>
  <c r="AW229" i="175"/>
  <c r="AV229" i="175"/>
  <c r="AU229" i="175"/>
  <c r="AT229" i="175"/>
  <c r="AW228" i="175"/>
  <c r="AV228" i="175"/>
  <c r="AU228" i="175"/>
  <c r="AT228" i="175"/>
  <c r="AV227" i="175"/>
  <c r="AT227" i="175"/>
  <c r="AW226" i="175"/>
  <c r="AV226" i="175"/>
  <c r="AU226" i="175"/>
  <c r="AT226" i="175"/>
  <c r="AW225" i="175"/>
  <c r="AV225" i="175"/>
  <c r="AU225" i="175"/>
  <c r="AT225" i="175"/>
  <c r="AW224" i="175"/>
  <c r="AV224" i="175"/>
  <c r="AU224" i="175"/>
  <c r="AT224" i="175"/>
  <c r="AV223" i="175"/>
  <c r="AT223" i="175"/>
  <c r="AV222" i="175"/>
  <c r="AT222" i="175"/>
  <c r="AV221" i="175"/>
  <c r="AT221" i="175"/>
  <c r="AV220" i="175"/>
  <c r="AU220" i="175"/>
  <c r="AT220" i="175"/>
  <c r="AW219" i="175"/>
  <c r="AV219" i="175"/>
  <c r="AU219" i="175"/>
  <c r="AT219" i="175"/>
  <c r="AW218" i="175"/>
  <c r="AV218" i="175"/>
  <c r="AU218" i="175"/>
  <c r="AT218" i="175"/>
  <c r="AV217" i="175"/>
  <c r="AT217" i="175"/>
  <c r="AW216" i="175"/>
  <c r="AV216" i="175"/>
  <c r="AU216" i="175"/>
  <c r="AT216" i="175"/>
  <c r="AW215" i="175"/>
  <c r="AV215" i="175"/>
  <c r="AU215" i="175"/>
  <c r="AT215" i="175"/>
  <c r="AW214" i="175"/>
  <c r="AV214" i="175"/>
  <c r="AU214" i="175"/>
  <c r="AT214" i="175"/>
  <c r="AV213" i="175"/>
  <c r="AT213" i="175"/>
  <c r="AV212" i="175"/>
  <c r="AT212" i="175"/>
  <c r="AV211" i="175"/>
  <c r="AT211" i="175"/>
  <c r="AV210" i="175"/>
  <c r="AU210" i="175"/>
  <c r="AT210" i="175"/>
  <c r="AW209" i="175"/>
  <c r="AV209" i="175"/>
  <c r="AU209" i="175"/>
  <c r="AT209" i="175"/>
  <c r="AW208" i="175"/>
  <c r="AV208" i="175"/>
  <c r="AU208" i="175"/>
  <c r="AT208" i="175"/>
  <c r="AV207" i="175"/>
  <c r="AT207" i="175"/>
  <c r="AW206" i="175"/>
  <c r="AV206" i="175"/>
  <c r="AU206" i="175"/>
  <c r="AT206" i="175"/>
  <c r="AW205" i="175"/>
  <c r="AV205" i="175"/>
  <c r="AU205" i="175"/>
  <c r="AT205" i="175"/>
  <c r="AW204" i="175"/>
  <c r="AV204" i="175"/>
  <c r="AU204" i="175"/>
  <c r="AT204" i="175"/>
  <c r="AV203" i="175"/>
  <c r="AT203" i="175"/>
  <c r="AV202" i="175"/>
  <c r="AT202" i="175"/>
  <c r="AV201" i="175"/>
  <c r="AT201" i="175"/>
  <c r="AV200" i="175"/>
  <c r="AU200" i="175"/>
  <c r="AT200" i="175"/>
  <c r="AW199" i="175"/>
  <c r="AV199" i="175"/>
  <c r="AU199" i="175"/>
  <c r="AT199" i="175"/>
  <c r="AW198" i="175"/>
  <c r="AV198" i="175"/>
  <c r="AU198" i="175"/>
  <c r="AT198" i="175"/>
  <c r="AV197" i="175"/>
  <c r="AT197" i="175"/>
  <c r="AW196" i="175"/>
  <c r="AV196" i="175"/>
  <c r="AU196" i="175"/>
  <c r="AT196" i="175"/>
  <c r="AW195" i="175"/>
  <c r="AV195" i="175"/>
  <c r="AU195" i="175"/>
  <c r="AT195" i="175"/>
  <c r="AW194" i="175"/>
  <c r="AV194" i="175"/>
  <c r="AU194" i="175"/>
  <c r="AT194" i="175"/>
  <c r="AV193" i="175"/>
  <c r="AT193" i="175"/>
  <c r="AV192" i="175"/>
  <c r="AT192" i="175"/>
  <c r="AV191" i="175"/>
  <c r="AT191" i="175"/>
  <c r="AV190" i="175"/>
  <c r="AU190" i="175"/>
  <c r="AT190" i="175"/>
  <c r="AW189" i="175"/>
  <c r="AV189" i="175"/>
  <c r="AU189" i="175"/>
  <c r="AT189" i="175"/>
  <c r="AW188" i="175"/>
  <c r="AV188" i="175"/>
  <c r="AU188" i="175"/>
  <c r="AT188" i="175"/>
  <c r="AV187" i="175"/>
  <c r="AT187" i="175"/>
  <c r="AW186" i="175"/>
  <c r="AV186" i="175"/>
  <c r="AU186" i="175"/>
  <c r="AT186" i="175"/>
  <c r="AW185" i="175"/>
  <c r="AV185" i="175"/>
  <c r="AU185" i="175"/>
  <c r="AT185" i="175"/>
  <c r="AW184" i="175"/>
  <c r="AV184" i="175"/>
  <c r="AU184" i="175"/>
  <c r="AT184" i="175"/>
  <c r="AV183" i="175"/>
  <c r="AT183" i="175"/>
  <c r="AV182" i="175"/>
  <c r="AT182" i="175"/>
  <c r="AV181" i="175"/>
  <c r="AT181" i="175"/>
  <c r="AV180" i="175"/>
  <c r="AU180" i="175"/>
  <c r="AT180" i="175"/>
  <c r="AW179" i="175"/>
  <c r="AV179" i="175"/>
  <c r="AU179" i="175"/>
  <c r="AT179" i="175"/>
  <c r="AW178" i="175"/>
  <c r="AV178" i="175"/>
  <c r="AU178" i="175"/>
  <c r="AT178" i="175"/>
  <c r="AV177" i="175"/>
  <c r="AT177" i="175"/>
  <c r="AW176" i="175"/>
  <c r="AV176" i="175"/>
  <c r="AU176" i="175"/>
  <c r="AT176" i="175"/>
  <c r="AW175" i="175"/>
  <c r="AV175" i="175"/>
  <c r="AU175" i="175"/>
  <c r="AT175" i="175"/>
  <c r="AW174" i="175"/>
  <c r="AV174" i="175"/>
  <c r="AU174" i="175"/>
  <c r="AT174" i="175"/>
  <c r="AV173" i="175"/>
  <c r="AT173" i="175"/>
  <c r="AV172" i="175"/>
  <c r="AT172" i="175"/>
  <c r="AV171" i="175"/>
  <c r="AT171" i="175"/>
  <c r="AV170" i="175"/>
  <c r="AU170" i="175"/>
  <c r="AT170" i="175"/>
  <c r="AW169" i="175"/>
  <c r="AV169" i="175"/>
  <c r="AU169" i="175"/>
  <c r="AT169" i="175"/>
  <c r="AW168" i="175"/>
  <c r="AV168" i="175"/>
  <c r="AU168" i="175"/>
  <c r="AT168" i="175"/>
  <c r="AV167" i="175"/>
  <c r="AT167" i="175"/>
  <c r="AW166" i="175"/>
  <c r="AV166" i="175"/>
  <c r="AU166" i="175"/>
  <c r="AT166" i="175"/>
  <c r="AW165" i="175"/>
  <c r="AV165" i="175"/>
  <c r="AU165" i="175"/>
  <c r="AT165" i="175"/>
  <c r="AW164" i="175"/>
  <c r="AV164" i="175"/>
  <c r="AU164" i="175"/>
  <c r="AT164" i="175"/>
  <c r="AV163" i="175"/>
  <c r="AT163" i="175"/>
  <c r="AV162" i="175"/>
  <c r="AT162" i="175"/>
  <c r="AV161" i="175"/>
  <c r="AT161" i="175"/>
  <c r="AV160" i="175"/>
  <c r="AU160" i="175"/>
  <c r="AT160" i="175"/>
  <c r="AW159" i="175"/>
  <c r="AV159" i="175"/>
  <c r="AU159" i="175"/>
  <c r="AT159" i="175"/>
  <c r="AW158" i="175"/>
  <c r="AV158" i="175"/>
  <c r="AU158" i="175"/>
  <c r="AT158" i="175"/>
  <c r="AV157" i="175"/>
  <c r="AT157" i="175"/>
  <c r="AW156" i="175"/>
  <c r="AV156" i="175"/>
  <c r="AU156" i="175"/>
  <c r="AT156" i="175"/>
  <c r="AW155" i="175"/>
  <c r="AV155" i="175"/>
  <c r="AU155" i="175"/>
  <c r="AT155" i="175"/>
  <c r="AW154" i="175"/>
  <c r="AV154" i="175"/>
  <c r="AU154" i="175"/>
  <c r="AT154" i="175"/>
  <c r="AV153" i="175"/>
  <c r="AT153" i="175"/>
  <c r="AV152" i="175"/>
  <c r="AT152" i="175"/>
  <c r="AV151" i="175"/>
  <c r="AT151" i="175"/>
  <c r="AV150" i="175"/>
  <c r="AU150" i="175"/>
  <c r="AT150" i="175"/>
  <c r="AW149" i="175"/>
  <c r="AV149" i="175"/>
  <c r="AU149" i="175"/>
  <c r="AT149" i="175"/>
  <c r="AW148" i="175"/>
  <c r="AV148" i="175"/>
  <c r="AU148" i="175"/>
  <c r="AT148" i="175"/>
  <c r="AV147" i="175"/>
  <c r="AT147" i="175"/>
  <c r="AW146" i="175"/>
  <c r="AV146" i="175"/>
  <c r="AU146" i="175"/>
  <c r="AT146" i="175"/>
  <c r="AW145" i="175"/>
  <c r="AV145" i="175"/>
  <c r="AU145" i="175"/>
  <c r="AT145" i="175"/>
  <c r="AW144" i="175"/>
  <c r="AV144" i="175"/>
  <c r="AU144" i="175"/>
  <c r="AT144" i="175"/>
  <c r="AV143" i="175"/>
  <c r="AT143" i="175"/>
  <c r="AV142" i="175"/>
  <c r="AT142" i="175"/>
  <c r="AV141" i="175"/>
  <c r="AT141" i="175"/>
  <c r="AV140" i="175"/>
  <c r="AU140" i="175"/>
  <c r="AT140" i="175"/>
  <c r="AW139" i="175"/>
  <c r="AV139" i="175"/>
  <c r="AU139" i="175"/>
  <c r="AT139" i="175"/>
  <c r="AW138" i="175"/>
  <c r="AV138" i="175"/>
  <c r="AU138" i="175"/>
  <c r="AT138" i="175"/>
  <c r="AV137" i="175"/>
  <c r="AT137" i="175"/>
  <c r="AW136" i="175"/>
  <c r="AV136" i="175"/>
  <c r="AU136" i="175"/>
  <c r="AT136" i="175"/>
  <c r="AW135" i="175"/>
  <c r="AV135" i="175"/>
  <c r="AU135" i="175"/>
  <c r="AT135" i="175"/>
  <c r="AW134" i="175"/>
  <c r="AV134" i="175"/>
  <c r="AU134" i="175"/>
  <c r="AT134" i="175"/>
  <c r="AV133" i="175"/>
  <c r="AT133" i="175"/>
  <c r="AV132" i="175"/>
  <c r="AT132" i="175"/>
  <c r="AV131" i="175"/>
  <c r="AT131" i="175"/>
  <c r="AV130" i="175"/>
  <c r="AU130" i="175"/>
  <c r="AT130" i="175"/>
  <c r="AW129" i="175"/>
  <c r="AV129" i="175"/>
  <c r="AU129" i="175"/>
  <c r="AT129" i="175"/>
  <c r="AW128" i="175"/>
  <c r="AV128" i="175"/>
  <c r="AU128" i="175"/>
  <c r="AT128" i="175"/>
  <c r="AV127" i="175"/>
  <c r="AT127" i="175"/>
  <c r="AW126" i="175"/>
  <c r="AV126" i="175"/>
  <c r="AU126" i="175"/>
  <c r="AT126" i="175"/>
  <c r="AW125" i="175"/>
  <c r="AV125" i="175"/>
  <c r="AU125" i="175"/>
  <c r="AT125" i="175"/>
  <c r="AW124" i="175"/>
  <c r="AV124" i="175"/>
  <c r="AU124" i="175"/>
  <c r="AT124" i="175"/>
  <c r="AV123" i="175"/>
  <c r="AT123" i="175"/>
  <c r="AV122" i="175"/>
  <c r="AT122" i="175"/>
  <c r="AV121" i="175"/>
  <c r="AT121" i="175"/>
  <c r="AV120" i="175"/>
  <c r="AU120" i="175"/>
  <c r="AT120" i="175"/>
  <c r="AW119" i="175"/>
  <c r="AV119" i="175"/>
  <c r="AU119" i="175"/>
  <c r="AT119" i="175"/>
  <c r="AW118" i="175"/>
  <c r="AV118" i="175"/>
  <c r="AU118" i="175"/>
  <c r="AT118" i="175"/>
  <c r="AV117" i="175"/>
  <c r="AT117" i="175"/>
  <c r="AW116" i="175"/>
  <c r="AV116" i="175"/>
  <c r="AU116" i="175"/>
  <c r="AT116" i="175"/>
  <c r="AW115" i="175"/>
  <c r="AV115" i="175"/>
  <c r="AU115" i="175"/>
  <c r="AT115" i="175"/>
  <c r="AW114" i="175"/>
  <c r="AV114" i="175"/>
  <c r="AU114" i="175"/>
  <c r="AT114" i="175"/>
  <c r="AV113" i="175"/>
  <c r="AT113" i="175"/>
  <c r="AV112" i="175"/>
  <c r="AT112" i="175"/>
  <c r="AV111" i="175"/>
  <c r="AT111" i="175"/>
  <c r="AV110" i="175"/>
  <c r="AU110" i="175"/>
  <c r="AT110" i="175"/>
  <c r="AW109" i="175"/>
  <c r="AV109" i="175"/>
  <c r="AU109" i="175"/>
  <c r="AT109" i="175"/>
  <c r="AW108" i="175"/>
  <c r="AV108" i="175"/>
  <c r="AU108" i="175"/>
  <c r="AT108" i="175"/>
  <c r="AV107" i="175"/>
  <c r="AT107" i="175"/>
  <c r="AW106" i="175"/>
  <c r="AV106" i="175"/>
  <c r="AU106" i="175"/>
  <c r="AT106" i="175"/>
  <c r="AW105" i="175"/>
  <c r="AV105" i="175"/>
  <c r="AU105" i="175"/>
  <c r="AT105" i="175"/>
  <c r="AW104" i="175"/>
  <c r="AV104" i="175"/>
  <c r="AU104" i="175"/>
  <c r="AT104" i="175"/>
  <c r="AV103" i="175"/>
  <c r="AT103" i="175"/>
  <c r="AV102" i="175"/>
  <c r="AT102" i="175"/>
  <c r="AV101" i="175"/>
  <c r="AT101" i="175"/>
  <c r="AV100" i="175"/>
  <c r="AU100" i="175"/>
  <c r="AT100" i="175"/>
  <c r="AW99" i="175"/>
  <c r="AV99" i="175"/>
  <c r="AU99" i="175"/>
  <c r="AT99" i="175"/>
  <c r="AW98" i="175"/>
  <c r="AV98" i="175"/>
  <c r="AU98" i="175"/>
  <c r="AT98" i="175"/>
  <c r="AV97" i="175"/>
  <c r="AT97" i="175"/>
  <c r="AW96" i="175"/>
  <c r="AV96" i="175"/>
  <c r="AU96" i="175"/>
  <c r="AT96" i="175"/>
  <c r="AW95" i="175"/>
  <c r="AV95" i="175"/>
  <c r="AU95" i="175"/>
  <c r="AT95" i="175"/>
  <c r="AW94" i="175"/>
  <c r="AV94" i="175"/>
  <c r="AU94" i="175"/>
  <c r="AT94" i="175"/>
  <c r="AV93" i="175"/>
  <c r="AT93" i="175"/>
  <c r="AV92" i="175"/>
  <c r="AT92" i="175"/>
  <c r="AV91" i="175"/>
  <c r="AT91" i="175"/>
  <c r="AV90" i="175"/>
  <c r="AU90" i="175"/>
  <c r="AT90" i="175"/>
  <c r="AW89" i="175"/>
  <c r="AV89" i="175"/>
  <c r="AU89" i="175"/>
  <c r="AT89" i="175"/>
  <c r="AW88" i="175"/>
  <c r="AV88" i="175"/>
  <c r="AU88" i="175"/>
  <c r="AT88" i="175"/>
  <c r="AV87" i="175"/>
  <c r="AT87" i="175"/>
  <c r="AW86" i="175"/>
  <c r="AV86" i="175"/>
  <c r="AU86" i="175"/>
  <c r="AT86" i="175"/>
  <c r="AW85" i="175"/>
  <c r="AV85" i="175"/>
  <c r="AU85" i="175"/>
  <c r="AT85" i="175"/>
  <c r="AW84" i="175"/>
  <c r="AV84" i="175"/>
  <c r="AU84" i="175"/>
  <c r="AT84" i="175"/>
  <c r="AV83" i="175"/>
  <c r="AT83" i="175"/>
  <c r="AV82" i="175"/>
  <c r="AT82" i="175"/>
  <c r="AV81" i="175"/>
  <c r="AT81" i="175"/>
  <c r="AV80" i="175"/>
  <c r="AU80" i="175"/>
  <c r="AT80" i="175"/>
  <c r="AW79" i="175"/>
  <c r="AV79" i="175"/>
  <c r="AU79" i="175"/>
  <c r="AT79" i="175"/>
  <c r="AW78" i="175"/>
  <c r="AV78" i="175"/>
  <c r="AU78" i="175"/>
  <c r="AT78" i="175"/>
  <c r="AV77" i="175"/>
  <c r="AT77" i="175"/>
  <c r="AW76" i="175"/>
  <c r="AV76" i="175"/>
  <c r="AU76" i="175"/>
  <c r="AT76" i="175"/>
  <c r="AW75" i="175"/>
  <c r="AV75" i="175"/>
  <c r="AU75" i="175"/>
  <c r="AT75" i="175"/>
  <c r="AW74" i="175"/>
  <c r="AV74" i="175"/>
  <c r="AU74" i="175"/>
  <c r="AT74" i="175"/>
  <c r="AV73" i="175"/>
  <c r="AT73" i="175"/>
  <c r="AV72" i="175"/>
  <c r="AT72" i="175"/>
  <c r="AV71" i="175"/>
  <c r="AT71" i="175"/>
  <c r="AV70" i="175"/>
  <c r="AU70" i="175"/>
  <c r="AT70" i="175"/>
  <c r="AW69" i="175"/>
  <c r="AV69" i="175"/>
  <c r="AU69" i="175"/>
  <c r="AT69" i="175"/>
  <c r="AW68" i="175"/>
  <c r="AV68" i="175"/>
  <c r="AU68" i="175"/>
  <c r="AT68" i="175"/>
  <c r="AV67" i="175"/>
  <c r="AT67" i="175"/>
  <c r="AW66" i="175"/>
  <c r="AV66" i="175"/>
  <c r="AU66" i="175"/>
  <c r="AT66" i="175"/>
  <c r="AW65" i="175"/>
  <c r="AV65" i="175"/>
  <c r="AU65" i="175"/>
  <c r="AT65" i="175"/>
  <c r="AW64" i="175"/>
  <c r="AV64" i="175"/>
  <c r="AU64" i="175"/>
  <c r="AT64" i="175"/>
  <c r="AV63" i="175"/>
  <c r="AT63" i="175"/>
  <c r="AV62" i="175"/>
  <c r="AT62" i="175"/>
  <c r="AV61" i="175"/>
  <c r="AT61" i="175"/>
  <c r="AV60" i="175"/>
  <c r="AU60" i="175"/>
  <c r="AT60" i="175"/>
  <c r="AW59" i="175"/>
  <c r="AV59" i="175"/>
  <c r="AU59" i="175"/>
  <c r="AT59" i="175"/>
  <c r="AW58" i="175"/>
  <c r="AV58" i="175"/>
  <c r="AU58" i="175"/>
  <c r="AT58" i="175"/>
  <c r="AV57" i="175"/>
  <c r="AT57" i="175"/>
  <c r="AW56" i="175"/>
  <c r="AV56" i="175"/>
  <c r="AU56" i="175"/>
  <c r="AT56" i="175"/>
  <c r="AW55" i="175"/>
  <c r="AV55" i="175"/>
  <c r="AU55" i="175"/>
  <c r="AT55" i="175"/>
  <c r="AW54" i="175"/>
  <c r="AV54" i="175"/>
  <c r="AU54" i="175"/>
  <c r="AT54" i="175"/>
  <c r="AV53" i="175"/>
  <c r="AT53" i="175"/>
  <c r="AV52" i="175"/>
  <c r="AT52" i="175"/>
  <c r="AV51" i="175"/>
  <c r="AT51" i="175"/>
  <c r="AV50" i="175"/>
  <c r="AU50" i="175"/>
  <c r="AT50" i="175"/>
  <c r="AW49" i="175"/>
  <c r="AV49" i="175"/>
  <c r="AU49" i="175"/>
  <c r="AT49" i="175"/>
  <c r="AW48" i="175"/>
  <c r="AV48" i="175"/>
  <c r="AU48" i="175"/>
  <c r="AT48" i="175"/>
  <c r="AV47" i="175"/>
  <c r="AT47" i="175"/>
  <c r="AW46" i="175"/>
  <c r="AV46" i="175"/>
  <c r="AU46" i="175"/>
  <c r="AT46" i="175"/>
  <c r="AW45" i="175"/>
  <c r="AV45" i="175"/>
  <c r="AU45" i="175"/>
  <c r="AT45" i="175"/>
  <c r="AW44" i="175"/>
  <c r="AV44" i="175"/>
  <c r="AU44" i="175"/>
  <c r="AT44" i="175"/>
  <c r="AV43" i="175"/>
  <c r="AT43" i="175"/>
  <c r="AV42" i="175"/>
  <c r="AT42" i="175"/>
  <c r="AV41" i="175"/>
  <c r="AT41" i="175"/>
  <c r="AV40" i="175"/>
  <c r="AU40" i="175"/>
  <c r="AT40" i="175"/>
  <c r="AW39" i="175"/>
  <c r="AV39" i="175"/>
  <c r="AU39" i="175"/>
  <c r="AT39" i="175"/>
  <c r="AW38" i="175"/>
  <c r="AV38" i="175"/>
  <c r="AU38" i="175"/>
  <c r="AT38" i="175"/>
  <c r="AV37" i="175"/>
  <c r="AT37" i="175"/>
  <c r="AW36" i="175"/>
  <c r="AV36" i="175"/>
  <c r="AU36" i="175"/>
  <c r="AT36" i="175"/>
  <c r="AW35" i="175"/>
  <c r="AV35" i="175"/>
  <c r="AU35" i="175"/>
  <c r="AT35" i="175"/>
  <c r="AW34" i="175"/>
  <c r="AV34" i="175"/>
  <c r="AU34" i="175"/>
  <c r="AT34" i="175"/>
  <c r="AV33" i="175"/>
  <c r="AT33" i="175"/>
  <c r="AV32" i="175"/>
  <c r="AT32" i="175"/>
  <c r="AV31" i="175"/>
  <c r="AT31" i="175"/>
  <c r="AV30" i="175"/>
  <c r="AU30" i="175"/>
  <c r="AT30" i="175"/>
  <c r="AW29" i="175"/>
  <c r="AV29" i="175"/>
  <c r="AU29" i="175"/>
  <c r="AT29" i="175"/>
  <c r="AW28" i="175"/>
  <c r="AV28" i="175"/>
  <c r="AU28" i="175"/>
  <c r="AT28" i="175"/>
  <c r="AV27" i="175"/>
  <c r="AT27" i="175"/>
  <c r="AW26" i="175"/>
  <c r="AV26" i="175"/>
  <c r="AU26" i="175"/>
  <c r="AT26" i="175"/>
  <c r="AW25" i="175"/>
  <c r="AV25" i="175"/>
  <c r="AU25" i="175"/>
  <c r="AT25" i="175"/>
  <c r="AW24" i="175"/>
  <c r="AV24" i="175"/>
  <c r="AU24" i="175"/>
  <c r="AT24" i="175"/>
  <c r="AV23" i="175"/>
  <c r="AT23" i="175"/>
  <c r="AV22" i="175"/>
  <c r="AT22" i="175"/>
  <c r="AV21" i="175"/>
  <c r="AT21" i="175"/>
  <c r="AV20" i="175"/>
  <c r="AU20" i="175"/>
  <c r="AT20" i="175"/>
  <c r="AR239" i="175"/>
  <c r="AQ239" i="175"/>
  <c r="AP239" i="175"/>
  <c r="AO239" i="175"/>
  <c r="AR238" i="175"/>
  <c r="AQ238" i="175"/>
  <c r="AP238" i="175"/>
  <c r="AO238" i="175"/>
  <c r="AQ237" i="175"/>
  <c r="AO237" i="175"/>
  <c r="AR236" i="175"/>
  <c r="AQ236" i="175"/>
  <c r="AP236" i="175"/>
  <c r="AO236" i="175"/>
  <c r="AR235" i="175"/>
  <c r="AQ235" i="175"/>
  <c r="AP235" i="175"/>
  <c r="AO235" i="175"/>
  <c r="AR234" i="175"/>
  <c r="AQ234" i="175"/>
  <c r="AP234" i="175"/>
  <c r="AO234" i="175"/>
  <c r="AQ233" i="175"/>
  <c r="AO233" i="175"/>
  <c r="AQ232" i="175"/>
  <c r="AO232" i="175"/>
  <c r="AQ231" i="175"/>
  <c r="AO231" i="175"/>
  <c r="AQ230" i="175"/>
  <c r="AP230" i="175"/>
  <c r="AO230" i="175"/>
  <c r="AR229" i="175"/>
  <c r="AQ229" i="175"/>
  <c r="AP229" i="175"/>
  <c r="AO229" i="175"/>
  <c r="AR228" i="175"/>
  <c r="AQ228" i="175"/>
  <c r="AP228" i="175"/>
  <c r="AO228" i="175"/>
  <c r="AQ227" i="175"/>
  <c r="AO227" i="175"/>
  <c r="AR226" i="175"/>
  <c r="AQ226" i="175"/>
  <c r="AP226" i="175"/>
  <c r="AO226" i="175"/>
  <c r="AR225" i="175"/>
  <c r="AQ225" i="175"/>
  <c r="AP225" i="175"/>
  <c r="AO225" i="175"/>
  <c r="AR224" i="175"/>
  <c r="AQ224" i="175"/>
  <c r="AP224" i="175"/>
  <c r="AO224" i="175"/>
  <c r="AQ223" i="175"/>
  <c r="AO223" i="175"/>
  <c r="AQ222" i="175"/>
  <c r="AO222" i="175"/>
  <c r="AQ221" i="175"/>
  <c r="AO221" i="175"/>
  <c r="AQ220" i="175"/>
  <c r="AP220" i="175"/>
  <c r="AO220" i="175"/>
  <c r="AR219" i="175"/>
  <c r="AQ219" i="175"/>
  <c r="AP219" i="175"/>
  <c r="AO219" i="175"/>
  <c r="AR218" i="175"/>
  <c r="AQ218" i="175"/>
  <c r="AP218" i="175"/>
  <c r="AO218" i="175"/>
  <c r="AQ217" i="175"/>
  <c r="AO217" i="175"/>
  <c r="AR216" i="175"/>
  <c r="AQ216" i="175"/>
  <c r="AP216" i="175"/>
  <c r="AO216" i="175"/>
  <c r="AR215" i="175"/>
  <c r="AQ215" i="175"/>
  <c r="AP215" i="175"/>
  <c r="AO215" i="175"/>
  <c r="AR214" i="175"/>
  <c r="AQ214" i="175"/>
  <c r="AP214" i="175"/>
  <c r="AO214" i="175"/>
  <c r="AQ213" i="175"/>
  <c r="AO213" i="175"/>
  <c r="AQ212" i="175"/>
  <c r="AO212" i="175"/>
  <c r="AQ211" i="175"/>
  <c r="AO211" i="175"/>
  <c r="AQ210" i="175"/>
  <c r="AP210" i="175"/>
  <c r="AO210" i="175"/>
  <c r="AR209" i="175"/>
  <c r="AQ209" i="175"/>
  <c r="AP209" i="175"/>
  <c r="AO209" i="175"/>
  <c r="AR208" i="175"/>
  <c r="AQ208" i="175"/>
  <c r="AP208" i="175"/>
  <c r="AO208" i="175"/>
  <c r="AQ207" i="175"/>
  <c r="AO207" i="175"/>
  <c r="AR206" i="175"/>
  <c r="AQ206" i="175"/>
  <c r="AP206" i="175"/>
  <c r="AO206" i="175"/>
  <c r="AR205" i="175"/>
  <c r="AQ205" i="175"/>
  <c r="AP205" i="175"/>
  <c r="AO205" i="175"/>
  <c r="AR204" i="175"/>
  <c r="AQ204" i="175"/>
  <c r="AP204" i="175"/>
  <c r="AO204" i="175"/>
  <c r="AQ203" i="175"/>
  <c r="AO203" i="175"/>
  <c r="AQ202" i="175"/>
  <c r="AO202" i="175"/>
  <c r="AQ201" i="175"/>
  <c r="AO201" i="175"/>
  <c r="AQ200" i="175"/>
  <c r="AP200" i="175"/>
  <c r="AO200" i="175"/>
  <c r="AR199" i="175"/>
  <c r="AQ199" i="175"/>
  <c r="AP199" i="175"/>
  <c r="AO199" i="175"/>
  <c r="AR198" i="175"/>
  <c r="AQ198" i="175"/>
  <c r="AP198" i="175"/>
  <c r="AO198" i="175"/>
  <c r="AQ197" i="175"/>
  <c r="AO197" i="175"/>
  <c r="AR196" i="175"/>
  <c r="AQ196" i="175"/>
  <c r="AP196" i="175"/>
  <c r="AO196" i="175"/>
  <c r="AR195" i="175"/>
  <c r="AQ195" i="175"/>
  <c r="AP195" i="175"/>
  <c r="AO195" i="175"/>
  <c r="AR194" i="175"/>
  <c r="AQ194" i="175"/>
  <c r="AP194" i="175"/>
  <c r="AO194" i="175"/>
  <c r="AQ193" i="175"/>
  <c r="AO193" i="175"/>
  <c r="AQ192" i="175"/>
  <c r="AO192" i="175"/>
  <c r="AQ191" i="175"/>
  <c r="AO191" i="175"/>
  <c r="AQ190" i="175"/>
  <c r="AP190" i="175"/>
  <c r="AO190" i="175"/>
  <c r="AR189" i="175"/>
  <c r="AQ189" i="175"/>
  <c r="AP189" i="175"/>
  <c r="AO189" i="175"/>
  <c r="AR188" i="175"/>
  <c r="AQ188" i="175"/>
  <c r="AP188" i="175"/>
  <c r="AO188" i="175"/>
  <c r="AQ187" i="175"/>
  <c r="AO187" i="175"/>
  <c r="AR186" i="175"/>
  <c r="AQ186" i="175"/>
  <c r="AP186" i="175"/>
  <c r="AO186" i="175"/>
  <c r="AR185" i="175"/>
  <c r="AQ185" i="175"/>
  <c r="AP185" i="175"/>
  <c r="AO185" i="175"/>
  <c r="AR184" i="175"/>
  <c r="AQ184" i="175"/>
  <c r="AP184" i="175"/>
  <c r="AO184" i="175"/>
  <c r="AQ183" i="175"/>
  <c r="AO183" i="175"/>
  <c r="AQ182" i="175"/>
  <c r="AO182" i="175"/>
  <c r="AQ181" i="175"/>
  <c r="AO181" i="175"/>
  <c r="AQ180" i="175"/>
  <c r="AP180" i="175"/>
  <c r="AO180" i="175"/>
  <c r="AR179" i="175"/>
  <c r="AQ179" i="175"/>
  <c r="AP179" i="175"/>
  <c r="AO179" i="175"/>
  <c r="AR178" i="175"/>
  <c r="AQ178" i="175"/>
  <c r="AP178" i="175"/>
  <c r="AO178" i="175"/>
  <c r="AQ177" i="175"/>
  <c r="AO177" i="175"/>
  <c r="AR176" i="175"/>
  <c r="AQ176" i="175"/>
  <c r="AP176" i="175"/>
  <c r="AO176" i="175"/>
  <c r="AR175" i="175"/>
  <c r="AQ175" i="175"/>
  <c r="AP175" i="175"/>
  <c r="AO175" i="175"/>
  <c r="AR174" i="175"/>
  <c r="AQ174" i="175"/>
  <c r="AP174" i="175"/>
  <c r="AO174" i="175"/>
  <c r="AQ173" i="175"/>
  <c r="AO173" i="175"/>
  <c r="AQ172" i="175"/>
  <c r="AO172" i="175"/>
  <c r="AQ171" i="175"/>
  <c r="AO171" i="175"/>
  <c r="AQ170" i="175"/>
  <c r="AP170" i="175"/>
  <c r="AO170" i="175"/>
  <c r="AR169" i="175"/>
  <c r="AQ169" i="175"/>
  <c r="AP169" i="175"/>
  <c r="AO169" i="175"/>
  <c r="AR168" i="175"/>
  <c r="AQ168" i="175"/>
  <c r="AP168" i="175"/>
  <c r="AO168" i="175"/>
  <c r="AQ167" i="175"/>
  <c r="AO167" i="175"/>
  <c r="AR166" i="175"/>
  <c r="AQ166" i="175"/>
  <c r="AP166" i="175"/>
  <c r="AO166" i="175"/>
  <c r="AR165" i="175"/>
  <c r="AQ165" i="175"/>
  <c r="AP165" i="175"/>
  <c r="AO165" i="175"/>
  <c r="AR164" i="175"/>
  <c r="AQ164" i="175"/>
  <c r="AP164" i="175"/>
  <c r="AO164" i="175"/>
  <c r="AQ163" i="175"/>
  <c r="AO163" i="175"/>
  <c r="AQ162" i="175"/>
  <c r="AO162" i="175"/>
  <c r="AQ161" i="175"/>
  <c r="AO161" i="175"/>
  <c r="AQ160" i="175"/>
  <c r="AP160" i="175"/>
  <c r="AO160" i="175"/>
  <c r="AR159" i="175"/>
  <c r="AQ159" i="175"/>
  <c r="AP159" i="175"/>
  <c r="AO159" i="175"/>
  <c r="AR158" i="175"/>
  <c r="AQ158" i="175"/>
  <c r="AP158" i="175"/>
  <c r="AO158" i="175"/>
  <c r="AQ157" i="175"/>
  <c r="AO157" i="175"/>
  <c r="AR156" i="175"/>
  <c r="AQ156" i="175"/>
  <c r="AP156" i="175"/>
  <c r="AO156" i="175"/>
  <c r="AR155" i="175"/>
  <c r="AQ155" i="175"/>
  <c r="AP155" i="175"/>
  <c r="AO155" i="175"/>
  <c r="AR154" i="175"/>
  <c r="AQ154" i="175"/>
  <c r="AP154" i="175"/>
  <c r="AO154" i="175"/>
  <c r="AQ153" i="175"/>
  <c r="AO153" i="175"/>
  <c r="AQ152" i="175"/>
  <c r="AO152" i="175"/>
  <c r="AQ151" i="175"/>
  <c r="AO151" i="175"/>
  <c r="AQ150" i="175"/>
  <c r="AP150" i="175"/>
  <c r="AO150" i="175"/>
  <c r="AR149" i="175"/>
  <c r="AQ149" i="175"/>
  <c r="AP149" i="175"/>
  <c r="AO149" i="175"/>
  <c r="AR148" i="175"/>
  <c r="AQ148" i="175"/>
  <c r="AP148" i="175"/>
  <c r="AO148" i="175"/>
  <c r="AQ147" i="175"/>
  <c r="AO147" i="175"/>
  <c r="AR146" i="175"/>
  <c r="AQ146" i="175"/>
  <c r="AP146" i="175"/>
  <c r="AO146" i="175"/>
  <c r="AR145" i="175"/>
  <c r="AQ145" i="175"/>
  <c r="AP145" i="175"/>
  <c r="AO145" i="175"/>
  <c r="AR144" i="175"/>
  <c r="AQ144" i="175"/>
  <c r="AP144" i="175"/>
  <c r="AO144" i="175"/>
  <c r="AQ143" i="175"/>
  <c r="AO143" i="175"/>
  <c r="AQ142" i="175"/>
  <c r="AO142" i="175"/>
  <c r="AQ141" i="175"/>
  <c r="AO141" i="175"/>
  <c r="AQ140" i="175"/>
  <c r="AP140" i="175"/>
  <c r="AO140" i="175"/>
  <c r="AR139" i="175"/>
  <c r="AQ139" i="175"/>
  <c r="AP139" i="175"/>
  <c r="AO139" i="175"/>
  <c r="AR138" i="175"/>
  <c r="AQ138" i="175"/>
  <c r="AP138" i="175"/>
  <c r="AO138" i="175"/>
  <c r="AQ137" i="175"/>
  <c r="AO137" i="175"/>
  <c r="AR136" i="175"/>
  <c r="AQ136" i="175"/>
  <c r="AP136" i="175"/>
  <c r="AO136" i="175"/>
  <c r="AR135" i="175"/>
  <c r="AQ135" i="175"/>
  <c r="AP135" i="175"/>
  <c r="AO135" i="175"/>
  <c r="AR134" i="175"/>
  <c r="AQ134" i="175"/>
  <c r="AP134" i="175"/>
  <c r="AO134" i="175"/>
  <c r="AQ133" i="175"/>
  <c r="AO133" i="175"/>
  <c r="AQ132" i="175"/>
  <c r="AO132" i="175"/>
  <c r="AQ131" i="175"/>
  <c r="AO131" i="175"/>
  <c r="AQ130" i="175"/>
  <c r="AP130" i="175"/>
  <c r="AO130" i="175"/>
  <c r="AR129" i="175"/>
  <c r="AQ129" i="175"/>
  <c r="AP129" i="175"/>
  <c r="AO129" i="175"/>
  <c r="AR128" i="175"/>
  <c r="AQ128" i="175"/>
  <c r="AP128" i="175"/>
  <c r="AO128" i="175"/>
  <c r="AQ127" i="175"/>
  <c r="AO127" i="175"/>
  <c r="AR126" i="175"/>
  <c r="AQ126" i="175"/>
  <c r="AP126" i="175"/>
  <c r="AO126" i="175"/>
  <c r="AR125" i="175"/>
  <c r="AQ125" i="175"/>
  <c r="AP125" i="175"/>
  <c r="AO125" i="175"/>
  <c r="AR124" i="175"/>
  <c r="AQ124" i="175"/>
  <c r="AP124" i="175"/>
  <c r="AO124" i="175"/>
  <c r="AQ123" i="175"/>
  <c r="AO123" i="175"/>
  <c r="AQ122" i="175"/>
  <c r="AO122" i="175"/>
  <c r="AQ121" i="175"/>
  <c r="AO121" i="175"/>
  <c r="AQ120" i="175"/>
  <c r="AP120" i="175"/>
  <c r="AO120" i="175"/>
  <c r="AR119" i="175"/>
  <c r="AQ119" i="175"/>
  <c r="AP119" i="175"/>
  <c r="AO119" i="175"/>
  <c r="AR118" i="175"/>
  <c r="AQ118" i="175"/>
  <c r="AP118" i="175"/>
  <c r="AO118" i="175"/>
  <c r="AQ117" i="175"/>
  <c r="AO117" i="175"/>
  <c r="AR116" i="175"/>
  <c r="AQ116" i="175"/>
  <c r="AP116" i="175"/>
  <c r="AO116" i="175"/>
  <c r="AR115" i="175"/>
  <c r="AQ115" i="175"/>
  <c r="AP115" i="175"/>
  <c r="AO115" i="175"/>
  <c r="AR114" i="175"/>
  <c r="AQ114" i="175"/>
  <c r="AP114" i="175"/>
  <c r="AO114" i="175"/>
  <c r="AQ113" i="175"/>
  <c r="AO113" i="175"/>
  <c r="AQ112" i="175"/>
  <c r="AO112" i="175"/>
  <c r="AQ111" i="175"/>
  <c r="AO111" i="175"/>
  <c r="AQ110" i="175"/>
  <c r="AP110" i="175"/>
  <c r="AO110" i="175"/>
  <c r="AR109" i="175"/>
  <c r="AQ109" i="175"/>
  <c r="AP109" i="175"/>
  <c r="AO109" i="175"/>
  <c r="AR108" i="175"/>
  <c r="AQ108" i="175"/>
  <c r="AP108" i="175"/>
  <c r="AO108" i="175"/>
  <c r="AQ107" i="175"/>
  <c r="AO107" i="175"/>
  <c r="AR106" i="175"/>
  <c r="AQ106" i="175"/>
  <c r="AP106" i="175"/>
  <c r="AO106" i="175"/>
  <c r="AR105" i="175"/>
  <c r="AQ105" i="175"/>
  <c r="AP105" i="175"/>
  <c r="AO105" i="175"/>
  <c r="AR104" i="175"/>
  <c r="AQ104" i="175"/>
  <c r="AP104" i="175"/>
  <c r="AO104" i="175"/>
  <c r="AQ103" i="175"/>
  <c r="AO103" i="175"/>
  <c r="AQ102" i="175"/>
  <c r="AO102" i="175"/>
  <c r="AQ101" i="175"/>
  <c r="AO101" i="175"/>
  <c r="AQ100" i="175"/>
  <c r="AP100" i="175"/>
  <c r="AO100" i="175"/>
  <c r="AR99" i="175"/>
  <c r="AQ99" i="175"/>
  <c r="AP99" i="175"/>
  <c r="AO99" i="175"/>
  <c r="AR98" i="175"/>
  <c r="AQ98" i="175"/>
  <c r="AP98" i="175"/>
  <c r="AO98" i="175"/>
  <c r="AQ97" i="175"/>
  <c r="AO97" i="175"/>
  <c r="AR96" i="175"/>
  <c r="AQ96" i="175"/>
  <c r="AP96" i="175"/>
  <c r="AO96" i="175"/>
  <c r="AR95" i="175"/>
  <c r="AQ95" i="175"/>
  <c r="AP95" i="175"/>
  <c r="AO95" i="175"/>
  <c r="AR94" i="175"/>
  <c r="AQ94" i="175"/>
  <c r="AP94" i="175"/>
  <c r="AO94" i="175"/>
  <c r="AQ93" i="175"/>
  <c r="AO93" i="175"/>
  <c r="AQ92" i="175"/>
  <c r="AO92" i="175"/>
  <c r="AQ91" i="175"/>
  <c r="AO91" i="175"/>
  <c r="AQ90" i="175"/>
  <c r="AP90" i="175"/>
  <c r="AO90" i="175"/>
  <c r="AR89" i="175"/>
  <c r="AQ89" i="175"/>
  <c r="AP89" i="175"/>
  <c r="AO89" i="175"/>
  <c r="AR88" i="175"/>
  <c r="AQ88" i="175"/>
  <c r="AP88" i="175"/>
  <c r="AO88" i="175"/>
  <c r="AQ87" i="175"/>
  <c r="AO87" i="175"/>
  <c r="AR86" i="175"/>
  <c r="AQ86" i="175"/>
  <c r="AP86" i="175"/>
  <c r="AO86" i="175"/>
  <c r="AR85" i="175"/>
  <c r="AQ85" i="175"/>
  <c r="AP85" i="175"/>
  <c r="AO85" i="175"/>
  <c r="AR84" i="175"/>
  <c r="AQ84" i="175"/>
  <c r="AP84" i="175"/>
  <c r="AO84" i="175"/>
  <c r="AQ83" i="175"/>
  <c r="AO83" i="175"/>
  <c r="AQ82" i="175"/>
  <c r="AO82" i="175"/>
  <c r="AQ81" i="175"/>
  <c r="AO81" i="175"/>
  <c r="AQ80" i="175"/>
  <c r="AP80" i="175"/>
  <c r="AO80" i="175"/>
  <c r="AR79" i="175"/>
  <c r="AQ79" i="175"/>
  <c r="AP79" i="175"/>
  <c r="AO79" i="175"/>
  <c r="AR78" i="175"/>
  <c r="AQ78" i="175"/>
  <c r="AP78" i="175"/>
  <c r="AO78" i="175"/>
  <c r="AQ77" i="175"/>
  <c r="AO77" i="175"/>
  <c r="AR76" i="175"/>
  <c r="AQ76" i="175"/>
  <c r="AP76" i="175"/>
  <c r="AO76" i="175"/>
  <c r="AR75" i="175"/>
  <c r="AQ75" i="175"/>
  <c r="AP75" i="175"/>
  <c r="AO75" i="175"/>
  <c r="AR74" i="175"/>
  <c r="AQ74" i="175"/>
  <c r="AP74" i="175"/>
  <c r="AO74" i="175"/>
  <c r="AQ73" i="175"/>
  <c r="AO73" i="175"/>
  <c r="AQ72" i="175"/>
  <c r="AO72" i="175"/>
  <c r="AQ71" i="175"/>
  <c r="AO71" i="175"/>
  <c r="AQ70" i="175"/>
  <c r="AP70" i="175"/>
  <c r="AO70" i="175"/>
  <c r="AR69" i="175"/>
  <c r="AQ69" i="175"/>
  <c r="AP69" i="175"/>
  <c r="AO69" i="175"/>
  <c r="AR68" i="175"/>
  <c r="AQ68" i="175"/>
  <c r="AP68" i="175"/>
  <c r="AO68" i="175"/>
  <c r="AQ67" i="175"/>
  <c r="AO67" i="175"/>
  <c r="AR66" i="175"/>
  <c r="AQ66" i="175"/>
  <c r="AP66" i="175"/>
  <c r="AO66" i="175"/>
  <c r="AR65" i="175"/>
  <c r="AQ65" i="175"/>
  <c r="AP65" i="175"/>
  <c r="AO65" i="175"/>
  <c r="AR64" i="175"/>
  <c r="AQ64" i="175"/>
  <c r="AP64" i="175"/>
  <c r="AO64" i="175"/>
  <c r="AQ63" i="175"/>
  <c r="AO63" i="175"/>
  <c r="AQ62" i="175"/>
  <c r="AO62" i="175"/>
  <c r="AQ61" i="175"/>
  <c r="AO61" i="175"/>
  <c r="AQ60" i="175"/>
  <c r="AP60" i="175"/>
  <c r="AO60" i="175"/>
  <c r="AR59" i="175"/>
  <c r="AQ59" i="175"/>
  <c r="AP59" i="175"/>
  <c r="AO59" i="175"/>
  <c r="AR58" i="175"/>
  <c r="AQ58" i="175"/>
  <c r="AP58" i="175"/>
  <c r="AO58" i="175"/>
  <c r="AQ57" i="175"/>
  <c r="AO57" i="175"/>
  <c r="AR56" i="175"/>
  <c r="AQ56" i="175"/>
  <c r="AP56" i="175"/>
  <c r="AO56" i="175"/>
  <c r="AR55" i="175"/>
  <c r="AQ55" i="175"/>
  <c r="AP55" i="175"/>
  <c r="AO55" i="175"/>
  <c r="AR54" i="175"/>
  <c r="AQ54" i="175"/>
  <c r="AP54" i="175"/>
  <c r="AO54" i="175"/>
  <c r="AQ53" i="175"/>
  <c r="AO53" i="175"/>
  <c r="AQ52" i="175"/>
  <c r="AO52" i="175"/>
  <c r="AQ51" i="175"/>
  <c r="AO51" i="175"/>
  <c r="AQ50" i="175"/>
  <c r="AP50" i="175"/>
  <c r="AO50" i="175"/>
  <c r="AR49" i="175"/>
  <c r="AQ49" i="175"/>
  <c r="AP49" i="175"/>
  <c r="AO49" i="175"/>
  <c r="AR48" i="175"/>
  <c r="AQ48" i="175"/>
  <c r="AP48" i="175"/>
  <c r="AO48" i="175"/>
  <c r="AQ47" i="175"/>
  <c r="AO47" i="175"/>
  <c r="AR46" i="175"/>
  <c r="AQ46" i="175"/>
  <c r="AP46" i="175"/>
  <c r="AO46" i="175"/>
  <c r="AR45" i="175"/>
  <c r="AQ45" i="175"/>
  <c r="AP45" i="175"/>
  <c r="AO45" i="175"/>
  <c r="AR44" i="175"/>
  <c r="AQ44" i="175"/>
  <c r="AP44" i="175"/>
  <c r="AO44" i="175"/>
  <c r="AQ43" i="175"/>
  <c r="AO43" i="175"/>
  <c r="AQ42" i="175"/>
  <c r="AO42" i="175"/>
  <c r="AQ41" i="175"/>
  <c r="AO41" i="175"/>
  <c r="AQ40" i="175"/>
  <c r="AP40" i="175"/>
  <c r="AO40" i="175"/>
  <c r="AR39" i="175"/>
  <c r="AQ39" i="175"/>
  <c r="AP39" i="175"/>
  <c r="AO39" i="175"/>
  <c r="AR38" i="175"/>
  <c r="AQ38" i="175"/>
  <c r="AP38" i="175"/>
  <c r="AO38" i="175"/>
  <c r="AQ37" i="175"/>
  <c r="AO37" i="175"/>
  <c r="AR36" i="175"/>
  <c r="AQ36" i="175"/>
  <c r="AP36" i="175"/>
  <c r="AO36" i="175"/>
  <c r="AR35" i="175"/>
  <c r="AQ35" i="175"/>
  <c r="AP35" i="175"/>
  <c r="AO35" i="175"/>
  <c r="AR34" i="175"/>
  <c r="AQ34" i="175"/>
  <c r="AP34" i="175"/>
  <c r="AO34" i="175"/>
  <c r="AQ33" i="175"/>
  <c r="AO33" i="175"/>
  <c r="AQ32" i="175"/>
  <c r="AO32" i="175"/>
  <c r="AQ31" i="175"/>
  <c r="AO31" i="175"/>
  <c r="AQ30" i="175"/>
  <c r="AP30" i="175"/>
  <c r="AO30" i="175"/>
  <c r="AR29" i="175"/>
  <c r="AQ29" i="175"/>
  <c r="AP29" i="175"/>
  <c r="AO29" i="175"/>
  <c r="AR28" i="175"/>
  <c r="AQ28" i="175"/>
  <c r="AP28" i="175"/>
  <c r="AO28" i="175"/>
  <c r="AQ27" i="175"/>
  <c r="AO27" i="175"/>
  <c r="AR26" i="175"/>
  <c r="AQ26" i="175"/>
  <c r="AP26" i="175"/>
  <c r="AO26" i="175"/>
  <c r="AR25" i="175"/>
  <c r="AQ25" i="175"/>
  <c r="AP25" i="175"/>
  <c r="AO25" i="175"/>
  <c r="AR24" i="175"/>
  <c r="AQ24" i="175"/>
  <c r="AP24" i="175"/>
  <c r="AO24" i="175"/>
  <c r="AQ23" i="175"/>
  <c r="AO23" i="175"/>
  <c r="AQ22" i="175"/>
  <c r="AO22" i="175"/>
  <c r="AQ21" i="175"/>
  <c r="AO21" i="175"/>
  <c r="AQ20" i="175"/>
  <c r="AP20" i="175"/>
  <c r="AO20" i="175"/>
  <c r="AM239" i="175"/>
  <c r="AL239" i="175"/>
  <c r="AK239" i="175"/>
  <c r="AJ239" i="175"/>
  <c r="AM238" i="175"/>
  <c r="AL238" i="175"/>
  <c r="AK238" i="175"/>
  <c r="AJ238" i="175"/>
  <c r="AL237" i="175"/>
  <c r="AJ237" i="175"/>
  <c r="AM236" i="175"/>
  <c r="AL236" i="175"/>
  <c r="AK236" i="175"/>
  <c r="AJ236" i="175"/>
  <c r="AM235" i="175"/>
  <c r="AL235" i="175"/>
  <c r="AK235" i="175"/>
  <c r="AJ235" i="175"/>
  <c r="AM234" i="175"/>
  <c r="AL234" i="175"/>
  <c r="AK234" i="175"/>
  <c r="AJ234" i="175"/>
  <c r="AL233" i="175"/>
  <c r="AJ233" i="175"/>
  <c r="AL232" i="175"/>
  <c r="AJ232" i="175"/>
  <c r="AL231" i="175"/>
  <c r="AJ231" i="175"/>
  <c r="AL230" i="175"/>
  <c r="AK230" i="175"/>
  <c r="AJ230" i="175"/>
  <c r="AM229" i="175"/>
  <c r="AL229" i="175"/>
  <c r="AK229" i="175"/>
  <c r="AJ229" i="175"/>
  <c r="AM228" i="175"/>
  <c r="AL228" i="175"/>
  <c r="AK228" i="175"/>
  <c r="AJ228" i="175"/>
  <c r="AL227" i="175"/>
  <c r="AJ227" i="175"/>
  <c r="AM226" i="175"/>
  <c r="AL226" i="175"/>
  <c r="AK226" i="175"/>
  <c r="AJ226" i="175"/>
  <c r="AM225" i="175"/>
  <c r="AL225" i="175"/>
  <c r="AK225" i="175"/>
  <c r="AJ225" i="175"/>
  <c r="AM224" i="175"/>
  <c r="AL224" i="175"/>
  <c r="AK224" i="175"/>
  <c r="AJ224" i="175"/>
  <c r="AL223" i="175"/>
  <c r="AJ223" i="175"/>
  <c r="AL222" i="175"/>
  <c r="AJ222" i="175"/>
  <c r="AL221" i="175"/>
  <c r="AJ221" i="175"/>
  <c r="AL220" i="175"/>
  <c r="AK220" i="175"/>
  <c r="AJ220" i="175"/>
  <c r="AM219" i="175"/>
  <c r="AL219" i="175"/>
  <c r="AK219" i="175"/>
  <c r="AJ219" i="175"/>
  <c r="AM218" i="175"/>
  <c r="AL218" i="175"/>
  <c r="AK218" i="175"/>
  <c r="AJ218" i="175"/>
  <c r="AL217" i="175"/>
  <c r="AJ217" i="175"/>
  <c r="AM216" i="175"/>
  <c r="AL216" i="175"/>
  <c r="AK216" i="175"/>
  <c r="AJ216" i="175"/>
  <c r="AM215" i="175"/>
  <c r="AL215" i="175"/>
  <c r="AK215" i="175"/>
  <c r="AJ215" i="175"/>
  <c r="AM214" i="175"/>
  <c r="AL214" i="175"/>
  <c r="AK214" i="175"/>
  <c r="AJ214" i="175"/>
  <c r="AL213" i="175"/>
  <c r="AJ213" i="175"/>
  <c r="AL212" i="175"/>
  <c r="AJ212" i="175"/>
  <c r="AL211" i="175"/>
  <c r="AJ211" i="175"/>
  <c r="AL210" i="175"/>
  <c r="AK210" i="175"/>
  <c r="AJ210" i="175"/>
  <c r="AM209" i="175"/>
  <c r="AL209" i="175"/>
  <c r="AK209" i="175"/>
  <c r="AJ209" i="175"/>
  <c r="AM208" i="175"/>
  <c r="AL208" i="175"/>
  <c r="AK208" i="175"/>
  <c r="AJ208" i="175"/>
  <c r="AL207" i="175"/>
  <c r="AJ207" i="175"/>
  <c r="AM206" i="175"/>
  <c r="AL206" i="175"/>
  <c r="AK206" i="175"/>
  <c r="AJ206" i="175"/>
  <c r="AM205" i="175"/>
  <c r="AL205" i="175"/>
  <c r="AK205" i="175"/>
  <c r="AJ205" i="175"/>
  <c r="AM204" i="175"/>
  <c r="AL204" i="175"/>
  <c r="AK204" i="175"/>
  <c r="AJ204" i="175"/>
  <c r="AL203" i="175"/>
  <c r="AJ203" i="175"/>
  <c r="AL202" i="175"/>
  <c r="AJ202" i="175"/>
  <c r="AL201" i="175"/>
  <c r="AJ201" i="175"/>
  <c r="AL200" i="175"/>
  <c r="AK200" i="175"/>
  <c r="AJ200" i="175"/>
  <c r="AM199" i="175"/>
  <c r="AL199" i="175"/>
  <c r="AK199" i="175"/>
  <c r="AJ199" i="175"/>
  <c r="AM198" i="175"/>
  <c r="AL198" i="175"/>
  <c r="AK198" i="175"/>
  <c r="AJ198" i="175"/>
  <c r="AL197" i="175"/>
  <c r="AJ197" i="175"/>
  <c r="AM196" i="175"/>
  <c r="AL196" i="175"/>
  <c r="AK196" i="175"/>
  <c r="AJ196" i="175"/>
  <c r="AM195" i="175"/>
  <c r="AL195" i="175"/>
  <c r="AK195" i="175"/>
  <c r="AJ195" i="175"/>
  <c r="AM194" i="175"/>
  <c r="AL194" i="175"/>
  <c r="AK194" i="175"/>
  <c r="AJ194" i="175"/>
  <c r="AL193" i="175"/>
  <c r="AJ193" i="175"/>
  <c r="AL192" i="175"/>
  <c r="AJ192" i="175"/>
  <c r="AL191" i="175"/>
  <c r="AJ191" i="175"/>
  <c r="AL190" i="175"/>
  <c r="AK190" i="175"/>
  <c r="AJ190" i="175"/>
  <c r="AM189" i="175"/>
  <c r="AL189" i="175"/>
  <c r="AK189" i="175"/>
  <c r="AJ189" i="175"/>
  <c r="AM188" i="175"/>
  <c r="AL188" i="175"/>
  <c r="AK188" i="175"/>
  <c r="AJ188" i="175"/>
  <c r="AL187" i="175"/>
  <c r="AJ187" i="175"/>
  <c r="AM186" i="175"/>
  <c r="AL186" i="175"/>
  <c r="AK186" i="175"/>
  <c r="AJ186" i="175"/>
  <c r="AM185" i="175"/>
  <c r="AL185" i="175"/>
  <c r="AK185" i="175"/>
  <c r="AJ185" i="175"/>
  <c r="AM184" i="175"/>
  <c r="AL184" i="175"/>
  <c r="AK184" i="175"/>
  <c r="AJ184" i="175"/>
  <c r="AL183" i="175"/>
  <c r="AJ183" i="175"/>
  <c r="AL182" i="175"/>
  <c r="AJ182" i="175"/>
  <c r="AL181" i="175"/>
  <c r="AJ181" i="175"/>
  <c r="AL180" i="175"/>
  <c r="AK180" i="175"/>
  <c r="AJ180" i="175"/>
  <c r="AM179" i="175"/>
  <c r="AL179" i="175"/>
  <c r="AK179" i="175"/>
  <c r="AJ179" i="175"/>
  <c r="AM178" i="175"/>
  <c r="AL178" i="175"/>
  <c r="AK178" i="175"/>
  <c r="AJ178" i="175"/>
  <c r="AL177" i="175"/>
  <c r="AJ177" i="175"/>
  <c r="AM176" i="175"/>
  <c r="AL176" i="175"/>
  <c r="AK176" i="175"/>
  <c r="AJ176" i="175"/>
  <c r="AM175" i="175"/>
  <c r="AL175" i="175"/>
  <c r="AK175" i="175"/>
  <c r="AJ175" i="175"/>
  <c r="AM174" i="175"/>
  <c r="AL174" i="175"/>
  <c r="AK174" i="175"/>
  <c r="AJ174" i="175"/>
  <c r="AL173" i="175"/>
  <c r="AJ173" i="175"/>
  <c r="AL172" i="175"/>
  <c r="AJ172" i="175"/>
  <c r="AL171" i="175"/>
  <c r="AJ171" i="175"/>
  <c r="AL170" i="175"/>
  <c r="AK170" i="175"/>
  <c r="AJ170" i="175"/>
  <c r="AM169" i="175"/>
  <c r="AL169" i="175"/>
  <c r="AK169" i="175"/>
  <c r="AJ169" i="175"/>
  <c r="AM168" i="175"/>
  <c r="AL168" i="175"/>
  <c r="AK168" i="175"/>
  <c r="AJ168" i="175"/>
  <c r="AL167" i="175"/>
  <c r="AJ167" i="175"/>
  <c r="AM166" i="175"/>
  <c r="AL166" i="175"/>
  <c r="AK166" i="175"/>
  <c r="AJ166" i="175"/>
  <c r="AM165" i="175"/>
  <c r="AL165" i="175"/>
  <c r="AK165" i="175"/>
  <c r="AJ165" i="175"/>
  <c r="AM164" i="175"/>
  <c r="AL164" i="175"/>
  <c r="AK164" i="175"/>
  <c r="AJ164" i="175"/>
  <c r="AL163" i="175"/>
  <c r="AJ163" i="175"/>
  <c r="AL162" i="175"/>
  <c r="AJ162" i="175"/>
  <c r="AL161" i="175"/>
  <c r="AJ161" i="175"/>
  <c r="AL160" i="175"/>
  <c r="AK160" i="175"/>
  <c r="AJ160" i="175"/>
  <c r="AM159" i="175"/>
  <c r="AL159" i="175"/>
  <c r="AK159" i="175"/>
  <c r="AJ159" i="175"/>
  <c r="AM158" i="175"/>
  <c r="AL158" i="175"/>
  <c r="AK158" i="175"/>
  <c r="AJ158" i="175"/>
  <c r="AL157" i="175"/>
  <c r="AJ157" i="175"/>
  <c r="AM156" i="175"/>
  <c r="AL156" i="175"/>
  <c r="AK156" i="175"/>
  <c r="AJ156" i="175"/>
  <c r="AM155" i="175"/>
  <c r="AL155" i="175"/>
  <c r="AK155" i="175"/>
  <c r="AJ155" i="175"/>
  <c r="AM154" i="175"/>
  <c r="AL154" i="175"/>
  <c r="AK154" i="175"/>
  <c r="AJ154" i="175"/>
  <c r="AL153" i="175"/>
  <c r="AJ153" i="175"/>
  <c r="AL152" i="175"/>
  <c r="AJ152" i="175"/>
  <c r="AL151" i="175"/>
  <c r="AJ151" i="175"/>
  <c r="AL150" i="175"/>
  <c r="AK150" i="175"/>
  <c r="AJ150" i="175"/>
  <c r="AM149" i="175"/>
  <c r="AL149" i="175"/>
  <c r="AK149" i="175"/>
  <c r="AJ149" i="175"/>
  <c r="AM148" i="175"/>
  <c r="AL148" i="175"/>
  <c r="AK148" i="175"/>
  <c r="AJ148" i="175"/>
  <c r="AL147" i="175"/>
  <c r="AJ147" i="175"/>
  <c r="AM146" i="175"/>
  <c r="AL146" i="175"/>
  <c r="AK146" i="175"/>
  <c r="AJ146" i="175"/>
  <c r="AM145" i="175"/>
  <c r="AL145" i="175"/>
  <c r="AK145" i="175"/>
  <c r="AJ145" i="175"/>
  <c r="AM144" i="175"/>
  <c r="AL144" i="175"/>
  <c r="AK144" i="175"/>
  <c r="AJ144" i="175"/>
  <c r="AL143" i="175"/>
  <c r="AJ143" i="175"/>
  <c r="AL142" i="175"/>
  <c r="AJ142" i="175"/>
  <c r="AL141" i="175"/>
  <c r="AJ141" i="175"/>
  <c r="AL140" i="175"/>
  <c r="AK140" i="175"/>
  <c r="AJ140" i="175"/>
  <c r="AM139" i="175"/>
  <c r="AL139" i="175"/>
  <c r="AK139" i="175"/>
  <c r="AJ139" i="175"/>
  <c r="AM138" i="175"/>
  <c r="AL138" i="175"/>
  <c r="AK138" i="175"/>
  <c r="AJ138" i="175"/>
  <c r="AL137" i="175"/>
  <c r="AJ137" i="175"/>
  <c r="AM136" i="175"/>
  <c r="AL136" i="175"/>
  <c r="AK136" i="175"/>
  <c r="AJ136" i="175"/>
  <c r="AM135" i="175"/>
  <c r="AL135" i="175"/>
  <c r="AK135" i="175"/>
  <c r="AJ135" i="175"/>
  <c r="AM134" i="175"/>
  <c r="AL134" i="175"/>
  <c r="AK134" i="175"/>
  <c r="AJ134" i="175"/>
  <c r="AL133" i="175"/>
  <c r="AJ133" i="175"/>
  <c r="AL132" i="175"/>
  <c r="AJ132" i="175"/>
  <c r="AL131" i="175"/>
  <c r="AJ131" i="175"/>
  <c r="AL130" i="175"/>
  <c r="AK130" i="175"/>
  <c r="AJ130" i="175"/>
  <c r="AM129" i="175"/>
  <c r="AL129" i="175"/>
  <c r="AK129" i="175"/>
  <c r="AJ129" i="175"/>
  <c r="AM128" i="175"/>
  <c r="AL128" i="175"/>
  <c r="AK128" i="175"/>
  <c r="AJ128" i="175"/>
  <c r="AL127" i="175"/>
  <c r="AJ127" i="175"/>
  <c r="AM126" i="175"/>
  <c r="AL126" i="175"/>
  <c r="AK126" i="175"/>
  <c r="AJ126" i="175"/>
  <c r="AM125" i="175"/>
  <c r="AL125" i="175"/>
  <c r="AK125" i="175"/>
  <c r="AJ125" i="175"/>
  <c r="AM124" i="175"/>
  <c r="AL124" i="175"/>
  <c r="AK124" i="175"/>
  <c r="AJ124" i="175"/>
  <c r="AL123" i="175"/>
  <c r="AJ123" i="175"/>
  <c r="AL122" i="175"/>
  <c r="AJ122" i="175"/>
  <c r="AL121" i="175"/>
  <c r="AJ121" i="175"/>
  <c r="AL120" i="175"/>
  <c r="AK120" i="175"/>
  <c r="AJ120" i="175"/>
  <c r="AM119" i="175"/>
  <c r="AL119" i="175"/>
  <c r="AK119" i="175"/>
  <c r="AJ119" i="175"/>
  <c r="AM118" i="175"/>
  <c r="AL118" i="175"/>
  <c r="AK118" i="175"/>
  <c r="AJ118" i="175"/>
  <c r="AL117" i="175"/>
  <c r="AJ117" i="175"/>
  <c r="AM116" i="175"/>
  <c r="AL116" i="175"/>
  <c r="AK116" i="175"/>
  <c r="AJ116" i="175"/>
  <c r="AM115" i="175"/>
  <c r="AL115" i="175"/>
  <c r="AK115" i="175"/>
  <c r="AJ115" i="175"/>
  <c r="AM114" i="175"/>
  <c r="AL114" i="175"/>
  <c r="AK114" i="175"/>
  <c r="AJ114" i="175"/>
  <c r="AL113" i="175"/>
  <c r="AJ113" i="175"/>
  <c r="AL112" i="175"/>
  <c r="AJ112" i="175"/>
  <c r="AL111" i="175"/>
  <c r="AJ111" i="175"/>
  <c r="AL110" i="175"/>
  <c r="AK110" i="175"/>
  <c r="AJ110" i="175"/>
  <c r="AM109" i="175"/>
  <c r="AL109" i="175"/>
  <c r="AK109" i="175"/>
  <c r="AJ109" i="175"/>
  <c r="AM108" i="175"/>
  <c r="AL108" i="175"/>
  <c r="AK108" i="175"/>
  <c r="AJ108" i="175"/>
  <c r="AL107" i="175"/>
  <c r="AJ107" i="175"/>
  <c r="AM106" i="175"/>
  <c r="AL106" i="175"/>
  <c r="AK106" i="175"/>
  <c r="AJ106" i="175"/>
  <c r="AM105" i="175"/>
  <c r="AL105" i="175"/>
  <c r="AK105" i="175"/>
  <c r="AJ105" i="175"/>
  <c r="AM104" i="175"/>
  <c r="AL104" i="175"/>
  <c r="AK104" i="175"/>
  <c r="AJ104" i="175"/>
  <c r="AL103" i="175"/>
  <c r="AJ103" i="175"/>
  <c r="AL102" i="175"/>
  <c r="AJ102" i="175"/>
  <c r="AL101" i="175"/>
  <c r="AJ101" i="175"/>
  <c r="AL100" i="175"/>
  <c r="AK100" i="175"/>
  <c r="AJ100" i="175"/>
  <c r="AM99" i="175"/>
  <c r="AL99" i="175"/>
  <c r="AK99" i="175"/>
  <c r="AJ99" i="175"/>
  <c r="AM98" i="175"/>
  <c r="AL98" i="175"/>
  <c r="AK98" i="175"/>
  <c r="AJ98" i="175"/>
  <c r="AL97" i="175"/>
  <c r="AJ97" i="175"/>
  <c r="AM96" i="175"/>
  <c r="AL96" i="175"/>
  <c r="AK96" i="175"/>
  <c r="AJ96" i="175"/>
  <c r="AM95" i="175"/>
  <c r="AL95" i="175"/>
  <c r="AK95" i="175"/>
  <c r="AJ95" i="175"/>
  <c r="AM94" i="175"/>
  <c r="AL94" i="175"/>
  <c r="AK94" i="175"/>
  <c r="AJ94" i="175"/>
  <c r="AL93" i="175"/>
  <c r="AJ93" i="175"/>
  <c r="AL92" i="175"/>
  <c r="AJ92" i="175"/>
  <c r="AL91" i="175"/>
  <c r="AJ91" i="175"/>
  <c r="AL90" i="175"/>
  <c r="AK90" i="175"/>
  <c r="AJ90" i="175"/>
  <c r="AM89" i="175"/>
  <c r="AL89" i="175"/>
  <c r="AK89" i="175"/>
  <c r="AJ89" i="175"/>
  <c r="AM88" i="175"/>
  <c r="AL88" i="175"/>
  <c r="AK88" i="175"/>
  <c r="AJ88" i="175"/>
  <c r="AL87" i="175"/>
  <c r="AJ87" i="175"/>
  <c r="AM86" i="175"/>
  <c r="AL86" i="175"/>
  <c r="AK86" i="175"/>
  <c r="AJ86" i="175"/>
  <c r="AM85" i="175"/>
  <c r="AL85" i="175"/>
  <c r="AK85" i="175"/>
  <c r="AJ85" i="175"/>
  <c r="AM84" i="175"/>
  <c r="AL84" i="175"/>
  <c r="AK84" i="175"/>
  <c r="AJ84" i="175"/>
  <c r="AL83" i="175"/>
  <c r="AJ83" i="175"/>
  <c r="AL82" i="175"/>
  <c r="AJ82" i="175"/>
  <c r="AL81" i="175"/>
  <c r="AJ81" i="175"/>
  <c r="AL80" i="175"/>
  <c r="AK80" i="175"/>
  <c r="AJ80" i="175"/>
  <c r="AM79" i="175"/>
  <c r="AL79" i="175"/>
  <c r="AK79" i="175"/>
  <c r="AJ79" i="175"/>
  <c r="AM78" i="175"/>
  <c r="AL78" i="175"/>
  <c r="AK78" i="175"/>
  <c r="AJ78" i="175"/>
  <c r="AL77" i="175"/>
  <c r="AJ77" i="175"/>
  <c r="AM76" i="175"/>
  <c r="AL76" i="175"/>
  <c r="AK76" i="175"/>
  <c r="AJ76" i="175"/>
  <c r="AM75" i="175"/>
  <c r="AL75" i="175"/>
  <c r="AK75" i="175"/>
  <c r="AJ75" i="175"/>
  <c r="AM74" i="175"/>
  <c r="AL74" i="175"/>
  <c r="AK74" i="175"/>
  <c r="AJ74" i="175"/>
  <c r="AL73" i="175"/>
  <c r="AJ73" i="175"/>
  <c r="AL72" i="175"/>
  <c r="AJ72" i="175"/>
  <c r="AL71" i="175"/>
  <c r="AJ71" i="175"/>
  <c r="AL70" i="175"/>
  <c r="AK70" i="175"/>
  <c r="AJ70" i="175"/>
  <c r="AM69" i="175"/>
  <c r="AL69" i="175"/>
  <c r="AK69" i="175"/>
  <c r="AJ69" i="175"/>
  <c r="AM68" i="175"/>
  <c r="AL68" i="175"/>
  <c r="AK68" i="175"/>
  <c r="AJ68" i="175"/>
  <c r="AL67" i="175"/>
  <c r="AJ67" i="175"/>
  <c r="AM66" i="175"/>
  <c r="AL66" i="175"/>
  <c r="AK66" i="175"/>
  <c r="AJ66" i="175"/>
  <c r="AM65" i="175"/>
  <c r="AL65" i="175"/>
  <c r="AK65" i="175"/>
  <c r="AJ65" i="175"/>
  <c r="AM64" i="175"/>
  <c r="AL64" i="175"/>
  <c r="AK64" i="175"/>
  <c r="AJ64" i="175"/>
  <c r="AL63" i="175"/>
  <c r="AJ63" i="175"/>
  <c r="AL62" i="175"/>
  <c r="AJ62" i="175"/>
  <c r="AL61" i="175"/>
  <c r="AJ61" i="175"/>
  <c r="AL60" i="175"/>
  <c r="AK60" i="175"/>
  <c r="AJ60" i="175"/>
  <c r="AM59" i="175"/>
  <c r="AL59" i="175"/>
  <c r="AK59" i="175"/>
  <c r="AJ59" i="175"/>
  <c r="AM58" i="175"/>
  <c r="AL58" i="175"/>
  <c r="AK58" i="175"/>
  <c r="AJ58" i="175"/>
  <c r="AL57" i="175"/>
  <c r="AJ57" i="175"/>
  <c r="AM56" i="175"/>
  <c r="AL56" i="175"/>
  <c r="AK56" i="175"/>
  <c r="AJ56" i="175"/>
  <c r="AM55" i="175"/>
  <c r="AL55" i="175"/>
  <c r="AK55" i="175"/>
  <c r="AJ55" i="175"/>
  <c r="AM54" i="175"/>
  <c r="AL54" i="175"/>
  <c r="AK54" i="175"/>
  <c r="AJ54" i="175"/>
  <c r="AL53" i="175"/>
  <c r="AJ53" i="175"/>
  <c r="AL52" i="175"/>
  <c r="AJ52" i="175"/>
  <c r="AL51" i="175"/>
  <c r="AJ51" i="175"/>
  <c r="AL50" i="175"/>
  <c r="AK50" i="175"/>
  <c r="AJ50" i="175"/>
  <c r="AM49" i="175"/>
  <c r="AL49" i="175"/>
  <c r="AK49" i="175"/>
  <c r="AJ49" i="175"/>
  <c r="AM48" i="175"/>
  <c r="AL48" i="175"/>
  <c r="AK48" i="175"/>
  <c r="AJ48" i="175"/>
  <c r="AL47" i="175"/>
  <c r="AJ47" i="175"/>
  <c r="AM46" i="175"/>
  <c r="AL46" i="175"/>
  <c r="AK46" i="175"/>
  <c r="AJ46" i="175"/>
  <c r="AM45" i="175"/>
  <c r="AL45" i="175"/>
  <c r="AK45" i="175"/>
  <c r="AJ45" i="175"/>
  <c r="AM44" i="175"/>
  <c r="AL44" i="175"/>
  <c r="AK44" i="175"/>
  <c r="AJ44" i="175"/>
  <c r="AL43" i="175"/>
  <c r="AJ43" i="175"/>
  <c r="AL42" i="175"/>
  <c r="AJ42" i="175"/>
  <c r="AL41" i="175"/>
  <c r="AJ41" i="175"/>
  <c r="AL40" i="175"/>
  <c r="AK40" i="175"/>
  <c r="AJ40" i="175"/>
  <c r="AM39" i="175"/>
  <c r="AL39" i="175"/>
  <c r="AK39" i="175"/>
  <c r="AJ39" i="175"/>
  <c r="AM38" i="175"/>
  <c r="AL38" i="175"/>
  <c r="AK38" i="175"/>
  <c r="AJ38" i="175"/>
  <c r="AL37" i="175"/>
  <c r="AJ37" i="175"/>
  <c r="AM36" i="175"/>
  <c r="AL36" i="175"/>
  <c r="AK36" i="175"/>
  <c r="AJ36" i="175"/>
  <c r="AM35" i="175"/>
  <c r="AL35" i="175"/>
  <c r="AK35" i="175"/>
  <c r="AJ35" i="175"/>
  <c r="AM34" i="175"/>
  <c r="AL34" i="175"/>
  <c r="AK34" i="175"/>
  <c r="AJ34" i="175"/>
  <c r="AL33" i="175"/>
  <c r="AJ33" i="175"/>
  <c r="AL32" i="175"/>
  <c r="AJ32" i="175"/>
  <c r="AL31" i="175"/>
  <c r="AJ31" i="175"/>
  <c r="AL30" i="175"/>
  <c r="AK30" i="175"/>
  <c r="AJ30" i="175"/>
  <c r="AM29" i="175"/>
  <c r="AL29" i="175"/>
  <c r="AK29" i="175"/>
  <c r="AJ29" i="175"/>
  <c r="AM28" i="175"/>
  <c r="AL28" i="175"/>
  <c r="AK28" i="175"/>
  <c r="AJ28" i="175"/>
  <c r="AL27" i="175"/>
  <c r="AJ27" i="175"/>
  <c r="AM26" i="175"/>
  <c r="AL26" i="175"/>
  <c r="AK26" i="175"/>
  <c r="AJ26" i="175"/>
  <c r="AM25" i="175"/>
  <c r="AL25" i="175"/>
  <c r="AK25" i="175"/>
  <c r="AJ25" i="175"/>
  <c r="AM24" i="175"/>
  <c r="AL24" i="175"/>
  <c r="AK24" i="175"/>
  <c r="AJ24" i="175"/>
  <c r="AL23" i="175"/>
  <c r="AJ23" i="175"/>
  <c r="AL22" i="175"/>
  <c r="AJ22" i="175"/>
  <c r="AL21" i="175"/>
  <c r="AJ21" i="175"/>
  <c r="AL20" i="175"/>
  <c r="AK20" i="175"/>
  <c r="AJ20" i="175"/>
  <c r="AH239" i="175"/>
  <c r="AG239" i="175"/>
  <c r="AF239" i="175"/>
  <c r="AE239" i="175"/>
  <c r="AH238" i="175"/>
  <c r="AG238" i="175"/>
  <c r="AF238" i="175"/>
  <c r="AE238" i="175"/>
  <c r="AG237" i="175"/>
  <c r="AE237" i="175"/>
  <c r="AH236" i="175"/>
  <c r="AG236" i="175"/>
  <c r="AF236" i="175"/>
  <c r="AE236" i="175"/>
  <c r="AH235" i="175"/>
  <c r="AG235" i="175"/>
  <c r="AF235" i="175"/>
  <c r="AE235" i="175"/>
  <c r="AH234" i="175"/>
  <c r="AG234" i="175"/>
  <c r="AF234" i="175"/>
  <c r="AE234" i="175"/>
  <c r="AG233" i="175"/>
  <c r="AE233" i="175"/>
  <c r="AH232" i="175"/>
  <c r="AG232" i="175"/>
  <c r="AF232" i="175"/>
  <c r="AE232" i="175"/>
  <c r="AH231" i="175"/>
  <c r="AG231" i="175"/>
  <c r="AF231" i="175"/>
  <c r="AE231" i="175"/>
  <c r="AG230" i="175"/>
  <c r="AF230" i="175"/>
  <c r="AE230" i="175"/>
  <c r="AH229" i="175"/>
  <c r="AG229" i="175"/>
  <c r="AF229" i="175"/>
  <c r="AE229" i="175"/>
  <c r="AH228" i="175"/>
  <c r="AG228" i="175"/>
  <c r="AF228" i="175"/>
  <c r="AE228" i="175"/>
  <c r="AG227" i="175"/>
  <c r="AE227" i="175"/>
  <c r="AH226" i="175"/>
  <c r="AG226" i="175"/>
  <c r="AF226" i="175"/>
  <c r="AE226" i="175"/>
  <c r="AH225" i="175"/>
  <c r="AG225" i="175"/>
  <c r="AF225" i="175"/>
  <c r="AE225" i="175"/>
  <c r="AH224" i="175"/>
  <c r="AG224" i="175"/>
  <c r="AF224" i="175"/>
  <c r="AE224" i="175"/>
  <c r="AG223" i="175"/>
  <c r="AE223" i="175"/>
  <c r="AH222" i="175"/>
  <c r="AG222" i="175"/>
  <c r="AF222" i="175"/>
  <c r="AE222" i="175"/>
  <c r="AH221" i="175"/>
  <c r="AG221" i="175"/>
  <c r="AF221" i="175"/>
  <c r="AE221" i="175"/>
  <c r="AG220" i="175"/>
  <c r="AF220" i="175"/>
  <c r="AE220" i="175"/>
  <c r="AH219" i="175"/>
  <c r="AG219" i="175"/>
  <c r="AF219" i="175"/>
  <c r="AE219" i="175"/>
  <c r="AH218" i="175"/>
  <c r="AG218" i="175"/>
  <c r="AF218" i="175"/>
  <c r="AE218" i="175"/>
  <c r="AG217" i="175"/>
  <c r="AE217" i="175"/>
  <c r="AH216" i="175"/>
  <c r="AG216" i="175"/>
  <c r="AF216" i="175"/>
  <c r="AE216" i="175"/>
  <c r="AH215" i="175"/>
  <c r="AG215" i="175"/>
  <c r="AF215" i="175"/>
  <c r="AE215" i="175"/>
  <c r="AH214" i="175"/>
  <c r="AG214" i="175"/>
  <c r="AF214" i="175"/>
  <c r="AE214" i="175"/>
  <c r="AG213" i="175"/>
  <c r="AE213" i="175"/>
  <c r="AH212" i="175"/>
  <c r="AG212" i="175"/>
  <c r="AF212" i="175"/>
  <c r="AE212" i="175"/>
  <c r="AH211" i="175"/>
  <c r="AG211" i="175"/>
  <c r="AF211" i="175"/>
  <c r="AE211" i="175"/>
  <c r="AG210" i="175"/>
  <c r="AF210" i="175"/>
  <c r="AE210" i="175"/>
  <c r="AH209" i="175"/>
  <c r="AG209" i="175"/>
  <c r="AF209" i="175"/>
  <c r="AE209" i="175"/>
  <c r="AH208" i="175"/>
  <c r="AG208" i="175"/>
  <c r="AF208" i="175"/>
  <c r="AE208" i="175"/>
  <c r="AG207" i="175"/>
  <c r="AE207" i="175"/>
  <c r="AH206" i="175"/>
  <c r="AG206" i="175"/>
  <c r="AF206" i="175"/>
  <c r="AE206" i="175"/>
  <c r="AH205" i="175"/>
  <c r="AG205" i="175"/>
  <c r="AF205" i="175"/>
  <c r="AE205" i="175"/>
  <c r="AH204" i="175"/>
  <c r="AG204" i="175"/>
  <c r="AF204" i="175"/>
  <c r="AE204" i="175"/>
  <c r="AG203" i="175"/>
  <c r="AE203" i="175"/>
  <c r="AH202" i="175"/>
  <c r="AG202" i="175"/>
  <c r="AF202" i="175"/>
  <c r="AE202" i="175"/>
  <c r="AH201" i="175"/>
  <c r="AG201" i="175"/>
  <c r="AF201" i="175"/>
  <c r="AE201" i="175"/>
  <c r="AG200" i="175"/>
  <c r="AF200" i="175"/>
  <c r="AE200" i="175"/>
  <c r="AH199" i="175"/>
  <c r="AG199" i="175"/>
  <c r="AF199" i="175"/>
  <c r="AE199" i="175"/>
  <c r="AH198" i="175"/>
  <c r="AG198" i="175"/>
  <c r="AF198" i="175"/>
  <c r="AE198" i="175"/>
  <c r="AG197" i="175"/>
  <c r="AE197" i="175"/>
  <c r="AH196" i="175"/>
  <c r="AG196" i="175"/>
  <c r="AF196" i="175"/>
  <c r="AE196" i="175"/>
  <c r="AH195" i="175"/>
  <c r="AG195" i="175"/>
  <c r="AF195" i="175"/>
  <c r="AE195" i="175"/>
  <c r="AH194" i="175"/>
  <c r="AG194" i="175"/>
  <c r="AF194" i="175"/>
  <c r="AE194" i="175"/>
  <c r="AG193" i="175"/>
  <c r="AE193" i="175"/>
  <c r="AH192" i="175"/>
  <c r="AG192" i="175"/>
  <c r="AF192" i="175"/>
  <c r="AE192" i="175"/>
  <c r="AH191" i="175"/>
  <c r="AG191" i="175"/>
  <c r="AF191" i="175"/>
  <c r="AE191" i="175"/>
  <c r="AG190" i="175"/>
  <c r="AF190" i="175"/>
  <c r="AE190" i="175"/>
  <c r="AH189" i="175"/>
  <c r="AG189" i="175"/>
  <c r="AF189" i="175"/>
  <c r="AE189" i="175"/>
  <c r="AH188" i="175"/>
  <c r="AG188" i="175"/>
  <c r="AF188" i="175"/>
  <c r="AE188" i="175"/>
  <c r="AG187" i="175"/>
  <c r="AE187" i="175"/>
  <c r="AH186" i="175"/>
  <c r="AG186" i="175"/>
  <c r="AF186" i="175"/>
  <c r="AE186" i="175"/>
  <c r="AH185" i="175"/>
  <c r="AG185" i="175"/>
  <c r="AF185" i="175"/>
  <c r="AE185" i="175"/>
  <c r="AH184" i="175"/>
  <c r="AG184" i="175"/>
  <c r="AF184" i="175"/>
  <c r="AE184" i="175"/>
  <c r="AG183" i="175"/>
  <c r="AE183" i="175"/>
  <c r="AH182" i="175"/>
  <c r="AG182" i="175"/>
  <c r="AF182" i="175"/>
  <c r="AE182" i="175"/>
  <c r="AH181" i="175"/>
  <c r="AG181" i="175"/>
  <c r="AF181" i="175"/>
  <c r="AE181" i="175"/>
  <c r="AG180" i="175"/>
  <c r="AF180" i="175"/>
  <c r="AE180" i="175"/>
  <c r="AH179" i="175"/>
  <c r="AG179" i="175"/>
  <c r="AF179" i="175"/>
  <c r="AE179" i="175"/>
  <c r="AH178" i="175"/>
  <c r="AG178" i="175"/>
  <c r="AF178" i="175"/>
  <c r="AE178" i="175"/>
  <c r="AG177" i="175"/>
  <c r="AE177" i="175"/>
  <c r="AH176" i="175"/>
  <c r="AG176" i="175"/>
  <c r="AF176" i="175"/>
  <c r="AE176" i="175"/>
  <c r="AH175" i="175"/>
  <c r="AG175" i="175"/>
  <c r="AF175" i="175"/>
  <c r="AE175" i="175"/>
  <c r="AH174" i="175"/>
  <c r="AG174" i="175"/>
  <c r="AF174" i="175"/>
  <c r="AE174" i="175"/>
  <c r="AG173" i="175"/>
  <c r="AE173" i="175"/>
  <c r="AH172" i="175"/>
  <c r="AG172" i="175"/>
  <c r="AF172" i="175"/>
  <c r="AE172" i="175"/>
  <c r="AH171" i="175"/>
  <c r="AG171" i="175"/>
  <c r="AF171" i="175"/>
  <c r="AE171" i="175"/>
  <c r="AG170" i="175"/>
  <c r="AF170" i="175"/>
  <c r="AE170" i="175"/>
  <c r="AH169" i="175"/>
  <c r="AG169" i="175"/>
  <c r="AF169" i="175"/>
  <c r="AE169" i="175"/>
  <c r="AH168" i="175"/>
  <c r="AG168" i="175"/>
  <c r="AF168" i="175"/>
  <c r="AE168" i="175"/>
  <c r="AG167" i="175"/>
  <c r="AE167" i="175"/>
  <c r="AH166" i="175"/>
  <c r="AG166" i="175"/>
  <c r="AF166" i="175"/>
  <c r="AE166" i="175"/>
  <c r="AH165" i="175"/>
  <c r="AG165" i="175"/>
  <c r="AF165" i="175"/>
  <c r="AE165" i="175"/>
  <c r="AH164" i="175"/>
  <c r="AG164" i="175"/>
  <c r="AF164" i="175"/>
  <c r="AE164" i="175"/>
  <c r="AG163" i="175"/>
  <c r="AE163" i="175"/>
  <c r="AH162" i="175"/>
  <c r="AG162" i="175"/>
  <c r="AF162" i="175"/>
  <c r="AE162" i="175"/>
  <c r="AH161" i="175"/>
  <c r="AG161" i="175"/>
  <c r="AF161" i="175"/>
  <c r="AE161" i="175"/>
  <c r="AG160" i="175"/>
  <c r="AF160" i="175"/>
  <c r="AE160" i="175"/>
  <c r="AH159" i="175"/>
  <c r="AG159" i="175"/>
  <c r="AF159" i="175"/>
  <c r="AE159" i="175"/>
  <c r="AH158" i="175"/>
  <c r="AG158" i="175"/>
  <c r="AF158" i="175"/>
  <c r="AE158" i="175"/>
  <c r="AG157" i="175"/>
  <c r="AE157" i="175"/>
  <c r="AH156" i="175"/>
  <c r="AG156" i="175"/>
  <c r="AF156" i="175"/>
  <c r="AE156" i="175"/>
  <c r="AH155" i="175"/>
  <c r="AG155" i="175"/>
  <c r="AF155" i="175"/>
  <c r="AE155" i="175"/>
  <c r="AH154" i="175"/>
  <c r="AG154" i="175"/>
  <c r="AF154" i="175"/>
  <c r="AE154" i="175"/>
  <c r="AG153" i="175"/>
  <c r="AE153" i="175"/>
  <c r="AH152" i="175"/>
  <c r="AG152" i="175"/>
  <c r="AF152" i="175"/>
  <c r="AE152" i="175"/>
  <c r="AH151" i="175"/>
  <c r="AG151" i="175"/>
  <c r="AF151" i="175"/>
  <c r="AE151" i="175"/>
  <c r="AG150" i="175"/>
  <c r="AF150" i="175"/>
  <c r="AE150" i="175"/>
  <c r="AH149" i="175"/>
  <c r="AG149" i="175"/>
  <c r="AF149" i="175"/>
  <c r="AE149" i="175"/>
  <c r="AH148" i="175"/>
  <c r="AG148" i="175"/>
  <c r="AF148" i="175"/>
  <c r="AE148" i="175"/>
  <c r="AG147" i="175"/>
  <c r="AE147" i="175"/>
  <c r="AH146" i="175"/>
  <c r="AG146" i="175"/>
  <c r="AF146" i="175"/>
  <c r="AE146" i="175"/>
  <c r="AH145" i="175"/>
  <c r="AG145" i="175"/>
  <c r="AF145" i="175"/>
  <c r="AE145" i="175"/>
  <c r="AH144" i="175"/>
  <c r="AG144" i="175"/>
  <c r="AF144" i="175"/>
  <c r="AE144" i="175"/>
  <c r="AG143" i="175"/>
  <c r="AE143" i="175"/>
  <c r="AH142" i="175"/>
  <c r="AG142" i="175"/>
  <c r="AF142" i="175"/>
  <c r="AE142" i="175"/>
  <c r="AH141" i="175"/>
  <c r="AG141" i="175"/>
  <c r="AF141" i="175"/>
  <c r="AE141" i="175"/>
  <c r="AG140" i="175"/>
  <c r="AF140" i="175"/>
  <c r="AE140" i="175"/>
  <c r="AH139" i="175"/>
  <c r="AG139" i="175"/>
  <c r="AF139" i="175"/>
  <c r="AE139" i="175"/>
  <c r="AH138" i="175"/>
  <c r="AG138" i="175"/>
  <c r="AF138" i="175"/>
  <c r="AE138" i="175"/>
  <c r="AG137" i="175"/>
  <c r="AE137" i="175"/>
  <c r="AH136" i="175"/>
  <c r="AG136" i="175"/>
  <c r="AF136" i="175"/>
  <c r="AE136" i="175"/>
  <c r="AH135" i="175"/>
  <c r="AG135" i="175"/>
  <c r="AF135" i="175"/>
  <c r="AE135" i="175"/>
  <c r="AH134" i="175"/>
  <c r="AG134" i="175"/>
  <c r="AF134" i="175"/>
  <c r="AE134" i="175"/>
  <c r="AG133" i="175"/>
  <c r="AE133" i="175"/>
  <c r="AH132" i="175"/>
  <c r="AG132" i="175"/>
  <c r="AF132" i="175"/>
  <c r="AE132" i="175"/>
  <c r="AH131" i="175"/>
  <c r="AG131" i="175"/>
  <c r="AF131" i="175"/>
  <c r="AE131" i="175"/>
  <c r="AG130" i="175"/>
  <c r="AF130" i="175"/>
  <c r="AE130" i="175"/>
  <c r="AH129" i="175"/>
  <c r="AG129" i="175"/>
  <c r="AF129" i="175"/>
  <c r="AE129" i="175"/>
  <c r="AH128" i="175"/>
  <c r="AG128" i="175"/>
  <c r="AF128" i="175"/>
  <c r="AE128" i="175"/>
  <c r="AG127" i="175"/>
  <c r="AE127" i="175"/>
  <c r="AH126" i="175"/>
  <c r="AG126" i="175"/>
  <c r="AF126" i="175"/>
  <c r="AE126" i="175"/>
  <c r="AH125" i="175"/>
  <c r="AG125" i="175"/>
  <c r="AF125" i="175"/>
  <c r="AE125" i="175"/>
  <c r="AH124" i="175"/>
  <c r="AG124" i="175"/>
  <c r="AF124" i="175"/>
  <c r="AE124" i="175"/>
  <c r="AG123" i="175"/>
  <c r="AE123" i="175"/>
  <c r="AH122" i="175"/>
  <c r="AG122" i="175"/>
  <c r="AF122" i="175"/>
  <c r="AE122" i="175"/>
  <c r="AH121" i="175"/>
  <c r="AG121" i="175"/>
  <c r="AF121" i="175"/>
  <c r="AE121" i="175"/>
  <c r="AG120" i="175"/>
  <c r="AF120" i="175"/>
  <c r="AE120" i="175"/>
  <c r="AH119" i="175"/>
  <c r="AG119" i="175"/>
  <c r="AF119" i="175"/>
  <c r="AE119" i="175"/>
  <c r="AH118" i="175"/>
  <c r="AG118" i="175"/>
  <c r="AF118" i="175"/>
  <c r="AE118" i="175"/>
  <c r="AG117" i="175"/>
  <c r="AE117" i="175"/>
  <c r="AH116" i="175"/>
  <c r="AG116" i="175"/>
  <c r="AF116" i="175"/>
  <c r="AE116" i="175"/>
  <c r="AH115" i="175"/>
  <c r="AG115" i="175"/>
  <c r="AF115" i="175"/>
  <c r="AE115" i="175"/>
  <c r="AH114" i="175"/>
  <c r="AG114" i="175"/>
  <c r="AF114" i="175"/>
  <c r="AE114" i="175"/>
  <c r="AG113" i="175"/>
  <c r="AE113" i="175"/>
  <c r="AH112" i="175"/>
  <c r="AG112" i="175"/>
  <c r="AF112" i="175"/>
  <c r="AE112" i="175"/>
  <c r="AH111" i="175"/>
  <c r="AG111" i="175"/>
  <c r="AF111" i="175"/>
  <c r="AE111" i="175"/>
  <c r="AG110" i="175"/>
  <c r="AF110" i="175"/>
  <c r="AE110" i="175"/>
  <c r="AH109" i="175"/>
  <c r="AG109" i="175"/>
  <c r="AF109" i="175"/>
  <c r="AE109" i="175"/>
  <c r="AH108" i="175"/>
  <c r="AG108" i="175"/>
  <c r="AF108" i="175"/>
  <c r="AE108" i="175"/>
  <c r="AG107" i="175"/>
  <c r="AE107" i="175"/>
  <c r="AH106" i="175"/>
  <c r="AG106" i="175"/>
  <c r="AF106" i="175"/>
  <c r="AE106" i="175"/>
  <c r="AH105" i="175"/>
  <c r="AG105" i="175"/>
  <c r="AF105" i="175"/>
  <c r="AE105" i="175"/>
  <c r="AH104" i="175"/>
  <c r="AG104" i="175"/>
  <c r="AF104" i="175"/>
  <c r="AE104" i="175"/>
  <c r="AG103" i="175"/>
  <c r="AE103" i="175"/>
  <c r="AH102" i="175"/>
  <c r="AG102" i="175"/>
  <c r="AF102" i="175"/>
  <c r="AE102" i="175"/>
  <c r="AH101" i="175"/>
  <c r="AG101" i="175"/>
  <c r="AF101" i="175"/>
  <c r="AE101" i="175"/>
  <c r="AG100" i="175"/>
  <c r="AF100" i="175"/>
  <c r="AE100" i="175"/>
  <c r="AH99" i="175"/>
  <c r="AG99" i="175"/>
  <c r="AF99" i="175"/>
  <c r="AE99" i="175"/>
  <c r="AH98" i="175"/>
  <c r="AG98" i="175"/>
  <c r="AF98" i="175"/>
  <c r="AE98" i="175"/>
  <c r="AG97" i="175"/>
  <c r="AE97" i="175"/>
  <c r="AH96" i="175"/>
  <c r="AG96" i="175"/>
  <c r="AF96" i="175"/>
  <c r="AE96" i="175"/>
  <c r="AH95" i="175"/>
  <c r="AG95" i="175"/>
  <c r="AF95" i="175"/>
  <c r="AE95" i="175"/>
  <c r="AH94" i="175"/>
  <c r="AG94" i="175"/>
  <c r="AF94" i="175"/>
  <c r="AE94" i="175"/>
  <c r="AG93" i="175"/>
  <c r="AE93" i="175"/>
  <c r="AH92" i="175"/>
  <c r="AG92" i="175"/>
  <c r="AF92" i="175"/>
  <c r="AE92" i="175"/>
  <c r="AH91" i="175"/>
  <c r="AG91" i="175"/>
  <c r="AF91" i="175"/>
  <c r="AE91" i="175"/>
  <c r="AG90" i="175"/>
  <c r="AF90" i="175"/>
  <c r="AE90" i="175"/>
  <c r="AH89" i="175"/>
  <c r="AG89" i="175"/>
  <c r="AF89" i="175"/>
  <c r="AE89" i="175"/>
  <c r="AH88" i="175"/>
  <c r="AG88" i="175"/>
  <c r="AF88" i="175"/>
  <c r="AE88" i="175"/>
  <c r="AG87" i="175"/>
  <c r="AE87" i="175"/>
  <c r="AH86" i="175"/>
  <c r="AG86" i="175"/>
  <c r="AF86" i="175"/>
  <c r="AE86" i="175"/>
  <c r="AH85" i="175"/>
  <c r="AG85" i="175"/>
  <c r="AF85" i="175"/>
  <c r="AE85" i="175"/>
  <c r="AH84" i="175"/>
  <c r="AG84" i="175"/>
  <c r="AF84" i="175"/>
  <c r="AE84" i="175"/>
  <c r="AG83" i="175"/>
  <c r="AE83" i="175"/>
  <c r="AH82" i="175"/>
  <c r="AG82" i="175"/>
  <c r="AF82" i="175"/>
  <c r="AE82" i="175"/>
  <c r="AH81" i="175"/>
  <c r="AG81" i="175"/>
  <c r="AF81" i="175"/>
  <c r="AE81" i="175"/>
  <c r="AG80" i="175"/>
  <c r="AF80" i="175"/>
  <c r="AE80" i="175"/>
  <c r="AH79" i="175"/>
  <c r="AG79" i="175"/>
  <c r="AF79" i="175"/>
  <c r="AE79" i="175"/>
  <c r="AH78" i="175"/>
  <c r="AG78" i="175"/>
  <c r="AF78" i="175"/>
  <c r="AE78" i="175"/>
  <c r="AG77" i="175"/>
  <c r="AE77" i="175"/>
  <c r="AH76" i="175"/>
  <c r="AG76" i="175"/>
  <c r="AF76" i="175"/>
  <c r="AE76" i="175"/>
  <c r="AH75" i="175"/>
  <c r="AG75" i="175"/>
  <c r="AF75" i="175"/>
  <c r="AE75" i="175"/>
  <c r="AH74" i="175"/>
  <c r="AG74" i="175"/>
  <c r="AF74" i="175"/>
  <c r="AE74" i="175"/>
  <c r="AG73" i="175"/>
  <c r="AE73" i="175"/>
  <c r="AH72" i="175"/>
  <c r="AG72" i="175"/>
  <c r="AF72" i="175"/>
  <c r="AE72" i="175"/>
  <c r="AH71" i="175"/>
  <c r="AG71" i="175"/>
  <c r="AF71" i="175"/>
  <c r="AE71" i="175"/>
  <c r="AG70" i="175"/>
  <c r="AF70" i="175"/>
  <c r="AE70" i="175"/>
  <c r="AH69" i="175"/>
  <c r="AG69" i="175"/>
  <c r="AF69" i="175"/>
  <c r="AE69" i="175"/>
  <c r="AH68" i="175"/>
  <c r="AG68" i="175"/>
  <c r="AF68" i="175"/>
  <c r="AE68" i="175"/>
  <c r="AG67" i="175"/>
  <c r="AE67" i="175"/>
  <c r="AH66" i="175"/>
  <c r="AG66" i="175"/>
  <c r="AF66" i="175"/>
  <c r="AE66" i="175"/>
  <c r="AH65" i="175"/>
  <c r="AG65" i="175"/>
  <c r="AF65" i="175"/>
  <c r="AE65" i="175"/>
  <c r="AH64" i="175"/>
  <c r="AG64" i="175"/>
  <c r="AF64" i="175"/>
  <c r="AE64" i="175"/>
  <c r="AG63" i="175"/>
  <c r="AE63" i="175"/>
  <c r="AH62" i="175"/>
  <c r="AG62" i="175"/>
  <c r="AF62" i="175"/>
  <c r="AE62" i="175"/>
  <c r="AH61" i="175"/>
  <c r="AG61" i="175"/>
  <c r="AF61" i="175"/>
  <c r="AE61" i="175"/>
  <c r="AG60" i="175"/>
  <c r="AF60" i="175"/>
  <c r="AE60" i="175"/>
  <c r="AH59" i="175"/>
  <c r="AG59" i="175"/>
  <c r="AF59" i="175"/>
  <c r="AE59" i="175"/>
  <c r="AH58" i="175"/>
  <c r="AG58" i="175"/>
  <c r="AF58" i="175"/>
  <c r="AE58" i="175"/>
  <c r="AG57" i="175"/>
  <c r="AE57" i="175"/>
  <c r="AH56" i="175"/>
  <c r="AG56" i="175"/>
  <c r="AF56" i="175"/>
  <c r="AE56" i="175"/>
  <c r="AH55" i="175"/>
  <c r="AG55" i="175"/>
  <c r="AF55" i="175"/>
  <c r="AE55" i="175"/>
  <c r="AH54" i="175"/>
  <c r="AG54" i="175"/>
  <c r="AF54" i="175"/>
  <c r="AE54" i="175"/>
  <c r="AG53" i="175"/>
  <c r="AE53" i="175"/>
  <c r="AH52" i="175"/>
  <c r="AG52" i="175"/>
  <c r="AF52" i="175"/>
  <c r="AE52" i="175"/>
  <c r="AH51" i="175"/>
  <c r="AG51" i="175"/>
  <c r="AF51" i="175"/>
  <c r="AE51" i="175"/>
  <c r="AG50" i="175"/>
  <c r="AF50" i="175"/>
  <c r="AE50" i="175"/>
  <c r="AH49" i="175"/>
  <c r="AG49" i="175"/>
  <c r="AF49" i="175"/>
  <c r="AE49" i="175"/>
  <c r="AH48" i="175"/>
  <c r="AG48" i="175"/>
  <c r="AF48" i="175"/>
  <c r="AE48" i="175"/>
  <c r="AG47" i="175"/>
  <c r="AE47" i="175"/>
  <c r="AH46" i="175"/>
  <c r="AG46" i="175"/>
  <c r="AF46" i="175"/>
  <c r="AE46" i="175"/>
  <c r="AH45" i="175"/>
  <c r="AG45" i="175"/>
  <c r="AF45" i="175"/>
  <c r="AE45" i="175"/>
  <c r="AH44" i="175"/>
  <c r="AG44" i="175"/>
  <c r="AF44" i="175"/>
  <c r="AE44" i="175"/>
  <c r="AG43" i="175"/>
  <c r="AE43" i="175"/>
  <c r="AH42" i="175"/>
  <c r="AG42" i="175"/>
  <c r="AF42" i="175"/>
  <c r="AE42" i="175"/>
  <c r="AH41" i="175"/>
  <c r="AG41" i="175"/>
  <c r="AF41" i="175"/>
  <c r="AE41" i="175"/>
  <c r="AG40" i="175"/>
  <c r="AF40" i="175"/>
  <c r="AE40" i="175"/>
  <c r="AH39" i="175"/>
  <c r="AG39" i="175"/>
  <c r="AF39" i="175"/>
  <c r="AE39" i="175"/>
  <c r="AH38" i="175"/>
  <c r="AG38" i="175"/>
  <c r="AF38" i="175"/>
  <c r="AE38" i="175"/>
  <c r="AG37" i="175"/>
  <c r="AE37" i="175"/>
  <c r="AH36" i="175"/>
  <c r="AG36" i="175"/>
  <c r="AF36" i="175"/>
  <c r="AE36" i="175"/>
  <c r="AH35" i="175"/>
  <c r="AG35" i="175"/>
  <c r="AF35" i="175"/>
  <c r="AE35" i="175"/>
  <c r="AH34" i="175"/>
  <c r="AG34" i="175"/>
  <c r="AF34" i="175"/>
  <c r="AE34" i="175"/>
  <c r="AG33" i="175"/>
  <c r="AE33" i="175"/>
  <c r="AH32" i="175"/>
  <c r="AG32" i="175"/>
  <c r="AF32" i="175"/>
  <c r="AE32" i="175"/>
  <c r="AH31" i="175"/>
  <c r="AG31" i="175"/>
  <c r="AF31" i="175"/>
  <c r="AE31" i="175"/>
  <c r="AG30" i="175"/>
  <c r="AF30" i="175"/>
  <c r="AE30" i="175"/>
  <c r="AH29" i="175"/>
  <c r="AG29" i="175"/>
  <c r="AF29" i="175"/>
  <c r="AE29" i="175"/>
  <c r="AH28" i="175"/>
  <c r="AG28" i="175"/>
  <c r="AF28" i="175"/>
  <c r="AE28" i="175"/>
  <c r="AG27" i="175"/>
  <c r="AE27" i="175"/>
  <c r="AH26" i="175"/>
  <c r="AG26" i="175"/>
  <c r="AF26" i="175"/>
  <c r="AE26" i="175"/>
  <c r="AH25" i="175"/>
  <c r="AG25" i="175"/>
  <c r="AF25" i="175"/>
  <c r="AE25" i="175"/>
  <c r="AH24" i="175"/>
  <c r="AG24" i="175"/>
  <c r="AF24" i="175"/>
  <c r="AE24" i="175"/>
  <c r="AG23" i="175"/>
  <c r="AE23" i="175"/>
  <c r="AH22" i="175"/>
  <c r="AG22" i="175"/>
  <c r="AF22" i="175"/>
  <c r="AE22" i="175"/>
  <c r="AH21" i="175"/>
  <c r="AG21" i="175"/>
  <c r="AF21" i="175"/>
  <c r="AE21" i="175"/>
  <c r="AG20" i="175"/>
  <c r="AF20" i="175"/>
  <c r="AE20" i="175"/>
  <c r="AC239" i="175"/>
  <c r="AB239" i="175"/>
  <c r="AA239" i="175"/>
  <c r="Z239" i="175"/>
  <c r="AC238" i="175"/>
  <c r="AB238" i="175"/>
  <c r="AA238" i="175"/>
  <c r="Z238" i="175"/>
  <c r="AB237" i="175"/>
  <c r="Z237" i="175"/>
  <c r="AC236" i="175"/>
  <c r="AB236" i="175"/>
  <c r="AA236" i="175"/>
  <c r="Z236" i="175"/>
  <c r="AC235" i="175"/>
  <c r="AB235" i="175"/>
  <c r="AA235" i="175"/>
  <c r="Z235" i="175"/>
  <c r="AC234" i="175"/>
  <c r="AB234" i="175"/>
  <c r="AA234" i="175"/>
  <c r="Z234" i="175"/>
  <c r="AB233" i="175"/>
  <c r="Z233" i="175"/>
  <c r="AC232" i="175"/>
  <c r="AB232" i="175"/>
  <c r="AA232" i="175"/>
  <c r="Z232" i="175"/>
  <c r="AC231" i="175"/>
  <c r="AB231" i="175"/>
  <c r="AA231" i="175"/>
  <c r="Z231" i="175"/>
  <c r="AB230" i="175"/>
  <c r="AA230" i="175"/>
  <c r="Z230" i="175"/>
  <c r="AC229" i="175"/>
  <c r="AB229" i="175"/>
  <c r="AA229" i="175"/>
  <c r="Z229" i="175"/>
  <c r="AC228" i="175"/>
  <c r="AB228" i="175"/>
  <c r="AA228" i="175"/>
  <c r="Z228" i="175"/>
  <c r="AB227" i="175"/>
  <c r="Z227" i="175"/>
  <c r="AC226" i="175"/>
  <c r="AB226" i="175"/>
  <c r="AA226" i="175"/>
  <c r="Z226" i="175"/>
  <c r="AC225" i="175"/>
  <c r="AB225" i="175"/>
  <c r="AA225" i="175"/>
  <c r="Z225" i="175"/>
  <c r="AC224" i="175"/>
  <c r="AB224" i="175"/>
  <c r="AA224" i="175"/>
  <c r="Z224" i="175"/>
  <c r="AB223" i="175"/>
  <c r="Z223" i="175"/>
  <c r="AC222" i="175"/>
  <c r="AB222" i="175"/>
  <c r="AA222" i="175"/>
  <c r="Z222" i="175"/>
  <c r="AC221" i="175"/>
  <c r="AB221" i="175"/>
  <c r="AA221" i="175"/>
  <c r="Z221" i="175"/>
  <c r="AB220" i="175"/>
  <c r="AA220" i="175"/>
  <c r="Z220" i="175"/>
  <c r="AC219" i="175"/>
  <c r="AB219" i="175"/>
  <c r="AA219" i="175"/>
  <c r="Z219" i="175"/>
  <c r="AC218" i="175"/>
  <c r="AB218" i="175"/>
  <c r="AA218" i="175"/>
  <c r="Z218" i="175"/>
  <c r="AB217" i="175"/>
  <c r="Z217" i="175"/>
  <c r="AC216" i="175"/>
  <c r="AB216" i="175"/>
  <c r="AA216" i="175"/>
  <c r="Z216" i="175"/>
  <c r="AC215" i="175"/>
  <c r="AB215" i="175"/>
  <c r="AA215" i="175"/>
  <c r="Z215" i="175"/>
  <c r="AC214" i="175"/>
  <c r="AB214" i="175"/>
  <c r="AA214" i="175"/>
  <c r="Z214" i="175"/>
  <c r="AB213" i="175"/>
  <c r="Z213" i="175"/>
  <c r="AC212" i="175"/>
  <c r="AB212" i="175"/>
  <c r="AA212" i="175"/>
  <c r="Z212" i="175"/>
  <c r="AC211" i="175"/>
  <c r="AB211" i="175"/>
  <c r="AA211" i="175"/>
  <c r="Z211" i="175"/>
  <c r="AB210" i="175"/>
  <c r="AA210" i="175"/>
  <c r="Z210" i="175"/>
  <c r="AC209" i="175"/>
  <c r="AB209" i="175"/>
  <c r="AA209" i="175"/>
  <c r="Z209" i="175"/>
  <c r="AC208" i="175"/>
  <c r="AB208" i="175"/>
  <c r="AA208" i="175"/>
  <c r="Z208" i="175"/>
  <c r="AB207" i="175"/>
  <c r="Z207" i="175"/>
  <c r="AC206" i="175"/>
  <c r="AB206" i="175"/>
  <c r="AA206" i="175"/>
  <c r="Z206" i="175"/>
  <c r="AC205" i="175"/>
  <c r="AB205" i="175"/>
  <c r="AA205" i="175"/>
  <c r="Z205" i="175"/>
  <c r="AC204" i="175"/>
  <c r="AB204" i="175"/>
  <c r="AA204" i="175"/>
  <c r="Z204" i="175"/>
  <c r="AB203" i="175"/>
  <c r="Z203" i="175"/>
  <c r="AC202" i="175"/>
  <c r="AB202" i="175"/>
  <c r="AA202" i="175"/>
  <c r="Z202" i="175"/>
  <c r="AC201" i="175"/>
  <c r="AB201" i="175"/>
  <c r="AA201" i="175"/>
  <c r="Z201" i="175"/>
  <c r="AB200" i="175"/>
  <c r="AA200" i="175"/>
  <c r="Z200" i="175"/>
  <c r="AC199" i="175"/>
  <c r="AB199" i="175"/>
  <c r="AA199" i="175"/>
  <c r="Z199" i="175"/>
  <c r="AC198" i="175"/>
  <c r="AB198" i="175"/>
  <c r="AA198" i="175"/>
  <c r="Z198" i="175"/>
  <c r="AB197" i="175"/>
  <c r="Z197" i="175"/>
  <c r="AC196" i="175"/>
  <c r="AB196" i="175"/>
  <c r="AA196" i="175"/>
  <c r="Z196" i="175"/>
  <c r="AC195" i="175"/>
  <c r="AB195" i="175"/>
  <c r="AA195" i="175"/>
  <c r="Z195" i="175"/>
  <c r="AC194" i="175"/>
  <c r="AB194" i="175"/>
  <c r="AA194" i="175"/>
  <c r="Z194" i="175"/>
  <c r="AB193" i="175"/>
  <c r="Z193" i="175"/>
  <c r="AC192" i="175"/>
  <c r="AB192" i="175"/>
  <c r="AA192" i="175"/>
  <c r="Z192" i="175"/>
  <c r="AC191" i="175"/>
  <c r="AB191" i="175"/>
  <c r="AA191" i="175"/>
  <c r="Z191" i="175"/>
  <c r="AB190" i="175"/>
  <c r="AA190" i="175"/>
  <c r="Z190" i="175"/>
  <c r="AC189" i="175"/>
  <c r="AB189" i="175"/>
  <c r="AA189" i="175"/>
  <c r="Z189" i="175"/>
  <c r="AC188" i="175"/>
  <c r="AB188" i="175"/>
  <c r="AA188" i="175"/>
  <c r="Z188" i="175"/>
  <c r="AB187" i="175"/>
  <c r="Z187" i="175"/>
  <c r="AC186" i="175"/>
  <c r="AB186" i="175"/>
  <c r="AA186" i="175"/>
  <c r="Z186" i="175"/>
  <c r="AC185" i="175"/>
  <c r="AB185" i="175"/>
  <c r="AA185" i="175"/>
  <c r="Z185" i="175"/>
  <c r="AC184" i="175"/>
  <c r="AB184" i="175"/>
  <c r="AA184" i="175"/>
  <c r="Z184" i="175"/>
  <c r="AB183" i="175"/>
  <c r="Z183" i="175"/>
  <c r="AC182" i="175"/>
  <c r="AB182" i="175"/>
  <c r="AA182" i="175"/>
  <c r="Z182" i="175"/>
  <c r="AC181" i="175"/>
  <c r="AB181" i="175"/>
  <c r="AA181" i="175"/>
  <c r="Z181" i="175"/>
  <c r="AB180" i="175"/>
  <c r="AA180" i="175"/>
  <c r="Z180" i="175"/>
  <c r="AC179" i="175"/>
  <c r="AB179" i="175"/>
  <c r="AA179" i="175"/>
  <c r="Z179" i="175"/>
  <c r="AC178" i="175"/>
  <c r="AB178" i="175"/>
  <c r="AA178" i="175"/>
  <c r="Z178" i="175"/>
  <c r="AB177" i="175"/>
  <c r="Z177" i="175"/>
  <c r="AC176" i="175"/>
  <c r="AB176" i="175"/>
  <c r="AA176" i="175"/>
  <c r="Z176" i="175"/>
  <c r="AC175" i="175"/>
  <c r="AB175" i="175"/>
  <c r="AA175" i="175"/>
  <c r="Z175" i="175"/>
  <c r="AC174" i="175"/>
  <c r="AB174" i="175"/>
  <c r="AA174" i="175"/>
  <c r="Z174" i="175"/>
  <c r="AB173" i="175"/>
  <c r="Z173" i="175"/>
  <c r="AC172" i="175"/>
  <c r="AB172" i="175"/>
  <c r="AA172" i="175"/>
  <c r="Z172" i="175"/>
  <c r="AC171" i="175"/>
  <c r="AB171" i="175"/>
  <c r="AA171" i="175"/>
  <c r="Z171" i="175"/>
  <c r="AB170" i="175"/>
  <c r="AA170" i="175"/>
  <c r="Z170" i="175"/>
  <c r="AC169" i="175"/>
  <c r="AB169" i="175"/>
  <c r="AA169" i="175"/>
  <c r="Z169" i="175"/>
  <c r="AC168" i="175"/>
  <c r="AB168" i="175"/>
  <c r="AA168" i="175"/>
  <c r="Z168" i="175"/>
  <c r="AB167" i="175"/>
  <c r="Z167" i="175"/>
  <c r="AC166" i="175"/>
  <c r="AB166" i="175"/>
  <c r="AA166" i="175"/>
  <c r="Z166" i="175"/>
  <c r="AC165" i="175"/>
  <c r="AB165" i="175"/>
  <c r="AA165" i="175"/>
  <c r="Z165" i="175"/>
  <c r="AC164" i="175"/>
  <c r="AB164" i="175"/>
  <c r="AA164" i="175"/>
  <c r="Z164" i="175"/>
  <c r="AB163" i="175"/>
  <c r="Z163" i="175"/>
  <c r="AC162" i="175"/>
  <c r="AB162" i="175"/>
  <c r="AA162" i="175"/>
  <c r="Z162" i="175"/>
  <c r="AC161" i="175"/>
  <c r="AB161" i="175"/>
  <c r="AA161" i="175"/>
  <c r="Z161" i="175"/>
  <c r="AB160" i="175"/>
  <c r="AA160" i="175"/>
  <c r="Z160" i="175"/>
  <c r="AC159" i="175"/>
  <c r="AB159" i="175"/>
  <c r="AA159" i="175"/>
  <c r="Z159" i="175"/>
  <c r="AC158" i="175"/>
  <c r="AB158" i="175"/>
  <c r="AA158" i="175"/>
  <c r="Z158" i="175"/>
  <c r="AB157" i="175"/>
  <c r="Z157" i="175"/>
  <c r="AC156" i="175"/>
  <c r="AB156" i="175"/>
  <c r="AA156" i="175"/>
  <c r="Z156" i="175"/>
  <c r="AC155" i="175"/>
  <c r="AB155" i="175"/>
  <c r="AA155" i="175"/>
  <c r="Z155" i="175"/>
  <c r="AC154" i="175"/>
  <c r="AB154" i="175"/>
  <c r="AA154" i="175"/>
  <c r="Z154" i="175"/>
  <c r="AB153" i="175"/>
  <c r="Z153" i="175"/>
  <c r="AC152" i="175"/>
  <c r="AB152" i="175"/>
  <c r="AA152" i="175"/>
  <c r="Z152" i="175"/>
  <c r="AC151" i="175"/>
  <c r="AB151" i="175"/>
  <c r="AA151" i="175"/>
  <c r="Z151" i="175"/>
  <c r="AB150" i="175"/>
  <c r="AA150" i="175"/>
  <c r="Z150" i="175"/>
  <c r="AC149" i="175"/>
  <c r="AB149" i="175"/>
  <c r="AA149" i="175"/>
  <c r="Z149" i="175"/>
  <c r="AC148" i="175"/>
  <c r="AB148" i="175"/>
  <c r="AA148" i="175"/>
  <c r="Z148" i="175"/>
  <c r="AB147" i="175"/>
  <c r="Z147" i="175"/>
  <c r="AC146" i="175"/>
  <c r="AB146" i="175"/>
  <c r="AA146" i="175"/>
  <c r="Z146" i="175"/>
  <c r="AC145" i="175"/>
  <c r="AB145" i="175"/>
  <c r="AA145" i="175"/>
  <c r="Z145" i="175"/>
  <c r="AC144" i="175"/>
  <c r="AB144" i="175"/>
  <c r="AA144" i="175"/>
  <c r="Z144" i="175"/>
  <c r="AB143" i="175"/>
  <c r="Z143" i="175"/>
  <c r="AC142" i="175"/>
  <c r="AB142" i="175"/>
  <c r="AA142" i="175"/>
  <c r="Z142" i="175"/>
  <c r="AC141" i="175"/>
  <c r="AB141" i="175"/>
  <c r="AA141" i="175"/>
  <c r="Z141" i="175"/>
  <c r="AB140" i="175"/>
  <c r="AA140" i="175"/>
  <c r="Z140" i="175"/>
  <c r="AC139" i="175"/>
  <c r="AB139" i="175"/>
  <c r="AA139" i="175"/>
  <c r="Z139" i="175"/>
  <c r="AC138" i="175"/>
  <c r="AB138" i="175"/>
  <c r="AA138" i="175"/>
  <c r="Z138" i="175"/>
  <c r="AB137" i="175"/>
  <c r="Z137" i="175"/>
  <c r="AC136" i="175"/>
  <c r="AB136" i="175"/>
  <c r="AA136" i="175"/>
  <c r="Z136" i="175"/>
  <c r="AC135" i="175"/>
  <c r="AB135" i="175"/>
  <c r="AA135" i="175"/>
  <c r="Z135" i="175"/>
  <c r="AC134" i="175"/>
  <c r="AB134" i="175"/>
  <c r="AA134" i="175"/>
  <c r="Z134" i="175"/>
  <c r="AB133" i="175"/>
  <c r="Z133" i="175"/>
  <c r="AC132" i="175"/>
  <c r="AB132" i="175"/>
  <c r="AA132" i="175"/>
  <c r="Z132" i="175"/>
  <c r="AC131" i="175"/>
  <c r="AB131" i="175"/>
  <c r="AA131" i="175"/>
  <c r="Z131" i="175"/>
  <c r="AB130" i="175"/>
  <c r="AA130" i="175"/>
  <c r="Z130" i="175"/>
  <c r="AC129" i="175"/>
  <c r="AB129" i="175"/>
  <c r="AA129" i="175"/>
  <c r="Z129" i="175"/>
  <c r="AC128" i="175"/>
  <c r="AB128" i="175"/>
  <c r="AA128" i="175"/>
  <c r="Z128" i="175"/>
  <c r="AB127" i="175"/>
  <c r="Z127" i="175"/>
  <c r="AC126" i="175"/>
  <c r="AB126" i="175"/>
  <c r="AA126" i="175"/>
  <c r="Z126" i="175"/>
  <c r="AC125" i="175"/>
  <c r="AB125" i="175"/>
  <c r="AA125" i="175"/>
  <c r="Z125" i="175"/>
  <c r="AC124" i="175"/>
  <c r="AB124" i="175"/>
  <c r="AA124" i="175"/>
  <c r="Z124" i="175"/>
  <c r="AB123" i="175"/>
  <c r="Z123" i="175"/>
  <c r="AC122" i="175"/>
  <c r="AB122" i="175"/>
  <c r="AA122" i="175"/>
  <c r="Z122" i="175"/>
  <c r="AC121" i="175"/>
  <c r="AB121" i="175"/>
  <c r="AA121" i="175"/>
  <c r="Z121" i="175"/>
  <c r="AB120" i="175"/>
  <c r="AA120" i="175"/>
  <c r="Z120" i="175"/>
  <c r="AC119" i="175"/>
  <c r="AB119" i="175"/>
  <c r="AA119" i="175"/>
  <c r="Z119" i="175"/>
  <c r="AC118" i="175"/>
  <c r="AB118" i="175"/>
  <c r="AA118" i="175"/>
  <c r="Z118" i="175"/>
  <c r="AB117" i="175"/>
  <c r="Z117" i="175"/>
  <c r="AC116" i="175"/>
  <c r="AB116" i="175"/>
  <c r="AA116" i="175"/>
  <c r="Z116" i="175"/>
  <c r="AC115" i="175"/>
  <c r="AB115" i="175"/>
  <c r="AA115" i="175"/>
  <c r="Z115" i="175"/>
  <c r="AC114" i="175"/>
  <c r="AB114" i="175"/>
  <c r="AA114" i="175"/>
  <c r="Z114" i="175"/>
  <c r="AB113" i="175"/>
  <c r="Z113" i="175"/>
  <c r="AC112" i="175"/>
  <c r="AB112" i="175"/>
  <c r="AA112" i="175"/>
  <c r="Z112" i="175"/>
  <c r="AC111" i="175"/>
  <c r="AB111" i="175"/>
  <c r="AA111" i="175"/>
  <c r="Z111" i="175"/>
  <c r="AB110" i="175"/>
  <c r="AA110" i="175"/>
  <c r="Z110" i="175"/>
  <c r="AC109" i="175"/>
  <c r="AB109" i="175"/>
  <c r="AA109" i="175"/>
  <c r="Z109" i="175"/>
  <c r="AC108" i="175"/>
  <c r="AB108" i="175"/>
  <c r="AA108" i="175"/>
  <c r="Z108" i="175"/>
  <c r="AB107" i="175"/>
  <c r="Z107" i="175"/>
  <c r="AC106" i="175"/>
  <c r="AB106" i="175"/>
  <c r="AA106" i="175"/>
  <c r="Z106" i="175"/>
  <c r="AC105" i="175"/>
  <c r="AB105" i="175"/>
  <c r="AA105" i="175"/>
  <c r="Z105" i="175"/>
  <c r="AC104" i="175"/>
  <c r="AB104" i="175"/>
  <c r="AA104" i="175"/>
  <c r="Z104" i="175"/>
  <c r="AB103" i="175"/>
  <c r="Z103" i="175"/>
  <c r="AC102" i="175"/>
  <c r="AB102" i="175"/>
  <c r="AA102" i="175"/>
  <c r="Z102" i="175"/>
  <c r="AC101" i="175"/>
  <c r="AB101" i="175"/>
  <c r="AA101" i="175"/>
  <c r="Z101" i="175"/>
  <c r="AB100" i="175"/>
  <c r="AA100" i="175"/>
  <c r="Z100" i="175"/>
  <c r="AC99" i="175"/>
  <c r="AB99" i="175"/>
  <c r="AA99" i="175"/>
  <c r="Z99" i="175"/>
  <c r="AC98" i="175"/>
  <c r="AB98" i="175"/>
  <c r="AA98" i="175"/>
  <c r="Z98" i="175"/>
  <c r="AB97" i="175"/>
  <c r="Z97" i="175"/>
  <c r="AC96" i="175"/>
  <c r="AB96" i="175"/>
  <c r="AA96" i="175"/>
  <c r="Z96" i="175"/>
  <c r="AC95" i="175"/>
  <c r="AB95" i="175"/>
  <c r="AA95" i="175"/>
  <c r="Z95" i="175"/>
  <c r="AC94" i="175"/>
  <c r="AB94" i="175"/>
  <c r="AA94" i="175"/>
  <c r="Z94" i="175"/>
  <c r="AB93" i="175"/>
  <c r="Z93" i="175"/>
  <c r="AC92" i="175"/>
  <c r="AB92" i="175"/>
  <c r="AA92" i="175"/>
  <c r="Z92" i="175"/>
  <c r="AC91" i="175"/>
  <c r="AB91" i="175"/>
  <c r="AA91" i="175"/>
  <c r="Z91" i="175"/>
  <c r="AB90" i="175"/>
  <c r="AA90" i="175"/>
  <c r="Z90" i="175"/>
  <c r="AC89" i="175"/>
  <c r="AB89" i="175"/>
  <c r="AA89" i="175"/>
  <c r="Z89" i="175"/>
  <c r="AC88" i="175"/>
  <c r="AB88" i="175"/>
  <c r="AA88" i="175"/>
  <c r="Z88" i="175"/>
  <c r="AB87" i="175"/>
  <c r="Z87" i="175"/>
  <c r="AC86" i="175"/>
  <c r="AB86" i="175"/>
  <c r="AA86" i="175"/>
  <c r="Z86" i="175"/>
  <c r="AC85" i="175"/>
  <c r="AB85" i="175"/>
  <c r="AA85" i="175"/>
  <c r="Z85" i="175"/>
  <c r="AC84" i="175"/>
  <c r="AB84" i="175"/>
  <c r="AA84" i="175"/>
  <c r="Z84" i="175"/>
  <c r="AB83" i="175"/>
  <c r="Z83" i="175"/>
  <c r="AC82" i="175"/>
  <c r="AB82" i="175"/>
  <c r="AA82" i="175"/>
  <c r="Z82" i="175"/>
  <c r="AC81" i="175"/>
  <c r="AB81" i="175"/>
  <c r="AA81" i="175"/>
  <c r="Z81" i="175"/>
  <c r="AB80" i="175"/>
  <c r="AA80" i="175"/>
  <c r="Z80" i="175"/>
  <c r="AC79" i="175"/>
  <c r="AB79" i="175"/>
  <c r="AA79" i="175"/>
  <c r="Z79" i="175"/>
  <c r="AC78" i="175"/>
  <c r="AB78" i="175"/>
  <c r="AA78" i="175"/>
  <c r="Z78" i="175"/>
  <c r="AB77" i="175"/>
  <c r="Z77" i="175"/>
  <c r="AC76" i="175"/>
  <c r="AB76" i="175"/>
  <c r="AA76" i="175"/>
  <c r="Z76" i="175"/>
  <c r="AC75" i="175"/>
  <c r="AB75" i="175"/>
  <c r="AA75" i="175"/>
  <c r="Z75" i="175"/>
  <c r="AC74" i="175"/>
  <c r="AB74" i="175"/>
  <c r="AA74" i="175"/>
  <c r="Z74" i="175"/>
  <c r="AB73" i="175"/>
  <c r="Z73" i="175"/>
  <c r="AC72" i="175"/>
  <c r="AB72" i="175"/>
  <c r="AA72" i="175"/>
  <c r="Z72" i="175"/>
  <c r="AC71" i="175"/>
  <c r="AB71" i="175"/>
  <c r="AA71" i="175"/>
  <c r="Z71" i="175"/>
  <c r="AB70" i="175"/>
  <c r="AA70" i="175"/>
  <c r="Z70" i="175"/>
  <c r="AC69" i="175"/>
  <c r="AB69" i="175"/>
  <c r="AA69" i="175"/>
  <c r="Z69" i="175"/>
  <c r="AC68" i="175"/>
  <c r="AB68" i="175"/>
  <c r="AA68" i="175"/>
  <c r="Z68" i="175"/>
  <c r="AB67" i="175"/>
  <c r="Z67" i="175"/>
  <c r="AC66" i="175"/>
  <c r="AB66" i="175"/>
  <c r="AA66" i="175"/>
  <c r="Z66" i="175"/>
  <c r="AC65" i="175"/>
  <c r="AB65" i="175"/>
  <c r="AA65" i="175"/>
  <c r="Z65" i="175"/>
  <c r="AC64" i="175"/>
  <c r="AB64" i="175"/>
  <c r="AA64" i="175"/>
  <c r="Z64" i="175"/>
  <c r="AB63" i="175"/>
  <c r="Z63" i="175"/>
  <c r="AC62" i="175"/>
  <c r="AB62" i="175"/>
  <c r="AA62" i="175"/>
  <c r="Z62" i="175"/>
  <c r="AC61" i="175"/>
  <c r="AB61" i="175"/>
  <c r="AA61" i="175"/>
  <c r="Z61" i="175"/>
  <c r="AB60" i="175"/>
  <c r="AA60" i="175"/>
  <c r="Z60" i="175"/>
  <c r="AC59" i="175"/>
  <c r="AB59" i="175"/>
  <c r="AA59" i="175"/>
  <c r="Z59" i="175"/>
  <c r="AC58" i="175"/>
  <c r="AB58" i="175"/>
  <c r="AA58" i="175"/>
  <c r="Z58" i="175"/>
  <c r="AB57" i="175"/>
  <c r="Z57" i="175"/>
  <c r="AC56" i="175"/>
  <c r="AB56" i="175"/>
  <c r="AA56" i="175"/>
  <c r="Z56" i="175"/>
  <c r="AC55" i="175"/>
  <c r="AB55" i="175"/>
  <c r="AA55" i="175"/>
  <c r="Z55" i="175"/>
  <c r="AC54" i="175"/>
  <c r="AB54" i="175"/>
  <c r="AA54" i="175"/>
  <c r="Z54" i="175"/>
  <c r="AB53" i="175"/>
  <c r="Z53" i="175"/>
  <c r="AC52" i="175"/>
  <c r="AB52" i="175"/>
  <c r="AA52" i="175"/>
  <c r="Z52" i="175"/>
  <c r="AC51" i="175"/>
  <c r="AB51" i="175"/>
  <c r="AA51" i="175"/>
  <c r="Z51" i="175"/>
  <c r="AB50" i="175"/>
  <c r="AA50" i="175"/>
  <c r="Z50" i="175"/>
  <c r="AC49" i="175"/>
  <c r="AB49" i="175"/>
  <c r="AA49" i="175"/>
  <c r="Z49" i="175"/>
  <c r="AC48" i="175"/>
  <c r="AB48" i="175"/>
  <c r="AA48" i="175"/>
  <c r="Z48" i="175"/>
  <c r="AB47" i="175"/>
  <c r="Z47" i="175"/>
  <c r="AC46" i="175"/>
  <c r="AB46" i="175"/>
  <c r="AA46" i="175"/>
  <c r="Z46" i="175"/>
  <c r="AC45" i="175"/>
  <c r="AB45" i="175"/>
  <c r="AA45" i="175"/>
  <c r="Z45" i="175"/>
  <c r="AC44" i="175"/>
  <c r="AB44" i="175"/>
  <c r="AA44" i="175"/>
  <c r="Z44" i="175"/>
  <c r="AB43" i="175"/>
  <c r="Z43" i="175"/>
  <c r="AC42" i="175"/>
  <c r="AB42" i="175"/>
  <c r="AA42" i="175"/>
  <c r="Z42" i="175"/>
  <c r="AC41" i="175"/>
  <c r="AB41" i="175"/>
  <c r="AA41" i="175"/>
  <c r="Z41" i="175"/>
  <c r="AB40" i="175"/>
  <c r="AA40" i="175"/>
  <c r="Z40" i="175"/>
  <c r="AC39" i="175"/>
  <c r="AB39" i="175"/>
  <c r="AA39" i="175"/>
  <c r="Z39" i="175"/>
  <c r="AC38" i="175"/>
  <c r="AB38" i="175"/>
  <c r="AA38" i="175"/>
  <c r="Z38" i="175"/>
  <c r="AB37" i="175"/>
  <c r="Z37" i="175"/>
  <c r="AC36" i="175"/>
  <c r="AB36" i="175"/>
  <c r="AA36" i="175"/>
  <c r="Z36" i="175"/>
  <c r="AC35" i="175"/>
  <c r="AB35" i="175"/>
  <c r="AA35" i="175"/>
  <c r="Z35" i="175"/>
  <c r="AC34" i="175"/>
  <c r="AB34" i="175"/>
  <c r="AA34" i="175"/>
  <c r="Z34" i="175"/>
  <c r="AB33" i="175"/>
  <c r="Z33" i="175"/>
  <c r="AC32" i="175"/>
  <c r="AB32" i="175"/>
  <c r="AA32" i="175"/>
  <c r="Z32" i="175"/>
  <c r="AC31" i="175"/>
  <c r="AB31" i="175"/>
  <c r="AA31" i="175"/>
  <c r="Z31" i="175"/>
  <c r="AB30" i="175"/>
  <c r="AA30" i="175"/>
  <c r="Z30" i="175"/>
  <c r="AC29" i="175"/>
  <c r="AB29" i="175"/>
  <c r="AA29" i="175"/>
  <c r="Z29" i="175"/>
  <c r="AC28" i="175"/>
  <c r="AB28" i="175"/>
  <c r="AA28" i="175"/>
  <c r="Z28" i="175"/>
  <c r="AB27" i="175"/>
  <c r="Z27" i="175"/>
  <c r="AC26" i="175"/>
  <c r="AB26" i="175"/>
  <c r="AA26" i="175"/>
  <c r="Z26" i="175"/>
  <c r="AC25" i="175"/>
  <c r="AB25" i="175"/>
  <c r="AA25" i="175"/>
  <c r="Z25" i="175"/>
  <c r="AC24" i="175"/>
  <c r="AB24" i="175"/>
  <c r="AA24" i="175"/>
  <c r="Z24" i="175"/>
  <c r="AB23" i="175"/>
  <c r="Z23" i="175"/>
  <c r="AC22" i="175"/>
  <c r="AB22" i="175"/>
  <c r="AA22" i="175"/>
  <c r="Z22" i="175"/>
  <c r="AC21" i="175"/>
  <c r="AB21" i="175"/>
  <c r="AA21" i="175"/>
  <c r="Z21" i="175"/>
  <c r="AB20" i="175"/>
  <c r="AA20" i="175"/>
  <c r="Z20" i="175"/>
  <c r="X239" i="175"/>
  <c r="W239" i="175"/>
  <c r="V239" i="175"/>
  <c r="U239" i="175"/>
  <c r="X238" i="175"/>
  <c r="W238" i="175"/>
  <c r="V238" i="175"/>
  <c r="U238" i="175"/>
  <c r="W237" i="175"/>
  <c r="U237" i="175"/>
  <c r="X236" i="175"/>
  <c r="W236" i="175"/>
  <c r="V236" i="175"/>
  <c r="U236" i="175"/>
  <c r="X235" i="175"/>
  <c r="W235" i="175"/>
  <c r="V235" i="175"/>
  <c r="U235" i="175"/>
  <c r="X234" i="175"/>
  <c r="W234" i="175"/>
  <c r="V234" i="175"/>
  <c r="U234" i="175"/>
  <c r="W233" i="175"/>
  <c r="U233" i="175"/>
  <c r="X232" i="175"/>
  <c r="W232" i="175"/>
  <c r="V232" i="175"/>
  <c r="U232" i="175"/>
  <c r="X231" i="175"/>
  <c r="W231" i="175"/>
  <c r="V231" i="175"/>
  <c r="U231" i="175"/>
  <c r="W230" i="175"/>
  <c r="V230" i="175"/>
  <c r="U230" i="175"/>
  <c r="X229" i="175"/>
  <c r="W229" i="175"/>
  <c r="V229" i="175"/>
  <c r="U229" i="175"/>
  <c r="X228" i="175"/>
  <c r="W228" i="175"/>
  <c r="V228" i="175"/>
  <c r="U228" i="175"/>
  <c r="W227" i="175"/>
  <c r="U227" i="175"/>
  <c r="X226" i="175"/>
  <c r="W226" i="175"/>
  <c r="V226" i="175"/>
  <c r="U226" i="175"/>
  <c r="X225" i="175"/>
  <c r="W225" i="175"/>
  <c r="V225" i="175"/>
  <c r="U225" i="175"/>
  <c r="X224" i="175"/>
  <c r="W224" i="175"/>
  <c r="V224" i="175"/>
  <c r="U224" i="175"/>
  <c r="W223" i="175"/>
  <c r="U223" i="175"/>
  <c r="X222" i="175"/>
  <c r="W222" i="175"/>
  <c r="V222" i="175"/>
  <c r="U222" i="175"/>
  <c r="X221" i="175"/>
  <c r="W221" i="175"/>
  <c r="V221" i="175"/>
  <c r="U221" i="175"/>
  <c r="W220" i="175"/>
  <c r="V220" i="175"/>
  <c r="U220" i="175"/>
  <c r="X219" i="175"/>
  <c r="W219" i="175"/>
  <c r="V219" i="175"/>
  <c r="U219" i="175"/>
  <c r="X218" i="175"/>
  <c r="W218" i="175"/>
  <c r="V218" i="175"/>
  <c r="U218" i="175"/>
  <c r="W217" i="175"/>
  <c r="U217" i="175"/>
  <c r="X216" i="175"/>
  <c r="W216" i="175"/>
  <c r="V216" i="175"/>
  <c r="U216" i="175"/>
  <c r="X215" i="175"/>
  <c r="W215" i="175"/>
  <c r="V215" i="175"/>
  <c r="U215" i="175"/>
  <c r="X214" i="175"/>
  <c r="W214" i="175"/>
  <c r="V214" i="175"/>
  <c r="U214" i="175"/>
  <c r="W213" i="175"/>
  <c r="U213" i="175"/>
  <c r="X212" i="175"/>
  <c r="W212" i="175"/>
  <c r="V212" i="175"/>
  <c r="U212" i="175"/>
  <c r="X211" i="175"/>
  <c r="W211" i="175"/>
  <c r="V211" i="175"/>
  <c r="U211" i="175"/>
  <c r="W210" i="175"/>
  <c r="V210" i="175"/>
  <c r="U210" i="175"/>
  <c r="X209" i="175"/>
  <c r="W209" i="175"/>
  <c r="V209" i="175"/>
  <c r="U209" i="175"/>
  <c r="X208" i="175"/>
  <c r="W208" i="175"/>
  <c r="V208" i="175"/>
  <c r="U208" i="175"/>
  <c r="W207" i="175"/>
  <c r="U207" i="175"/>
  <c r="X206" i="175"/>
  <c r="W206" i="175"/>
  <c r="V206" i="175"/>
  <c r="U206" i="175"/>
  <c r="X205" i="175"/>
  <c r="W205" i="175"/>
  <c r="V205" i="175"/>
  <c r="U205" i="175"/>
  <c r="X204" i="175"/>
  <c r="W204" i="175"/>
  <c r="V204" i="175"/>
  <c r="U204" i="175"/>
  <c r="W203" i="175"/>
  <c r="U203" i="175"/>
  <c r="X202" i="175"/>
  <c r="W202" i="175"/>
  <c r="V202" i="175"/>
  <c r="U202" i="175"/>
  <c r="X201" i="175"/>
  <c r="W201" i="175"/>
  <c r="V201" i="175"/>
  <c r="U201" i="175"/>
  <c r="W200" i="175"/>
  <c r="V200" i="175"/>
  <c r="U200" i="175"/>
  <c r="X199" i="175"/>
  <c r="W199" i="175"/>
  <c r="V199" i="175"/>
  <c r="U199" i="175"/>
  <c r="X198" i="175"/>
  <c r="W198" i="175"/>
  <c r="V198" i="175"/>
  <c r="U198" i="175"/>
  <c r="W197" i="175"/>
  <c r="U197" i="175"/>
  <c r="X196" i="175"/>
  <c r="W196" i="175"/>
  <c r="V196" i="175"/>
  <c r="U196" i="175"/>
  <c r="X195" i="175"/>
  <c r="W195" i="175"/>
  <c r="V195" i="175"/>
  <c r="U195" i="175"/>
  <c r="X194" i="175"/>
  <c r="W194" i="175"/>
  <c r="V194" i="175"/>
  <c r="U194" i="175"/>
  <c r="W193" i="175"/>
  <c r="U193" i="175"/>
  <c r="X192" i="175"/>
  <c r="W192" i="175"/>
  <c r="V192" i="175"/>
  <c r="U192" i="175"/>
  <c r="X191" i="175"/>
  <c r="W191" i="175"/>
  <c r="V191" i="175"/>
  <c r="U191" i="175"/>
  <c r="W190" i="175"/>
  <c r="V190" i="175"/>
  <c r="U190" i="175"/>
  <c r="X189" i="175"/>
  <c r="W189" i="175"/>
  <c r="V189" i="175"/>
  <c r="U189" i="175"/>
  <c r="X188" i="175"/>
  <c r="W188" i="175"/>
  <c r="V188" i="175"/>
  <c r="U188" i="175"/>
  <c r="W187" i="175"/>
  <c r="U187" i="175"/>
  <c r="X186" i="175"/>
  <c r="W186" i="175"/>
  <c r="V186" i="175"/>
  <c r="U186" i="175"/>
  <c r="X185" i="175"/>
  <c r="W185" i="175"/>
  <c r="V185" i="175"/>
  <c r="U185" i="175"/>
  <c r="X184" i="175"/>
  <c r="W184" i="175"/>
  <c r="V184" i="175"/>
  <c r="U184" i="175"/>
  <c r="W183" i="175"/>
  <c r="U183" i="175"/>
  <c r="X182" i="175"/>
  <c r="W182" i="175"/>
  <c r="V182" i="175"/>
  <c r="U182" i="175"/>
  <c r="X181" i="175"/>
  <c r="W181" i="175"/>
  <c r="V181" i="175"/>
  <c r="U181" i="175"/>
  <c r="W180" i="175"/>
  <c r="V180" i="175"/>
  <c r="U180" i="175"/>
  <c r="X179" i="175"/>
  <c r="W179" i="175"/>
  <c r="V179" i="175"/>
  <c r="U179" i="175"/>
  <c r="X178" i="175"/>
  <c r="W178" i="175"/>
  <c r="V178" i="175"/>
  <c r="U178" i="175"/>
  <c r="W177" i="175"/>
  <c r="U177" i="175"/>
  <c r="X176" i="175"/>
  <c r="W176" i="175"/>
  <c r="V176" i="175"/>
  <c r="U176" i="175"/>
  <c r="X175" i="175"/>
  <c r="W175" i="175"/>
  <c r="V175" i="175"/>
  <c r="U175" i="175"/>
  <c r="X174" i="175"/>
  <c r="W174" i="175"/>
  <c r="V174" i="175"/>
  <c r="U174" i="175"/>
  <c r="W173" i="175"/>
  <c r="U173" i="175"/>
  <c r="X172" i="175"/>
  <c r="W172" i="175"/>
  <c r="V172" i="175"/>
  <c r="U172" i="175"/>
  <c r="X171" i="175"/>
  <c r="W171" i="175"/>
  <c r="V171" i="175"/>
  <c r="U171" i="175"/>
  <c r="W170" i="175"/>
  <c r="V170" i="175"/>
  <c r="U170" i="175"/>
  <c r="X169" i="175"/>
  <c r="W169" i="175"/>
  <c r="V169" i="175"/>
  <c r="U169" i="175"/>
  <c r="X168" i="175"/>
  <c r="W168" i="175"/>
  <c r="V168" i="175"/>
  <c r="U168" i="175"/>
  <c r="W167" i="175"/>
  <c r="U167" i="175"/>
  <c r="X166" i="175"/>
  <c r="W166" i="175"/>
  <c r="V166" i="175"/>
  <c r="U166" i="175"/>
  <c r="X165" i="175"/>
  <c r="W165" i="175"/>
  <c r="V165" i="175"/>
  <c r="U165" i="175"/>
  <c r="X164" i="175"/>
  <c r="W164" i="175"/>
  <c r="V164" i="175"/>
  <c r="U164" i="175"/>
  <c r="W163" i="175"/>
  <c r="U163" i="175"/>
  <c r="X162" i="175"/>
  <c r="W162" i="175"/>
  <c r="V162" i="175"/>
  <c r="U162" i="175"/>
  <c r="X161" i="175"/>
  <c r="W161" i="175"/>
  <c r="V161" i="175"/>
  <c r="U161" i="175"/>
  <c r="W160" i="175"/>
  <c r="V160" i="175"/>
  <c r="U160" i="175"/>
  <c r="X159" i="175"/>
  <c r="W159" i="175"/>
  <c r="V159" i="175"/>
  <c r="U159" i="175"/>
  <c r="X158" i="175"/>
  <c r="W158" i="175"/>
  <c r="V158" i="175"/>
  <c r="U158" i="175"/>
  <c r="W157" i="175"/>
  <c r="U157" i="175"/>
  <c r="X156" i="175"/>
  <c r="W156" i="175"/>
  <c r="V156" i="175"/>
  <c r="U156" i="175"/>
  <c r="X155" i="175"/>
  <c r="W155" i="175"/>
  <c r="V155" i="175"/>
  <c r="U155" i="175"/>
  <c r="X154" i="175"/>
  <c r="W154" i="175"/>
  <c r="V154" i="175"/>
  <c r="U154" i="175"/>
  <c r="W153" i="175"/>
  <c r="U153" i="175"/>
  <c r="X152" i="175"/>
  <c r="W152" i="175"/>
  <c r="V152" i="175"/>
  <c r="U152" i="175"/>
  <c r="X151" i="175"/>
  <c r="W151" i="175"/>
  <c r="V151" i="175"/>
  <c r="U151" i="175"/>
  <c r="W150" i="175"/>
  <c r="V150" i="175"/>
  <c r="U150" i="175"/>
  <c r="X149" i="175"/>
  <c r="W149" i="175"/>
  <c r="V149" i="175"/>
  <c r="U149" i="175"/>
  <c r="X148" i="175"/>
  <c r="W148" i="175"/>
  <c r="V148" i="175"/>
  <c r="U148" i="175"/>
  <c r="W147" i="175"/>
  <c r="U147" i="175"/>
  <c r="X146" i="175"/>
  <c r="W146" i="175"/>
  <c r="V146" i="175"/>
  <c r="U146" i="175"/>
  <c r="X145" i="175"/>
  <c r="W145" i="175"/>
  <c r="V145" i="175"/>
  <c r="U145" i="175"/>
  <c r="X144" i="175"/>
  <c r="W144" i="175"/>
  <c r="V144" i="175"/>
  <c r="U144" i="175"/>
  <c r="W143" i="175"/>
  <c r="U143" i="175"/>
  <c r="X142" i="175"/>
  <c r="W142" i="175"/>
  <c r="V142" i="175"/>
  <c r="U142" i="175"/>
  <c r="X141" i="175"/>
  <c r="W141" i="175"/>
  <c r="V141" i="175"/>
  <c r="U141" i="175"/>
  <c r="W140" i="175"/>
  <c r="V140" i="175"/>
  <c r="U140" i="175"/>
  <c r="X139" i="175"/>
  <c r="W139" i="175"/>
  <c r="V139" i="175"/>
  <c r="U139" i="175"/>
  <c r="X138" i="175"/>
  <c r="W138" i="175"/>
  <c r="V138" i="175"/>
  <c r="U138" i="175"/>
  <c r="W137" i="175"/>
  <c r="U137" i="175"/>
  <c r="X136" i="175"/>
  <c r="W136" i="175"/>
  <c r="V136" i="175"/>
  <c r="U136" i="175"/>
  <c r="X135" i="175"/>
  <c r="W135" i="175"/>
  <c r="V135" i="175"/>
  <c r="U135" i="175"/>
  <c r="X134" i="175"/>
  <c r="W134" i="175"/>
  <c r="V134" i="175"/>
  <c r="U134" i="175"/>
  <c r="W133" i="175"/>
  <c r="U133" i="175"/>
  <c r="X132" i="175"/>
  <c r="W132" i="175"/>
  <c r="V132" i="175"/>
  <c r="U132" i="175"/>
  <c r="X131" i="175"/>
  <c r="W131" i="175"/>
  <c r="V131" i="175"/>
  <c r="U131" i="175"/>
  <c r="W130" i="175"/>
  <c r="V130" i="175"/>
  <c r="U130" i="175"/>
  <c r="X129" i="175"/>
  <c r="W129" i="175"/>
  <c r="V129" i="175"/>
  <c r="U129" i="175"/>
  <c r="X128" i="175"/>
  <c r="W128" i="175"/>
  <c r="V128" i="175"/>
  <c r="U128" i="175"/>
  <c r="W127" i="175"/>
  <c r="U127" i="175"/>
  <c r="X126" i="175"/>
  <c r="W126" i="175"/>
  <c r="V126" i="175"/>
  <c r="U126" i="175"/>
  <c r="X125" i="175"/>
  <c r="W125" i="175"/>
  <c r="V125" i="175"/>
  <c r="U125" i="175"/>
  <c r="X124" i="175"/>
  <c r="W124" i="175"/>
  <c r="V124" i="175"/>
  <c r="U124" i="175"/>
  <c r="W123" i="175"/>
  <c r="U123" i="175"/>
  <c r="X122" i="175"/>
  <c r="W122" i="175"/>
  <c r="V122" i="175"/>
  <c r="U122" i="175"/>
  <c r="X121" i="175"/>
  <c r="W121" i="175"/>
  <c r="V121" i="175"/>
  <c r="U121" i="175"/>
  <c r="W120" i="175"/>
  <c r="V120" i="175"/>
  <c r="U120" i="175"/>
  <c r="X119" i="175"/>
  <c r="W119" i="175"/>
  <c r="V119" i="175"/>
  <c r="U119" i="175"/>
  <c r="X118" i="175"/>
  <c r="W118" i="175"/>
  <c r="V118" i="175"/>
  <c r="U118" i="175"/>
  <c r="W117" i="175"/>
  <c r="U117" i="175"/>
  <c r="X116" i="175"/>
  <c r="W116" i="175"/>
  <c r="V116" i="175"/>
  <c r="U116" i="175"/>
  <c r="X115" i="175"/>
  <c r="W115" i="175"/>
  <c r="V115" i="175"/>
  <c r="U115" i="175"/>
  <c r="X114" i="175"/>
  <c r="W114" i="175"/>
  <c r="V114" i="175"/>
  <c r="U114" i="175"/>
  <c r="W113" i="175"/>
  <c r="U113" i="175"/>
  <c r="X112" i="175"/>
  <c r="W112" i="175"/>
  <c r="V112" i="175"/>
  <c r="U112" i="175"/>
  <c r="X111" i="175"/>
  <c r="W111" i="175"/>
  <c r="V111" i="175"/>
  <c r="U111" i="175"/>
  <c r="W110" i="175"/>
  <c r="V110" i="175"/>
  <c r="U110" i="175"/>
  <c r="X109" i="175"/>
  <c r="W109" i="175"/>
  <c r="V109" i="175"/>
  <c r="U109" i="175"/>
  <c r="X108" i="175"/>
  <c r="W108" i="175"/>
  <c r="V108" i="175"/>
  <c r="U108" i="175"/>
  <c r="W107" i="175"/>
  <c r="U107" i="175"/>
  <c r="X106" i="175"/>
  <c r="W106" i="175"/>
  <c r="V106" i="175"/>
  <c r="U106" i="175"/>
  <c r="X105" i="175"/>
  <c r="W105" i="175"/>
  <c r="V105" i="175"/>
  <c r="U105" i="175"/>
  <c r="X104" i="175"/>
  <c r="W104" i="175"/>
  <c r="V104" i="175"/>
  <c r="U104" i="175"/>
  <c r="W103" i="175"/>
  <c r="U103" i="175"/>
  <c r="X102" i="175"/>
  <c r="W102" i="175"/>
  <c r="V102" i="175"/>
  <c r="U102" i="175"/>
  <c r="X101" i="175"/>
  <c r="W101" i="175"/>
  <c r="V101" i="175"/>
  <c r="U101" i="175"/>
  <c r="W100" i="175"/>
  <c r="V100" i="175"/>
  <c r="U100" i="175"/>
  <c r="X99" i="175"/>
  <c r="W99" i="175"/>
  <c r="V99" i="175"/>
  <c r="U99" i="175"/>
  <c r="X98" i="175"/>
  <c r="W98" i="175"/>
  <c r="V98" i="175"/>
  <c r="U98" i="175"/>
  <c r="W97" i="175"/>
  <c r="U97" i="175"/>
  <c r="X96" i="175"/>
  <c r="W96" i="175"/>
  <c r="V96" i="175"/>
  <c r="U96" i="175"/>
  <c r="X95" i="175"/>
  <c r="W95" i="175"/>
  <c r="V95" i="175"/>
  <c r="U95" i="175"/>
  <c r="X94" i="175"/>
  <c r="W94" i="175"/>
  <c r="V94" i="175"/>
  <c r="U94" i="175"/>
  <c r="W93" i="175"/>
  <c r="U93" i="175"/>
  <c r="X92" i="175"/>
  <c r="W92" i="175"/>
  <c r="V92" i="175"/>
  <c r="U92" i="175"/>
  <c r="X91" i="175"/>
  <c r="W91" i="175"/>
  <c r="V91" i="175"/>
  <c r="U91" i="175"/>
  <c r="W90" i="175"/>
  <c r="V90" i="175"/>
  <c r="U90" i="175"/>
  <c r="X89" i="175"/>
  <c r="W89" i="175"/>
  <c r="V89" i="175"/>
  <c r="U89" i="175"/>
  <c r="X88" i="175"/>
  <c r="W88" i="175"/>
  <c r="V88" i="175"/>
  <c r="U88" i="175"/>
  <c r="W87" i="175"/>
  <c r="U87" i="175"/>
  <c r="X86" i="175"/>
  <c r="W86" i="175"/>
  <c r="V86" i="175"/>
  <c r="U86" i="175"/>
  <c r="X85" i="175"/>
  <c r="W85" i="175"/>
  <c r="V85" i="175"/>
  <c r="U85" i="175"/>
  <c r="X84" i="175"/>
  <c r="W84" i="175"/>
  <c r="V84" i="175"/>
  <c r="U84" i="175"/>
  <c r="W83" i="175"/>
  <c r="U83" i="175"/>
  <c r="X82" i="175"/>
  <c r="W82" i="175"/>
  <c r="V82" i="175"/>
  <c r="U82" i="175"/>
  <c r="X81" i="175"/>
  <c r="W81" i="175"/>
  <c r="V81" i="175"/>
  <c r="U81" i="175"/>
  <c r="W80" i="175"/>
  <c r="V80" i="175"/>
  <c r="U80" i="175"/>
  <c r="X79" i="175"/>
  <c r="W79" i="175"/>
  <c r="V79" i="175"/>
  <c r="U79" i="175"/>
  <c r="X78" i="175"/>
  <c r="W78" i="175"/>
  <c r="V78" i="175"/>
  <c r="U78" i="175"/>
  <c r="W77" i="175"/>
  <c r="U77" i="175"/>
  <c r="X76" i="175"/>
  <c r="W76" i="175"/>
  <c r="V76" i="175"/>
  <c r="U76" i="175"/>
  <c r="X75" i="175"/>
  <c r="W75" i="175"/>
  <c r="V75" i="175"/>
  <c r="U75" i="175"/>
  <c r="X74" i="175"/>
  <c r="W74" i="175"/>
  <c r="V74" i="175"/>
  <c r="U74" i="175"/>
  <c r="W73" i="175"/>
  <c r="U73" i="175"/>
  <c r="X72" i="175"/>
  <c r="W72" i="175"/>
  <c r="V72" i="175"/>
  <c r="U72" i="175"/>
  <c r="X71" i="175"/>
  <c r="W71" i="175"/>
  <c r="V71" i="175"/>
  <c r="U71" i="175"/>
  <c r="W70" i="175"/>
  <c r="V70" i="175"/>
  <c r="U70" i="175"/>
  <c r="X69" i="175"/>
  <c r="W69" i="175"/>
  <c r="V69" i="175"/>
  <c r="U69" i="175"/>
  <c r="X68" i="175"/>
  <c r="W68" i="175"/>
  <c r="V68" i="175"/>
  <c r="U68" i="175"/>
  <c r="W67" i="175"/>
  <c r="U67" i="175"/>
  <c r="X66" i="175"/>
  <c r="W66" i="175"/>
  <c r="V66" i="175"/>
  <c r="U66" i="175"/>
  <c r="X65" i="175"/>
  <c r="W65" i="175"/>
  <c r="V65" i="175"/>
  <c r="U65" i="175"/>
  <c r="X64" i="175"/>
  <c r="W64" i="175"/>
  <c r="V64" i="175"/>
  <c r="U64" i="175"/>
  <c r="W63" i="175"/>
  <c r="U63" i="175"/>
  <c r="X62" i="175"/>
  <c r="W62" i="175"/>
  <c r="V62" i="175"/>
  <c r="U62" i="175"/>
  <c r="X61" i="175"/>
  <c r="W61" i="175"/>
  <c r="V61" i="175"/>
  <c r="U61" i="175"/>
  <c r="W60" i="175"/>
  <c r="V60" i="175"/>
  <c r="U60" i="175"/>
  <c r="X59" i="175"/>
  <c r="W59" i="175"/>
  <c r="V59" i="175"/>
  <c r="U59" i="175"/>
  <c r="X58" i="175"/>
  <c r="W58" i="175"/>
  <c r="V58" i="175"/>
  <c r="U58" i="175"/>
  <c r="W57" i="175"/>
  <c r="U57" i="175"/>
  <c r="X56" i="175"/>
  <c r="W56" i="175"/>
  <c r="V56" i="175"/>
  <c r="U56" i="175"/>
  <c r="X55" i="175"/>
  <c r="W55" i="175"/>
  <c r="V55" i="175"/>
  <c r="U55" i="175"/>
  <c r="X54" i="175"/>
  <c r="W54" i="175"/>
  <c r="V54" i="175"/>
  <c r="U54" i="175"/>
  <c r="W53" i="175"/>
  <c r="U53" i="175"/>
  <c r="X52" i="175"/>
  <c r="W52" i="175"/>
  <c r="V52" i="175"/>
  <c r="U52" i="175"/>
  <c r="X51" i="175"/>
  <c r="W51" i="175"/>
  <c r="V51" i="175"/>
  <c r="U51" i="175"/>
  <c r="W50" i="175"/>
  <c r="V50" i="175"/>
  <c r="U50" i="175"/>
  <c r="X49" i="175"/>
  <c r="W49" i="175"/>
  <c r="V49" i="175"/>
  <c r="U49" i="175"/>
  <c r="X48" i="175"/>
  <c r="W48" i="175"/>
  <c r="V48" i="175"/>
  <c r="U48" i="175"/>
  <c r="W47" i="175"/>
  <c r="U47" i="175"/>
  <c r="X46" i="175"/>
  <c r="W46" i="175"/>
  <c r="V46" i="175"/>
  <c r="U46" i="175"/>
  <c r="X45" i="175"/>
  <c r="W45" i="175"/>
  <c r="V45" i="175"/>
  <c r="U45" i="175"/>
  <c r="X44" i="175"/>
  <c r="W44" i="175"/>
  <c r="V44" i="175"/>
  <c r="U44" i="175"/>
  <c r="W43" i="175"/>
  <c r="U43" i="175"/>
  <c r="X42" i="175"/>
  <c r="W42" i="175"/>
  <c r="V42" i="175"/>
  <c r="U42" i="175"/>
  <c r="X41" i="175"/>
  <c r="W41" i="175"/>
  <c r="V41" i="175"/>
  <c r="U41" i="175"/>
  <c r="W40" i="175"/>
  <c r="V40" i="175"/>
  <c r="U40" i="175"/>
  <c r="X39" i="175"/>
  <c r="W39" i="175"/>
  <c r="V39" i="175"/>
  <c r="U39" i="175"/>
  <c r="X38" i="175"/>
  <c r="W38" i="175"/>
  <c r="V38" i="175"/>
  <c r="U38" i="175"/>
  <c r="W37" i="175"/>
  <c r="U37" i="175"/>
  <c r="X36" i="175"/>
  <c r="W36" i="175"/>
  <c r="V36" i="175"/>
  <c r="U36" i="175"/>
  <c r="X35" i="175"/>
  <c r="W35" i="175"/>
  <c r="V35" i="175"/>
  <c r="U35" i="175"/>
  <c r="X34" i="175"/>
  <c r="W34" i="175"/>
  <c r="V34" i="175"/>
  <c r="U34" i="175"/>
  <c r="W33" i="175"/>
  <c r="U33" i="175"/>
  <c r="X32" i="175"/>
  <c r="W32" i="175"/>
  <c r="V32" i="175"/>
  <c r="U32" i="175"/>
  <c r="X31" i="175"/>
  <c r="W31" i="175"/>
  <c r="V31" i="175"/>
  <c r="U31" i="175"/>
  <c r="W30" i="175"/>
  <c r="V30" i="175"/>
  <c r="U30" i="175"/>
  <c r="X29" i="175"/>
  <c r="W29" i="175"/>
  <c r="V29" i="175"/>
  <c r="U29" i="175"/>
  <c r="X28" i="175"/>
  <c r="W28" i="175"/>
  <c r="V28" i="175"/>
  <c r="U28" i="175"/>
  <c r="W27" i="175"/>
  <c r="U27" i="175"/>
  <c r="X26" i="175"/>
  <c r="W26" i="175"/>
  <c r="V26" i="175"/>
  <c r="U26" i="175"/>
  <c r="X25" i="175"/>
  <c r="W25" i="175"/>
  <c r="V25" i="175"/>
  <c r="U25" i="175"/>
  <c r="X24" i="175"/>
  <c r="W24" i="175"/>
  <c r="V24" i="175"/>
  <c r="U24" i="175"/>
  <c r="W23" i="175"/>
  <c r="U23" i="175"/>
  <c r="X22" i="175"/>
  <c r="W22" i="175"/>
  <c r="V22" i="175"/>
  <c r="U22" i="175"/>
  <c r="X21" i="175"/>
  <c r="W21" i="175"/>
  <c r="V21" i="175"/>
  <c r="U21" i="175"/>
  <c r="W20" i="175"/>
  <c r="V20" i="175"/>
  <c r="U20" i="175"/>
  <c r="S239" i="175"/>
  <c r="R239" i="175"/>
  <c r="Q239" i="175"/>
  <c r="P239" i="175"/>
  <c r="S238" i="175"/>
  <c r="R238" i="175"/>
  <c r="Q238" i="175"/>
  <c r="P238" i="175"/>
  <c r="R237" i="175"/>
  <c r="P237" i="175"/>
  <c r="S236" i="175"/>
  <c r="R236" i="175"/>
  <c r="Q236" i="175"/>
  <c r="P236" i="175"/>
  <c r="S235" i="175"/>
  <c r="R235" i="175"/>
  <c r="Q235" i="175"/>
  <c r="P235" i="175"/>
  <c r="R234" i="175"/>
  <c r="P234" i="175"/>
  <c r="R233" i="175"/>
  <c r="P233" i="175"/>
  <c r="S232" i="175"/>
  <c r="R232" i="175"/>
  <c r="Q232" i="175"/>
  <c r="P232" i="175"/>
  <c r="S231" i="175"/>
  <c r="R231" i="175"/>
  <c r="Q231" i="175"/>
  <c r="P231" i="175"/>
  <c r="R230" i="175"/>
  <c r="Q230" i="175"/>
  <c r="P230" i="175"/>
  <c r="S229" i="175"/>
  <c r="R229" i="175"/>
  <c r="Q229" i="175"/>
  <c r="P229" i="175"/>
  <c r="S228" i="175"/>
  <c r="R228" i="175"/>
  <c r="Q228" i="175"/>
  <c r="P228" i="175"/>
  <c r="R227" i="175"/>
  <c r="P227" i="175"/>
  <c r="S226" i="175"/>
  <c r="R226" i="175"/>
  <c r="Q226" i="175"/>
  <c r="P226" i="175"/>
  <c r="S225" i="175"/>
  <c r="R225" i="175"/>
  <c r="Q225" i="175"/>
  <c r="P225" i="175"/>
  <c r="R224" i="175"/>
  <c r="P224" i="175"/>
  <c r="R223" i="175"/>
  <c r="P223" i="175"/>
  <c r="S222" i="175"/>
  <c r="R222" i="175"/>
  <c r="Q222" i="175"/>
  <c r="P222" i="175"/>
  <c r="S221" i="175"/>
  <c r="R221" i="175"/>
  <c r="Q221" i="175"/>
  <c r="P221" i="175"/>
  <c r="R220" i="175"/>
  <c r="Q220" i="175"/>
  <c r="P220" i="175"/>
  <c r="S219" i="175"/>
  <c r="R219" i="175"/>
  <c r="Q219" i="175"/>
  <c r="P219" i="175"/>
  <c r="S218" i="175"/>
  <c r="R218" i="175"/>
  <c r="Q218" i="175"/>
  <c r="P218" i="175"/>
  <c r="R217" i="175"/>
  <c r="P217" i="175"/>
  <c r="S216" i="175"/>
  <c r="R216" i="175"/>
  <c r="Q216" i="175"/>
  <c r="P216" i="175"/>
  <c r="S215" i="175"/>
  <c r="R215" i="175"/>
  <c r="Q215" i="175"/>
  <c r="P215" i="175"/>
  <c r="R214" i="175"/>
  <c r="P214" i="175"/>
  <c r="R213" i="175"/>
  <c r="P213" i="175"/>
  <c r="S212" i="175"/>
  <c r="R212" i="175"/>
  <c r="Q212" i="175"/>
  <c r="P212" i="175"/>
  <c r="S211" i="175"/>
  <c r="R211" i="175"/>
  <c r="Q211" i="175"/>
  <c r="P211" i="175"/>
  <c r="R210" i="175"/>
  <c r="Q210" i="175"/>
  <c r="P210" i="175"/>
  <c r="S209" i="175"/>
  <c r="R209" i="175"/>
  <c r="Q209" i="175"/>
  <c r="P209" i="175"/>
  <c r="S208" i="175"/>
  <c r="R208" i="175"/>
  <c r="Q208" i="175"/>
  <c r="P208" i="175"/>
  <c r="R207" i="175"/>
  <c r="P207" i="175"/>
  <c r="S206" i="175"/>
  <c r="R206" i="175"/>
  <c r="Q206" i="175"/>
  <c r="P206" i="175"/>
  <c r="S205" i="175"/>
  <c r="R205" i="175"/>
  <c r="Q205" i="175"/>
  <c r="P205" i="175"/>
  <c r="R204" i="175"/>
  <c r="P204" i="175"/>
  <c r="R203" i="175"/>
  <c r="P203" i="175"/>
  <c r="S202" i="175"/>
  <c r="R202" i="175"/>
  <c r="Q202" i="175"/>
  <c r="P202" i="175"/>
  <c r="S201" i="175"/>
  <c r="R201" i="175"/>
  <c r="Q201" i="175"/>
  <c r="P201" i="175"/>
  <c r="R200" i="175"/>
  <c r="Q200" i="175"/>
  <c r="P200" i="175"/>
  <c r="S199" i="175"/>
  <c r="R199" i="175"/>
  <c r="Q199" i="175"/>
  <c r="P199" i="175"/>
  <c r="S198" i="175"/>
  <c r="R198" i="175"/>
  <c r="Q198" i="175"/>
  <c r="P198" i="175"/>
  <c r="R197" i="175"/>
  <c r="P197" i="175"/>
  <c r="S196" i="175"/>
  <c r="R196" i="175"/>
  <c r="Q196" i="175"/>
  <c r="P196" i="175"/>
  <c r="S195" i="175"/>
  <c r="R195" i="175"/>
  <c r="Q195" i="175"/>
  <c r="P195" i="175"/>
  <c r="R194" i="175"/>
  <c r="P194" i="175"/>
  <c r="R193" i="175"/>
  <c r="P193" i="175"/>
  <c r="S192" i="175"/>
  <c r="R192" i="175"/>
  <c r="Q192" i="175"/>
  <c r="P192" i="175"/>
  <c r="S191" i="175"/>
  <c r="R191" i="175"/>
  <c r="Q191" i="175"/>
  <c r="P191" i="175"/>
  <c r="R190" i="175"/>
  <c r="Q190" i="175"/>
  <c r="P190" i="175"/>
  <c r="S189" i="175"/>
  <c r="R189" i="175"/>
  <c r="Q189" i="175"/>
  <c r="P189" i="175"/>
  <c r="S188" i="175"/>
  <c r="R188" i="175"/>
  <c r="Q188" i="175"/>
  <c r="P188" i="175"/>
  <c r="R187" i="175"/>
  <c r="P187" i="175"/>
  <c r="S186" i="175"/>
  <c r="R186" i="175"/>
  <c r="Q186" i="175"/>
  <c r="P186" i="175"/>
  <c r="S185" i="175"/>
  <c r="R185" i="175"/>
  <c r="Q185" i="175"/>
  <c r="P185" i="175"/>
  <c r="R184" i="175"/>
  <c r="P184" i="175"/>
  <c r="R183" i="175"/>
  <c r="P183" i="175"/>
  <c r="S182" i="175"/>
  <c r="R182" i="175"/>
  <c r="Q182" i="175"/>
  <c r="P182" i="175"/>
  <c r="S181" i="175"/>
  <c r="R181" i="175"/>
  <c r="Q181" i="175"/>
  <c r="P181" i="175"/>
  <c r="R180" i="175"/>
  <c r="Q180" i="175"/>
  <c r="P180" i="175"/>
  <c r="S179" i="175"/>
  <c r="R179" i="175"/>
  <c r="Q179" i="175"/>
  <c r="P179" i="175"/>
  <c r="S178" i="175"/>
  <c r="R178" i="175"/>
  <c r="Q178" i="175"/>
  <c r="P178" i="175"/>
  <c r="R177" i="175"/>
  <c r="P177" i="175"/>
  <c r="S176" i="175"/>
  <c r="R176" i="175"/>
  <c r="Q176" i="175"/>
  <c r="P176" i="175"/>
  <c r="S175" i="175"/>
  <c r="R175" i="175"/>
  <c r="Q175" i="175"/>
  <c r="P175" i="175"/>
  <c r="R174" i="175"/>
  <c r="P174" i="175"/>
  <c r="R173" i="175"/>
  <c r="P173" i="175"/>
  <c r="S172" i="175"/>
  <c r="R172" i="175"/>
  <c r="Q172" i="175"/>
  <c r="P172" i="175"/>
  <c r="S171" i="175"/>
  <c r="R171" i="175"/>
  <c r="Q171" i="175"/>
  <c r="P171" i="175"/>
  <c r="R170" i="175"/>
  <c r="Q170" i="175"/>
  <c r="P170" i="175"/>
  <c r="S169" i="175"/>
  <c r="R169" i="175"/>
  <c r="Q169" i="175"/>
  <c r="P169" i="175"/>
  <c r="S168" i="175"/>
  <c r="R168" i="175"/>
  <c r="Q168" i="175"/>
  <c r="P168" i="175"/>
  <c r="R167" i="175"/>
  <c r="P167" i="175"/>
  <c r="S166" i="175"/>
  <c r="R166" i="175"/>
  <c r="Q166" i="175"/>
  <c r="P166" i="175"/>
  <c r="S165" i="175"/>
  <c r="R165" i="175"/>
  <c r="Q165" i="175"/>
  <c r="P165" i="175"/>
  <c r="R164" i="175"/>
  <c r="P164" i="175"/>
  <c r="R163" i="175"/>
  <c r="P163" i="175"/>
  <c r="S162" i="175"/>
  <c r="R162" i="175"/>
  <c r="Q162" i="175"/>
  <c r="P162" i="175"/>
  <c r="S161" i="175"/>
  <c r="R161" i="175"/>
  <c r="Q161" i="175"/>
  <c r="P161" i="175"/>
  <c r="R160" i="175"/>
  <c r="Q160" i="175"/>
  <c r="P160" i="175"/>
  <c r="S159" i="175"/>
  <c r="R159" i="175"/>
  <c r="Q159" i="175"/>
  <c r="P159" i="175"/>
  <c r="S158" i="175"/>
  <c r="R158" i="175"/>
  <c r="Q158" i="175"/>
  <c r="P158" i="175"/>
  <c r="R157" i="175"/>
  <c r="P157" i="175"/>
  <c r="S156" i="175"/>
  <c r="R156" i="175"/>
  <c r="Q156" i="175"/>
  <c r="P156" i="175"/>
  <c r="S155" i="175"/>
  <c r="R155" i="175"/>
  <c r="Q155" i="175"/>
  <c r="P155" i="175"/>
  <c r="R154" i="175"/>
  <c r="P154" i="175"/>
  <c r="R153" i="175"/>
  <c r="P153" i="175"/>
  <c r="S152" i="175"/>
  <c r="R152" i="175"/>
  <c r="Q152" i="175"/>
  <c r="P152" i="175"/>
  <c r="S151" i="175"/>
  <c r="R151" i="175"/>
  <c r="Q151" i="175"/>
  <c r="P151" i="175"/>
  <c r="R150" i="175"/>
  <c r="Q150" i="175"/>
  <c r="P150" i="175"/>
  <c r="S149" i="175"/>
  <c r="R149" i="175"/>
  <c r="Q149" i="175"/>
  <c r="P149" i="175"/>
  <c r="S148" i="175"/>
  <c r="R148" i="175"/>
  <c r="Q148" i="175"/>
  <c r="P148" i="175"/>
  <c r="R147" i="175"/>
  <c r="P147" i="175"/>
  <c r="S146" i="175"/>
  <c r="R146" i="175"/>
  <c r="Q146" i="175"/>
  <c r="P146" i="175"/>
  <c r="S145" i="175"/>
  <c r="R145" i="175"/>
  <c r="Q145" i="175"/>
  <c r="P145" i="175"/>
  <c r="R144" i="175"/>
  <c r="P144" i="175"/>
  <c r="R143" i="175"/>
  <c r="P143" i="175"/>
  <c r="S142" i="175"/>
  <c r="R142" i="175"/>
  <c r="Q142" i="175"/>
  <c r="P142" i="175"/>
  <c r="S141" i="175"/>
  <c r="R141" i="175"/>
  <c r="Q141" i="175"/>
  <c r="P141" i="175"/>
  <c r="R140" i="175"/>
  <c r="Q140" i="175"/>
  <c r="P140" i="175"/>
  <c r="S139" i="175"/>
  <c r="R139" i="175"/>
  <c r="Q139" i="175"/>
  <c r="P139" i="175"/>
  <c r="S138" i="175"/>
  <c r="R138" i="175"/>
  <c r="Q138" i="175"/>
  <c r="P138" i="175"/>
  <c r="R137" i="175"/>
  <c r="P137" i="175"/>
  <c r="S136" i="175"/>
  <c r="R136" i="175"/>
  <c r="Q136" i="175"/>
  <c r="P136" i="175"/>
  <c r="S135" i="175"/>
  <c r="R135" i="175"/>
  <c r="Q135" i="175"/>
  <c r="P135" i="175"/>
  <c r="R134" i="175"/>
  <c r="P134" i="175"/>
  <c r="R133" i="175"/>
  <c r="P133" i="175"/>
  <c r="S132" i="175"/>
  <c r="R132" i="175"/>
  <c r="Q132" i="175"/>
  <c r="P132" i="175"/>
  <c r="S131" i="175"/>
  <c r="R131" i="175"/>
  <c r="Q131" i="175"/>
  <c r="P131" i="175"/>
  <c r="R130" i="175"/>
  <c r="Q130" i="175"/>
  <c r="P130" i="175"/>
  <c r="S129" i="175"/>
  <c r="R129" i="175"/>
  <c r="Q129" i="175"/>
  <c r="P129" i="175"/>
  <c r="S128" i="175"/>
  <c r="R128" i="175"/>
  <c r="Q128" i="175"/>
  <c r="P128" i="175"/>
  <c r="R127" i="175"/>
  <c r="P127" i="175"/>
  <c r="S126" i="175"/>
  <c r="R126" i="175"/>
  <c r="Q126" i="175"/>
  <c r="P126" i="175"/>
  <c r="S125" i="175"/>
  <c r="R125" i="175"/>
  <c r="Q125" i="175"/>
  <c r="P125" i="175"/>
  <c r="R124" i="175"/>
  <c r="P124" i="175"/>
  <c r="R123" i="175"/>
  <c r="P123" i="175"/>
  <c r="S122" i="175"/>
  <c r="R122" i="175"/>
  <c r="Q122" i="175"/>
  <c r="P122" i="175"/>
  <c r="S121" i="175"/>
  <c r="R121" i="175"/>
  <c r="Q121" i="175"/>
  <c r="P121" i="175"/>
  <c r="R120" i="175"/>
  <c r="Q120" i="175"/>
  <c r="P120" i="175"/>
  <c r="S119" i="175"/>
  <c r="R119" i="175"/>
  <c r="Q119" i="175"/>
  <c r="P119" i="175"/>
  <c r="S118" i="175"/>
  <c r="R118" i="175"/>
  <c r="Q118" i="175"/>
  <c r="P118" i="175"/>
  <c r="R117" i="175"/>
  <c r="P117" i="175"/>
  <c r="S116" i="175"/>
  <c r="R116" i="175"/>
  <c r="Q116" i="175"/>
  <c r="P116" i="175"/>
  <c r="S115" i="175"/>
  <c r="R115" i="175"/>
  <c r="Q115" i="175"/>
  <c r="P115" i="175"/>
  <c r="R114" i="175"/>
  <c r="P114" i="175"/>
  <c r="R113" i="175"/>
  <c r="P113" i="175"/>
  <c r="S112" i="175"/>
  <c r="R112" i="175"/>
  <c r="Q112" i="175"/>
  <c r="P112" i="175"/>
  <c r="S111" i="175"/>
  <c r="R111" i="175"/>
  <c r="Q111" i="175"/>
  <c r="P111" i="175"/>
  <c r="R110" i="175"/>
  <c r="Q110" i="175"/>
  <c r="P110" i="175"/>
  <c r="S109" i="175"/>
  <c r="R109" i="175"/>
  <c r="Q109" i="175"/>
  <c r="P109" i="175"/>
  <c r="S108" i="175"/>
  <c r="R108" i="175"/>
  <c r="Q108" i="175"/>
  <c r="P108" i="175"/>
  <c r="R107" i="175"/>
  <c r="P107" i="175"/>
  <c r="S106" i="175"/>
  <c r="R106" i="175"/>
  <c r="Q106" i="175"/>
  <c r="P106" i="175"/>
  <c r="S105" i="175"/>
  <c r="R105" i="175"/>
  <c r="Q105" i="175"/>
  <c r="P105" i="175"/>
  <c r="R104" i="175"/>
  <c r="P104" i="175"/>
  <c r="R103" i="175"/>
  <c r="P103" i="175"/>
  <c r="S102" i="175"/>
  <c r="R102" i="175"/>
  <c r="Q102" i="175"/>
  <c r="P102" i="175"/>
  <c r="S101" i="175"/>
  <c r="R101" i="175"/>
  <c r="Q101" i="175"/>
  <c r="P101" i="175"/>
  <c r="R100" i="175"/>
  <c r="Q100" i="175"/>
  <c r="P100" i="175"/>
  <c r="S99" i="175"/>
  <c r="R99" i="175"/>
  <c r="Q99" i="175"/>
  <c r="P99" i="175"/>
  <c r="S98" i="175"/>
  <c r="R98" i="175"/>
  <c r="Q98" i="175"/>
  <c r="P98" i="175"/>
  <c r="R97" i="175"/>
  <c r="P97" i="175"/>
  <c r="S96" i="175"/>
  <c r="R96" i="175"/>
  <c r="Q96" i="175"/>
  <c r="P96" i="175"/>
  <c r="S95" i="175"/>
  <c r="R95" i="175"/>
  <c r="Q95" i="175"/>
  <c r="P95" i="175"/>
  <c r="R94" i="175"/>
  <c r="P94" i="175"/>
  <c r="R93" i="175"/>
  <c r="P93" i="175"/>
  <c r="S92" i="175"/>
  <c r="R92" i="175"/>
  <c r="Q92" i="175"/>
  <c r="P92" i="175"/>
  <c r="S91" i="175"/>
  <c r="R91" i="175"/>
  <c r="Q91" i="175"/>
  <c r="P91" i="175"/>
  <c r="R90" i="175"/>
  <c r="Q90" i="175"/>
  <c r="P90" i="175"/>
  <c r="S89" i="175"/>
  <c r="R89" i="175"/>
  <c r="Q89" i="175"/>
  <c r="P89" i="175"/>
  <c r="S88" i="175"/>
  <c r="R88" i="175"/>
  <c r="Q88" i="175"/>
  <c r="P88" i="175"/>
  <c r="R87" i="175"/>
  <c r="P87" i="175"/>
  <c r="S86" i="175"/>
  <c r="R86" i="175"/>
  <c r="Q86" i="175"/>
  <c r="P86" i="175"/>
  <c r="S85" i="175"/>
  <c r="R85" i="175"/>
  <c r="Q85" i="175"/>
  <c r="P85" i="175"/>
  <c r="R84" i="175"/>
  <c r="P84" i="175"/>
  <c r="R83" i="175"/>
  <c r="P83" i="175"/>
  <c r="S82" i="175"/>
  <c r="R82" i="175"/>
  <c r="Q82" i="175"/>
  <c r="P82" i="175"/>
  <c r="S81" i="175"/>
  <c r="R81" i="175"/>
  <c r="Q81" i="175"/>
  <c r="P81" i="175"/>
  <c r="R80" i="175"/>
  <c r="Q80" i="175"/>
  <c r="P80" i="175"/>
  <c r="S79" i="175"/>
  <c r="R79" i="175"/>
  <c r="Q79" i="175"/>
  <c r="P79" i="175"/>
  <c r="S78" i="175"/>
  <c r="R78" i="175"/>
  <c r="Q78" i="175"/>
  <c r="P78" i="175"/>
  <c r="R77" i="175"/>
  <c r="P77" i="175"/>
  <c r="S76" i="175"/>
  <c r="R76" i="175"/>
  <c r="Q76" i="175"/>
  <c r="P76" i="175"/>
  <c r="S75" i="175"/>
  <c r="R75" i="175"/>
  <c r="Q75" i="175"/>
  <c r="P75" i="175"/>
  <c r="R74" i="175"/>
  <c r="P74" i="175"/>
  <c r="R73" i="175"/>
  <c r="P73" i="175"/>
  <c r="S72" i="175"/>
  <c r="R72" i="175"/>
  <c r="Q72" i="175"/>
  <c r="P72" i="175"/>
  <c r="S71" i="175"/>
  <c r="R71" i="175"/>
  <c r="Q71" i="175"/>
  <c r="P71" i="175"/>
  <c r="R70" i="175"/>
  <c r="Q70" i="175"/>
  <c r="P70" i="175"/>
  <c r="S69" i="175"/>
  <c r="R69" i="175"/>
  <c r="Q69" i="175"/>
  <c r="P69" i="175"/>
  <c r="S68" i="175"/>
  <c r="R68" i="175"/>
  <c r="Q68" i="175"/>
  <c r="P68" i="175"/>
  <c r="R67" i="175"/>
  <c r="P67" i="175"/>
  <c r="S66" i="175"/>
  <c r="R66" i="175"/>
  <c r="Q66" i="175"/>
  <c r="P66" i="175"/>
  <c r="S65" i="175"/>
  <c r="R65" i="175"/>
  <c r="Q65" i="175"/>
  <c r="P65" i="175"/>
  <c r="R64" i="175"/>
  <c r="P64" i="175"/>
  <c r="R63" i="175"/>
  <c r="P63" i="175"/>
  <c r="S62" i="175"/>
  <c r="R62" i="175"/>
  <c r="Q62" i="175"/>
  <c r="P62" i="175"/>
  <c r="S61" i="175"/>
  <c r="R61" i="175"/>
  <c r="Q61" i="175"/>
  <c r="P61" i="175"/>
  <c r="R60" i="175"/>
  <c r="Q60" i="175"/>
  <c r="P60" i="175"/>
  <c r="S59" i="175"/>
  <c r="R59" i="175"/>
  <c r="Q59" i="175"/>
  <c r="P59" i="175"/>
  <c r="S58" i="175"/>
  <c r="R58" i="175"/>
  <c r="Q58" i="175"/>
  <c r="P58" i="175"/>
  <c r="R57" i="175"/>
  <c r="P57" i="175"/>
  <c r="S56" i="175"/>
  <c r="R56" i="175"/>
  <c r="Q56" i="175"/>
  <c r="P56" i="175"/>
  <c r="S55" i="175"/>
  <c r="R55" i="175"/>
  <c r="Q55" i="175"/>
  <c r="P55" i="175"/>
  <c r="R54" i="175"/>
  <c r="P54" i="175"/>
  <c r="R53" i="175"/>
  <c r="P53" i="175"/>
  <c r="S52" i="175"/>
  <c r="R52" i="175"/>
  <c r="Q52" i="175"/>
  <c r="P52" i="175"/>
  <c r="S51" i="175"/>
  <c r="R51" i="175"/>
  <c r="Q51" i="175"/>
  <c r="P51" i="175"/>
  <c r="R50" i="175"/>
  <c r="Q50" i="175"/>
  <c r="P50" i="175"/>
  <c r="S49" i="175"/>
  <c r="R49" i="175"/>
  <c r="Q49" i="175"/>
  <c r="P49" i="175"/>
  <c r="S48" i="175"/>
  <c r="R48" i="175"/>
  <c r="Q48" i="175"/>
  <c r="P48" i="175"/>
  <c r="R47" i="175"/>
  <c r="P47" i="175"/>
  <c r="S46" i="175"/>
  <c r="R46" i="175"/>
  <c r="Q46" i="175"/>
  <c r="P46" i="175"/>
  <c r="S45" i="175"/>
  <c r="R45" i="175"/>
  <c r="Q45" i="175"/>
  <c r="P45" i="175"/>
  <c r="R44" i="175"/>
  <c r="P44" i="175"/>
  <c r="R43" i="175"/>
  <c r="P43" i="175"/>
  <c r="S42" i="175"/>
  <c r="R42" i="175"/>
  <c r="Q42" i="175"/>
  <c r="P42" i="175"/>
  <c r="S41" i="175"/>
  <c r="R41" i="175"/>
  <c r="Q41" i="175"/>
  <c r="P41" i="175"/>
  <c r="R40" i="175"/>
  <c r="Q40" i="175"/>
  <c r="P40" i="175"/>
  <c r="S39" i="175"/>
  <c r="R39" i="175"/>
  <c r="Q39" i="175"/>
  <c r="P39" i="175"/>
  <c r="S38" i="175"/>
  <c r="R38" i="175"/>
  <c r="Q38" i="175"/>
  <c r="P38" i="175"/>
  <c r="R37" i="175"/>
  <c r="P37" i="175"/>
  <c r="S36" i="175"/>
  <c r="R36" i="175"/>
  <c r="Q36" i="175"/>
  <c r="P36" i="175"/>
  <c r="S35" i="175"/>
  <c r="R35" i="175"/>
  <c r="Q35" i="175"/>
  <c r="P35" i="175"/>
  <c r="R34" i="175"/>
  <c r="P34" i="175"/>
  <c r="R33" i="175"/>
  <c r="P33" i="175"/>
  <c r="S32" i="175"/>
  <c r="R32" i="175"/>
  <c r="Q32" i="175"/>
  <c r="P32" i="175"/>
  <c r="S31" i="175"/>
  <c r="R31" i="175"/>
  <c r="Q31" i="175"/>
  <c r="P31" i="175"/>
  <c r="R30" i="175"/>
  <c r="Q30" i="175"/>
  <c r="P30" i="175"/>
  <c r="S29" i="175"/>
  <c r="R29" i="175"/>
  <c r="Q29" i="175"/>
  <c r="P29" i="175"/>
  <c r="S28" i="175"/>
  <c r="R28" i="175"/>
  <c r="Q28" i="175"/>
  <c r="P28" i="175"/>
  <c r="R27" i="175"/>
  <c r="P27" i="175"/>
  <c r="S26" i="175"/>
  <c r="R26" i="175"/>
  <c r="Q26" i="175"/>
  <c r="P26" i="175"/>
  <c r="S25" i="175"/>
  <c r="R25" i="175"/>
  <c r="Q25" i="175"/>
  <c r="P25" i="175"/>
  <c r="R24" i="175"/>
  <c r="P24" i="175"/>
  <c r="R23" i="175"/>
  <c r="P23" i="175"/>
  <c r="S22" i="175"/>
  <c r="R22" i="175"/>
  <c r="Q22" i="175"/>
  <c r="P22" i="175"/>
  <c r="S21" i="175"/>
  <c r="R21" i="175"/>
  <c r="Q21" i="175"/>
  <c r="P21" i="175"/>
  <c r="R20" i="175"/>
  <c r="Q20" i="175"/>
  <c r="P20" i="175"/>
  <c r="N239" i="175"/>
  <c r="M239" i="175"/>
  <c r="L239" i="175"/>
  <c r="K239" i="175"/>
  <c r="N238" i="175"/>
  <c r="M238" i="175"/>
  <c r="L238" i="175"/>
  <c r="K238" i="175"/>
  <c r="M237" i="175"/>
  <c r="K237" i="175"/>
  <c r="N236" i="175"/>
  <c r="M236" i="175"/>
  <c r="L236" i="175"/>
  <c r="K236" i="175"/>
  <c r="N235" i="175"/>
  <c r="M235" i="175"/>
  <c r="L235" i="175"/>
  <c r="K235" i="175"/>
  <c r="M234" i="175"/>
  <c r="K234" i="175"/>
  <c r="M233" i="175"/>
  <c r="K233" i="175"/>
  <c r="N232" i="175"/>
  <c r="M232" i="175"/>
  <c r="L232" i="175"/>
  <c r="K232" i="175"/>
  <c r="N231" i="175"/>
  <c r="M231" i="175"/>
  <c r="L231" i="175"/>
  <c r="K231" i="175"/>
  <c r="M230" i="175"/>
  <c r="L230" i="175"/>
  <c r="K230" i="175"/>
  <c r="N229" i="175"/>
  <c r="M229" i="175"/>
  <c r="L229" i="175"/>
  <c r="K229" i="175"/>
  <c r="N228" i="175"/>
  <c r="M228" i="175"/>
  <c r="L228" i="175"/>
  <c r="K228" i="175"/>
  <c r="M227" i="175"/>
  <c r="K227" i="175"/>
  <c r="N226" i="175"/>
  <c r="M226" i="175"/>
  <c r="L226" i="175"/>
  <c r="K226" i="175"/>
  <c r="N225" i="175"/>
  <c r="M225" i="175"/>
  <c r="L225" i="175"/>
  <c r="K225" i="175"/>
  <c r="M224" i="175"/>
  <c r="K224" i="175"/>
  <c r="M223" i="175"/>
  <c r="K223" i="175"/>
  <c r="N222" i="175"/>
  <c r="M222" i="175"/>
  <c r="L222" i="175"/>
  <c r="K222" i="175"/>
  <c r="N221" i="175"/>
  <c r="M221" i="175"/>
  <c r="L221" i="175"/>
  <c r="K221" i="175"/>
  <c r="M220" i="175"/>
  <c r="L220" i="175"/>
  <c r="K220" i="175"/>
  <c r="N219" i="175"/>
  <c r="M219" i="175"/>
  <c r="L219" i="175"/>
  <c r="K219" i="175"/>
  <c r="N218" i="175"/>
  <c r="M218" i="175"/>
  <c r="L218" i="175"/>
  <c r="K218" i="175"/>
  <c r="M217" i="175"/>
  <c r="K217" i="175"/>
  <c r="N216" i="175"/>
  <c r="M216" i="175"/>
  <c r="L216" i="175"/>
  <c r="K216" i="175"/>
  <c r="N215" i="175"/>
  <c r="M215" i="175"/>
  <c r="L215" i="175"/>
  <c r="K215" i="175"/>
  <c r="M214" i="175"/>
  <c r="K214" i="175"/>
  <c r="M213" i="175"/>
  <c r="K213" i="175"/>
  <c r="N212" i="175"/>
  <c r="M212" i="175"/>
  <c r="L212" i="175"/>
  <c r="K212" i="175"/>
  <c r="N211" i="175"/>
  <c r="M211" i="175"/>
  <c r="L211" i="175"/>
  <c r="K211" i="175"/>
  <c r="M210" i="175"/>
  <c r="L210" i="175"/>
  <c r="K210" i="175"/>
  <c r="N209" i="175"/>
  <c r="M209" i="175"/>
  <c r="L209" i="175"/>
  <c r="K209" i="175"/>
  <c r="N208" i="175"/>
  <c r="M208" i="175"/>
  <c r="L208" i="175"/>
  <c r="K208" i="175"/>
  <c r="M207" i="175"/>
  <c r="K207" i="175"/>
  <c r="N206" i="175"/>
  <c r="M206" i="175"/>
  <c r="L206" i="175"/>
  <c r="K206" i="175"/>
  <c r="N205" i="175"/>
  <c r="M205" i="175"/>
  <c r="L205" i="175"/>
  <c r="K205" i="175"/>
  <c r="M204" i="175"/>
  <c r="K204" i="175"/>
  <c r="M203" i="175"/>
  <c r="K203" i="175"/>
  <c r="N202" i="175"/>
  <c r="M202" i="175"/>
  <c r="L202" i="175"/>
  <c r="K202" i="175"/>
  <c r="N201" i="175"/>
  <c r="M201" i="175"/>
  <c r="L201" i="175"/>
  <c r="K201" i="175"/>
  <c r="M200" i="175"/>
  <c r="L200" i="175"/>
  <c r="K200" i="175"/>
  <c r="N199" i="175"/>
  <c r="M199" i="175"/>
  <c r="L199" i="175"/>
  <c r="K199" i="175"/>
  <c r="N198" i="175"/>
  <c r="M198" i="175"/>
  <c r="L198" i="175"/>
  <c r="K198" i="175"/>
  <c r="M197" i="175"/>
  <c r="K197" i="175"/>
  <c r="N196" i="175"/>
  <c r="M196" i="175"/>
  <c r="L196" i="175"/>
  <c r="K196" i="175"/>
  <c r="N195" i="175"/>
  <c r="M195" i="175"/>
  <c r="L195" i="175"/>
  <c r="K195" i="175"/>
  <c r="M194" i="175"/>
  <c r="K194" i="175"/>
  <c r="M193" i="175"/>
  <c r="K193" i="175"/>
  <c r="N192" i="175"/>
  <c r="M192" i="175"/>
  <c r="L192" i="175"/>
  <c r="K192" i="175"/>
  <c r="N191" i="175"/>
  <c r="M191" i="175"/>
  <c r="L191" i="175"/>
  <c r="K191" i="175"/>
  <c r="M190" i="175"/>
  <c r="L190" i="175"/>
  <c r="K190" i="175"/>
  <c r="N189" i="175"/>
  <c r="M189" i="175"/>
  <c r="L189" i="175"/>
  <c r="K189" i="175"/>
  <c r="N188" i="175"/>
  <c r="M188" i="175"/>
  <c r="L188" i="175"/>
  <c r="K188" i="175"/>
  <c r="M187" i="175"/>
  <c r="K187" i="175"/>
  <c r="N186" i="175"/>
  <c r="M186" i="175"/>
  <c r="L186" i="175"/>
  <c r="K186" i="175"/>
  <c r="N185" i="175"/>
  <c r="M185" i="175"/>
  <c r="L185" i="175"/>
  <c r="K185" i="175"/>
  <c r="M184" i="175"/>
  <c r="K184" i="175"/>
  <c r="M183" i="175"/>
  <c r="K183" i="175"/>
  <c r="N182" i="175"/>
  <c r="M182" i="175"/>
  <c r="L182" i="175"/>
  <c r="K182" i="175"/>
  <c r="N181" i="175"/>
  <c r="M181" i="175"/>
  <c r="L181" i="175"/>
  <c r="K181" i="175"/>
  <c r="M180" i="175"/>
  <c r="L180" i="175"/>
  <c r="K180" i="175"/>
  <c r="N179" i="175"/>
  <c r="M179" i="175"/>
  <c r="L179" i="175"/>
  <c r="K179" i="175"/>
  <c r="N178" i="175"/>
  <c r="M178" i="175"/>
  <c r="L178" i="175"/>
  <c r="K178" i="175"/>
  <c r="M177" i="175"/>
  <c r="K177" i="175"/>
  <c r="N176" i="175"/>
  <c r="M176" i="175"/>
  <c r="L176" i="175"/>
  <c r="K176" i="175"/>
  <c r="N175" i="175"/>
  <c r="M175" i="175"/>
  <c r="L175" i="175"/>
  <c r="K175" i="175"/>
  <c r="M174" i="175"/>
  <c r="K174" i="175"/>
  <c r="M173" i="175"/>
  <c r="K173" i="175"/>
  <c r="N172" i="175"/>
  <c r="M172" i="175"/>
  <c r="L172" i="175"/>
  <c r="K172" i="175"/>
  <c r="N171" i="175"/>
  <c r="M171" i="175"/>
  <c r="L171" i="175"/>
  <c r="K171" i="175"/>
  <c r="M170" i="175"/>
  <c r="L170" i="175"/>
  <c r="K170" i="175"/>
  <c r="N169" i="175"/>
  <c r="M169" i="175"/>
  <c r="L169" i="175"/>
  <c r="K169" i="175"/>
  <c r="N168" i="175"/>
  <c r="M168" i="175"/>
  <c r="L168" i="175"/>
  <c r="K168" i="175"/>
  <c r="M167" i="175"/>
  <c r="K167" i="175"/>
  <c r="N166" i="175"/>
  <c r="M166" i="175"/>
  <c r="L166" i="175"/>
  <c r="K166" i="175"/>
  <c r="N165" i="175"/>
  <c r="M165" i="175"/>
  <c r="L165" i="175"/>
  <c r="K165" i="175"/>
  <c r="M164" i="175"/>
  <c r="K164" i="175"/>
  <c r="M163" i="175"/>
  <c r="K163" i="175"/>
  <c r="N162" i="175"/>
  <c r="M162" i="175"/>
  <c r="L162" i="175"/>
  <c r="K162" i="175"/>
  <c r="N161" i="175"/>
  <c r="M161" i="175"/>
  <c r="L161" i="175"/>
  <c r="K161" i="175"/>
  <c r="M160" i="175"/>
  <c r="L160" i="175"/>
  <c r="K160" i="175"/>
  <c r="N159" i="175"/>
  <c r="M159" i="175"/>
  <c r="L159" i="175"/>
  <c r="K159" i="175"/>
  <c r="N158" i="175"/>
  <c r="M158" i="175"/>
  <c r="L158" i="175"/>
  <c r="K158" i="175"/>
  <c r="M157" i="175"/>
  <c r="K157" i="175"/>
  <c r="N156" i="175"/>
  <c r="M156" i="175"/>
  <c r="L156" i="175"/>
  <c r="K156" i="175"/>
  <c r="N155" i="175"/>
  <c r="M155" i="175"/>
  <c r="L155" i="175"/>
  <c r="K155" i="175"/>
  <c r="M154" i="175"/>
  <c r="K154" i="175"/>
  <c r="M153" i="175"/>
  <c r="K153" i="175"/>
  <c r="N152" i="175"/>
  <c r="M152" i="175"/>
  <c r="L152" i="175"/>
  <c r="K152" i="175"/>
  <c r="N151" i="175"/>
  <c r="M151" i="175"/>
  <c r="L151" i="175"/>
  <c r="K151" i="175"/>
  <c r="M150" i="175"/>
  <c r="L150" i="175"/>
  <c r="K150" i="175"/>
  <c r="N149" i="175"/>
  <c r="M149" i="175"/>
  <c r="L149" i="175"/>
  <c r="K149" i="175"/>
  <c r="N148" i="175"/>
  <c r="M148" i="175"/>
  <c r="L148" i="175"/>
  <c r="K148" i="175"/>
  <c r="M147" i="175"/>
  <c r="K147" i="175"/>
  <c r="N146" i="175"/>
  <c r="M146" i="175"/>
  <c r="L146" i="175"/>
  <c r="K146" i="175"/>
  <c r="N145" i="175"/>
  <c r="M145" i="175"/>
  <c r="L145" i="175"/>
  <c r="K145" i="175"/>
  <c r="M144" i="175"/>
  <c r="K144" i="175"/>
  <c r="M143" i="175"/>
  <c r="K143" i="175"/>
  <c r="N142" i="175"/>
  <c r="M142" i="175"/>
  <c r="L142" i="175"/>
  <c r="K142" i="175"/>
  <c r="N141" i="175"/>
  <c r="M141" i="175"/>
  <c r="L141" i="175"/>
  <c r="K141" i="175"/>
  <c r="M140" i="175"/>
  <c r="L140" i="175"/>
  <c r="K140" i="175"/>
  <c r="N139" i="175"/>
  <c r="M139" i="175"/>
  <c r="L139" i="175"/>
  <c r="K139" i="175"/>
  <c r="N138" i="175"/>
  <c r="M138" i="175"/>
  <c r="L138" i="175"/>
  <c r="K138" i="175"/>
  <c r="M137" i="175"/>
  <c r="K137" i="175"/>
  <c r="N136" i="175"/>
  <c r="M136" i="175"/>
  <c r="L136" i="175"/>
  <c r="K136" i="175"/>
  <c r="N135" i="175"/>
  <c r="M135" i="175"/>
  <c r="L135" i="175"/>
  <c r="K135" i="175"/>
  <c r="M134" i="175"/>
  <c r="K134" i="175"/>
  <c r="M133" i="175"/>
  <c r="K133" i="175"/>
  <c r="N132" i="175"/>
  <c r="M132" i="175"/>
  <c r="L132" i="175"/>
  <c r="K132" i="175"/>
  <c r="N131" i="175"/>
  <c r="M131" i="175"/>
  <c r="L131" i="175"/>
  <c r="K131" i="175"/>
  <c r="M130" i="175"/>
  <c r="L130" i="175"/>
  <c r="K130" i="175"/>
  <c r="N129" i="175"/>
  <c r="M129" i="175"/>
  <c r="L129" i="175"/>
  <c r="K129" i="175"/>
  <c r="N128" i="175"/>
  <c r="M128" i="175"/>
  <c r="L128" i="175"/>
  <c r="K128" i="175"/>
  <c r="M127" i="175"/>
  <c r="K127" i="175"/>
  <c r="N126" i="175"/>
  <c r="M126" i="175"/>
  <c r="L126" i="175"/>
  <c r="K126" i="175"/>
  <c r="N125" i="175"/>
  <c r="M125" i="175"/>
  <c r="L125" i="175"/>
  <c r="K125" i="175"/>
  <c r="M124" i="175"/>
  <c r="K124" i="175"/>
  <c r="M123" i="175"/>
  <c r="K123" i="175"/>
  <c r="N122" i="175"/>
  <c r="M122" i="175"/>
  <c r="L122" i="175"/>
  <c r="K122" i="175"/>
  <c r="N121" i="175"/>
  <c r="M121" i="175"/>
  <c r="L121" i="175"/>
  <c r="K121" i="175"/>
  <c r="M120" i="175"/>
  <c r="L120" i="175"/>
  <c r="K120" i="175"/>
  <c r="N119" i="175"/>
  <c r="M119" i="175"/>
  <c r="L119" i="175"/>
  <c r="K119" i="175"/>
  <c r="N118" i="175"/>
  <c r="M118" i="175"/>
  <c r="L118" i="175"/>
  <c r="K118" i="175"/>
  <c r="M117" i="175"/>
  <c r="K117" i="175"/>
  <c r="N116" i="175"/>
  <c r="M116" i="175"/>
  <c r="L116" i="175"/>
  <c r="K116" i="175"/>
  <c r="N115" i="175"/>
  <c r="M115" i="175"/>
  <c r="L115" i="175"/>
  <c r="K115" i="175"/>
  <c r="M114" i="175"/>
  <c r="K114" i="175"/>
  <c r="M113" i="175"/>
  <c r="K113" i="175"/>
  <c r="N112" i="175"/>
  <c r="M112" i="175"/>
  <c r="L112" i="175"/>
  <c r="K112" i="175"/>
  <c r="N111" i="175"/>
  <c r="M111" i="175"/>
  <c r="L111" i="175"/>
  <c r="K111" i="175"/>
  <c r="M110" i="175"/>
  <c r="L110" i="175"/>
  <c r="K110" i="175"/>
  <c r="N109" i="175"/>
  <c r="M109" i="175"/>
  <c r="L109" i="175"/>
  <c r="K109" i="175"/>
  <c r="N108" i="175"/>
  <c r="M108" i="175"/>
  <c r="L108" i="175"/>
  <c r="K108" i="175"/>
  <c r="M107" i="175"/>
  <c r="K107" i="175"/>
  <c r="N106" i="175"/>
  <c r="M106" i="175"/>
  <c r="L106" i="175"/>
  <c r="K106" i="175"/>
  <c r="N105" i="175"/>
  <c r="M105" i="175"/>
  <c r="L105" i="175"/>
  <c r="K105" i="175"/>
  <c r="M104" i="175"/>
  <c r="K104" i="175"/>
  <c r="M103" i="175"/>
  <c r="K103" i="175"/>
  <c r="N102" i="175"/>
  <c r="M102" i="175"/>
  <c r="L102" i="175"/>
  <c r="K102" i="175"/>
  <c r="N101" i="175"/>
  <c r="M101" i="175"/>
  <c r="L101" i="175"/>
  <c r="K101" i="175"/>
  <c r="M100" i="175"/>
  <c r="L100" i="175"/>
  <c r="K100" i="175"/>
  <c r="N99" i="175"/>
  <c r="M99" i="175"/>
  <c r="L99" i="175"/>
  <c r="K99" i="175"/>
  <c r="N98" i="175"/>
  <c r="M98" i="175"/>
  <c r="L98" i="175"/>
  <c r="K98" i="175"/>
  <c r="M97" i="175"/>
  <c r="K97" i="175"/>
  <c r="N96" i="175"/>
  <c r="M96" i="175"/>
  <c r="L96" i="175"/>
  <c r="K96" i="175"/>
  <c r="N95" i="175"/>
  <c r="M95" i="175"/>
  <c r="L95" i="175"/>
  <c r="K95" i="175"/>
  <c r="M94" i="175"/>
  <c r="K94" i="175"/>
  <c r="M93" i="175"/>
  <c r="K93" i="175"/>
  <c r="N92" i="175"/>
  <c r="M92" i="175"/>
  <c r="L92" i="175"/>
  <c r="K92" i="175"/>
  <c r="N91" i="175"/>
  <c r="M91" i="175"/>
  <c r="L91" i="175"/>
  <c r="K91" i="175"/>
  <c r="M90" i="175"/>
  <c r="L90" i="175"/>
  <c r="K90" i="175"/>
  <c r="N89" i="175"/>
  <c r="M89" i="175"/>
  <c r="L89" i="175"/>
  <c r="K89" i="175"/>
  <c r="N88" i="175"/>
  <c r="M88" i="175"/>
  <c r="L88" i="175"/>
  <c r="K88" i="175"/>
  <c r="M87" i="175"/>
  <c r="K87" i="175"/>
  <c r="N86" i="175"/>
  <c r="M86" i="175"/>
  <c r="L86" i="175"/>
  <c r="K86" i="175"/>
  <c r="N85" i="175"/>
  <c r="M85" i="175"/>
  <c r="L85" i="175"/>
  <c r="K85" i="175"/>
  <c r="M84" i="175"/>
  <c r="K84" i="175"/>
  <c r="M83" i="175"/>
  <c r="K83" i="175"/>
  <c r="N82" i="175"/>
  <c r="M82" i="175"/>
  <c r="L82" i="175"/>
  <c r="K82" i="175"/>
  <c r="N81" i="175"/>
  <c r="M81" i="175"/>
  <c r="L81" i="175"/>
  <c r="K81" i="175"/>
  <c r="M80" i="175"/>
  <c r="L80" i="175"/>
  <c r="K80" i="175"/>
  <c r="N79" i="175"/>
  <c r="M79" i="175"/>
  <c r="L79" i="175"/>
  <c r="K79" i="175"/>
  <c r="N78" i="175"/>
  <c r="M78" i="175"/>
  <c r="L78" i="175"/>
  <c r="K78" i="175"/>
  <c r="M77" i="175"/>
  <c r="K77" i="175"/>
  <c r="N76" i="175"/>
  <c r="M76" i="175"/>
  <c r="L76" i="175"/>
  <c r="K76" i="175"/>
  <c r="N75" i="175"/>
  <c r="M75" i="175"/>
  <c r="L75" i="175"/>
  <c r="K75" i="175"/>
  <c r="M74" i="175"/>
  <c r="K74" i="175"/>
  <c r="M73" i="175"/>
  <c r="K73" i="175"/>
  <c r="N72" i="175"/>
  <c r="M72" i="175"/>
  <c r="L72" i="175"/>
  <c r="K72" i="175"/>
  <c r="N71" i="175"/>
  <c r="M71" i="175"/>
  <c r="L71" i="175"/>
  <c r="K71" i="175"/>
  <c r="M70" i="175"/>
  <c r="L70" i="175"/>
  <c r="K70" i="175"/>
  <c r="N69" i="175"/>
  <c r="M69" i="175"/>
  <c r="L69" i="175"/>
  <c r="K69" i="175"/>
  <c r="N68" i="175"/>
  <c r="M68" i="175"/>
  <c r="L68" i="175"/>
  <c r="K68" i="175"/>
  <c r="M67" i="175"/>
  <c r="K67" i="175"/>
  <c r="N66" i="175"/>
  <c r="M66" i="175"/>
  <c r="L66" i="175"/>
  <c r="K66" i="175"/>
  <c r="N65" i="175"/>
  <c r="M65" i="175"/>
  <c r="L65" i="175"/>
  <c r="K65" i="175"/>
  <c r="M64" i="175"/>
  <c r="K64" i="175"/>
  <c r="M63" i="175"/>
  <c r="K63" i="175"/>
  <c r="N62" i="175"/>
  <c r="M62" i="175"/>
  <c r="L62" i="175"/>
  <c r="K62" i="175"/>
  <c r="N61" i="175"/>
  <c r="M61" i="175"/>
  <c r="L61" i="175"/>
  <c r="K61" i="175"/>
  <c r="M60" i="175"/>
  <c r="L60" i="175"/>
  <c r="K60" i="175"/>
  <c r="N59" i="175"/>
  <c r="M59" i="175"/>
  <c r="L59" i="175"/>
  <c r="K59" i="175"/>
  <c r="N58" i="175"/>
  <c r="M58" i="175"/>
  <c r="L58" i="175"/>
  <c r="K58" i="175"/>
  <c r="M57" i="175"/>
  <c r="K57" i="175"/>
  <c r="N56" i="175"/>
  <c r="M56" i="175"/>
  <c r="L56" i="175"/>
  <c r="K56" i="175"/>
  <c r="N55" i="175"/>
  <c r="M55" i="175"/>
  <c r="L55" i="175"/>
  <c r="K55" i="175"/>
  <c r="M54" i="175"/>
  <c r="K54" i="175"/>
  <c r="M53" i="175"/>
  <c r="K53" i="175"/>
  <c r="N52" i="175"/>
  <c r="M52" i="175"/>
  <c r="L52" i="175"/>
  <c r="K52" i="175"/>
  <c r="N51" i="175"/>
  <c r="M51" i="175"/>
  <c r="L51" i="175"/>
  <c r="K51" i="175"/>
  <c r="M50" i="175"/>
  <c r="L50" i="175"/>
  <c r="K50" i="175"/>
  <c r="N49" i="175"/>
  <c r="M49" i="175"/>
  <c r="L49" i="175"/>
  <c r="K49" i="175"/>
  <c r="N48" i="175"/>
  <c r="M48" i="175"/>
  <c r="L48" i="175"/>
  <c r="K48" i="175"/>
  <c r="M47" i="175"/>
  <c r="K47" i="175"/>
  <c r="N46" i="175"/>
  <c r="M46" i="175"/>
  <c r="L46" i="175"/>
  <c r="K46" i="175"/>
  <c r="N45" i="175"/>
  <c r="M45" i="175"/>
  <c r="L45" i="175"/>
  <c r="K45" i="175"/>
  <c r="M44" i="175"/>
  <c r="K44" i="175"/>
  <c r="M43" i="175"/>
  <c r="K43" i="175"/>
  <c r="N42" i="175"/>
  <c r="M42" i="175"/>
  <c r="L42" i="175"/>
  <c r="K42" i="175"/>
  <c r="N41" i="175"/>
  <c r="M41" i="175"/>
  <c r="L41" i="175"/>
  <c r="K41" i="175"/>
  <c r="M40" i="175"/>
  <c r="L40" i="175"/>
  <c r="K40" i="175"/>
  <c r="N39" i="175"/>
  <c r="M39" i="175"/>
  <c r="L39" i="175"/>
  <c r="K39" i="175"/>
  <c r="N38" i="175"/>
  <c r="M38" i="175"/>
  <c r="L38" i="175"/>
  <c r="K38" i="175"/>
  <c r="M37" i="175"/>
  <c r="K37" i="175"/>
  <c r="N36" i="175"/>
  <c r="M36" i="175"/>
  <c r="L36" i="175"/>
  <c r="K36" i="175"/>
  <c r="N35" i="175"/>
  <c r="M35" i="175"/>
  <c r="L35" i="175"/>
  <c r="K35" i="175"/>
  <c r="M34" i="175"/>
  <c r="K34" i="175"/>
  <c r="M33" i="175"/>
  <c r="K33" i="175"/>
  <c r="N32" i="175"/>
  <c r="M32" i="175"/>
  <c r="L32" i="175"/>
  <c r="K32" i="175"/>
  <c r="N31" i="175"/>
  <c r="M31" i="175"/>
  <c r="L31" i="175"/>
  <c r="K31" i="175"/>
  <c r="M30" i="175"/>
  <c r="L30" i="175"/>
  <c r="K30" i="175"/>
  <c r="N29" i="175"/>
  <c r="M29" i="175"/>
  <c r="L29" i="175"/>
  <c r="K29" i="175"/>
  <c r="N28" i="175"/>
  <c r="M28" i="175"/>
  <c r="L28" i="175"/>
  <c r="K28" i="175"/>
  <c r="M27" i="175"/>
  <c r="K27" i="175"/>
  <c r="N26" i="175"/>
  <c r="M26" i="175"/>
  <c r="L26" i="175"/>
  <c r="K26" i="175"/>
  <c r="N25" i="175"/>
  <c r="M25" i="175"/>
  <c r="L25" i="175"/>
  <c r="K25" i="175"/>
  <c r="M24" i="175"/>
  <c r="K24" i="175"/>
  <c r="M23" i="175"/>
  <c r="K23" i="175"/>
  <c r="N22" i="175"/>
  <c r="M22" i="175"/>
  <c r="L22" i="175"/>
  <c r="K22" i="175"/>
  <c r="N21" i="175"/>
  <c r="M21" i="175"/>
  <c r="L21" i="175"/>
  <c r="K21" i="175"/>
  <c r="M20" i="175"/>
  <c r="L20" i="175"/>
  <c r="K20" i="175"/>
  <c r="I239" i="175"/>
  <c r="H239" i="175"/>
  <c r="G239" i="175"/>
  <c r="F239" i="175"/>
  <c r="I238" i="175"/>
  <c r="H238" i="175"/>
  <c r="G238" i="175"/>
  <c r="F238" i="175"/>
  <c r="H237" i="175"/>
  <c r="F237" i="175"/>
  <c r="I236" i="175"/>
  <c r="H236" i="175"/>
  <c r="G236" i="175"/>
  <c r="F236" i="175"/>
  <c r="I235" i="175"/>
  <c r="H235" i="175"/>
  <c r="G235" i="175"/>
  <c r="F235" i="175"/>
  <c r="H234" i="175"/>
  <c r="F234" i="175"/>
  <c r="H233" i="175"/>
  <c r="F233" i="175"/>
  <c r="I232" i="175"/>
  <c r="H232" i="175"/>
  <c r="G232" i="175"/>
  <c r="F232" i="175"/>
  <c r="I231" i="175"/>
  <c r="H231" i="175"/>
  <c r="G231" i="175"/>
  <c r="F231" i="175"/>
  <c r="H230" i="175"/>
  <c r="G230" i="175"/>
  <c r="F230" i="175"/>
  <c r="I229" i="175"/>
  <c r="H229" i="175"/>
  <c r="G229" i="175"/>
  <c r="F229" i="175"/>
  <c r="I228" i="175"/>
  <c r="H228" i="175"/>
  <c r="G228" i="175"/>
  <c r="F228" i="175"/>
  <c r="H227" i="175"/>
  <c r="F227" i="175"/>
  <c r="I226" i="175"/>
  <c r="H226" i="175"/>
  <c r="G226" i="175"/>
  <c r="F226" i="175"/>
  <c r="I225" i="175"/>
  <c r="H225" i="175"/>
  <c r="G225" i="175"/>
  <c r="F225" i="175"/>
  <c r="H224" i="175"/>
  <c r="F224" i="175"/>
  <c r="H223" i="175"/>
  <c r="F223" i="175"/>
  <c r="I222" i="175"/>
  <c r="H222" i="175"/>
  <c r="G222" i="175"/>
  <c r="F222" i="175"/>
  <c r="I221" i="175"/>
  <c r="H221" i="175"/>
  <c r="G221" i="175"/>
  <c r="F221" i="175"/>
  <c r="H220" i="175"/>
  <c r="G220" i="175"/>
  <c r="F220" i="175"/>
  <c r="I219" i="175"/>
  <c r="H219" i="175"/>
  <c r="G219" i="175"/>
  <c r="F219" i="175"/>
  <c r="I218" i="175"/>
  <c r="H218" i="175"/>
  <c r="G218" i="175"/>
  <c r="F218" i="175"/>
  <c r="H217" i="175"/>
  <c r="F217" i="175"/>
  <c r="I216" i="175"/>
  <c r="H216" i="175"/>
  <c r="G216" i="175"/>
  <c r="F216" i="175"/>
  <c r="I215" i="175"/>
  <c r="H215" i="175"/>
  <c r="G215" i="175"/>
  <c r="F215" i="175"/>
  <c r="H214" i="175"/>
  <c r="F214" i="175"/>
  <c r="H213" i="175"/>
  <c r="F213" i="175"/>
  <c r="I212" i="175"/>
  <c r="H212" i="175"/>
  <c r="G212" i="175"/>
  <c r="F212" i="175"/>
  <c r="I211" i="175"/>
  <c r="H211" i="175"/>
  <c r="G211" i="175"/>
  <c r="F211" i="175"/>
  <c r="H210" i="175"/>
  <c r="G210" i="175"/>
  <c r="F210" i="175"/>
  <c r="I209" i="175"/>
  <c r="H209" i="175"/>
  <c r="G209" i="175"/>
  <c r="F209" i="175"/>
  <c r="I208" i="175"/>
  <c r="H208" i="175"/>
  <c r="G208" i="175"/>
  <c r="F208" i="175"/>
  <c r="H207" i="175"/>
  <c r="F207" i="175"/>
  <c r="I206" i="175"/>
  <c r="H206" i="175"/>
  <c r="G206" i="175"/>
  <c r="F206" i="175"/>
  <c r="I205" i="175"/>
  <c r="H205" i="175"/>
  <c r="G205" i="175"/>
  <c r="F205" i="175"/>
  <c r="H204" i="175"/>
  <c r="F204" i="175"/>
  <c r="H203" i="175"/>
  <c r="F203" i="175"/>
  <c r="I202" i="175"/>
  <c r="H202" i="175"/>
  <c r="G202" i="175"/>
  <c r="F202" i="175"/>
  <c r="I201" i="175"/>
  <c r="H201" i="175"/>
  <c r="G201" i="175"/>
  <c r="F201" i="175"/>
  <c r="H200" i="175"/>
  <c r="G200" i="175"/>
  <c r="F200" i="175"/>
  <c r="I199" i="175"/>
  <c r="H199" i="175"/>
  <c r="G199" i="175"/>
  <c r="F199" i="175"/>
  <c r="I198" i="175"/>
  <c r="H198" i="175"/>
  <c r="G198" i="175"/>
  <c r="F198" i="175"/>
  <c r="H197" i="175"/>
  <c r="F197" i="175"/>
  <c r="I196" i="175"/>
  <c r="H196" i="175"/>
  <c r="G196" i="175"/>
  <c r="F196" i="175"/>
  <c r="I195" i="175"/>
  <c r="H195" i="175"/>
  <c r="G195" i="175"/>
  <c r="F195" i="175"/>
  <c r="H194" i="175"/>
  <c r="F194" i="175"/>
  <c r="H193" i="175"/>
  <c r="F193" i="175"/>
  <c r="I192" i="175"/>
  <c r="H192" i="175"/>
  <c r="G192" i="175"/>
  <c r="F192" i="175"/>
  <c r="I191" i="175"/>
  <c r="H191" i="175"/>
  <c r="G191" i="175"/>
  <c r="F191" i="175"/>
  <c r="H190" i="175"/>
  <c r="G190" i="175"/>
  <c r="F190" i="175"/>
  <c r="I189" i="175"/>
  <c r="H189" i="175"/>
  <c r="G189" i="175"/>
  <c r="F189" i="175"/>
  <c r="I188" i="175"/>
  <c r="H188" i="175"/>
  <c r="G188" i="175"/>
  <c r="F188" i="175"/>
  <c r="H187" i="175"/>
  <c r="F187" i="175"/>
  <c r="I186" i="175"/>
  <c r="H186" i="175"/>
  <c r="G186" i="175"/>
  <c r="F186" i="175"/>
  <c r="I185" i="175"/>
  <c r="H185" i="175"/>
  <c r="G185" i="175"/>
  <c r="F185" i="175"/>
  <c r="H184" i="175"/>
  <c r="F184" i="175"/>
  <c r="H183" i="175"/>
  <c r="F183" i="175"/>
  <c r="I182" i="175"/>
  <c r="H182" i="175"/>
  <c r="G182" i="175"/>
  <c r="F182" i="175"/>
  <c r="I181" i="175"/>
  <c r="H181" i="175"/>
  <c r="G181" i="175"/>
  <c r="F181" i="175"/>
  <c r="H180" i="175"/>
  <c r="G180" i="175"/>
  <c r="F180" i="175"/>
  <c r="I179" i="175"/>
  <c r="H179" i="175"/>
  <c r="G179" i="175"/>
  <c r="F179" i="175"/>
  <c r="I178" i="175"/>
  <c r="H178" i="175"/>
  <c r="G178" i="175"/>
  <c r="F178" i="175"/>
  <c r="H177" i="175"/>
  <c r="F177" i="175"/>
  <c r="I176" i="175"/>
  <c r="H176" i="175"/>
  <c r="G176" i="175"/>
  <c r="F176" i="175"/>
  <c r="I175" i="175"/>
  <c r="H175" i="175"/>
  <c r="G175" i="175"/>
  <c r="F175" i="175"/>
  <c r="H174" i="175"/>
  <c r="F174" i="175"/>
  <c r="H173" i="175"/>
  <c r="F173" i="175"/>
  <c r="I172" i="175"/>
  <c r="H172" i="175"/>
  <c r="G172" i="175"/>
  <c r="F172" i="175"/>
  <c r="I171" i="175"/>
  <c r="H171" i="175"/>
  <c r="G171" i="175"/>
  <c r="F171" i="175"/>
  <c r="H170" i="175"/>
  <c r="G170" i="175"/>
  <c r="F170" i="175"/>
  <c r="I169" i="175"/>
  <c r="H169" i="175"/>
  <c r="G169" i="175"/>
  <c r="F169" i="175"/>
  <c r="I168" i="175"/>
  <c r="H168" i="175"/>
  <c r="G168" i="175"/>
  <c r="F168" i="175"/>
  <c r="H167" i="175"/>
  <c r="F167" i="175"/>
  <c r="I166" i="175"/>
  <c r="H166" i="175"/>
  <c r="G166" i="175"/>
  <c r="F166" i="175"/>
  <c r="I165" i="175"/>
  <c r="H165" i="175"/>
  <c r="G165" i="175"/>
  <c r="F165" i="175"/>
  <c r="H164" i="175"/>
  <c r="F164" i="175"/>
  <c r="H163" i="175"/>
  <c r="F163" i="175"/>
  <c r="I162" i="175"/>
  <c r="H162" i="175"/>
  <c r="G162" i="175"/>
  <c r="F162" i="175"/>
  <c r="I161" i="175"/>
  <c r="H161" i="175"/>
  <c r="G161" i="175"/>
  <c r="F161" i="175"/>
  <c r="H160" i="175"/>
  <c r="G160" i="175"/>
  <c r="F160" i="175"/>
  <c r="I159" i="175"/>
  <c r="H159" i="175"/>
  <c r="G159" i="175"/>
  <c r="F159" i="175"/>
  <c r="I158" i="175"/>
  <c r="H158" i="175"/>
  <c r="G158" i="175"/>
  <c r="F158" i="175"/>
  <c r="H157" i="175"/>
  <c r="F157" i="175"/>
  <c r="I156" i="175"/>
  <c r="H156" i="175"/>
  <c r="G156" i="175"/>
  <c r="F156" i="175"/>
  <c r="I155" i="175"/>
  <c r="H155" i="175"/>
  <c r="G155" i="175"/>
  <c r="F155" i="175"/>
  <c r="H154" i="175"/>
  <c r="F154" i="175"/>
  <c r="H153" i="175"/>
  <c r="F153" i="175"/>
  <c r="I152" i="175"/>
  <c r="H152" i="175"/>
  <c r="G152" i="175"/>
  <c r="F152" i="175"/>
  <c r="I151" i="175"/>
  <c r="H151" i="175"/>
  <c r="G151" i="175"/>
  <c r="F151" i="175"/>
  <c r="H150" i="175"/>
  <c r="G150" i="175"/>
  <c r="F150" i="175"/>
  <c r="I149" i="175"/>
  <c r="H149" i="175"/>
  <c r="G149" i="175"/>
  <c r="F149" i="175"/>
  <c r="I148" i="175"/>
  <c r="H148" i="175"/>
  <c r="G148" i="175"/>
  <c r="F148" i="175"/>
  <c r="H147" i="175"/>
  <c r="F147" i="175"/>
  <c r="I146" i="175"/>
  <c r="H146" i="175"/>
  <c r="G146" i="175"/>
  <c r="F146" i="175"/>
  <c r="I145" i="175"/>
  <c r="H145" i="175"/>
  <c r="G145" i="175"/>
  <c r="F145" i="175"/>
  <c r="H144" i="175"/>
  <c r="F144" i="175"/>
  <c r="H143" i="175"/>
  <c r="F143" i="175"/>
  <c r="I142" i="175"/>
  <c r="H142" i="175"/>
  <c r="G142" i="175"/>
  <c r="F142" i="175"/>
  <c r="I141" i="175"/>
  <c r="H141" i="175"/>
  <c r="G141" i="175"/>
  <c r="F141" i="175"/>
  <c r="H140" i="175"/>
  <c r="G140" i="175"/>
  <c r="F140" i="175"/>
  <c r="I139" i="175"/>
  <c r="H139" i="175"/>
  <c r="G139" i="175"/>
  <c r="F139" i="175"/>
  <c r="I138" i="175"/>
  <c r="H138" i="175"/>
  <c r="G138" i="175"/>
  <c r="F138" i="175"/>
  <c r="H137" i="175"/>
  <c r="F137" i="175"/>
  <c r="I136" i="175"/>
  <c r="H136" i="175"/>
  <c r="G136" i="175"/>
  <c r="F136" i="175"/>
  <c r="I135" i="175"/>
  <c r="H135" i="175"/>
  <c r="G135" i="175"/>
  <c r="F135" i="175"/>
  <c r="H134" i="175"/>
  <c r="F134" i="175"/>
  <c r="H133" i="175"/>
  <c r="F133" i="175"/>
  <c r="I132" i="175"/>
  <c r="H132" i="175"/>
  <c r="G132" i="175"/>
  <c r="F132" i="175"/>
  <c r="I131" i="175"/>
  <c r="H131" i="175"/>
  <c r="G131" i="175"/>
  <c r="F131" i="175"/>
  <c r="H130" i="175"/>
  <c r="G130" i="175"/>
  <c r="F130" i="175"/>
  <c r="I129" i="175"/>
  <c r="H129" i="175"/>
  <c r="G129" i="175"/>
  <c r="F129" i="175"/>
  <c r="I128" i="175"/>
  <c r="H128" i="175"/>
  <c r="G128" i="175"/>
  <c r="F128" i="175"/>
  <c r="H127" i="175"/>
  <c r="F127" i="175"/>
  <c r="I126" i="175"/>
  <c r="H126" i="175"/>
  <c r="G126" i="175"/>
  <c r="F126" i="175"/>
  <c r="I125" i="175"/>
  <c r="H125" i="175"/>
  <c r="G125" i="175"/>
  <c r="F125" i="175"/>
  <c r="H124" i="175"/>
  <c r="F124" i="175"/>
  <c r="H123" i="175"/>
  <c r="F123" i="175"/>
  <c r="I122" i="175"/>
  <c r="H122" i="175"/>
  <c r="G122" i="175"/>
  <c r="F122" i="175"/>
  <c r="I121" i="175"/>
  <c r="H121" i="175"/>
  <c r="G121" i="175"/>
  <c r="F121" i="175"/>
  <c r="H120" i="175"/>
  <c r="G120" i="175"/>
  <c r="F120" i="175"/>
  <c r="I119" i="175"/>
  <c r="H119" i="175"/>
  <c r="G119" i="175"/>
  <c r="F119" i="175"/>
  <c r="I118" i="175"/>
  <c r="H118" i="175"/>
  <c r="G118" i="175"/>
  <c r="F118" i="175"/>
  <c r="H117" i="175"/>
  <c r="F117" i="175"/>
  <c r="I116" i="175"/>
  <c r="H116" i="175"/>
  <c r="G116" i="175"/>
  <c r="F116" i="175"/>
  <c r="I115" i="175"/>
  <c r="H115" i="175"/>
  <c r="G115" i="175"/>
  <c r="F115" i="175"/>
  <c r="H114" i="175"/>
  <c r="F114" i="175"/>
  <c r="H113" i="175"/>
  <c r="F113" i="175"/>
  <c r="I112" i="175"/>
  <c r="H112" i="175"/>
  <c r="G112" i="175"/>
  <c r="F112" i="175"/>
  <c r="I111" i="175"/>
  <c r="H111" i="175"/>
  <c r="G111" i="175"/>
  <c r="F111" i="175"/>
  <c r="H110" i="175"/>
  <c r="G110" i="175"/>
  <c r="F110" i="175"/>
  <c r="I109" i="175"/>
  <c r="H109" i="175"/>
  <c r="G109" i="175"/>
  <c r="F109" i="175"/>
  <c r="I108" i="175"/>
  <c r="H108" i="175"/>
  <c r="G108" i="175"/>
  <c r="F108" i="175"/>
  <c r="H107" i="175"/>
  <c r="F107" i="175"/>
  <c r="I106" i="175"/>
  <c r="H106" i="175"/>
  <c r="G106" i="175"/>
  <c r="F106" i="175"/>
  <c r="I105" i="175"/>
  <c r="H105" i="175"/>
  <c r="G105" i="175"/>
  <c r="F105" i="175"/>
  <c r="H104" i="175"/>
  <c r="F104" i="175"/>
  <c r="H103" i="175"/>
  <c r="F103" i="175"/>
  <c r="I102" i="175"/>
  <c r="H102" i="175"/>
  <c r="G102" i="175"/>
  <c r="F102" i="175"/>
  <c r="I101" i="175"/>
  <c r="H101" i="175"/>
  <c r="G101" i="175"/>
  <c r="F101" i="175"/>
  <c r="H100" i="175"/>
  <c r="G100" i="175"/>
  <c r="F100" i="175"/>
  <c r="I99" i="175"/>
  <c r="H99" i="175"/>
  <c r="G99" i="175"/>
  <c r="F99" i="175"/>
  <c r="I98" i="175"/>
  <c r="H98" i="175"/>
  <c r="G98" i="175"/>
  <c r="F98" i="175"/>
  <c r="H97" i="175"/>
  <c r="F97" i="175"/>
  <c r="I96" i="175"/>
  <c r="H96" i="175"/>
  <c r="G96" i="175"/>
  <c r="F96" i="175"/>
  <c r="I95" i="175"/>
  <c r="H95" i="175"/>
  <c r="G95" i="175"/>
  <c r="F95" i="175"/>
  <c r="H94" i="175"/>
  <c r="F94" i="175"/>
  <c r="H93" i="175"/>
  <c r="F93" i="175"/>
  <c r="I92" i="175"/>
  <c r="H92" i="175"/>
  <c r="G92" i="175"/>
  <c r="F92" i="175"/>
  <c r="I91" i="175"/>
  <c r="H91" i="175"/>
  <c r="G91" i="175"/>
  <c r="F91" i="175"/>
  <c r="H90" i="175"/>
  <c r="G90" i="175"/>
  <c r="F90" i="175"/>
  <c r="I89" i="175"/>
  <c r="H89" i="175"/>
  <c r="G89" i="175"/>
  <c r="F89" i="175"/>
  <c r="I88" i="175"/>
  <c r="H88" i="175"/>
  <c r="G88" i="175"/>
  <c r="F88" i="175"/>
  <c r="H87" i="175"/>
  <c r="F87" i="175"/>
  <c r="I86" i="175"/>
  <c r="H86" i="175"/>
  <c r="G86" i="175"/>
  <c r="F86" i="175"/>
  <c r="I85" i="175"/>
  <c r="H85" i="175"/>
  <c r="G85" i="175"/>
  <c r="F85" i="175"/>
  <c r="H84" i="175"/>
  <c r="F84" i="175"/>
  <c r="H83" i="175"/>
  <c r="F83" i="175"/>
  <c r="I82" i="175"/>
  <c r="H82" i="175"/>
  <c r="G82" i="175"/>
  <c r="F82" i="175"/>
  <c r="I81" i="175"/>
  <c r="H81" i="175"/>
  <c r="G81" i="175"/>
  <c r="F81" i="175"/>
  <c r="H80" i="175"/>
  <c r="G80" i="175"/>
  <c r="F80" i="175"/>
  <c r="I79" i="175"/>
  <c r="H79" i="175"/>
  <c r="G79" i="175"/>
  <c r="F79" i="175"/>
  <c r="I78" i="175"/>
  <c r="H78" i="175"/>
  <c r="G78" i="175"/>
  <c r="F78" i="175"/>
  <c r="H77" i="175"/>
  <c r="F77" i="175"/>
  <c r="I76" i="175"/>
  <c r="H76" i="175"/>
  <c r="G76" i="175"/>
  <c r="F76" i="175"/>
  <c r="I75" i="175"/>
  <c r="H75" i="175"/>
  <c r="G75" i="175"/>
  <c r="F75" i="175"/>
  <c r="H74" i="175"/>
  <c r="F74" i="175"/>
  <c r="H73" i="175"/>
  <c r="F73" i="175"/>
  <c r="I72" i="175"/>
  <c r="H72" i="175"/>
  <c r="G72" i="175"/>
  <c r="F72" i="175"/>
  <c r="I71" i="175"/>
  <c r="H71" i="175"/>
  <c r="G71" i="175"/>
  <c r="F71" i="175"/>
  <c r="H70" i="175"/>
  <c r="G70" i="175"/>
  <c r="F70" i="175"/>
  <c r="I69" i="175"/>
  <c r="H69" i="175"/>
  <c r="G69" i="175"/>
  <c r="F69" i="175"/>
  <c r="I68" i="175"/>
  <c r="H68" i="175"/>
  <c r="G68" i="175"/>
  <c r="F68" i="175"/>
  <c r="H67" i="175"/>
  <c r="F67" i="175"/>
  <c r="I66" i="175"/>
  <c r="H66" i="175"/>
  <c r="G66" i="175"/>
  <c r="F66" i="175"/>
  <c r="I65" i="175"/>
  <c r="H65" i="175"/>
  <c r="G65" i="175"/>
  <c r="F65" i="175"/>
  <c r="H64" i="175"/>
  <c r="F64" i="175"/>
  <c r="H63" i="175"/>
  <c r="F63" i="175"/>
  <c r="I62" i="175"/>
  <c r="H62" i="175"/>
  <c r="G62" i="175"/>
  <c r="F62" i="175"/>
  <c r="I61" i="175"/>
  <c r="H61" i="175"/>
  <c r="G61" i="175"/>
  <c r="F61" i="175"/>
  <c r="H60" i="175"/>
  <c r="G60" i="175"/>
  <c r="F60" i="175"/>
  <c r="I59" i="175"/>
  <c r="H59" i="175"/>
  <c r="G59" i="175"/>
  <c r="F59" i="175"/>
  <c r="I58" i="175"/>
  <c r="H58" i="175"/>
  <c r="G58" i="175"/>
  <c r="F58" i="175"/>
  <c r="H57" i="175"/>
  <c r="F57" i="175"/>
  <c r="I56" i="175"/>
  <c r="H56" i="175"/>
  <c r="G56" i="175"/>
  <c r="F56" i="175"/>
  <c r="I55" i="175"/>
  <c r="H55" i="175"/>
  <c r="G55" i="175"/>
  <c r="F55" i="175"/>
  <c r="H54" i="175"/>
  <c r="F54" i="175"/>
  <c r="H53" i="175"/>
  <c r="F53" i="175"/>
  <c r="I52" i="175"/>
  <c r="H52" i="175"/>
  <c r="G52" i="175"/>
  <c r="F52" i="175"/>
  <c r="I51" i="175"/>
  <c r="H51" i="175"/>
  <c r="G51" i="175"/>
  <c r="F51" i="175"/>
  <c r="H50" i="175"/>
  <c r="G50" i="175"/>
  <c r="F50" i="175"/>
  <c r="I49" i="175"/>
  <c r="H49" i="175"/>
  <c r="G49" i="175"/>
  <c r="F49" i="175"/>
  <c r="I48" i="175"/>
  <c r="H48" i="175"/>
  <c r="G48" i="175"/>
  <c r="F48" i="175"/>
  <c r="H47" i="175"/>
  <c r="F47" i="175"/>
  <c r="I46" i="175"/>
  <c r="H46" i="175"/>
  <c r="G46" i="175"/>
  <c r="F46" i="175"/>
  <c r="I45" i="175"/>
  <c r="H45" i="175"/>
  <c r="G45" i="175"/>
  <c r="F45" i="175"/>
  <c r="H44" i="175"/>
  <c r="F44" i="175"/>
  <c r="H43" i="175"/>
  <c r="F43" i="175"/>
  <c r="I42" i="175"/>
  <c r="H42" i="175"/>
  <c r="G42" i="175"/>
  <c r="F42" i="175"/>
  <c r="I41" i="175"/>
  <c r="H41" i="175"/>
  <c r="G41" i="175"/>
  <c r="F41" i="175"/>
  <c r="H40" i="175"/>
  <c r="G40" i="175"/>
  <c r="F40" i="175"/>
  <c r="I39" i="175"/>
  <c r="H39" i="175"/>
  <c r="G39" i="175"/>
  <c r="F39" i="175"/>
  <c r="I38" i="175"/>
  <c r="H38" i="175"/>
  <c r="G38" i="175"/>
  <c r="F38" i="175"/>
  <c r="H37" i="175"/>
  <c r="F37" i="175"/>
  <c r="I36" i="175"/>
  <c r="H36" i="175"/>
  <c r="G36" i="175"/>
  <c r="F36" i="175"/>
  <c r="I35" i="175"/>
  <c r="H35" i="175"/>
  <c r="G35" i="175"/>
  <c r="F35" i="175"/>
  <c r="H34" i="175"/>
  <c r="F34" i="175"/>
  <c r="H33" i="175"/>
  <c r="F33" i="175"/>
  <c r="I32" i="175"/>
  <c r="H32" i="175"/>
  <c r="G32" i="175"/>
  <c r="F32" i="175"/>
  <c r="I31" i="175"/>
  <c r="H31" i="175"/>
  <c r="G31" i="175"/>
  <c r="F31" i="175"/>
  <c r="H30" i="175"/>
  <c r="G30" i="175"/>
  <c r="F30" i="175"/>
  <c r="I29" i="175"/>
  <c r="I28" i="175"/>
  <c r="I26" i="175"/>
  <c r="I25" i="175"/>
  <c r="I22" i="175"/>
  <c r="I21" i="175"/>
  <c r="H29" i="175"/>
  <c r="H28" i="175"/>
  <c r="H27" i="175"/>
  <c r="H26" i="175"/>
  <c r="H25" i="175"/>
  <c r="H24" i="175"/>
  <c r="H23" i="175"/>
  <c r="H22" i="175"/>
  <c r="H21" i="175"/>
  <c r="H20" i="175"/>
  <c r="G20" i="175"/>
  <c r="F20" i="175"/>
  <c r="G29" i="175"/>
  <c r="F29" i="175"/>
  <c r="G28" i="175"/>
  <c r="F28" i="175"/>
  <c r="F27" i="175"/>
  <c r="G26" i="175"/>
  <c r="F26" i="175"/>
  <c r="G25" i="175"/>
  <c r="F25" i="175"/>
  <c r="F24" i="175"/>
  <c r="F23" i="175"/>
  <c r="G22" i="175"/>
  <c r="F22" i="175"/>
  <c r="G21" i="175"/>
  <c r="F21" i="175"/>
  <c r="C5" i="166"/>
  <c r="CP94" i="178" l="1"/>
  <c r="CN104" i="178"/>
  <c r="CO104" i="178"/>
  <c r="CP104" i="178"/>
  <c r="CM84" i="178"/>
  <c r="CN84" i="178"/>
  <c r="CO84" i="178"/>
  <c r="CM94" i="178"/>
  <c r="CN94" i="178"/>
  <c r="CJ94" i="178"/>
  <c r="CK94" i="178"/>
  <c r="CJ104" i="178"/>
  <c r="CK104" i="178"/>
  <c r="CH84" i="178"/>
  <c r="CI84" i="178"/>
  <c r="CJ84" i="178"/>
  <c r="CE94" i="178"/>
  <c r="CF94" i="178"/>
  <c r="CC84" i="178"/>
  <c r="CD84" i="178"/>
  <c r="CE84" i="178"/>
  <c r="CM194" i="178"/>
  <c r="CM84" i="176"/>
  <c r="CN84" i="176"/>
  <c r="CO84" i="176"/>
  <c r="CP84" i="176"/>
  <c r="CO94" i="176"/>
  <c r="CK104" i="176"/>
  <c r="CH84" i="176"/>
  <c r="CI84" i="176"/>
  <c r="CJ84" i="176"/>
  <c r="CH94" i="176"/>
  <c r="CI94" i="176"/>
  <c r="CJ94" i="176"/>
  <c r="CC84" i="176"/>
  <c r="CD84" i="176"/>
  <c r="CE84" i="176"/>
  <c r="CF84" i="176"/>
  <c r="CE94" i="176"/>
  <c r="C95" i="166"/>
  <c r="C77" i="166"/>
  <c r="C59" i="166"/>
  <c r="C41" i="166"/>
  <c r="C23" i="166"/>
  <c r="P39" i="165" l="1"/>
  <c r="S39" i="165" s="1"/>
  <c r="V39" i="165" s="1"/>
  <c r="Y39" i="165" s="1"/>
  <c r="AB39" i="165" s="1"/>
  <c r="AE39" i="165" s="1"/>
  <c r="AH39" i="165" s="1"/>
  <c r="AK39" i="165" s="1"/>
  <c r="AN39" i="165" s="1"/>
  <c r="AQ39" i="165" s="1"/>
  <c r="AT39" i="165" s="1"/>
  <c r="AW39" i="165" s="1"/>
  <c r="C97" i="166"/>
  <c r="D79" i="166"/>
  <c r="C79" i="166"/>
  <c r="D61" i="166"/>
  <c r="C61" i="166"/>
  <c r="D43" i="166"/>
  <c r="C43" i="166"/>
  <c r="X25" i="166"/>
  <c r="X43" i="166" s="1"/>
  <c r="X61" i="166" s="1"/>
  <c r="X79" i="166" s="1"/>
  <c r="X97" i="166" s="1"/>
  <c r="W25" i="166"/>
  <c r="W43" i="166" s="1"/>
  <c r="W61" i="166" s="1"/>
  <c r="W79" i="166" s="1"/>
  <c r="W97" i="166" s="1"/>
  <c r="V25" i="166"/>
  <c r="V43" i="166" s="1"/>
  <c r="V61" i="166" s="1"/>
  <c r="V79" i="166" s="1"/>
  <c r="V97" i="166" s="1"/>
  <c r="U25" i="166"/>
  <c r="U43" i="166" s="1"/>
  <c r="U61" i="166" s="1"/>
  <c r="U79" i="166" s="1"/>
  <c r="U97" i="166" s="1"/>
  <c r="T25" i="166"/>
  <c r="T43" i="166" s="1"/>
  <c r="T61" i="166" s="1"/>
  <c r="T79" i="166" s="1"/>
  <c r="T97" i="166" s="1"/>
  <c r="S25" i="166"/>
  <c r="S43" i="166" s="1"/>
  <c r="S61" i="166" s="1"/>
  <c r="S79" i="166" s="1"/>
  <c r="S97" i="166" s="1"/>
  <c r="Q25" i="166"/>
  <c r="Q43" i="166" s="1"/>
  <c r="Q61" i="166" s="1"/>
  <c r="Q79" i="166" s="1"/>
  <c r="Q97" i="166" s="1"/>
  <c r="P25" i="166"/>
  <c r="P43" i="166" s="1"/>
  <c r="P61" i="166" s="1"/>
  <c r="P79" i="166" s="1"/>
  <c r="P97" i="166" s="1"/>
  <c r="O25" i="166"/>
  <c r="O43" i="166" s="1"/>
  <c r="O61" i="166" s="1"/>
  <c r="O79" i="166" s="1"/>
  <c r="O97" i="166" s="1"/>
  <c r="N25" i="166"/>
  <c r="N43" i="166" s="1"/>
  <c r="N61" i="166" s="1"/>
  <c r="N79" i="166" s="1"/>
  <c r="N97" i="166" s="1"/>
  <c r="M25" i="166"/>
  <c r="M43" i="166" s="1"/>
  <c r="M61" i="166" s="1"/>
  <c r="M79" i="166" s="1"/>
  <c r="M97" i="166" s="1"/>
  <c r="L25" i="166"/>
  <c r="L43" i="166" s="1"/>
  <c r="L61" i="166" s="1"/>
  <c r="L79" i="166" s="1"/>
  <c r="L97" i="166" s="1"/>
  <c r="J25" i="166"/>
  <c r="J43" i="166" s="1"/>
  <c r="J61" i="166" s="1"/>
  <c r="J79" i="166" s="1"/>
  <c r="J97" i="166" s="1"/>
  <c r="I25" i="166"/>
  <c r="I43" i="166" s="1"/>
  <c r="I61" i="166" s="1"/>
  <c r="I79" i="166" s="1"/>
  <c r="I97" i="166" s="1"/>
  <c r="H25" i="166"/>
  <c r="H43" i="166" s="1"/>
  <c r="H61" i="166" s="1"/>
  <c r="H79" i="166" s="1"/>
  <c r="H97" i="166" s="1"/>
  <c r="G25" i="166"/>
  <c r="G43" i="166" s="1"/>
  <c r="G61" i="166" s="1"/>
  <c r="G79" i="166" s="1"/>
  <c r="G97" i="166" s="1"/>
  <c r="F25" i="166"/>
  <c r="F43" i="166" s="1"/>
  <c r="F61" i="166" s="1"/>
  <c r="F79" i="166" s="1"/>
  <c r="F97" i="166" s="1"/>
  <c r="E25" i="166"/>
  <c r="E43" i="166" s="1"/>
  <c r="E61" i="166" s="1"/>
  <c r="E79" i="166" s="1"/>
  <c r="E97" i="166" s="1"/>
  <c r="C25" i="166"/>
  <c r="S24" i="166"/>
  <c r="S42" i="166" s="1"/>
  <c r="S60" i="166" s="1"/>
  <c r="S78" i="166" s="1"/>
  <c r="S96" i="166" s="1"/>
  <c r="L24" i="166"/>
  <c r="L42" i="166" s="1"/>
  <c r="L60" i="166" s="1"/>
  <c r="L78" i="166" s="1"/>
  <c r="L96" i="166" s="1"/>
  <c r="AD7" i="166"/>
  <c r="AC7" i="166"/>
  <c r="AB7" i="166"/>
  <c r="AY34" i="165"/>
  <c r="AX34" i="165"/>
  <c r="AV34" i="165"/>
  <c r="AU34" i="165"/>
  <c r="AS34" i="165"/>
  <c r="AR34" i="165"/>
  <c r="AP34" i="165"/>
  <c r="AO34" i="165"/>
  <c r="AM34" i="165"/>
  <c r="AL34" i="165"/>
  <c r="AJ34" i="165"/>
  <c r="AI34" i="165"/>
  <c r="AG34" i="165"/>
  <c r="AF34" i="165"/>
  <c r="AD34" i="165"/>
  <c r="AC34" i="165"/>
  <c r="AA34" i="165"/>
  <c r="Z34" i="165"/>
  <c r="X34" i="165"/>
  <c r="W34" i="165"/>
  <c r="U34" i="165"/>
  <c r="T34" i="165"/>
  <c r="Q34" i="165"/>
  <c r="BA34" i="165" s="1"/>
  <c r="R34" i="165"/>
  <c r="P28" i="165"/>
  <c r="S28" i="165" s="1"/>
  <c r="V28" i="165" s="1"/>
  <c r="Y28" i="165" s="1"/>
  <c r="AB28" i="165" s="1"/>
  <c r="AE28" i="165" s="1"/>
  <c r="AH28" i="165" s="1"/>
  <c r="AK28" i="165" s="1"/>
  <c r="AN28" i="165" s="1"/>
  <c r="AQ28" i="165" s="1"/>
  <c r="AT28" i="165" s="1"/>
  <c r="AW28" i="165" s="1"/>
  <c r="P18" i="165"/>
  <c r="S18" i="165" s="1"/>
  <c r="V18" i="165" s="1"/>
  <c r="Y18" i="165" s="1"/>
  <c r="AB18" i="165" s="1"/>
  <c r="AE18" i="165" s="1"/>
  <c r="AH18" i="165" s="1"/>
  <c r="AK18" i="165" s="1"/>
  <c r="AN18" i="165" s="1"/>
  <c r="AQ18" i="165" s="1"/>
  <c r="AT18" i="165" s="1"/>
  <c r="AW18" i="165" s="1"/>
  <c r="P8" i="165"/>
  <c r="S8" i="165" s="1"/>
  <c r="V8" i="165" s="1"/>
  <c r="Y8" i="165" s="1"/>
  <c r="AB8" i="165" s="1"/>
  <c r="AE8" i="165" s="1"/>
  <c r="AH8" i="165" s="1"/>
  <c r="AK8" i="165" s="1"/>
  <c r="AN8" i="165" s="1"/>
  <c r="AQ8" i="165" s="1"/>
  <c r="AT8" i="165" s="1"/>
  <c r="AW8" i="165" s="1"/>
  <c r="E47" i="132"/>
  <c r="E46" i="132"/>
  <c r="AZ34" i="165" l="1"/>
  <c r="AC25" i="166"/>
  <c r="AC43" i="166" s="1"/>
  <c r="AC61" i="166" s="1"/>
  <c r="AC79" i="166" s="1"/>
  <c r="AC97" i="166" s="1"/>
  <c r="AB25" i="166"/>
  <c r="AB43" i="166" s="1"/>
  <c r="AB61" i="166" s="1"/>
  <c r="AB79" i="166" s="1"/>
  <c r="AB97" i="166" s="1"/>
  <c r="AD25" i="166"/>
  <c r="AD43" i="166" s="1"/>
  <c r="AD61" i="166" s="1"/>
  <c r="AD79" i="166" s="1"/>
  <c r="AD97" i="166" s="1"/>
  <c r="AD7" i="163"/>
  <c r="EN8" i="164" s="1"/>
  <c r="AC7" i="163"/>
  <c r="EM8" i="164" s="1"/>
  <c r="AB7" i="163"/>
  <c r="EL8" i="164" s="1"/>
  <c r="DJ44" i="164"/>
  <c r="DK44" i="164"/>
  <c r="DJ45" i="164"/>
  <c r="DK45" i="164"/>
  <c r="DJ46" i="164"/>
  <c r="DK46" i="164"/>
  <c r="DJ47" i="164"/>
  <c r="DK47" i="164"/>
  <c r="DJ48" i="164"/>
  <c r="DK48" i="164"/>
  <c r="DJ49" i="164"/>
  <c r="DK49" i="164"/>
  <c r="DJ50" i="164"/>
  <c r="DK50" i="164"/>
  <c r="DJ51" i="164"/>
  <c r="DK51" i="164"/>
  <c r="DJ52" i="164"/>
  <c r="DK52" i="164"/>
  <c r="DJ53" i="164"/>
  <c r="DK53" i="164"/>
  <c r="DJ54" i="164"/>
  <c r="DK54" i="164"/>
  <c r="DK43" i="164"/>
  <c r="K10" i="132"/>
  <c r="DJ43" i="164"/>
  <c r="J10" i="132"/>
  <c r="DI56" i="164"/>
  <c r="DG42" i="164"/>
  <c r="G9" i="132"/>
  <c r="B6" i="165" s="1"/>
  <c r="DF45" i="164"/>
  <c r="DF46" i="164"/>
  <c r="DF47" i="164"/>
  <c r="DF48" i="164"/>
  <c r="DF49" i="164"/>
  <c r="DF50" i="164"/>
  <c r="DF51" i="164"/>
  <c r="DF52" i="164"/>
  <c r="DF53" i="164"/>
  <c r="DF54" i="164"/>
  <c r="DF44" i="164"/>
  <c r="F11" i="132"/>
  <c r="DD45" i="164"/>
  <c r="DD46" i="164"/>
  <c r="DD47" i="164"/>
  <c r="DD48" i="164"/>
  <c r="DD49" i="164"/>
  <c r="DD50" i="164"/>
  <c r="DD51" i="164"/>
  <c r="DD52" i="164"/>
  <c r="DD53" i="164"/>
  <c r="DD54" i="164"/>
  <c r="DD44" i="164"/>
  <c r="D11" i="132"/>
  <c r="DF43" i="164"/>
  <c r="DD43" i="164"/>
  <c r="DC44" i="164"/>
  <c r="DC45" i="164"/>
  <c r="DC46" i="164"/>
  <c r="DC47" i="164"/>
  <c r="DC48" i="164"/>
  <c r="DC49" i="164"/>
  <c r="DC50" i="164"/>
  <c r="DC51" i="164"/>
  <c r="DC52" i="164"/>
  <c r="DC53" i="164"/>
  <c r="DC54" i="164"/>
  <c r="DC43" i="164"/>
  <c r="C10" i="132"/>
  <c r="DB44" i="164"/>
  <c r="DB45" i="164"/>
  <c r="DB46" i="164"/>
  <c r="DB47" i="164"/>
  <c r="DB48" i="164"/>
  <c r="DB49" i="164"/>
  <c r="DB50" i="164"/>
  <c r="DB51" i="164"/>
  <c r="DB52" i="164"/>
  <c r="DB53" i="164"/>
  <c r="DB54" i="164"/>
  <c r="DB43" i="164"/>
  <c r="B10" i="132"/>
  <c r="DY14" i="164"/>
  <c r="DZ14" i="164" s="1"/>
  <c r="DY15" i="164"/>
  <c r="DZ15" i="164" s="1"/>
  <c r="DY16" i="164"/>
  <c r="DZ16" i="164" s="1"/>
  <c r="DY17" i="164"/>
  <c r="DZ17" i="164" s="1"/>
  <c r="DY18" i="164"/>
  <c r="DZ18" i="164" s="1"/>
  <c r="DY19" i="164"/>
  <c r="DZ19" i="164" s="1"/>
  <c r="DY20" i="164"/>
  <c r="DZ20" i="164" s="1"/>
  <c r="DY21" i="164"/>
  <c r="DZ21" i="164" s="1"/>
  <c r="DY22" i="164"/>
  <c r="DZ22" i="164" s="1"/>
  <c r="DY23" i="164"/>
  <c r="DZ23" i="164" s="1"/>
  <c r="DY24" i="164"/>
  <c r="DZ24" i="164" s="1"/>
  <c r="DY25" i="164"/>
  <c r="DZ25" i="164" s="1"/>
  <c r="DY26" i="164"/>
  <c r="DY27" i="164"/>
  <c r="DZ27" i="164" s="1"/>
  <c r="DY28" i="164"/>
  <c r="DZ28" i="164" s="1"/>
  <c r="DY29" i="164"/>
  <c r="DZ29" i="164" s="1"/>
  <c r="DY30" i="164"/>
  <c r="DZ30" i="164" s="1"/>
  <c r="DY31" i="164"/>
  <c r="DZ31" i="164" s="1"/>
  <c r="DY32" i="164"/>
  <c r="DZ32" i="164" s="1"/>
  <c r="DY33" i="164"/>
  <c r="DZ33" i="164" s="1"/>
  <c r="DY34" i="164"/>
  <c r="DZ34" i="164" s="1"/>
  <c r="DY35" i="164"/>
  <c r="DZ35" i="164" s="1"/>
  <c r="DY36" i="164"/>
  <c r="DZ36" i="164" s="1"/>
  <c r="DY13" i="164"/>
  <c r="DZ13" i="164" s="1"/>
  <c r="DW14" i="164"/>
  <c r="DX14" i="164" s="1"/>
  <c r="DW15" i="164"/>
  <c r="DX15" i="164" s="1"/>
  <c r="DW16" i="164"/>
  <c r="DX16" i="164" s="1"/>
  <c r="DW17" i="164"/>
  <c r="DX17" i="164" s="1"/>
  <c r="DW18" i="164"/>
  <c r="DX18" i="164" s="1"/>
  <c r="DW19" i="164"/>
  <c r="DX19" i="164" s="1"/>
  <c r="DW20" i="164"/>
  <c r="DX20" i="164" s="1"/>
  <c r="DW21" i="164"/>
  <c r="DX21" i="164" s="1"/>
  <c r="DW22" i="164"/>
  <c r="DX22" i="164" s="1"/>
  <c r="DW23" i="164"/>
  <c r="DX23" i="164" s="1"/>
  <c r="DW24" i="164"/>
  <c r="DX24" i="164" s="1"/>
  <c r="DW25" i="164"/>
  <c r="DX25" i="164" s="1"/>
  <c r="DW26" i="164"/>
  <c r="DX26" i="164" s="1"/>
  <c r="DW27" i="164"/>
  <c r="DX27" i="164" s="1"/>
  <c r="DW28" i="164"/>
  <c r="DX28" i="164" s="1"/>
  <c r="DW29" i="164"/>
  <c r="DX29" i="164" s="1"/>
  <c r="DW30" i="164"/>
  <c r="DX30" i="164" s="1"/>
  <c r="DW31" i="164"/>
  <c r="DX31" i="164" s="1"/>
  <c r="DW32" i="164"/>
  <c r="DX32" i="164" s="1"/>
  <c r="DW33" i="164"/>
  <c r="DX33" i="164" s="1"/>
  <c r="DW34" i="164"/>
  <c r="DX34" i="164" s="1"/>
  <c r="DW35" i="164"/>
  <c r="DX35" i="164" s="1"/>
  <c r="DW36" i="164"/>
  <c r="DX36" i="164" s="1"/>
  <c r="DW13" i="164"/>
  <c r="DX13" i="164" s="1"/>
  <c r="DC17" i="164"/>
  <c r="DR17" i="164" s="1"/>
  <c r="DC18" i="164"/>
  <c r="DC19" i="164"/>
  <c r="DC20" i="164"/>
  <c r="DO20" i="164" s="1"/>
  <c r="DC21" i="164"/>
  <c r="DC22" i="164"/>
  <c r="DC23" i="164"/>
  <c r="DC24" i="164"/>
  <c r="DJ24" i="164" s="1"/>
  <c r="DC25" i="164"/>
  <c r="DC26" i="164"/>
  <c r="DC27" i="164"/>
  <c r="DC28" i="164"/>
  <c r="DO28" i="164" s="1"/>
  <c r="DC29" i="164"/>
  <c r="DR29" i="164" s="1"/>
  <c r="DC30" i="164"/>
  <c r="DJ30" i="164" s="1"/>
  <c r="DC31" i="164"/>
  <c r="DC32" i="164"/>
  <c r="DR32" i="164" s="1"/>
  <c r="DC33" i="164"/>
  <c r="DO33" i="164" s="1"/>
  <c r="DC34" i="164"/>
  <c r="DO34" i="164" s="1"/>
  <c r="DC35" i="164"/>
  <c r="DO35" i="164" s="1"/>
  <c r="DC36" i="164"/>
  <c r="DJ36" i="164" s="1"/>
  <c r="DC16" i="164"/>
  <c r="DR16" i="164" s="1"/>
  <c r="DC15" i="164"/>
  <c r="D5" i="164"/>
  <c r="E11" i="164"/>
  <c r="T11" i="164"/>
  <c r="AI11" i="164"/>
  <c r="AX11" i="164"/>
  <c r="BM11" i="164"/>
  <c r="CB11" i="164"/>
  <c r="E12" i="164"/>
  <c r="T12" i="164"/>
  <c r="AI12" i="164"/>
  <c r="AX12" i="164"/>
  <c r="BM12" i="164"/>
  <c r="CB12" i="164"/>
  <c r="E13" i="164"/>
  <c r="T13" i="164"/>
  <c r="AI13" i="164"/>
  <c r="AX13" i="164"/>
  <c r="BM13" i="164"/>
  <c r="CB13" i="164"/>
  <c r="E14" i="164"/>
  <c r="F14" i="164"/>
  <c r="J14" i="164"/>
  <c r="K14" i="164"/>
  <c r="O14" i="164"/>
  <c r="P14" i="164"/>
  <c r="T14" i="164"/>
  <c r="U14" i="164"/>
  <c r="Y14" i="164"/>
  <c r="Z14" i="164"/>
  <c r="AD14" i="164"/>
  <c r="AE14" i="164"/>
  <c r="AI14" i="164"/>
  <c r="AJ14" i="164"/>
  <c r="AN14" i="164"/>
  <c r="AO14" i="164"/>
  <c r="AS14" i="164"/>
  <c r="AT14" i="164"/>
  <c r="AX14" i="164"/>
  <c r="AY14" i="164"/>
  <c r="BC14" i="164"/>
  <c r="BD14" i="164"/>
  <c r="BH14" i="164"/>
  <c r="BI14" i="164"/>
  <c r="BM14" i="164"/>
  <c r="BN14" i="164"/>
  <c r="BR14" i="164"/>
  <c r="BS14" i="164"/>
  <c r="BW14" i="164"/>
  <c r="BX14" i="164"/>
  <c r="CB14" i="164"/>
  <c r="CC14" i="164"/>
  <c r="CG14" i="164"/>
  <c r="CH14" i="164"/>
  <c r="CL14" i="164"/>
  <c r="CM14" i="164"/>
  <c r="DO14" i="164"/>
  <c r="Y11" i="164" s="1"/>
  <c r="DP14" i="164"/>
  <c r="O11" i="164" s="1"/>
  <c r="DR14" i="164"/>
  <c r="BR12" i="164" s="1"/>
  <c r="DS14" i="164"/>
  <c r="BH12" i="164" s="1"/>
  <c r="DU14" i="164"/>
  <c r="BC13" i="164" s="1"/>
  <c r="DV14" i="164"/>
  <c r="AD13" i="164" s="1"/>
  <c r="EK14" i="164"/>
  <c r="AE17" i="164" s="1"/>
  <c r="E15" i="164"/>
  <c r="I15" i="164"/>
  <c r="J15" i="164"/>
  <c r="N15" i="164"/>
  <c r="O15" i="164"/>
  <c r="S15" i="164"/>
  <c r="T15" i="164"/>
  <c r="X15" i="164"/>
  <c r="Y15" i="164"/>
  <c r="AC15" i="164"/>
  <c r="AD15" i="164"/>
  <c r="AH15" i="164"/>
  <c r="AI15" i="164"/>
  <c r="AM15" i="164"/>
  <c r="AN15" i="164"/>
  <c r="AR15" i="164"/>
  <c r="AS15" i="164"/>
  <c r="AW15" i="164"/>
  <c r="AX15" i="164"/>
  <c r="BB15" i="164"/>
  <c r="BC15" i="164"/>
  <c r="BG15" i="164"/>
  <c r="BH15" i="164"/>
  <c r="BL15" i="164"/>
  <c r="BM15" i="164"/>
  <c r="BQ15" i="164"/>
  <c r="BR15" i="164"/>
  <c r="BV15" i="164"/>
  <c r="BW15" i="164"/>
  <c r="CA15" i="164"/>
  <c r="CB15" i="164"/>
  <c r="CF15" i="164"/>
  <c r="CG15" i="164"/>
  <c r="CK15" i="164"/>
  <c r="CL15" i="164"/>
  <c r="CP15" i="164"/>
  <c r="E16" i="164"/>
  <c r="I16" i="164"/>
  <c r="J16" i="164"/>
  <c r="N16" i="164"/>
  <c r="O16" i="164"/>
  <c r="S16" i="164"/>
  <c r="T16" i="164"/>
  <c r="X16" i="164"/>
  <c r="Y16" i="164"/>
  <c r="AC16" i="164"/>
  <c r="AD16" i="164"/>
  <c r="AH16" i="164"/>
  <c r="AI16" i="164"/>
  <c r="AM16" i="164"/>
  <c r="AN16" i="164"/>
  <c r="AR16" i="164"/>
  <c r="AS16" i="164"/>
  <c r="AW16" i="164"/>
  <c r="AX16" i="164"/>
  <c r="BB16" i="164"/>
  <c r="BC16" i="164"/>
  <c r="BG16" i="164"/>
  <c r="BH16" i="164"/>
  <c r="BL16" i="164"/>
  <c r="BM16" i="164"/>
  <c r="BQ16" i="164"/>
  <c r="BR16" i="164"/>
  <c r="BV16" i="164"/>
  <c r="BW16" i="164"/>
  <c r="CA16" i="164"/>
  <c r="CB16" i="164"/>
  <c r="CF16" i="164"/>
  <c r="CG16" i="164"/>
  <c r="CK16" i="164"/>
  <c r="CL16" i="164"/>
  <c r="CP16" i="164"/>
  <c r="E17" i="164"/>
  <c r="J17" i="164"/>
  <c r="O17" i="164"/>
  <c r="T17" i="164"/>
  <c r="Y17" i="164"/>
  <c r="AD17" i="164"/>
  <c r="AI17" i="164"/>
  <c r="AN17" i="164"/>
  <c r="AS17" i="164"/>
  <c r="AX17" i="164"/>
  <c r="BC17" i="164"/>
  <c r="BH17" i="164"/>
  <c r="BM17" i="164"/>
  <c r="BR17" i="164"/>
  <c r="BW17" i="164"/>
  <c r="CB17" i="164"/>
  <c r="CG17" i="164"/>
  <c r="CL17" i="164"/>
  <c r="E18" i="164"/>
  <c r="F18" i="164"/>
  <c r="J18" i="164"/>
  <c r="K18" i="164"/>
  <c r="M18" i="164"/>
  <c r="O18" i="164"/>
  <c r="P18" i="164"/>
  <c r="T18" i="164"/>
  <c r="U18" i="164"/>
  <c r="Y18" i="164"/>
  <c r="Z18" i="164"/>
  <c r="AD18" i="164"/>
  <c r="AE18" i="164"/>
  <c r="AI18" i="164"/>
  <c r="AJ18" i="164"/>
  <c r="AN18" i="164"/>
  <c r="AO18" i="164"/>
  <c r="AS18" i="164"/>
  <c r="AT18" i="164"/>
  <c r="AX18" i="164"/>
  <c r="AY18" i="164"/>
  <c r="BC18" i="164"/>
  <c r="BD18" i="164"/>
  <c r="BH18" i="164"/>
  <c r="BI18" i="164"/>
  <c r="BM18" i="164"/>
  <c r="BN18" i="164"/>
  <c r="BR18" i="164"/>
  <c r="BS18" i="164"/>
  <c r="BW18" i="164"/>
  <c r="BX18" i="164"/>
  <c r="CB18" i="164"/>
  <c r="CC18" i="164"/>
  <c r="CG18" i="164"/>
  <c r="CH18" i="164"/>
  <c r="CL18" i="164"/>
  <c r="CM18" i="164"/>
  <c r="E19" i="164"/>
  <c r="F19" i="164"/>
  <c r="H19" i="164"/>
  <c r="H29" i="164" s="1"/>
  <c r="M29" i="164" s="1"/>
  <c r="J19" i="164"/>
  <c r="K19" i="164"/>
  <c r="O19" i="164"/>
  <c r="P19" i="164"/>
  <c r="T19" i="164"/>
  <c r="U19" i="164"/>
  <c r="Y19" i="164"/>
  <c r="Z19" i="164"/>
  <c r="AD19" i="164"/>
  <c r="AE19" i="164"/>
  <c r="AI19" i="164"/>
  <c r="AJ19" i="164"/>
  <c r="AN19" i="164"/>
  <c r="AO19" i="164"/>
  <c r="AS19" i="164"/>
  <c r="AT19" i="164"/>
  <c r="AX19" i="164"/>
  <c r="AY19" i="164"/>
  <c r="BC19" i="164"/>
  <c r="BD19" i="164"/>
  <c r="BH19" i="164"/>
  <c r="BI19" i="164"/>
  <c r="BM19" i="164"/>
  <c r="BN19" i="164"/>
  <c r="BR19" i="164"/>
  <c r="BS19" i="164"/>
  <c r="BW19" i="164"/>
  <c r="BX19" i="164"/>
  <c r="CB19" i="164"/>
  <c r="CC19" i="164"/>
  <c r="CG19" i="164"/>
  <c r="CH19" i="164"/>
  <c r="CL19" i="164"/>
  <c r="CM19" i="164"/>
  <c r="A20" i="164"/>
  <c r="A21" i="164" s="1"/>
  <c r="A22" i="164" s="1"/>
  <c r="D20" i="164"/>
  <c r="D30" i="164" s="1"/>
  <c r="D40" i="164" s="1"/>
  <c r="D50" i="164" s="1"/>
  <c r="D60" i="164" s="1"/>
  <c r="D70" i="164" s="1"/>
  <c r="D80" i="164" s="1"/>
  <c r="D90" i="164" s="1"/>
  <c r="D100" i="164" s="1"/>
  <c r="D110" i="164" s="1"/>
  <c r="D120" i="164" s="1"/>
  <c r="D130" i="164" s="1"/>
  <c r="D140" i="164" s="1"/>
  <c r="D150" i="164" s="1"/>
  <c r="D160" i="164" s="1"/>
  <c r="D170" i="164" s="1"/>
  <c r="D180" i="164" s="1"/>
  <c r="D190" i="164" s="1"/>
  <c r="D200" i="164" s="1"/>
  <c r="D210" i="164" s="1"/>
  <c r="D220" i="164" s="1"/>
  <c r="D230" i="164" s="1"/>
  <c r="B21" i="164"/>
  <c r="B31" i="164" s="1"/>
  <c r="B41" i="164" s="1"/>
  <c r="B51" i="164" s="1"/>
  <c r="B61" i="164" s="1"/>
  <c r="B71" i="164" s="1"/>
  <c r="B81" i="164" s="1"/>
  <c r="B91" i="164" s="1"/>
  <c r="B101" i="164" s="1"/>
  <c r="B111" i="164" s="1"/>
  <c r="B121" i="164" s="1"/>
  <c r="B131" i="164" s="1"/>
  <c r="B141" i="164" s="1"/>
  <c r="B151" i="164" s="1"/>
  <c r="B161" i="164" s="1"/>
  <c r="B171" i="164" s="1"/>
  <c r="B181" i="164" s="1"/>
  <c r="B191" i="164" s="1"/>
  <c r="B201" i="164" s="1"/>
  <c r="B211" i="164" s="1"/>
  <c r="B221" i="164" s="1"/>
  <c r="B231" i="164" s="1"/>
  <c r="C21" i="164"/>
  <c r="C31" i="164" s="1"/>
  <c r="C41" i="164" s="1"/>
  <c r="C51" i="164" s="1"/>
  <c r="C61" i="164" s="1"/>
  <c r="C71" i="164" s="1"/>
  <c r="C81" i="164" s="1"/>
  <c r="C91" i="164" s="1"/>
  <c r="C101" i="164" s="1"/>
  <c r="C111" i="164" s="1"/>
  <c r="C121" i="164" s="1"/>
  <c r="C131" i="164" s="1"/>
  <c r="C141" i="164" s="1"/>
  <c r="C151" i="164" s="1"/>
  <c r="C161" i="164" s="1"/>
  <c r="C171" i="164" s="1"/>
  <c r="C181" i="164" s="1"/>
  <c r="C191" i="164" s="1"/>
  <c r="C201" i="164" s="1"/>
  <c r="C211" i="164" s="1"/>
  <c r="C221" i="164" s="1"/>
  <c r="C231" i="164" s="1"/>
  <c r="D21" i="164"/>
  <c r="D31" i="164" s="1"/>
  <c r="D41" i="164" s="1"/>
  <c r="D51" i="164" s="1"/>
  <c r="D61" i="164" s="1"/>
  <c r="D71" i="164" s="1"/>
  <c r="D81" i="164" s="1"/>
  <c r="D91" i="164" s="1"/>
  <c r="D101" i="164" s="1"/>
  <c r="D111" i="164" s="1"/>
  <c r="D121" i="164" s="1"/>
  <c r="D131" i="164" s="1"/>
  <c r="D141" i="164" s="1"/>
  <c r="D151" i="164" s="1"/>
  <c r="D161" i="164" s="1"/>
  <c r="D171" i="164" s="1"/>
  <c r="D181" i="164" s="1"/>
  <c r="D191" i="164" s="1"/>
  <c r="D201" i="164" s="1"/>
  <c r="D211" i="164" s="1"/>
  <c r="D221" i="164" s="1"/>
  <c r="D231" i="164" s="1"/>
  <c r="B22" i="164"/>
  <c r="B32" i="164" s="1"/>
  <c r="B42" i="164" s="1"/>
  <c r="B52" i="164" s="1"/>
  <c r="B62" i="164" s="1"/>
  <c r="B72" i="164" s="1"/>
  <c r="B82" i="164" s="1"/>
  <c r="B92" i="164" s="1"/>
  <c r="B102" i="164" s="1"/>
  <c r="B112" i="164" s="1"/>
  <c r="B122" i="164" s="1"/>
  <c r="B132" i="164" s="1"/>
  <c r="B142" i="164" s="1"/>
  <c r="B152" i="164" s="1"/>
  <c r="B162" i="164" s="1"/>
  <c r="B172" i="164" s="1"/>
  <c r="B182" i="164" s="1"/>
  <c r="B192" i="164" s="1"/>
  <c r="B202" i="164" s="1"/>
  <c r="B212" i="164" s="1"/>
  <c r="B222" i="164" s="1"/>
  <c r="B232" i="164" s="1"/>
  <c r="C22" i="164"/>
  <c r="C32" i="164" s="1"/>
  <c r="C42" i="164" s="1"/>
  <c r="C52" i="164" s="1"/>
  <c r="C62" i="164" s="1"/>
  <c r="C72" i="164" s="1"/>
  <c r="C82" i="164" s="1"/>
  <c r="C92" i="164" s="1"/>
  <c r="C102" i="164" s="1"/>
  <c r="C112" i="164" s="1"/>
  <c r="C122" i="164" s="1"/>
  <c r="C132" i="164" s="1"/>
  <c r="C142" i="164" s="1"/>
  <c r="C152" i="164" s="1"/>
  <c r="C162" i="164" s="1"/>
  <c r="C172" i="164" s="1"/>
  <c r="C182" i="164" s="1"/>
  <c r="C192" i="164" s="1"/>
  <c r="C202" i="164" s="1"/>
  <c r="C212" i="164" s="1"/>
  <c r="C222" i="164" s="1"/>
  <c r="C232" i="164" s="1"/>
  <c r="D22" i="164"/>
  <c r="D32" i="164" s="1"/>
  <c r="D42" i="164" s="1"/>
  <c r="D52" i="164" s="1"/>
  <c r="D62" i="164" s="1"/>
  <c r="D72" i="164" s="1"/>
  <c r="D82" i="164" s="1"/>
  <c r="D92" i="164" s="1"/>
  <c r="D102" i="164" s="1"/>
  <c r="D112" i="164" s="1"/>
  <c r="D122" i="164" s="1"/>
  <c r="D132" i="164" s="1"/>
  <c r="D142" i="164" s="1"/>
  <c r="D152" i="164" s="1"/>
  <c r="D162" i="164" s="1"/>
  <c r="D172" i="164" s="1"/>
  <c r="D182" i="164" s="1"/>
  <c r="D192" i="164" s="1"/>
  <c r="D202" i="164" s="1"/>
  <c r="D212" i="164" s="1"/>
  <c r="D222" i="164" s="1"/>
  <c r="D232" i="164" s="1"/>
  <c r="B23" i="164"/>
  <c r="B33" i="164" s="1"/>
  <c r="B43" i="164" s="1"/>
  <c r="B53" i="164" s="1"/>
  <c r="B63" i="164" s="1"/>
  <c r="B73" i="164" s="1"/>
  <c r="B83" i="164" s="1"/>
  <c r="B93" i="164" s="1"/>
  <c r="B103" i="164" s="1"/>
  <c r="B113" i="164" s="1"/>
  <c r="B123" i="164" s="1"/>
  <c r="B133" i="164" s="1"/>
  <c r="B143" i="164" s="1"/>
  <c r="B153" i="164" s="1"/>
  <c r="B163" i="164" s="1"/>
  <c r="B173" i="164" s="1"/>
  <c r="B183" i="164" s="1"/>
  <c r="B193" i="164" s="1"/>
  <c r="B203" i="164" s="1"/>
  <c r="B213" i="164" s="1"/>
  <c r="B223" i="164" s="1"/>
  <c r="B233" i="164" s="1"/>
  <c r="C23" i="164"/>
  <c r="C33" i="164" s="1"/>
  <c r="C43" i="164" s="1"/>
  <c r="C53" i="164" s="1"/>
  <c r="C63" i="164" s="1"/>
  <c r="C73" i="164" s="1"/>
  <c r="C83" i="164" s="1"/>
  <c r="C93" i="164" s="1"/>
  <c r="C103" i="164" s="1"/>
  <c r="C113" i="164" s="1"/>
  <c r="C123" i="164" s="1"/>
  <c r="C133" i="164" s="1"/>
  <c r="C143" i="164" s="1"/>
  <c r="C153" i="164" s="1"/>
  <c r="C163" i="164" s="1"/>
  <c r="C173" i="164" s="1"/>
  <c r="C183" i="164" s="1"/>
  <c r="C193" i="164" s="1"/>
  <c r="C203" i="164" s="1"/>
  <c r="C213" i="164" s="1"/>
  <c r="C223" i="164" s="1"/>
  <c r="C233" i="164" s="1"/>
  <c r="D23" i="164"/>
  <c r="D33" i="164" s="1"/>
  <c r="D43" i="164" s="1"/>
  <c r="D53" i="164" s="1"/>
  <c r="D63" i="164" s="1"/>
  <c r="D73" i="164" s="1"/>
  <c r="D83" i="164" s="1"/>
  <c r="D93" i="164" s="1"/>
  <c r="D103" i="164" s="1"/>
  <c r="D113" i="164" s="1"/>
  <c r="D123" i="164" s="1"/>
  <c r="D133" i="164" s="1"/>
  <c r="D143" i="164" s="1"/>
  <c r="D153" i="164" s="1"/>
  <c r="D163" i="164" s="1"/>
  <c r="D173" i="164" s="1"/>
  <c r="D183" i="164" s="1"/>
  <c r="D193" i="164" s="1"/>
  <c r="D203" i="164" s="1"/>
  <c r="D213" i="164" s="1"/>
  <c r="D223" i="164" s="1"/>
  <c r="D233" i="164" s="1"/>
  <c r="B24" i="164"/>
  <c r="B34" i="164" s="1"/>
  <c r="B44" i="164" s="1"/>
  <c r="B54" i="164" s="1"/>
  <c r="B64" i="164" s="1"/>
  <c r="B74" i="164" s="1"/>
  <c r="B84" i="164" s="1"/>
  <c r="B94" i="164" s="1"/>
  <c r="B104" i="164" s="1"/>
  <c r="B114" i="164" s="1"/>
  <c r="B124" i="164" s="1"/>
  <c r="B134" i="164" s="1"/>
  <c r="B144" i="164" s="1"/>
  <c r="B154" i="164" s="1"/>
  <c r="B164" i="164" s="1"/>
  <c r="B174" i="164" s="1"/>
  <c r="B184" i="164" s="1"/>
  <c r="B194" i="164" s="1"/>
  <c r="B204" i="164" s="1"/>
  <c r="B214" i="164" s="1"/>
  <c r="B224" i="164" s="1"/>
  <c r="B234" i="164" s="1"/>
  <c r="C24" i="164"/>
  <c r="C34" i="164" s="1"/>
  <c r="C44" i="164" s="1"/>
  <c r="C54" i="164" s="1"/>
  <c r="C64" i="164" s="1"/>
  <c r="C74" i="164" s="1"/>
  <c r="C84" i="164" s="1"/>
  <c r="C94" i="164" s="1"/>
  <c r="C104" i="164" s="1"/>
  <c r="C114" i="164" s="1"/>
  <c r="C124" i="164" s="1"/>
  <c r="C134" i="164" s="1"/>
  <c r="C144" i="164" s="1"/>
  <c r="C154" i="164" s="1"/>
  <c r="C164" i="164" s="1"/>
  <c r="C174" i="164" s="1"/>
  <c r="C184" i="164" s="1"/>
  <c r="C194" i="164" s="1"/>
  <c r="C204" i="164" s="1"/>
  <c r="C214" i="164" s="1"/>
  <c r="C224" i="164" s="1"/>
  <c r="C234" i="164" s="1"/>
  <c r="D24" i="164"/>
  <c r="D34" i="164" s="1"/>
  <c r="D44" i="164" s="1"/>
  <c r="D54" i="164" s="1"/>
  <c r="D64" i="164" s="1"/>
  <c r="D74" i="164" s="1"/>
  <c r="D84" i="164" s="1"/>
  <c r="D94" i="164" s="1"/>
  <c r="D104" i="164" s="1"/>
  <c r="D114" i="164" s="1"/>
  <c r="D124" i="164" s="1"/>
  <c r="D134" i="164" s="1"/>
  <c r="D144" i="164" s="1"/>
  <c r="D154" i="164" s="1"/>
  <c r="D164" i="164" s="1"/>
  <c r="D174" i="164" s="1"/>
  <c r="D184" i="164" s="1"/>
  <c r="D194" i="164" s="1"/>
  <c r="D204" i="164" s="1"/>
  <c r="D214" i="164" s="1"/>
  <c r="D224" i="164" s="1"/>
  <c r="D234" i="164" s="1"/>
  <c r="B25" i="164"/>
  <c r="B35" i="164" s="1"/>
  <c r="B45" i="164" s="1"/>
  <c r="B55" i="164" s="1"/>
  <c r="B65" i="164" s="1"/>
  <c r="B75" i="164" s="1"/>
  <c r="B85" i="164" s="1"/>
  <c r="B95" i="164" s="1"/>
  <c r="B105" i="164" s="1"/>
  <c r="B115" i="164" s="1"/>
  <c r="B125" i="164" s="1"/>
  <c r="B135" i="164" s="1"/>
  <c r="B145" i="164" s="1"/>
  <c r="B155" i="164" s="1"/>
  <c r="B165" i="164" s="1"/>
  <c r="B175" i="164" s="1"/>
  <c r="B185" i="164" s="1"/>
  <c r="B195" i="164" s="1"/>
  <c r="B205" i="164" s="1"/>
  <c r="B215" i="164" s="1"/>
  <c r="B225" i="164" s="1"/>
  <c r="B235" i="164" s="1"/>
  <c r="C25" i="164"/>
  <c r="C35" i="164" s="1"/>
  <c r="C45" i="164" s="1"/>
  <c r="C55" i="164" s="1"/>
  <c r="C65" i="164" s="1"/>
  <c r="C75" i="164" s="1"/>
  <c r="C85" i="164" s="1"/>
  <c r="C95" i="164" s="1"/>
  <c r="C105" i="164" s="1"/>
  <c r="C115" i="164" s="1"/>
  <c r="C125" i="164" s="1"/>
  <c r="C135" i="164" s="1"/>
  <c r="C145" i="164" s="1"/>
  <c r="C155" i="164" s="1"/>
  <c r="C165" i="164" s="1"/>
  <c r="C175" i="164" s="1"/>
  <c r="C185" i="164" s="1"/>
  <c r="C195" i="164" s="1"/>
  <c r="C205" i="164" s="1"/>
  <c r="C215" i="164" s="1"/>
  <c r="C225" i="164" s="1"/>
  <c r="C235" i="164" s="1"/>
  <c r="D25" i="164"/>
  <c r="D35" i="164" s="1"/>
  <c r="D45" i="164" s="1"/>
  <c r="D55" i="164" s="1"/>
  <c r="D65" i="164" s="1"/>
  <c r="D75" i="164" s="1"/>
  <c r="D85" i="164" s="1"/>
  <c r="D95" i="164" s="1"/>
  <c r="D105" i="164" s="1"/>
  <c r="D115" i="164" s="1"/>
  <c r="D125" i="164" s="1"/>
  <c r="D135" i="164" s="1"/>
  <c r="D145" i="164" s="1"/>
  <c r="D155" i="164" s="1"/>
  <c r="D165" i="164" s="1"/>
  <c r="D175" i="164" s="1"/>
  <c r="D185" i="164" s="1"/>
  <c r="D195" i="164" s="1"/>
  <c r="D205" i="164" s="1"/>
  <c r="D215" i="164" s="1"/>
  <c r="D225" i="164" s="1"/>
  <c r="D235" i="164" s="1"/>
  <c r="B26" i="164"/>
  <c r="B36" i="164" s="1"/>
  <c r="B46" i="164" s="1"/>
  <c r="B56" i="164" s="1"/>
  <c r="B66" i="164" s="1"/>
  <c r="B76" i="164" s="1"/>
  <c r="B86" i="164" s="1"/>
  <c r="B96" i="164" s="1"/>
  <c r="B106" i="164" s="1"/>
  <c r="B116" i="164" s="1"/>
  <c r="B126" i="164" s="1"/>
  <c r="B136" i="164" s="1"/>
  <c r="B146" i="164" s="1"/>
  <c r="B156" i="164" s="1"/>
  <c r="B166" i="164" s="1"/>
  <c r="B176" i="164" s="1"/>
  <c r="B186" i="164" s="1"/>
  <c r="B196" i="164" s="1"/>
  <c r="B206" i="164" s="1"/>
  <c r="B216" i="164" s="1"/>
  <c r="B226" i="164" s="1"/>
  <c r="B236" i="164" s="1"/>
  <c r="C26" i="164"/>
  <c r="C36" i="164" s="1"/>
  <c r="C46" i="164" s="1"/>
  <c r="C56" i="164" s="1"/>
  <c r="C66" i="164" s="1"/>
  <c r="C76" i="164" s="1"/>
  <c r="C86" i="164" s="1"/>
  <c r="C96" i="164" s="1"/>
  <c r="C106" i="164" s="1"/>
  <c r="C116" i="164" s="1"/>
  <c r="C126" i="164" s="1"/>
  <c r="C136" i="164" s="1"/>
  <c r="C146" i="164" s="1"/>
  <c r="C156" i="164" s="1"/>
  <c r="C166" i="164" s="1"/>
  <c r="C176" i="164" s="1"/>
  <c r="C186" i="164" s="1"/>
  <c r="C196" i="164" s="1"/>
  <c r="C206" i="164" s="1"/>
  <c r="C216" i="164" s="1"/>
  <c r="C226" i="164" s="1"/>
  <c r="C236" i="164" s="1"/>
  <c r="D26" i="164"/>
  <c r="D36" i="164" s="1"/>
  <c r="D46" i="164" s="1"/>
  <c r="D56" i="164" s="1"/>
  <c r="D66" i="164" s="1"/>
  <c r="D76" i="164" s="1"/>
  <c r="D86" i="164" s="1"/>
  <c r="D96" i="164" s="1"/>
  <c r="D106" i="164" s="1"/>
  <c r="D116" i="164" s="1"/>
  <c r="D126" i="164" s="1"/>
  <c r="D136" i="164" s="1"/>
  <c r="D146" i="164" s="1"/>
  <c r="D156" i="164" s="1"/>
  <c r="D166" i="164" s="1"/>
  <c r="D176" i="164" s="1"/>
  <c r="D186" i="164" s="1"/>
  <c r="D196" i="164" s="1"/>
  <c r="D206" i="164" s="1"/>
  <c r="D216" i="164" s="1"/>
  <c r="D226" i="164" s="1"/>
  <c r="D236" i="164" s="1"/>
  <c r="DZ26" i="164"/>
  <c r="B27" i="164"/>
  <c r="B37" i="164" s="1"/>
  <c r="B47" i="164" s="1"/>
  <c r="B57" i="164" s="1"/>
  <c r="B67" i="164" s="1"/>
  <c r="B77" i="164" s="1"/>
  <c r="B87" i="164" s="1"/>
  <c r="B97" i="164" s="1"/>
  <c r="B107" i="164" s="1"/>
  <c r="B117" i="164" s="1"/>
  <c r="B127" i="164" s="1"/>
  <c r="B137" i="164" s="1"/>
  <c r="B147" i="164" s="1"/>
  <c r="B157" i="164" s="1"/>
  <c r="B167" i="164" s="1"/>
  <c r="B177" i="164" s="1"/>
  <c r="B187" i="164" s="1"/>
  <c r="B197" i="164" s="1"/>
  <c r="B207" i="164" s="1"/>
  <c r="B217" i="164" s="1"/>
  <c r="B227" i="164" s="1"/>
  <c r="B237" i="164" s="1"/>
  <c r="C27" i="164"/>
  <c r="C37" i="164" s="1"/>
  <c r="C47" i="164" s="1"/>
  <c r="C57" i="164" s="1"/>
  <c r="C67" i="164" s="1"/>
  <c r="C77" i="164" s="1"/>
  <c r="C87" i="164" s="1"/>
  <c r="C97" i="164" s="1"/>
  <c r="C107" i="164" s="1"/>
  <c r="C117" i="164" s="1"/>
  <c r="C127" i="164" s="1"/>
  <c r="C137" i="164" s="1"/>
  <c r="C147" i="164" s="1"/>
  <c r="C157" i="164" s="1"/>
  <c r="C167" i="164" s="1"/>
  <c r="C177" i="164" s="1"/>
  <c r="C187" i="164" s="1"/>
  <c r="C197" i="164" s="1"/>
  <c r="C207" i="164" s="1"/>
  <c r="C217" i="164" s="1"/>
  <c r="C227" i="164" s="1"/>
  <c r="C237" i="164" s="1"/>
  <c r="D27" i="164"/>
  <c r="D37" i="164" s="1"/>
  <c r="D47" i="164" s="1"/>
  <c r="D57" i="164" s="1"/>
  <c r="D67" i="164" s="1"/>
  <c r="D77" i="164" s="1"/>
  <c r="D87" i="164" s="1"/>
  <c r="D97" i="164" s="1"/>
  <c r="D107" i="164" s="1"/>
  <c r="D117" i="164" s="1"/>
  <c r="D127" i="164" s="1"/>
  <c r="D137" i="164" s="1"/>
  <c r="D147" i="164" s="1"/>
  <c r="D157" i="164" s="1"/>
  <c r="D167" i="164" s="1"/>
  <c r="D177" i="164" s="1"/>
  <c r="D187" i="164" s="1"/>
  <c r="D197" i="164" s="1"/>
  <c r="D207" i="164" s="1"/>
  <c r="D217" i="164" s="1"/>
  <c r="D227" i="164" s="1"/>
  <c r="D237" i="164" s="1"/>
  <c r="B28" i="164"/>
  <c r="B38" i="164" s="1"/>
  <c r="B48" i="164" s="1"/>
  <c r="B58" i="164" s="1"/>
  <c r="B68" i="164" s="1"/>
  <c r="B78" i="164" s="1"/>
  <c r="B88" i="164" s="1"/>
  <c r="B98" i="164" s="1"/>
  <c r="B108" i="164" s="1"/>
  <c r="B118" i="164" s="1"/>
  <c r="B128" i="164" s="1"/>
  <c r="B138" i="164" s="1"/>
  <c r="B148" i="164" s="1"/>
  <c r="B158" i="164" s="1"/>
  <c r="B168" i="164" s="1"/>
  <c r="B178" i="164" s="1"/>
  <c r="B188" i="164" s="1"/>
  <c r="B198" i="164" s="1"/>
  <c r="B208" i="164" s="1"/>
  <c r="B218" i="164" s="1"/>
  <c r="B228" i="164" s="1"/>
  <c r="B238" i="164" s="1"/>
  <c r="C28" i="164"/>
  <c r="C38" i="164" s="1"/>
  <c r="C48" i="164" s="1"/>
  <c r="C58" i="164" s="1"/>
  <c r="C68" i="164" s="1"/>
  <c r="C78" i="164" s="1"/>
  <c r="C88" i="164" s="1"/>
  <c r="C98" i="164" s="1"/>
  <c r="C108" i="164" s="1"/>
  <c r="C118" i="164" s="1"/>
  <c r="C128" i="164" s="1"/>
  <c r="C138" i="164" s="1"/>
  <c r="C148" i="164" s="1"/>
  <c r="C158" i="164" s="1"/>
  <c r="C168" i="164" s="1"/>
  <c r="C178" i="164" s="1"/>
  <c r="C188" i="164" s="1"/>
  <c r="C198" i="164" s="1"/>
  <c r="C208" i="164" s="1"/>
  <c r="C218" i="164" s="1"/>
  <c r="C228" i="164" s="1"/>
  <c r="C238" i="164" s="1"/>
  <c r="D28" i="164"/>
  <c r="D38" i="164" s="1"/>
  <c r="D48" i="164" s="1"/>
  <c r="D58" i="164" s="1"/>
  <c r="D68" i="164" s="1"/>
  <c r="D78" i="164" s="1"/>
  <c r="D88" i="164" s="1"/>
  <c r="D98" i="164" s="1"/>
  <c r="D108" i="164" s="1"/>
  <c r="D118" i="164" s="1"/>
  <c r="D128" i="164" s="1"/>
  <c r="D138" i="164" s="1"/>
  <c r="D148" i="164" s="1"/>
  <c r="D158" i="164" s="1"/>
  <c r="D168" i="164" s="1"/>
  <c r="D178" i="164" s="1"/>
  <c r="D188" i="164" s="1"/>
  <c r="D198" i="164" s="1"/>
  <c r="D208" i="164" s="1"/>
  <c r="D218" i="164" s="1"/>
  <c r="D228" i="164" s="1"/>
  <c r="D238" i="164" s="1"/>
  <c r="H28" i="164"/>
  <c r="M28" i="164" s="1"/>
  <c r="B29" i="164"/>
  <c r="B39" i="164" s="1"/>
  <c r="B49" i="164" s="1"/>
  <c r="B59" i="164" s="1"/>
  <c r="B69" i="164" s="1"/>
  <c r="B79" i="164" s="1"/>
  <c r="B89" i="164" s="1"/>
  <c r="B99" i="164" s="1"/>
  <c r="B109" i="164" s="1"/>
  <c r="B119" i="164" s="1"/>
  <c r="B129" i="164" s="1"/>
  <c r="B139" i="164" s="1"/>
  <c r="B149" i="164" s="1"/>
  <c r="B159" i="164" s="1"/>
  <c r="B169" i="164" s="1"/>
  <c r="B179" i="164" s="1"/>
  <c r="B189" i="164" s="1"/>
  <c r="B199" i="164" s="1"/>
  <c r="B209" i="164" s="1"/>
  <c r="B219" i="164" s="1"/>
  <c r="B229" i="164" s="1"/>
  <c r="B239" i="164" s="1"/>
  <c r="C29" i="164"/>
  <c r="C39" i="164" s="1"/>
  <c r="C49" i="164" s="1"/>
  <c r="C59" i="164" s="1"/>
  <c r="C69" i="164" s="1"/>
  <c r="C79" i="164" s="1"/>
  <c r="C89" i="164" s="1"/>
  <c r="C99" i="164" s="1"/>
  <c r="C109" i="164" s="1"/>
  <c r="C119" i="164" s="1"/>
  <c r="C129" i="164" s="1"/>
  <c r="C139" i="164" s="1"/>
  <c r="C149" i="164" s="1"/>
  <c r="C159" i="164" s="1"/>
  <c r="C169" i="164" s="1"/>
  <c r="C179" i="164" s="1"/>
  <c r="C189" i="164" s="1"/>
  <c r="C199" i="164" s="1"/>
  <c r="C209" i="164" s="1"/>
  <c r="C219" i="164" s="1"/>
  <c r="C229" i="164" s="1"/>
  <c r="C239" i="164" s="1"/>
  <c r="D29" i="164"/>
  <c r="D39" i="164" s="1"/>
  <c r="D49" i="164" s="1"/>
  <c r="D59" i="164" s="1"/>
  <c r="D69" i="164" s="1"/>
  <c r="D79" i="164" s="1"/>
  <c r="D89" i="164" s="1"/>
  <c r="D99" i="164" s="1"/>
  <c r="D109" i="164" s="1"/>
  <c r="D119" i="164" s="1"/>
  <c r="D129" i="164" s="1"/>
  <c r="D139" i="164" s="1"/>
  <c r="D149" i="164" s="1"/>
  <c r="D159" i="164" s="1"/>
  <c r="D169" i="164" s="1"/>
  <c r="D179" i="164" s="1"/>
  <c r="D189" i="164" s="1"/>
  <c r="D199" i="164" s="1"/>
  <c r="D209" i="164" s="1"/>
  <c r="D219" i="164" s="1"/>
  <c r="D229" i="164" s="1"/>
  <c r="D239" i="164" s="1"/>
  <c r="DJ61" i="164"/>
  <c r="DB63" i="164"/>
  <c r="DB64" i="164" s="1"/>
  <c r="DC63" i="164"/>
  <c r="DC64" i="164" s="1"/>
  <c r="DD63" i="164"/>
  <c r="DD66" i="164" s="1"/>
  <c r="DH66" i="164" s="1"/>
  <c r="DE63" i="164"/>
  <c r="DE65" i="164" s="1"/>
  <c r="DF63" i="164"/>
  <c r="DF64" i="164" s="1"/>
  <c r="DG63" i="164"/>
  <c r="DG65" i="164" s="1"/>
  <c r="DH63" i="164"/>
  <c r="DG70" i="164"/>
  <c r="DG71" i="164" s="1"/>
  <c r="DB71" i="164"/>
  <c r="DB72" i="164" s="1"/>
  <c r="DC71" i="164"/>
  <c r="DC72" i="164" s="1"/>
  <c r="DD71" i="164"/>
  <c r="DD72" i="164" s="1"/>
  <c r="DE71" i="164"/>
  <c r="DE72" i="164" s="1"/>
  <c r="DF71" i="164"/>
  <c r="DF72" i="164" s="1"/>
  <c r="DH90" i="164"/>
  <c r="DH91" i="164"/>
  <c r="DH92" i="164"/>
  <c r="DH93" i="164"/>
  <c r="DH94" i="164"/>
  <c r="DB95" i="164"/>
  <c r="DC95" i="164"/>
  <c r="DD95" i="164"/>
  <c r="DE95" i="164"/>
  <c r="DF95" i="164"/>
  <c r="DG95" i="164"/>
  <c r="C5" i="163"/>
  <c r="N8" i="163"/>
  <c r="N8" i="166" s="1"/>
  <c r="O8" i="163"/>
  <c r="O8" i="166" s="1"/>
  <c r="Q8" i="163"/>
  <c r="Q8" i="166" s="1"/>
  <c r="R8" i="163"/>
  <c r="Y8" i="163"/>
  <c r="Y8" i="166" s="1"/>
  <c r="B9" i="163"/>
  <c r="B10" i="163" s="1"/>
  <c r="B11" i="163" s="1"/>
  <c r="B12" i="163" s="1"/>
  <c r="B13" i="163" s="1"/>
  <c r="B14" i="163" s="1"/>
  <c r="B15" i="163" s="1"/>
  <c r="B16" i="163" s="1"/>
  <c r="B17" i="163" s="1"/>
  <c r="B18" i="163" s="1"/>
  <c r="B19" i="163" s="1"/>
  <c r="B20" i="163" s="1"/>
  <c r="N9" i="163"/>
  <c r="N9" i="166" s="1"/>
  <c r="O9" i="163"/>
  <c r="O9" i="166" s="1"/>
  <c r="Q9" i="163"/>
  <c r="Q9" i="166" s="1"/>
  <c r="N10" i="163"/>
  <c r="N10" i="166" s="1"/>
  <c r="O10" i="163"/>
  <c r="O10" i="166" s="1"/>
  <c r="Q10" i="163"/>
  <c r="Q10" i="166" s="1"/>
  <c r="N11" i="163"/>
  <c r="N11" i="166" s="1"/>
  <c r="O11" i="163"/>
  <c r="O11" i="166" s="1"/>
  <c r="Q11" i="163"/>
  <c r="Q11" i="166" s="1"/>
  <c r="N12" i="163"/>
  <c r="N12" i="166" s="1"/>
  <c r="O12" i="163"/>
  <c r="O12" i="166" s="1"/>
  <c r="Q12" i="163"/>
  <c r="Q12" i="166" s="1"/>
  <c r="N13" i="163"/>
  <c r="N13" i="166" s="1"/>
  <c r="O13" i="163"/>
  <c r="O13" i="166" s="1"/>
  <c r="Q13" i="163"/>
  <c r="Q13" i="166" s="1"/>
  <c r="N14" i="163"/>
  <c r="N14" i="166" s="1"/>
  <c r="O14" i="163"/>
  <c r="O14" i="166" s="1"/>
  <c r="Q14" i="163"/>
  <c r="Q14" i="166" s="1"/>
  <c r="N15" i="163"/>
  <c r="N15" i="166" s="1"/>
  <c r="O15" i="163"/>
  <c r="O15" i="166" s="1"/>
  <c r="Q15" i="163"/>
  <c r="Q15" i="166" s="1"/>
  <c r="N16" i="163"/>
  <c r="N16" i="166" s="1"/>
  <c r="O16" i="163"/>
  <c r="O16" i="166" s="1"/>
  <c r="Q16" i="163"/>
  <c r="Q16" i="166" s="1"/>
  <c r="N17" i="163"/>
  <c r="N17" i="166" s="1"/>
  <c r="O17" i="163"/>
  <c r="O17" i="166" s="1"/>
  <c r="Q17" i="163"/>
  <c r="Q17" i="166" s="1"/>
  <c r="N18" i="163"/>
  <c r="N18" i="166" s="1"/>
  <c r="O18" i="163"/>
  <c r="O18" i="166" s="1"/>
  <c r="Q18" i="163"/>
  <c r="Q18" i="166" s="1"/>
  <c r="N19" i="163"/>
  <c r="N19" i="166" s="1"/>
  <c r="O19" i="163"/>
  <c r="O19" i="166" s="1"/>
  <c r="Q19" i="163"/>
  <c r="Q19" i="166" s="1"/>
  <c r="N20" i="163"/>
  <c r="N20" i="166" s="1"/>
  <c r="O20" i="163"/>
  <c r="O20" i="166" s="1"/>
  <c r="Q20" i="163"/>
  <c r="Q20" i="166" s="1"/>
  <c r="C23" i="163"/>
  <c r="L24" i="163"/>
  <c r="L42" i="163" s="1"/>
  <c r="L60" i="163" s="1"/>
  <c r="L78" i="163" s="1"/>
  <c r="L96" i="163" s="1"/>
  <c r="S24" i="163"/>
  <c r="S42" i="163" s="1"/>
  <c r="S60" i="163" s="1"/>
  <c r="S78" i="163" s="1"/>
  <c r="S96" i="163" s="1"/>
  <c r="C25" i="163"/>
  <c r="E25" i="163"/>
  <c r="E43" i="163" s="1"/>
  <c r="E61" i="163" s="1"/>
  <c r="E79" i="163" s="1"/>
  <c r="E97" i="163" s="1"/>
  <c r="F25" i="163"/>
  <c r="F43" i="163" s="1"/>
  <c r="F61" i="163" s="1"/>
  <c r="F79" i="163" s="1"/>
  <c r="F97" i="163" s="1"/>
  <c r="G25" i="163"/>
  <c r="G43" i="163" s="1"/>
  <c r="G61" i="163" s="1"/>
  <c r="G79" i="163" s="1"/>
  <c r="G97" i="163" s="1"/>
  <c r="H25" i="163"/>
  <c r="H43" i="163" s="1"/>
  <c r="H61" i="163" s="1"/>
  <c r="H79" i="163" s="1"/>
  <c r="H97" i="163" s="1"/>
  <c r="I25" i="163"/>
  <c r="I43" i="163" s="1"/>
  <c r="I61" i="163" s="1"/>
  <c r="I79" i="163" s="1"/>
  <c r="I97" i="163" s="1"/>
  <c r="J25" i="163"/>
  <c r="J43" i="163" s="1"/>
  <c r="J61" i="163" s="1"/>
  <c r="J79" i="163" s="1"/>
  <c r="J97" i="163" s="1"/>
  <c r="L25" i="163"/>
  <c r="L43" i="163" s="1"/>
  <c r="L61" i="163" s="1"/>
  <c r="L79" i="163" s="1"/>
  <c r="L97" i="163" s="1"/>
  <c r="M25" i="163"/>
  <c r="M43" i="163" s="1"/>
  <c r="M61" i="163" s="1"/>
  <c r="M79" i="163" s="1"/>
  <c r="M97" i="163" s="1"/>
  <c r="N25" i="163"/>
  <c r="N43" i="163" s="1"/>
  <c r="N61" i="163" s="1"/>
  <c r="N79" i="163" s="1"/>
  <c r="N97" i="163" s="1"/>
  <c r="O25" i="163"/>
  <c r="O43" i="163" s="1"/>
  <c r="O61" i="163" s="1"/>
  <c r="O79" i="163" s="1"/>
  <c r="O97" i="163" s="1"/>
  <c r="P25" i="163"/>
  <c r="P43" i="163" s="1"/>
  <c r="P61" i="163" s="1"/>
  <c r="P79" i="163" s="1"/>
  <c r="P97" i="163" s="1"/>
  <c r="Q25" i="163"/>
  <c r="Q43" i="163" s="1"/>
  <c r="Q61" i="163" s="1"/>
  <c r="Q79" i="163" s="1"/>
  <c r="Q97" i="163" s="1"/>
  <c r="S25" i="163"/>
  <c r="S43" i="163" s="1"/>
  <c r="S61" i="163" s="1"/>
  <c r="S79" i="163" s="1"/>
  <c r="S97" i="163" s="1"/>
  <c r="T25" i="163"/>
  <c r="T43" i="163" s="1"/>
  <c r="T61" i="163" s="1"/>
  <c r="T79" i="163" s="1"/>
  <c r="T97" i="163" s="1"/>
  <c r="U25" i="163"/>
  <c r="U43" i="163" s="1"/>
  <c r="U61" i="163" s="1"/>
  <c r="U79" i="163" s="1"/>
  <c r="U97" i="163" s="1"/>
  <c r="V25" i="163"/>
  <c r="V43" i="163" s="1"/>
  <c r="V61" i="163" s="1"/>
  <c r="V79" i="163" s="1"/>
  <c r="V97" i="163" s="1"/>
  <c r="W25" i="163"/>
  <c r="W43" i="163" s="1"/>
  <c r="W61" i="163" s="1"/>
  <c r="W79" i="163" s="1"/>
  <c r="W97" i="163" s="1"/>
  <c r="X25" i="163"/>
  <c r="X43" i="163" s="1"/>
  <c r="X61" i="163" s="1"/>
  <c r="X79" i="163" s="1"/>
  <c r="X97" i="163" s="1"/>
  <c r="N26" i="163"/>
  <c r="N26" i="166" s="1"/>
  <c r="Q26" i="163"/>
  <c r="Q26" i="166" s="1"/>
  <c r="B27" i="163"/>
  <c r="B28" i="163" s="1"/>
  <c r="B29" i="163" s="1"/>
  <c r="B30" i="163" s="1"/>
  <c r="B31" i="163" s="1"/>
  <c r="B32" i="163" s="1"/>
  <c r="B33" i="163" s="1"/>
  <c r="B34" i="163" s="1"/>
  <c r="B35" i="163" s="1"/>
  <c r="B36" i="163" s="1"/>
  <c r="B37" i="163" s="1"/>
  <c r="B38" i="163" s="1"/>
  <c r="N27" i="163"/>
  <c r="N27" i="166" s="1"/>
  <c r="Q27" i="163"/>
  <c r="Q27" i="166" s="1"/>
  <c r="N28" i="163"/>
  <c r="N28" i="166" s="1"/>
  <c r="Q28" i="163"/>
  <c r="Q28" i="166" s="1"/>
  <c r="N29" i="163"/>
  <c r="N29" i="166" s="1"/>
  <c r="Q29" i="163"/>
  <c r="Q29" i="166" s="1"/>
  <c r="N30" i="163"/>
  <c r="N30" i="166" s="1"/>
  <c r="Q30" i="163"/>
  <c r="Q30" i="166" s="1"/>
  <c r="N31" i="163"/>
  <c r="N31" i="166" s="1"/>
  <c r="Q31" i="163"/>
  <c r="Q31" i="166" s="1"/>
  <c r="N32" i="163"/>
  <c r="N32" i="166" s="1"/>
  <c r="Q32" i="163"/>
  <c r="Q32" i="166" s="1"/>
  <c r="N33" i="163"/>
  <c r="N33" i="166" s="1"/>
  <c r="Q33" i="163"/>
  <c r="Q33" i="166" s="1"/>
  <c r="N34" i="163"/>
  <c r="N34" i="166" s="1"/>
  <c r="Q34" i="163"/>
  <c r="Q34" i="166" s="1"/>
  <c r="N35" i="163"/>
  <c r="N35" i="166" s="1"/>
  <c r="Q35" i="163"/>
  <c r="Q35" i="166" s="1"/>
  <c r="N36" i="163"/>
  <c r="N36" i="166" s="1"/>
  <c r="Q36" i="163"/>
  <c r="Q36" i="166" s="1"/>
  <c r="N37" i="163"/>
  <c r="N37" i="166" s="1"/>
  <c r="Q37" i="163"/>
  <c r="Q37" i="166" s="1"/>
  <c r="N38" i="163"/>
  <c r="N38" i="166" s="1"/>
  <c r="Q38" i="163"/>
  <c r="Q38" i="166" s="1"/>
  <c r="C41" i="163"/>
  <c r="C43" i="163"/>
  <c r="D43" i="163"/>
  <c r="Q51" i="163" s="1"/>
  <c r="Q51" i="166" s="1"/>
  <c r="B45" i="163"/>
  <c r="B46" i="163" s="1"/>
  <c r="B47" i="163" s="1"/>
  <c r="B48" i="163" s="1"/>
  <c r="B49" i="163" s="1"/>
  <c r="B50" i="163" s="1"/>
  <c r="B51" i="163" s="1"/>
  <c r="B52" i="163" s="1"/>
  <c r="B53" i="163" s="1"/>
  <c r="B54" i="163" s="1"/>
  <c r="B55" i="163" s="1"/>
  <c r="B56" i="163" s="1"/>
  <c r="C59" i="163"/>
  <c r="C61" i="163"/>
  <c r="D61" i="163"/>
  <c r="N68" i="163" s="1"/>
  <c r="N68" i="166" s="1"/>
  <c r="B63" i="163"/>
  <c r="B64" i="163" s="1"/>
  <c r="B65" i="163" s="1"/>
  <c r="B66" i="163" s="1"/>
  <c r="B67" i="163" s="1"/>
  <c r="B68" i="163" s="1"/>
  <c r="B69" i="163" s="1"/>
  <c r="B70" i="163" s="1"/>
  <c r="B71" i="163" s="1"/>
  <c r="B72" i="163" s="1"/>
  <c r="B73" i="163" s="1"/>
  <c r="B74" i="163" s="1"/>
  <c r="C77" i="163"/>
  <c r="C79" i="163"/>
  <c r="D79" i="163"/>
  <c r="O81" i="163" s="1"/>
  <c r="O81" i="166" s="1"/>
  <c r="B81" i="163"/>
  <c r="B82" i="163" s="1"/>
  <c r="B83" i="163" s="1"/>
  <c r="B84" i="163" s="1"/>
  <c r="B85" i="163" s="1"/>
  <c r="B86" i="163" s="1"/>
  <c r="B87" i="163" s="1"/>
  <c r="B88" i="163" s="1"/>
  <c r="B89" i="163" s="1"/>
  <c r="B90" i="163" s="1"/>
  <c r="B91" i="163" s="1"/>
  <c r="B92" i="163" s="1"/>
  <c r="C95" i="163"/>
  <c r="C97" i="163"/>
  <c r="N98" i="163"/>
  <c r="N98" i="166" s="1"/>
  <c r="Q98" i="163"/>
  <c r="Q98" i="166" s="1"/>
  <c r="B99" i="163"/>
  <c r="B100" i="163" s="1"/>
  <c r="B101" i="163" s="1"/>
  <c r="B102" i="163" s="1"/>
  <c r="B103" i="163" s="1"/>
  <c r="B104" i="163" s="1"/>
  <c r="B105" i="163" s="1"/>
  <c r="B106" i="163" s="1"/>
  <c r="B107" i="163" s="1"/>
  <c r="B108" i="163" s="1"/>
  <c r="B109" i="163" s="1"/>
  <c r="B110" i="163" s="1"/>
  <c r="N99" i="163"/>
  <c r="N99" i="166" s="1"/>
  <c r="Q99" i="163"/>
  <c r="Q99" i="166" s="1"/>
  <c r="N100" i="163"/>
  <c r="N100" i="166" s="1"/>
  <c r="Q100" i="163"/>
  <c r="Q100" i="166" s="1"/>
  <c r="N101" i="163"/>
  <c r="N101" i="166" s="1"/>
  <c r="Q101" i="163"/>
  <c r="Q101" i="166" s="1"/>
  <c r="N102" i="163"/>
  <c r="N102" i="166" s="1"/>
  <c r="Q102" i="163"/>
  <c r="Q102" i="166" s="1"/>
  <c r="N103" i="163"/>
  <c r="N103" i="166" s="1"/>
  <c r="Q103" i="163"/>
  <c r="Q103" i="166" s="1"/>
  <c r="N104" i="163"/>
  <c r="N104" i="166" s="1"/>
  <c r="Q104" i="163"/>
  <c r="Q104" i="166" s="1"/>
  <c r="N105" i="163"/>
  <c r="N105" i="166" s="1"/>
  <c r="Q105" i="163"/>
  <c r="Q105" i="166" s="1"/>
  <c r="N106" i="163"/>
  <c r="N106" i="166" s="1"/>
  <c r="Q106" i="163"/>
  <c r="Q106" i="166" s="1"/>
  <c r="N107" i="163"/>
  <c r="N107" i="166" s="1"/>
  <c r="Q107" i="163"/>
  <c r="Q107" i="166" s="1"/>
  <c r="N108" i="163"/>
  <c r="N108" i="166" s="1"/>
  <c r="Q108" i="163"/>
  <c r="Q108" i="166" s="1"/>
  <c r="N109" i="163"/>
  <c r="N109" i="166" s="1"/>
  <c r="Q109" i="163"/>
  <c r="Q109" i="166" s="1"/>
  <c r="N110" i="163"/>
  <c r="N110" i="166" s="1"/>
  <c r="Q110" i="163"/>
  <c r="Q110" i="166" s="1"/>
  <c r="Y12" i="163" l="1"/>
  <c r="Y12" i="166" s="1"/>
  <c r="R8" i="166"/>
  <c r="DG44" i="164"/>
  <c r="DO32" i="164"/>
  <c r="DG47" i="164"/>
  <c r="DG48" i="164"/>
  <c r="B6" i="148"/>
  <c r="DC56" i="164"/>
  <c r="DJ32" i="164"/>
  <c r="DU32" i="164" s="1"/>
  <c r="DB56" i="164"/>
  <c r="DF56" i="164"/>
  <c r="DG43" i="164"/>
  <c r="DD56" i="164"/>
  <c r="DG54" i="164"/>
  <c r="DG53" i="164"/>
  <c r="DG52" i="164"/>
  <c r="DG55" i="164"/>
  <c r="DJ56" i="164"/>
  <c r="DG51" i="164"/>
  <c r="DG50" i="164"/>
  <c r="DG49" i="164"/>
  <c r="DK56" i="164"/>
  <c r="DG46" i="164"/>
  <c r="DG45" i="164"/>
  <c r="DO24" i="164"/>
  <c r="DR30" i="164"/>
  <c r="DO30" i="164"/>
  <c r="DR24" i="164"/>
  <c r="DR25" i="164"/>
  <c r="DO25" i="164"/>
  <c r="DJ25" i="164"/>
  <c r="DU25" i="164" s="1"/>
  <c r="R62" i="163"/>
  <c r="R62" i="166" s="1"/>
  <c r="H38" i="164"/>
  <c r="M38" i="164" s="1"/>
  <c r="R38" i="164" s="1"/>
  <c r="W38" i="164" s="1"/>
  <c r="AB38" i="164" s="1"/>
  <c r="AG38" i="164" s="1"/>
  <c r="O92" i="163"/>
  <c r="O92" i="166" s="1"/>
  <c r="DH65" i="164"/>
  <c r="CC12" i="164" s="1"/>
  <c r="DD74" i="164"/>
  <c r="DH74" i="164" s="1"/>
  <c r="DT15" i="164" s="1"/>
  <c r="DU15" i="164" s="1"/>
  <c r="P17" i="164"/>
  <c r="AT17" i="164"/>
  <c r="A30" i="164"/>
  <c r="A31" i="164" s="1"/>
  <c r="BX17" i="164"/>
  <c r="O69" i="163"/>
  <c r="O69" i="166" s="1"/>
  <c r="Q67" i="163"/>
  <c r="Q67" i="166" s="1"/>
  <c r="O90" i="163"/>
  <c r="O90" i="166" s="1"/>
  <c r="Q84" i="163"/>
  <c r="Q84" i="166" s="1"/>
  <c r="Q82" i="163"/>
  <c r="Q82" i="166" s="1"/>
  <c r="Y52" i="163"/>
  <c r="Y52" i="166" s="1"/>
  <c r="Y31" i="163"/>
  <c r="Y31" i="166" s="1"/>
  <c r="Y105" i="163"/>
  <c r="Y105" i="166" s="1"/>
  <c r="Q92" i="163"/>
  <c r="Q92" i="166" s="1"/>
  <c r="Q80" i="163"/>
  <c r="Q80" i="166" s="1"/>
  <c r="DO17" i="164"/>
  <c r="DR36" i="164"/>
  <c r="DJ17" i="164"/>
  <c r="DU17" i="164" s="1"/>
  <c r="DO36" i="164"/>
  <c r="DO18" i="164"/>
  <c r="DJ15" i="164"/>
  <c r="O12" i="164"/>
  <c r="DR22" i="164"/>
  <c r="DO22" i="164"/>
  <c r="DR20" i="164"/>
  <c r="DE64" i="164"/>
  <c r="DJ16" i="164"/>
  <c r="DI16" i="164" s="1"/>
  <c r="DJ22" i="164"/>
  <c r="DU22" i="164" s="1"/>
  <c r="DO16" i="164"/>
  <c r="O88" i="163"/>
  <c r="O88" i="166" s="1"/>
  <c r="O63" i="163"/>
  <c r="O63" i="166" s="1"/>
  <c r="N54" i="163"/>
  <c r="N54" i="166" s="1"/>
  <c r="M52" i="163"/>
  <c r="M52" i="166" s="1"/>
  <c r="AB25" i="163"/>
  <c r="AB43" i="163" s="1"/>
  <c r="AB61" i="163" s="1"/>
  <c r="AB79" i="163" s="1"/>
  <c r="AB97" i="163" s="1"/>
  <c r="N74" i="163"/>
  <c r="N74" i="166" s="1"/>
  <c r="O86" i="163"/>
  <c r="O86" i="166" s="1"/>
  <c r="O73" i="163"/>
  <c r="O73" i="166" s="1"/>
  <c r="R92" i="163"/>
  <c r="R92" i="166" s="1"/>
  <c r="N72" i="163"/>
  <c r="N72" i="166" s="1"/>
  <c r="N70" i="163"/>
  <c r="N70" i="166" s="1"/>
  <c r="Q55" i="163"/>
  <c r="Q55" i="166" s="1"/>
  <c r="M46" i="163"/>
  <c r="M46" i="166" s="1"/>
  <c r="O84" i="163"/>
  <c r="O84" i="166" s="1"/>
  <c r="N64" i="163"/>
  <c r="N64" i="166" s="1"/>
  <c r="R28" i="163"/>
  <c r="R28" i="166" s="1"/>
  <c r="Y72" i="163"/>
  <c r="Y72" i="166" s="1"/>
  <c r="O72" i="163"/>
  <c r="O72" i="166" s="1"/>
  <c r="R37" i="163"/>
  <c r="R37" i="166" s="1"/>
  <c r="O13" i="164"/>
  <c r="Y66" i="163"/>
  <c r="Y66" i="166" s="1"/>
  <c r="R49" i="163"/>
  <c r="R49" i="166" s="1"/>
  <c r="Q71" i="163"/>
  <c r="Q71" i="166" s="1"/>
  <c r="Y89" i="163"/>
  <c r="Y89" i="166" s="1"/>
  <c r="Y69" i="163"/>
  <c r="Y69" i="166" s="1"/>
  <c r="Q63" i="163"/>
  <c r="Q63" i="166" s="1"/>
  <c r="R54" i="163"/>
  <c r="R54" i="166" s="1"/>
  <c r="Y82" i="163"/>
  <c r="Y82" i="166" s="1"/>
  <c r="R101" i="163"/>
  <c r="R101" i="166" s="1"/>
  <c r="Q88" i="163"/>
  <c r="Q88" i="166" s="1"/>
  <c r="Q73" i="163"/>
  <c r="Q73" i="166" s="1"/>
  <c r="O68" i="163"/>
  <c r="O68" i="166" s="1"/>
  <c r="CL13" i="164"/>
  <c r="R81" i="163"/>
  <c r="R81" i="166" s="1"/>
  <c r="N66" i="163"/>
  <c r="N66" i="166" s="1"/>
  <c r="R85" i="163"/>
  <c r="R85" i="166" s="1"/>
  <c r="Y34" i="163"/>
  <c r="Y34" i="166" s="1"/>
  <c r="Q91" i="163"/>
  <c r="Q91" i="166" s="1"/>
  <c r="O71" i="163"/>
  <c r="O71" i="166" s="1"/>
  <c r="Q65" i="163"/>
  <c r="Q65" i="166" s="1"/>
  <c r="M56" i="163"/>
  <c r="M56" i="166" s="1"/>
  <c r="O65" i="163"/>
  <c r="O65" i="166" s="1"/>
  <c r="Q87" i="163"/>
  <c r="Q87" i="166" s="1"/>
  <c r="Q83" i="163"/>
  <c r="Q83" i="166" s="1"/>
  <c r="M48" i="163"/>
  <c r="M48" i="166" s="1"/>
  <c r="DE73" i="164"/>
  <c r="CH17" i="164"/>
  <c r="BD17" i="164"/>
  <c r="Z17" i="164"/>
  <c r="AC25" i="163"/>
  <c r="CC17" i="164"/>
  <c r="AY17" i="164"/>
  <c r="U17" i="164"/>
  <c r="DU30" i="164"/>
  <c r="O82" i="163"/>
  <c r="O82" i="166" s="1"/>
  <c r="DD64" i="164"/>
  <c r="BS17" i="164"/>
  <c r="AO17" i="164"/>
  <c r="K17" i="164"/>
  <c r="DU24" i="164"/>
  <c r="BN17" i="164"/>
  <c r="AJ17" i="164"/>
  <c r="F17" i="164"/>
  <c r="Y12" i="164"/>
  <c r="CM17" i="164"/>
  <c r="BI17" i="164"/>
  <c r="M54" i="163"/>
  <c r="M54" i="166" s="1"/>
  <c r="Q69" i="163"/>
  <c r="Q69" i="166" s="1"/>
  <c r="O67" i="163"/>
  <c r="O67" i="166" s="1"/>
  <c r="N50" i="163"/>
  <c r="N50" i="166" s="1"/>
  <c r="Q47" i="163"/>
  <c r="Q47" i="166" s="1"/>
  <c r="O64" i="163"/>
  <c r="O64" i="166" s="1"/>
  <c r="M50" i="163"/>
  <c r="M50" i="166" s="1"/>
  <c r="M44" i="163"/>
  <c r="M44" i="166" s="1"/>
  <c r="O91" i="163"/>
  <c r="O91" i="166" s="1"/>
  <c r="Q89" i="163"/>
  <c r="Q89" i="166" s="1"/>
  <c r="O87" i="163"/>
  <c r="O87" i="166" s="1"/>
  <c r="Q85" i="163"/>
  <c r="Q85" i="166" s="1"/>
  <c r="O83" i="163"/>
  <c r="O83" i="166" s="1"/>
  <c r="O80" i="163"/>
  <c r="O80" i="166" s="1"/>
  <c r="O89" i="163"/>
  <c r="O89" i="166" s="1"/>
  <c r="O85" i="163"/>
  <c r="O85" i="166" s="1"/>
  <c r="N62" i="163"/>
  <c r="N62" i="166" s="1"/>
  <c r="N46" i="163"/>
  <c r="N46" i="166" s="1"/>
  <c r="Q81" i="163"/>
  <c r="Q81" i="166" s="1"/>
  <c r="Q90" i="163"/>
  <c r="Q90" i="166" s="1"/>
  <c r="Q86" i="163"/>
  <c r="Q86" i="166" s="1"/>
  <c r="Y109" i="163"/>
  <c r="Y109" i="166" s="1"/>
  <c r="Y102" i="163"/>
  <c r="Y102" i="166" s="1"/>
  <c r="R82" i="163"/>
  <c r="R82" i="166" s="1"/>
  <c r="R69" i="163"/>
  <c r="R69" i="166" s="1"/>
  <c r="Y63" i="163"/>
  <c r="Y63" i="166" s="1"/>
  <c r="R52" i="163"/>
  <c r="R52" i="166" s="1"/>
  <c r="Y45" i="163"/>
  <c r="Y45" i="166" s="1"/>
  <c r="R34" i="163"/>
  <c r="R34" i="166" s="1"/>
  <c r="R31" i="163"/>
  <c r="R31" i="166" s="1"/>
  <c r="Y18" i="163"/>
  <c r="Y18" i="166" s="1"/>
  <c r="R12" i="163"/>
  <c r="R12" i="166" s="1"/>
  <c r="R109" i="163"/>
  <c r="R109" i="166" s="1"/>
  <c r="Y106" i="163"/>
  <c r="Y106" i="166" s="1"/>
  <c r="R102" i="163"/>
  <c r="R102" i="166" s="1"/>
  <c r="Y99" i="163"/>
  <c r="Y99" i="166" s="1"/>
  <c r="R98" i="163"/>
  <c r="R98" i="166" s="1"/>
  <c r="Y90" i="163"/>
  <c r="Y90" i="166" s="1"/>
  <c r="R86" i="163"/>
  <c r="R86" i="166" s="1"/>
  <c r="Y83" i="163"/>
  <c r="Y83" i="166" s="1"/>
  <c r="Y64" i="163"/>
  <c r="Y64" i="166" s="1"/>
  <c r="R63" i="163"/>
  <c r="R63" i="166" s="1"/>
  <c r="Y55" i="163"/>
  <c r="Y55" i="166" s="1"/>
  <c r="R50" i="163"/>
  <c r="R50" i="166" s="1"/>
  <c r="Y48" i="163"/>
  <c r="Y48" i="166" s="1"/>
  <c r="R45" i="163"/>
  <c r="R45" i="166" s="1"/>
  <c r="Y38" i="163"/>
  <c r="Y38" i="166" s="1"/>
  <c r="Y35" i="163"/>
  <c r="Y35" i="166" s="1"/>
  <c r="R17" i="163"/>
  <c r="R17" i="166" s="1"/>
  <c r="Y86" i="163"/>
  <c r="Y86" i="166" s="1"/>
  <c r="Y9" i="163"/>
  <c r="Y9" i="166" s="1"/>
  <c r="Y103" i="163"/>
  <c r="Y103" i="166" s="1"/>
  <c r="Y73" i="163"/>
  <c r="Y73" i="166" s="1"/>
  <c r="Y67" i="163"/>
  <c r="Y67" i="166" s="1"/>
  <c r="R48" i="163"/>
  <c r="R48" i="166" s="1"/>
  <c r="Y32" i="163"/>
  <c r="Y32" i="166" s="1"/>
  <c r="R110" i="163"/>
  <c r="R110" i="166" s="1"/>
  <c r="Y107" i="163"/>
  <c r="Y107" i="166" s="1"/>
  <c r="R103" i="163"/>
  <c r="R103" i="166" s="1"/>
  <c r="Y100" i="163"/>
  <c r="Y100" i="166" s="1"/>
  <c r="Y91" i="163"/>
  <c r="Y91" i="166" s="1"/>
  <c r="R87" i="163"/>
  <c r="R87" i="166" s="1"/>
  <c r="R73" i="163"/>
  <c r="R73" i="166" s="1"/>
  <c r="R70" i="163"/>
  <c r="R70" i="166" s="1"/>
  <c r="R67" i="163"/>
  <c r="R67" i="166" s="1"/>
  <c r="Y51" i="163"/>
  <c r="Y51" i="166" s="1"/>
  <c r="R46" i="163"/>
  <c r="R46" i="166" s="1"/>
  <c r="R32" i="163"/>
  <c r="R32" i="166" s="1"/>
  <c r="Y27" i="163"/>
  <c r="Y27" i="166" s="1"/>
  <c r="R26" i="163"/>
  <c r="R26" i="166" s="1"/>
  <c r="Y13" i="163"/>
  <c r="Y13" i="166" s="1"/>
  <c r="R106" i="163"/>
  <c r="R106" i="166" s="1"/>
  <c r="R55" i="163"/>
  <c r="R55" i="166" s="1"/>
  <c r="R107" i="163"/>
  <c r="R107" i="166" s="1"/>
  <c r="Y104" i="163"/>
  <c r="Y104" i="166" s="1"/>
  <c r="R100" i="163"/>
  <c r="R100" i="166" s="1"/>
  <c r="R91" i="163"/>
  <c r="R91" i="166" s="1"/>
  <c r="Y84" i="163"/>
  <c r="Y84" i="166" s="1"/>
  <c r="Y68" i="163"/>
  <c r="Y68" i="166" s="1"/>
  <c r="Y65" i="163"/>
  <c r="Y65" i="166" s="1"/>
  <c r="Y53" i="163"/>
  <c r="Y53" i="166" s="1"/>
  <c r="R51" i="163"/>
  <c r="R51" i="166" s="1"/>
  <c r="Y44" i="163"/>
  <c r="Y44" i="166" s="1"/>
  <c r="Y36" i="163"/>
  <c r="Y36" i="166" s="1"/>
  <c r="Y33" i="163"/>
  <c r="Y33" i="166" s="1"/>
  <c r="R27" i="163"/>
  <c r="R27" i="166" s="1"/>
  <c r="R16" i="163"/>
  <c r="R16" i="166" s="1"/>
  <c r="R105" i="163"/>
  <c r="R105" i="166" s="1"/>
  <c r="Y98" i="163"/>
  <c r="Y98" i="166" s="1"/>
  <c r="R89" i="163"/>
  <c r="R89" i="166" s="1"/>
  <c r="R72" i="163"/>
  <c r="R72" i="166" s="1"/>
  <c r="R66" i="163"/>
  <c r="R66" i="166" s="1"/>
  <c r="Y50" i="163"/>
  <c r="Y50" i="166" s="1"/>
  <c r="Y110" i="163"/>
  <c r="Y110" i="166" s="1"/>
  <c r="R99" i="163"/>
  <c r="R99" i="166" s="1"/>
  <c r="R83" i="163"/>
  <c r="R83" i="166" s="1"/>
  <c r="Y70" i="163"/>
  <c r="Y70" i="166" s="1"/>
  <c r="Y46" i="163"/>
  <c r="Y46" i="166" s="1"/>
  <c r="R38" i="163"/>
  <c r="R38" i="166" s="1"/>
  <c r="R35" i="163"/>
  <c r="R35" i="166" s="1"/>
  <c r="Y26" i="163"/>
  <c r="Y26" i="166" s="1"/>
  <c r="Y108" i="163"/>
  <c r="Y108" i="166" s="1"/>
  <c r="R104" i="163"/>
  <c r="R104" i="166" s="1"/>
  <c r="Y88" i="163"/>
  <c r="Y88" i="166" s="1"/>
  <c r="R84" i="163"/>
  <c r="R84" i="166" s="1"/>
  <c r="Y80" i="163"/>
  <c r="Y80" i="166" s="1"/>
  <c r="Y74" i="163"/>
  <c r="Y74" i="166" s="1"/>
  <c r="Y71" i="163"/>
  <c r="Y71" i="166" s="1"/>
  <c r="R68" i="163"/>
  <c r="R68" i="166" s="1"/>
  <c r="R65" i="163"/>
  <c r="R65" i="166" s="1"/>
  <c r="Y56" i="163"/>
  <c r="Y56" i="166" s="1"/>
  <c r="R53" i="163"/>
  <c r="R53" i="166" s="1"/>
  <c r="Y47" i="163"/>
  <c r="Y47" i="166" s="1"/>
  <c r="R44" i="163"/>
  <c r="R44" i="166" s="1"/>
  <c r="R36" i="163"/>
  <c r="R36" i="166" s="1"/>
  <c r="R33" i="163"/>
  <c r="R33" i="166" s="1"/>
  <c r="Y30" i="163"/>
  <c r="Y30" i="166" s="1"/>
  <c r="R90" i="163"/>
  <c r="R90" i="166" s="1"/>
  <c r="Y87" i="163"/>
  <c r="Y87" i="166" s="1"/>
  <c r="R64" i="163"/>
  <c r="R64" i="166" s="1"/>
  <c r="Y29" i="163"/>
  <c r="Y29" i="166" s="1"/>
  <c r="R108" i="163"/>
  <c r="R108" i="166" s="1"/>
  <c r="Y101" i="163"/>
  <c r="Y101" i="166" s="1"/>
  <c r="Y92" i="163"/>
  <c r="Y92" i="166" s="1"/>
  <c r="R88" i="163"/>
  <c r="R88" i="166" s="1"/>
  <c r="Y85" i="163"/>
  <c r="Y85" i="166" s="1"/>
  <c r="Y81" i="163"/>
  <c r="Y81" i="166" s="1"/>
  <c r="R80" i="163"/>
  <c r="R80" i="166" s="1"/>
  <c r="R74" i="163"/>
  <c r="R74" i="166" s="1"/>
  <c r="R71" i="163"/>
  <c r="R71" i="166" s="1"/>
  <c r="Y62" i="163"/>
  <c r="Y62" i="166" s="1"/>
  <c r="R56" i="163"/>
  <c r="R56" i="166" s="1"/>
  <c r="Y54" i="163"/>
  <c r="Y54" i="166" s="1"/>
  <c r="Y49" i="163"/>
  <c r="Y49" i="166" s="1"/>
  <c r="R47" i="163"/>
  <c r="R47" i="166" s="1"/>
  <c r="Y37" i="163"/>
  <c r="Y37" i="166" s="1"/>
  <c r="R30" i="163"/>
  <c r="R30" i="166" s="1"/>
  <c r="Y17" i="163"/>
  <c r="Y17" i="166" s="1"/>
  <c r="R29" i="163"/>
  <c r="R29" i="166" s="1"/>
  <c r="Y16" i="163"/>
  <c r="Y16" i="166" s="1"/>
  <c r="R18" i="163"/>
  <c r="R18" i="166" s="1"/>
  <c r="Y14" i="163"/>
  <c r="Y14" i="166" s="1"/>
  <c r="R13" i="163"/>
  <c r="R13" i="166" s="1"/>
  <c r="R10" i="163"/>
  <c r="R10" i="166" s="1"/>
  <c r="R9" i="163"/>
  <c r="R9" i="166" s="1"/>
  <c r="H39" i="164"/>
  <c r="Y28" i="163"/>
  <c r="Y28" i="166" s="1"/>
  <c r="Y19" i="163"/>
  <c r="Y19" i="166" s="1"/>
  <c r="R14" i="163"/>
  <c r="R14" i="166" s="1"/>
  <c r="Y20" i="163"/>
  <c r="Y20" i="166" s="1"/>
  <c r="R19" i="163"/>
  <c r="R19" i="166" s="1"/>
  <c r="R20" i="163"/>
  <c r="R20" i="166" s="1"/>
  <c r="Y15" i="163"/>
  <c r="Y15" i="166" s="1"/>
  <c r="Y11" i="163"/>
  <c r="Y11" i="166" s="1"/>
  <c r="Q56" i="163"/>
  <c r="Q56" i="166" s="1"/>
  <c r="Q52" i="163"/>
  <c r="Q52" i="166" s="1"/>
  <c r="Q44" i="163"/>
  <c r="Q44" i="166" s="1"/>
  <c r="N55" i="163"/>
  <c r="N55" i="166" s="1"/>
  <c r="Q48" i="163"/>
  <c r="Q48" i="166" s="1"/>
  <c r="Q74" i="163"/>
  <c r="Q74" i="166" s="1"/>
  <c r="N73" i="163"/>
  <c r="N73" i="166" s="1"/>
  <c r="Q70" i="163"/>
  <c r="Q70" i="166" s="1"/>
  <c r="N69" i="163"/>
  <c r="N69" i="166" s="1"/>
  <c r="Q66" i="163"/>
  <c r="Q66" i="166" s="1"/>
  <c r="N65" i="163"/>
  <c r="N65" i="166" s="1"/>
  <c r="Q62" i="163"/>
  <c r="Q62" i="166" s="1"/>
  <c r="M55" i="163"/>
  <c r="M55" i="166" s="1"/>
  <c r="M51" i="163"/>
  <c r="M51" i="166" s="1"/>
  <c r="M47" i="163"/>
  <c r="M47" i="166" s="1"/>
  <c r="Y10" i="163"/>
  <c r="Y10" i="166" s="1"/>
  <c r="N51" i="163"/>
  <c r="N51" i="166" s="1"/>
  <c r="N47" i="163"/>
  <c r="N47" i="166" s="1"/>
  <c r="O74" i="163"/>
  <c r="O74" i="166" s="1"/>
  <c r="O70" i="163"/>
  <c r="O70" i="166" s="1"/>
  <c r="O66" i="163"/>
  <c r="O66" i="166" s="1"/>
  <c r="O62" i="163"/>
  <c r="O62" i="166" s="1"/>
  <c r="N56" i="163"/>
  <c r="N56" i="166" s="1"/>
  <c r="Q53" i="163"/>
  <c r="Q53" i="166" s="1"/>
  <c r="N52" i="163"/>
  <c r="N52" i="166" s="1"/>
  <c r="Q49" i="163"/>
  <c r="Q49" i="166" s="1"/>
  <c r="N48" i="163"/>
  <c r="N48" i="166" s="1"/>
  <c r="Q45" i="163"/>
  <c r="Q45" i="166" s="1"/>
  <c r="N44" i="163"/>
  <c r="N44" i="166" s="1"/>
  <c r="R15" i="163"/>
  <c r="R15" i="166" s="1"/>
  <c r="R11" i="163"/>
  <c r="R11" i="166" s="1"/>
  <c r="Q54" i="163"/>
  <c r="Q54" i="166" s="1"/>
  <c r="Q50" i="163"/>
  <c r="Q50" i="166" s="1"/>
  <c r="N49" i="163"/>
  <c r="N49" i="166" s="1"/>
  <c r="Q46" i="163"/>
  <c r="Q46" i="166" s="1"/>
  <c r="N45" i="163"/>
  <c r="N45" i="166" s="1"/>
  <c r="N53" i="163"/>
  <c r="N53" i="166" s="1"/>
  <c r="Q72" i="163"/>
  <c r="Q72" i="166" s="1"/>
  <c r="N71" i="163"/>
  <c r="N71" i="166" s="1"/>
  <c r="Q68" i="163"/>
  <c r="Q68" i="166" s="1"/>
  <c r="N67" i="163"/>
  <c r="N67" i="166" s="1"/>
  <c r="Q64" i="163"/>
  <c r="Q64" i="166" s="1"/>
  <c r="N63" i="163"/>
  <c r="N63" i="166" s="1"/>
  <c r="M53" i="163"/>
  <c r="M53" i="166" s="1"/>
  <c r="M49" i="163"/>
  <c r="M49" i="166" s="1"/>
  <c r="M45" i="163"/>
  <c r="M45" i="166" s="1"/>
  <c r="AD25" i="163"/>
  <c r="CF11" i="164"/>
  <c r="CP11" i="164"/>
  <c r="AC11" i="164"/>
  <c r="CK11" i="164"/>
  <c r="X11" i="164"/>
  <c r="AH11" i="164"/>
  <c r="DH95" i="164"/>
  <c r="DH70" i="164"/>
  <c r="DG72" i="164"/>
  <c r="DH72" i="164" s="1"/>
  <c r="DG73" i="164"/>
  <c r="I12" i="164"/>
  <c r="S12" i="164"/>
  <c r="AC12" i="164"/>
  <c r="BB12" i="164"/>
  <c r="BL12" i="164"/>
  <c r="CF12" i="164"/>
  <c r="CP12" i="164"/>
  <c r="N12" i="164"/>
  <c r="X12" i="164"/>
  <c r="AH12" i="164"/>
  <c r="CK12" i="164"/>
  <c r="BG12" i="164"/>
  <c r="P13" i="164"/>
  <c r="BD13" i="164"/>
  <c r="BG13" i="164" s="1"/>
  <c r="CM13" i="164"/>
  <c r="AE13" i="164"/>
  <c r="AH13" i="164" s="1"/>
  <c r="F13" i="164"/>
  <c r="I13" i="164" s="1"/>
  <c r="AT13" i="164"/>
  <c r="BS13" i="164"/>
  <c r="CC13" i="164"/>
  <c r="CF13" i="164" s="1"/>
  <c r="U13" i="164"/>
  <c r="BI13" i="164"/>
  <c r="AJ13" i="164"/>
  <c r="K13" i="164"/>
  <c r="AY13" i="164"/>
  <c r="BB13" i="164" s="1"/>
  <c r="CH13" i="164"/>
  <c r="Z13" i="164"/>
  <c r="BN13" i="164"/>
  <c r="BX13" i="164"/>
  <c r="AO13" i="164"/>
  <c r="DH71" i="164"/>
  <c r="DG64" i="164"/>
  <c r="DU36" i="164"/>
  <c r="R29" i="164"/>
  <c r="DJ35" i="164"/>
  <c r="DU35" i="164" s="1"/>
  <c r="DR35" i="164"/>
  <c r="R28" i="164"/>
  <c r="DR34" i="164"/>
  <c r="DJ34" i="164"/>
  <c r="DU34" i="164" s="1"/>
  <c r="DJ33" i="164"/>
  <c r="DU33" i="164" s="1"/>
  <c r="DR33" i="164"/>
  <c r="DJ31" i="164"/>
  <c r="DU31" i="164" s="1"/>
  <c r="DR31" i="164"/>
  <c r="DJ28" i="164"/>
  <c r="DU28" i="164" s="1"/>
  <c r="DR28" i="164"/>
  <c r="DO31" i="164"/>
  <c r="DO27" i="164"/>
  <c r="DJ27" i="164"/>
  <c r="DU27" i="164" s="1"/>
  <c r="DR27" i="164"/>
  <c r="DO23" i="164"/>
  <c r="DJ23" i="164"/>
  <c r="DU23" i="164" s="1"/>
  <c r="DR23" i="164"/>
  <c r="L14" i="164"/>
  <c r="N14" i="164" s="1"/>
  <c r="V14" i="164"/>
  <c r="CN14" i="164"/>
  <c r="L18" i="164"/>
  <c r="L19" i="164" s="1"/>
  <c r="AZ18" i="164"/>
  <c r="AZ19" i="164" s="1"/>
  <c r="CN18" i="164"/>
  <c r="CN19" i="164" s="1"/>
  <c r="AU14" i="164"/>
  <c r="AK18" i="164"/>
  <c r="AK19" i="164" s="1"/>
  <c r="BY18" i="164"/>
  <c r="BY19" i="164" s="1"/>
  <c r="AF14" i="164"/>
  <c r="BE14" i="164"/>
  <c r="BG14" i="164" s="1"/>
  <c r="BO14" i="164"/>
  <c r="BQ14" i="164" s="1"/>
  <c r="BY14" i="164"/>
  <c r="CA14" i="164" s="1"/>
  <c r="V18" i="164"/>
  <c r="V19" i="164" s="1"/>
  <c r="BJ18" i="164"/>
  <c r="BJ19" i="164" s="1"/>
  <c r="CI14" i="164"/>
  <c r="AU18" i="164"/>
  <c r="AU19" i="164" s="1"/>
  <c r="CI18" i="164"/>
  <c r="CI19" i="164" s="1"/>
  <c r="G14" i="164"/>
  <c r="I14" i="164" s="1"/>
  <c r="Q14" i="164"/>
  <c r="S14" i="164" s="1"/>
  <c r="AP14" i="164"/>
  <c r="G18" i="164"/>
  <c r="AF18" i="164"/>
  <c r="AF19" i="164" s="1"/>
  <c r="BT18" i="164"/>
  <c r="BT19" i="164" s="1"/>
  <c r="AA14" i="164"/>
  <c r="Q18" i="164"/>
  <c r="Q19" i="164" s="1"/>
  <c r="BE18" i="164"/>
  <c r="BE19" i="164" s="1"/>
  <c r="AZ14" i="164"/>
  <c r="BB14" i="164" s="1"/>
  <c r="BJ14" i="164"/>
  <c r="BL14" i="164" s="1"/>
  <c r="BT14" i="164"/>
  <c r="BV14" i="164" s="1"/>
  <c r="CD14" i="164"/>
  <c r="AP18" i="164"/>
  <c r="AP19" i="164" s="1"/>
  <c r="CD18" i="164"/>
  <c r="CD19" i="164" s="1"/>
  <c r="AA18" i="164"/>
  <c r="AA19" i="164" s="1"/>
  <c r="AK14" i="164"/>
  <c r="BO18" i="164"/>
  <c r="BO19" i="164" s="1"/>
  <c r="DO29" i="164"/>
  <c r="DJ29" i="164"/>
  <c r="DU29" i="164" s="1"/>
  <c r="DO21" i="164"/>
  <c r="DJ21" i="164"/>
  <c r="DU21" i="164" s="1"/>
  <c r="DR21" i="164"/>
  <c r="DO26" i="164"/>
  <c r="A23" i="164"/>
  <c r="DR26" i="164"/>
  <c r="DJ26" i="164"/>
  <c r="DU26" i="164" s="1"/>
  <c r="DO19" i="164"/>
  <c r="DJ19" i="164"/>
  <c r="DU19" i="164" s="1"/>
  <c r="DR19" i="164"/>
  <c r="BR13" i="164"/>
  <c r="J13" i="164"/>
  <c r="CG13" i="164"/>
  <c r="Y13" i="164"/>
  <c r="AN13" i="164"/>
  <c r="DJ20" i="164"/>
  <c r="M19" i="164"/>
  <c r="R18" i="164"/>
  <c r="CL11" i="164"/>
  <c r="BR11" i="164"/>
  <c r="BH11" i="164"/>
  <c r="BW13" i="164"/>
  <c r="AS12" i="164"/>
  <c r="CG12" i="164"/>
  <c r="BW12" i="164"/>
  <c r="BC12" i="164"/>
  <c r="AS11" i="164"/>
  <c r="AD11" i="164"/>
  <c r="J11" i="164"/>
  <c r="DR18" i="164"/>
  <c r="DJ18" i="164"/>
  <c r="DU18" i="164" s="1"/>
  <c r="AD12" i="164"/>
  <c r="J12" i="164"/>
  <c r="BH13" i="164"/>
  <c r="AN12" i="164"/>
  <c r="CG11" i="164"/>
  <c r="BW11" i="164"/>
  <c r="BC11" i="164"/>
  <c r="AN11" i="164"/>
  <c r="AS13" i="164"/>
  <c r="CL12" i="164"/>
  <c r="H48" i="164" l="1"/>
  <c r="M48" i="164" s="1"/>
  <c r="R48" i="164" s="1"/>
  <c r="W48" i="164" s="1"/>
  <c r="AB48" i="164" s="1"/>
  <c r="DG56" i="164"/>
  <c r="AJ12" i="164"/>
  <c r="AM12" i="164" s="1"/>
  <c r="Z12" i="164"/>
  <c r="AB12" i="164" s="1"/>
  <c r="AW13" i="164"/>
  <c r="P12" i="164"/>
  <c r="R12" i="164" s="1"/>
  <c r="AY12" i="164"/>
  <c r="BA12" i="164" s="1"/>
  <c r="BS12" i="164"/>
  <c r="BI12" i="164"/>
  <c r="BK12" i="164" s="1"/>
  <c r="AT12" i="164"/>
  <c r="AW12" i="164" s="1"/>
  <c r="AE12" i="164"/>
  <c r="AG12" i="164" s="1"/>
  <c r="U12" i="164"/>
  <c r="W12" i="164" s="1"/>
  <c r="J31" i="164"/>
  <c r="CH12" i="164"/>
  <c r="CJ12" i="164" s="1"/>
  <c r="F12" i="164"/>
  <c r="H12" i="164" s="1"/>
  <c r="BX12" i="164"/>
  <c r="BN12" i="164"/>
  <c r="BD12" i="164"/>
  <c r="BF12" i="164" s="1"/>
  <c r="K12" i="164"/>
  <c r="M12" i="164" s="1"/>
  <c r="AO12" i="164"/>
  <c r="AR12" i="164" s="1"/>
  <c r="CM12" i="164"/>
  <c r="CO12" i="164" s="1"/>
  <c r="DI17" i="164"/>
  <c r="DI18" i="164" s="1"/>
  <c r="DI19" i="164" s="1"/>
  <c r="DI20" i="164" s="1"/>
  <c r="AN31" i="164"/>
  <c r="A32" i="164"/>
  <c r="J32" i="164" s="1"/>
  <c r="A40" i="164"/>
  <c r="A41" i="164" s="1"/>
  <c r="DH64" i="164"/>
  <c r="BN11" i="164" s="1"/>
  <c r="DV15" i="164"/>
  <c r="BW23" i="164" s="1"/>
  <c r="BX23" i="164" s="1"/>
  <c r="CG31" i="164"/>
  <c r="DU16" i="164"/>
  <c r="BR31" i="164"/>
  <c r="DH73" i="164"/>
  <c r="DQ15" i="164" s="1"/>
  <c r="AX22" i="164" s="1"/>
  <c r="DH16" i="164"/>
  <c r="DH17" i="164" s="1"/>
  <c r="DH18" i="164" s="1"/>
  <c r="DH19" i="164" s="1"/>
  <c r="DH20" i="164" s="1"/>
  <c r="S13" i="164"/>
  <c r="BC31" i="164"/>
  <c r="Y31" i="164"/>
  <c r="CK13" i="164"/>
  <c r="CP13" i="164"/>
  <c r="BL13" i="164"/>
  <c r="AC13" i="164"/>
  <c r="AR13" i="164"/>
  <c r="N13" i="164"/>
  <c r="AC43" i="163"/>
  <c r="AC61" i="163" s="1"/>
  <c r="AC79" i="163" s="1"/>
  <c r="AC97" i="163" s="1"/>
  <c r="M39" i="164"/>
  <c r="R39" i="164" s="1"/>
  <c r="W39" i="164" s="1"/>
  <c r="AB39" i="164" s="1"/>
  <c r="H49" i="164"/>
  <c r="I18" i="164"/>
  <c r="G19" i="164"/>
  <c r="I19" i="164" s="1"/>
  <c r="DK61" i="164"/>
  <c r="AD43" i="163"/>
  <c r="AD61" i="163" s="1"/>
  <c r="AD79" i="163" s="1"/>
  <c r="AD97" i="163" s="1"/>
  <c r="N18" i="164"/>
  <c r="X13" i="164"/>
  <c r="EL14" i="164"/>
  <c r="EM14" i="164"/>
  <c r="EN14" i="164"/>
  <c r="R19" i="164"/>
  <c r="N19" i="164"/>
  <c r="W18" i="164"/>
  <c r="S18" i="164"/>
  <c r="Y23" i="164"/>
  <c r="BM23" i="164"/>
  <c r="BN23" i="164" s="1"/>
  <c r="AN23" i="164"/>
  <c r="BC23" i="164"/>
  <c r="E23" i="164"/>
  <c r="F23" i="164" s="1"/>
  <c r="BR23" i="164"/>
  <c r="BS23" i="164" s="1"/>
  <c r="CB23" i="164"/>
  <c r="CC23" i="164" s="1"/>
  <c r="T23" i="164"/>
  <c r="U23" i="164" s="1"/>
  <c r="A24" i="164"/>
  <c r="AI23" i="164"/>
  <c r="AJ23" i="164" s="1"/>
  <c r="CG23" i="164"/>
  <c r="AX23" i="164"/>
  <c r="AY23" i="164" s="1"/>
  <c r="J23" i="164"/>
  <c r="K23" i="164" s="1"/>
  <c r="CE12" i="164"/>
  <c r="AM13" i="164"/>
  <c r="DU20" i="164"/>
  <c r="W28" i="164"/>
  <c r="AL38" i="164"/>
  <c r="W29" i="164"/>
  <c r="H58" i="164" l="1"/>
  <c r="M58" i="164" s="1"/>
  <c r="R58" i="164" s="1"/>
  <c r="W58" i="164" s="1"/>
  <c r="AB58" i="164" s="1"/>
  <c r="AG58" i="164" s="1"/>
  <c r="AL58" i="164" s="1"/>
  <c r="AY22" i="164"/>
  <c r="AN32" i="164"/>
  <c r="A33" i="164"/>
  <c r="BC33" i="164" s="1"/>
  <c r="AS23" i="164"/>
  <c r="AT23" i="164" s="1"/>
  <c r="AD23" i="164"/>
  <c r="AE23" i="164" s="1"/>
  <c r="BR32" i="164"/>
  <c r="A50" i="164"/>
  <c r="A60" i="164" s="1"/>
  <c r="BC32" i="164"/>
  <c r="CG32" i="164"/>
  <c r="E22" i="164"/>
  <c r="F22" i="164" s="1"/>
  <c r="CM11" i="164"/>
  <c r="CO11" i="164" s="1"/>
  <c r="BS11" i="164"/>
  <c r="P11" i="164"/>
  <c r="AI22" i="164"/>
  <c r="AJ22" i="164" s="1"/>
  <c r="AM22" i="164" s="1"/>
  <c r="DN15" i="164"/>
  <c r="CB21" i="164" s="1"/>
  <c r="CF21" i="164" s="1"/>
  <c r="CH11" i="164"/>
  <c r="CJ11" i="164" s="1"/>
  <c r="BD11" i="164"/>
  <c r="CC11" i="164"/>
  <c r="CE11" i="164" s="1"/>
  <c r="AO11" i="164"/>
  <c r="AJ11" i="164"/>
  <c r="Z11" i="164"/>
  <c r="AB11" i="164" s="1"/>
  <c r="BI11" i="164"/>
  <c r="F11" i="164"/>
  <c r="AY11" i="164"/>
  <c r="AT11" i="164"/>
  <c r="AE11" i="164"/>
  <c r="AG11" i="164" s="1"/>
  <c r="U11" i="164"/>
  <c r="W11" i="164" s="1"/>
  <c r="Y32" i="164"/>
  <c r="K11" i="164"/>
  <c r="T22" i="164"/>
  <c r="U22" i="164" s="1"/>
  <c r="BX11" i="164"/>
  <c r="BH23" i="164"/>
  <c r="BI23" i="164" s="1"/>
  <c r="CL23" i="164"/>
  <c r="CM23" i="164" s="1"/>
  <c r="O23" i="164"/>
  <c r="P23" i="164" s="1"/>
  <c r="S23" i="164" s="1"/>
  <c r="BM22" i="164"/>
  <c r="BN22" i="164" s="1"/>
  <c r="DR15" i="164"/>
  <c r="BR22" i="164" s="1"/>
  <c r="BS22" i="164" s="1"/>
  <c r="CB22" i="164"/>
  <c r="DS15" i="164"/>
  <c r="BW22" i="164" s="1"/>
  <c r="BX22" i="164" s="1"/>
  <c r="J41" i="164"/>
  <c r="AN41" i="164"/>
  <c r="BR41" i="164"/>
  <c r="A42" i="164"/>
  <c r="CG41" i="164"/>
  <c r="Y41" i="164"/>
  <c r="BC41" i="164"/>
  <c r="M49" i="164"/>
  <c r="R49" i="164" s="1"/>
  <c r="W49" i="164" s="1"/>
  <c r="AB49" i="164" s="1"/>
  <c r="H59" i="164"/>
  <c r="AB29" i="164"/>
  <c r="AM23" i="164"/>
  <c r="DI21" i="164"/>
  <c r="DI22" i="164" s="1"/>
  <c r="DI23" i="164" s="1"/>
  <c r="DI24" i="164" s="1"/>
  <c r="DI25" i="164" s="1"/>
  <c r="DI26" i="164" s="1"/>
  <c r="DI27" i="164" s="1"/>
  <c r="DI28" i="164" s="1"/>
  <c r="DI29" i="164" s="1"/>
  <c r="DI30" i="164" s="1"/>
  <c r="DI31" i="164" s="1"/>
  <c r="DI32" i="164" s="1"/>
  <c r="DI33" i="164" s="1"/>
  <c r="DI34" i="164" s="1"/>
  <c r="DI35" i="164" s="1"/>
  <c r="DI36" i="164" s="1"/>
  <c r="S19" i="164"/>
  <c r="W19" i="164"/>
  <c r="I23" i="164"/>
  <c r="L24" i="164"/>
  <c r="V24" i="164"/>
  <c r="AT24" i="164"/>
  <c r="BC24" i="164"/>
  <c r="CN24" i="164"/>
  <c r="AE24" i="164"/>
  <c r="AU24" i="164"/>
  <c r="BD24" i="164"/>
  <c r="BN24" i="164"/>
  <c r="BX24" i="164"/>
  <c r="CG24" i="164"/>
  <c r="AF24" i="164"/>
  <c r="AN24" i="164"/>
  <c r="BE24" i="164"/>
  <c r="BO24" i="164"/>
  <c r="BY24" i="164"/>
  <c r="CH24" i="164"/>
  <c r="G24" i="164"/>
  <c r="Q24" i="164"/>
  <c r="Z24" i="164"/>
  <c r="AP24" i="164"/>
  <c r="P24" i="164"/>
  <c r="CD24" i="164"/>
  <c r="K28" i="164"/>
  <c r="AA28" i="164"/>
  <c r="AA29" i="164" s="1"/>
  <c r="AY28" i="164"/>
  <c r="BO28" i="164"/>
  <c r="BO29" i="164" s="1"/>
  <c r="CM28" i="164"/>
  <c r="AJ29" i="164"/>
  <c r="BX29" i="164"/>
  <c r="AY24" i="164"/>
  <c r="BR24" i="164"/>
  <c r="AJ24" i="164"/>
  <c r="AZ24" i="164"/>
  <c r="BS24" i="164"/>
  <c r="CI24" i="164"/>
  <c r="U28" i="164"/>
  <c r="AK28" i="164"/>
  <c r="AK29" i="164" s="1"/>
  <c r="BI28" i="164"/>
  <c r="BY28" i="164"/>
  <c r="BY29" i="164" s="1"/>
  <c r="F29" i="164"/>
  <c r="AT29" i="164"/>
  <c r="U24" i="164"/>
  <c r="AK24" i="164"/>
  <c r="BT24" i="164"/>
  <c r="F28" i="164"/>
  <c r="V28" i="164"/>
  <c r="V29" i="164" s="1"/>
  <c r="AT28" i="164"/>
  <c r="BJ28" i="164"/>
  <c r="BJ29" i="164" s="1"/>
  <c r="CH28" i="164"/>
  <c r="AE29" i="164"/>
  <c r="BS29" i="164"/>
  <c r="AA24" i="164"/>
  <c r="BI24" i="164"/>
  <c r="P28" i="164"/>
  <c r="J24" i="164"/>
  <c r="BX28" i="164"/>
  <c r="BI29" i="164"/>
  <c r="K24" i="164"/>
  <c r="BJ24" i="164"/>
  <c r="Z28" i="164"/>
  <c r="AZ28" i="164"/>
  <c r="AZ29" i="164" s="1"/>
  <c r="K29" i="164"/>
  <c r="CH29" i="164"/>
  <c r="Y24" i="164"/>
  <c r="A28" i="164"/>
  <c r="L28" i="164"/>
  <c r="AO28" i="164"/>
  <c r="BN28" i="164"/>
  <c r="CN28" i="164"/>
  <c r="CN29" i="164" s="1"/>
  <c r="Z29" i="164"/>
  <c r="AY29" i="164"/>
  <c r="AO24" i="164"/>
  <c r="CC24" i="164"/>
  <c r="AU28" i="164"/>
  <c r="AU29" i="164" s="1"/>
  <c r="BT28" i="164"/>
  <c r="BT29" i="164" s="1"/>
  <c r="CC29" i="164"/>
  <c r="CM29" i="164"/>
  <c r="G28" i="164"/>
  <c r="CI28" i="164"/>
  <c r="CI29" i="164" s="1"/>
  <c r="Q28" i="164"/>
  <c r="BD28" i="164"/>
  <c r="BE28" i="164"/>
  <c r="BE29" i="164" s="1"/>
  <c r="P29" i="164"/>
  <c r="CM24" i="164"/>
  <c r="AE28" i="164"/>
  <c r="AP28" i="164"/>
  <c r="AP29" i="164" s="1"/>
  <c r="BN29" i="164"/>
  <c r="F24" i="164"/>
  <c r="CC28" i="164"/>
  <c r="AF28" i="164"/>
  <c r="AF29" i="164" s="1"/>
  <c r="AJ28" i="164"/>
  <c r="U29" i="164"/>
  <c r="AO29" i="164"/>
  <c r="BS28" i="164"/>
  <c r="BD29" i="164"/>
  <c r="CD28" i="164"/>
  <c r="CD29" i="164" s="1"/>
  <c r="AQ38" i="164"/>
  <c r="CH23" i="164"/>
  <c r="CK23" i="164" s="1"/>
  <c r="AG39" i="164"/>
  <c r="X23" i="164"/>
  <c r="AB28" i="164"/>
  <c r="CF23" i="164"/>
  <c r="AB18" i="164"/>
  <c r="X18" i="164"/>
  <c r="DH21" i="164"/>
  <c r="DH22" i="164" s="1"/>
  <c r="DH23" i="164" s="1"/>
  <c r="DH24" i="164" s="1"/>
  <c r="DH25" i="164" s="1"/>
  <c r="DH26" i="164" s="1"/>
  <c r="DH27" i="164" s="1"/>
  <c r="DH28" i="164" s="1"/>
  <c r="DH29" i="164" s="1"/>
  <c r="DH30" i="164" s="1"/>
  <c r="DH31" i="164" s="1"/>
  <c r="DH32" i="164" s="1"/>
  <c r="DH33" i="164" s="1"/>
  <c r="DH34" i="164" s="1"/>
  <c r="DH35" i="164" s="1"/>
  <c r="DH36" i="164" s="1"/>
  <c r="BD23" i="164"/>
  <c r="Z23" i="164"/>
  <c r="AC23" i="164" s="1"/>
  <c r="N23" i="164"/>
  <c r="BB23" i="164"/>
  <c r="AG48" i="164"/>
  <c r="BQ10" i="164"/>
  <c r="AH10" i="164"/>
  <c r="CA10" i="164"/>
  <c r="BG10" i="164"/>
  <c r="AR10" i="164"/>
  <c r="BV10" i="164"/>
  <c r="AM10" i="164"/>
  <c r="BL10" i="164"/>
  <c r="S10" i="164"/>
  <c r="BB10" i="164"/>
  <c r="I10" i="164"/>
  <c r="X10" i="164"/>
  <c r="N10" i="164"/>
  <c r="AC10" i="164"/>
  <c r="AW10" i="164"/>
  <c r="AO23" i="164"/>
  <c r="AR23" i="164" s="1"/>
  <c r="A34" i="164" l="1"/>
  <c r="BT34" i="164" s="1"/>
  <c r="CG33" i="164"/>
  <c r="CH33" i="164" s="1"/>
  <c r="AN33" i="164"/>
  <c r="AO33" i="164" s="1"/>
  <c r="Y33" i="164"/>
  <c r="Z33" i="164" s="1"/>
  <c r="H68" i="164"/>
  <c r="M68" i="164" s="1"/>
  <c r="R68" i="164" s="1"/>
  <c r="W68" i="164" s="1"/>
  <c r="AB68" i="164" s="1"/>
  <c r="AG68" i="164" s="1"/>
  <c r="AL68" i="164" s="1"/>
  <c r="AQ68" i="164" s="1"/>
  <c r="BR33" i="164"/>
  <c r="BS33" i="164" s="1"/>
  <c r="J33" i="164"/>
  <c r="K33" i="164" s="1"/>
  <c r="AH23" i="164"/>
  <c r="BS32" i="164"/>
  <c r="CG22" i="164"/>
  <c r="CH22" i="164" s="1"/>
  <c r="CH32" i="164" s="1"/>
  <c r="J22" i="164"/>
  <c r="K22" i="164" s="1"/>
  <c r="K32" i="164" s="1"/>
  <c r="T21" i="164"/>
  <c r="U21" i="164" s="1"/>
  <c r="A51" i="164"/>
  <c r="AW23" i="164"/>
  <c r="BC22" i="164"/>
  <c r="BD22" i="164" s="1"/>
  <c r="BD32" i="164" s="1"/>
  <c r="AI21" i="164"/>
  <c r="AM21" i="164" s="1"/>
  <c r="BM21" i="164"/>
  <c r="BN21" i="164" s="1"/>
  <c r="AX21" i="164"/>
  <c r="AY21" i="164" s="1"/>
  <c r="DP15" i="164"/>
  <c r="CL21" i="164" s="1"/>
  <c r="E21" i="164"/>
  <c r="F21" i="164" s="1"/>
  <c r="DO15" i="164"/>
  <c r="EK15" i="164" s="1"/>
  <c r="EK16" i="164" s="1"/>
  <c r="EK17" i="164" s="1"/>
  <c r="EK18" i="164" s="1"/>
  <c r="EK19" i="164" s="1"/>
  <c r="EK20" i="164" s="1"/>
  <c r="EK21" i="164" s="1"/>
  <c r="EK22" i="164" s="1"/>
  <c r="EK23" i="164" s="1"/>
  <c r="EK24" i="164" s="1"/>
  <c r="EK25" i="164" s="1"/>
  <c r="EK26" i="164" s="1"/>
  <c r="EK27" i="164" s="1"/>
  <c r="EK28" i="164" s="1"/>
  <c r="EK29" i="164" s="1"/>
  <c r="EK30" i="164" s="1"/>
  <c r="EK31" i="164" s="1"/>
  <c r="EK32" i="164" s="1"/>
  <c r="EK33" i="164" s="1"/>
  <c r="EK34" i="164" s="1"/>
  <c r="EK35" i="164" s="1"/>
  <c r="EK36" i="164" s="1"/>
  <c r="AS22" i="164"/>
  <c r="AT22" i="164" s="1"/>
  <c r="AD22" i="164"/>
  <c r="AE22" i="164" s="1"/>
  <c r="Y22" i="164"/>
  <c r="Z22" i="164" s="1"/>
  <c r="Z32" i="164" s="1"/>
  <c r="AN22" i="164"/>
  <c r="AO22" i="164" s="1"/>
  <c r="AO32" i="164" s="1"/>
  <c r="O22" i="164"/>
  <c r="P22" i="164" s="1"/>
  <c r="CF22" i="164"/>
  <c r="CC22" i="164"/>
  <c r="BH22" i="164"/>
  <c r="BI22" i="164" s="1"/>
  <c r="CL22" i="164"/>
  <c r="CP22" i="164" s="1"/>
  <c r="BG24" i="164"/>
  <c r="CA24" i="164"/>
  <c r="A70" i="164"/>
  <c r="A61" i="164"/>
  <c r="BC42" i="164"/>
  <c r="CG42" i="164"/>
  <c r="BR42" i="164"/>
  <c r="A43" i="164"/>
  <c r="Y42" i="164"/>
  <c r="J42" i="164"/>
  <c r="AN42" i="164"/>
  <c r="BQ24" i="164"/>
  <c r="M59" i="164"/>
  <c r="R59" i="164" s="1"/>
  <c r="W59" i="164" s="1"/>
  <c r="AB59" i="164" s="1"/>
  <c r="AG59" i="164" s="1"/>
  <c r="H69" i="164"/>
  <c r="BD33" i="164"/>
  <c r="X29" i="164"/>
  <c r="CP23" i="164"/>
  <c r="BV24" i="164"/>
  <c r="X28" i="164"/>
  <c r="CC21" i="164"/>
  <c r="BL24" i="164"/>
  <c r="BB24" i="164"/>
  <c r="AG49" i="164"/>
  <c r="AG29" i="164"/>
  <c r="AC29" i="164"/>
  <c r="L29" i="164"/>
  <c r="N29" i="164" s="1"/>
  <c r="N28" i="164"/>
  <c r="AQ58" i="164"/>
  <c r="AL48" i="164"/>
  <c r="BG23" i="164"/>
  <c r="Q29" i="164"/>
  <c r="S29" i="164" s="1"/>
  <c r="S28" i="164"/>
  <c r="CG28" i="164"/>
  <c r="BR28" i="164"/>
  <c r="Y28" i="164"/>
  <c r="J28" i="164"/>
  <c r="AN28" i="164"/>
  <c r="A29" i="164"/>
  <c r="BC28" i="164"/>
  <c r="AB19" i="164"/>
  <c r="X19" i="164"/>
  <c r="AC28" i="164"/>
  <c r="AG28" i="164"/>
  <c r="G29" i="164"/>
  <c r="I29" i="164" s="1"/>
  <c r="I28" i="164"/>
  <c r="N24" i="164"/>
  <c r="AC18" i="164"/>
  <c r="AG18" i="164"/>
  <c r="S24" i="164"/>
  <c r="AA34" i="164"/>
  <c r="AL39" i="164"/>
  <c r="AV38" i="164"/>
  <c r="BL23" i="164"/>
  <c r="I24" i="164"/>
  <c r="Y34" i="164" l="1"/>
  <c r="K39" i="164"/>
  <c r="BS34" i="164"/>
  <c r="BV34" i="164" s="1"/>
  <c r="AP38" i="164"/>
  <c r="AP39" i="164" s="1"/>
  <c r="V34" i="164"/>
  <c r="BY38" i="164"/>
  <c r="BY39" i="164" s="1"/>
  <c r="K34" i="164"/>
  <c r="AU34" i="164"/>
  <c r="L38" i="164"/>
  <c r="L39" i="164" s="1"/>
  <c r="BT38" i="164"/>
  <c r="BT39" i="164" s="1"/>
  <c r="CH34" i="164"/>
  <c r="BS38" i="164"/>
  <c r="CH38" i="164"/>
  <c r="Q38" i="164"/>
  <c r="Q39" i="164" s="1"/>
  <c r="CD38" i="164"/>
  <c r="CD39" i="164" s="1"/>
  <c r="CI38" i="164"/>
  <c r="CI39" i="164" s="1"/>
  <c r="BD39" i="164"/>
  <c r="BE34" i="164"/>
  <c r="AU38" i="164"/>
  <c r="AU39" i="164" s="1"/>
  <c r="CN38" i="164"/>
  <c r="CN39" i="164" s="1"/>
  <c r="Q34" i="164"/>
  <c r="Z38" i="164"/>
  <c r="A38" i="164"/>
  <c r="BR38" i="164" s="1"/>
  <c r="BD34" i="164"/>
  <c r="BO34" i="164"/>
  <c r="AK34" i="164"/>
  <c r="BJ38" i="164"/>
  <c r="BJ39" i="164" s="1"/>
  <c r="AZ38" i="164"/>
  <c r="AZ39" i="164" s="1"/>
  <c r="K38" i="164"/>
  <c r="AP34" i="164"/>
  <c r="BR34" i="164"/>
  <c r="G38" i="164"/>
  <c r="G39" i="164" s="1"/>
  <c r="V38" i="164"/>
  <c r="V39" i="164" s="1"/>
  <c r="Z39" i="164"/>
  <c r="BY34" i="164"/>
  <c r="BO38" i="164"/>
  <c r="BO39" i="164" s="1"/>
  <c r="AO34" i="164"/>
  <c r="CN34" i="164"/>
  <c r="BJ34" i="164"/>
  <c r="AO38" i="164"/>
  <c r="BS39" i="164"/>
  <c r="BD38" i="164"/>
  <c r="AF34" i="164"/>
  <c r="BC34" i="164"/>
  <c r="AZ34" i="164"/>
  <c r="Z34" i="164"/>
  <c r="AK38" i="164"/>
  <c r="AK39" i="164" s="1"/>
  <c r="CH39" i="164"/>
  <c r="AF38" i="164"/>
  <c r="AF39" i="164" s="1"/>
  <c r="J34" i="164"/>
  <c r="CD34" i="164"/>
  <c r="CI34" i="164"/>
  <c r="AA38" i="164"/>
  <c r="BE38" i="164"/>
  <c r="BE39" i="164" s="1"/>
  <c r="AN34" i="164"/>
  <c r="G34" i="164"/>
  <c r="CG34" i="164"/>
  <c r="L34" i="164"/>
  <c r="AO39" i="164"/>
  <c r="H78" i="164"/>
  <c r="M78" i="164" s="1"/>
  <c r="N33" i="164"/>
  <c r="G8" i="163" s="1"/>
  <c r="G8" i="166" s="1"/>
  <c r="O21" i="164"/>
  <c r="P21" i="164" s="1"/>
  <c r="J21" i="164"/>
  <c r="K21" i="164" s="1"/>
  <c r="K31" i="164" s="1"/>
  <c r="K41" i="164" s="1"/>
  <c r="BC21" i="164"/>
  <c r="BD21" i="164" s="1"/>
  <c r="BD31" i="164" s="1"/>
  <c r="BD41" i="164" s="1"/>
  <c r="BR21" i="164"/>
  <c r="BS21" i="164" s="1"/>
  <c r="BS31" i="164" s="1"/>
  <c r="BS41" i="164" s="1"/>
  <c r="J51" i="164"/>
  <c r="Y21" i="164"/>
  <c r="Z21" i="164" s="1"/>
  <c r="Z31" i="164" s="1"/>
  <c r="Z41" i="164" s="1"/>
  <c r="BR51" i="164"/>
  <c r="AN21" i="164"/>
  <c r="AR21" i="164" s="1"/>
  <c r="CG21" i="164"/>
  <c r="CK21" i="164" s="1"/>
  <c r="Y51" i="164"/>
  <c r="BC51" i="164"/>
  <c r="CG51" i="164"/>
  <c r="AS21" i="164"/>
  <c r="AT21" i="164" s="1"/>
  <c r="BH21" i="164"/>
  <c r="BI21" i="164" s="1"/>
  <c r="AD21" i="164"/>
  <c r="AE21" i="164" s="1"/>
  <c r="CK22" i="164"/>
  <c r="CJ22" i="164" s="1"/>
  <c r="Z42" i="164"/>
  <c r="K42" i="164"/>
  <c r="BD42" i="164"/>
  <c r="AJ21" i="164"/>
  <c r="BW21" i="164"/>
  <c r="BX21" i="164" s="1"/>
  <c r="AN51" i="164"/>
  <c r="A52" i="164"/>
  <c r="BS42" i="164"/>
  <c r="CM22" i="164"/>
  <c r="CH42" i="164"/>
  <c r="CE22" i="164"/>
  <c r="J43" i="164"/>
  <c r="K43" i="164" s="1"/>
  <c r="BR43" i="164"/>
  <c r="BS43" i="164" s="1"/>
  <c r="CG43" i="164"/>
  <c r="AN43" i="164"/>
  <c r="AO43" i="164" s="1"/>
  <c r="Y43" i="164"/>
  <c r="A44" i="164"/>
  <c r="BC43" i="164"/>
  <c r="BD43" i="164" s="1"/>
  <c r="A62" i="164"/>
  <c r="Y61" i="164"/>
  <c r="CG61" i="164"/>
  <c r="AN61" i="164"/>
  <c r="BC61" i="164"/>
  <c r="BR61" i="164"/>
  <c r="J61" i="164"/>
  <c r="A71" i="164"/>
  <c r="A80" i="164"/>
  <c r="BG33" i="164"/>
  <c r="M69" i="164"/>
  <c r="R69" i="164" s="1"/>
  <c r="W69" i="164" s="1"/>
  <c r="AB69" i="164" s="1"/>
  <c r="AG69" i="164" s="1"/>
  <c r="H79" i="164"/>
  <c r="CE21" i="164"/>
  <c r="AR22" i="164"/>
  <c r="AW22" i="164"/>
  <c r="BR29" i="164"/>
  <c r="BC29" i="164"/>
  <c r="J29" i="164"/>
  <c r="CG29" i="164"/>
  <c r="Y29" i="164"/>
  <c r="AN29" i="164"/>
  <c r="A25" i="164"/>
  <c r="AL29" i="164"/>
  <c r="AH29" i="164"/>
  <c r="AL49" i="164"/>
  <c r="CP21" i="164"/>
  <c r="CM21" i="164"/>
  <c r="AR33" i="164"/>
  <c r="AV58" i="164"/>
  <c r="AL18" i="164"/>
  <c r="AH18" i="164"/>
  <c r="AQ39" i="164"/>
  <c r="BA38" i="164"/>
  <c r="AV68" i="164"/>
  <c r="AC33" i="164"/>
  <c r="AQ48" i="164"/>
  <c r="AL28" i="164"/>
  <c r="AH28" i="164"/>
  <c r="CK33" i="164"/>
  <c r="AL59" i="164"/>
  <c r="AO42" i="164"/>
  <c r="AR32" i="164"/>
  <c r="AG19" i="164"/>
  <c r="AC19" i="164"/>
  <c r="AN38" i="164" l="1"/>
  <c r="Y38" i="164"/>
  <c r="BC38" i="164"/>
  <c r="N39" i="164"/>
  <c r="AR38" i="164"/>
  <c r="CG38" i="164"/>
  <c r="N34" i="164"/>
  <c r="H8" i="163" s="1"/>
  <c r="H8" i="166" s="1"/>
  <c r="J38" i="164"/>
  <c r="A39" i="164"/>
  <c r="Y39" i="164" s="1"/>
  <c r="AC38" i="164"/>
  <c r="BG34" i="164"/>
  <c r="H62" i="163" s="1"/>
  <c r="H62" i="166" s="1"/>
  <c r="N38" i="164"/>
  <c r="H88" i="164"/>
  <c r="M88" i="164" s="1"/>
  <c r="AA39" i="164"/>
  <c r="AC39" i="164" s="1"/>
  <c r="BD51" i="164"/>
  <c r="BD61" i="164" s="1"/>
  <c r="K51" i="164"/>
  <c r="F44" i="163"/>
  <c r="F44" i="166" s="1"/>
  <c r="G62" i="163"/>
  <c r="G62" i="166" s="1"/>
  <c r="G26" i="163"/>
  <c r="G26" i="166" s="1"/>
  <c r="G44" i="163"/>
  <c r="G44" i="166" s="1"/>
  <c r="G98" i="163"/>
  <c r="G98" i="166" s="1"/>
  <c r="BS51" i="164"/>
  <c r="BS61" i="164" s="1"/>
  <c r="AO21" i="164"/>
  <c r="AO31" i="164" s="1"/>
  <c r="AO41" i="164" s="1"/>
  <c r="Z51" i="164"/>
  <c r="Z61" i="164" s="1"/>
  <c r="CH21" i="164"/>
  <c r="CH31" i="164" s="1"/>
  <c r="CH41" i="164" s="1"/>
  <c r="AW21" i="164"/>
  <c r="AV21" i="164" s="1"/>
  <c r="J52" i="164"/>
  <c r="K52" i="164" s="1"/>
  <c r="BR52" i="164"/>
  <c r="BS52" i="164" s="1"/>
  <c r="AN52" i="164"/>
  <c r="AO52" i="164" s="1"/>
  <c r="CK32" i="164"/>
  <c r="AL21" i="164"/>
  <c r="Y52" i="164"/>
  <c r="Z52" i="164" s="1"/>
  <c r="CG52" i="164"/>
  <c r="CH52" i="164" s="1"/>
  <c r="BC52" i="164"/>
  <c r="BD52" i="164" s="1"/>
  <c r="A53" i="164"/>
  <c r="CO22" i="164"/>
  <c r="H80" i="163"/>
  <c r="H80" i="166" s="1"/>
  <c r="N43" i="164"/>
  <c r="Z43" i="164"/>
  <c r="AR43" i="164"/>
  <c r="CH43" i="164"/>
  <c r="Q44" i="164"/>
  <c r="Z49" i="164"/>
  <c r="AZ48" i="164"/>
  <c r="AZ49" i="164" s="1"/>
  <c r="CH48" i="164"/>
  <c r="Y44" i="164"/>
  <c r="Z44" i="164"/>
  <c r="AA44" i="164"/>
  <c r="CN44" i="164"/>
  <c r="AK44" i="164"/>
  <c r="AO44" i="164"/>
  <c r="AP44" i="164"/>
  <c r="J44" i="164"/>
  <c r="CN48" i="164"/>
  <c r="CN49" i="164" s="1"/>
  <c r="BE44" i="164"/>
  <c r="BT48" i="164"/>
  <c r="BT49" i="164" s="1"/>
  <c r="CI44" i="164"/>
  <c r="K49" i="164"/>
  <c r="AU44" i="164"/>
  <c r="G48" i="164"/>
  <c r="BJ48" i="164"/>
  <c r="BJ49" i="164" s="1"/>
  <c r="A48" i="164"/>
  <c r="BD44" i="164"/>
  <c r="BS48" i="164"/>
  <c r="CH49" i="164"/>
  <c r="AF48" i="164"/>
  <c r="Q48" i="164"/>
  <c r="BR44" i="164"/>
  <c r="BS44" i="164"/>
  <c r="AZ44" i="164"/>
  <c r="CI48" i="164"/>
  <c r="CI49" i="164" s="1"/>
  <c r="AO48" i="164"/>
  <c r="BJ44" i="164"/>
  <c r="L44" i="164"/>
  <c r="AN44" i="164"/>
  <c r="CH44" i="164"/>
  <c r="BE48" i="164"/>
  <c r="BE49" i="164" s="1"/>
  <c r="Z48" i="164"/>
  <c r="K48" i="164"/>
  <c r="BT44" i="164"/>
  <c r="V44" i="164"/>
  <c r="CG44" i="164"/>
  <c r="AF44" i="164"/>
  <c r="BY44" i="164"/>
  <c r="AK48" i="164"/>
  <c r="AP48" i="164"/>
  <c r="AP49" i="164" s="1"/>
  <c r="AA48" i="164"/>
  <c r="CD44" i="164"/>
  <c r="BO44" i="164"/>
  <c r="BS49" i="164"/>
  <c r="AU48" i="164"/>
  <c r="AU49" i="164" s="1"/>
  <c r="G44" i="164"/>
  <c r="V48" i="164"/>
  <c r="L48" i="164"/>
  <c r="BD49" i="164"/>
  <c r="BY48" i="164"/>
  <c r="BY49" i="164" s="1"/>
  <c r="CD48" i="164"/>
  <c r="CD49" i="164" s="1"/>
  <c r="AO49" i="164"/>
  <c r="BO48" i="164"/>
  <c r="BO49" i="164" s="1"/>
  <c r="K44" i="164"/>
  <c r="BD48" i="164"/>
  <c r="BC44" i="164"/>
  <c r="A72" i="164"/>
  <c r="BR71" i="164"/>
  <c r="CG71" i="164"/>
  <c r="J71" i="164"/>
  <c r="Y71" i="164"/>
  <c r="AN71" i="164"/>
  <c r="BC71" i="164"/>
  <c r="BG43" i="164"/>
  <c r="A63" i="164"/>
  <c r="J62" i="164"/>
  <c r="Y62" i="164"/>
  <c r="BR62" i="164"/>
  <c r="AN62" i="164"/>
  <c r="CG62" i="164"/>
  <c r="BC62" i="164"/>
  <c r="A81" i="164"/>
  <c r="A90" i="164"/>
  <c r="H89" i="164"/>
  <c r="M79" i="164"/>
  <c r="AL69" i="164"/>
  <c r="R78" i="164"/>
  <c r="AR42" i="164"/>
  <c r="AV48" i="164"/>
  <c r="BA68" i="164"/>
  <c r="CO21" i="164"/>
  <c r="AQ49" i="164"/>
  <c r="AQ59" i="164"/>
  <c r="CK31" i="164"/>
  <c r="AM18" i="164"/>
  <c r="AQ18" i="164"/>
  <c r="AH19" i="164"/>
  <c r="AL19" i="164"/>
  <c r="BA58" i="164"/>
  <c r="AV39" i="164"/>
  <c r="AR39" i="164"/>
  <c r="K44" i="163" s="1"/>
  <c r="K44" i="166" s="1"/>
  <c r="AR31" i="164"/>
  <c r="AM29" i="164"/>
  <c r="AQ29" i="164"/>
  <c r="Y25" i="164"/>
  <c r="BC25" i="164"/>
  <c r="BR25" i="164"/>
  <c r="AN25" i="164"/>
  <c r="J25" i="164"/>
  <c r="CG25" i="164"/>
  <c r="A26" i="164"/>
  <c r="AQ28" i="164"/>
  <c r="AM28" i="164"/>
  <c r="BF38" i="164"/>
  <c r="K8" i="163" l="1"/>
  <c r="K8" i="166" s="1"/>
  <c r="BR39" i="164"/>
  <c r="BC39" i="164"/>
  <c r="AN39" i="164"/>
  <c r="J39" i="164"/>
  <c r="A35" i="164"/>
  <c r="AN35" i="164" s="1"/>
  <c r="CG39" i="164"/>
  <c r="H98" i="164"/>
  <c r="M98" i="164" s="1"/>
  <c r="K26" i="163"/>
  <c r="K26" i="166" s="1"/>
  <c r="K61" i="164"/>
  <c r="K71" i="164" s="1"/>
  <c r="CH51" i="164"/>
  <c r="CH61" i="164" s="1"/>
  <c r="CH71" i="164" s="1"/>
  <c r="AC43" i="164"/>
  <c r="AO51" i="164"/>
  <c r="AO61" i="164" s="1"/>
  <c r="AO71" i="164" s="1"/>
  <c r="AQ21" i="164"/>
  <c r="E44" i="163"/>
  <c r="E44" i="166" s="1"/>
  <c r="F45" i="163"/>
  <c r="F45" i="166" s="1"/>
  <c r="G63" i="163"/>
  <c r="G63" i="166" s="1"/>
  <c r="G9" i="163"/>
  <c r="G9" i="166" s="1"/>
  <c r="CJ32" i="164"/>
  <c r="G45" i="163"/>
  <c r="G45" i="166" s="1"/>
  <c r="CJ21" i="164"/>
  <c r="CK42" i="164"/>
  <c r="K62" i="164"/>
  <c r="F98" i="163"/>
  <c r="F98" i="166" s="1"/>
  <c r="BS62" i="164"/>
  <c r="BD62" i="164"/>
  <c r="Z62" i="164"/>
  <c r="J53" i="164"/>
  <c r="K53" i="164" s="1"/>
  <c r="BC53" i="164"/>
  <c r="BD53" i="164" s="1"/>
  <c r="A54" i="164"/>
  <c r="CH54" i="164" s="1"/>
  <c r="CG53" i="164"/>
  <c r="CH53" i="164" s="1"/>
  <c r="CK53" i="164" s="1"/>
  <c r="BR53" i="164"/>
  <c r="BS53" i="164" s="1"/>
  <c r="AN53" i="164"/>
  <c r="AO53" i="164" s="1"/>
  <c r="Y53" i="164"/>
  <c r="Z53" i="164" s="1"/>
  <c r="AC53" i="164" s="1"/>
  <c r="CH62" i="164"/>
  <c r="BS71" i="164"/>
  <c r="Z71" i="164"/>
  <c r="BD71" i="164"/>
  <c r="BG44" i="164"/>
  <c r="AR48" i="164"/>
  <c r="A82" i="164"/>
  <c r="Y81" i="164"/>
  <c r="BR81" i="164"/>
  <c r="CG81" i="164"/>
  <c r="J81" i="164"/>
  <c r="AN81" i="164"/>
  <c r="BC81" i="164"/>
  <c r="A91" i="164"/>
  <c r="A100" i="164"/>
  <c r="AA49" i="164"/>
  <c r="AC49" i="164" s="1"/>
  <c r="AC48" i="164"/>
  <c r="CK43" i="164"/>
  <c r="AN72" i="164"/>
  <c r="BC72" i="164"/>
  <c r="BR72" i="164"/>
  <c r="CG72" i="164"/>
  <c r="A73" i="164"/>
  <c r="J72" i="164"/>
  <c r="Y72" i="164"/>
  <c r="BR48" i="164"/>
  <c r="CG48" i="164"/>
  <c r="BC48" i="164"/>
  <c r="Y48" i="164"/>
  <c r="AN48" i="164"/>
  <c r="J48" i="164"/>
  <c r="A49" i="164"/>
  <c r="N48" i="164"/>
  <c r="L49" i="164"/>
  <c r="N49" i="164" s="1"/>
  <c r="V49" i="164"/>
  <c r="N44" i="164"/>
  <c r="A64" i="164"/>
  <c r="BR63" i="164"/>
  <c r="J63" i="164"/>
  <c r="CG63" i="164"/>
  <c r="Y63" i="164"/>
  <c r="AN63" i="164"/>
  <c r="BC63" i="164"/>
  <c r="AK49" i="164"/>
  <c r="Q49" i="164"/>
  <c r="G49" i="164"/>
  <c r="AF49" i="164"/>
  <c r="BV44" i="164"/>
  <c r="R79" i="164"/>
  <c r="M89" i="164"/>
  <c r="H99" i="164"/>
  <c r="W78" i="164"/>
  <c r="AQ69" i="164"/>
  <c r="R88" i="164"/>
  <c r="AR18" i="164"/>
  <c r="AV18" i="164"/>
  <c r="AR29" i="164"/>
  <c r="AV29" i="164"/>
  <c r="Y35" i="164"/>
  <c r="BC35" i="164"/>
  <c r="CG35" i="164"/>
  <c r="J35" i="164"/>
  <c r="AQ19" i="164"/>
  <c r="AM19" i="164"/>
  <c r="BF68" i="164"/>
  <c r="BK38" i="164"/>
  <c r="BG38" i="164"/>
  <c r="CJ31" i="164"/>
  <c r="CK41" i="164"/>
  <c r="E98" i="163"/>
  <c r="E98" i="166" s="1"/>
  <c r="AV49" i="164"/>
  <c r="AR49" i="164"/>
  <c r="Y26" i="164"/>
  <c r="BC26" i="164"/>
  <c r="CG26" i="164"/>
  <c r="A27" i="164"/>
  <c r="BR26" i="164"/>
  <c r="J26" i="164"/>
  <c r="AN26" i="164"/>
  <c r="AV28" i="164"/>
  <c r="AR28" i="164"/>
  <c r="AQ31" i="164"/>
  <c r="AR41" i="164"/>
  <c r="BA39" i="164"/>
  <c r="BF58" i="164"/>
  <c r="BA48" i="164"/>
  <c r="AO62" i="164"/>
  <c r="AR52" i="164"/>
  <c r="AV59" i="164"/>
  <c r="H108" i="164" l="1"/>
  <c r="A36" i="164"/>
  <c r="J36" i="164" s="1"/>
  <c r="BR35" i="164"/>
  <c r="G27" i="163"/>
  <c r="G27" i="166" s="1"/>
  <c r="V54" i="164"/>
  <c r="H63" i="163"/>
  <c r="H63" i="166" s="1"/>
  <c r="M98" i="163"/>
  <c r="M98" i="166" s="1"/>
  <c r="G99" i="163"/>
  <c r="G99" i="166" s="1"/>
  <c r="CJ42" i="164"/>
  <c r="H81" i="163"/>
  <c r="H81" i="166" s="1"/>
  <c r="F46" i="163"/>
  <c r="F46" i="166" s="1"/>
  <c r="L98" i="163"/>
  <c r="L98" i="166" s="1"/>
  <c r="G100" i="163"/>
  <c r="G100" i="166" s="1"/>
  <c r="E45" i="163"/>
  <c r="E45" i="166" s="1"/>
  <c r="L44" i="163"/>
  <c r="L44" i="166" s="1"/>
  <c r="BE54" i="164"/>
  <c r="F99" i="163"/>
  <c r="F99" i="166" s="1"/>
  <c r="CK52" i="164"/>
  <c r="AA58" i="164"/>
  <c r="AA59" i="164" s="1"/>
  <c r="BO54" i="164"/>
  <c r="K54" i="164"/>
  <c r="AA54" i="164"/>
  <c r="CI54" i="164"/>
  <c r="AO59" i="164"/>
  <c r="BO58" i="164"/>
  <c r="BO59" i="164" s="1"/>
  <c r="AP54" i="164"/>
  <c r="J54" i="164"/>
  <c r="AK54" i="164"/>
  <c r="CD54" i="164"/>
  <c r="AO54" i="164"/>
  <c r="CH58" i="164"/>
  <c r="Q54" i="164"/>
  <c r="Y54" i="164"/>
  <c r="CI58" i="164"/>
  <c r="CI59" i="164" s="1"/>
  <c r="Z59" i="164"/>
  <c r="AU58" i="164"/>
  <c r="K59" i="164"/>
  <c r="A58" i="164"/>
  <c r="BC58" i="164" s="1"/>
  <c r="AF58" i="164"/>
  <c r="AF59" i="164" s="1"/>
  <c r="BE58" i="164"/>
  <c r="BE59" i="164" s="1"/>
  <c r="CN58" i="164"/>
  <c r="CN59" i="164" s="1"/>
  <c r="AU54" i="164"/>
  <c r="CD58" i="164"/>
  <c r="CD59" i="164" s="1"/>
  <c r="BS58" i="164"/>
  <c r="BD58" i="164"/>
  <c r="BD59" i="164"/>
  <c r="G58" i="164"/>
  <c r="G59" i="164" s="1"/>
  <c r="BJ58" i="164"/>
  <c r="BJ59" i="164" s="1"/>
  <c r="AN54" i="164"/>
  <c r="CH59" i="164"/>
  <c r="AZ58" i="164"/>
  <c r="AZ59" i="164" s="1"/>
  <c r="Z58" i="164"/>
  <c r="BD54" i="164"/>
  <c r="CN54" i="164"/>
  <c r="K58" i="164"/>
  <c r="AP58" i="164"/>
  <c r="AP59" i="164" s="1"/>
  <c r="G54" i="164"/>
  <c r="V58" i="164"/>
  <c r="V59" i="164" s="1"/>
  <c r="CG54" i="164"/>
  <c r="BS54" i="164"/>
  <c r="L58" i="164"/>
  <c r="L59" i="164" s="1"/>
  <c r="BT54" i="164"/>
  <c r="Q58" i="164"/>
  <c r="Q59" i="164" s="1"/>
  <c r="BR54" i="164"/>
  <c r="BJ54" i="164"/>
  <c r="Z54" i="164"/>
  <c r="BS59" i="164"/>
  <c r="K72" i="164"/>
  <c r="BS81" i="164"/>
  <c r="BS241" i="164" s="1"/>
  <c r="BS72" i="164"/>
  <c r="BS63" i="164"/>
  <c r="AO81" i="164"/>
  <c r="AO241" i="164" s="1"/>
  <c r="BD72" i="164"/>
  <c r="N53" i="164"/>
  <c r="Z72" i="164"/>
  <c r="BG53" i="164"/>
  <c r="AK58" i="164"/>
  <c r="BY54" i="164"/>
  <c r="AF54" i="164"/>
  <c r="AO58" i="164"/>
  <c r="AR53" i="164"/>
  <c r="BD63" i="164"/>
  <c r="BG63" i="164" s="1"/>
  <c r="AZ54" i="164"/>
  <c r="BC54" i="164"/>
  <c r="L54" i="164"/>
  <c r="BT58" i="164"/>
  <c r="BT59" i="164" s="1"/>
  <c r="BY58" i="164"/>
  <c r="BY59" i="164" s="1"/>
  <c r="CH72" i="164"/>
  <c r="BD81" i="164"/>
  <c r="BD241" i="164" s="1"/>
  <c r="K81" i="164"/>
  <c r="K241" i="164" s="1"/>
  <c r="CH63" i="164"/>
  <c r="CK63" i="164" s="1"/>
  <c r="H9" i="163"/>
  <c r="H9" i="166" s="1"/>
  <c r="Z81" i="164"/>
  <c r="Z241" i="164" s="1"/>
  <c r="CH81" i="164"/>
  <c r="CH241" i="164" s="1"/>
  <c r="K27" i="163"/>
  <c r="K27" i="166" s="1"/>
  <c r="K45" i="163"/>
  <c r="K45" i="166" s="1"/>
  <c r="A101" i="164"/>
  <c r="A110" i="164"/>
  <c r="AO63" i="164"/>
  <c r="Z63" i="164"/>
  <c r="Y82" i="164"/>
  <c r="BC82" i="164"/>
  <c r="A83" i="164"/>
  <c r="BR82" i="164"/>
  <c r="AN82" i="164"/>
  <c r="CG82" i="164"/>
  <c r="J82" i="164"/>
  <c r="J91" i="164"/>
  <c r="BR91" i="164"/>
  <c r="A92" i="164"/>
  <c r="Y91" i="164"/>
  <c r="AN91" i="164"/>
  <c r="CG91" i="164"/>
  <c r="BC91" i="164"/>
  <c r="AK68" i="164"/>
  <c r="V68" i="164"/>
  <c r="AN64" i="164"/>
  <c r="CI64" i="164"/>
  <c r="J64" i="164"/>
  <c r="CN68" i="164"/>
  <c r="CN69" i="164" s="1"/>
  <c r="AU68" i="164"/>
  <c r="Y64" i="164"/>
  <c r="AF64" i="164"/>
  <c r="BJ64" i="164"/>
  <c r="BY68" i="164"/>
  <c r="BY69" i="164" s="1"/>
  <c r="BJ68" i="164"/>
  <c r="BJ69" i="164" s="1"/>
  <c r="BE64" i="164"/>
  <c r="G64" i="164"/>
  <c r="CD64" i="164"/>
  <c r="BS69" i="164"/>
  <c r="CH68" i="164"/>
  <c r="BO64" i="164"/>
  <c r="Q64" i="164"/>
  <c r="AA68" i="164"/>
  <c r="AZ64" i="164"/>
  <c r="CN64" i="164"/>
  <c r="BO68" i="164"/>
  <c r="BO69" i="164" s="1"/>
  <c r="AO69" i="164"/>
  <c r="L64" i="164"/>
  <c r="BY64" i="164"/>
  <c r="Z64" i="164"/>
  <c r="AO68" i="164"/>
  <c r="BT64" i="164"/>
  <c r="Z68" i="164"/>
  <c r="AO64" i="164"/>
  <c r="V64" i="164"/>
  <c r="BD69" i="164"/>
  <c r="CH64" i="164"/>
  <c r="AP64" i="164"/>
  <c r="AZ68" i="164"/>
  <c r="BE68" i="164"/>
  <c r="BE69" i="164" s="1"/>
  <c r="A68" i="164"/>
  <c r="AU64" i="164"/>
  <c r="AF68" i="164"/>
  <c r="AF69" i="164" s="1"/>
  <c r="CD68" i="164"/>
  <c r="CD69" i="164" s="1"/>
  <c r="BS68" i="164"/>
  <c r="BD64" i="164"/>
  <c r="BD68" i="164"/>
  <c r="K69" i="164"/>
  <c r="BS64" i="164"/>
  <c r="K64" i="164"/>
  <c r="BC64" i="164"/>
  <c r="BT68" i="164"/>
  <c r="BT69" i="164" s="1"/>
  <c r="BR64" i="164"/>
  <c r="G68" i="164"/>
  <c r="CI68" i="164"/>
  <c r="CI69" i="164" s="1"/>
  <c r="CG64" i="164"/>
  <c r="Z69" i="164"/>
  <c r="Q68" i="164"/>
  <c r="CH69" i="164"/>
  <c r="K68" i="164"/>
  <c r="AK64" i="164"/>
  <c r="AP68" i="164"/>
  <c r="AA64" i="164"/>
  <c r="L68" i="164"/>
  <c r="A74" i="164"/>
  <c r="AN73" i="164"/>
  <c r="CG73" i="164"/>
  <c r="J73" i="164"/>
  <c r="BR73" i="164"/>
  <c r="Y73" i="164"/>
  <c r="BC73" i="164"/>
  <c r="K9" i="163"/>
  <c r="K9" i="166" s="1"/>
  <c r="K63" i="164"/>
  <c r="J49" i="164"/>
  <c r="A45" i="164"/>
  <c r="AN49" i="164"/>
  <c r="CG49" i="164"/>
  <c r="BR49" i="164"/>
  <c r="Y49" i="164"/>
  <c r="BC49" i="164"/>
  <c r="AV69" i="164"/>
  <c r="AB78" i="164"/>
  <c r="R98" i="164"/>
  <c r="M99" i="164"/>
  <c r="H109" i="164"/>
  <c r="M108" i="164"/>
  <c r="H118" i="164"/>
  <c r="R89" i="164"/>
  <c r="W88" i="164"/>
  <c r="W79" i="164"/>
  <c r="J27" i="164"/>
  <c r="T27" i="164"/>
  <c r="AD27" i="164"/>
  <c r="AN27" i="164"/>
  <c r="AX27" i="164"/>
  <c r="BH27" i="164"/>
  <c r="BR27" i="164"/>
  <c r="CB27" i="164"/>
  <c r="CL27" i="164"/>
  <c r="K27" i="164"/>
  <c r="U27" i="164"/>
  <c r="AE27" i="164"/>
  <c r="AO27" i="164"/>
  <c r="AY27" i="164"/>
  <c r="BI27" i="164"/>
  <c r="BS27" i="164"/>
  <c r="CC27" i="164"/>
  <c r="CM27" i="164"/>
  <c r="E27" i="164"/>
  <c r="O27" i="164"/>
  <c r="Y27" i="164"/>
  <c r="AI27" i="164"/>
  <c r="AS27" i="164"/>
  <c r="BC27" i="164"/>
  <c r="BM27" i="164"/>
  <c r="BW27" i="164"/>
  <c r="CG27" i="164"/>
  <c r="Z27" i="164"/>
  <c r="BD27" i="164"/>
  <c r="F27" i="164"/>
  <c r="CH27" i="164"/>
  <c r="P27" i="164"/>
  <c r="AT27" i="164"/>
  <c r="BN27" i="164"/>
  <c r="BX27" i="164"/>
  <c r="AJ27" i="164"/>
  <c r="BP38" i="164"/>
  <c r="BA59" i="164"/>
  <c r="AO72" i="164"/>
  <c r="AR62" i="164"/>
  <c r="BK58" i="164"/>
  <c r="AQ41" i="164"/>
  <c r="AR51" i="164"/>
  <c r="BK68" i="164"/>
  <c r="AR19" i="164"/>
  <c r="AV19" i="164"/>
  <c r="BF39" i="164"/>
  <c r="AW29" i="164"/>
  <c r="BA29" i="164"/>
  <c r="BA49" i="164"/>
  <c r="BF48" i="164"/>
  <c r="BA28" i="164"/>
  <c r="AW28" i="164"/>
  <c r="A37" i="164"/>
  <c r="CG36" i="164"/>
  <c r="AN36" i="164"/>
  <c r="BR36" i="164"/>
  <c r="Y36" i="164"/>
  <c r="BC36" i="164"/>
  <c r="BA18" i="164"/>
  <c r="AW18" i="164"/>
  <c r="CK51" i="164"/>
  <c r="CJ41" i="164"/>
  <c r="E99" i="163"/>
  <c r="E99" i="166" s="1"/>
  <c r="J58" i="164" l="1"/>
  <c r="BR58" i="164"/>
  <c r="CG58" i="164"/>
  <c r="AN58" i="164"/>
  <c r="A59" i="164"/>
  <c r="A55" i="164" s="1"/>
  <c r="G64" i="163"/>
  <c r="G64" i="166" s="1"/>
  <c r="G101" i="163"/>
  <c r="G101" i="166" s="1"/>
  <c r="M99" i="163"/>
  <c r="M99" i="166" s="1"/>
  <c r="E46" i="163"/>
  <c r="E46" i="166" s="1"/>
  <c r="G10" i="163"/>
  <c r="G10" i="166" s="1"/>
  <c r="L45" i="163"/>
  <c r="L45" i="166" s="1"/>
  <c r="CJ52" i="164"/>
  <c r="F47" i="163"/>
  <c r="F47" i="166" s="1"/>
  <c r="G46" i="163"/>
  <c r="G46" i="166" s="1"/>
  <c r="L99" i="163"/>
  <c r="L99" i="166" s="1"/>
  <c r="BG54" i="164"/>
  <c r="AR59" i="164"/>
  <c r="F100" i="163"/>
  <c r="F100" i="166" s="1"/>
  <c r="CK62" i="164"/>
  <c r="F101" i="163" s="1"/>
  <c r="F101" i="166" s="1"/>
  <c r="N54" i="164"/>
  <c r="AC58" i="164"/>
  <c r="BV54" i="164"/>
  <c r="AU59" i="164"/>
  <c r="AR58" i="164"/>
  <c r="AC59" i="164"/>
  <c r="N59" i="164"/>
  <c r="BG58" i="164"/>
  <c r="Y58" i="164"/>
  <c r="N58" i="164"/>
  <c r="K82" i="164"/>
  <c r="K242" i="164" s="1"/>
  <c r="BD73" i="164"/>
  <c r="BS73" i="164"/>
  <c r="Z82" i="164"/>
  <c r="Z242" i="164" s="1"/>
  <c r="BS91" i="164"/>
  <c r="BS82" i="164"/>
  <c r="BS242" i="164" s="1"/>
  <c r="AK59" i="164"/>
  <c r="BD82" i="164"/>
  <c r="BD242" i="164" s="1"/>
  <c r="AO91" i="164"/>
  <c r="CH82" i="164"/>
  <c r="CH242" i="164" s="1"/>
  <c r="BD91" i="164"/>
  <c r="K91" i="164"/>
  <c r="CH73" i="164"/>
  <c r="CK73" i="164" s="1"/>
  <c r="CH91" i="164"/>
  <c r="Z91" i="164"/>
  <c r="BG68" i="164"/>
  <c r="BG64" i="164"/>
  <c r="BE78" i="164"/>
  <c r="BE79" i="164" s="1"/>
  <c r="CN74" i="164"/>
  <c r="Q78" i="164"/>
  <c r="G74" i="164"/>
  <c r="AK78" i="164"/>
  <c r="AK79" i="164" s="1"/>
  <c r="AA78" i="164"/>
  <c r="AA79" i="164" s="1"/>
  <c r="A78" i="164"/>
  <c r="V74" i="164"/>
  <c r="BT78" i="164"/>
  <c r="BT79" i="164" s="1"/>
  <c r="AU74" i="164"/>
  <c r="AZ74" i="164"/>
  <c r="CD74" i="164"/>
  <c r="BE74" i="164"/>
  <c r="AK74" i="164"/>
  <c r="G78" i="164"/>
  <c r="AF78" i="164"/>
  <c r="AF79" i="164" s="1"/>
  <c r="AA74" i="164"/>
  <c r="L74" i="164"/>
  <c r="BJ78" i="164"/>
  <c r="BJ79" i="164" s="1"/>
  <c r="BY78" i="164"/>
  <c r="BY79" i="164" s="1"/>
  <c r="AZ78" i="164"/>
  <c r="AZ79" i="164" s="1"/>
  <c r="BO78" i="164"/>
  <c r="BO79" i="164" s="1"/>
  <c r="BY74" i="164"/>
  <c r="CD78" i="164"/>
  <c r="CD79" i="164" s="1"/>
  <c r="BO74" i="164"/>
  <c r="L78" i="164"/>
  <c r="BT74" i="164"/>
  <c r="AF74" i="164"/>
  <c r="AP78" i="164"/>
  <c r="AP79" i="164" s="1"/>
  <c r="AP74" i="164"/>
  <c r="AU78" i="164"/>
  <c r="AU79" i="164" s="1"/>
  <c r="CI74" i="164"/>
  <c r="CI78" i="164"/>
  <c r="CI79" i="164" s="1"/>
  <c r="Q74" i="164"/>
  <c r="CN78" i="164"/>
  <c r="CN79" i="164" s="1"/>
  <c r="V78" i="164"/>
  <c r="BJ74" i="164"/>
  <c r="BR74" i="164"/>
  <c r="J74" i="164"/>
  <c r="CG74" i="164"/>
  <c r="Y74" i="164"/>
  <c r="AN74" i="164"/>
  <c r="BC74" i="164"/>
  <c r="AO74" i="164"/>
  <c r="K74" i="164"/>
  <c r="Z74" i="164"/>
  <c r="K78" i="164"/>
  <c r="BD74" i="164"/>
  <c r="CH79" i="164"/>
  <c r="BS74" i="164"/>
  <c r="BS79" i="164"/>
  <c r="BS78" i="164"/>
  <c r="AO79" i="164"/>
  <c r="AO78" i="164"/>
  <c r="K79" i="164"/>
  <c r="Z78" i="164"/>
  <c r="CH74" i="164"/>
  <c r="Z79" i="164"/>
  <c r="BD78" i="164"/>
  <c r="BD79" i="164"/>
  <c r="CH78" i="164"/>
  <c r="AP69" i="164"/>
  <c r="AR69" i="164" s="1"/>
  <c r="AR68" i="164"/>
  <c r="V69" i="164"/>
  <c r="AK69" i="164"/>
  <c r="L69" i="164"/>
  <c r="N69" i="164" s="1"/>
  <c r="N68" i="164"/>
  <c r="A46" i="164"/>
  <c r="BC45" i="164"/>
  <c r="J45" i="164"/>
  <c r="Y45" i="164"/>
  <c r="AN45" i="164"/>
  <c r="CG45" i="164"/>
  <c r="BR45" i="164"/>
  <c r="BV64" i="164"/>
  <c r="AA69" i="164"/>
  <c r="AC69" i="164" s="1"/>
  <c r="AC68" i="164"/>
  <c r="BR83" i="164"/>
  <c r="AN83" i="164"/>
  <c r="CG83" i="164"/>
  <c r="BC83" i="164"/>
  <c r="Y83" i="164"/>
  <c r="A84" i="164"/>
  <c r="J83" i="164"/>
  <c r="K73" i="164"/>
  <c r="G65" i="163"/>
  <c r="G65" i="166" s="1"/>
  <c r="AO73" i="164"/>
  <c r="BC68" i="164"/>
  <c r="A69" i="164"/>
  <c r="J68" i="164"/>
  <c r="CG68" i="164"/>
  <c r="Y68" i="164"/>
  <c r="BR68" i="164"/>
  <c r="AN68" i="164"/>
  <c r="N63" i="164"/>
  <c r="Y92" i="164"/>
  <c r="AN92" i="164"/>
  <c r="J92" i="164"/>
  <c r="BR92" i="164"/>
  <c r="A93" i="164"/>
  <c r="BC92" i="164"/>
  <c r="CG92" i="164"/>
  <c r="Z73" i="164"/>
  <c r="AR63" i="164"/>
  <c r="A120" i="164"/>
  <c r="A111" i="164"/>
  <c r="G69" i="164"/>
  <c r="AC63" i="164"/>
  <c r="A102" i="164"/>
  <c r="CG101" i="164"/>
  <c r="AN101" i="164"/>
  <c r="BC101" i="164"/>
  <c r="BR101" i="164"/>
  <c r="J101" i="164"/>
  <c r="Y101" i="164"/>
  <c r="Q69" i="164"/>
  <c r="AZ69" i="164"/>
  <c r="AU69" i="164"/>
  <c r="N64" i="164"/>
  <c r="AB88" i="164"/>
  <c r="M109" i="164"/>
  <c r="H119" i="164"/>
  <c r="W89" i="164"/>
  <c r="W98" i="164"/>
  <c r="AG78" i="164"/>
  <c r="M118" i="164"/>
  <c r="H128" i="164"/>
  <c r="AB79" i="164"/>
  <c r="R108" i="164"/>
  <c r="R99" i="164"/>
  <c r="BA69" i="164"/>
  <c r="BF49" i="164"/>
  <c r="BG48" i="164"/>
  <c r="BK48" i="164"/>
  <c r="CK61" i="164"/>
  <c r="CJ51" i="164"/>
  <c r="E100" i="163"/>
  <c r="E100" i="166" s="1"/>
  <c r="J37" i="164"/>
  <c r="AN37" i="164"/>
  <c r="BR37" i="164"/>
  <c r="K37" i="164"/>
  <c r="U37" i="164"/>
  <c r="AE37" i="164"/>
  <c r="AO37" i="164"/>
  <c r="AY37" i="164"/>
  <c r="BI37" i="164"/>
  <c r="BS37" i="164"/>
  <c r="CC37" i="164"/>
  <c r="CM37" i="164"/>
  <c r="F37" i="164"/>
  <c r="P37" i="164"/>
  <c r="Z37" i="164"/>
  <c r="AJ37" i="164"/>
  <c r="AT37" i="164"/>
  <c r="BD37" i="164"/>
  <c r="BN37" i="164"/>
  <c r="BX37" i="164"/>
  <c r="CH37" i="164"/>
  <c r="BC37" i="164"/>
  <c r="Y37" i="164"/>
  <c r="BP58" i="164"/>
  <c r="BB29" i="164"/>
  <c r="BF29" i="164"/>
  <c r="BU38" i="164"/>
  <c r="AO82" i="164"/>
  <c r="AO242" i="164" s="1"/>
  <c r="AR72" i="164"/>
  <c r="AQ51" i="164"/>
  <c r="AR61" i="164"/>
  <c r="BB18" i="164"/>
  <c r="BF18" i="164"/>
  <c r="BB28" i="164"/>
  <c r="BF28" i="164"/>
  <c r="BG39" i="164"/>
  <c r="BK39" i="164"/>
  <c r="BA19" i="164"/>
  <c r="AW19" i="164"/>
  <c r="BP68" i="164"/>
  <c r="BF59" i="164"/>
  <c r="J59" i="164" l="1"/>
  <c r="BR59" i="164"/>
  <c r="BC59" i="164"/>
  <c r="Y59" i="164"/>
  <c r="CG59" i="164"/>
  <c r="AN59" i="164"/>
  <c r="BG73" i="164"/>
  <c r="G66" i="163" s="1"/>
  <c r="G66" i="166" s="1"/>
  <c r="N73" i="164"/>
  <c r="AR73" i="164"/>
  <c r="G48" i="163" s="1"/>
  <c r="G48" i="166" s="1"/>
  <c r="E47" i="163"/>
  <c r="E47" i="166" s="1"/>
  <c r="H64" i="163"/>
  <c r="H64" i="166" s="1"/>
  <c r="L100" i="163"/>
  <c r="L100" i="166" s="1"/>
  <c r="G11" i="163"/>
  <c r="G11" i="166" s="1"/>
  <c r="L46" i="163"/>
  <c r="L46" i="166" s="1"/>
  <c r="G102" i="163"/>
  <c r="G102" i="166" s="1"/>
  <c r="F48" i="163"/>
  <c r="F48" i="166" s="1"/>
  <c r="K46" i="163"/>
  <c r="K46" i="166" s="1"/>
  <c r="G29" i="163"/>
  <c r="G29" i="166" s="1"/>
  <c r="CK72" i="164"/>
  <c r="CK82" i="164" s="1"/>
  <c r="CJ62" i="164"/>
  <c r="H82" i="163"/>
  <c r="H82" i="166" s="1"/>
  <c r="M100" i="163"/>
  <c r="M100" i="166" s="1"/>
  <c r="K62" i="163"/>
  <c r="K62" i="166" s="1"/>
  <c r="H10" i="163"/>
  <c r="H10" i="166" s="1"/>
  <c r="CH83" i="164"/>
  <c r="K28" i="163"/>
  <c r="K28" i="166" s="1"/>
  <c r="K10" i="163"/>
  <c r="K10" i="166" s="1"/>
  <c r="K92" i="164"/>
  <c r="BD83" i="164"/>
  <c r="BG83" i="164" s="1"/>
  <c r="BS101" i="164"/>
  <c r="Z92" i="164"/>
  <c r="BS83" i="164"/>
  <c r="BS243" i="164" s="1"/>
  <c r="BS92" i="164"/>
  <c r="AO101" i="164"/>
  <c r="K101" i="164"/>
  <c r="CH92" i="164"/>
  <c r="BD92" i="164"/>
  <c r="K29" i="163"/>
  <c r="K29" i="166" s="1"/>
  <c r="BD101" i="164"/>
  <c r="Z101" i="164"/>
  <c r="CH101" i="164"/>
  <c r="BG74" i="164"/>
  <c r="H65" i="163"/>
  <c r="H65" i="166" s="1"/>
  <c r="H83" i="163"/>
  <c r="H83" i="166" s="1"/>
  <c r="K11" i="163"/>
  <c r="K11" i="166" s="1"/>
  <c r="Z83" i="164"/>
  <c r="AC73" i="164"/>
  <c r="BV74" i="164"/>
  <c r="K47" i="163"/>
  <c r="K47" i="166" s="1"/>
  <c r="A47" i="164"/>
  <c r="J46" i="164"/>
  <c r="Y46" i="164"/>
  <c r="BC46" i="164"/>
  <c r="AN46" i="164"/>
  <c r="CG46" i="164"/>
  <c r="BR46" i="164"/>
  <c r="Y102" i="164"/>
  <c r="AN102" i="164"/>
  <c r="CG102" i="164"/>
  <c r="BC102" i="164"/>
  <c r="BR102" i="164"/>
  <c r="A103" i="164"/>
  <c r="J102" i="164"/>
  <c r="AP84" i="164"/>
  <c r="BJ88" i="164"/>
  <c r="BJ89" i="164" s="1"/>
  <c r="CI88" i="164"/>
  <c r="CI89" i="164" s="1"/>
  <c r="Z89" i="164"/>
  <c r="J84" i="164"/>
  <c r="BE88" i="164"/>
  <c r="BE89" i="164" s="1"/>
  <c r="BY88" i="164"/>
  <c r="BY89" i="164" s="1"/>
  <c r="CH88" i="164"/>
  <c r="AO89" i="164"/>
  <c r="V84" i="164"/>
  <c r="BD84" i="164"/>
  <c r="CH89" i="164"/>
  <c r="K89" i="164"/>
  <c r="AF84" i="164"/>
  <c r="CD84" i="164"/>
  <c r="BR84" i="164"/>
  <c r="BS89" i="164"/>
  <c r="BD89" i="164"/>
  <c r="BC84" i="164"/>
  <c r="K88" i="164"/>
  <c r="Q88" i="164"/>
  <c r="K84" i="164"/>
  <c r="AN84" i="164"/>
  <c r="BO84" i="164"/>
  <c r="AA88" i="164"/>
  <c r="AA89" i="164" s="1"/>
  <c r="CN88" i="164"/>
  <c r="CN89" i="164" s="1"/>
  <c r="Y84" i="164"/>
  <c r="AA84" i="164"/>
  <c r="BJ84" i="164"/>
  <c r="AK84" i="164"/>
  <c r="CN84" i="164"/>
  <c r="BO88" i="164"/>
  <c r="BO89" i="164" s="1"/>
  <c r="BS84" i="164"/>
  <c r="AO88" i="164"/>
  <c r="AU84" i="164"/>
  <c r="CI84" i="164"/>
  <c r="BY84" i="164"/>
  <c r="Z88" i="164"/>
  <c r="AZ88" i="164"/>
  <c r="AZ89" i="164" s="1"/>
  <c r="BT84" i="164"/>
  <c r="CH84" i="164"/>
  <c r="G88" i="164"/>
  <c r="AP88" i="164"/>
  <c r="AP89" i="164" s="1"/>
  <c r="G84" i="164"/>
  <c r="CG84" i="164"/>
  <c r="AF88" i="164"/>
  <c r="AF89" i="164" s="1"/>
  <c r="L84" i="164"/>
  <c r="AO84" i="164"/>
  <c r="AK88" i="164"/>
  <c r="AK89" i="164" s="1"/>
  <c r="L88" i="164"/>
  <c r="V88" i="164"/>
  <c r="AZ84" i="164"/>
  <c r="AU88" i="164"/>
  <c r="AU89" i="164" s="1"/>
  <c r="BS88" i="164"/>
  <c r="CD88" i="164"/>
  <c r="CD89" i="164" s="1"/>
  <c r="BD88" i="164"/>
  <c r="BT88" i="164"/>
  <c r="BT89" i="164" s="1"/>
  <c r="Q84" i="164"/>
  <c r="BE84" i="164"/>
  <c r="Z84" i="164"/>
  <c r="A88" i="164"/>
  <c r="G79" i="164"/>
  <c r="Q79" i="164"/>
  <c r="CG55" i="164"/>
  <c r="BR55" i="164"/>
  <c r="BC55" i="164"/>
  <c r="A56" i="164"/>
  <c r="J55" i="164"/>
  <c r="Y55" i="164"/>
  <c r="AN55" i="164"/>
  <c r="L79" i="164"/>
  <c r="N79" i="164" s="1"/>
  <c r="N78" i="164"/>
  <c r="K83" i="164"/>
  <c r="K243" i="164" s="1"/>
  <c r="H11" i="163"/>
  <c r="H11" i="166" s="1"/>
  <c r="BC69" i="164"/>
  <c r="AN69" i="164"/>
  <c r="CG69" i="164"/>
  <c r="BR69" i="164"/>
  <c r="A65" i="164"/>
  <c r="Y69" i="164"/>
  <c r="J69" i="164"/>
  <c r="V79" i="164"/>
  <c r="AC78" i="164"/>
  <c r="G47" i="163"/>
  <c r="G47" i="166" s="1"/>
  <c r="N74" i="164"/>
  <c r="A121" i="164"/>
  <c r="A130" i="164"/>
  <c r="J111" i="164"/>
  <c r="AN111" i="164"/>
  <c r="BR111" i="164"/>
  <c r="BC111" i="164"/>
  <c r="CG111" i="164"/>
  <c r="A112" i="164"/>
  <c r="Y111" i="164"/>
  <c r="BC93" i="164"/>
  <c r="BR93" i="164"/>
  <c r="Y93" i="164"/>
  <c r="AN93" i="164"/>
  <c r="A94" i="164"/>
  <c r="J93" i="164"/>
  <c r="CG93" i="164"/>
  <c r="AO83" i="164"/>
  <c r="AO243" i="164" s="1"/>
  <c r="CG78" i="164"/>
  <c r="AN78" i="164"/>
  <c r="BC78" i="164"/>
  <c r="A79" i="164"/>
  <c r="Y78" i="164"/>
  <c r="BR78" i="164"/>
  <c r="J78" i="164"/>
  <c r="BF69" i="164"/>
  <c r="AB89" i="164"/>
  <c r="R118" i="164"/>
  <c r="H138" i="164"/>
  <c r="M128" i="164"/>
  <c r="W99" i="164"/>
  <c r="AL78" i="164"/>
  <c r="M119" i="164"/>
  <c r="H129" i="164"/>
  <c r="W108" i="164"/>
  <c r="R109" i="164"/>
  <c r="AG79" i="164"/>
  <c r="AC79" i="164"/>
  <c r="AG88" i="164"/>
  <c r="AB98" i="164"/>
  <c r="BU68" i="164"/>
  <c r="BU58" i="164"/>
  <c r="BZ38" i="164"/>
  <c r="BV38" i="164"/>
  <c r="BP39" i="164"/>
  <c r="BG28" i="164"/>
  <c r="BK28" i="164"/>
  <c r="AO92" i="164"/>
  <c r="AR82" i="164"/>
  <c r="AR242" i="164" s="1"/>
  <c r="AQ242" i="164" s="1"/>
  <c r="BP48" i="164"/>
  <c r="BG49" i="164"/>
  <c r="K63" i="163" s="1"/>
  <c r="K63" i="166" s="1"/>
  <c r="BK49" i="164"/>
  <c r="BK59" i="164"/>
  <c r="BG59" i="164"/>
  <c r="K64" i="163" s="1"/>
  <c r="K64" i="166" s="1"/>
  <c r="AR71" i="164"/>
  <c r="AQ61" i="164"/>
  <c r="CJ61" i="164"/>
  <c r="CK71" i="164"/>
  <c r="E101" i="163"/>
  <c r="E101" i="166" s="1"/>
  <c r="BB19" i="164"/>
  <c r="BF19" i="164"/>
  <c r="BK29" i="164"/>
  <c r="BG29" i="164"/>
  <c r="BK18" i="164"/>
  <c r="BG18" i="164"/>
  <c r="Z244" i="164" l="1"/>
  <c r="AO244" i="164"/>
  <c r="CH244" i="164"/>
  <c r="BG243" i="164"/>
  <c r="BS244" i="164"/>
  <c r="K244" i="164"/>
  <c r="BD244" i="164"/>
  <c r="BD243" i="164"/>
  <c r="CK242" i="164"/>
  <c r="CJ242" i="164" s="1"/>
  <c r="AC83" i="164"/>
  <c r="AC243" i="164" s="1"/>
  <c r="Z243" i="164"/>
  <c r="F102" i="163"/>
  <c r="F102" i="166" s="1"/>
  <c r="CJ72" i="164"/>
  <c r="M102" i="163" s="1"/>
  <c r="M102" i="166" s="1"/>
  <c r="CK83" i="164"/>
  <c r="CK243" i="164" s="1"/>
  <c r="CH243" i="164"/>
  <c r="H12" i="163"/>
  <c r="H12" i="166" s="1"/>
  <c r="L101" i="163"/>
  <c r="L101" i="166" s="1"/>
  <c r="L47" i="163"/>
  <c r="L47" i="166" s="1"/>
  <c r="H84" i="163"/>
  <c r="H84" i="166" s="1"/>
  <c r="G30" i="163"/>
  <c r="G30" i="166" s="1"/>
  <c r="M101" i="163"/>
  <c r="M101" i="166" s="1"/>
  <c r="E48" i="163"/>
  <c r="E48" i="166" s="1"/>
  <c r="F49" i="163"/>
  <c r="F49" i="166" s="1"/>
  <c r="CH93" i="164"/>
  <c r="BS111" i="164"/>
  <c r="K102" i="164"/>
  <c r="BD93" i="164"/>
  <c r="BS93" i="164"/>
  <c r="K111" i="164"/>
  <c r="BS102" i="164"/>
  <c r="Z102" i="164"/>
  <c r="AO111" i="164"/>
  <c r="CH102" i="164"/>
  <c r="BD102" i="164"/>
  <c r="CH111" i="164"/>
  <c r="BD111" i="164"/>
  <c r="Z111" i="164"/>
  <c r="AO93" i="164"/>
  <c r="H66" i="163"/>
  <c r="H66" i="166" s="1"/>
  <c r="Z93" i="164"/>
  <c r="K93" i="164"/>
  <c r="AC88" i="164"/>
  <c r="BG84" i="164"/>
  <c r="K12" i="163"/>
  <c r="K12" i="166" s="1"/>
  <c r="J79" i="164"/>
  <c r="CG79" i="164"/>
  <c r="BR79" i="164"/>
  <c r="A75" i="164"/>
  <c r="BC79" i="164"/>
  <c r="Y79" i="164"/>
  <c r="AN79" i="164"/>
  <c r="AR83" i="164"/>
  <c r="AR243" i="164" s="1"/>
  <c r="AQ243" i="164" s="1"/>
  <c r="V89" i="164"/>
  <c r="Q89" i="164"/>
  <c r="Y47" i="164"/>
  <c r="Z47" i="164"/>
  <c r="CM47" i="164"/>
  <c r="AT47" i="164"/>
  <c r="K47" i="164"/>
  <c r="CH47" i="164"/>
  <c r="U47" i="164"/>
  <c r="F47" i="164"/>
  <c r="AE47" i="164"/>
  <c r="BC47" i="164"/>
  <c r="BD47" i="164"/>
  <c r="J47" i="164"/>
  <c r="AO47" i="164"/>
  <c r="AY47" i="164"/>
  <c r="P47" i="164"/>
  <c r="BR47" i="164"/>
  <c r="BI47" i="164"/>
  <c r="AN47" i="164"/>
  <c r="BS47" i="164"/>
  <c r="AJ47" i="164"/>
  <c r="CC47" i="164"/>
  <c r="BN47" i="164"/>
  <c r="BX47" i="164"/>
  <c r="BC88" i="164"/>
  <c r="BR88" i="164"/>
  <c r="A89" i="164"/>
  <c r="AN88" i="164"/>
  <c r="CG88" i="164"/>
  <c r="J88" i="164"/>
  <c r="Y88" i="164"/>
  <c r="L89" i="164"/>
  <c r="N89" i="164" s="1"/>
  <c r="N88" i="164"/>
  <c r="K94" i="164"/>
  <c r="CH94" i="164"/>
  <c r="CN98" i="164"/>
  <c r="CN99" i="164" s="1"/>
  <c r="G98" i="164"/>
  <c r="BT98" i="164"/>
  <c r="BT99" i="164" s="1"/>
  <c r="V98" i="164"/>
  <c r="BO94" i="164"/>
  <c r="CG94" i="164"/>
  <c r="BO98" i="164"/>
  <c r="BO99" i="164" s="1"/>
  <c r="Z99" i="164"/>
  <c r="CH98" i="164"/>
  <c r="G94" i="164"/>
  <c r="BS94" i="164"/>
  <c r="AK94" i="164"/>
  <c r="Z98" i="164"/>
  <c r="CH99" i="164"/>
  <c r="AU98" i="164"/>
  <c r="AU99" i="164" s="1"/>
  <c r="AO98" i="164"/>
  <c r="BE98" i="164"/>
  <c r="BE99" i="164" s="1"/>
  <c r="K98" i="164"/>
  <c r="Q94" i="164"/>
  <c r="AP98" i="164"/>
  <c r="AP99" i="164" s="1"/>
  <c r="BS98" i="164"/>
  <c r="AU94" i="164"/>
  <c r="BD99" i="164"/>
  <c r="Z94" i="164"/>
  <c r="J94" i="164"/>
  <c r="V94" i="164"/>
  <c r="CI98" i="164"/>
  <c r="CI99" i="164" s="1"/>
  <c r="BJ98" i="164"/>
  <c r="BJ99" i="164" s="1"/>
  <c r="AP94" i="164"/>
  <c r="CD98" i="164"/>
  <c r="CD99" i="164" s="1"/>
  <c r="AO94" i="164"/>
  <c r="AK98" i="164"/>
  <c r="AK99" i="164" s="1"/>
  <c r="AO99" i="164"/>
  <c r="K99" i="164"/>
  <c r="AZ98" i="164"/>
  <c r="AZ99" i="164" s="1"/>
  <c r="BD94" i="164"/>
  <c r="AA94" i="164"/>
  <c r="AZ94" i="164"/>
  <c r="AF94" i="164"/>
  <c r="CN94" i="164"/>
  <c r="BY98" i="164"/>
  <c r="BY99" i="164" s="1"/>
  <c r="Q98" i="164"/>
  <c r="L94" i="164"/>
  <c r="CD94" i="164"/>
  <c r="BR94" i="164"/>
  <c r="BJ94" i="164"/>
  <c r="AN94" i="164"/>
  <c r="L98" i="164"/>
  <c r="BC94" i="164"/>
  <c r="Y94" i="164"/>
  <c r="BT94" i="164"/>
  <c r="BE94" i="164"/>
  <c r="CI94" i="164"/>
  <c r="BS99" i="164"/>
  <c r="AF98" i="164"/>
  <c r="AF99" i="164" s="1"/>
  <c r="BY94" i="164"/>
  <c r="AA98" i="164"/>
  <c r="AA99" i="164" s="1"/>
  <c r="BD98" i="164"/>
  <c r="A98" i="164"/>
  <c r="AN112" i="164"/>
  <c r="BC112" i="164"/>
  <c r="A113" i="164"/>
  <c r="J112" i="164"/>
  <c r="BR112" i="164"/>
  <c r="Y112" i="164"/>
  <c r="CG112" i="164"/>
  <c r="A140" i="164"/>
  <c r="A131" i="164"/>
  <c r="Y121" i="164"/>
  <c r="BC121" i="164"/>
  <c r="CG121" i="164"/>
  <c r="A122" i="164"/>
  <c r="AN121" i="164"/>
  <c r="BR121" i="164"/>
  <c r="J121" i="164"/>
  <c r="N83" i="164"/>
  <c r="N243" i="164" s="1"/>
  <c r="M243" i="164" s="1"/>
  <c r="BR103" i="164"/>
  <c r="Y103" i="164"/>
  <c r="BC103" i="164"/>
  <c r="A104" i="164"/>
  <c r="J103" i="164"/>
  <c r="CG103" i="164"/>
  <c r="AN103" i="164"/>
  <c r="Y56" i="164"/>
  <c r="J56" i="164"/>
  <c r="BC56" i="164"/>
  <c r="AN56" i="164"/>
  <c r="CG56" i="164"/>
  <c r="BR56" i="164"/>
  <c r="A57" i="164"/>
  <c r="BV84" i="164"/>
  <c r="J65" i="164"/>
  <c r="CG65" i="164"/>
  <c r="AN65" i="164"/>
  <c r="BR65" i="164"/>
  <c r="Y65" i="164"/>
  <c r="BC65" i="164"/>
  <c r="A66" i="164"/>
  <c r="G67" i="163"/>
  <c r="G67" i="166" s="1"/>
  <c r="N84" i="164"/>
  <c r="G89" i="164"/>
  <c r="AL88" i="164"/>
  <c r="AQ78" i="164"/>
  <c r="M129" i="164"/>
  <c r="H139" i="164"/>
  <c r="R119" i="164"/>
  <c r="W109" i="164"/>
  <c r="AG89" i="164"/>
  <c r="AC89" i="164"/>
  <c r="AL79" i="164"/>
  <c r="AG98" i="164"/>
  <c r="AB108" i="164"/>
  <c r="AB99" i="164"/>
  <c r="R128" i="164"/>
  <c r="W118" i="164"/>
  <c r="M138" i="164"/>
  <c r="H148" i="164"/>
  <c r="BK69" i="164"/>
  <c r="BG69" i="164"/>
  <c r="AQ71" i="164"/>
  <c r="AR81" i="164"/>
  <c r="AR241" i="164" s="1"/>
  <c r="AQ241" i="164" s="1"/>
  <c r="BU48" i="164"/>
  <c r="BL28" i="164"/>
  <c r="BP28" i="164"/>
  <c r="CE38" i="164"/>
  <c r="BZ58" i="164"/>
  <c r="BV58" i="164"/>
  <c r="AO102" i="164"/>
  <c r="AR92" i="164"/>
  <c r="BZ68" i="164"/>
  <c r="BV68" i="164"/>
  <c r="BP29" i="164"/>
  <c r="BL29" i="164"/>
  <c r="BP59" i="164"/>
  <c r="CJ71" i="164"/>
  <c r="CK81" i="164"/>
  <c r="CK241" i="164" s="1"/>
  <c r="CJ241" i="164" s="1"/>
  <c r="E102" i="163"/>
  <c r="E102" i="166" s="1"/>
  <c r="BP49" i="164"/>
  <c r="BU39" i="164"/>
  <c r="CJ82" i="164"/>
  <c r="CK92" i="164"/>
  <c r="F103" i="163"/>
  <c r="F103" i="166" s="1"/>
  <c r="BP18" i="164"/>
  <c r="BL18" i="164"/>
  <c r="BG19" i="164"/>
  <c r="BK19" i="164"/>
  <c r="CJ243" i="164" l="1"/>
  <c r="BF243" i="164"/>
  <c r="G103" i="163"/>
  <c r="G103" i="166" s="1"/>
  <c r="AB243" i="164"/>
  <c r="CK93" i="164"/>
  <c r="G31" i="163"/>
  <c r="G31" i="166" s="1"/>
  <c r="BG93" i="164"/>
  <c r="G68" i="163" s="1"/>
  <c r="G68" i="166" s="1"/>
  <c r="N93" i="164"/>
  <c r="AR93" i="164"/>
  <c r="AC93" i="164"/>
  <c r="G32" i="163" s="1"/>
  <c r="G32" i="166" s="1"/>
  <c r="BS121" i="164"/>
  <c r="E49" i="163"/>
  <c r="E49" i="166" s="1"/>
  <c r="L102" i="163"/>
  <c r="L102" i="166" s="1"/>
  <c r="K65" i="163"/>
  <c r="K65" i="166" s="1"/>
  <c r="K112" i="164"/>
  <c r="M103" i="163"/>
  <c r="M103" i="166" s="1"/>
  <c r="G13" i="163"/>
  <c r="G13" i="166" s="1"/>
  <c r="F50" i="163"/>
  <c r="F50" i="166" s="1"/>
  <c r="L48" i="163"/>
  <c r="L48" i="166" s="1"/>
  <c r="CH103" i="164"/>
  <c r="CK103" i="164" s="1"/>
  <c r="BS103" i="164"/>
  <c r="K121" i="164"/>
  <c r="BS112" i="164"/>
  <c r="AO121" i="164"/>
  <c r="CH121" i="164"/>
  <c r="Z112" i="164"/>
  <c r="CH112" i="164"/>
  <c r="AO103" i="164"/>
  <c r="AR103" i="164" s="1"/>
  <c r="BD112" i="164"/>
  <c r="BG94" i="164"/>
  <c r="N94" i="164"/>
  <c r="BD121" i="164"/>
  <c r="Z121" i="164"/>
  <c r="Z103" i="164"/>
  <c r="AC103" i="164" s="1"/>
  <c r="H67" i="163"/>
  <c r="H67" i="166" s="1"/>
  <c r="G49" i="163"/>
  <c r="G49" i="166" s="1"/>
  <c r="H85" i="163"/>
  <c r="H85" i="166" s="1"/>
  <c r="CG131" i="164"/>
  <c r="A132" i="164"/>
  <c r="J131" i="164"/>
  <c r="BC131" i="164"/>
  <c r="AN131" i="164"/>
  <c r="BR131" i="164"/>
  <c r="Y131" i="164"/>
  <c r="A150" i="164"/>
  <c r="A141" i="164"/>
  <c r="AC98" i="164"/>
  <c r="CG122" i="164"/>
  <c r="BR122" i="164"/>
  <c r="AN122" i="164"/>
  <c r="J122" i="164"/>
  <c r="Y122" i="164"/>
  <c r="BC122" i="164"/>
  <c r="A123" i="164"/>
  <c r="K13" i="163"/>
  <c r="K13" i="166" s="1"/>
  <c r="CD108" i="164"/>
  <c r="CD109" i="164" s="1"/>
  <c r="AK108" i="164"/>
  <c r="AK109" i="164" s="1"/>
  <c r="K108" i="164"/>
  <c r="BR104" i="164"/>
  <c r="BD109" i="164"/>
  <c r="BT104" i="164"/>
  <c r="CG104" i="164"/>
  <c r="AA104" i="164"/>
  <c r="L104" i="164"/>
  <c r="AZ108" i="164"/>
  <c r="AZ109" i="164" s="1"/>
  <c r="AZ104" i="164"/>
  <c r="V104" i="164"/>
  <c r="BY108" i="164"/>
  <c r="BY109" i="164" s="1"/>
  <c r="AK104" i="164"/>
  <c r="BS109" i="164"/>
  <c r="AP104" i="164"/>
  <c r="BJ104" i="164"/>
  <c r="CN108" i="164"/>
  <c r="CN109" i="164" s="1"/>
  <c r="G104" i="164"/>
  <c r="AA108" i="164"/>
  <c r="AA109" i="164" s="1"/>
  <c r="BS104" i="164"/>
  <c r="CD104" i="164"/>
  <c r="BC104" i="164"/>
  <c r="AF104" i="164"/>
  <c r="Z104" i="164"/>
  <c r="AO108" i="164"/>
  <c r="AN104" i="164"/>
  <c r="AU104" i="164"/>
  <c r="BE108" i="164"/>
  <c r="BE109" i="164" s="1"/>
  <c r="BJ108" i="164"/>
  <c r="BJ109" i="164" s="1"/>
  <c r="G108" i="164"/>
  <c r="BE104" i="164"/>
  <c r="CH109" i="164"/>
  <c r="AF108" i="164"/>
  <c r="AF109" i="164" s="1"/>
  <c r="CN104" i="164"/>
  <c r="BO104" i="164"/>
  <c r="Y104" i="164"/>
  <c r="K104" i="164"/>
  <c r="Q104" i="164"/>
  <c r="AU108" i="164"/>
  <c r="AU109" i="164" s="1"/>
  <c r="BD108" i="164"/>
  <c r="Z108" i="164"/>
  <c r="BY104" i="164"/>
  <c r="AO104" i="164"/>
  <c r="K109" i="164"/>
  <c r="BD104" i="164"/>
  <c r="V108" i="164"/>
  <c r="BO108" i="164"/>
  <c r="BO109" i="164" s="1"/>
  <c r="Z109" i="164"/>
  <c r="CH108" i="164"/>
  <c r="AP108" i="164"/>
  <c r="AP109" i="164" s="1"/>
  <c r="CH104" i="164"/>
  <c r="AO109" i="164"/>
  <c r="CI108" i="164"/>
  <c r="CI109" i="164" s="1"/>
  <c r="L108" i="164"/>
  <c r="BS108" i="164"/>
  <c r="CI104" i="164"/>
  <c r="A108" i="164"/>
  <c r="J104" i="164"/>
  <c r="Q108" i="164"/>
  <c r="BT108" i="164"/>
  <c r="BT109" i="164" s="1"/>
  <c r="L99" i="164"/>
  <c r="N99" i="164" s="1"/>
  <c r="N98" i="164"/>
  <c r="H13" i="163"/>
  <c r="H13" i="166" s="1"/>
  <c r="Y75" i="164"/>
  <c r="J75" i="164"/>
  <c r="BC75" i="164"/>
  <c r="AN75" i="164"/>
  <c r="CG75" i="164"/>
  <c r="BR75" i="164"/>
  <c r="A76" i="164"/>
  <c r="BD103" i="164"/>
  <c r="BG103" i="164" s="1"/>
  <c r="G99" i="164"/>
  <c r="AN89" i="164"/>
  <c r="BR89" i="164"/>
  <c r="J89" i="164"/>
  <c r="A85" i="164"/>
  <c r="BC89" i="164"/>
  <c r="Y89" i="164"/>
  <c r="CG89" i="164"/>
  <c r="BC113" i="164"/>
  <c r="BR113" i="164"/>
  <c r="Y113" i="164"/>
  <c r="A114" i="164"/>
  <c r="AN113" i="164"/>
  <c r="J113" i="164"/>
  <c r="CG113" i="164"/>
  <c r="CG98" i="164"/>
  <c r="BC98" i="164"/>
  <c r="J98" i="164"/>
  <c r="A99" i="164"/>
  <c r="AN98" i="164"/>
  <c r="Y98" i="164"/>
  <c r="BR98" i="164"/>
  <c r="V99" i="164"/>
  <c r="BV94" i="164"/>
  <c r="AN66" i="164"/>
  <c r="BR66" i="164"/>
  <c r="Y66" i="164"/>
  <c r="BC66" i="164"/>
  <c r="J66" i="164"/>
  <c r="CG66" i="164"/>
  <c r="A67" i="164"/>
  <c r="CC57" i="164"/>
  <c r="P57" i="164"/>
  <c r="CM57" i="164"/>
  <c r="Z57" i="164"/>
  <c r="BR57" i="164"/>
  <c r="AJ57" i="164"/>
  <c r="BI57" i="164"/>
  <c r="AT57" i="164"/>
  <c r="F57" i="164"/>
  <c r="Y57" i="164"/>
  <c r="BD57" i="164"/>
  <c r="AN57" i="164"/>
  <c r="K57" i="164"/>
  <c r="BN57" i="164"/>
  <c r="AY57" i="164"/>
  <c r="U57" i="164"/>
  <c r="BX57" i="164"/>
  <c r="AE57" i="164"/>
  <c r="BC57" i="164"/>
  <c r="CH57" i="164"/>
  <c r="J57" i="164"/>
  <c r="AO57" i="164"/>
  <c r="BS57" i="164"/>
  <c r="Q99" i="164"/>
  <c r="K103" i="164"/>
  <c r="BP69" i="164"/>
  <c r="AQ79" i="164"/>
  <c r="H149" i="164"/>
  <c r="M139" i="164"/>
  <c r="R138" i="164"/>
  <c r="AL89" i="164"/>
  <c r="R129" i="164"/>
  <c r="AG99" i="164"/>
  <c r="AC99" i="164"/>
  <c r="AB118" i="164"/>
  <c r="AG108" i="164"/>
  <c r="AR78" i="164"/>
  <c r="AV78" i="164"/>
  <c r="AB109" i="164"/>
  <c r="M148" i="164"/>
  <c r="H158" i="164"/>
  <c r="AL98" i="164"/>
  <c r="W128" i="164"/>
  <c r="W119" i="164"/>
  <c r="AQ88" i="164"/>
  <c r="BQ29" i="164"/>
  <c r="BU29" i="164"/>
  <c r="BZ39" i="164"/>
  <c r="BV39" i="164"/>
  <c r="CJ81" i="164"/>
  <c r="CK91" i="164"/>
  <c r="E103" i="163"/>
  <c r="E103" i="166" s="1"/>
  <c r="CE58" i="164"/>
  <c r="CJ38" i="164"/>
  <c r="CJ92" i="164"/>
  <c r="CK102" i="164"/>
  <c r="F104" i="163"/>
  <c r="F104" i="166" s="1"/>
  <c r="BV48" i="164"/>
  <c r="BZ48" i="164"/>
  <c r="AR91" i="164"/>
  <c r="AQ81" i="164"/>
  <c r="BU59" i="164"/>
  <c r="CE68" i="164"/>
  <c r="AO112" i="164"/>
  <c r="AR102" i="164"/>
  <c r="BQ28" i="164"/>
  <c r="BU28" i="164"/>
  <c r="BP19" i="164"/>
  <c r="BL19" i="164"/>
  <c r="BU49" i="164"/>
  <c r="BQ18" i="164"/>
  <c r="BU18" i="164"/>
  <c r="BS131" i="164" l="1"/>
  <c r="BS248" i="164" s="1"/>
  <c r="G104" i="163"/>
  <c r="G104" i="166" s="1"/>
  <c r="K122" i="164"/>
  <c r="BS113" i="164"/>
  <c r="L49" i="163"/>
  <c r="L49" i="166" s="1"/>
  <c r="E50" i="163"/>
  <c r="E50" i="166" s="1"/>
  <c r="M104" i="163"/>
  <c r="M104" i="166" s="1"/>
  <c r="G105" i="163"/>
  <c r="G105" i="166" s="1"/>
  <c r="L103" i="163"/>
  <c r="L103" i="166" s="1"/>
  <c r="K80" i="163"/>
  <c r="K80" i="166" s="1"/>
  <c r="CH113" i="164"/>
  <c r="CK113" i="164" s="1"/>
  <c r="H68" i="163"/>
  <c r="H68" i="166" s="1"/>
  <c r="BD131" i="164"/>
  <c r="BD248" i="164" s="1"/>
  <c r="K131" i="164"/>
  <c r="K248" i="164" s="1"/>
  <c r="AO131" i="164"/>
  <c r="AO248" i="164" s="1"/>
  <c r="CH131" i="164"/>
  <c r="CH248" i="164" s="1"/>
  <c r="BS122" i="164"/>
  <c r="CH122" i="164"/>
  <c r="H14" i="163"/>
  <c r="H14" i="166" s="1"/>
  <c r="Z122" i="164"/>
  <c r="BD122" i="164"/>
  <c r="AO113" i="164"/>
  <c r="AR113" i="164" s="1"/>
  <c r="Z131" i="164"/>
  <c r="Z248" i="164" s="1"/>
  <c r="Z113" i="164"/>
  <c r="BV104" i="164"/>
  <c r="AC108" i="164"/>
  <c r="K14" i="163"/>
  <c r="K14" i="166" s="1"/>
  <c r="G51" i="163"/>
  <c r="G51" i="166" s="1"/>
  <c r="BG104" i="164"/>
  <c r="K113" i="164"/>
  <c r="G69" i="163"/>
  <c r="G69" i="166" s="1"/>
  <c r="BC85" i="164"/>
  <c r="J85" i="164"/>
  <c r="AN85" i="164"/>
  <c r="BR85" i="164"/>
  <c r="CG85" i="164"/>
  <c r="A86" i="164"/>
  <c r="Y85" i="164"/>
  <c r="Q109" i="164"/>
  <c r="F51" i="163"/>
  <c r="F51" i="166" s="1"/>
  <c r="AN132" i="164"/>
  <c r="CG132" i="164"/>
  <c r="BR132" i="164"/>
  <c r="J132" i="164"/>
  <c r="BC132" i="164"/>
  <c r="A133" i="164"/>
  <c r="Y132" i="164"/>
  <c r="H86" i="163"/>
  <c r="H86" i="166" s="1"/>
  <c r="CG141" i="164"/>
  <c r="A142" i="164"/>
  <c r="J141" i="164"/>
  <c r="AN141" i="164"/>
  <c r="Y141" i="164"/>
  <c r="BR141" i="164"/>
  <c r="BC141" i="164"/>
  <c r="AN114" i="164"/>
  <c r="Q114" i="164"/>
  <c r="BT114" i="164"/>
  <c r="BJ118" i="164"/>
  <c r="BJ119" i="164" s="1"/>
  <c r="Q118" i="164"/>
  <c r="BE114" i="164"/>
  <c r="Z114" i="164"/>
  <c r="G118" i="164"/>
  <c r="CD114" i="164"/>
  <c r="AK114" i="164"/>
  <c r="CG114" i="164"/>
  <c r="BO114" i="164"/>
  <c r="Y114" i="164"/>
  <c r="AP114" i="164"/>
  <c r="L114" i="164"/>
  <c r="CD118" i="164"/>
  <c r="CD119" i="164" s="1"/>
  <c r="K118" i="164"/>
  <c r="BY114" i="164"/>
  <c r="AO114" i="164"/>
  <c r="AU118" i="164"/>
  <c r="AU119" i="164" s="1"/>
  <c r="CH118" i="164"/>
  <c r="AO118" i="164"/>
  <c r="AA118" i="164"/>
  <c r="AA119" i="164" s="1"/>
  <c r="CH114" i="164"/>
  <c r="CI114" i="164"/>
  <c r="BS118" i="164"/>
  <c r="AF118" i="164"/>
  <c r="AF119" i="164" s="1"/>
  <c r="BD119" i="164"/>
  <c r="L118" i="164"/>
  <c r="BR114" i="164"/>
  <c r="CI118" i="164"/>
  <c r="CI119" i="164" s="1"/>
  <c r="BD118" i="164"/>
  <c r="BO118" i="164"/>
  <c r="BO119" i="164" s="1"/>
  <c r="AK118" i="164"/>
  <c r="AK119" i="164" s="1"/>
  <c r="AO119" i="164"/>
  <c r="Z118" i="164"/>
  <c r="BE118" i="164"/>
  <c r="BE119" i="164" s="1"/>
  <c r="AZ118" i="164"/>
  <c r="AZ119" i="164" s="1"/>
  <c r="AA114" i="164"/>
  <c r="J114" i="164"/>
  <c r="AP118" i="164"/>
  <c r="AP119" i="164" s="1"/>
  <c r="BT118" i="164"/>
  <c r="BT119" i="164" s="1"/>
  <c r="BY118" i="164"/>
  <c r="BY119" i="164" s="1"/>
  <c r="V114" i="164"/>
  <c r="K119" i="164"/>
  <c r="CN118" i="164"/>
  <c r="CN119" i="164" s="1"/>
  <c r="K114" i="164"/>
  <c r="BC114" i="164"/>
  <c r="Z119" i="164"/>
  <c r="BD114" i="164"/>
  <c r="CN114" i="164"/>
  <c r="AZ114" i="164"/>
  <c r="AF114" i="164"/>
  <c r="A118" i="164"/>
  <c r="CH119" i="164"/>
  <c r="V118" i="164"/>
  <c r="BS119" i="164"/>
  <c r="G114" i="164"/>
  <c r="BS114" i="164"/>
  <c r="BJ114" i="164"/>
  <c r="AU114" i="164"/>
  <c r="CG108" i="164"/>
  <c r="BC108" i="164"/>
  <c r="AN108" i="164"/>
  <c r="A109" i="164"/>
  <c r="J108" i="164"/>
  <c r="BR108" i="164"/>
  <c r="Y108" i="164"/>
  <c r="A151" i="164"/>
  <c r="A160" i="164"/>
  <c r="A95" i="164"/>
  <c r="J99" i="164"/>
  <c r="AN99" i="164"/>
  <c r="CG99" i="164"/>
  <c r="BR99" i="164"/>
  <c r="BC99" i="164"/>
  <c r="Y99" i="164"/>
  <c r="BD113" i="164"/>
  <c r="BG113" i="164" s="1"/>
  <c r="A124" i="164"/>
  <c r="J123" i="164"/>
  <c r="CG123" i="164"/>
  <c r="BC123" i="164"/>
  <c r="AN123" i="164"/>
  <c r="BR123" i="164"/>
  <c r="Y123" i="164"/>
  <c r="AJ67" i="164"/>
  <c r="AT67" i="164"/>
  <c r="BI67" i="164"/>
  <c r="K67" i="164"/>
  <c r="U67" i="164"/>
  <c r="AE67" i="164"/>
  <c r="BC67" i="164"/>
  <c r="P67" i="164"/>
  <c r="Y67" i="164"/>
  <c r="BD67" i="164"/>
  <c r="J67" i="164"/>
  <c r="AO67" i="164"/>
  <c r="CH67" i="164"/>
  <c r="AY67" i="164"/>
  <c r="F67" i="164"/>
  <c r="CM67" i="164"/>
  <c r="BN67" i="164"/>
  <c r="AN67" i="164"/>
  <c r="BS67" i="164"/>
  <c r="CC67" i="164"/>
  <c r="Z67" i="164"/>
  <c r="BR67" i="164"/>
  <c r="BX67" i="164"/>
  <c r="N103" i="164"/>
  <c r="AN76" i="164"/>
  <c r="Y76" i="164"/>
  <c r="A77" i="164"/>
  <c r="BR76" i="164"/>
  <c r="J76" i="164"/>
  <c r="BC76" i="164"/>
  <c r="CG76" i="164"/>
  <c r="L109" i="164"/>
  <c r="N109" i="164" s="1"/>
  <c r="N108" i="164"/>
  <c r="V109" i="164"/>
  <c r="N104" i="164"/>
  <c r="G109" i="164"/>
  <c r="AC109" i="164"/>
  <c r="AG109" i="164"/>
  <c r="AB119" i="164"/>
  <c r="BU69" i="164"/>
  <c r="AB128" i="164"/>
  <c r="W138" i="164"/>
  <c r="AQ98" i="164"/>
  <c r="BA78" i="164"/>
  <c r="H159" i="164"/>
  <c r="M149" i="164"/>
  <c r="AL99" i="164"/>
  <c r="AV88" i="164"/>
  <c r="AR88" i="164"/>
  <c r="W129" i="164"/>
  <c r="R139" i="164"/>
  <c r="M158" i="164"/>
  <c r="H168" i="164"/>
  <c r="AR79" i="164"/>
  <c r="K48" i="163" s="1"/>
  <c r="K48" i="166" s="1"/>
  <c r="AV79" i="164"/>
  <c r="R148" i="164"/>
  <c r="AL108" i="164"/>
  <c r="AQ89" i="164"/>
  <c r="AG118" i="164"/>
  <c r="CJ91" i="164"/>
  <c r="CK101" i="164"/>
  <c r="E104" i="163"/>
  <c r="E104" i="166" s="1"/>
  <c r="BV49" i="164"/>
  <c r="K81" i="163" s="1"/>
  <c r="K81" i="166" s="1"/>
  <c r="BZ49" i="164"/>
  <c r="BQ19" i="164"/>
  <c r="BU19" i="164"/>
  <c r="BZ18" i="164"/>
  <c r="BV18" i="164"/>
  <c r="BV59" i="164"/>
  <c r="BZ59" i="164"/>
  <c r="AR101" i="164"/>
  <c r="AQ91" i="164"/>
  <c r="CJ102" i="164"/>
  <c r="CK112" i="164"/>
  <c r="F105" i="163"/>
  <c r="F105" i="166" s="1"/>
  <c r="AO122" i="164"/>
  <c r="AR112" i="164"/>
  <c r="BZ28" i="164"/>
  <c r="BV28" i="164"/>
  <c r="CE48" i="164"/>
  <c r="CO38" i="164"/>
  <c r="CK38" i="164"/>
  <c r="CJ58" i="164"/>
  <c r="CE39" i="164"/>
  <c r="BV29" i="164"/>
  <c r="BZ29" i="164"/>
  <c r="CJ68" i="164"/>
  <c r="BS141" i="164" l="1"/>
  <c r="K132" i="164"/>
  <c r="K249" i="164" s="1"/>
  <c r="AC113" i="164"/>
  <c r="BS123" i="164"/>
  <c r="H69" i="163"/>
  <c r="H69" i="166" s="1"/>
  <c r="G106" i="163"/>
  <c r="G106" i="166" s="1"/>
  <c r="L104" i="163"/>
  <c r="L104" i="166" s="1"/>
  <c r="L50" i="163"/>
  <c r="L50" i="166" s="1"/>
  <c r="G15" i="163"/>
  <c r="G15" i="166" s="1"/>
  <c r="M105" i="163"/>
  <c r="M105" i="166" s="1"/>
  <c r="E51" i="163"/>
  <c r="E51" i="166" s="1"/>
  <c r="F52" i="163"/>
  <c r="F52" i="166" s="1"/>
  <c r="K82" i="163"/>
  <c r="K82" i="166" s="1"/>
  <c r="BD141" i="164"/>
  <c r="CH141" i="164"/>
  <c r="AO141" i="164"/>
  <c r="K141" i="164"/>
  <c r="BS132" i="164"/>
  <c r="BS249" i="164" s="1"/>
  <c r="CH132" i="164"/>
  <c r="CH249" i="164" s="1"/>
  <c r="Z132" i="164"/>
  <c r="Z249" i="164" s="1"/>
  <c r="BD132" i="164"/>
  <c r="BD249" i="164" s="1"/>
  <c r="AO123" i="164"/>
  <c r="AR123" i="164" s="1"/>
  <c r="Z141" i="164"/>
  <c r="AC118" i="164"/>
  <c r="H87" i="163"/>
  <c r="H87" i="166" s="1"/>
  <c r="K123" i="164"/>
  <c r="N113" i="164"/>
  <c r="N114" i="164"/>
  <c r="H15" i="163"/>
  <c r="H15" i="166" s="1"/>
  <c r="AN142" i="164"/>
  <c r="J142" i="164"/>
  <c r="K142" i="164" s="1"/>
  <c r="CG142" i="164"/>
  <c r="BC142" i="164"/>
  <c r="Y142" i="164"/>
  <c r="A143" i="164"/>
  <c r="BR142" i="164"/>
  <c r="Z123" i="164"/>
  <c r="V119" i="164"/>
  <c r="A170" i="164"/>
  <c r="A161" i="164"/>
  <c r="BR133" i="164"/>
  <c r="A134" i="164"/>
  <c r="AN133" i="164"/>
  <c r="Y133" i="164"/>
  <c r="BC133" i="164"/>
  <c r="CG133" i="164"/>
  <c r="J133" i="164"/>
  <c r="BG114" i="164"/>
  <c r="K15" i="163"/>
  <c r="K15" i="166" s="1"/>
  <c r="J118" i="164"/>
  <c r="BC118" i="164"/>
  <c r="BR118" i="164"/>
  <c r="A119" i="164"/>
  <c r="Y118" i="164"/>
  <c r="CG118" i="164"/>
  <c r="AN118" i="164"/>
  <c r="L119" i="164"/>
  <c r="N119" i="164" s="1"/>
  <c r="N118" i="164"/>
  <c r="G119" i="164"/>
  <c r="J109" i="164"/>
  <c r="CG109" i="164"/>
  <c r="BR109" i="164"/>
  <c r="AN109" i="164"/>
  <c r="BC109" i="164"/>
  <c r="Y109" i="164"/>
  <c r="A105" i="164"/>
  <c r="Q119" i="164"/>
  <c r="AN86" i="164"/>
  <c r="Y86" i="164"/>
  <c r="BR86" i="164"/>
  <c r="A87" i="164"/>
  <c r="BC86" i="164"/>
  <c r="CG86" i="164"/>
  <c r="J86" i="164"/>
  <c r="CC77" i="164"/>
  <c r="AT77" i="164"/>
  <c r="CM77" i="164"/>
  <c r="BX77" i="164"/>
  <c r="F77" i="164"/>
  <c r="Y77" i="164"/>
  <c r="CH77" i="164"/>
  <c r="K77" i="164"/>
  <c r="AJ77" i="164"/>
  <c r="AE77" i="164"/>
  <c r="BC77" i="164"/>
  <c r="BN77" i="164"/>
  <c r="AY77" i="164"/>
  <c r="BI77" i="164"/>
  <c r="U77" i="164"/>
  <c r="AO77" i="164"/>
  <c r="Z77" i="164"/>
  <c r="BS77" i="164"/>
  <c r="BD77" i="164"/>
  <c r="P77" i="164"/>
  <c r="J77" i="164"/>
  <c r="AN77" i="164"/>
  <c r="BR77" i="164"/>
  <c r="BS128" i="164"/>
  <c r="AO128" i="164"/>
  <c r="BY124" i="164"/>
  <c r="AP124" i="164"/>
  <c r="CI128" i="164"/>
  <c r="CI129" i="164" s="1"/>
  <c r="AF128" i="164"/>
  <c r="AF129" i="164" s="1"/>
  <c r="BE128" i="164"/>
  <c r="BE129" i="164" s="1"/>
  <c r="CN124" i="164"/>
  <c r="CG124" i="164"/>
  <c r="CH124" i="164"/>
  <c r="AO129" i="164"/>
  <c r="BD128" i="164"/>
  <c r="Z128" i="164"/>
  <c r="K128" i="164"/>
  <c r="L128" i="164"/>
  <c r="V128" i="164"/>
  <c r="AF124" i="164"/>
  <c r="BT128" i="164"/>
  <c r="BT129" i="164" s="1"/>
  <c r="K129" i="164"/>
  <c r="AP128" i="164"/>
  <c r="AP129" i="164" s="1"/>
  <c r="AA128" i="164"/>
  <c r="AA129" i="164" s="1"/>
  <c r="CH128" i="164"/>
  <c r="J124" i="164"/>
  <c r="K124" i="164"/>
  <c r="Z129" i="164"/>
  <c r="AZ128" i="164"/>
  <c r="AZ129" i="164" s="1"/>
  <c r="G124" i="164"/>
  <c r="Y124" i="164"/>
  <c r="CD128" i="164"/>
  <c r="CD129" i="164" s="1"/>
  <c r="BO128" i="164"/>
  <c r="BO129" i="164" s="1"/>
  <c r="Z124" i="164"/>
  <c r="CN128" i="164"/>
  <c r="CN129" i="164" s="1"/>
  <c r="BS124" i="164"/>
  <c r="AZ124" i="164"/>
  <c r="AA124" i="164"/>
  <c r="BR124" i="164"/>
  <c r="BS129" i="164"/>
  <c r="BJ124" i="164"/>
  <c r="AK124" i="164"/>
  <c r="Q124" i="164"/>
  <c r="BJ128" i="164"/>
  <c r="BJ129" i="164" s="1"/>
  <c r="BY128" i="164"/>
  <c r="BY129" i="164" s="1"/>
  <c r="G128" i="164"/>
  <c r="BT124" i="164"/>
  <c r="AU124" i="164"/>
  <c r="AN124" i="164"/>
  <c r="CH129" i="164"/>
  <c r="AO124" i="164"/>
  <c r="CI124" i="164"/>
  <c r="L124" i="164"/>
  <c r="BE124" i="164"/>
  <c r="BO124" i="164"/>
  <c r="AU128" i="164"/>
  <c r="AU129" i="164" s="1"/>
  <c r="BC124" i="164"/>
  <c r="V124" i="164"/>
  <c r="AK128" i="164"/>
  <c r="AK129" i="164" s="1"/>
  <c r="CD124" i="164"/>
  <c r="BD129" i="164"/>
  <c r="A128" i="164"/>
  <c r="Q128" i="164"/>
  <c r="BD124" i="164"/>
  <c r="AN95" i="164"/>
  <c r="Y95" i="164"/>
  <c r="CG95" i="164"/>
  <c r="BR95" i="164"/>
  <c r="A96" i="164"/>
  <c r="J95" i="164"/>
  <c r="BC95" i="164"/>
  <c r="CH123" i="164"/>
  <c r="Y151" i="164"/>
  <c r="J151" i="164"/>
  <c r="BC151" i="164"/>
  <c r="AN151" i="164"/>
  <c r="CG151" i="164"/>
  <c r="BR151" i="164"/>
  <c r="A152" i="164"/>
  <c r="G70" i="163"/>
  <c r="G70" i="166" s="1"/>
  <c r="BD123" i="164"/>
  <c r="BV114" i="164"/>
  <c r="AL118" i="164"/>
  <c r="BA79" i="164"/>
  <c r="AB129" i="164"/>
  <c r="R149" i="164"/>
  <c r="AG128" i="164"/>
  <c r="AV89" i="164"/>
  <c r="AR89" i="164"/>
  <c r="K49" i="163" s="1"/>
  <c r="K49" i="166" s="1"/>
  <c r="M168" i="164"/>
  <c r="H178" i="164"/>
  <c r="M159" i="164"/>
  <c r="H169" i="164"/>
  <c r="BF78" i="164"/>
  <c r="BV69" i="164"/>
  <c r="BZ69" i="164"/>
  <c r="AQ108" i="164"/>
  <c r="R158" i="164"/>
  <c r="BA88" i="164"/>
  <c r="AG119" i="164"/>
  <c r="AC119" i="164"/>
  <c r="AR98" i="164"/>
  <c r="AV98" i="164"/>
  <c r="W139" i="164"/>
  <c r="AQ99" i="164"/>
  <c r="AL109" i="164"/>
  <c r="W148" i="164"/>
  <c r="AB138" i="164"/>
  <c r="CO68" i="164"/>
  <c r="CK68" i="164"/>
  <c r="CA29" i="164"/>
  <c r="CE29" i="164"/>
  <c r="CJ48" i="164"/>
  <c r="AO132" i="164"/>
  <c r="AO249" i="164" s="1"/>
  <c r="AR122" i="164"/>
  <c r="CJ112" i="164"/>
  <c r="CK122" i="164"/>
  <c r="F106" i="163"/>
  <c r="F106" i="166" s="1"/>
  <c r="CJ39" i="164"/>
  <c r="CE49" i="164"/>
  <c r="CE28" i="164"/>
  <c r="CA28" i="164"/>
  <c r="CE59" i="164"/>
  <c r="AQ101" i="164"/>
  <c r="AR111" i="164"/>
  <c r="CA18" i="164"/>
  <c r="CE18" i="164"/>
  <c r="BV19" i="164"/>
  <c r="BZ19" i="164"/>
  <c r="CO58" i="164"/>
  <c r="CK58" i="164"/>
  <c r="CJ101" i="164"/>
  <c r="CK111" i="164"/>
  <c r="E105" i="163"/>
  <c r="E105" i="166" s="1"/>
  <c r="BS151" i="164" l="1"/>
  <c r="BS133" i="164"/>
  <c r="BS250" i="164" s="1"/>
  <c r="N123" i="164"/>
  <c r="L51" i="163"/>
  <c r="L51" i="166" s="1"/>
  <c r="K83" i="163"/>
  <c r="K83" i="166" s="1"/>
  <c r="E52" i="163"/>
  <c r="E52" i="166" s="1"/>
  <c r="L105" i="163"/>
  <c r="L105" i="166" s="1"/>
  <c r="M106" i="163"/>
  <c r="M106" i="166" s="1"/>
  <c r="F53" i="163"/>
  <c r="F53" i="166" s="1"/>
  <c r="H70" i="163"/>
  <c r="H70" i="166" s="1"/>
  <c r="BD151" i="164"/>
  <c r="BS142" i="164"/>
  <c r="CH151" i="164"/>
  <c r="AO151" i="164"/>
  <c r="K151" i="164"/>
  <c r="Z151" i="164"/>
  <c r="Z142" i="164"/>
  <c r="G16" i="163"/>
  <c r="G16" i="166" s="1"/>
  <c r="CH142" i="164"/>
  <c r="BD142" i="164"/>
  <c r="K16" i="163"/>
  <c r="K16" i="166" s="1"/>
  <c r="N124" i="164"/>
  <c r="BD133" i="164"/>
  <c r="CH133" i="164"/>
  <c r="CK133" i="164" s="1"/>
  <c r="H16" i="163"/>
  <c r="H16" i="166" s="1"/>
  <c r="BV124" i="164"/>
  <c r="G53" i="163"/>
  <c r="G53" i="166" s="1"/>
  <c r="Z133" i="164"/>
  <c r="AC133" i="164" s="1"/>
  <c r="BG123" i="164"/>
  <c r="L129" i="164"/>
  <c r="N129" i="164" s="1"/>
  <c r="N128" i="164"/>
  <c r="CG105" i="164"/>
  <c r="Y105" i="164"/>
  <c r="J105" i="164"/>
  <c r="BC105" i="164"/>
  <c r="AN105" i="164"/>
  <c r="A106" i="164"/>
  <c r="BR105" i="164"/>
  <c r="BR96" i="164"/>
  <c r="AN96" i="164"/>
  <c r="A97" i="164"/>
  <c r="BC96" i="164"/>
  <c r="CG96" i="164"/>
  <c r="J96" i="164"/>
  <c r="Y96" i="164"/>
  <c r="Q129" i="164"/>
  <c r="J87" i="164"/>
  <c r="AO87" i="164"/>
  <c r="BN87" i="164"/>
  <c r="AY87" i="164"/>
  <c r="BX87" i="164"/>
  <c r="U87" i="164"/>
  <c r="BI87" i="164"/>
  <c r="CH87" i="164"/>
  <c r="AN87" i="164"/>
  <c r="BS87" i="164"/>
  <c r="CC87" i="164"/>
  <c r="BC87" i="164"/>
  <c r="CM87" i="164"/>
  <c r="Y87" i="164"/>
  <c r="BR87" i="164"/>
  <c r="F87" i="164"/>
  <c r="P87" i="164"/>
  <c r="AJ87" i="164"/>
  <c r="Z87" i="164"/>
  <c r="K87" i="164"/>
  <c r="AT87" i="164"/>
  <c r="BD87" i="164"/>
  <c r="AE87" i="164"/>
  <c r="CG119" i="164"/>
  <c r="AN119" i="164"/>
  <c r="A115" i="164"/>
  <c r="BC119" i="164"/>
  <c r="Y119" i="164"/>
  <c r="BR119" i="164"/>
  <c r="J119" i="164"/>
  <c r="AZ138" i="164"/>
  <c r="AZ139" i="164" s="1"/>
  <c r="AK138" i="164"/>
  <c r="AK139" i="164" s="1"/>
  <c r="BS134" i="164"/>
  <c r="AZ134" i="164"/>
  <c r="V134" i="164"/>
  <c r="AA138" i="164"/>
  <c r="AA139" i="164" s="1"/>
  <c r="BJ134" i="164"/>
  <c r="AK134" i="164"/>
  <c r="BC134" i="164"/>
  <c r="K138" i="164"/>
  <c r="CG134" i="164"/>
  <c r="AP134" i="164"/>
  <c r="CH134" i="164"/>
  <c r="J134" i="164"/>
  <c r="CN138" i="164"/>
  <c r="CN139" i="164" s="1"/>
  <c r="BY138" i="164"/>
  <c r="BY139" i="164" s="1"/>
  <c r="V138" i="164"/>
  <c r="G138" i="164"/>
  <c r="BT134" i="164"/>
  <c r="CN134" i="164"/>
  <c r="BT138" i="164"/>
  <c r="BT139" i="164" s="1"/>
  <c r="BR134" i="164"/>
  <c r="K134" i="164"/>
  <c r="Z138" i="164"/>
  <c r="CD134" i="164"/>
  <c r="CD138" i="164"/>
  <c r="CD139" i="164" s="1"/>
  <c r="Z139" i="164"/>
  <c r="L138" i="164"/>
  <c r="AF134" i="164"/>
  <c r="BS139" i="164"/>
  <c r="BJ138" i="164"/>
  <c r="BJ139" i="164" s="1"/>
  <c r="AU138" i="164"/>
  <c r="AU139" i="164" s="1"/>
  <c r="A138" i="164"/>
  <c r="BD134" i="164"/>
  <c r="AO134" i="164"/>
  <c r="CI134" i="164"/>
  <c r="AU134" i="164"/>
  <c r="AN134" i="164"/>
  <c r="CH139" i="164"/>
  <c r="G134" i="164"/>
  <c r="CH138" i="164"/>
  <c r="BS138" i="164"/>
  <c r="Q138" i="164"/>
  <c r="BO138" i="164"/>
  <c r="BO139" i="164" s="1"/>
  <c r="Y134" i="164"/>
  <c r="BE134" i="164"/>
  <c r="Q134" i="164"/>
  <c r="CI138" i="164"/>
  <c r="CI139" i="164" s="1"/>
  <c r="AF138" i="164"/>
  <c r="AF139" i="164" s="1"/>
  <c r="AO138" i="164"/>
  <c r="AA134" i="164"/>
  <c r="AP138" i="164"/>
  <c r="AP139" i="164" s="1"/>
  <c r="BO134" i="164"/>
  <c r="Z134" i="164"/>
  <c r="BD139" i="164"/>
  <c r="AO139" i="164"/>
  <c r="BD138" i="164"/>
  <c r="BE138" i="164"/>
  <c r="BE139" i="164" s="1"/>
  <c r="L134" i="164"/>
  <c r="BY134" i="164"/>
  <c r="K139" i="164"/>
  <c r="AC128" i="164"/>
  <c r="J128" i="164"/>
  <c r="Y128" i="164"/>
  <c r="BC128" i="164"/>
  <c r="A129" i="164"/>
  <c r="CG128" i="164"/>
  <c r="AN128" i="164"/>
  <c r="BR128" i="164"/>
  <c r="BG124" i="164"/>
  <c r="AC123" i="164"/>
  <c r="AO133" i="164"/>
  <c r="AO250" i="164" s="1"/>
  <c r="G129" i="164"/>
  <c r="H88" i="163"/>
  <c r="H88" i="166" s="1"/>
  <c r="J143" i="164"/>
  <c r="A144" i="164"/>
  <c r="Y143" i="164"/>
  <c r="BR143" i="164"/>
  <c r="BS143" i="164" s="1"/>
  <c r="CG143" i="164"/>
  <c r="AN143" i="164"/>
  <c r="BC143" i="164"/>
  <c r="AN161" i="164"/>
  <c r="BR161" i="164"/>
  <c r="Y161" i="164"/>
  <c r="BC161" i="164"/>
  <c r="CG161" i="164"/>
  <c r="A162" i="164"/>
  <c r="J161" i="164"/>
  <c r="CK123" i="164"/>
  <c r="K133" i="164"/>
  <c r="N133" i="164" s="1"/>
  <c r="Y152" i="164"/>
  <c r="CG152" i="164"/>
  <c r="J152" i="164"/>
  <c r="K152" i="164" s="1"/>
  <c r="A153" i="164"/>
  <c r="BR152" i="164"/>
  <c r="BC152" i="164"/>
  <c r="AN152" i="164"/>
  <c r="A171" i="164"/>
  <c r="A180" i="164"/>
  <c r="V129" i="164"/>
  <c r="AB148" i="164"/>
  <c r="BA98" i="164"/>
  <c r="AQ109" i="164"/>
  <c r="AV108" i="164"/>
  <c r="AR108" i="164"/>
  <c r="R159" i="164"/>
  <c r="AR99" i="164"/>
  <c r="K50" i="163" s="1"/>
  <c r="K50" i="166" s="1"/>
  <c r="AV99" i="164"/>
  <c r="AL119" i="164"/>
  <c r="CE69" i="164"/>
  <c r="M178" i="164"/>
  <c r="H188" i="164"/>
  <c r="R168" i="164"/>
  <c r="AG129" i="164"/>
  <c r="AC129" i="164"/>
  <c r="W149" i="164"/>
  <c r="BK78" i="164"/>
  <c r="BG78" i="164"/>
  <c r="BF79" i="164"/>
  <c r="AG138" i="164"/>
  <c r="AB139" i="164"/>
  <c r="BF88" i="164"/>
  <c r="BA89" i="164"/>
  <c r="AL128" i="164"/>
  <c r="W158" i="164"/>
  <c r="M169" i="164"/>
  <c r="H179" i="164"/>
  <c r="AQ118" i="164"/>
  <c r="AQ111" i="164"/>
  <c r="AR121" i="164"/>
  <c r="CK132" i="164"/>
  <c r="CK249" i="164" s="1"/>
  <c r="CJ249" i="164" s="1"/>
  <c r="CJ122" i="164"/>
  <c r="F107" i="163"/>
  <c r="F107" i="166" s="1"/>
  <c r="AO142" i="164"/>
  <c r="AR132" i="164"/>
  <c r="AR249" i="164" s="1"/>
  <c r="AQ249" i="164" s="1"/>
  <c r="CJ49" i="164"/>
  <c r="CF29" i="164"/>
  <c r="CJ29" i="164"/>
  <c r="CJ111" i="164"/>
  <c r="CK121" i="164"/>
  <c r="E106" i="163"/>
  <c r="E106" i="166" s="1"/>
  <c r="CO39" i="164"/>
  <c r="CK39" i="164"/>
  <c r="CK48" i="164"/>
  <c r="CO48" i="164"/>
  <c r="CE19" i="164"/>
  <c r="CA19" i="164"/>
  <c r="CF18" i="164"/>
  <c r="CJ18" i="164"/>
  <c r="CJ59" i="164"/>
  <c r="CF28" i="164"/>
  <c r="CJ28" i="164"/>
  <c r="AO161" i="164" l="1"/>
  <c r="BS161" i="164"/>
  <c r="AO251" i="164"/>
  <c r="AC250" i="164"/>
  <c r="BD161" i="164"/>
  <c r="CH251" i="164"/>
  <c r="K251" i="164"/>
  <c r="BS152" i="164"/>
  <c r="Z251" i="164"/>
  <c r="BS251" i="164"/>
  <c r="BD251" i="164"/>
  <c r="Z250" i="164"/>
  <c r="N250" i="164"/>
  <c r="BG133" i="164"/>
  <c r="BG250" i="164" s="1"/>
  <c r="BD250" i="164"/>
  <c r="K250" i="164"/>
  <c r="G17" i="163"/>
  <c r="G17" i="166" s="1"/>
  <c r="CK250" i="164"/>
  <c r="CH250" i="164"/>
  <c r="L106" i="163"/>
  <c r="L106" i="166" s="1"/>
  <c r="G108" i="163"/>
  <c r="G108" i="166" s="1"/>
  <c r="G107" i="163"/>
  <c r="G107" i="166" s="1"/>
  <c r="F54" i="163"/>
  <c r="F54" i="166" s="1"/>
  <c r="G35" i="163"/>
  <c r="G35" i="166" s="1"/>
  <c r="M107" i="163"/>
  <c r="M107" i="166" s="1"/>
  <c r="L52" i="163"/>
  <c r="L52" i="166" s="1"/>
  <c r="G71" i="163"/>
  <c r="G71" i="166" s="1"/>
  <c r="E53" i="163"/>
  <c r="E53" i="166" s="1"/>
  <c r="K98" i="163"/>
  <c r="K98" i="166" s="1"/>
  <c r="H89" i="163"/>
  <c r="H89" i="166" s="1"/>
  <c r="CH161" i="164"/>
  <c r="Z161" i="164"/>
  <c r="K161" i="164"/>
  <c r="Z152" i="164"/>
  <c r="CH152" i="164"/>
  <c r="BD152" i="164"/>
  <c r="G36" i="163"/>
  <c r="G36" i="166" s="1"/>
  <c r="H17" i="163"/>
  <c r="H17" i="166" s="1"/>
  <c r="BD143" i="164"/>
  <c r="H71" i="163"/>
  <c r="H71" i="166" s="1"/>
  <c r="K17" i="163"/>
  <c r="K17" i="166" s="1"/>
  <c r="AC138" i="164"/>
  <c r="AO143" i="164"/>
  <c r="V139" i="164"/>
  <c r="Q139" i="164"/>
  <c r="CH143" i="164"/>
  <c r="J115" i="164"/>
  <c r="AN115" i="164"/>
  <c r="BC115" i="164"/>
  <c r="Y115" i="164"/>
  <c r="A116" i="164"/>
  <c r="BR115" i="164"/>
  <c r="CG115" i="164"/>
  <c r="BG134" i="164"/>
  <c r="CG106" i="164"/>
  <c r="A107" i="164"/>
  <c r="BR106" i="164"/>
  <c r="J106" i="164"/>
  <c r="BC106" i="164"/>
  <c r="Y106" i="164"/>
  <c r="AN106" i="164"/>
  <c r="AN162" i="164"/>
  <c r="A163" i="164"/>
  <c r="Y162" i="164"/>
  <c r="BC162" i="164"/>
  <c r="BR162" i="164"/>
  <c r="J162" i="164"/>
  <c r="K162" i="164" s="1"/>
  <c r="CG162" i="164"/>
  <c r="A148" i="164"/>
  <c r="BC144" i="164"/>
  <c r="AF144" i="164"/>
  <c r="BS149" i="164"/>
  <c r="BJ148" i="164"/>
  <c r="BJ149" i="164" s="1"/>
  <c r="AU148" i="164"/>
  <c r="AU149" i="164" s="1"/>
  <c r="Q148" i="164"/>
  <c r="AN144" i="164"/>
  <c r="CH149" i="164"/>
  <c r="G144" i="164"/>
  <c r="CH148" i="164"/>
  <c r="BO148" i="164"/>
  <c r="BO149" i="164" s="1"/>
  <c r="BD144" i="164"/>
  <c r="BE148" i="164"/>
  <c r="BE149" i="164" s="1"/>
  <c r="CN144" i="164"/>
  <c r="BO144" i="164"/>
  <c r="Z144" i="164"/>
  <c r="BD149" i="164"/>
  <c r="AO149" i="164"/>
  <c r="CD144" i="164"/>
  <c r="Z148" i="164"/>
  <c r="BY144" i="164"/>
  <c r="Y144" i="164"/>
  <c r="AP144" i="164"/>
  <c r="G148" i="164"/>
  <c r="J144" i="164"/>
  <c r="K149" i="164"/>
  <c r="AP148" i="164"/>
  <c r="AP149" i="164" s="1"/>
  <c r="CH144" i="164"/>
  <c r="AO144" i="164"/>
  <c r="AA148" i="164"/>
  <c r="AA149" i="164" s="1"/>
  <c r="CG144" i="164"/>
  <c r="K144" i="164"/>
  <c r="CD148" i="164"/>
  <c r="CD149" i="164" s="1"/>
  <c r="BR144" i="164"/>
  <c r="BS144" i="164"/>
  <c r="BJ144" i="164"/>
  <c r="AK144" i="164"/>
  <c r="V144" i="164"/>
  <c r="AA144" i="164"/>
  <c r="K148" i="164"/>
  <c r="CN148" i="164"/>
  <c r="CN149" i="164" s="1"/>
  <c r="BY148" i="164"/>
  <c r="BY149" i="164" s="1"/>
  <c r="V148" i="164"/>
  <c r="AU144" i="164"/>
  <c r="AZ144" i="164"/>
  <c r="CI144" i="164"/>
  <c r="BS148" i="164"/>
  <c r="L144" i="164"/>
  <c r="Q144" i="164"/>
  <c r="AK148" i="164"/>
  <c r="AK149" i="164" s="1"/>
  <c r="BT148" i="164"/>
  <c r="BT149" i="164" s="1"/>
  <c r="BE144" i="164"/>
  <c r="BD148" i="164"/>
  <c r="CI148" i="164"/>
  <c r="CI149" i="164" s="1"/>
  <c r="L148" i="164"/>
  <c r="Z149" i="164"/>
  <c r="AF148" i="164"/>
  <c r="AF149" i="164" s="1"/>
  <c r="AZ148" i="164"/>
  <c r="AZ149" i="164" s="1"/>
  <c r="BT144" i="164"/>
  <c r="AO148" i="164"/>
  <c r="N134" i="164"/>
  <c r="Y138" i="164"/>
  <c r="J138" i="164"/>
  <c r="CG138" i="164"/>
  <c r="BR138" i="164"/>
  <c r="A139" i="164"/>
  <c r="AN138" i="164"/>
  <c r="BC138" i="164"/>
  <c r="AE97" i="164"/>
  <c r="CC97" i="164"/>
  <c r="BI97" i="164"/>
  <c r="Z97" i="164"/>
  <c r="AN97" i="164"/>
  <c r="BS97" i="164"/>
  <c r="P97" i="164"/>
  <c r="K97" i="164"/>
  <c r="Y97" i="164"/>
  <c r="AT97" i="164"/>
  <c r="F97" i="164"/>
  <c r="CM97" i="164"/>
  <c r="CH97" i="164"/>
  <c r="BD97" i="164"/>
  <c r="BR97" i="164"/>
  <c r="AY97" i="164"/>
  <c r="BN97" i="164"/>
  <c r="BC97" i="164"/>
  <c r="BX97" i="164"/>
  <c r="J97" i="164"/>
  <c r="AO97" i="164"/>
  <c r="U97" i="164"/>
  <c r="AJ97" i="164"/>
  <c r="A172" i="164"/>
  <c r="AN171" i="164"/>
  <c r="AO171" i="164" s="1"/>
  <c r="BR171" i="164"/>
  <c r="BS171" i="164" s="1"/>
  <c r="BC171" i="164"/>
  <c r="J171" i="164"/>
  <c r="Y171" i="164"/>
  <c r="CG171" i="164"/>
  <c r="K143" i="164"/>
  <c r="CG129" i="164"/>
  <c r="Y129" i="164"/>
  <c r="J129" i="164"/>
  <c r="A125" i="164"/>
  <c r="AN129" i="164"/>
  <c r="BC129" i="164"/>
  <c r="BR129" i="164"/>
  <c r="BV134" i="164"/>
  <c r="AR133" i="164"/>
  <c r="AR250" i="164" s="1"/>
  <c r="AQ250" i="164" s="1"/>
  <c r="A190" i="164"/>
  <c r="A181" i="164"/>
  <c r="CG153" i="164"/>
  <c r="Y153" i="164"/>
  <c r="BC153" i="164"/>
  <c r="AN153" i="164"/>
  <c r="A154" i="164"/>
  <c r="BR153" i="164"/>
  <c r="BS153" i="164" s="1"/>
  <c r="J153" i="164"/>
  <c r="Z143" i="164"/>
  <c r="L139" i="164"/>
  <c r="N139" i="164" s="1"/>
  <c r="N138" i="164"/>
  <c r="G139" i="164"/>
  <c r="H189" i="164"/>
  <c r="M179" i="164"/>
  <c r="AL129" i="164"/>
  <c r="AR109" i="164"/>
  <c r="K51" i="163" s="1"/>
  <c r="K51" i="166" s="1"/>
  <c r="AV109" i="164"/>
  <c r="BK79" i="164"/>
  <c r="BG79" i="164"/>
  <c r="K66" i="163" s="1"/>
  <c r="K66" i="166" s="1"/>
  <c r="BK88" i="164"/>
  <c r="BG88" i="164"/>
  <c r="H198" i="164"/>
  <c r="M188" i="164"/>
  <c r="BF98" i="164"/>
  <c r="AQ119" i="164"/>
  <c r="R169" i="164"/>
  <c r="W168" i="164"/>
  <c r="AB158" i="164"/>
  <c r="AG139" i="164"/>
  <c r="AC139" i="164"/>
  <c r="BP78" i="164"/>
  <c r="R178" i="164"/>
  <c r="BA99" i="164"/>
  <c r="AQ128" i="164"/>
  <c r="AB149" i="164"/>
  <c r="W159" i="164"/>
  <c r="AR118" i="164"/>
  <c r="AV118" i="164"/>
  <c r="AL138" i="164"/>
  <c r="CJ69" i="164"/>
  <c r="AG148" i="164"/>
  <c r="BF89" i="164"/>
  <c r="BA108" i="164"/>
  <c r="CO28" i="164"/>
  <c r="CP28" i="164" s="1"/>
  <c r="CK28" i="164"/>
  <c r="CO18" i="164"/>
  <c r="CP18" i="164" s="1"/>
  <c r="CK18" i="164"/>
  <c r="CO29" i="164"/>
  <c r="CP29" i="164" s="1"/>
  <c r="CK29" i="164"/>
  <c r="CK59" i="164"/>
  <c r="CO59" i="164"/>
  <c r="CF19" i="164"/>
  <c r="CJ19" i="164"/>
  <c r="CJ121" i="164"/>
  <c r="CK131" i="164"/>
  <c r="CK248" i="164" s="1"/>
  <c r="CJ248" i="164" s="1"/>
  <c r="E107" i="163"/>
  <c r="E107" i="166" s="1"/>
  <c r="CJ132" i="164"/>
  <c r="CK142" i="164"/>
  <c r="F108" i="163"/>
  <c r="F108" i="166" s="1"/>
  <c r="AO152" i="164"/>
  <c r="AR142" i="164"/>
  <c r="AQ121" i="164"/>
  <c r="AR131" i="164"/>
  <c r="AR248" i="164" s="1"/>
  <c r="AQ248" i="164" s="1"/>
  <c r="CK49" i="164"/>
  <c r="K99" i="163" s="1"/>
  <c r="K99" i="166" s="1"/>
  <c r="CO49" i="164"/>
  <c r="AB250" i="164" l="1"/>
  <c r="BD171" i="164"/>
  <c r="BS162" i="164"/>
  <c r="BF250" i="164"/>
  <c r="M250" i="164"/>
  <c r="G72" i="163"/>
  <c r="G72" i="166" s="1"/>
  <c r="CK143" i="164"/>
  <c r="BG143" i="164"/>
  <c r="AR143" i="164"/>
  <c r="N143" i="164"/>
  <c r="CJ250" i="164"/>
  <c r="Z162" i="164"/>
  <c r="Z171" i="164"/>
  <c r="K171" i="164"/>
  <c r="K100" i="163"/>
  <c r="K100" i="166" s="1"/>
  <c r="E54" i="163"/>
  <c r="E54" i="166" s="1"/>
  <c r="G54" i="163"/>
  <c r="G54" i="166" s="1"/>
  <c r="L53" i="163"/>
  <c r="L53" i="166" s="1"/>
  <c r="H90" i="163"/>
  <c r="H90" i="166" s="1"/>
  <c r="M108" i="163"/>
  <c r="M108" i="166" s="1"/>
  <c r="L107" i="163"/>
  <c r="L107" i="166" s="1"/>
  <c r="CH171" i="164"/>
  <c r="CH162" i="164"/>
  <c r="BD162" i="164"/>
  <c r="Z153" i="164"/>
  <c r="AC153" i="164" s="1"/>
  <c r="H18" i="163"/>
  <c r="H18" i="166" s="1"/>
  <c r="N144" i="164"/>
  <c r="AC148" i="164"/>
  <c r="BC125" i="164"/>
  <c r="CG125" i="164"/>
  <c r="A126" i="164"/>
  <c r="Y125" i="164"/>
  <c r="J125" i="164"/>
  <c r="BR125" i="164"/>
  <c r="AN125" i="164"/>
  <c r="BG144" i="164"/>
  <c r="BR154" i="164"/>
  <c r="L154" i="164"/>
  <c r="AZ154" i="164"/>
  <c r="Z159" i="164"/>
  <c r="AZ158" i="164"/>
  <c r="AZ159" i="164" s="1"/>
  <c r="CI158" i="164"/>
  <c r="CI159" i="164" s="1"/>
  <c r="AO159" i="164"/>
  <c r="V154" i="164"/>
  <c r="CG154" i="164"/>
  <c r="AU158" i="164"/>
  <c r="AU159" i="164" s="1"/>
  <c r="AP158" i="164"/>
  <c r="AP159" i="164" s="1"/>
  <c r="BT154" i="164"/>
  <c r="BY154" i="164"/>
  <c r="AN154" i="164"/>
  <c r="BJ154" i="164"/>
  <c r="AA154" i="164"/>
  <c r="V158" i="164"/>
  <c r="BS158" i="164"/>
  <c r="CI154" i="164"/>
  <c r="K158" i="164"/>
  <c r="L158" i="164"/>
  <c r="BC154" i="164"/>
  <c r="BJ158" i="164"/>
  <c r="BJ159" i="164" s="1"/>
  <c r="K154" i="164"/>
  <c r="Z154" i="164"/>
  <c r="AK158" i="164"/>
  <c r="AK159" i="164" s="1"/>
  <c r="CH158" i="164"/>
  <c r="CH154" i="164"/>
  <c r="CH159" i="164"/>
  <c r="Z158" i="164"/>
  <c r="CN158" i="164"/>
  <c r="CN159" i="164" s="1"/>
  <c r="G154" i="164"/>
  <c r="BS154" i="164"/>
  <c r="A158" i="164"/>
  <c r="Y154" i="164"/>
  <c r="BO158" i="164"/>
  <c r="BO159" i="164" s="1"/>
  <c r="AA158" i="164"/>
  <c r="AA159" i="164" s="1"/>
  <c r="Q154" i="164"/>
  <c r="CN154" i="164"/>
  <c r="BY158" i="164"/>
  <c r="BY159" i="164" s="1"/>
  <c r="BD159" i="164"/>
  <c r="Q158" i="164"/>
  <c r="AK154" i="164"/>
  <c r="BD154" i="164"/>
  <c r="CD154" i="164"/>
  <c r="BD158" i="164"/>
  <c r="BE158" i="164"/>
  <c r="BE159" i="164" s="1"/>
  <c r="AU154" i="164"/>
  <c r="K159" i="164"/>
  <c r="CD158" i="164"/>
  <c r="CD159" i="164" s="1"/>
  <c r="AF154" i="164"/>
  <c r="BS159" i="164"/>
  <c r="AO154" i="164"/>
  <c r="AP154" i="164"/>
  <c r="J154" i="164"/>
  <c r="BO154" i="164"/>
  <c r="AF158" i="164"/>
  <c r="AF159" i="164" s="1"/>
  <c r="AO158" i="164"/>
  <c r="BE154" i="164"/>
  <c r="G158" i="164"/>
  <c r="BT158" i="164"/>
  <c r="BT159" i="164" s="1"/>
  <c r="AN163" i="164"/>
  <c r="BC163" i="164"/>
  <c r="J163" i="164"/>
  <c r="Y163" i="164"/>
  <c r="BR163" i="164"/>
  <c r="BS163" i="164" s="1"/>
  <c r="CG163" i="164"/>
  <c r="A164" i="164"/>
  <c r="AN172" i="164"/>
  <c r="CG172" i="164"/>
  <c r="J172" i="164"/>
  <c r="K172" i="164" s="1"/>
  <c r="Y172" i="164"/>
  <c r="BC172" i="164"/>
  <c r="BR172" i="164"/>
  <c r="BS172" i="164" s="1"/>
  <c r="A173" i="164"/>
  <c r="L149" i="164"/>
  <c r="N149" i="164" s="1"/>
  <c r="N148" i="164"/>
  <c r="BR148" i="164"/>
  <c r="J148" i="164"/>
  <c r="Y148" i="164"/>
  <c r="AN148" i="164"/>
  <c r="A149" i="164"/>
  <c r="BC148" i="164"/>
  <c r="CG148" i="164"/>
  <c r="CH153" i="164"/>
  <c r="AN116" i="164"/>
  <c r="A117" i="164"/>
  <c r="BC116" i="164"/>
  <c r="J116" i="164"/>
  <c r="BR116" i="164"/>
  <c r="Y116" i="164"/>
  <c r="CG116" i="164"/>
  <c r="K18" i="163"/>
  <c r="K18" i="166" s="1"/>
  <c r="BC181" i="164"/>
  <c r="BD181" i="164" s="1"/>
  <c r="BD255" i="164" s="1"/>
  <c r="AN181" i="164"/>
  <c r="AO181" i="164" s="1"/>
  <c r="AO255" i="164" s="1"/>
  <c r="Y181" i="164"/>
  <c r="BR181" i="164"/>
  <c r="BS181" i="164" s="1"/>
  <c r="BS255" i="164" s="1"/>
  <c r="CG181" i="164"/>
  <c r="CH181" i="164" s="1"/>
  <c r="J181" i="164"/>
  <c r="A182" i="164"/>
  <c r="AC143" i="164"/>
  <c r="BV144" i="164"/>
  <c r="V149" i="164"/>
  <c r="G149" i="164"/>
  <c r="Q149" i="164"/>
  <c r="BD153" i="164"/>
  <c r="AO153" i="164"/>
  <c r="H72" i="163"/>
  <c r="H72" i="166" s="1"/>
  <c r="A200" i="164"/>
  <c r="A191" i="164"/>
  <c r="BN107" i="164"/>
  <c r="U107" i="164"/>
  <c r="BX107" i="164"/>
  <c r="AE107" i="164"/>
  <c r="AY107" i="164"/>
  <c r="CH107" i="164"/>
  <c r="J107" i="164"/>
  <c r="BC107" i="164"/>
  <c r="BI107" i="164"/>
  <c r="CC107" i="164"/>
  <c r="BR107" i="164"/>
  <c r="K107" i="164"/>
  <c r="Y107" i="164"/>
  <c r="AT107" i="164"/>
  <c r="F107" i="164"/>
  <c r="AN107" i="164"/>
  <c r="AO107" i="164"/>
  <c r="P107" i="164"/>
  <c r="CM107" i="164"/>
  <c r="AJ107" i="164"/>
  <c r="Z107" i="164"/>
  <c r="BS107" i="164"/>
  <c r="BD107" i="164"/>
  <c r="BC139" i="164"/>
  <c r="AN139" i="164"/>
  <c r="CG139" i="164"/>
  <c r="Y139" i="164"/>
  <c r="J139" i="164"/>
  <c r="A135" i="164"/>
  <c r="BR139" i="164"/>
  <c r="K153" i="164"/>
  <c r="AB168" i="164"/>
  <c r="AL148" i="164"/>
  <c r="BF99" i="164"/>
  <c r="AG158" i="164"/>
  <c r="BG98" i="164"/>
  <c r="BK98" i="164"/>
  <c r="W178" i="164"/>
  <c r="BA109" i="164"/>
  <c r="BF108" i="164"/>
  <c r="CK69" i="164"/>
  <c r="CO69" i="164"/>
  <c r="BU78" i="164"/>
  <c r="H208" i="164"/>
  <c r="M198" i="164"/>
  <c r="AQ129" i="164"/>
  <c r="AQ138" i="164"/>
  <c r="AG149" i="164"/>
  <c r="AC149" i="164"/>
  <c r="W169" i="164"/>
  <c r="AB159" i="164"/>
  <c r="AV128" i="164"/>
  <c r="AR128" i="164"/>
  <c r="AV119" i="164"/>
  <c r="AR119" i="164"/>
  <c r="K52" i="163" s="1"/>
  <c r="K52" i="166" s="1"/>
  <c r="BP88" i="164"/>
  <c r="R179" i="164"/>
  <c r="R188" i="164"/>
  <c r="BG89" i="164"/>
  <c r="K67" i="163" s="1"/>
  <c r="K67" i="166" s="1"/>
  <c r="BK89" i="164"/>
  <c r="AL139" i="164"/>
  <c r="H199" i="164"/>
  <c r="M189" i="164"/>
  <c r="BA118" i="164"/>
  <c r="BP79" i="164"/>
  <c r="CO19" i="164"/>
  <c r="CP19" i="164" s="1"/>
  <c r="CK19" i="164"/>
  <c r="CJ131" i="164"/>
  <c r="CK141" i="164"/>
  <c r="E108" i="163"/>
  <c r="E108" i="166" s="1"/>
  <c r="AO162" i="164"/>
  <c r="AR152" i="164"/>
  <c r="AR141" i="164"/>
  <c r="AQ131" i="164"/>
  <c r="CK152" i="164"/>
  <c r="CJ142" i="164"/>
  <c r="Z181" i="164" l="1"/>
  <c r="Z255" i="164" s="1"/>
  <c r="K181" i="164"/>
  <c r="K255" i="164" s="1"/>
  <c r="CH255" i="164"/>
  <c r="Z172" i="164"/>
  <c r="L108" i="163"/>
  <c r="L108" i="166" s="1"/>
  <c r="K101" i="163"/>
  <c r="K101" i="166" s="1"/>
  <c r="L54" i="163"/>
  <c r="L54" i="166" s="1"/>
  <c r="BD172" i="164"/>
  <c r="CH172" i="164"/>
  <c r="BD163" i="164"/>
  <c r="Z163" i="164"/>
  <c r="AC163" i="164" s="1"/>
  <c r="N154" i="164"/>
  <c r="K163" i="164"/>
  <c r="N163" i="164" s="1"/>
  <c r="CH163" i="164"/>
  <c r="CK163" i="164" s="1"/>
  <c r="CG191" i="164"/>
  <c r="CH191" i="164" s="1"/>
  <c r="AN191" i="164"/>
  <c r="AO191" i="164" s="1"/>
  <c r="A192" i="164"/>
  <c r="BR191" i="164"/>
  <c r="BS191" i="164" s="1"/>
  <c r="J191" i="164"/>
  <c r="BC191" i="164"/>
  <c r="BD191" i="164" s="1"/>
  <c r="Y191" i="164"/>
  <c r="Z191" i="164" s="1"/>
  <c r="Y182" i="164"/>
  <c r="A183" i="164"/>
  <c r="BC182" i="164"/>
  <c r="BR182" i="164"/>
  <c r="BS182" i="164" s="1"/>
  <c r="BS256" i="164" s="1"/>
  <c r="J182" i="164"/>
  <c r="K182" i="164" s="1"/>
  <c r="K256" i="164" s="1"/>
  <c r="CG182" i="164"/>
  <c r="AN182" i="164"/>
  <c r="BR158" i="164"/>
  <c r="J158" i="164"/>
  <c r="A159" i="164"/>
  <c r="BC158" i="164"/>
  <c r="Y158" i="164"/>
  <c r="AN158" i="164"/>
  <c r="CG158" i="164"/>
  <c r="AC158" i="164"/>
  <c r="A201" i="164"/>
  <c r="A210" i="164"/>
  <c r="CC117" i="164"/>
  <c r="CM117" i="164"/>
  <c r="AY117" i="164"/>
  <c r="J117" i="164"/>
  <c r="BC117" i="164"/>
  <c r="AE117" i="164"/>
  <c r="AO117" i="164"/>
  <c r="Z117" i="164"/>
  <c r="BD117" i="164"/>
  <c r="BN117" i="164"/>
  <c r="AN117" i="164"/>
  <c r="P117" i="164"/>
  <c r="F117" i="164"/>
  <c r="AT117" i="164"/>
  <c r="BS117" i="164"/>
  <c r="AJ117" i="164"/>
  <c r="BR117" i="164"/>
  <c r="BI117" i="164"/>
  <c r="BX117" i="164"/>
  <c r="Y117" i="164"/>
  <c r="CH117" i="164"/>
  <c r="U117" i="164"/>
  <c r="K117" i="164"/>
  <c r="L159" i="164"/>
  <c r="N159" i="164" s="1"/>
  <c r="N158" i="164"/>
  <c r="Q159" i="164"/>
  <c r="Y135" i="164"/>
  <c r="J135" i="164"/>
  <c r="AN135" i="164"/>
  <c r="BC135" i="164"/>
  <c r="A136" i="164"/>
  <c r="BR135" i="164"/>
  <c r="CG135" i="164"/>
  <c r="N153" i="164"/>
  <c r="AO163" i="164"/>
  <c r="AR163" i="164" s="1"/>
  <c r="G159" i="164"/>
  <c r="BV154" i="164"/>
  <c r="CK153" i="164"/>
  <c r="BG153" i="164"/>
  <c r="BR126" i="164"/>
  <c r="A127" i="164"/>
  <c r="AN126" i="164"/>
  <c r="CG126" i="164"/>
  <c r="Y126" i="164"/>
  <c r="J126" i="164"/>
  <c r="BC126" i="164"/>
  <c r="BC149" i="164"/>
  <c r="J149" i="164"/>
  <c r="AN149" i="164"/>
  <c r="Y149" i="164"/>
  <c r="CG149" i="164"/>
  <c r="BR149" i="164"/>
  <c r="A145" i="164"/>
  <c r="BR173" i="164"/>
  <c r="BS173" i="164" s="1"/>
  <c r="BC173" i="164"/>
  <c r="A174" i="164"/>
  <c r="AN173" i="164"/>
  <c r="J173" i="164"/>
  <c r="Y173" i="164"/>
  <c r="CG173" i="164"/>
  <c r="AR153" i="164"/>
  <c r="CH164" i="164"/>
  <c r="AO164" i="164"/>
  <c r="Z169" i="164"/>
  <c r="AO169" i="164"/>
  <c r="K168" i="164"/>
  <c r="Z164" i="164"/>
  <c r="AA168" i="164"/>
  <c r="AA169" i="164" s="1"/>
  <c r="CD168" i="164"/>
  <c r="CD169" i="164" s="1"/>
  <c r="BO168" i="164"/>
  <c r="BO169" i="164" s="1"/>
  <c r="L168" i="164"/>
  <c r="CI164" i="164"/>
  <c r="AK164" i="164"/>
  <c r="BS168" i="164"/>
  <c r="CN164" i="164"/>
  <c r="L164" i="164"/>
  <c r="BR164" i="164"/>
  <c r="BT168" i="164"/>
  <c r="BT169" i="164" s="1"/>
  <c r="BJ164" i="164"/>
  <c r="AO168" i="164"/>
  <c r="A168" i="164"/>
  <c r="AF168" i="164"/>
  <c r="AF169" i="164" s="1"/>
  <c r="BO164" i="164"/>
  <c r="BY164" i="164"/>
  <c r="V164" i="164"/>
  <c r="AZ168" i="164"/>
  <c r="AZ169" i="164" s="1"/>
  <c r="AK168" i="164"/>
  <c r="AK169" i="164" s="1"/>
  <c r="J164" i="164"/>
  <c r="CI168" i="164"/>
  <c r="CI169" i="164" s="1"/>
  <c r="BE168" i="164"/>
  <c r="BE169" i="164" s="1"/>
  <c r="AU168" i="164"/>
  <c r="AU169" i="164" s="1"/>
  <c r="AA164" i="164"/>
  <c r="AP168" i="164"/>
  <c r="AP169" i="164" s="1"/>
  <c r="AU164" i="164"/>
  <c r="CN168" i="164"/>
  <c r="CN169" i="164" s="1"/>
  <c r="BY168" i="164"/>
  <c r="BY169" i="164" s="1"/>
  <c r="V168" i="164"/>
  <c r="CD164" i="164"/>
  <c r="BS164" i="164"/>
  <c r="CG164" i="164"/>
  <c r="Q164" i="164"/>
  <c r="BT164" i="164"/>
  <c r="BD168" i="164"/>
  <c r="BC164" i="164"/>
  <c r="BD164" i="164"/>
  <c r="K169" i="164"/>
  <c r="BE164" i="164"/>
  <c r="Y164" i="164"/>
  <c r="AF164" i="164"/>
  <c r="BS169" i="164"/>
  <c r="BJ168" i="164"/>
  <c r="BJ169" i="164" s="1"/>
  <c r="Z168" i="164"/>
  <c r="AP164" i="164"/>
  <c r="AN164" i="164"/>
  <c r="CH169" i="164"/>
  <c r="G164" i="164"/>
  <c r="CH168" i="164"/>
  <c r="K164" i="164"/>
  <c r="Q168" i="164"/>
  <c r="G168" i="164"/>
  <c r="BD169" i="164"/>
  <c r="AZ164" i="164"/>
  <c r="BG154" i="164"/>
  <c r="V159" i="164"/>
  <c r="AQ139" i="164"/>
  <c r="BU88" i="164"/>
  <c r="AR129" i="164"/>
  <c r="K53" i="163" s="1"/>
  <c r="K53" i="166" s="1"/>
  <c r="AV129" i="164"/>
  <c r="R198" i="164"/>
  <c r="BG108" i="164"/>
  <c r="BK108" i="164"/>
  <c r="BP89" i="164"/>
  <c r="AB169" i="164"/>
  <c r="BF109" i="164"/>
  <c r="AL158" i="164"/>
  <c r="BF118" i="164"/>
  <c r="BA119" i="164"/>
  <c r="H218" i="164"/>
  <c r="M208" i="164"/>
  <c r="BK99" i="164"/>
  <c r="BG99" i="164"/>
  <c r="K68" i="163" s="1"/>
  <c r="K68" i="166" s="1"/>
  <c r="W188" i="164"/>
  <c r="R189" i="164"/>
  <c r="AL149" i="164"/>
  <c r="M199" i="164"/>
  <c r="H209" i="164"/>
  <c r="BA128" i="164"/>
  <c r="AQ148" i="164"/>
  <c r="W179" i="164"/>
  <c r="AR138" i="164"/>
  <c r="AV138" i="164"/>
  <c r="AB178" i="164"/>
  <c r="BZ78" i="164"/>
  <c r="BV78" i="164"/>
  <c r="BU79" i="164"/>
  <c r="AG159" i="164"/>
  <c r="AC159" i="164"/>
  <c r="BP98" i="164"/>
  <c r="AG168" i="164"/>
  <c r="AO172" i="164"/>
  <c r="AR162" i="164"/>
  <c r="CJ141" i="164"/>
  <c r="CK151" i="164"/>
  <c r="CK162" i="164"/>
  <c r="CJ152" i="164"/>
  <c r="AR151" i="164"/>
  <c r="AQ141" i="164"/>
  <c r="BD182" i="164" l="1"/>
  <c r="BD256" i="164" s="1"/>
  <c r="K191" i="164"/>
  <c r="Z182" i="164"/>
  <c r="Z256" i="164" s="1"/>
  <c r="BG163" i="164"/>
  <c r="CH182" i="164"/>
  <c r="CH256" i="164" s="1"/>
  <c r="BG164" i="164"/>
  <c r="AC168" i="164"/>
  <c r="K173" i="164"/>
  <c r="CH173" i="164"/>
  <c r="CK173" i="164" s="1"/>
  <c r="N164" i="164"/>
  <c r="AO173" i="164"/>
  <c r="AR173" i="164" s="1"/>
  <c r="J192" i="164"/>
  <c r="K192" i="164" s="1"/>
  <c r="BC192" i="164"/>
  <c r="BD192" i="164" s="1"/>
  <c r="BR192" i="164"/>
  <c r="BS192" i="164" s="1"/>
  <c r="Y192" i="164"/>
  <c r="CG192" i="164"/>
  <c r="A193" i="164"/>
  <c r="AN192" i="164"/>
  <c r="Y127" i="164"/>
  <c r="BD127" i="164"/>
  <c r="BR127" i="164"/>
  <c r="BX127" i="164"/>
  <c r="BC127" i="164"/>
  <c r="CH127" i="164"/>
  <c r="BN127" i="164"/>
  <c r="AE127" i="164"/>
  <c r="BS127" i="164"/>
  <c r="AN127" i="164"/>
  <c r="K127" i="164"/>
  <c r="U127" i="164"/>
  <c r="AY127" i="164"/>
  <c r="J127" i="164"/>
  <c r="CM127" i="164"/>
  <c r="AO127" i="164"/>
  <c r="F127" i="164"/>
  <c r="AJ127" i="164"/>
  <c r="Z127" i="164"/>
  <c r="BI127" i="164"/>
  <c r="P127" i="164"/>
  <c r="CC127" i="164"/>
  <c r="AT127" i="164"/>
  <c r="BC159" i="164"/>
  <c r="A155" i="164"/>
  <c r="BR159" i="164"/>
  <c r="AN159" i="164"/>
  <c r="J159" i="164"/>
  <c r="CG159" i="164"/>
  <c r="Y159" i="164"/>
  <c r="G169" i="164"/>
  <c r="Q169" i="164"/>
  <c r="V169" i="164"/>
  <c r="BR168" i="164"/>
  <c r="AN168" i="164"/>
  <c r="A169" i="164"/>
  <c r="Y168" i="164"/>
  <c r="J168" i="164"/>
  <c r="CG168" i="164"/>
  <c r="BC168" i="164"/>
  <c r="AN136" i="164"/>
  <c r="Y136" i="164"/>
  <c r="BR136" i="164"/>
  <c r="BC136" i="164"/>
  <c r="CG136" i="164"/>
  <c r="A137" i="164"/>
  <c r="J136" i="164"/>
  <c r="BD173" i="164"/>
  <c r="Z173" i="164"/>
  <c r="A184" i="164"/>
  <c r="BR183" i="164"/>
  <c r="BS183" i="164" s="1"/>
  <c r="BS257" i="164" s="1"/>
  <c r="Y183" i="164"/>
  <c r="J183" i="164"/>
  <c r="AN183" i="164"/>
  <c r="BC183" i="164"/>
  <c r="CG183" i="164"/>
  <c r="A146" i="164"/>
  <c r="J145" i="164"/>
  <c r="AN145" i="164"/>
  <c r="Y145" i="164"/>
  <c r="BR145" i="164"/>
  <c r="BC145" i="164"/>
  <c r="CG145" i="164"/>
  <c r="BV164" i="164"/>
  <c r="A220" i="164"/>
  <c r="A211" i="164"/>
  <c r="L169" i="164"/>
  <c r="N169" i="164" s="1"/>
  <c r="N168" i="164"/>
  <c r="BC201" i="164"/>
  <c r="BD201" i="164" s="1"/>
  <c r="J201" i="164"/>
  <c r="A202" i="164"/>
  <c r="CG201" i="164"/>
  <c r="CH201" i="164" s="1"/>
  <c r="AN201" i="164"/>
  <c r="AO201" i="164" s="1"/>
  <c r="Y201" i="164"/>
  <c r="Z201" i="164" s="1"/>
  <c r="BR201" i="164"/>
  <c r="BS201" i="164" s="1"/>
  <c r="CD174" i="164"/>
  <c r="Z178" i="164"/>
  <c r="BD179" i="164"/>
  <c r="BY174" i="164"/>
  <c r="CH179" i="164"/>
  <c r="AK174" i="164"/>
  <c r="AU178" i="164"/>
  <c r="AU179" i="164" s="1"/>
  <c r="AP178" i="164"/>
  <c r="AP179" i="164" s="1"/>
  <c r="AP174" i="164"/>
  <c r="AO178" i="164"/>
  <c r="AA178" i="164"/>
  <c r="AA179" i="164" s="1"/>
  <c r="G174" i="164"/>
  <c r="BS178" i="164"/>
  <c r="AO174" i="164"/>
  <c r="BE174" i="164"/>
  <c r="K178" i="164"/>
  <c r="L178" i="164"/>
  <c r="BT178" i="164"/>
  <c r="BT179" i="164" s="1"/>
  <c r="AZ178" i="164"/>
  <c r="AZ179" i="164" s="1"/>
  <c r="Q174" i="164"/>
  <c r="CI178" i="164"/>
  <c r="CI179" i="164" s="1"/>
  <c r="AF178" i="164"/>
  <c r="AF179" i="164" s="1"/>
  <c r="CD178" i="164"/>
  <c r="CD179" i="164" s="1"/>
  <c r="BD174" i="164"/>
  <c r="CI174" i="164"/>
  <c r="V178" i="164"/>
  <c r="AK178" i="164"/>
  <c r="AK179" i="164" s="1"/>
  <c r="Y174" i="164"/>
  <c r="AO179" i="164"/>
  <c r="L174" i="164"/>
  <c r="BR174" i="164"/>
  <c r="AA174" i="164"/>
  <c r="V174" i="164"/>
  <c r="CH174" i="164"/>
  <c r="CN178" i="164"/>
  <c r="CN179" i="164" s="1"/>
  <c r="BO174" i="164"/>
  <c r="AU174" i="164"/>
  <c r="J174" i="164"/>
  <c r="Z174" i="164"/>
  <c r="BE178" i="164"/>
  <c r="BE179" i="164" s="1"/>
  <c r="BJ174" i="164"/>
  <c r="CH178" i="164"/>
  <c r="AN174" i="164"/>
  <c r="BD178" i="164"/>
  <c r="BS179" i="164"/>
  <c r="K174" i="164"/>
  <c r="K179" i="164"/>
  <c r="BS174" i="164"/>
  <c r="BY178" i="164"/>
  <c r="BY179" i="164" s="1"/>
  <c r="BJ178" i="164"/>
  <c r="BJ179" i="164" s="1"/>
  <c r="Z179" i="164"/>
  <c r="BC174" i="164"/>
  <c r="CG174" i="164"/>
  <c r="BO178" i="164"/>
  <c r="BO179" i="164" s="1"/>
  <c r="A178" i="164"/>
  <c r="AZ174" i="164"/>
  <c r="CN174" i="164"/>
  <c r="BT174" i="164"/>
  <c r="AF174" i="164"/>
  <c r="Q178" i="164"/>
  <c r="G178" i="164"/>
  <c r="AL168" i="164"/>
  <c r="BP99" i="164"/>
  <c r="BP108" i="164"/>
  <c r="AV139" i="164"/>
  <c r="AR139" i="164"/>
  <c r="K54" i="163" s="1"/>
  <c r="K54" i="166" s="1"/>
  <c r="CE78" i="164"/>
  <c r="AQ149" i="164"/>
  <c r="H228" i="164"/>
  <c r="M218" i="164"/>
  <c r="AG178" i="164"/>
  <c r="BA138" i="164"/>
  <c r="BF128" i="164"/>
  <c r="AC169" i="164"/>
  <c r="AG169" i="164"/>
  <c r="BA129" i="164"/>
  <c r="BU98" i="164"/>
  <c r="W189" i="164"/>
  <c r="BG109" i="164"/>
  <c r="K69" i="163" s="1"/>
  <c r="K69" i="166" s="1"/>
  <c r="BK109" i="164"/>
  <c r="W198" i="164"/>
  <c r="AL159" i="164"/>
  <c r="AB188" i="164"/>
  <c r="BF119" i="164"/>
  <c r="BZ79" i="164"/>
  <c r="BV79" i="164"/>
  <c r="K84" i="163" s="1"/>
  <c r="K84" i="166" s="1"/>
  <c r="M209" i="164"/>
  <c r="H219" i="164"/>
  <c r="BG118" i="164"/>
  <c r="BK118" i="164"/>
  <c r="BU89" i="164"/>
  <c r="BV88" i="164"/>
  <c r="BZ88" i="164"/>
  <c r="R199" i="164"/>
  <c r="AB179" i="164"/>
  <c r="AR148" i="164"/>
  <c r="AV148" i="164"/>
  <c r="R208" i="164"/>
  <c r="AQ158" i="164"/>
  <c r="CJ162" i="164"/>
  <c r="CK172" i="164"/>
  <c r="AR161" i="164"/>
  <c r="AQ151" i="164"/>
  <c r="CJ151" i="164"/>
  <c r="CK161" i="164"/>
  <c r="AO182" i="164"/>
  <c r="AO256" i="164" s="1"/>
  <c r="AR172" i="164"/>
  <c r="K201" i="164" l="1"/>
  <c r="Z192" i="164"/>
  <c r="N173" i="164"/>
  <c r="AO183" i="164"/>
  <c r="AR183" i="164" s="1"/>
  <c r="AR257" i="164" s="1"/>
  <c r="CH192" i="164"/>
  <c r="BV174" i="164"/>
  <c r="AC178" i="164"/>
  <c r="BG174" i="164"/>
  <c r="A147" i="164"/>
  <c r="CG146" i="164"/>
  <c r="BR146" i="164"/>
  <c r="BC146" i="164"/>
  <c r="AN146" i="164"/>
  <c r="Y146" i="164"/>
  <c r="J146" i="164"/>
  <c r="AN155" i="164"/>
  <c r="CG155" i="164"/>
  <c r="BR155" i="164"/>
  <c r="A156" i="164"/>
  <c r="BC155" i="164"/>
  <c r="Y155" i="164"/>
  <c r="J155" i="164"/>
  <c r="Q179" i="164"/>
  <c r="AY137" i="164"/>
  <c r="AO137" i="164"/>
  <c r="BI137" i="164"/>
  <c r="AE137" i="164"/>
  <c r="J137" i="164"/>
  <c r="AN137" i="164"/>
  <c r="BS137" i="164"/>
  <c r="Z137" i="164"/>
  <c r="CC137" i="164"/>
  <c r="BN137" i="164"/>
  <c r="BC137" i="164"/>
  <c r="CM137" i="164"/>
  <c r="AJ137" i="164"/>
  <c r="BR137" i="164"/>
  <c r="BX137" i="164"/>
  <c r="BD137" i="164"/>
  <c r="F137" i="164"/>
  <c r="U137" i="164"/>
  <c r="Y137" i="164"/>
  <c r="AT137" i="164"/>
  <c r="K137" i="164"/>
  <c r="CH137" i="164"/>
  <c r="P137" i="164"/>
  <c r="N174" i="164"/>
  <c r="AN202" i="164"/>
  <c r="A203" i="164"/>
  <c r="Y202" i="164"/>
  <c r="Z202" i="164" s="1"/>
  <c r="CG202" i="164"/>
  <c r="J202" i="164"/>
  <c r="K202" i="164" s="1"/>
  <c r="BR202" i="164"/>
  <c r="BS202" i="164" s="1"/>
  <c r="BC202" i="164"/>
  <c r="BD202" i="164" s="1"/>
  <c r="BD183" i="164"/>
  <c r="BD257" i="164" s="1"/>
  <c r="CG178" i="164"/>
  <c r="BC178" i="164"/>
  <c r="A179" i="164"/>
  <c r="Y178" i="164"/>
  <c r="AN178" i="164"/>
  <c r="J178" i="164"/>
  <c r="BR178" i="164"/>
  <c r="BG173" i="164"/>
  <c r="A212" i="164"/>
  <c r="CG211" i="164"/>
  <c r="CH211" i="164" s="1"/>
  <c r="BR211" i="164"/>
  <c r="BS211" i="164" s="1"/>
  <c r="J211" i="164"/>
  <c r="Y211" i="164"/>
  <c r="Z211" i="164" s="1"/>
  <c r="AN211" i="164"/>
  <c r="AO211" i="164" s="1"/>
  <c r="BC211" i="164"/>
  <c r="BD211" i="164" s="1"/>
  <c r="AZ188" i="164"/>
  <c r="AZ189" i="164" s="1"/>
  <c r="AK188" i="164"/>
  <c r="AK189" i="164" s="1"/>
  <c r="BS184" i="164"/>
  <c r="AF188" i="164"/>
  <c r="AF189" i="164" s="1"/>
  <c r="K189" i="164"/>
  <c r="AP188" i="164"/>
  <c r="AP189" i="164" s="1"/>
  <c r="AU184" i="164"/>
  <c r="CN188" i="164"/>
  <c r="CN189" i="164" s="1"/>
  <c r="V188" i="164"/>
  <c r="L184" i="164"/>
  <c r="BD184" i="164"/>
  <c r="Q188" i="164"/>
  <c r="AO188" i="164"/>
  <c r="J184" i="164"/>
  <c r="A188" i="164"/>
  <c r="BY188" i="164"/>
  <c r="BY189" i="164" s="1"/>
  <c r="G188" i="164"/>
  <c r="AK184" i="164"/>
  <c r="CD184" i="164"/>
  <c r="L188" i="164"/>
  <c r="BE188" i="164"/>
  <c r="BE189" i="164" s="1"/>
  <c r="AF184" i="164"/>
  <c r="BS189" i="164"/>
  <c r="BJ188" i="164"/>
  <c r="BJ189" i="164" s="1"/>
  <c r="AU188" i="164"/>
  <c r="AU189" i="164" s="1"/>
  <c r="BJ184" i="164"/>
  <c r="BO184" i="164"/>
  <c r="CN184" i="164"/>
  <c r="BR184" i="164"/>
  <c r="AZ184" i="164"/>
  <c r="AN184" i="164"/>
  <c r="CH189" i="164"/>
  <c r="G184" i="164"/>
  <c r="CH188" i="164"/>
  <c r="BS188" i="164"/>
  <c r="BD188" i="164"/>
  <c r="Z184" i="164"/>
  <c r="BD189" i="164"/>
  <c r="AO189" i="164"/>
  <c r="BO188" i="164"/>
  <c r="BO189" i="164" s="1"/>
  <c r="CG184" i="164"/>
  <c r="BE184" i="164"/>
  <c r="Q184" i="164"/>
  <c r="CI188" i="164"/>
  <c r="CI189" i="164" s="1"/>
  <c r="Z189" i="164"/>
  <c r="V184" i="164"/>
  <c r="BT188" i="164"/>
  <c r="BT189" i="164" s="1"/>
  <c r="K188" i="164"/>
  <c r="AO184" i="164"/>
  <c r="K184" i="164"/>
  <c r="Z188" i="164"/>
  <c r="BC184" i="164"/>
  <c r="CH184" i="164"/>
  <c r="CI184" i="164"/>
  <c r="AA188" i="164"/>
  <c r="AA189" i="164" s="1"/>
  <c r="BY184" i="164"/>
  <c r="Y184" i="164"/>
  <c r="AP184" i="164"/>
  <c r="AA184" i="164"/>
  <c r="BT184" i="164"/>
  <c r="CD188" i="164"/>
  <c r="CD189" i="164" s="1"/>
  <c r="BC169" i="164"/>
  <c r="AN169" i="164"/>
  <c r="Y169" i="164"/>
  <c r="BR169" i="164"/>
  <c r="A165" i="164"/>
  <c r="CG169" i="164"/>
  <c r="J169" i="164"/>
  <c r="L179" i="164"/>
  <c r="N179" i="164" s="1"/>
  <c r="N178" i="164"/>
  <c r="A221" i="164"/>
  <c r="A230" i="164"/>
  <c r="A231" i="164" s="1"/>
  <c r="V179" i="164"/>
  <c r="Z183" i="164"/>
  <c r="Z257" i="164" s="1"/>
  <c r="A194" i="164"/>
  <c r="J193" i="164"/>
  <c r="CG193" i="164"/>
  <c r="BR193" i="164"/>
  <c r="BS193" i="164" s="1"/>
  <c r="Y193" i="164"/>
  <c r="AN193" i="164"/>
  <c r="BC193" i="164"/>
  <c r="K183" i="164"/>
  <c r="K257" i="164" s="1"/>
  <c r="CH183" i="164"/>
  <c r="CH257" i="164" s="1"/>
  <c r="G179" i="164"/>
  <c r="AC173" i="164"/>
  <c r="CJ78" i="164"/>
  <c r="AQ168" i="164"/>
  <c r="CE79" i="164"/>
  <c r="AB198" i="164"/>
  <c r="BF129" i="164"/>
  <c r="AG179" i="164"/>
  <c r="AC179" i="164"/>
  <c r="BV89" i="164"/>
  <c r="K85" i="163" s="1"/>
  <c r="K85" i="166" s="1"/>
  <c r="BZ89" i="164"/>
  <c r="AL178" i="164"/>
  <c r="BP109" i="164"/>
  <c r="AL169" i="164"/>
  <c r="BU108" i="164"/>
  <c r="BG119" i="164"/>
  <c r="K70" i="163" s="1"/>
  <c r="K70" i="166" s="1"/>
  <c r="BK119" i="164"/>
  <c r="R218" i="164"/>
  <c r="W199" i="164"/>
  <c r="CE88" i="164"/>
  <c r="M219" i="164"/>
  <c r="H229" i="164"/>
  <c r="AG188" i="164"/>
  <c r="AB189" i="164"/>
  <c r="BK128" i="164"/>
  <c r="BG128" i="164"/>
  <c r="BA148" i="164"/>
  <c r="BP118" i="164"/>
  <c r="BA139" i="164"/>
  <c r="AV158" i="164"/>
  <c r="AR158" i="164"/>
  <c r="M228" i="164"/>
  <c r="H238" i="164"/>
  <c r="W208" i="164"/>
  <c r="R209" i="164"/>
  <c r="AQ159" i="164"/>
  <c r="BZ98" i="164"/>
  <c r="BV98" i="164"/>
  <c r="BF138" i="164"/>
  <c r="AV149" i="164"/>
  <c r="AR149" i="164"/>
  <c r="BU99" i="164"/>
  <c r="AO192" i="164"/>
  <c r="AR182" i="164"/>
  <c r="AR256" i="164" s="1"/>
  <c r="AQ256" i="164" s="1"/>
  <c r="CJ161" i="164"/>
  <c r="CK171" i="164"/>
  <c r="CJ172" i="164"/>
  <c r="CK182" i="164"/>
  <c r="CK256" i="164" s="1"/>
  <c r="CJ256" i="164" s="1"/>
  <c r="AR171" i="164"/>
  <c r="AQ161" i="164"/>
  <c r="K211" i="164" l="1"/>
  <c r="K258" i="164"/>
  <c r="AO258" i="164"/>
  <c r="CH258" i="164"/>
  <c r="BD258" i="164"/>
  <c r="BS258" i="164"/>
  <c r="AO257" i="164"/>
  <c r="AQ257" i="164" s="1"/>
  <c r="Z258" i="164"/>
  <c r="F55" i="163"/>
  <c r="F55" i="166" s="1"/>
  <c r="AO193" i="164"/>
  <c r="CH202" i="164"/>
  <c r="BV184" i="164"/>
  <c r="K193" i="164"/>
  <c r="CH193" i="164"/>
  <c r="G55" i="163"/>
  <c r="G55" i="166" s="1"/>
  <c r="N184" i="164"/>
  <c r="AN165" i="164"/>
  <c r="A166" i="164"/>
  <c r="CG165" i="164"/>
  <c r="Y165" i="164"/>
  <c r="BR165" i="164"/>
  <c r="J165" i="164"/>
  <c r="BC165" i="164"/>
  <c r="AN156" i="164"/>
  <c r="Y156" i="164"/>
  <c r="BR156" i="164"/>
  <c r="BC156" i="164"/>
  <c r="CG156" i="164"/>
  <c r="J156" i="164"/>
  <c r="A157" i="164"/>
  <c r="CG231" i="164"/>
  <c r="Y231" i="164"/>
  <c r="A232" i="164"/>
  <c r="J231" i="164"/>
  <c r="BC231" i="164"/>
  <c r="BR231" i="164"/>
  <c r="AN231" i="164"/>
  <c r="A222" i="164"/>
  <c r="J221" i="164"/>
  <c r="AN221" i="164"/>
  <c r="AO221" i="164" s="1"/>
  <c r="Y221" i="164"/>
  <c r="Z221" i="164" s="1"/>
  <c r="BR221" i="164"/>
  <c r="BS221" i="164" s="1"/>
  <c r="CG221" i="164"/>
  <c r="CH221" i="164" s="1"/>
  <c r="BC221" i="164"/>
  <c r="BD221" i="164" s="1"/>
  <c r="V189" i="164"/>
  <c r="F147" i="164"/>
  <c r="AN147" i="164"/>
  <c r="BS147" i="164"/>
  <c r="K147" i="164"/>
  <c r="P147" i="164"/>
  <c r="CC147" i="164"/>
  <c r="Z147" i="164"/>
  <c r="CM147" i="164"/>
  <c r="AY147" i="164"/>
  <c r="AJ147" i="164"/>
  <c r="BR147" i="164"/>
  <c r="AT147" i="164"/>
  <c r="BI147" i="164"/>
  <c r="Y147" i="164"/>
  <c r="BD147" i="164"/>
  <c r="BN147" i="164"/>
  <c r="BX147" i="164"/>
  <c r="U147" i="164"/>
  <c r="BC147" i="164"/>
  <c r="CH147" i="164"/>
  <c r="AE147" i="164"/>
  <c r="J147" i="164"/>
  <c r="AO147" i="164"/>
  <c r="J212" i="164"/>
  <c r="K212" i="164" s="1"/>
  <c r="A213" i="164"/>
  <c r="Y212" i="164"/>
  <c r="Z212" i="164" s="1"/>
  <c r="BR212" i="164"/>
  <c r="BS212" i="164" s="1"/>
  <c r="CG212" i="164"/>
  <c r="AN212" i="164"/>
  <c r="BC212" i="164"/>
  <c r="BD212" i="164" s="1"/>
  <c r="BD193" i="164"/>
  <c r="AZ194" i="164"/>
  <c r="L194" i="164"/>
  <c r="AO194" i="164"/>
  <c r="AZ198" i="164"/>
  <c r="AZ199" i="164" s="1"/>
  <c r="AU198" i="164"/>
  <c r="AU199" i="164" s="1"/>
  <c r="CD198" i="164"/>
  <c r="CD199" i="164" s="1"/>
  <c r="BJ194" i="164"/>
  <c r="AK194" i="164"/>
  <c r="V194" i="164"/>
  <c r="BJ198" i="164"/>
  <c r="BJ199" i="164" s="1"/>
  <c r="BS199" i="164"/>
  <c r="BT194" i="164"/>
  <c r="L198" i="164"/>
  <c r="CH199" i="164"/>
  <c r="CI194" i="164"/>
  <c r="AF198" i="164"/>
  <c r="AF199" i="164" s="1"/>
  <c r="AN194" i="164"/>
  <c r="G198" i="164"/>
  <c r="BR194" i="164"/>
  <c r="CD194" i="164"/>
  <c r="AU194" i="164"/>
  <c r="Z194" i="164"/>
  <c r="V198" i="164"/>
  <c r="CH198" i="164"/>
  <c r="Y194" i="164"/>
  <c r="A198" i="164"/>
  <c r="BC194" i="164"/>
  <c r="BD194" i="164"/>
  <c r="CN198" i="164"/>
  <c r="CN199" i="164" s="1"/>
  <c r="BS194" i="164"/>
  <c r="BD199" i="164"/>
  <c r="CI198" i="164"/>
  <c r="CI199" i="164" s="1"/>
  <c r="BO198" i="164"/>
  <c r="BO199" i="164" s="1"/>
  <c r="Q198" i="164"/>
  <c r="AF194" i="164"/>
  <c r="G194" i="164"/>
  <c r="AO199" i="164"/>
  <c r="AO198" i="164"/>
  <c r="AP194" i="164"/>
  <c r="K194" i="164"/>
  <c r="BD198" i="164"/>
  <c r="BE198" i="164"/>
  <c r="BE199" i="164" s="1"/>
  <c r="CN194" i="164"/>
  <c r="CG194" i="164"/>
  <c r="BE194" i="164"/>
  <c r="BT198" i="164"/>
  <c r="BT199" i="164" s="1"/>
  <c r="Z198" i="164"/>
  <c r="K198" i="164"/>
  <c r="BO194" i="164"/>
  <c r="BY198" i="164"/>
  <c r="BY199" i="164" s="1"/>
  <c r="AK198" i="164"/>
  <c r="AK199" i="164" s="1"/>
  <c r="CH194" i="164"/>
  <c r="Q194" i="164"/>
  <c r="J194" i="164"/>
  <c r="Z199" i="164"/>
  <c r="K199" i="164"/>
  <c r="AP198" i="164"/>
  <c r="AP199" i="164" s="1"/>
  <c r="AA198" i="164"/>
  <c r="AA199" i="164" s="1"/>
  <c r="BY194" i="164"/>
  <c r="AA194" i="164"/>
  <c r="BS198" i="164"/>
  <c r="BG183" i="164"/>
  <c r="BG257" i="164" s="1"/>
  <c r="BF257" i="164" s="1"/>
  <c r="G189" i="164"/>
  <c r="Z193" i="164"/>
  <c r="BG184" i="164"/>
  <c r="A204" i="164"/>
  <c r="BC203" i="164"/>
  <c r="Y203" i="164"/>
  <c r="BR203" i="164"/>
  <c r="BS203" i="164" s="1"/>
  <c r="J203" i="164"/>
  <c r="CG203" i="164"/>
  <c r="AN203" i="164"/>
  <c r="Y188" i="164"/>
  <c r="CG188" i="164"/>
  <c r="A189" i="164"/>
  <c r="BR188" i="164"/>
  <c r="BC188" i="164"/>
  <c r="AN188" i="164"/>
  <c r="J188" i="164"/>
  <c r="Q189" i="164"/>
  <c r="J179" i="164"/>
  <c r="BR179" i="164"/>
  <c r="Y179" i="164"/>
  <c r="AN179" i="164"/>
  <c r="CG179" i="164"/>
  <c r="BC179" i="164"/>
  <c r="A175" i="164"/>
  <c r="AC183" i="164"/>
  <c r="AC257" i="164" s="1"/>
  <c r="AB257" i="164" s="1"/>
  <c r="N183" i="164"/>
  <c r="N257" i="164" s="1"/>
  <c r="M257" i="164" s="1"/>
  <c r="AC188" i="164"/>
  <c r="L189" i="164"/>
  <c r="N189" i="164" s="1"/>
  <c r="N188" i="164"/>
  <c r="CK183" i="164"/>
  <c r="CK257" i="164" s="1"/>
  <c r="CJ257" i="164" s="1"/>
  <c r="BU118" i="164"/>
  <c r="AL179" i="164"/>
  <c r="CE98" i="164"/>
  <c r="BF148" i="164"/>
  <c r="W218" i="164"/>
  <c r="BG129" i="164"/>
  <c r="K71" i="163" s="1"/>
  <c r="K71" i="166" s="1"/>
  <c r="BK129" i="164"/>
  <c r="BV99" i="164"/>
  <c r="K86" i="163" s="1"/>
  <c r="K86" i="166" s="1"/>
  <c r="BZ99" i="164"/>
  <c r="R228" i="164"/>
  <c r="BP119" i="164"/>
  <c r="AQ178" i="164"/>
  <c r="AG198" i="164"/>
  <c r="W209" i="164"/>
  <c r="BA158" i="164"/>
  <c r="BP128" i="164"/>
  <c r="CJ88" i="164"/>
  <c r="M238" i="164"/>
  <c r="M229" i="164"/>
  <c r="H239" i="164"/>
  <c r="CO78" i="164"/>
  <c r="CK78" i="164"/>
  <c r="AV159" i="164"/>
  <c r="AR159" i="164"/>
  <c r="R219" i="164"/>
  <c r="BA149" i="164"/>
  <c r="BF139" i="164"/>
  <c r="BV108" i="164"/>
  <c r="BZ108" i="164"/>
  <c r="CE89" i="164"/>
  <c r="BK138" i="164"/>
  <c r="BG138" i="164"/>
  <c r="CJ79" i="164"/>
  <c r="AQ169" i="164"/>
  <c r="BU109" i="164"/>
  <c r="AC189" i="164"/>
  <c r="AG189" i="164"/>
  <c r="AB208" i="164"/>
  <c r="AL188" i="164"/>
  <c r="AB199" i="164"/>
  <c r="AR168" i="164"/>
  <c r="AV168" i="164"/>
  <c r="AQ171" i="164"/>
  <c r="AR181" i="164"/>
  <c r="AR255" i="164" s="1"/>
  <c r="AQ255" i="164" s="1"/>
  <c r="CJ182" i="164"/>
  <c r="CK192" i="164"/>
  <c r="F109" i="163"/>
  <c r="F109" i="166" s="1"/>
  <c r="AO202" i="164"/>
  <c r="AR192" i="164"/>
  <c r="CJ171" i="164"/>
  <c r="CK181" i="164"/>
  <c r="CK255" i="164" s="1"/>
  <c r="CJ255" i="164" s="1"/>
  <c r="K221" i="164" l="1"/>
  <c r="K231" i="164" s="1"/>
  <c r="K262" i="164" s="1"/>
  <c r="AO203" i="164"/>
  <c r="BG193" i="164"/>
  <c r="CK193" i="164"/>
  <c r="AR193" i="164"/>
  <c r="N193" i="164"/>
  <c r="G109" i="163"/>
  <c r="G109" i="166" s="1"/>
  <c r="G73" i="163"/>
  <c r="G73" i="166" s="1"/>
  <c r="M109" i="163"/>
  <c r="M109" i="166" s="1"/>
  <c r="E55" i="163"/>
  <c r="E55" i="166" s="1"/>
  <c r="G37" i="163"/>
  <c r="G37" i="166" s="1"/>
  <c r="CH212" i="164"/>
  <c r="CH203" i="164"/>
  <c r="CK203" i="164" s="1"/>
  <c r="H91" i="163"/>
  <c r="H91" i="166" s="1"/>
  <c r="AC198" i="164"/>
  <c r="AO231" i="164"/>
  <c r="AO262" i="164" s="1"/>
  <c r="H19" i="163"/>
  <c r="H19" i="166" s="1"/>
  <c r="Z203" i="164"/>
  <c r="AC203" i="164" s="1"/>
  <c r="N194" i="164"/>
  <c r="CH231" i="164"/>
  <c r="CH262" i="164" s="1"/>
  <c r="BS231" i="164"/>
  <c r="BS262" i="164" s="1"/>
  <c r="BV194" i="164"/>
  <c r="BR204" i="164"/>
  <c r="AU208" i="164"/>
  <c r="AU209" i="164" s="1"/>
  <c r="BD208" i="164"/>
  <c r="Q208" i="164"/>
  <c r="Z208" i="164"/>
  <c r="AA208" i="164"/>
  <c r="AA209" i="164" s="1"/>
  <c r="CG204" i="164"/>
  <c r="BJ204" i="164"/>
  <c r="CN208" i="164"/>
  <c r="CN209" i="164" s="1"/>
  <c r="AP204" i="164"/>
  <c r="BS204" i="164"/>
  <c r="BS208" i="164"/>
  <c r="BT208" i="164"/>
  <c r="BT209" i="164" s="1"/>
  <c r="AO208" i="164"/>
  <c r="AP208" i="164"/>
  <c r="AP209" i="164" s="1"/>
  <c r="L204" i="164"/>
  <c r="CH208" i="164"/>
  <c r="G208" i="164"/>
  <c r="CI208" i="164"/>
  <c r="CI209" i="164" s="1"/>
  <c r="Z209" i="164"/>
  <c r="BE208" i="164"/>
  <c r="BE209" i="164" s="1"/>
  <c r="BO208" i="164"/>
  <c r="BO209" i="164" s="1"/>
  <c r="BY208" i="164"/>
  <c r="BY209" i="164" s="1"/>
  <c r="BJ208" i="164"/>
  <c r="BJ209" i="164" s="1"/>
  <c r="K208" i="164"/>
  <c r="Y204" i="164"/>
  <c r="AO209" i="164"/>
  <c r="CD208" i="164"/>
  <c r="CD209" i="164" s="1"/>
  <c r="BT204" i="164"/>
  <c r="AO204" i="164"/>
  <c r="J204" i="164"/>
  <c r="K209" i="164"/>
  <c r="AA204" i="164"/>
  <c r="AK204" i="164"/>
  <c r="AZ204" i="164"/>
  <c r="L208" i="164"/>
  <c r="A208" i="164"/>
  <c r="CI204" i="164"/>
  <c r="AN204" i="164"/>
  <c r="V204" i="164"/>
  <c r="V208" i="164"/>
  <c r="CN204" i="164"/>
  <c r="BS209" i="164"/>
  <c r="G204" i="164"/>
  <c r="AF204" i="164"/>
  <c r="CH204" i="164"/>
  <c r="BE204" i="164"/>
  <c r="AF208" i="164"/>
  <c r="AF209" i="164" s="1"/>
  <c r="Q204" i="164"/>
  <c r="BC204" i="164"/>
  <c r="K204" i="164"/>
  <c r="AU204" i="164"/>
  <c r="AK208" i="164"/>
  <c r="AK209" i="164" s="1"/>
  <c r="BD204" i="164"/>
  <c r="BD209" i="164"/>
  <c r="Z204" i="164"/>
  <c r="BY204" i="164"/>
  <c r="BO204" i="164"/>
  <c r="AZ208" i="164"/>
  <c r="AZ209" i="164" s="1"/>
  <c r="CD204" i="164"/>
  <c r="CH209" i="164"/>
  <c r="BR198" i="164"/>
  <c r="A199" i="164"/>
  <c r="J198" i="164"/>
  <c r="CG198" i="164"/>
  <c r="BC198" i="164"/>
  <c r="AN198" i="164"/>
  <c r="Y198" i="164"/>
  <c r="Q199" i="164"/>
  <c r="AC193" i="164"/>
  <c r="BD231" i="164"/>
  <c r="BD262" i="164" s="1"/>
  <c r="A185" i="164"/>
  <c r="BC189" i="164"/>
  <c r="AN189" i="164"/>
  <c r="Y189" i="164"/>
  <c r="BR189" i="164"/>
  <c r="CG189" i="164"/>
  <c r="J189" i="164"/>
  <c r="G199" i="164"/>
  <c r="K203" i="164"/>
  <c r="N203" i="164" s="1"/>
  <c r="AE157" i="164"/>
  <c r="BC157" i="164"/>
  <c r="BX157" i="164"/>
  <c r="AT157" i="164"/>
  <c r="J157" i="164"/>
  <c r="AO157" i="164"/>
  <c r="AJ157" i="164"/>
  <c r="U157" i="164"/>
  <c r="AY157" i="164"/>
  <c r="BR157" i="164"/>
  <c r="BI157" i="164"/>
  <c r="AN157" i="164"/>
  <c r="BS157" i="164"/>
  <c r="F157" i="164"/>
  <c r="Z157" i="164"/>
  <c r="BD157" i="164"/>
  <c r="CC157" i="164"/>
  <c r="CH157" i="164"/>
  <c r="CM157" i="164"/>
  <c r="BN157" i="164"/>
  <c r="K157" i="164"/>
  <c r="P157" i="164"/>
  <c r="Y157" i="164"/>
  <c r="A223" i="164"/>
  <c r="BR222" i="164"/>
  <c r="BS222" i="164" s="1"/>
  <c r="BC222" i="164"/>
  <c r="BD222" i="164" s="1"/>
  <c r="Y222" i="164"/>
  <c r="Z222" i="164" s="1"/>
  <c r="CG222" i="164"/>
  <c r="J222" i="164"/>
  <c r="K222" i="164" s="1"/>
  <c r="AN222" i="164"/>
  <c r="Y232" i="164"/>
  <c r="BR232" i="164"/>
  <c r="AN232" i="164"/>
  <c r="BC232" i="164"/>
  <c r="A233" i="164"/>
  <c r="J232" i="164"/>
  <c r="CG232" i="164"/>
  <c r="A214" i="164"/>
  <c r="AN213" i="164"/>
  <c r="AO213" i="164" s="1"/>
  <c r="BC213" i="164"/>
  <c r="J213" i="164"/>
  <c r="CG213" i="164"/>
  <c r="BR213" i="164"/>
  <c r="BS213" i="164" s="1"/>
  <c r="Y213" i="164"/>
  <c r="BR175" i="164"/>
  <c r="Y175" i="164"/>
  <c r="AN175" i="164"/>
  <c r="J175" i="164"/>
  <c r="CG175" i="164"/>
  <c r="BC175" i="164"/>
  <c r="A176" i="164"/>
  <c r="V199" i="164"/>
  <c r="BD203" i="164"/>
  <c r="G19" i="163"/>
  <c r="G19" i="166" s="1"/>
  <c r="AR203" i="164"/>
  <c r="K19" i="163"/>
  <c r="K19" i="166" s="1"/>
  <c r="BG194" i="164"/>
  <c r="L199" i="164"/>
  <c r="N199" i="164" s="1"/>
  <c r="N198" i="164"/>
  <c r="H73" i="163"/>
  <c r="H73" i="166" s="1"/>
  <c r="Z231" i="164"/>
  <c r="Z262" i="164" s="1"/>
  <c r="BC166" i="164"/>
  <c r="J166" i="164"/>
  <c r="CG166" i="164"/>
  <c r="A167" i="164"/>
  <c r="AN166" i="164"/>
  <c r="BR166" i="164"/>
  <c r="Y166" i="164"/>
  <c r="BK148" i="164"/>
  <c r="BG148" i="164"/>
  <c r="BV109" i="164"/>
  <c r="K87" i="163" s="1"/>
  <c r="K87" i="166" s="1"/>
  <c r="BZ109" i="164"/>
  <c r="BP138" i="164"/>
  <c r="M239" i="164"/>
  <c r="BF158" i="164"/>
  <c r="BU119" i="164"/>
  <c r="AQ188" i="164"/>
  <c r="CJ89" i="164"/>
  <c r="W219" i="164"/>
  <c r="R238" i="164"/>
  <c r="AB209" i="164"/>
  <c r="AG208" i="164"/>
  <c r="AR169" i="164"/>
  <c r="AV169" i="164"/>
  <c r="CE108" i="164"/>
  <c r="W228" i="164"/>
  <c r="BA159" i="164"/>
  <c r="BA168" i="164"/>
  <c r="CK79" i="164"/>
  <c r="K102" i="163" s="1"/>
  <c r="K102" i="166" s="1"/>
  <c r="CO79" i="164"/>
  <c r="CO88" i="164"/>
  <c r="CK88" i="164"/>
  <c r="AL198" i="164"/>
  <c r="CJ98" i="164"/>
  <c r="AL189" i="164"/>
  <c r="BG139" i="164"/>
  <c r="K72" i="163" s="1"/>
  <c r="K72" i="166" s="1"/>
  <c r="BK139" i="164"/>
  <c r="AR178" i="164"/>
  <c r="AV178" i="164"/>
  <c r="BP129" i="164"/>
  <c r="CE99" i="164"/>
  <c r="BU128" i="164"/>
  <c r="AQ179" i="164"/>
  <c r="AG199" i="164"/>
  <c r="AC199" i="164"/>
  <c r="BF149" i="164"/>
  <c r="BV118" i="164"/>
  <c r="BZ118" i="164"/>
  <c r="R229" i="164"/>
  <c r="AB218" i="164"/>
  <c r="CK202" i="164"/>
  <c r="CJ192" i="164"/>
  <c r="AO212" i="164"/>
  <c r="AR202" i="164"/>
  <c r="AR191" i="164"/>
  <c r="AQ181" i="164"/>
  <c r="CJ181" i="164"/>
  <c r="E109" i="163"/>
  <c r="E109" i="166" s="1"/>
  <c r="CK191" i="164"/>
  <c r="A7" i="132"/>
  <c r="AY7" i="147"/>
  <c r="AZ7" i="147" s="1"/>
  <c r="BA7" i="147" s="1"/>
  <c r="BB7" i="147" s="1"/>
  <c r="BC7" i="147" s="1"/>
  <c r="BD7" i="147" s="1"/>
  <c r="BE7" i="147" s="1"/>
  <c r="BF7" i="147" s="1"/>
  <c r="BG7" i="147" s="1"/>
  <c r="BH7" i="147" s="1"/>
  <c r="BR7" i="147"/>
  <c r="BS7" i="147" s="1"/>
  <c r="BT7" i="147" s="1"/>
  <c r="BU7" i="147" s="1"/>
  <c r="BV7" i="147" s="1"/>
  <c r="BW7" i="147" s="1"/>
  <c r="BX7" i="147" s="1"/>
  <c r="BY7" i="147" s="1"/>
  <c r="BZ7" i="147" s="1"/>
  <c r="CA7" i="147" s="1"/>
  <c r="CD9" i="147"/>
  <c r="CE9" i="147"/>
  <c r="CF9" i="147"/>
  <c r="CG9" i="147"/>
  <c r="CH9" i="147"/>
  <c r="CI9" i="147"/>
  <c r="X29" i="159"/>
  <c r="Y29" i="159"/>
  <c r="Z29" i="159"/>
  <c r="AA29" i="159"/>
  <c r="AB29" i="159"/>
  <c r="AN14" i="146" s="1"/>
  <c r="AC29" i="159"/>
  <c r="AD29" i="159"/>
  <c r="AE29" i="159"/>
  <c r="AF29" i="159"/>
  <c r="AG29" i="159"/>
  <c r="AO14" i="146" s="1"/>
  <c r="X78" i="159"/>
  <c r="Y78" i="159"/>
  <c r="Z78" i="159"/>
  <c r="AA78" i="159"/>
  <c r="AB78" i="159"/>
  <c r="AC78" i="159"/>
  <c r="AD78" i="159"/>
  <c r="AE78" i="159"/>
  <c r="AF78" i="159"/>
  <c r="AG78" i="159"/>
  <c r="X115" i="159"/>
  <c r="Y115" i="159"/>
  <c r="Z115" i="159"/>
  <c r="AA115" i="159"/>
  <c r="AB115" i="159"/>
  <c r="GT14" i="146" s="1"/>
  <c r="AC115" i="159"/>
  <c r="AD115" i="159"/>
  <c r="AE115" i="159"/>
  <c r="AF115" i="159"/>
  <c r="AG115" i="159"/>
  <c r="N115" i="159"/>
  <c r="GJ14" i="146" s="1"/>
  <c r="W115" i="159"/>
  <c r="GS14" i="146" s="1"/>
  <c r="V115" i="159"/>
  <c r="GR14" i="146" s="1"/>
  <c r="U115" i="159"/>
  <c r="GQ14" i="146" s="1"/>
  <c r="T115" i="159"/>
  <c r="GP14" i="146" s="1"/>
  <c r="S115" i="159"/>
  <c r="GO14" i="146" s="1"/>
  <c r="R115" i="159"/>
  <c r="GN14" i="146" s="1"/>
  <c r="Q115" i="159"/>
  <c r="GM14" i="146" s="1"/>
  <c r="P115" i="159"/>
  <c r="GL14" i="146" s="1"/>
  <c r="O115" i="159"/>
  <c r="GK14" i="146" s="1"/>
  <c r="M115" i="159"/>
  <c r="L115" i="159"/>
  <c r="K115" i="159"/>
  <c r="J115" i="159"/>
  <c r="I115" i="159"/>
  <c r="H115" i="159"/>
  <c r="G115" i="159"/>
  <c r="F115" i="159"/>
  <c r="E115" i="159"/>
  <c r="D115" i="159"/>
  <c r="W78" i="159"/>
  <c r="V78" i="159"/>
  <c r="U78" i="159"/>
  <c r="T78" i="159"/>
  <c r="S78" i="159"/>
  <c r="R78" i="159"/>
  <c r="Q78" i="159"/>
  <c r="P78" i="159"/>
  <c r="O78" i="159"/>
  <c r="N78" i="159"/>
  <c r="M78" i="159"/>
  <c r="L78" i="159"/>
  <c r="K78" i="159"/>
  <c r="J78" i="159"/>
  <c r="I78" i="159"/>
  <c r="H78" i="159"/>
  <c r="G78" i="159"/>
  <c r="F78" i="159"/>
  <c r="E78" i="159"/>
  <c r="D78" i="159"/>
  <c r="W29" i="159"/>
  <c r="V29" i="159"/>
  <c r="AL14" i="146" s="1"/>
  <c r="U29" i="159"/>
  <c r="AK14" i="146" s="1"/>
  <c r="T29" i="159"/>
  <c r="S29" i="159"/>
  <c r="R29" i="159"/>
  <c r="Q29" i="159"/>
  <c r="P29" i="159"/>
  <c r="O29" i="159"/>
  <c r="N29" i="159"/>
  <c r="AD14" i="146" s="1"/>
  <c r="HY14" i="146" s="1"/>
  <c r="M29" i="159"/>
  <c r="L29" i="159"/>
  <c r="K29" i="159"/>
  <c r="J29" i="159"/>
  <c r="I29" i="159"/>
  <c r="H29" i="159"/>
  <c r="G29" i="159"/>
  <c r="F29" i="159"/>
  <c r="E29" i="159"/>
  <c r="D29" i="159"/>
  <c r="CX24" i="101"/>
  <c r="CY24" i="101"/>
  <c r="CZ24" i="101"/>
  <c r="DA24" i="101"/>
  <c r="DB24" i="101"/>
  <c r="CX25" i="101"/>
  <c r="CY25" i="101"/>
  <c r="CZ25" i="101"/>
  <c r="DA25" i="101"/>
  <c r="DB25" i="101"/>
  <c r="CX26" i="101"/>
  <c r="CY26" i="101"/>
  <c r="CZ26" i="101"/>
  <c r="DA26" i="101"/>
  <c r="DB26" i="101"/>
  <c r="CX27" i="101"/>
  <c r="CY27" i="101"/>
  <c r="CZ27" i="101"/>
  <c r="DA27" i="101"/>
  <c r="DB27" i="101"/>
  <c r="CX28" i="101"/>
  <c r="CY28" i="101"/>
  <c r="CZ28" i="101"/>
  <c r="DA28" i="101"/>
  <c r="DB28" i="101"/>
  <c r="CW25" i="101"/>
  <c r="CW26" i="101"/>
  <c r="CW27" i="101"/>
  <c r="CW28" i="101"/>
  <c r="CW24" i="101"/>
  <c r="CX16" i="101"/>
  <c r="CY16" i="101"/>
  <c r="CZ16" i="101"/>
  <c r="DA16" i="101"/>
  <c r="DB16" i="101"/>
  <c r="CX17" i="101"/>
  <c r="CY17" i="101"/>
  <c r="CZ17" i="101"/>
  <c r="DA17" i="101"/>
  <c r="DB17" i="101"/>
  <c r="CX18" i="101"/>
  <c r="CY18" i="101"/>
  <c r="CZ18" i="101"/>
  <c r="DA18" i="101"/>
  <c r="DB18" i="101"/>
  <c r="CX19" i="101"/>
  <c r="CY19" i="101"/>
  <c r="CZ19" i="101"/>
  <c r="DA19" i="101"/>
  <c r="DB19" i="101"/>
  <c r="CX20" i="101"/>
  <c r="CY20" i="101"/>
  <c r="CZ20" i="101"/>
  <c r="DA20" i="101"/>
  <c r="DB20" i="101"/>
  <c r="CW17" i="101"/>
  <c r="CW18" i="101"/>
  <c r="CW19" i="101"/>
  <c r="CW20" i="101"/>
  <c r="CW16" i="101"/>
  <c r="DE24" i="101"/>
  <c r="DF24" i="101"/>
  <c r="DG24" i="101"/>
  <c r="DH24" i="101"/>
  <c r="DI24" i="101"/>
  <c r="DE25" i="101"/>
  <c r="DF25" i="101"/>
  <c r="DG25" i="101"/>
  <c r="DH25" i="101"/>
  <c r="DI25" i="101"/>
  <c r="DE26" i="101"/>
  <c r="DF26" i="101"/>
  <c r="DG26" i="101"/>
  <c r="DH26" i="101"/>
  <c r="DI26" i="101"/>
  <c r="DE27" i="101"/>
  <c r="DF27" i="101"/>
  <c r="DG27" i="101"/>
  <c r="DH27" i="101"/>
  <c r="DI27" i="101"/>
  <c r="DE28" i="101"/>
  <c r="DF28" i="101"/>
  <c r="DG28" i="101"/>
  <c r="DH28" i="101"/>
  <c r="DI28" i="101"/>
  <c r="DD25" i="101"/>
  <c r="DD26" i="101"/>
  <c r="DD27" i="101"/>
  <c r="DD28" i="101"/>
  <c r="DD24" i="101"/>
  <c r="DE16" i="101"/>
  <c r="DF16" i="101"/>
  <c r="DG16" i="101"/>
  <c r="DH16" i="101"/>
  <c r="DI16" i="101"/>
  <c r="DE17" i="101"/>
  <c r="DF17" i="101"/>
  <c r="DG17" i="101"/>
  <c r="DH17" i="101"/>
  <c r="DI17" i="101"/>
  <c r="DE18" i="101"/>
  <c r="DF18" i="101"/>
  <c r="DG18" i="101"/>
  <c r="DH18" i="101"/>
  <c r="DI18" i="101"/>
  <c r="DE19" i="101"/>
  <c r="DF19" i="101"/>
  <c r="DG19" i="101"/>
  <c r="DH19" i="101"/>
  <c r="DI19" i="101"/>
  <c r="DE20" i="101"/>
  <c r="DF20" i="101"/>
  <c r="DG20" i="101"/>
  <c r="DH20" i="101"/>
  <c r="DI20" i="101"/>
  <c r="DD17" i="101"/>
  <c r="DD18" i="101"/>
  <c r="DD19" i="101"/>
  <c r="DD20" i="101"/>
  <c r="DD16" i="101"/>
  <c r="CH222" i="164" l="1"/>
  <c r="CH232" i="164" s="1"/>
  <c r="CH263" i="164" s="1"/>
  <c r="EG10" i="164"/>
  <c r="E11" i="165"/>
  <c r="EG9" i="164"/>
  <c r="D11" i="165"/>
  <c r="EG11" i="164"/>
  <c r="F11" i="165"/>
  <c r="EG12" i="164"/>
  <c r="G11" i="165"/>
  <c r="L109" i="163"/>
  <c r="L109" i="166" s="1"/>
  <c r="L55" i="163"/>
  <c r="L55" i="166" s="1"/>
  <c r="EG14" i="164"/>
  <c r="I11" i="165"/>
  <c r="EG13" i="164"/>
  <c r="H11" i="165"/>
  <c r="AF116" i="159"/>
  <c r="Z116" i="159"/>
  <c r="R116" i="159"/>
  <c r="N14" i="146" s="1"/>
  <c r="BW14" i="146" s="1"/>
  <c r="R117" i="159"/>
  <c r="X116" i="159"/>
  <c r="AC208" i="164"/>
  <c r="BD232" i="164"/>
  <c r="BD263" i="164" s="1"/>
  <c r="F116" i="159"/>
  <c r="K117" i="159"/>
  <c r="W116" i="159"/>
  <c r="S14" i="146" s="1"/>
  <c r="HN14" i="146" s="1"/>
  <c r="Z232" i="164"/>
  <c r="Z263" i="164" s="1"/>
  <c r="M117" i="159"/>
  <c r="BD213" i="164"/>
  <c r="N204" i="164"/>
  <c r="L117" i="159"/>
  <c r="BR176" i="164"/>
  <c r="CG176" i="164"/>
  <c r="A177" i="164"/>
  <c r="AN176" i="164"/>
  <c r="BC176" i="164"/>
  <c r="J176" i="164"/>
  <c r="Y176" i="164"/>
  <c r="BO214" i="164"/>
  <c r="Z214" i="164"/>
  <c r="G218" i="164"/>
  <c r="BT214" i="164"/>
  <c r="AA218" i="164"/>
  <c r="AA219" i="164" s="1"/>
  <c r="Q218" i="164"/>
  <c r="L214" i="164"/>
  <c r="CN218" i="164"/>
  <c r="CN219" i="164" s="1"/>
  <c r="CD218" i="164"/>
  <c r="CD219" i="164" s="1"/>
  <c r="BE214" i="164"/>
  <c r="BY214" i="164"/>
  <c r="Y214" i="164"/>
  <c r="AP214" i="164"/>
  <c r="CD214" i="164"/>
  <c r="BO218" i="164"/>
  <c r="BO219" i="164" s="1"/>
  <c r="AO218" i="164"/>
  <c r="CI214" i="164"/>
  <c r="K214" i="164"/>
  <c r="Q214" i="164"/>
  <c r="CH214" i="164"/>
  <c r="AO214" i="164"/>
  <c r="AU218" i="164"/>
  <c r="AU219" i="164" s="1"/>
  <c r="AP218" i="164"/>
  <c r="AP219" i="164" s="1"/>
  <c r="BS218" i="164"/>
  <c r="K219" i="164"/>
  <c r="BY218" i="164"/>
  <c r="BY219" i="164" s="1"/>
  <c r="A218" i="164"/>
  <c r="L218" i="164"/>
  <c r="Z219" i="164"/>
  <c r="V214" i="164"/>
  <c r="CG214" i="164"/>
  <c r="BR214" i="164"/>
  <c r="CI218" i="164"/>
  <c r="CI219" i="164" s="1"/>
  <c r="AF218" i="164"/>
  <c r="AF219" i="164" s="1"/>
  <c r="AK214" i="164"/>
  <c r="CH218" i="164"/>
  <c r="CN214" i="164"/>
  <c r="J214" i="164"/>
  <c r="AF214" i="164"/>
  <c r="AZ218" i="164"/>
  <c r="AZ219" i="164" s="1"/>
  <c r="AK218" i="164"/>
  <c r="AK219" i="164" s="1"/>
  <c r="AO219" i="164"/>
  <c r="BD218" i="164"/>
  <c r="BD214" i="164"/>
  <c r="BE218" i="164"/>
  <c r="BE219" i="164" s="1"/>
  <c r="AA214" i="164"/>
  <c r="BT218" i="164"/>
  <c r="BT219" i="164" s="1"/>
  <c r="BJ218" i="164"/>
  <c r="BJ219" i="164" s="1"/>
  <c r="V218" i="164"/>
  <c r="BS219" i="164"/>
  <c r="BJ214" i="164"/>
  <c r="AU214" i="164"/>
  <c r="Z218" i="164"/>
  <c r="AN214" i="164"/>
  <c r="CH219" i="164"/>
  <c r="G214" i="164"/>
  <c r="BS214" i="164"/>
  <c r="AZ214" i="164"/>
  <c r="BC214" i="164"/>
  <c r="BD219" i="164"/>
  <c r="K218" i="164"/>
  <c r="V209" i="164"/>
  <c r="J223" i="164"/>
  <c r="A224" i="164"/>
  <c r="CG223" i="164"/>
  <c r="AN223" i="164"/>
  <c r="Y223" i="164"/>
  <c r="BR223" i="164"/>
  <c r="BS223" i="164" s="1"/>
  <c r="BC223" i="164"/>
  <c r="G116" i="159"/>
  <c r="BG203" i="164"/>
  <c r="H116" i="159"/>
  <c r="BS232" i="164"/>
  <c r="BS263" i="164" s="1"/>
  <c r="G209" i="164"/>
  <c r="Q117" i="159"/>
  <c r="I116" i="159"/>
  <c r="P167" i="164"/>
  <c r="CC167" i="164"/>
  <c r="AE167" i="164"/>
  <c r="Z167" i="164"/>
  <c r="CM167" i="164"/>
  <c r="J167" i="164"/>
  <c r="AJ167" i="164"/>
  <c r="BR167" i="164"/>
  <c r="AT167" i="164"/>
  <c r="Y167" i="164"/>
  <c r="AO167" i="164"/>
  <c r="BD167" i="164"/>
  <c r="BC167" i="164"/>
  <c r="AY167" i="164"/>
  <c r="BN167" i="164"/>
  <c r="K167" i="164"/>
  <c r="BS167" i="164"/>
  <c r="BX167" i="164"/>
  <c r="U167" i="164"/>
  <c r="AN167" i="164"/>
  <c r="CH167" i="164"/>
  <c r="BI167" i="164"/>
  <c r="F167" i="164"/>
  <c r="AN185" i="164"/>
  <c r="BC185" i="164"/>
  <c r="J185" i="164"/>
  <c r="A186" i="164"/>
  <c r="CG185" i="164"/>
  <c r="Y185" i="164"/>
  <c r="BR185" i="164"/>
  <c r="BG204" i="164"/>
  <c r="L209" i="164"/>
  <c r="N209" i="164" s="1"/>
  <c r="N208" i="164"/>
  <c r="V116" i="159"/>
  <c r="R14" i="146" s="1"/>
  <c r="HM14" i="146" s="1"/>
  <c r="AG116" i="159"/>
  <c r="U14" i="146" s="1"/>
  <c r="EM14" i="146" s="1"/>
  <c r="K232" i="164"/>
  <c r="K263" i="164" s="1"/>
  <c r="A234" i="164"/>
  <c r="Y233" i="164"/>
  <c r="BC233" i="164"/>
  <c r="J233" i="164"/>
  <c r="AN233" i="164"/>
  <c r="BR233" i="164"/>
  <c r="CG233" i="164"/>
  <c r="K213" i="164"/>
  <c r="J208" i="164"/>
  <c r="BC208" i="164"/>
  <c r="A209" i="164"/>
  <c r="AN208" i="164"/>
  <c r="CG208" i="164"/>
  <c r="Y208" i="164"/>
  <c r="BR208" i="164"/>
  <c r="CH213" i="164"/>
  <c r="J117" i="159"/>
  <c r="Z213" i="164"/>
  <c r="AR213" i="164"/>
  <c r="CG199" i="164"/>
  <c r="J199" i="164"/>
  <c r="A195" i="164"/>
  <c r="AN199" i="164"/>
  <c r="BC199" i="164"/>
  <c r="BR199" i="164"/>
  <c r="Y199" i="164"/>
  <c r="BV204" i="164"/>
  <c r="Q209" i="164"/>
  <c r="AL208" i="164"/>
  <c r="CK89" i="164"/>
  <c r="K103" i="163" s="1"/>
  <c r="K103" i="166" s="1"/>
  <c r="CO89" i="164"/>
  <c r="BZ128" i="164"/>
  <c r="BV128" i="164"/>
  <c r="BP139" i="164"/>
  <c r="AB228" i="164"/>
  <c r="AR188" i="164"/>
  <c r="AV188" i="164"/>
  <c r="AG218" i="164"/>
  <c r="AQ189" i="164"/>
  <c r="W238" i="164"/>
  <c r="BZ119" i="164"/>
  <c r="BV119" i="164"/>
  <c r="K88" i="163" s="1"/>
  <c r="K88" i="166" s="1"/>
  <c r="CE109" i="164"/>
  <c r="CE118" i="164"/>
  <c r="BG149" i="164"/>
  <c r="BK149" i="164"/>
  <c r="AG209" i="164"/>
  <c r="AC209" i="164"/>
  <c r="CO98" i="164"/>
  <c r="CK98" i="164"/>
  <c r="CJ108" i="164"/>
  <c r="CJ99" i="164"/>
  <c r="BU138" i="164"/>
  <c r="W229" i="164"/>
  <c r="AL199" i="164"/>
  <c r="BU129" i="164"/>
  <c r="BA169" i="164"/>
  <c r="BK158" i="164"/>
  <c r="BG158" i="164"/>
  <c r="AR179" i="164"/>
  <c r="AV179" i="164"/>
  <c r="BA178" i="164"/>
  <c r="AQ198" i="164"/>
  <c r="BF168" i="164"/>
  <c r="AB219" i="164"/>
  <c r="BP148" i="164"/>
  <c r="BF159" i="164"/>
  <c r="R239" i="164"/>
  <c r="AO222" i="164"/>
  <c r="AR212" i="164"/>
  <c r="AQ191" i="164"/>
  <c r="AR201" i="164"/>
  <c r="CK201" i="164"/>
  <c r="CJ191" i="164"/>
  <c r="CJ202" i="164"/>
  <c r="CK212" i="164"/>
  <c r="AA116" i="159"/>
  <c r="Y116" i="159"/>
  <c r="Z117" i="159"/>
  <c r="Q116" i="159"/>
  <c r="M14" i="146" s="1"/>
  <c r="EE14" i="146" s="1"/>
  <c r="AG117" i="159"/>
  <c r="Y117" i="159"/>
  <c r="O117" i="159"/>
  <c r="W117" i="159"/>
  <c r="P117" i="159"/>
  <c r="AC116" i="159"/>
  <c r="AE14" i="146"/>
  <c r="CN14" i="146" s="1"/>
  <c r="AB116" i="159"/>
  <c r="T14" i="146" s="1"/>
  <c r="HO14" i="146" s="1"/>
  <c r="GU14" i="146"/>
  <c r="AM14" i="146"/>
  <c r="FE14" i="146" s="1"/>
  <c r="J116" i="159"/>
  <c r="S117" i="159"/>
  <c r="O116" i="159"/>
  <c r="K14" i="146" s="1"/>
  <c r="BT14" i="146" s="1"/>
  <c r="K116" i="159"/>
  <c r="N116" i="159"/>
  <c r="J14" i="146" s="1"/>
  <c r="EB14" i="146" s="1"/>
  <c r="D117" i="159"/>
  <c r="T117" i="159"/>
  <c r="P116" i="159"/>
  <c r="L14" i="146" s="1"/>
  <c r="ED14" i="146" s="1"/>
  <c r="L116" i="159"/>
  <c r="M116" i="159"/>
  <c r="I14" i="146" s="1"/>
  <c r="BR14" i="146" s="1"/>
  <c r="AJ14" i="146"/>
  <c r="CS14" i="146" s="1"/>
  <c r="V117" i="159"/>
  <c r="AI14" i="146"/>
  <c r="FA14" i="146" s="1"/>
  <c r="F117" i="159"/>
  <c r="G117" i="159"/>
  <c r="S116" i="159"/>
  <c r="O14" i="146" s="1"/>
  <c r="BX14" i="146" s="1"/>
  <c r="AH14" i="146"/>
  <c r="CQ14" i="146" s="1"/>
  <c r="AE116" i="159"/>
  <c r="E117" i="159"/>
  <c r="H117" i="159"/>
  <c r="T116" i="159"/>
  <c r="P14" i="146" s="1"/>
  <c r="BY14" i="146" s="1"/>
  <c r="AG14" i="146"/>
  <c r="CP14" i="146" s="1"/>
  <c r="AC14" i="146"/>
  <c r="EU14" i="146" s="1"/>
  <c r="U117" i="159"/>
  <c r="D116" i="159"/>
  <c r="I117" i="159"/>
  <c r="E116" i="159"/>
  <c r="U116" i="159"/>
  <c r="Q14" i="146" s="1"/>
  <c r="HL14" i="146" s="1"/>
  <c r="AF14" i="146"/>
  <c r="CO14" i="146" s="1"/>
  <c r="IG14" i="146"/>
  <c r="II14" i="146"/>
  <c r="CT14" i="146"/>
  <c r="IF14" i="146"/>
  <c r="FC14" i="146"/>
  <c r="CW14" i="146"/>
  <c r="FF14" i="146"/>
  <c r="FD14" i="146"/>
  <c r="IJ14" i="146"/>
  <c r="FG14" i="146"/>
  <c r="CX14" i="146"/>
  <c r="AA117" i="159"/>
  <c r="X117" i="159"/>
  <c r="AD116" i="159"/>
  <c r="AC117" i="159"/>
  <c r="AB117" i="159"/>
  <c r="AF117" i="159"/>
  <c r="AE117" i="159"/>
  <c r="AD117" i="159"/>
  <c r="N117" i="159"/>
  <c r="CU14" i="146"/>
  <c r="EV14" i="146"/>
  <c r="CM14" i="146"/>
  <c r="DE9" i="101"/>
  <c r="DF9" i="101"/>
  <c r="DG9" i="101"/>
  <c r="DH9" i="101"/>
  <c r="DI9" i="101"/>
  <c r="DE10" i="101"/>
  <c r="DF10" i="101"/>
  <c r="DG10" i="101"/>
  <c r="DH10" i="101"/>
  <c r="DI10" i="101"/>
  <c r="DE11" i="101"/>
  <c r="DF11" i="101"/>
  <c r="DG11" i="101"/>
  <c r="DH11" i="101"/>
  <c r="DI11" i="101"/>
  <c r="DE12" i="101"/>
  <c r="DF12" i="101"/>
  <c r="DG12" i="101"/>
  <c r="DH12" i="101"/>
  <c r="DI12" i="101"/>
  <c r="DE13" i="101"/>
  <c r="DF13" i="101"/>
  <c r="DG13" i="101"/>
  <c r="DH13" i="101"/>
  <c r="DI13" i="101"/>
  <c r="DD10" i="101"/>
  <c r="DD11" i="101"/>
  <c r="DD12" i="101"/>
  <c r="DD13" i="101"/>
  <c r="DD9" i="101"/>
  <c r="BG213" i="164" l="1"/>
  <c r="EF14" i="146"/>
  <c r="K11" i="165"/>
  <c r="J11" i="165"/>
  <c r="HI14" i="146"/>
  <c r="CD14" i="146"/>
  <c r="HP14" i="146"/>
  <c r="EZ14" i="146"/>
  <c r="CA14" i="146"/>
  <c r="EL14" i="146"/>
  <c r="EJ14" i="146"/>
  <c r="EK14" i="146"/>
  <c r="CB14" i="146"/>
  <c r="K223" i="164"/>
  <c r="K233" i="164" s="1"/>
  <c r="N233" i="164" s="1"/>
  <c r="Z223" i="164"/>
  <c r="Z233" i="164" s="1"/>
  <c r="AC233" i="164" s="1"/>
  <c r="BD223" i="164"/>
  <c r="BD233" i="164" s="1"/>
  <c r="BG233" i="164" s="1"/>
  <c r="HH14" i="146"/>
  <c r="BV14" i="146"/>
  <c r="CC14" i="146"/>
  <c r="AC218" i="164"/>
  <c r="IC14" i="146"/>
  <c r="CH223" i="164"/>
  <c r="CH233" i="164" s="1"/>
  <c r="CK233" i="164" s="1"/>
  <c r="AN186" i="164"/>
  <c r="Y186" i="164"/>
  <c r="J186" i="164"/>
  <c r="CG186" i="164"/>
  <c r="A187" i="164"/>
  <c r="BR186" i="164"/>
  <c r="BC186" i="164"/>
  <c r="EC14" i="146"/>
  <c r="BC209" i="164"/>
  <c r="Y209" i="164"/>
  <c r="AN209" i="164"/>
  <c r="A205" i="164"/>
  <c r="CG209" i="164"/>
  <c r="J209" i="164"/>
  <c r="BR209" i="164"/>
  <c r="V219" i="164"/>
  <c r="AN195" i="164"/>
  <c r="BC195" i="164"/>
  <c r="J195" i="164"/>
  <c r="BR195" i="164"/>
  <c r="CG195" i="164"/>
  <c r="A196" i="164"/>
  <c r="Y195" i="164"/>
  <c r="Q219" i="164"/>
  <c r="CK213" i="164"/>
  <c r="BG214" i="164"/>
  <c r="BV214" i="164"/>
  <c r="BS233" i="164"/>
  <c r="BS264" i="164" s="1"/>
  <c r="G219" i="164"/>
  <c r="AC213" i="164"/>
  <c r="BS238" i="164"/>
  <c r="AF238" i="164"/>
  <c r="AF239" i="164" s="1"/>
  <c r="BE238" i="164"/>
  <c r="BE239" i="164" s="1"/>
  <c r="BC234" i="164"/>
  <c r="K238" i="164"/>
  <c r="CH239" i="164"/>
  <c r="CH234" i="164"/>
  <c r="BT238" i="164"/>
  <c r="BT239" i="164" s="1"/>
  <c r="CD234" i="164"/>
  <c r="Y234" i="164"/>
  <c r="BD239" i="164"/>
  <c r="CI238" i="164"/>
  <c r="CI239" i="164" s="1"/>
  <c r="BD238" i="164"/>
  <c r="AA238" i="164"/>
  <c r="AA239" i="164" s="1"/>
  <c r="L238" i="164"/>
  <c r="AP234" i="164"/>
  <c r="K239" i="164"/>
  <c r="BO238" i="164"/>
  <c r="BO239" i="164" s="1"/>
  <c r="CG234" i="164"/>
  <c r="CH238" i="164"/>
  <c r="AO239" i="164"/>
  <c r="AA234" i="164"/>
  <c r="Z239" i="164"/>
  <c r="CN234" i="164"/>
  <c r="Z238" i="164"/>
  <c r="AN234" i="164"/>
  <c r="BY238" i="164"/>
  <c r="BY239" i="164" s="1"/>
  <c r="BR234" i="164"/>
  <c r="AP238" i="164"/>
  <c r="AP239" i="164" s="1"/>
  <c r="V234" i="164"/>
  <c r="L234" i="164"/>
  <c r="BT234" i="164"/>
  <c r="A238" i="164"/>
  <c r="AO238" i="164"/>
  <c r="BY234" i="164"/>
  <c r="G234" i="164"/>
  <c r="BS239" i="164"/>
  <c r="AU238" i="164"/>
  <c r="AU239" i="164" s="1"/>
  <c r="J234" i="164"/>
  <c r="AZ234" i="164"/>
  <c r="AK234" i="164"/>
  <c r="AU234" i="164"/>
  <c r="CN238" i="164"/>
  <c r="CN239" i="164" s="1"/>
  <c r="CI234" i="164"/>
  <c r="BD234" i="164"/>
  <c r="G238" i="164"/>
  <c r="AF234" i="164"/>
  <c r="AZ238" i="164"/>
  <c r="AZ239" i="164" s="1"/>
  <c r="BS234" i="164"/>
  <c r="BJ234" i="164"/>
  <c r="CD238" i="164"/>
  <c r="CD239" i="164" s="1"/>
  <c r="AO234" i="164"/>
  <c r="AK238" i="164"/>
  <c r="AK239" i="164" s="1"/>
  <c r="V238" i="164"/>
  <c r="V239" i="164" s="1"/>
  <c r="Q234" i="164"/>
  <c r="Z234" i="164"/>
  <c r="BJ238" i="164"/>
  <c r="BJ239" i="164" s="1"/>
  <c r="Q238" i="164"/>
  <c r="BO234" i="164"/>
  <c r="BE234" i="164"/>
  <c r="K234" i="164"/>
  <c r="L219" i="164"/>
  <c r="N219" i="164" s="1"/>
  <c r="N218" i="164"/>
  <c r="AO223" i="164"/>
  <c r="EW14" i="146"/>
  <c r="HF14" i="146"/>
  <c r="Y218" i="164"/>
  <c r="BC218" i="164"/>
  <c r="CG218" i="164"/>
  <c r="J218" i="164"/>
  <c r="BR218" i="164"/>
  <c r="A219" i="164"/>
  <c r="AN218" i="164"/>
  <c r="BE228" i="164"/>
  <c r="BE229" i="164" s="1"/>
  <c r="CN224" i="164"/>
  <c r="CH224" i="164"/>
  <c r="AO224" i="164"/>
  <c r="AA224" i="164"/>
  <c r="CD224" i="164"/>
  <c r="AK228" i="164"/>
  <c r="AK229" i="164" s="1"/>
  <c r="K228" i="164"/>
  <c r="K229" i="164"/>
  <c r="BS229" i="164"/>
  <c r="V228" i="164"/>
  <c r="L224" i="164"/>
  <c r="AO229" i="164"/>
  <c r="G228" i="164"/>
  <c r="BO228" i="164"/>
  <c r="BO229" i="164" s="1"/>
  <c r="BJ224" i="164"/>
  <c r="Z228" i="164"/>
  <c r="L228" i="164"/>
  <c r="CI224" i="164"/>
  <c r="AA228" i="164"/>
  <c r="AA229" i="164" s="1"/>
  <c r="CI228" i="164"/>
  <c r="CI229" i="164" s="1"/>
  <c r="BJ228" i="164"/>
  <c r="BJ229" i="164" s="1"/>
  <c r="AP228" i="164"/>
  <c r="AP229" i="164" s="1"/>
  <c r="Z224" i="164"/>
  <c r="AF224" i="164"/>
  <c r="BR224" i="164"/>
  <c r="BC224" i="164"/>
  <c r="BS228" i="164"/>
  <c r="AZ228" i="164"/>
  <c r="AZ229" i="164" s="1"/>
  <c r="BD228" i="164"/>
  <c r="BT228" i="164"/>
  <c r="BT229" i="164" s="1"/>
  <c r="BT224" i="164"/>
  <c r="BY228" i="164"/>
  <c r="BY229" i="164" s="1"/>
  <c r="AO228" i="164"/>
  <c r="K224" i="164"/>
  <c r="CD228" i="164"/>
  <c r="CD229" i="164" s="1"/>
  <c r="AZ224" i="164"/>
  <c r="G224" i="164"/>
  <c r="CH228" i="164"/>
  <c r="BE224" i="164"/>
  <c r="Y224" i="164"/>
  <c r="CN228" i="164"/>
  <c r="CN229" i="164" s="1"/>
  <c r="CH229" i="164"/>
  <c r="BS224" i="164"/>
  <c r="BY224" i="164"/>
  <c r="AK224" i="164"/>
  <c r="V224" i="164"/>
  <c r="AP224" i="164"/>
  <c r="AU224" i="164"/>
  <c r="CG224" i="164"/>
  <c r="AU228" i="164"/>
  <c r="AU229" i="164" s="1"/>
  <c r="AN224" i="164"/>
  <c r="BD224" i="164"/>
  <c r="Q224" i="164"/>
  <c r="A228" i="164"/>
  <c r="AF228" i="164"/>
  <c r="AF229" i="164" s="1"/>
  <c r="Q228" i="164"/>
  <c r="BO224" i="164"/>
  <c r="Z229" i="164"/>
  <c r="J224" i="164"/>
  <c r="BD229" i="164"/>
  <c r="BN177" i="164"/>
  <c r="BS177" i="164"/>
  <c r="U177" i="164"/>
  <c r="BC177" i="164"/>
  <c r="AN177" i="164"/>
  <c r="BX177" i="164"/>
  <c r="J177" i="164"/>
  <c r="AJ177" i="164"/>
  <c r="CH177" i="164"/>
  <c r="AO177" i="164"/>
  <c r="AE177" i="164"/>
  <c r="P177" i="164"/>
  <c r="AY177" i="164"/>
  <c r="K177" i="164"/>
  <c r="CC177" i="164"/>
  <c r="Z177" i="164"/>
  <c r="BR177" i="164"/>
  <c r="F177" i="164"/>
  <c r="CM177" i="164"/>
  <c r="AT177" i="164"/>
  <c r="Y177" i="164"/>
  <c r="BD177" i="164"/>
  <c r="BI177" i="164"/>
  <c r="HZ14" i="146"/>
  <c r="N213" i="164"/>
  <c r="N214" i="164"/>
  <c r="AV189" i="164"/>
  <c r="AR189" i="164"/>
  <c r="K55" i="163" s="1"/>
  <c r="K55" i="166" s="1"/>
  <c r="AL218" i="164"/>
  <c r="CK108" i="164"/>
  <c r="CO108" i="164"/>
  <c r="BK159" i="164"/>
  <c r="BG159" i="164"/>
  <c r="AR198" i="164"/>
  <c r="AV198" i="164"/>
  <c r="BU148" i="164"/>
  <c r="BF178" i="164"/>
  <c r="CJ109" i="164"/>
  <c r="CE128" i="164"/>
  <c r="BF169" i="164"/>
  <c r="BZ138" i="164"/>
  <c r="BV138" i="164"/>
  <c r="BA188" i="164"/>
  <c r="BG168" i="164"/>
  <c r="BK168" i="164"/>
  <c r="AB229" i="164"/>
  <c r="CJ118" i="164"/>
  <c r="AG219" i="164"/>
  <c r="AC219" i="164"/>
  <c r="BA179" i="164"/>
  <c r="CO99" i="164"/>
  <c r="CK99" i="164"/>
  <c r="K104" i="163" s="1"/>
  <c r="K104" i="166" s="1"/>
  <c r="AL209" i="164"/>
  <c r="CE119" i="164"/>
  <c r="BV129" i="164"/>
  <c r="K89" i="163" s="1"/>
  <c r="K89" i="166" s="1"/>
  <c r="BZ129" i="164"/>
  <c r="BP149" i="164"/>
  <c r="BU139" i="164"/>
  <c r="BP158" i="164"/>
  <c r="W239" i="164"/>
  <c r="AQ199" i="164"/>
  <c r="AB238" i="164"/>
  <c r="AG228" i="164"/>
  <c r="AQ208" i="164"/>
  <c r="CK211" i="164"/>
  <c r="CJ201" i="164"/>
  <c r="AO232" i="164"/>
  <c r="AR222" i="164"/>
  <c r="CJ212" i="164"/>
  <c r="CK222" i="164"/>
  <c r="AQ201" i="164"/>
  <c r="AR211" i="164"/>
  <c r="BS14" i="146"/>
  <c r="HK14" i="146"/>
  <c r="EA14" i="146"/>
  <c r="HE14" i="146"/>
  <c r="EH14" i="146"/>
  <c r="EI14" i="146"/>
  <c r="HX14" i="146"/>
  <c r="CV14" i="146"/>
  <c r="IH14" i="146"/>
  <c r="CL14" i="146"/>
  <c r="HJ14" i="146"/>
  <c r="HG14" i="146"/>
  <c r="EG14" i="146"/>
  <c r="EX14" i="146"/>
  <c r="IE14" i="146"/>
  <c r="IB14" i="146"/>
  <c r="BU14" i="146"/>
  <c r="IA14" i="146"/>
  <c r="EY14" i="146"/>
  <c r="CR14" i="146"/>
  <c r="HD14" i="146"/>
  <c r="FB14" i="146"/>
  <c r="ID14" i="146"/>
  <c r="BZ14" i="146"/>
  <c r="DP28" i="101"/>
  <c r="DM28" i="101"/>
  <c r="DK27" i="101"/>
  <c r="DP26" i="101"/>
  <c r="DO26" i="101"/>
  <c r="DN26" i="101"/>
  <c r="DM26" i="101"/>
  <c r="DL26" i="101"/>
  <c r="DP25" i="101"/>
  <c r="DN25" i="101"/>
  <c r="DL25" i="101"/>
  <c r="DK25" i="101"/>
  <c r="DK24" i="101"/>
  <c r="DL19" i="101"/>
  <c r="DM19" i="101"/>
  <c r="DM20" i="101"/>
  <c r="DK19" i="101"/>
  <c r="AS17" i="104"/>
  <c r="AT17" i="104"/>
  <c r="AU17" i="104"/>
  <c r="AV17" i="104"/>
  <c r="AW17" i="104"/>
  <c r="AS18" i="104"/>
  <c r="AT18" i="104"/>
  <c r="AU18" i="104"/>
  <c r="AV18" i="104"/>
  <c r="AW18" i="104"/>
  <c r="AS19" i="104"/>
  <c r="AT19" i="104"/>
  <c r="AU19" i="104"/>
  <c r="AV19" i="104"/>
  <c r="AW19" i="104"/>
  <c r="AS20" i="104"/>
  <c r="AT20" i="104"/>
  <c r="AU20" i="104"/>
  <c r="AV20" i="104"/>
  <c r="AW20" i="104"/>
  <c r="AS21" i="104"/>
  <c r="AT21" i="104"/>
  <c r="AU21" i="104"/>
  <c r="AV21" i="104"/>
  <c r="AW21" i="104"/>
  <c r="AR18" i="104"/>
  <c r="AR19" i="104"/>
  <c r="AR20" i="104"/>
  <c r="AR21" i="104"/>
  <c r="AR17" i="104"/>
  <c r="AS24" i="104"/>
  <c r="AT24" i="104"/>
  <c r="AU24" i="104"/>
  <c r="AV24" i="104"/>
  <c r="AW24" i="104"/>
  <c r="AS25" i="104"/>
  <c r="AT25" i="104"/>
  <c r="AU25" i="104"/>
  <c r="AV25" i="104"/>
  <c r="AW25" i="104"/>
  <c r="AS26" i="104"/>
  <c r="AT26" i="104"/>
  <c r="AU26" i="104"/>
  <c r="AV26" i="104"/>
  <c r="AW26" i="104"/>
  <c r="AS27" i="104"/>
  <c r="AT27" i="104"/>
  <c r="AU27" i="104"/>
  <c r="AV27" i="104"/>
  <c r="AW27" i="104"/>
  <c r="AS28" i="104"/>
  <c r="AT28" i="104"/>
  <c r="AU28" i="104"/>
  <c r="AV28" i="104"/>
  <c r="AW28" i="104"/>
  <c r="AR25" i="104"/>
  <c r="AR26" i="104"/>
  <c r="AR27" i="104"/>
  <c r="AR28" i="104"/>
  <c r="AR24" i="104"/>
  <c r="CW23" i="101"/>
  <c r="DL24" i="101"/>
  <c r="DM24" i="101"/>
  <c r="DN24" i="101"/>
  <c r="DO24" i="101"/>
  <c r="DP24" i="101"/>
  <c r="DM25" i="101"/>
  <c r="DO25" i="101"/>
  <c r="DL27" i="101"/>
  <c r="DM27" i="101"/>
  <c r="DN27" i="101"/>
  <c r="DO27" i="101"/>
  <c r="DP27" i="101"/>
  <c r="DL28" i="101"/>
  <c r="DN28" i="101"/>
  <c r="DO28" i="101"/>
  <c r="DK26" i="101"/>
  <c r="CW12" i="101"/>
  <c r="DK28" i="101"/>
  <c r="CW11" i="101"/>
  <c r="DA13" i="101"/>
  <c r="CZ13" i="101"/>
  <c r="CY13" i="101"/>
  <c r="DI15" i="101"/>
  <c r="DH15" i="101"/>
  <c r="DG15" i="101"/>
  <c r="DF15" i="101"/>
  <c r="DE15" i="101"/>
  <c r="DD15" i="101"/>
  <c r="Z265" i="164" l="1"/>
  <c r="AO265" i="164"/>
  <c r="BS265" i="164"/>
  <c r="K265" i="164"/>
  <c r="CH265" i="164"/>
  <c r="BD265" i="164"/>
  <c r="CH264" i="164"/>
  <c r="AO233" i="164"/>
  <c r="AR233" i="164" s="1"/>
  <c r="G56" i="163" s="1"/>
  <c r="G56" i="166" s="1"/>
  <c r="BD264" i="164"/>
  <c r="AR232" i="164"/>
  <c r="F56" i="163" s="1"/>
  <c r="F56" i="166" s="1"/>
  <c r="AO263" i="164"/>
  <c r="Z264" i="164"/>
  <c r="K264" i="164"/>
  <c r="G110" i="163"/>
  <c r="G110" i="166" s="1"/>
  <c r="AC223" i="164"/>
  <c r="AC264" i="164" s="1"/>
  <c r="G38" i="163"/>
  <c r="G38" i="166" s="1"/>
  <c r="CK223" i="164"/>
  <c r="CK264" i="164" s="1"/>
  <c r="N223" i="164"/>
  <c r="N264" i="164" s="1"/>
  <c r="BG223" i="164"/>
  <c r="BG264" i="164" s="1"/>
  <c r="BG234" i="164"/>
  <c r="AC228" i="164"/>
  <c r="N234" i="164"/>
  <c r="N224" i="164"/>
  <c r="CG219" i="164"/>
  <c r="J219" i="164"/>
  <c r="Y219" i="164"/>
  <c r="A215" i="164"/>
  <c r="BR219" i="164"/>
  <c r="BC219" i="164"/>
  <c r="AN219" i="164"/>
  <c r="BR187" i="164"/>
  <c r="Y187" i="164"/>
  <c r="Z187" i="164"/>
  <c r="BX187" i="164"/>
  <c r="AT187" i="164"/>
  <c r="AN187" i="164"/>
  <c r="BN187" i="164"/>
  <c r="BI187" i="164"/>
  <c r="CM187" i="164"/>
  <c r="K187" i="164"/>
  <c r="BC187" i="164"/>
  <c r="CH187" i="164"/>
  <c r="U187" i="164"/>
  <c r="BD187" i="164"/>
  <c r="P187" i="164"/>
  <c r="AE187" i="164"/>
  <c r="BS187" i="164"/>
  <c r="J187" i="164"/>
  <c r="AO187" i="164"/>
  <c r="AY187" i="164"/>
  <c r="F187" i="164"/>
  <c r="CC187" i="164"/>
  <c r="AJ187" i="164"/>
  <c r="G229" i="164"/>
  <c r="G239" i="164"/>
  <c r="BV224" i="164"/>
  <c r="AR223" i="164"/>
  <c r="Q229" i="164"/>
  <c r="V229" i="164"/>
  <c r="L239" i="164"/>
  <c r="N239" i="164" s="1"/>
  <c r="N238" i="164"/>
  <c r="BG224" i="164"/>
  <c r="Y196" i="164"/>
  <c r="A197" i="164"/>
  <c r="BR196" i="164"/>
  <c r="BC196" i="164"/>
  <c r="CG196" i="164"/>
  <c r="J196" i="164"/>
  <c r="AN196" i="164"/>
  <c r="AN228" i="164"/>
  <c r="BC228" i="164"/>
  <c r="Y228" i="164"/>
  <c r="A229" i="164"/>
  <c r="CG228" i="164"/>
  <c r="J228" i="164"/>
  <c r="BR228" i="164"/>
  <c r="L229" i="164"/>
  <c r="N229" i="164" s="1"/>
  <c r="N228" i="164"/>
  <c r="Q239" i="164"/>
  <c r="J238" i="164"/>
  <c r="BR238" i="164"/>
  <c r="BC238" i="164"/>
  <c r="CG238" i="164"/>
  <c r="A239" i="164"/>
  <c r="AN238" i="164"/>
  <c r="Y238" i="164"/>
  <c r="Y205" i="164"/>
  <c r="BR205" i="164"/>
  <c r="A206" i="164"/>
  <c r="J205" i="164"/>
  <c r="CG205" i="164"/>
  <c r="BC205" i="164"/>
  <c r="AN205" i="164"/>
  <c r="BV234" i="164"/>
  <c r="AV199" i="164"/>
  <c r="AR199" i="164"/>
  <c r="AC229" i="164"/>
  <c r="AG229" i="164"/>
  <c r="CJ119" i="164"/>
  <c r="AL219" i="164"/>
  <c r="BP159" i="164"/>
  <c r="AG238" i="164"/>
  <c r="AC238" i="164"/>
  <c r="BZ139" i="164"/>
  <c r="BV139" i="164"/>
  <c r="K90" i="163" s="1"/>
  <c r="K90" i="166" s="1"/>
  <c r="AQ209" i="164"/>
  <c r="CO118" i="164"/>
  <c r="CK118" i="164"/>
  <c r="BU149" i="164"/>
  <c r="CE138" i="164"/>
  <c r="BK178" i="164"/>
  <c r="BG178" i="164"/>
  <c r="AQ218" i="164"/>
  <c r="AB239" i="164"/>
  <c r="CE129" i="164"/>
  <c r="BV148" i="164"/>
  <c r="BZ148" i="164"/>
  <c r="BK169" i="164"/>
  <c r="BG169" i="164"/>
  <c r="AV208" i="164"/>
  <c r="AR208" i="164"/>
  <c r="BF179" i="164"/>
  <c r="BP168" i="164"/>
  <c r="CJ128" i="164"/>
  <c r="BA198" i="164"/>
  <c r="AL228" i="164"/>
  <c r="BU158" i="164"/>
  <c r="BF188" i="164"/>
  <c r="CO109" i="164"/>
  <c r="CK109" i="164"/>
  <c r="K105" i="163" s="1"/>
  <c r="K105" i="166" s="1"/>
  <c r="BA189" i="164"/>
  <c r="AR221" i="164"/>
  <c r="AQ211" i="164"/>
  <c r="CK232" i="164"/>
  <c r="CK263" i="164" s="1"/>
  <c r="CJ263" i="164" s="1"/>
  <c r="CJ222" i="164"/>
  <c r="CJ211" i="164"/>
  <c r="CK221" i="164"/>
  <c r="AS9" i="104"/>
  <c r="EL26" i="147" s="1"/>
  <c r="AT10" i="104"/>
  <c r="EM27" i="147" s="1"/>
  <c r="AS10" i="104"/>
  <c r="EL27" i="147" s="1"/>
  <c r="AR9" i="104"/>
  <c r="EK26" i="147" s="1"/>
  <c r="AU13" i="104"/>
  <c r="EN30" i="147" s="1"/>
  <c r="AU9" i="104"/>
  <c r="EN26" i="147" s="1"/>
  <c r="AS12" i="104"/>
  <c r="EL29" i="147" s="1"/>
  <c r="GX11" i="146"/>
  <c r="GX12" i="146"/>
  <c r="GZ13" i="146"/>
  <c r="HA13" i="146"/>
  <c r="HB13" i="146"/>
  <c r="CY12" i="101"/>
  <c r="CX12" i="101"/>
  <c r="DK18" i="101"/>
  <c r="DO20" i="101"/>
  <c r="DN20" i="101"/>
  <c r="AR13" i="104"/>
  <c r="EK30" i="147" s="1"/>
  <c r="AR12" i="104"/>
  <c r="EK29" i="147" s="1"/>
  <c r="AR11" i="104"/>
  <c r="EK28" i="147" s="1"/>
  <c r="AR10" i="104"/>
  <c r="EK27" i="147" s="1"/>
  <c r="AT13" i="104"/>
  <c r="EM30" i="147" s="1"/>
  <c r="AT9" i="104"/>
  <c r="EM26" i="147" s="1"/>
  <c r="AW10" i="104"/>
  <c r="EP27" i="147" s="1"/>
  <c r="AW13" i="104"/>
  <c r="EP30" i="147" s="1"/>
  <c r="AV10" i="104"/>
  <c r="EO27" i="147" s="1"/>
  <c r="AV13" i="104"/>
  <c r="EO30" i="147" s="1"/>
  <c r="AU10" i="104"/>
  <c r="EN27" i="147" s="1"/>
  <c r="AW9" i="104"/>
  <c r="EP26" i="147" s="1"/>
  <c r="AS13" i="104"/>
  <c r="EL30" i="147" s="1"/>
  <c r="AW11" i="104"/>
  <c r="EP28" i="147" s="1"/>
  <c r="AV11" i="104"/>
  <c r="EO28" i="147" s="1"/>
  <c r="AT11" i="104"/>
  <c r="EM28" i="147" s="1"/>
  <c r="AV9" i="104"/>
  <c r="EO26" i="147" s="1"/>
  <c r="AU12" i="104"/>
  <c r="EN29" i="147" s="1"/>
  <c r="AU11" i="104"/>
  <c r="EN28" i="147" s="1"/>
  <c r="AS11" i="104"/>
  <c r="EL28" i="147" s="1"/>
  <c r="AW12" i="104"/>
  <c r="EP29" i="147" s="1"/>
  <c r="AV12" i="104"/>
  <c r="EO29" i="147" s="1"/>
  <c r="AT12" i="104"/>
  <c r="EM29" i="147" s="1"/>
  <c r="AB264" i="164" l="1"/>
  <c r="AO264" i="164"/>
  <c r="AR264" i="164"/>
  <c r="M264" i="164"/>
  <c r="BF264" i="164"/>
  <c r="CJ264" i="164"/>
  <c r="AR263" i="164"/>
  <c r="AQ263" i="164" s="1"/>
  <c r="H92" i="163"/>
  <c r="H92" i="166" s="1"/>
  <c r="H74" i="163"/>
  <c r="H74" i="166" s="1"/>
  <c r="H20" i="163"/>
  <c r="H20" i="166" s="1"/>
  <c r="CC197" i="164"/>
  <c r="F197" i="164"/>
  <c r="AO197" i="164"/>
  <c r="BN197" i="164"/>
  <c r="AN197" i="164"/>
  <c r="BR197" i="164"/>
  <c r="P197" i="164"/>
  <c r="BI197" i="164"/>
  <c r="Z197" i="164"/>
  <c r="K197" i="164"/>
  <c r="AJ197" i="164"/>
  <c r="U197" i="164"/>
  <c r="AE197" i="164"/>
  <c r="BX197" i="164"/>
  <c r="AT197" i="164"/>
  <c r="AY197" i="164"/>
  <c r="Y197" i="164"/>
  <c r="BD197" i="164"/>
  <c r="BS197" i="164"/>
  <c r="BC197" i="164"/>
  <c r="J197" i="164"/>
  <c r="CM197" i="164"/>
  <c r="CH197" i="164"/>
  <c r="Y215" i="164"/>
  <c r="A216" i="164"/>
  <c r="J215" i="164"/>
  <c r="CG215" i="164"/>
  <c r="BR215" i="164"/>
  <c r="AN215" i="164"/>
  <c r="BC215" i="164"/>
  <c r="CG206" i="164"/>
  <c r="BR206" i="164"/>
  <c r="J206" i="164"/>
  <c r="AN206" i="164"/>
  <c r="BC206" i="164"/>
  <c r="A207" i="164"/>
  <c r="Y206" i="164"/>
  <c r="BR239" i="164"/>
  <c r="AN239" i="164"/>
  <c r="CG239" i="164"/>
  <c r="Y239" i="164"/>
  <c r="A235" i="164"/>
  <c r="J239" i="164"/>
  <c r="BC239" i="164"/>
  <c r="K20" i="163"/>
  <c r="K20" i="166" s="1"/>
  <c r="J229" i="164"/>
  <c r="CG229" i="164"/>
  <c r="BR229" i="164"/>
  <c r="BC229" i="164"/>
  <c r="A225" i="164"/>
  <c r="Y229" i="164"/>
  <c r="AN229" i="164"/>
  <c r="AQ228" i="164"/>
  <c r="AQ219" i="164"/>
  <c r="BF189" i="164"/>
  <c r="BK179" i="164"/>
  <c r="BG179" i="164"/>
  <c r="CJ129" i="164"/>
  <c r="CJ138" i="164"/>
  <c r="CO119" i="164"/>
  <c r="CK119" i="164"/>
  <c r="K106" i="163" s="1"/>
  <c r="K106" i="166" s="1"/>
  <c r="AG239" i="164"/>
  <c r="AC239" i="164"/>
  <c r="CE139" i="164"/>
  <c r="AV209" i="164"/>
  <c r="AR209" i="164"/>
  <c r="BF198" i="164"/>
  <c r="BA208" i="164"/>
  <c r="AL229" i="164"/>
  <c r="BP178" i="164"/>
  <c r="AV218" i="164"/>
  <c r="AR218" i="164"/>
  <c r="BZ149" i="164"/>
  <c r="BV149" i="164"/>
  <c r="AL238" i="164"/>
  <c r="BG188" i="164"/>
  <c r="BK188" i="164"/>
  <c r="CK128" i="164"/>
  <c r="CO128" i="164"/>
  <c r="BP169" i="164"/>
  <c r="BZ158" i="164"/>
  <c r="BV158" i="164"/>
  <c r="BU168" i="164"/>
  <c r="CE148" i="164"/>
  <c r="BU159" i="164"/>
  <c r="BA199" i="164"/>
  <c r="CJ221" i="164"/>
  <c r="CK231" i="164"/>
  <c r="CK262" i="164" s="1"/>
  <c r="CJ262" i="164" s="1"/>
  <c r="F110" i="163"/>
  <c r="F110" i="166" s="1"/>
  <c r="CJ232" i="164"/>
  <c r="AR231" i="164"/>
  <c r="AR262" i="164" s="1"/>
  <c r="AQ262" i="164" s="1"/>
  <c r="AQ221" i="164"/>
  <c r="EP25" i="147"/>
  <c r="EN25" i="147"/>
  <c r="EM25" i="147"/>
  <c r="EK25" i="147"/>
  <c r="EO25" i="147"/>
  <c r="EL25" i="147"/>
  <c r="DM18" i="101"/>
  <c r="CY11" i="101"/>
  <c r="DA11" i="101"/>
  <c r="DO18" i="101"/>
  <c r="CW10" i="101"/>
  <c r="DK17" i="101"/>
  <c r="CY10" i="101"/>
  <c r="DM17" i="101"/>
  <c r="DB13" i="101"/>
  <c r="DP20" i="101"/>
  <c r="GY12" i="146"/>
  <c r="DN19" i="101"/>
  <c r="CZ12" i="101"/>
  <c r="GZ12" i="146"/>
  <c r="DB12" i="101"/>
  <c r="DP19" i="101"/>
  <c r="CX11" i="101"/>
  <c r="DL18" i="101"/>
  <c r="DA10" i="101"/>
  <c r="DO17" i="101"/>
  <c r="CZ11" i="101"/>
  <c r="DN18" i="101"/>
  <c r="CX13" i="101"/>
  <c r="DL20" i="101"/>
  <c r="CX10" i="101"/>
  <c r="DL17" i="101"/>
  <c r="DK20" i="101"/>
  <c r="CW13" i="101"/>
  <c r="DO19" i="101"/>
  <c r="DA12" i="101"/>
  <c r="AQ264" i="164" l="1"/>
  <c r="M110" i="163"/>
  <c r="M110" i="166" s="1"/>
  <c r="AN225" i="164"/>
  <c r="Y225" i="164"/>
  <c r="J225" i="164"/>
  <c r="A226" i="164"/>
  <c r="BR225" i="164"/>
  <c r="BC225" i="164"/>
  <c r="CG225" i="164"/>
  <c r="J216" i="164"/>
  <c r="BR216" i="164"/>
  <c r="CG216" i="164"/>
  <c r="Y216" i="164"/>
  <c r="A217" i="164"/>
  <c r="BC216" i="164"/>
  <c r="AN216" i="164"/>
  <c r="J235" i="164"/>
  <c r="BC235" i="164"/>
  <c r="CG235" i="164"/>
  <c r="A236" i="164"/>
  <c r="BR235" i="164"/>
  <c r="Y235" i="164"/>
  <c r="AN235" i="164"/>
  <c r="AQ231" i="164"/>
  <c r="E56" i="163"/>
  <c r="E56" i="166" s="1"/>
  <c r="BN207" i="164"/>
  <c r="CM207" i="164"/>
  <c r="BX207" i="164"/>
  <c r="AO207" i="164"/>
  <c r="BC207" i="164"/>
  <c r="CH207" i="164"/>
  <c r="BR207" i="164"/>
  <c r="U207" i="164"/>
  <c r="Y207" i="164"/>
  <c r="F207" i="164"/>
  <c r="AT207" i="164"/>
  <c r="AN207" i="164"/>
  <c r="BS207" i="164"/>
  <c r="CC207" i="164"/>
  <c r="AE207" i="164"/>
  <c r="AJ207" i="164"/>
  <c r="J207" i="164"/>
  <c r="P207" i="164"/>
  <c r="AY207" i="164"/>
  <c r="K207" i="164"/>
  <c r="Z207" i="164"/>
  <c r="BI207" i="164"/>
  <c r="BD207" i="164"/>
  <c r="CJ148" i="164"/>
  <c r="CE149" i="164"/>
  <c r="BF208" i="164"/>
  <c r="AL239" i="164"/>
  <c r="BP179" i="164"/>
  <c r="BV168" i="164"/>
  <c r="BZ168" i="164"/>
  <c r="BP188" i="164"/>
  <c r="BK198" i="164"/>
  <c r="BG198" i="164"/>
  <c r="BF199" i="164"/>
  <c r="CO138" i="164"/>
  <c r="CK138" i="164"/>
  <c r="AV219" i="164"/>
  <c r="AR219" i="164"/>
  <c r="BA218" i="164"/>
  <c r="BK189" i="164"/>
  <c r="BG189" i="164"/>
  <c r="K73" i="163" s="1"/>
  <c r="K73" i="166" s="1"/>
  <c r="CE158" i="164"/>
  <c r="BU178" i="164"/>
  <c r="BA209" i="164"/>
  <c r="AQ238" i="164"/>
  <c r="AQ229" i="164"/>
  <c r="CK129" i="164"/>
  <c r="K107" i="163" s="1"/>
  <c r="K107" i="166" s="1"/>
  <c r="CO129" i="164"/>
  <c r="AR228" i="164"/>
  <c r="AV228" i="164"/>
  <c r="BV159" i="164"/>
  <c r="BZ159" i="164"/>
  <c r="BU169" i="164"/>
  <c r="CJ139" i="164"/>
  <c r="E110" i="163"/>
  <c r="E110" i="166" s="1"/>
  <c r="CJ231" i="164"/>
  <c r="GY10" i="146"/>
  <c r="HA11" i="146"/>
  <c r="GZ10" i="146"/>
  <c r="DB9" i="101"/>
  <c r="DP16" i="101"/>
  <c r="GZ11" i="146"/>
  <c r="HC12" i="146"/>
  <c r="DB10" i="101"/>
  <c r="DP17" i="101"/>
  <c r="HB12" i="146"/>
  <c r="GX13" i="146"/>
  <c r="HA12" i="146"/>
  <c r="GY13" i="146"/>
  <c r="HC13" i="146"/>
  <c r="CZ10" i="101"/>
  <c r="DN17" i="101"/>
  <c r="DN16" i="101"/>
  <c r="CZ9" i="101"/>
  <c r="HB10" i="146"/>
  <c r="GX10" i="146"/>
  <c r="DP18" i="101"/>
  <c r="DB11" i="101"/>
  <c r="GY11" i="146"/>
  <c r="HB11" i="146"/>
  <c r="DB15" i="101"/>
  <c r="CZ15" i="101"/>
  <c r="L56" i="163" l="1"/>
  <c r="L56" i="166" s="1"/>
  <c r="L110" i="163"/>
  <c r="L110" i="166" s="1"/>
  <c r="J217" i="164"/>
  <c r="BS217" i="164"/>
  <c r="U217" i="164"/>
  <c r="AT217" i="164"/>
  <c r="AY217" i="164"/>
  <c r="CM217" i="164"/>
  <c r="BI217" i="164"/>
  <c r="BD217" i="164"/>
  <c r="CC217" i="164"/>
  <c r="AN217" i="164"/>
  <c r="BN217" i="164"/>
  <c r="Z217" i="164"/>
  <c r="BC217" i="164"/>
  <c r="AO217" i="164"/>
  <c r="BR217" i="164"/>
  <c r="P217" i="164"/>
  <c r="F217" i="164"/>
  <c r="AJ217" i="164"/>
  <c r="CH217" i="164"/>
  <c r="K217" i="164"/>
  <c r="BX217" i="164"/>
  <c r="Y217" i="164"/>
  <c r="AE217" i="164"/>
  <c r="J226" i="164"/>
  <c r="BC226" i="164"/>
  <c r="Y226" i="164"/>
  <c r="AN226" i="164"/>
  <c r="A227" i="164"/>
  <c r="CG226" i="164"/>
  <c r="BR226" i="164"/>
  <c r="BC236" i="164"/>
  <c r="J236" i="164"/>
  <c r="AN236" i="164"/>
  <c r="A237" i="164"/>
  <c r="Y236" i="164"/>
  <c r="BR236" i="164"/>
  <c r="CG236" i="164"/>
  <c r="BV178" i="164"/>
  <c r="BZ178" i="164"/>
  <c r="BP198" i="164"/>
  <c r="BK208" i="164"/>
  <c r="BG208" i="164"/>
  <c r="CK139" i="164"/>
  <c r="K108" i="163" s="1"/>
  <c r="K108" i="166" s="1"/>
  <c r="CO139" i="164"/>
  <c r="BV169" i="164"/>
  <c r="BZ169" i="164"/>
  <c r="AR229" i="164"/>
  <c r="AV229" i="164"/>
  <c r="CJ158" i="164"/>
  <c r="BA219" i="164"/>
  <c r="BU188" i="164"/>
  <c r="CE159" i="164"/>
  <c r="AV238" i="164"/>
  <c r="AR238" i="164"/>
  <c r="CE168" i="164"/>
  <c r="BF218" i="164"/>
  <c r="CJ149" i="164"/>
  <c r="BA228" i="164"/>
  <c r="BP189" i="164"/>
  <c r="CO148" i="164"/>
  <c r="CK148" i="164"/>
  <c r="AQ239" i="164"/>
  <c r="BF209" i="164"/>
  <c r="BG199" i="164"/>
  <c r="BK199" i="164"/>
  <c r="BU179" i="164"/>
  <c r="CY15" i="101"/>
  <c r="DM16" i="101"/>
  <c r="DM15" i="101" s="1"/>
  <c r="CY9" i="101"/>
  <c r="DA15" i="101"/>
  <c r="DO16" i="101"/>
  <c r="DO15" i="101" s="1"/>
  <c r="DA9" i="101"/>
  <c r="CW15" i="101"/>
  <c r="DK16" i="101"/>
  <c r="DK15" i="101" s="1"/>
  <c r="CW9" i="101"/>
  <c r="HC10" i="146"/>
  <c r="HA9" i="146"/>
  <c r="CX15" i="101"/>
  <c r="CX9" i="101"/>
  <c r="DL16" i="101"/>
  <c r="DL15" i="101" s="1"/>
  <c r="DN15" i="101"/>
  <c r="HA10" i="146"/>
  <c r="DP15" i="101"/>
  <c r="HC9" i="146"/>
  <c r="HC11" i="146"/>
  <c r="J8" i="104"/>
  <c r="Q8" i="104"/>
  <c r="AP8" i="104"/>
  <c r="AQ8" i="104"/>
  <c r="AX8" i="104"/>
  <c r="AK9" i="104"/>
  <c r="AL9" i="104"/>
  <c r="AM9" i="104"/>
  <c r="AN9" i="104"/>
  <c r="AO9" i="104"/>
  <c r="AK10" i="104"/>
  <c r="AL10" i="104"/>
  <c r="AM10" i="104"/>
  <c r="AN10" i="104"/>
  <c r="AO10" i="104"/>
  <c r="AK11" i="104"/>
  <c r="AL11" i="104"/>
  <c r="AM11" i="104"/>
  <c r="AN11" i="104"/>
  <c r="AO11" i="104"/>
  <c r="AK12" i="104"/>
  <c r="AL12" i="104"/>
  <c r="AM12" i="104"/>
  <c r="AN12" i="104"/>
  <c r="AO12" i="104"/>
  <c r="AK13" i="104"/>
  <c r="AL13" i="104"/>
  <c r="AM13" i="104"/>
  <c r="AN13" i="104"/>
  <c r="AO13" i="104"/>
  <c r="AJ10" i="104"/>
  <c r="AJ11" i="104"/>
  <c r="AJ12" i="104"/>
  <c r="AJ13" i="104"/>
  <c r="AJ9" i="104"/>
  <c r="AE9" i="104"/>
  <c r="AF9" i="104"/>
  <c r="AG9" i="104"/>
  <c r="AH9" i="104"/>
  <c r="AI9" i="104"/>
  <c r="AE10" i="104"/>
  <c r="AF10" i="104"/>
  <c r="AG10" i="104"/>
  <c r="AH10" i="104"/>
  <c r="AI10" i="104"/>
  <c r="AE11" i="104"/>
  <c r="AF11" i="104"/>
  <c r="AG11" i="104"/>
  <c r="AH11" i="104"/>
  <c r="AI11" i="104"/>
  <c r="AE12" i="104"/>
  <c r="AF12" i="104"/>
  <c r="AG12" i="104"/>
  <c r="AH12" i="104"/>
  <c r="AI12" i="104"/>
  <c r="AE13" i="104"/>
  <c r="AF13" i="104"/>
  <c r="AG13" i="104"/>
  <c r="AH13" i="104"/>
  <c r="AI13" i="104"/>
  <c r="AD10" i="104"/>
  <c r="AD11" i="104"/>
  <c r="AD12" i="104"/>
  <c r="AD13" i="104"/>
  <c r="AD9" i="104"/>
  <c r="Y9" i="104"/>
  <c r="Z9" i="104"/>
  <c r="AA9" i="104"/>
  <c r="AB9" i="104"/>
  <c r="AC9" i="104"/>
  <c r="Y10" i="104"/>
  <c r="Z10" i="104"/>
  <c r="AA10" i="104"/>
  <c r="AB10" i="104"/>
  <c r="AC10" i="104"/>
  <c r="Y11" i="104"/>
  <c r="Z11" i="104"/>
  <c r="AA11" i="104"/>
  <c r="AB11" i="104"/>
  <c r="AC11" i="104"/>
  <c r="Y12" i="104"/>
  <c r="Z12" i="104"/>
  <c r="AA12" i="104"/>
  <c r="AB12" i="104"/>
  <c r="AC12" i="104"/>
  <c r="Y13" i="104"/>
  <c r="Z13" i="104"/>
  <c r="AA13" i="104"/>
  <c r="AB13" i="104"/>
  <c r="AC13" i="104"/>
  <c r="X10" i="104"/>
  <c r="X11" i="104"/>
  <c r="X12" i="104"/>
  <c r="X13" i="104"/>
  <c r="X9" i="104"/>
  <c r="V8" i="101"/>
  <c r="AO8" i="101"/>
  <c r="AV8" i="101"/>
  <c r="BC8" i="101"/>
  <c r="BJ8" i="101"/>
  <c r="BQ8" i="101"/>
  <c r="BX8" i="101"/>
  <c r="CE8" i="101"/>
  <c r="CF8" i="101"/>
  <c r="CM8" i="101"/>
  <c r="CN8" i="101"/>
  <c r="CU8" i="101"/>
  <c r="CV8" i="101"/>
  <c r="DC8" i="101"/>
  <c r="DJ8" i="101"/>
  <c r="DQ8" i="101"/>
  <c r="BZ9" i="101"/>
  <c r="AX9" i="101" s="1"/>
  <c r="BL10" i="147" s="1"/>
  <c r="CA9" i="101"/>
  <c r="AY9" i="101" s="1"/>
  <c r="BM10" i="147" s="1"/>
  <c r="CB9" i="101"/>
  <c r="CC9" i="101"/>
  <c r="CD9" i="101"/>
  <c r="BZ10" i="101"/>
  <c r="AX10" i="101" s="1"/>
  <c r="BL11" i="147" s="1"/>
  <c r="CA10" i="101"/>
  <c r="AY10" i="101" s="1"/>
  <c r="BM11" i="147" s="1"/>
  <c r="CB10" i="101"/>
  <c r="AZ10" i="101" s="1"/>
  <c r="BN11" i="147" s="1"/>
  <c r="CC10" i="101"/>
  <c r="BA10" i="101" s="1"/>
  <c r="BO11" i="147" s="1"/>
  <c r="CD10" i="101"/>
  <c r="BB10" i="101" s="1"/>
  <c r="BP11" i="147" s="1"/>
  <c r="BZ11" i="101"/>
  <c r="AX11" i="101" s="1"/>
  <c r="BL12" i="147" s="1"/>
  <c r="CA11" i="101"/>
  <c r="AY11" i="101" s="1"/>
  <c r="BM12" i="147" s="1"/>
  <c r="CB11" i="101"/>
  <c r="AZ11" i="101" s="1"/>
  <c r="BN12" i="147" s="1"/>
  <c r="CC11" i="101"/>
  <c r="BA11" i="101" s="1"/>
  <c r="BO12" i="147" s="1"/>
  <c r="CD11" i="101"/>
  <c r="BB11" i="101" s="1"/>
  <c r="BP12" i="147" s="1"/>
  <c r="BZ12" i="101"/>
  <c r="AX12" i="101" s="1"/>
  <c r="BL13" i="147" s="1"/>
  <c r="CA12" i="101"/>
  <c r="AY12" i="101" s="1"/>
  <c r="BM13" i="147" s="1"/>
  <c r="CB12" i="101"/>
  <c r="AZ12" i="101" s="1"/>
  <c r="BN13" i="147" s="1"/>
  <c r="CC12" i="101"/>
  <c r="BA12" i="101" s="1"/>
  <c r="BO13" i="147" s="1"/>
  <c r="CD12" i="101"/>
  <c r="BB12" i="101" s="1"/>
  <c r="BP13" i="147" s="1"/>
  <c r="BZ13" i="101"/>
  <c r="AX13" i="101" s="1"/>
  <c r="BL14" i="147" s="1"/>
  <c r="CA13" i="101"/>
  <c r="AY13" i="101" s="1"/>
  <c r="BM14" i="147" s="1"/>
  <c r="CB13" i="101"/>
  <c r="AZ13" i="101" s="1"/>
  <c r="BN14" i="147" s="1"/>
  <c r="CC13" i="101"/>
  <c r="BA13" i="101" s="1"/>
  <c r="BO14" i="147" s="1"/>
  <c r="CD13" i="101"/>
  <c r="BB13" i="101" s="1"/>
  <c r="BP14" i="147" s="1"/>
  <c r="BY10" i="101"/>
  <c r="AW10" i="101" s="1"/>
  <c r="BK11" i="147" s="1"/>
  <c r="BK27" i="147" s="1"/>
  <c r="BY11" i="101"/>
  <c r="AW11" i="101" s="1"/>
  <c r="BK12" i="147" s="1"/>
  <c r="BK28" i="147" s="1"/>
  <c r="BY12" i="101"/>
  <c r="AW12" i="101" s="1"/>
  <c r="BK13" i="147" s="1"/>
  <c r="BK29" i="147" s="1"/>
  <c r="BY13" i="101"/>
  <c r="AW13" i="101" s="1"/>
  <c r="BK14" i="147" s="1"/>
  <c r="BK30" i="147" s="1"/>
  <c r="BY9" i="101"/>
  <c r="AW9" i="101" s="1"/>
  <c r="BK10" i="147" s="1"/>
  <c r="BL9" i="101"/>
  <c r="BM9" i="101"/>
  <c r="BN9" i="101"/>
  <c r="BO9" i="101"/>
  <c r="BP9" i="101"/>
  <c r="BL10" i="101"/>
  <c r="BM10" i="101"/>
  <c r="BN10" i="101"/>
  <c r="BO10" i="101"/>
  <c r="BP10" i="101"/>
  <c r="BL11" i="101"/>
  <c r="BM11" i="101"/>
  <c r="BN11" i="101"/>
  <c r="BO11" i="101"/>
  <c r="BP11" i="101"/>
  <c r="BL12" i="101"/>
  <c r="BM12" i="101"/>
  <c r="BN12" i="101"/>
  <c r="BO12" i="101"/>
  <c r="BP12" i="101"/>
  <c r="BL13" i="101"/>
  <c r="BM13" i="101"/>
  <c r="BN13" i="101"/>
  <c r="BO13" i="101"/>
  <c r="BP13" i="101"/>
  <c r="BK10" i="101"/>
  <c r="BK11" i="101"/>
  <c r="BK12" i="101"/>
  <c r="BK13" i="101"/>
  <c r="BK9" i="101"/>
  <c r="BS9" i="101"/>
  <c r="BT9" i="101"/>
  <c r="BU9" i="101"/>
  <c r="BV9" i="101"/>
  <c r="BW9" i="101"/>
  <c r="BS10" i="101"/>
  <c r="BT10" i="101"/>
  <c r="BU10" i="101"/>
  <c r="BV10" i="101"/>
  <c r="BW10" i="101"/>
  <c r="BS11" i="101"/>
  <c r="BT11" i="101"/>
  <c r="BU11" i="101"/>
  <c r="BV11" i="101"/>
  <c r="BW11" i="101"/>
  <c r="BS12" i="101"/>
  <c r="BT12" i="101"/>
  <c r="BU12" i="101"/>
  <c r="BV12" i="101"/>
  <c r="BW12" i="101"/>
  <c r="BS13" i="101"/>
  <c r="BT13" i="101"/>
  <c r="BU13" i="101"/>
  <c r="BV13" i="101"/>
  <c r="BW13" i="101"/>
  <c r="BR10" i="101"/>
  <c r="BR11" i="101"/>
  <c r="BR12" i="101"/>
  <c r="BR13" i="101"/>
  <c r="BR9" i="101"/>
  <c r="L9" i="104"/>
  <c r="M9" i="104"/>
  <c r="N9" i="104"/>
  <c r="O9" i="104"/>
  <c r="P9" i="104"/>
  <c r="L10" i="104"/>
  <c r="M10" i="104"/>
  <c r="N10" i="104"/>
  <c r="O10" i="104"/>
  <c r="P10" i="104"/>
  <c r="L11" i="104"/>
  <c r="M11" i="104"/>
  <c r="N11" i="104"/>
  <c r="O11" i="104"/>
  <c r="P11" i="104"/>
  <c r="L12" i="104"/>
  <c r="M12" i="104"/>
  <c r="N12" i="104"/>
  <c r="O12" i="104"/>
  <c r="P12" i="104"/>
  <c r="L13" i="104"/>
  <c r="M13" i="104"/>
  <c r="N13" i="104"/>
  <c r="O13" i="104"/>
  <c r="P13" i="104"/>
  <c r="K10" i="104"/>
  <c r="K11" i="104"/>
  <c r="K12" i="104"/>
  <c r="K13" i="104"/>
  <c r="K9" i="104"/>
  <c r="AD9" i="101"/>
  <c r="AE9" i="101"/>
  <c r="AF9" i="101"/>
  <c r="AG9" i="101"/>
  <c r="AH9" i="101"/>
  <c r="AD10" i="101"/>
  <c r="AE10" i="101"/>
  <c r="AF10" i="101"/>
  <c r="AG10" i="101"/>
  <c r="AH10" i="101"/>
  <c r="AD11" i="101"/>
  <c r="AE11" i="101"/>
  <c r="AF11" i="101"/>
  <c r="AG11" i="101"/>
  <c r="AH11" i="101"/>
  <c r="AD12" i="101"/>
  <c r="AE12" i="101"/>
  <c r="AF12" i="101"/>
  <c r="AG12" i="101"/>
  <c r="AH12" i="101"/>
  <c r="AD13" i="101"/>
  <c r="AE13" i="101"/>
  <c r="AF13" i="101"/>
  <c r="AG13" i="101"/>
  <c r="AH13" i="101"/>
  <c r="AC10" i="101"/>
  <c r="AC11" i="101"/>
  <c r="AC12" i="101"/>
  <c r="AC13" i="101"/>
  <c r="AC9" i="101"/>
  <c r="I10" i="150"/>
  <c r="J10" i="150"/>
  <c r="X10" i="101" s="1"/>
  <c r="K10" i="150"/>
  <c r="Y10" i="101" s="1"/>
  <c r="L10" i="150"/>
  <c r="Z10" i="101" s="1"/>
  <c r="M10" i="150"/>
  <c r="AA10" i="101" s="1"/>
  <c r="N10" i="150"/>
  <c r="AB10" i="101" s="1"/>
  <c r="I11" i="150"/>
  <c r="W11" i="101" s="1"/>
  <c r="J11" i="150"/>
  <c r="K11" i="150"/>
  <c r="Y11" i="101" s="1"/>
  <c r="L11" i="150"/>
  <c r="Z11" i="101" s="1"/>
  <c r="M11" i="150"/>
  <c r="AA11" i="101" s="1"/>
  <c r="N11" i="150"/>
  <c r="AB11" i="101" s="1"/>
  <c r="I12" i="150"/>
  <c r="W12" i="101" s="1"/>
  <c r="J12" i="150"/>
  <c r="X12" i="101" s="1"/>
  <c r="K12" i="150"/>
  <c r="Y12" i="101" s="1"/>
  <c r="L12" i="150"/>
  <c r="Z12" i="101" s="1"/>
  <c r="M12" i="150"/>
  <c r="AA12" i="101" s="1"/>
  <c r="N12" i="150"/>
  <c r="AB12" i="101" s="1"/>
  <c r="I13" i="150"/>
  <c r="W13" i="101" s="1"/>
  <c r="J13" i="150"/>
  <c r="X13" i="101" s="1"/>
  <c r="K13" i="150"/>
  <c r="Y13" i="101" s="1"/>
  <c r="L13" i="150"/>
  <c r="Z13" i="101" s="1"/>
  <c r="M13" i="150"/>
  <c r="AA13" i="101" s="1"/>
  <c r="N13" i="150"/>
  <c r="AB13" i="101" s="1"/>
  <c r="J9" i="150"/>
  <c r="X9" i="101" s="1"/>
  <c r="K9" i="150"/>
  <c r="Y9" i="101" s="1"/>
  <c r="L9" i="150"/>
  <c r="Z9" i="101" s="1"/>
  <c r="M9" i="150"/>
  <c r="AA9" i="101" s="1"/>
  <c r="N9" i="150"/>
  <c r="AB9" i="101" s="1"/>
  <c r="I9" i="150"/>
  <c r="W9" i="101" s="1"/>
  <c r="C8" i="150"/>
  <c r="D8" i="150"/>
  <c r="E8" i="150"/>
  <c r="F8" i="150"/>
  <c r="G8" i="150"/>
  <c r="H8" i="150"/>
  <c r="O8" i="150"/>
  <c r="P8" i="150"/>
  <c r="Q8" i="150"/>
  <c r="R8" i="150"/>
  <c r="S8" i="150"/>
  <c r="T8" i="150"/>
  <c r="U8" i="150"/>
  <c r="V8" i="150"/>
  <c r="W8" i="150"/>
  <c r="X8" i="150"/>
  <c r="Y8" i="150"/>
  <c r="Z8" i="150"/>
  <c r="E9" i="104"/>
  <c r="F9" i="104"/>
  <c r="G9" i="104"/>
  <c r="H9" i="104"/>
  <c r="I9" i="104"/>
  <c r="E10" i="104"/>
  <c r="F10" i="104"/>
  <c r="G10" i="104"/>
  <c r="H10" i="104"/>
  <c r="I10" i="104"/>
  <c r="E11" i="104"/>
  <c r="F11" i="104"/>
  <c r="G11" i="104"/>
  <c r="H11" i="104"/>
  <c r="I11" i="104"/>
  <c r="E12" i="104"/>
  <c r="F12" i="104"/>
  <c r="G12" i="104"/>
  <c r="H12" i="104"/>
  <c r="I12" i="104"/>
  <c r="E13" i="104"/>
  <c r="F13" i="104"/>
  <c r="G13" i="104"/>
  <c r="H13" i="104"/>
  <c r="I13" i="104"/>
  <c r="D10" i="104"/>
  <c r="D11" i="104"/>
  <c r="D12" i="104"/>
  <c r="D13" i="104"/>
  <c r="D9" i="104"/>
  <c r="K9" i="101"/>
  <c r="L9" i="101"/>
  <c r="M9" i="101"/>
  <c r="N9" i="101"/>
  <c r="O9" i="101"/>
  <c r="K10" i="101"/>
  <c r="L10" i="101"/>
  <c r="M10" i="101"/>
  <c r="N10" i="101"/>
  <c r="O10" i="101"/>
  <c r="K11" i="101"/>
  <c r="L11" i="101"/>
  <c r="M11" i="101"/>
  <c r="N11" i="101"/>
  <c r="O11" i="101"/>
  <c r="K12" i="101"/>
  <c r="L12" i="101"/>
  <c r="M12" i="101"/>
  <c r="N12" i="101"/>
  <c r="O12" i="101"/>
  <c r="K13" i="101"/>
  <c r="L13" i="101"/>
  <c r="M13" i="101"/>
  <c r="N13" i="101"/>
  <c r="O13" i="101"/>
  <c r="J10" i="101"/>
  <c r="J11" i="101"/>
  <c r="J12" i="101"/>
  <c r="J13" i="101"/>
  <c r="J9" i="101"/>
  <c r="E9" i="101"/>
  <c r="F9" i="101"/>
  <c r="G9" i="101"/>
  <c r="H9" i="101"/>
  <c r="I9" i="101"/>
  <c r="E10" i="101"/>
  <c r="F10" i="101"/>
  <c r="G10" i="101"/>
  <c r="H10" i="101"/>
  <c r="I10" i="101"/>
  <c r="E11" i="101"/>
  <c r="F11" i="101"/>
  <c r="G11" i="101"/>
  <c r="H11" i="101"/>
  <c r="I11" i="101"/>
  <c r="E12" i="101"/>
  <c r="F12" i="101"/>
  <c r="G12" i="101"/>
  <c r="H12" i="101"/>
  <c r="I12" i="101"/>
  <c r="E13" i="101"/>
  <c r="F13" i="101"/>
  <c r="G13" i="101"/>
  <c r="H13" i="101"/>
  <c r="I13" i="101"/>
  <c r="D10" i="101"/>
  <c r="D11" i="101"/>
  <c r="D12" i="101"/>
  <c r="D13" i="101"/>
  <c r="D9" i="101"/>
  <c r="CC237" i="164" l="1"/>
  <c r="P237" i="164"/>
  <c r="BR237" i="164"/>
  <c r="AN237" i="164"/>
  <c r="BS237" i="164"/>
  <c r="CM237" i="164"/>
  <c r="Z237" i="164"/>
  <c r="AJ237" i="164"/>
  <c r="F237" i="164"/>
  <c r="AT237" i="164"/>
  <c r="Y237" i="164"/>
  <c r="BD237" i="164"/>
  <c r="J237" i="164"/>
  <c r="K237" i="164"/>
  <c r="BN237" i="164"/>
  <c r="U237" i="164"/>
  <c r="BX237" i="164"/>
  <c r="BC237" i="164"/>
  <c r="AE237" i="164"/>
  <c r="CH237" i="164"/>
  <c r="AO237" i="164"/>
  <c r="AY237" i="164"/>
  <c r="BI237" i="164"/>
  <c r="AJ227" i="164"/>
  <c r="AT227" i="164"/>
  <c r="AY227" i="164"/>
  <c r="AN227" i="164"/>
  <c r="BR227" i="164"/>
  <c r="Y227" i="164"/>
  <c r="BD227" i="164"/>
  <c r="U227" i="164"/>
  <c r="BN227" i="164"/>
  <c r="F227" i="164"/>
  <c r="BX227" i="164"/>
  <c r="Z227" i="164"/>
  <c r="BC227" i="164"/>
  <c r="CH227" i="164"/>
  <c r="BS227" i="164"/>
  <c r="J227" i="164"/>
  <c r="BI227" i="164"/>
  <c r="CM227" i="164"/>
  <c r="AE227" i="164"/>
  <c r="AO227" i="164"/>
  <c r="K227" i="164"/>
  <c r="CC227" i="164"/>
  <c r="P227" i="164"/>
  <c r="BF228" i="164"/>
  <c r="BG209" i="164"/>
  <c r="BK209" i="164"/>
  <c r="BF219" i="164"/>
  <c r="CJ168" i="164"/>
  <c r="AV239" i="164"/>
  <c r="AR239" i="164"/>
  <c r="K56" i="163" s="1"/>
  <c r="K56" i="166" s="1"/>
  <c r="CO158" i="164"/>
  <c r="CK158" i="164"/>
  <c r="BU189" i="164"/>
  <c r="BZ188" i="164"/>
  <c r="BV188" i="164"/>
  <c r="BP208" i="164"/>
  <c r="BZ179" i="164"/>
  <c r="BV179" i="164"/>
  <c r="CJ159" i="164"/>
  <c r="BA229" i="164"/>
  <c r="BU198" i="164"/>
  <c r="CO149" i="164"/>
  <c r="CK149" i="164"/>
  <c r="BA238" i="164"/>
  <c r="BP199" i="164"/>
  <c r="BG218" i="164"/>
  <c r="BK218" i="164"/>
  <c r="CE169" i="164"/>
  <c r="CE178" i="164"/>
  <c r="I8" i="150"/>
  <c r="N8" i="150"/>
  <c r="M8" i="150"/>
  <c r="W10" i="101"/>
  <c r="AI10" i="101" s="1"/>
  <c r="J8" i="150"/>
  <c r="L8" i="150"/>
  <c r="X11" i="101"/>
  <c r="AJ11" i="101" s="1"/>
  <c r="BK26" i="147"/>
  <c r="BK25" i="147" s="1"/>
  <c r="BK9" i="147"/>
  <c r="BM9" i="147"/>
  <c r="BL9" i="147"/>
  <c r="GY9" i="146"/>
  <c r="HB9" i="146"/>
  <c r="GX9" i="146"/>
  <c r="CW8" i="101"/>
  <c r="GZ9" i="146"/>
  <c r="AM12" i="101"/>
  <c r="T10" i="104"/>
  <c r="CF27" i="147" s="1"/>
  <c r="CF19" i="147" s="1"/>
  <c r="S10" i="104"/>
  <c r="CE27" i="147" s="1"/>
  <c r="CE19" i="147" s="1"/>
  <c r="W9" i="104"/>
  <c r="CI26" i="147" s="1"/>
  <c r="AG8" i="104"/>
  <c r="U9" i="104"/>
  <c r="CG26" i="147" s="1"/>
  <c r="AF8" i="104"/>
  <c r="T9" i="104"/>
  <c r="CF26" i="147" s="1"/>
  <c r="S9" i="104"/>
  <c r="CE26" i="147" s="1"/>
  <c r="S13" i="104"/>
  <c r="CE30" i="147" s="1"/>
  <c r="CE22" i="147" s="1"/>
  <c r="V9" i="104"/>
  <c r="CH26" i="147" s="1"/>
  <c r="V12" i="104"/>
  <c r="CH29" i="147" s="1"/>
  <c r="CH21" i="147" s="1"/>
  <c r="U12" i="104"/>
  <c r="CG29" i="147" s="1"/>
  <c r="CG21" i="147" s="1"/>
  <c r="S12" i="104"/>
  <c r="CE29" i="147" s="1"/>
  <c r="CE21" i="147" s="1"/>
  <c r="W11" i="104"/>
  <c r="CI28" i="147" s="1"/>
  <c r="CI20" i="147" s="1"/>
  <c r="W12" i="104"/>
  <c r="CI29" i="147" s="1"/>
  <c r="CI21" i="147" s="1"/>
  <c r="R11" i="104"/>
  <c r="CD28" i="147" s="1"/>
  <c r="CD20" i="147" s="1"/>
  <c r="AR20" i="147" s="1"/>
  <c r="S11" i="104"/>
  <c r="CE28" i="147" s="1"/>
  <c r="CE20" i="147" s="1"/>
  <c r="AD8" i="104"/>
  <c r="T12" i="104"/>
  <c r="CF29" i="147" s="1"/>
  <c r="CF21" i="147" s="1"/>
  <c r="H8" i="104"/>
  <c r="H29" i="165" s="1"/>
  <c r="H40" i="165" s="1"/>
  <c r="P8" i="104"/>
  <c r="I30" i="165" s="1"/>
  <c r="I41" i="165" s="1"/>
  <c r="AK8" i="104"/>
  <c r="G8" i="104"/>
  <c r="G29" i="165" s="1"/>
  <c r="G40" i="165" s="1"/>
  <c r="O8" i="104"/>
  <c r="H30" i="165" s="1"/>
  <c r="H41" i="165" s="1"/>
  <c r="AO8" i="104"/>
  <c r="F8" i="104"/>
  <c r="F29" i="165" s="1"/>
  <c r="F40" i="165" s="1"/>
  <c r="U13" i="104"/>
  <c r="CG30" i="147" s="1"/>
  <c r="CG22" i="147" s="1"/>
  <c r="Z8" i="104"/>
  <c r="T13" i="104"/>
  <c r="CF30" i="147" s="1"/>
  <c r="CF22" i="147" s="1"/>
  <c r="D8" i="104"/>
  <c r="D29" i="165" s="1"/>
  <c r="D40" i="165" s="1"/>
  <c r="AN8" i="104"/>
  <c r="M8" i="104"/>
  <c r="F30" i="165" s="1"/>
  <c r="F41" i="165" s="1"/>
  <c r="AI8" i="104"/>
  <c r="AH8" i="104"/>
  <c r="E8" i="104"/>
  <c r="E29" i="165" s="1"/>
  <c r="E40" i="165" s="1"/>
  <c r="Y8" i="104"/>
  <c r="AJ8" i="104"/>
  <c r="R10" i="104"/>
  <c r="CD27" i="147" s="1"/>
  <c r="CD19" i="147" s="1"/>
  <c r="AR19" i="147" s="1"/>
  <c r="V10" i="104"/>
  <c r="CH27" i="147" s="1"/>
  <c r="CH19" i="147" s="1"/>
  <c r="U10" i="104"/>
  <c r="CG27" i="147" s="1"/>
  <c r="CG19" i="147" s="1"/>
  <c r="L8" i="104"/>
  <c r="E30" i="165" s="1"/>
  <c r="E41" i="165" s="1"/>
  <c r="V11" i="104"/>
  <c r="CH28" i="147" s="1"/>
  <c r="CH20" i="147" s="1"/>
  <c r="R13" i="104"/>
  <c r="CD30" i="147" s="1"/>
  <c r="CD22" i="147" s="1"/>
  <c r="AR22" i="147" s="1"/>
  <c r="U11" i="104"/>
  <c r="CG28" i="147" s="1"/>
  <c r="CG20" i="147" s="1"/>
  <c r="W10" i="104"/>
  <c r="CI27" i="147" s="1"/>
  <c r="CI19" i="147" s="1"/>
  <c r="W13" i="104"/>
  <c r="CI30" i="147" s="1"/>
  <c r="CI22" i="147" s="1"/>
  <c r="V13" i="104"/>
  <c r="CH30" i="147" s="1"/>
  <c r="CH22" i="147" s="1"/>
  <c r="N8" i="104"/>
  <c r="G30" i="165" s="1"/>
  <c r="G41" i="165" s="1"/>
  <c r="AM8" i="104"/>
  <c r="I8" i="104"/>
  <c r="I29" i="165" s="1"/>
  <c r="I40" i="165" s="1"/>
  <c r="AL8" i="104"/>
  <c r="K8" i="104"/>
  <c r="D30" i="165" s="1"/>
  <c r="D41" i="165" s="1"/>
  <c r="X8" i="104"/>
  <c r="R12" i="104"/>
  <c r="CD29" i="147" s="1"/>
  <c r="CD21" i="147" s="1"/>
  <c r="AR21" i="147" s="1"/>
  <c r="T11" i="104"/>
  <c r="CF28" i="147" s="1"/>
  <c r="CF20" i="147" s="1"/>
  <c r="AE8" i="104"/>
  <c r="AC8" i="104"/>
  <c r="AA8" i="104"/>
  <c r="R9" i="104"/>
  <c r="CD26" i="147" s="1"/>
  <c r="AB8" i="104"/>
  <c r="AT9" i="101"/>
  <c r="AT12" i="101"/>
  <c r="AS9" i="101"/>
  <c r="AK12" i="101"/>
  <c r="AT10" i="101"/>
  <c r="AS13" i="101"/>
  <c r="AR13" i="101"/>
  <c r="AN9" i="101"/>
  <c r="AM9" i="101"/>
  <c r="AL9" i="101"/>
  <c r="AN11" i="101"/>
  <c r="AJ9" i="101"/>
  <c r="BE13" i="101"/>
  <c r="AM11" i="101"/>
  <c r="Y8" i="101"/>
  <c r="AL11" i="101"/>
  <c r="AK11" i="101"/>
  <c r="AE8" i="101"/>
  <c r="AP10" i="101"/>
  <c r="AU10" i="101"/>
  <c r="BI11" i="101"/>
  <c r="AL12" i="101"/>
  <c r="BI13" i="101"/>
  <c r="BH10" i="101"/>
  <c r="AT13" i="101"/>
  <c r="BG10" i="101"/>
  <c r="AS10" i="101"/>
  <c r="BF10" i="101"/>
  <c r="BE10" i="101"/>
  <c r="CA8" i="101"/>
  <c r="AN13" i="101"/>
  <c r="AD8" i="101"/>
  <c r="BI9" i="101"/>
  <c r="AH8" i="101"/>
  <c r="AQ10" i="101"/>
  <c r="I8" i="101"/>
  <c r="AN10" i="101"/>
  <c r="AM10" i="101"/>
  <c r="AJ13" i="101"/>
  <c r="BH13" i="101"/>
  <c r="AS12" i="101"/>
  <c r="AR9" i="101"/>
  <c r="BG13" i="101"/>
  <c r="AR10" i="101"/>
  <c r="AI11" i="101"/>
  <c r="BI12" i="101"/>
  <c r="BE9" i="101"/>
  <c r="BW8" i="101"/>
  <c r="AS11" i="101"/>
  <c r="AU13" i="101"/>
  <c r="AN12" i="101"/>
  <c r="BF13" i="101"/>
  <c r="BK8" i="101"/>
  <c r="BR8" i="101"/>
  <c r="BV8" i="101"/>
  <c r="AQ13" i="101"/>
  <c r="BZ8" i="101"/>
  <c r="AG8" i="101"/>
  <c r="BF12" i="101"/>
  <c r="AJ12" i="101"/>
  <c r="AC8" i="101"/>
  <c r="AP11" i="101"/>
  <c r="AQ11" i="101"/>
  <c r="AU12" i="101"/>
  <c r="BE12" i="101"/>
  <c r="BH11" i="101"/>
  <c r="BE11" i="101"/>
  <c r="G8" i="101"/>
  <c r="AL10" i="101"/>
  <c r="BT8" i="101"/>
  <c r="BI10" i="101"/>
  <c r="O8" i="101"/>
  <c r="AI13" i="101"/>
  <c r="AK10" i="101"/>
  <c r="N8" i="101"/>
  <c r="AJ10" i="101"/>
  <c r="AU9" i="101"/>
  <c r="M8" i="101"/>
  <c r="CD8" i="101"/>
  <c r="BB9" i="101"/>
  <c r="L8" i="101"/>
  <c r="CC8" i="101"/>
  <c r="BA9" i="101"/>
  <c r="AF8" i="101"/>
  <c r="BD9" i="101"/>
  <c r="AM13" i="101"/>
  <c r="BD13" i="101"/>
  <c r="D8" i="101"/>
  <c r="AL13" i="101"/>
  <c r="BD12" i="101"/>
  <c r="BF11" i="101"/>
  <c r="H8" i="101"/>
  <c r="AK13" i="101"/>
  <c r="AK9" i="101"/>
  <c r="BU8" i="101"/>
  <c r="K8" i="101"/>
  <c r="CB8" i="101"/>
  <c r="AZ9" i="101"/>
  <c r="F8" i="101"/>
  <c r="BO8" i="101"/>
  <c r="E8" i="101"/>
  <c r="AI12" i="101"/>
  <c r="BH12" i="101"/>
  <c r="BN8" i="101"/>
  <c r="J8" i="101"/>
  <c r="BG12" i="101"/>
  <c r="BM8" i="101"/>
  <c r="BD11" i="101"/>
  <c r="BL8" i="101"/>
  <c r="BD10" i="101"/>
  <c r="AW8" i="101"/>
  <c r="AX8" i="101"/>
  <c r="AY8" i="101"/>
  <c r="BY8" i="101"/>
  <c r="BH9" i="101"/>
  <c r="BG9" i="101"/>
  <c r="AR12" i="101"/>
  <c r="AQ9" i="101"/>
  <c r="AS10" i="147" s="1"/>
  <c r="BS8" i="101"/>
  <c r="BF9" i="101"/>
  <c r="AQ12" i="101"/>
  <c r="AB8" i="101"/>
  <c r="AI9" i="101"/>
  <c r="AA8" i="101"/>
  <c r="Z8" i="101"/>
  <c r="P9" i="101"/>
  <c r="AU11" i="101"/>
  <c r="AP9" i="101"/>
  <c r="AR10" i="147" s="1"/>
  <c r="AT11" i="101"/>
  <c r="BP8" i="101"/>
  <c r="AP13" i="101"/>
  <c r="AP12" i="101"/>
  <c r="AR11" i="101"/>
  <c r="BG11" i="101"/>
  <c r="K8" i="150"/>
  <c r="J40" i="165" l="1"/>
  <c r="K40" i="165"/>
  <c r="J41" i="165"/>
  <c r="K41" i="165"/>
  <c r="J29" i="165"/>
  <c r="K29" i="165"/>
  <c r="J30" i="165"/>
  <c r="K30" i="165"/>
  <c r="W8" i="101"/>
  <c r="CJ178" i="164"/>
  <c r="BU199" i="164"/>
  <c r="CE188" i="164"/>
  <c r="BV189" i="164"/>
  <c r="K91" i="163" s="1"/>
  <c r="K91" i="166" s="1"/>
  <c r="BZ189" i="164"/>
  <c r="BF229" i="164"/>
  <c r="CO168" i="164"/>
  <c r="CK168" i="164"/>
  <c r="BF238" i="164"/>
  <c r="CK159" i="164"/>
  <c r="CO159" i="164"/>
  <c r="BK219" i="164"/>
  <c r="BG219" i="164"/>
  <c r="BP209" i="164"/>
  <c r="CE179" i="164"/>
  <c r="CJ169" i="164"/>
  <c r="BP218" i="164"/>
  <c r="BV198" i="164"/>
  <c r="BZ198" i="164"/>
  <c r="BU208" i="164"/>
  <c r="BA239" i="164"/>
  <c r="BG228" i="164"/>
  <c r="BK228" i="164"/>
  <c r="X8" i="101"/>
  <c r="DY13" i="146"/>
  <c r="AV14" i="147"/>
  <c r="DU13" i="146"/>
  <c r="AR14" i="147"/>
  <c r="AR30" i="147" s="1"/>
  <c r="DW13" i="146"/>
  <c r="AT14" i="147"/>
  <c r="DZ10" i="146"/>
  <c r="AW11" i="147"/>
  <c r="DY10" i="146"/>
  <c r="AV11" i="147"/>
  <c r="DU10" i="146"/>
  <c r="AR11" i="147"/>
  <c r="AR27" i="147" s="1"/>
  <c r="DX12" i="146"/>
  <c r="AU13" i="147"/>
  <c r="DU12" i="146"/>
  <c r="AR13" i="147"/>
  <c r="AR29" i="147" s="1"/>
  <c r="DX13" i="146"/>
  <c r="AU14" i="147"/>
  <c r="AZ8" i="101"/>
  <c r="BN10" i="147"/>
  <c r="BN9" i="147" s="1"/>
  <c r="DZ13" i="146"/>
  <c r="AW14" i="147"/>
  <c r="DX9" i="146"/>
  <c r="AU10" i="147"/>
  <c r="DW12" i="146"/>
  <c r="AT13" i="147"/>
  <c r="DY11" i="146"/>
  <c r="AV12" i="147"/>
  <c r="DX11" i="146"/>
  <c r="AU12" i="147"/>
  <c r="DW11" i="146"/>
  <c r="AT12" i="147"/>
  <c r="BA8" i="101"/>
  <c r="BO10" i="147"/>
  <c r="BO9" i="147" s="1"/>
  <c r="DY12" i="146"/>
  <c r="AV13" i="147"/>
  <c r="DY9" i="146"/>
  <c r="AV10" i="147"/>
  <c r="DV13" i="146"/>
  <c r="AS14" i="147"/>
  <c r="DZ11" i="146"/>
  <c r="AW12" i="147"/>
  <c r="DV11" i="146"/>
  <c r="AS12" i="147"/>
  <c r="DZ9" i="146"/>
  <c r="AW10" i="147"/>
  <c r="DV10" i="146"/>
  <c r="AS11" i="147"/>
  <c r="DZ12" i="146"/>
  <c r="AW13" i="147"/>
  <c r="DU11" i="146"/>
  <c r="AR12" i="147"/>
  <c r="AR28" i="147" s="1"/>
  <c r="DW10" i="146"/>
  <c r="AT11" i="147"/>
  <c r="DV12" i="146"/>
  <c r="AS13" i="147"/>
  <c r="DX10" i="146"/>
  <c r="AU11" i="147"/>
  <c r="BB8" i="101"/>
  <c r="BP10" i="147"/>
  <c r="BP9" i="147" s="1"/>
  <c r="DW9" i="146"/>
  <c r="AT10" i="147"/>
  <c r="CF18" i="147"/>
  <c r="CF25" i="147"/>
  <c r="CF17" i="147" s="1"/>
  <c r="BO20" i="147"/>
  <c r="BO28" i="147" s="1"/>
  <c r="AV20" i="147"/>
  <c r="CG18" i="147"/>
  <c r="CG25" i="147"/>
  <c r="CG17" i="147" s="1"/>
  <c r="AU19" i="147"/>
  <c r="BN19" i="147"/>
  <c r="BN27" i="147" s="1"/>
  <c r="BO19" i="147"/>
  <c r="BO27" i="147" s="1"/>
  <c r="AV19" i="147"/>
  <c r="AT21" i="147"/>
  <c r="BM21" i="147"/>
  <c r="BM29" i="147" s="1"/>
  <c r="CI18" i="147"/>
  <c r="CI25" i="147"/>
  <c r="CI17" i="147" s="1"/>
  <c r="CH18" i="147"/>
  <c r="CH25" i="147"/>
  <c r="CH17" i="147" s="1"/>
  <c r="AS20" i="147"/>
  <c r="BL20" i="147"/>
  <c r="BL28" i="147" s="1"/>
  <c r="BM19" i="147"/>
  <c r="BM27" i="147" s="1"/>
  <c r="AT19" i="147"/>
  <c r="CE25" i="147"/>
  <c r="CE17" i="147" s="1"/>
  <c r="CE18" i="147"/>
  <c r="AS19" i="147"/>
  <c r="BL19" i="147"/>
  <c r="BL27" i="147" s="1"/>
  <c r="AW21" i="147"/>
  <c r="BP21" i="147"/>
  <c r="BP29" i="147" s="1"/>
  <c r="AW22" i="147"/>
  <c r="BP22" i="147"/>
  <c r="BP30" i="147" s="1"/>
  <c r="BP20" i="147"/>
  <c r="BP28" i="147" s="1"/>
  <c r="AW20" i="147"/>
  <c r="AV22" i="147"/>
  <c r="BO22" i="147"/>
  <c r="BO30" i="147" s="1"/>
  <c r="AT22" i="147"/>
  <c r="BM22" i="147"/>
  <c r="BM30" i="147" s="1"/>
  <c r="AS21" i="147"/>
  <c r="BL21" i="147"/>
  <c r="BL29" i="147" s="1"/>
  <c r="BP19" i="147"/>
  <c r="BP27" i="147" s="1"/>
  <c r="AW19" i="147"/>
  <c r="BN20" i="147"/>
  <c r="BN28" i="147" s="1"/>
  <c r="AU20" i="147"/>
  <c r="AU21" i="147"/>
  <c r="BN21" i="147"/>
  <c r="BN29" i="147" s="1"/>
  <c r="AS22" i="147"/>
  <c r="BL22" i="147"/>
  <c r="BL30" i="147" s="1"/>
  <c r="AT20" i="147"/>
  <c r="BM20" i="147"/>
  <c r="BM28" i="147" s="1"/>
  <c r="CD18" i="147"/>
  <c r="AR18" i="147" s="1"/>
  <c r="AR26" i="147" s="1"/>
  <c r="CD25" i="147"/>
  <c r="CD17" i="147" s="1"/>
  <c r="BN22" i="147"/>
  <c r="BN30" i="147" s="1"/>
  <c r="AU22" i="147"/>
  <c r="BO21" i="147"/>
  <c r="BO29" i="147" s="1"/>
  <c r="AV21" i="147"/>
  <c r="T8" i="104"/>
  <c r="F31" i="165" s="1"/>
  <c r="S8" i="104"/>
  <c r="E31" i="165" s="1"/>
  <c r="E42" i="165" s="1"/>
  <c r="U8" i="104"/>
  <c r="G31" i="165" s="1"/>
  <c r="W8" i="104"/>
  <c r="I31" i="165" s="1"/>
  <c r="V8" i="104"/>
  <c r="H31" i="165" s="1"/>
  <c r="R8" i="104"/>
  <c r="D31" i="165" s="1"/>
  <c r="BI8" i="101"/>
  <c r="AM8" i="101"/>
  <c r="AN8" i="101"/>
  <c r="BE8" i="101"/>
  <c r="AL8" i="101"/>
  <c r="AS8" i="101"/>
  <c r="AK8" i="101"/>
  <c r="AJ8" i="101"/>
  <c r="BH8" i="101"/>
  <c r="AT8" i="101"/>
  <c r="BD8" i="101"/>
  <c r="AI8" i="101"/>
  <c r="BF8" i="101"/>
  <c r="BG8" i="101"/>
  <c r="AR8" i="101"/>
  <c r="AU8" i="101"/>
  <c r="DU9" i="146"/>
  <c r="AP8" i="101"/>
  <c r="AQ8" i="101"/>
  <c r="DV9" i="146"/>
  <c r="D21" i="165" l="1"/>
  <c r="D42" i="165"/>
  <c r="H21" i="165"/>
  <c r="H42" i="165"/>
  <c r="I21" i="165"/>
  <c r="I42" i="165"/>
  <c r="G21" i="165"/>
  <c r="G42" i="165"/>
  <c r="F21" i="165"/>
  <c r="F42" i="165"/>
  <c r="EF11" i="164"/>
  <c r="F10" i="165"/>
  <c r="F20" i="165" s="1"/>
  <c r="EF12" i="164"/>
  <c r="G10" i="165"/>
  <c r="G20" i="165" s="1"/>
  <c r="EF13" i="164"/>
  <c r="H10" i="165"/>
  <c r="H20" i="165" s="1"/>
  <c r="EF14" i="164"/>
  <c r="I10" i="165"/>
  <c r="I20" i="165" s="1"/>
  <c r="EF9" i="164"/>
  <c r="D10" i="165"/>
  <c r="D20" i="165" s="1"/>
  <c r="K31" i="165"/>
  <c r="J31" i="165"/>
  <c r="E21" i="165"/>
  <c r="EF10" i="164"/>
  <c r="E10" i="165"/>
  <c r="AS30" i="147"/>
  <c r="AW29" i="147"/>
  <c r="AU30" i="147"/>
  <c r="AW27" i="147"/>
  <c r="AT30" i="147"/>
  <c r="AV30" i="147"/>
  <c r="AV27" i="147"/>
  <c r="AS9" i="147"/>
  <c r="BG229" i="164"/>
  <c r="BK229" i="164"/>
  <c r="BF239" i="164"/>
  <c r="CE189" i="164"/>
  <c r="CO169" i="164"/>
  <c r="CK169" i="164"/>
  <c r="CJ179" i="164"/>
  <c r="BG238" i="164"/>
  <c r="BK238" i="164"/>
  <c r="BP219" i="164"/>
  <c r="BZ208" i="164"/>
  <c r="BV208" i="164"/>
  <c r="CJ188" i="164"/>
  <c r="CE198" i="164"/>
  <c r="BV199" i="164"/>
  <c r="BZ199" i="164"/>
  <c r="BU218" i="164"/>
  <c r="BU209" i="164"/>
  <c r="BP228" i="164"/>
  <c r="CO178" i="164"/>
  <c r="CK178" i="164"/>
  <c r="AT29" i="147"/>
  <c r="AR9" i="147"/>
  <c r="AT27" i="147"/>
  <c r="AS27" i="147"/>
  <c r="AV29" i="147"/>
  <c r="AU29" i="147"/>
  <c r="AU27" i="147"/>
  <c r="AW30" i="147"/>
  <c r="AU28" i="147"/>
  <c r="AV9" i="147"/>
  <c r="AS28" i="147"/>
  <c r="AT9" i="147"/>
  <c r="AS29" i="147"/>
  <c r="AW9" i="147"/>
  <c r="AU9" i="147"/>
  <c r="AV28" i="147"/>
  <c r="AR25" i="147"/>
  <c r="AW28" i="147"/>
  <c r="AT28" i="147"/>
  <c r="BO18" i="147"/>
  <c r="BO26" i="147" s="1"/>
  <c r="BO25" i="147" s="1"/>
  <c r="BO17" i="147" s="1"/>
  <c r="AV18" i="147"/>
  <c r="AV26" i="147" s="1"/>
  <c r="BN18" i="147"/>
  <c r="BN26" i="147" s="1"/>
  <c r="BN25" i="147" s="1"/>
  <c r="BN17" i="147" s="1"/>
  <c r="AU18" i="147"/>
  <c r="AU26" i="147" s="1"/>
  <c r="AW18" i="147"/>
  <c r="AW26" i="147" s="1"/>
  <c r="BP18" i="147"/>
  <c r="BP26" i="147" s="1"/>
  <c r="BP25" i="147" s="1"/>
  <c r="BP17" i="147" s="1"/>
  <c r="AS18" i="147"/>
  <c r="AS26" i="147" s="1"/>
  <c r="BL18" i="147"/>
  <c r="BL26" i="147" s="1"/>
  <c r="BL25" i="147" s="1"/>
  <c r="BL17" i="147" s="1"/>
  <c r="AT18" i="147"/>
  <c r="AT26" i="147" s="1"/>
  <c r="BM18" i="147"/>
  <c r="BM26" i="147" s="1"/>
  <c r="BM25" i="147" s="1"/>
  <c r="BM17" i="147" s="1"/>
  <c r="AI13" i="125"/>
  <c r="AH13" i="125"/>
  <c r="AG13" i="125"/>
  <c r="AF13" i="125"/>
  <c r="AE13" i="125"/>
  <c r="AD13" i="125"/>
  <c r="AI12" i="125"/>
  <c r="AH12" i="125"/>
  <c r="AG12" i="125"/>
  <c r="AF12" i="125"/>
  <c r="AE12" i="125"/>
  <c r="AD12" i="125"/>
  <c r="AI11" i="125"/>
  <c r="AH11" i="125"/>
  <c r="AG11" i="125"/>
  <c r="AF11" i="125"/>
  <c r="AE11" i="125"/>
  <c r="AD11" i="125"/>
  <c r="AI10" i="125"/>
  <c r="AH10" i="125"/>
  <c r="AG10" i="125"/>
  <c r="AF10" i="125"/>
  <c r="AE10" i="125"/>
  <c r="AD10" i="125"/>
  <c r="AI9" i="125"/>
  <c r="AH9" i="125"/>
  <c r="AG9" i="125"/>
  <c r="AF9" i="125"/>
  <c r="AE9" i="125"/>
  <c r="AD9" i="125"/>
  <c r="S13" i="125"/>
  <c r="R13" i="125"/>
  <c r="Q13" i="125"/>
  <c r="P13" i="125"/>
  <c r="O13" i="125"/>
  <c r="N13" i="125"/>
  <c r="S12" i="125"/>
  <c r="R12" i="125"/>
  <c r="Q12" i="125"/>
  <c r="P12" i="125"/>
  <c r="O12" i="125"/>
  <c r="N12" i="125"/>
  <c r="S11" i="125"/>
  <c r="R11" i="125"/>
  <c r="Q11" i="125"/>
  <c r="P11" i="125"/>
  <c r="O11" i="125"/>
  <c r="N11" i="125"/>
  <c r="S10" i="125"/>
  <c r="R10" i="125"/>
  <c r="Q10" i="125"/>
  <c r="P10" i="125"/>
  <c r="O10" i="125"/>
  <c r="N10" i="125"/>
  <c r="S9" i="125"/>
  <c r="R9" i="125"/>
  <c r="Q9" i="125"/>
  <c r="P9" i="125"/>
  <c r="O9" i="125"/>
  <c r="N9" i="125"/>
  <c r="C10" i="125"/>
  <c r="D10" i="125"/>
  <c r="E10" i="125"/>
  <c r="F10" i="125"/>
  <c r="G10" i="125"/>
  <c r="H10" i="125"/>
  <c r="C11" i="125"/>
  <c r="D11" i="125"/>
  <c r="E11" i="125"/>
  <c r="F11" i="125"/>
  <c r="G11" i="125"/>
  <c r="H11" i="125"/>
  <c r="C12" i="125"/>
  <c r="D12" i="125"/>
  <c r="E12" i="125"/>
  <c r="F12" i="125"/>
  <c r="G12" i="125"/>
  <c r="H12" i="125"/>
  <c r="C13" i="125"/>
  <c r="D13" i="125"/>
  <c r="E13" i="125"/>
  <c r="F13" i="125"/>
  <c r="G13" i="125"/>
  <c r="H13" i="125"/>
  <c r="D9" i="125"/>
  <c r="E9" i="125"/>
  <c r="F9" i="125"/>
  <c r="G9" i="125"/>
  <c r="H9" i="125"/>
  <c r="C9" i="125"/>
  <c r="J42" i="165" l="1"/>
  <c r="K42" i="165"/>
  <c r="K10" i="165"/>
  <c r="J10" i="165"/>
  <c r="E20" i="165"/>
  <c r="J21" i="165"/>
  <c r="K21" i="165"/>
  <c r="AR17" i="147"/>
  <c r="CE208" i="164"/>
  <c r="BU219" i="164"/>
  <c r="CJ189" i="164"/>
  <c r="BZ218" i="164"/>
  <c r="BV218" i="164"/>
  <c r="BU228" i="164"/>
  <c r="BP238" i="164"/>
  <c r="BK239" i="164"/>
  <c r="BG239" i="164"/>
  <c r="K74" i="163" s="1"/>
  <c r="K74" i="166" s="1"/>
  <c r="CJ198" i="164"/>
  <c r="BZ209" i="164"/>
  <c r="BV209" i="164"/>
  <c r="CE199" i="164"/>
  <c r="CO188" i="164"/>
  <c r="CK188" i="164"/>
  <c r="CO179" i="164"/>
  <c r="CK179" i="164"/>
  <c r="BP229" i="164"/>
  <c r="AV25" i="147"/>
  <c r="AV17" i="147" s="1"/>
  <c r="AT25" i="147"/>
  <c r="AT17" i="147" s="1"/>
  <c r="AS25" i="147"/>
  <c r="AS17" i="147" s="1"/>
  <c r="AW25" i="147"/>
  <c r="AW17" i="147" s="1"/>
  <c r="AU25" i="147"/>
  <c r="AU17" i="147" s="1"/>
  <c r="AB15" i="146"/>
  <c r="F12" i="132"/>
  <c r="F13" i="132"/>
  <c r="F14" i="132"/>
  <c r="F15" i="132"/>
  <c r="F16" i="132"/>
  <c r="F17" i="132"/>
  <c r="F18" i="132"/>
  <c r="F19" i="132"/>
  <c r="F20" i="132"/>
  <c r="F21" i="132"/>
  <c r="L9" i="134"/>
  <c r="DE44" i="164" s="1"/>
  <c r="K20" i="165" l="1"/>
  <c r="J20" i="165"/>
  <c r="DD16" i="164"/>
  <c r="DB16" i="164"/>
  <c r="BP239" i="164"/>
  <c r="CO189" i="164"/>
  <c r="CK189" i="164"/>
  <c r="K109" i="163" s="1"/>
  <c r="K109" i="166" s="1"/>
  <c r="BU238" i="164"/>
  <c r="BZ219" i="164"/>
  <c r="BV219" i="164"/>
  <c r="CO198" i="164"/>
  <c r="CK198" i="164"/>
  <c r="CJ199" i="164"/>
  <c r="CE218" i="164"/>
  <c r="BU229" i="164"/>
  <c r="CJ208" i="164"/>
  <c r="CE209" i="164"/>
  <c r="BV228" i="164"/>
  <c r="BZ228" i="164"/>
  <c r="D12" i="132"/>
  <c r="D13" i="132"/>
  <c r="D14" i="132"/>
  <c r="D15" i="132"/>
  <c r="D16" i="132"/>
  <c r="D17" i="132"/>
  <c r="D18" i="132"/>
  <c r="D19" i="132"/>
  <c r="D20" i="132"/>
  <c r="D21" i="132"/>
  <c r="C11" i="132"/>
  <c r="C12" i="132"/>
  <c r="C13" i="132"/>
  <c r="C14" i="132"/>
  <c r="C15" i="132"/>
  <c r="C16" i="132"/>
  <c r="C17" i="132"/>
  <c r="C18" i="132"/>
  <c r="C19" i="132"/>
  <c r="C20" i="132"/>
  <c r="C21" i="132"/>
  <c r="B11" i="132"/>
  <c r="B12" i="132"/>
  <c r="B13" i="132"/>
  <c r="B14" i="132"/>
  <c r="B15" i="132"/>
  <c r="B16" i="132"/>
  <c r="B17" i="132"/>
  <c r="B18" i="132"/>
  <c r="B19" i="132"/>
  <c r="B20" i="132"/>
  <c r="B21" i="132"/>
  <c r="F31" i="132"/>
  <c r="E30" i="132"/>
  <c r="L23" i="132"/>
  <c r="I23" i="132"/>
  <c r="F23" i="132"/>
  <c r="N28" i="148"/>
  <c r="O28" i="148" s="1"/>
  <c r="P28" i="148" s="1"/>
  <c r="Q28" i="148" s="1"/>
  <c r="R28" i="148" s="1"/>
  <c r="S28" i="148" s="1"/>
  <c r="T28" i="148" s="1"/>
  <c r="U28" i="148" s="1"/>
  <c r="V28" i="148" s="1"/>
  <c r="W28" i="148" s="1"/>
  <c r="X28" i="148" s="1"/>
  <c r="N18" i="148"/>
  <c r="O18" i="148" s="1"/>
  <c r="P18" i="148" s="1"/>
  <c r="Q18" i="148" s="1"/>
  <c r="R18" i="148" s="1"/>
  <c r="S18" i="148" s="1"/>
  <c r="T18" i="148" s="1"/>
  <c r="U18" i="148" s="1"/>
  <c r="V18" i="148" s="1"/>
  <c r="W18" i="148" s="1"/>
  <c r="X18" i="148" s="1"/>
  <c r="N8" i="148"/>
  <c r="O8" i="148" s="1"/>
  <c r="P8" i="148" s="1"/>
  <c r="Q8" i="148" s="1"/>
  <c r="R8" i="148" s="1"/>
  <c r="S8" i="148" s="1"/>
  <c r="T8" i="148" s="1"/>
  <c r="U8" i="148" s="1"/>
  <c r="V8" i="148" s="1"/>
  <c r="W8" i="148" s="1"/>
  <c r="X8" i="148" s="1"/>
  <c r="Y8" i="148" s="1"/>
  <c r="FD25" i="147"/>
  <c r="FD9" i="147"/>
  <c r="ER7" i="147"/>
  <c r="ES7" i="147" s="1"/>
  <c r="ET7" i="147" s="1"/>
  <c r="EU7" i="147" s="1"/>
  <c r="EV7" i="147" s="1"/>
  <c r="EW7" i="147" s="1"/>
  <c r="EX7" i="147" s="1"/>
  <c r="EY7" i="147" s="1"/>
  <c r="EZ7" i="147" s="1"/>
  <c r="FA7" i="147" s="1"/>
  <c r="DX7" i="147"/>
  <c r="DY7" i="147" s="1"/>
  <c r="DZ7" i="147" s="1"/>
  <c r="EA7" i="147" s="1"/>
  <c r="EB7" i="147" s="1"/>
  <c r="EC7" i="147" s="1"/>
  <c r="ED7" i="147" s="1"/>
  <c r="EE7" i="147" s="1"/>
  <c r="EF7" i="147" s="1"/>
  <c r="EG7" i="147" s="1"/>
  <c r="DD7" i="147"/>
  <c r="DE7" i="147" s="1"/>
  <c r="DF7" i="147" s="1"/>
  <c r="DG7" i="147" s="1"/>
  <c r="DH7" i="147" s="1"/>
  <c r="DI7" i="147" s="1"/>
  <c r="DJ7" i="147" s="1"/>
  <c r="DK7" i="147" s="1"/>
  <c r="DL7" i="147" s="1"/>
  <c r="DM7" i="147" s="1"/>
  <c r="CK7" i="147"/>
  <c r="CL7" i="147" s="1"/>
  <c r="CM7" i="147" s="1"/>
  <c r="CN7" i="147" s="1"/>
  <c r="CO7" i="147" s="1"/>
  <c r="CP7" i="147" s="1"/>
  <c r="CQ7" i="147" s="1"/>
  <c r="CR7" i="147" s="1"/>
  <c r="CS7" i="147" s="1"/>
  <c r="CT7" i="147" s="1"/>
  <c r="AE7" i="147"/>
  <c r="AF7" i="147" s="1"/>
  <c r="AG7" i="147" s="1"/>
  <c r="AH7" i="147" s="1"/>
  <c r="AI7" i="147" s="1"/>
  <c r="AJ7" i="147" s="1"/>
  <c r="AK7" i="147" s="1"/>
  <c r="AL7" i="147" s="1"/>
  <c r="AM7" i="147" s="1"/>
  <c r="AN7" i="147" s="1"/>
  <c r="K7" i="147"/>
  <c r="L7" i="147" s="1"/>
  <c r="M7" i="147" s="1"/>
  <c r="N7" i="147" s="1"/>
  <c r="O7" i="147" s="1"/>
  <c r="P7" i="147" s="1"/>
  <c r="Q7" i="147" s="1"/>
  <c r="R7" i="147" s="1"/>
  <c r="S7" i="147" s="1"/>
  <c r="T7" i="147" s="1"/>
  <c r="JM7" i="146"/>
  <c r="JN7" i="146" s="1"/>
  <c r="JO7" i="146" s="1"/>
  <c r="JP7" i="146" s="1"/>
  <c r="JQ7" i="146" s="1"/>
  <c r="JR7" i="146" s="1"/>
  <c r="JS7" i="146" s="1"/>
  <c r="JT7" i="146" s="1"/>
  <c r="JU7" i="146" s="1"/>
  <c r="JV7" i="146" s="1"/>
  <c r="IS7" i="146"/>
  <c r="IT7" i="146" s="1"/>
  <c r="IU7" i="146" s="1"/>
  <c r="IV7" i="146" s="1"/>
  <c r="IW7" i="146" s="1"/>
  <c r="IX7" i="146" s="1"/>
  <c r="IY7" i="146" s="1"/>
  <c r="IZ7" i="146" s="1"/>
  <c r="JA7" i="146" s="1"/>
  <c r="JB7" i="146" s="1"/>
  <c r="HY7" i="146"/>
  <c r="HZ7" i="146" s="1"/>
  <c r="IA7" i="146" s="1"/>
  <c r="IB7" i="146" s="1"/>
  <c r="IC7" i="146" s="1"/>
  <c r="ID7" i="146" s="1"/>
  <c r="IE7" i="146" s="1"/>
  <c r="IF7" i="146" s="1"/>
  <c r="IG7" i="146" s="1"/>
  <c r="IH7" i="146" s="1"/>
  <c r="HE7" i="146"/>
  <c r="HF7" i="146" s="1"/>
  <c r="HG7" i="146" s="1"/>
  <c r="HH7" i="146" s="1"/>
  <c r="HI7" i="146" s="1"/>
  <c r="HJ7" i="146" s="1"/>
  <c r="HK7" i="146" s="1"/>
  <c r="HL7" i="146" s="1"/>
  <c r="HM7" i="146" s="1"/>
  <c r="HN7" i="146" s="1"/>
  <c r="GJ7" i="146"/>
  <c r="GK7" i="146" s="1"/>
  <c r="GL7" i="146" s="1"/>
  <c r="GM7" i="146" s="1"/>
  <c r="GN7" i="146" s="1"/>
  <c r="GO7" i="146" s="1"/>
  <c r="GP7" i="146" s="1"/>
  <c r="GQ7" i="146" s="1"/>
  <c r="GR7" i="146" s="1"/>
  <c r="GS7" i="146" s="1"/>
  <c r="FP7" i="146"/>
  <c r="FQ7" i="146" s="1"/>
  <c r="FR7" i="146" s="1"/>
  <c r="FS7" i="146" s="1"/>
  <c r="FT7" i="146" s="1"/>
  <c r="FU7" i="146" s="1"/>
  <c r="FV7" i="146" s="1"/>
  <c r="FW7" i="146" s="1"/>
  <c r="FX7" i="146" s="1"/>
  <c r="FY7" i="146" s="1"/>
  <c r="EV7" i="146"/>
  <c r="EW7" i="146" s="1"/>
  <c r="EX7" i="146" s="1"/>
  <c r="EY7" i="146" s="1"/>
  <c r="EZ7" i="146" s="1"/>
  <c r="FA7" i="146" s="1"/>
  <c r="FB7" i="146" s="1"/>
  <c r="FC7" i="146" s="1"/>
  <c r="FD7" i="146" s="1"/>
  <c r="FE7" i="146" s="1"/>
  <c r="EB7" i="146"/>
  <c r="EC7" i="146" s="1"/>
  <c r="ED7" i="146" s="1"/>
  <c r="EE7" i="146" s="1"/>
  <c r="EF7" i="146" s="1"/>
  <c r="EG7" i="146" s="1"/>
  <c r="EH7" i="146" s="1"/>
  <c r="EI7" i="146" s="1"/>
  <c r="EJ7" i="146" s="1"/>
  <c r="EK7" i="146" s="1"/>
  <c r="DG7" i="146"/>
  <c r="DH7" i="146" s="1"/>
  <c r="DI7" i="146" s="1"/>
  <c r="DJ7" i="146" s="1"/>
  <c r="DK7" i="146" s="1"/>
  <c r="DL7" i="146" s="1"/>
  <c r="DM7" i="146" s="1"/>
  <c r="DN7" i="146" s="1"/>
  <c r="DO7" i="146" s="1"/>
  <c r="DP7" i="146" s="1"/>
  <c r="CM7" i="146"/>
  <c r="CN7" i="146" s="1"/>
  <c r="CO7" i="146" s="1"/>
  <c r="CP7" i="146" s="1"/>
  <c r="CQ7" i="146" s="1"/>
  <c r="CR7" i="146" s="1"/>
  <c r="CS7" i="146" s="1"/>
  <c r="CT7" i="146" s="1"/>
  <c r="CU7" i="146" s="1"/>
  <c r="CV7" i="146" s="1"/>
  <c r="BS7" i="146"/>
  <c r="BT7" i="146" s="1"/>
  <c r="BU7" i="146" s="1"/>
  <c r="BV7" i="146" s="1"/>
  <c r="BW7" i="146" s="1"/>
  <c r="BX7" i="146" s="1"/>
  <c r="BY7" i="146" s="1"/>
  <c r="BZ7" i="146" s="1"/>
  <c r="CA7" i="146" s="1"/>
  <c r="CB7" i="146" s="1"/>
  <c r="AX7" i="146"/>
  <c r="AY7" i="146" s="1"/>
  <c r="AZ7" i="146" s="1"/>
  <c r="BA7" i="146" s="1"/>
  <c r="BB7" i="146" s="1"/>
  <c r="BC7" i="146" s="1"/>
  <c r="BD7" i="146" s="1"/>
  <c r="BE7" i="146" s="1"/>
  <c r="BF7" i="146" s="1"/>
  <c r="BG7" i="146" s="1"/>
  <c r="AD7" i="146"/>
  <c r="AE7" i="146" s="1"/>
  <c r="AF7" i="146" s="1"/>
  <c r="AG7" i="146" s="1"/>
  <c r="AH7" i="146" s="1"/>
  <c r="AI7" i="146" s="1"/>
  <c r="AJ7" i="146" s="1"/>
  <c r="AK7" i="146" s="1"/>
  <c r="AL7" i="146" s="1"/>
  <c r="AM7" i="146" s="1"/>
  <c r="J7" i="146"/>
  <c r="K7" i="146" s="1"/>
  <c r="L7" i="146" s="1"/>
  <c r="M7" i="146" s="1"/>
  <c r="N7" i="146" s="1"/>
  <c r="O7" i="146" s="1"/>
  <c r="P7" i="146" s="1"/>
  <c r="Q7" i="146" s="1"/>
  <c r="R7" i="146" s="1"/>
  <c r="S7" i="146" s="1"/>
  <c r="AC30" i="147"/>
  <c r="AB30" i="147"/>
  <c r="AA30" i="147"/>
  <c r="Z30" i="147"/>
  <c r="Y30" i="147"/>
  <c r="X30" i="147"/>
  <c r="I30" i="147"/>
  <c r="H30" i="147"/>
  <c r="G30" i="147"/>
  <c r="F30" i="147"/>
  <c r="E30" i="147"/>
  <c r="D30" i="147"/>
  <c r="AC29" i="147"/>
  <c r="AB29" i="147"/>
  <c r="AA29" i="147"/>
  <c r="Z29" i="147"/>
  <c r="Y29" i="147"/>
  <c r="X29" i="147"/>
  <c r="I29" i="147"/>
  <c r="H29" i="147"/>
  <c r="G29" i="147"/>
  <c r="F29" i="147"/>
  <c r="E29" i="147"/>
  <c r="D29" i="147"/>
  <c r="AC28" i="147"/>
  <c r="AB28" i="147"/>
  <c r="AA28" i="147"/>
  <c r="Z28" i="147"/>
  <c r="Y28" i="147"/>
  <c r="X28" i="147"/>
  <c r="I28" i="147"/>
  <c r="H28" i="147"/>
  <c r="G28" i="147"/>
  <c r="F28" i="147"/>
  <c r="E28" i="147"/>
  <c r="D28" i="147"/>
  <c r="AC27" i="147"/>
  <c r="AB27" i="147"/>
  <c r="AA27" i="147"/>
  <c r="Z27" i="147"/>
  <c r="Y27" i="147"/>
  <c r="X27" i="147"/>
  <c r="I27" i="147"/>
  <c r="H27" i="147"/>
  <c r="G27" i="147"/>
  <c r="F27" i="147"/>
  <c r="E27" i="147"/>
  <c r="D27" i="147"/>
  <c r="AC26" i="147"/>
  <c r="AB26" i="147"/>
  <c r="AA26" i="147"/>
  <c r="Z26" i="147"/>
  <c r="Y26" i="147"/>
  <c r="X26" i="147"/>
  <c r="I26" i="147"/>
  <c r="H26" i="147"/>
  <c r="G26" i="147"/>
  <c r="F26" i="147"/>
  <c r="E26" i="147"/>
  <c r="D26" i="147"/>
  <c r="I11" i="148"/>
  <c r="DC86" i="164" s="1"/>
  <c r="H11" i="148"/>
  <c r="G11" i="148"/>
  <c r="F11" i="148"/>
  <c r="E11" i="148"/>
  <c r="D11" i="148"/>
  <c r="GH19" i="146"/>
  <c r="GG19" i="146"/>
  <c r="GF19" i="146"/>
  <c r="GE19" i="146"/>
  <c r="GD19" i="146"/>
  <c r="GC19" i="146"/>
  <c r="AB19" i="146"/>
  <c r="AA19" i="146"/>
  <c r="HV19" i="146" s="1"/>
  <c r="Z19" i="146"/>
  <c r="HU19" i="146" s="1"/>
  <c r="Y19" i="146"/>
  <c r="HT19" i="146" s="1"/>
  <c r="X19" i="146"/>
  <c r="HS19" i="146" s="1"/>
  <c r="H19" i="146"/>
  <c r="HC19" i="146" s="1"/>
  <c r="HC26" i="146" s="1"/>
  <c r="HD26" i="146" s="1"/>
  <c r="G19" i="146"/>
  <c r="F19" i="146"/>
  <c r="DX19" i="146" s="1"/>
  <c r="DX26" i="146" s="1"/>
  <c r="E19" i="146"/>
  <c r="GZ19" i="146" s="1"/>
  <c r="GZ26" i="146" s="1"/>
  <c r="D19" i="146"/>
  <c r="GY19" i="146" s="1"/>
  <c r="GY26" i="146" s="1"/>
  <c r="C19" i="146"/>
  <c r="GH18" i="146"/>
  <c r="GG18" i="146"/>
  <c r="GF18" i="146"/>
  <c r="GE18" i="146"/>
  <c r="GD18" i="146"/>
  <c r="GC18" i="146"/>
  <c r="AB18" i="146"/>
  <c r="CK18" i="146" s="1"/>
  <c r="AA18" i="146"/>
  <c r="Z18" i="146"/>
  <c r="HU18" i="146" s="1"/>
  <c r="Y18" i="146"/>
  <c r="HT18" i="146" s="1"/>
  <c r="X18" i="146"/>
  <c r="H18" i="146"/>
  <c r="G18" i="146"/>
  <c r="F18" i="146"/>
  <c r="E18" i="146"/>
  <c r="GZ18" i="146" s="1"/>
  <c r="GZ25" i="146" s="1"/>
  <c r="D18" i="146"/>
  <c r="C18" i="146"/>
  <c r="DU18" i="146" s="1"/>
  <c r="DU25" i="146" s="1"/>
  <c r="GH17" i="146"/>
  <c r="GG17" i="146"/>
  <c r="GF17" i="146"/>
  <c r="GE17" i="146"/>
  <c r="GD17" i="146"/>
  <c r="GC17" i="146"/>
  <c r="AB17" i="146"/>
  <c r="HW17" i="146" s="1"/>
  <c r="AA17" i="146"/>
  <c r="HV17" i="146" s="1"/>
  <c r="Z17" i="146"/>
  <c r="Y17" i="146"/>
  <c r="X17" i="146"/>
  <c r="H17" i="146"/>
  <c r="HC17" i="146" s="1"/>
  <c r="HC24" i="146" s="1"/>
  <c r="HD24" i="146" s="1"/>
  <c r="G17" i="146"/>
  <c r="HB17" i="146" s="1"/>
  <c r="HB24" i="146" s="1"/>
  <c r="F17" i="146"/>
  <c r="E17" i="146"/>
  <c r="D17" i="146"/>
  <c r="C17" i="146"/>
  <c r="GX17" i="146" s="1"/>
  <c r="GX24" i="146" s="1"/>
  <c r="GH16" i="146"/>
  <c r="GG16" i="146"/>
  <c r="GF16" i="146"/>
  <c r="GE16" i="146"/>
  <c r="GD16" i="146"/>
  <c r="GC16" i="146"/>
  <c r="AB16" i="146"/>
  <c r="HW16" i="146" s="1"/>
  <c r="AA16" i="146"/>
  <c r="HV16" i="146" s="1"/>
  <c r="Z16" i="146"/>
  <c r="Y16" i="146"/>
  <c r="HT16" i="146" s="1"/>
  <c r="X16" i="146"/>
  <c r="HS16" i="146" s="1"/>
  <c r="H16" i="146"/>
  <c r="HC16" i="146" s="1"/>
  <c r="HC23" i="146" s="1"/>
  <c r="HD23" i="146" s="1"/>
  <c r="G16" i="146"/>
  <c r="HB16" i="146" s="1"/>
  <c r="HB23" i="146" s="1"/>
  <c r="F16" i="146"/>
  <c r="E16" i="146"/>
  <c r="DW16" i="146" s="1"/>
  <c r="DW23" i="146" s="1"/>
  <c r="D16" i="146"/>
  <c r="BM16" i="146" s="1"/>
  <c r="C16" i="146"/>
  <c r="GH15" i="146"/>
  <c r="GG15" i="146"/>
  <c r="GF15" i="146"/>
  <c r="GE15" i="146"/>
  <c r="GD15" i="146"/>
  <c r="GC15" i="146"/>
  <c r="HW15" i="146"/>
  <c r="AA15" i="146"/>
  <c r="HV15" i="146" s="1"/>
  <c r="Z15" i="146"/>
  <c r="CI15" i="146" s="1"/>
  <c r="Y15" i="146"/>
  <c r="CH15" i="146" s="1"/>
  <c r="X15" i="146"/>
  <c r="CG15" i="146" s="1"/>
  <c r="W15" i="146"/>
  <c r="HR15" i="146" s="1"/>
  <c r="H15" i="146"/>
  <c r="HC15" i="146" s="1"/>
  <c r="HC22" i="146" s="1"/>
  <c r="HD22" i="146" s="1"/>
  <c r="G15" i="146"/>
  <c r="HB15" i="146" s="1"/>
  <c r="HB22" i="146" s="1"/>
  <c r="F15" i="146"/>
  <c r="E15" i="146"/>
  <c r="D15" i="146"/>
  <c r="GY15" i="146" s="1"/>
  <c r="GY22" i="146" s="1"/>
  <c r="C15" i="146"/>
  <c r="BL15" i="146" s="1"/>
  <c r="GH13" i="146"/>
  <c r="GG13" i="146"/>
  <c r="GF13" i="146"/>
  <c r="GE13" i="146"/>
  <c r="GD13" i="146"/>
  <c r="GC13" i="146"/>
  <c r="AB13" i="146"/>
  <c r="AA13" i="146"/>
  <c r="Z13" i="146"/>
  <c r="Y13" i="146"/>
  <c r="X13" i="146"/>
  <c r="W13" i="146"/>
  <c r="H13" i="146"/>
  <c r="G13" i="146"/>
  <c r="F13" i="146"/>
  <c r="E13" i="146"/>
  <c r="D13" i="146"/>
  <c r="C13" i="146"/>
  <c r="GH12" i="146"/>
  <c r="GG12" i="146"/>
  <c r="GF12" i="146"/>
  <c r="GE12" i="146"/>
  <c r="GD12" i="146"/>
  <c r="GC12" i="146"/>
  <c r="AB12" i="146"/>
  <c r="AA12" i="146"/>
  <c r="Z12" i="146"/>
  <c r="Y12" i="146"/>
  <c r="X12" i="146"/>
  <c r="W12" i="146"/>
  <c r="H12" i="146"/>
  <c r="G12" i="146"/>
  <c r="F12" i="146"/>
  <c r="E12" i="146"/>
  <c r="D12" i="146"/>
  <c r="C12" i="146"/>
  <c r="GH11" i="146"/>
  <c r="GG11" i="146"/>
  <c r="GF11" i="146"/>
  <c r="GE11" i="146"/>
  <c r="GD11" i="146"/>
  <c r="GC11" i="146"/>
  <c r="AB11" i="146"/>
  <c r="AA11" i="146"/>
  <c r="Z11" i="146"/>
  <c r="Y11" i="146"/>
  <c r="X11" i="146"/>
  <c r="W11" i="146"/>
  <c r="H11" i="146"/>
  <c r="G11" i="146"/>
  <c r="F11" i="146"/>
  <c r="E11" i="146"/>
  <c r="D11" i="146"/>
  <c r="C11" i="146"/>
  <c r="GH10" i="146"/>
  <c r="GG10" i="146"/>
  <c r="GF10" i="146"/>
  <c r="GE10" i="146"/>
  <c r="GD10" i="146"/>
  <c r="GC10" i="146"/>
  <c r="AB10" i="146"/>
  <c r="AA10" i="146"/>
  <c r="Z10" i="146"/>
  <c r="Y10" i="146"/>
  <c r="X10" i="146"/>
  <c r="W10" i="146"/>
  <c r="H10" i="146"/>
  <c r="G10" i="146"/>
  <c r="F10" i="146"/>
  <c r="E10" i="146"/>
  <c r="D10" i="146"/>
  <c r="C10" i="146"/>
  <c r="GH9" i="146"/>
  <c r="GG9" i="146"/>
  <c r="GF9" i="146"/>
  <c r="GE9" i="146"/>
  <c r="GD9" i="146"/>
  <c r="GC9" i="146"/>
  <c r="AB9" i="146"/>
  <c r="AA9" i="146"/>
  <c r="Z9" i="146"/>
  <c r="Y9" i="146"/>
  <c r="X9" i="146"/>
  <c r="W9" i="146"/>
  <c r="H9" i="146"/>
  <c r="G9" i="146"/>
  <c r="F9" i="146"/>
  <c r="E9" i="146"/>
  <c r="D9" i="146"/>
  <c r="C9" i="146"/>
  <c r="AL12" i="117"/>
  <c r="AW23" i="104"/>
  <c r="AV23" i="104"/>
  <c r="AU23" i="104"/>
  <c r="AT23" i="104"/>
  <c r="AS23" i="104"/>
  <c r="AR23" i="104"/>
  <c r="AW16" i="104"/>
  <c r="AV16" i="104"/>
  <c r="AU16" i="104"/>
  <c r="AT16" i="104"/>
  <c r="AS16" i="104"/>
  <c r="AR16" i="104"/>
  <c r="DN16" i="164" l="1"/>
  <c r="DQ16" i="164"/>
  <c r="DG16" i="164"/>
  <c r="DP16" i="164"/>
  <c r="DM16" i="164"/>
  <c r="DS16" i="164"/>
  <c r="CE228" i="164"/>
  <c r="CJ218" i="164"/>
  <c r="BZ238" i="164"/>
  <c r="BV238" i="164"/>
  <c r="CO199" i="164"/>
  <c r="CK199" i="164"/>
  <c r="BZ229" i="164"/>
  <c r="BV229" i="164"/>
  <c r="CJ209" i="164"/>
  <c r="CE219" i="164"/>
  <c r="BU239" i="164"/>
  <c r="CK208" i="164"/>
  <c r="CO208" i="164"/>
  <c r="D23" i="146"/>
  <c r="F22" i="146"/>
  <c r="C24" i="146"/>
  <c r="GH24" i="146"/>
  <c r="GG25" i="146"/>
  <c r="GF26" i="146"/>
  <c r="HE22" i="146"/>
  <c r="HE23" i="146"/>
  <c r="HE24" i="146"/>
  <c r="HE26" i="146"/>
  <c r="C23" i="146"/>
  <c r="E22" i="146"/>
  <c r="GD23" i="146"/>
  <c r="GE22" i="146"/>
  <c r="GC24" i="146"/>
  <c r="D22" i="146"/>
  <c r="GH22" i="146"/>
  <c r="GD24" i="146"/>
  <c r="GH23" i="146"/>
  <c r="GF24" i="146"/>
  <c r="GE23" i="146"/>
  <c r="GG23" i="146"/>
  <c r="GG24" i="146"/>
  <c r="GF22" i="146"/>
  <c r="GE25" i="146"/>
  <c r="GF25" i="146"/>
  <c r="GC25" i="146"/>
  <c r="GE26" i="146"/>
  <c r="GF23" i="146"/>
  <c r="GE24" i="146"/>
  <c r="GC23" i="146"/>
  <c r="GG22" i="146"/>
  <c r="GD25" i="146"/>
  <c r="GC26" i="146"/>
  <c r="C22" i="146"/>
  <c r="GD26" i="146"/>
  <c r="G22" i="146"/>
  <c r="E23" i="146"/>
  <c r="H22" i="146"/>
  <c r="F23" i="146"/>
  <c r="D24" i="146"/>
  <c r="G23" i="146"/>
  <c r="E24" i="146"/>
  <c r="C25" i="146"/>
  <c r="F24" i="146"/>
  <c r="C26" i="146"/>
  <c r="E25" i="146"/>
  <c r="GH26" i="146"/>
  <c r="D26" i="146"/>
  <c r="GH25" i="146"/>
  <c r="D25" i="146"/>
  <c r="GG26" i="146"/>
  <c r="GD22" i="146"/>
  <c r="H26" i="146"/>
  <c r="C23" i="132"/>
  <c r="Z26" i="146"/>
  <c r="X22" i="146"/>
  <c r="H23" i="146"/>
  <c r="Y22" i="146"/>
  <c r="G24" i="146"/>
  <c r="Z22" i="146"/>
  <c r="X23" i="146"/>
  <c r="H24" i="146"/>
  <c r="F25" i="146"/>
  <c r="W22" i="146"/>
  <c r="AA22" i="146"/>
  <c r="Y23" i="146"/>
  <c r="G25" i="146"/>
  <c r="E26" i="146"/>
  <c r="Z23" i="146"/>
  <c r="X24" i="146"/>
  <c r="H25" i="146"/>
  <c r="F26" i="146"/>
  <c r="AB25" i="146"/>
  <c r="AC25" i="146" s="1"/>
  <c r="AL25" i="146" s="1"/>
  <c r="AB22" i="146"/>
  <c r="AC22" i="146" s="1"/>
  <c r="AL22" i="146" s="1"/>
  <c r="GC22" i="146"/>
  <c r="AA23" i="146"/>
  <c r="Y24" i="146"/>
  <c r="G26" i="146"/>
  <c r="AA26" i="146"/>
  <c r="AB23" i="146"/>
  <c r="AC23" i="146" s="1"/>
  <c r="AL23" i="146" s="1"/>
  <c r="Z24" i="146"/>
  <c r="X25" i="146"/>
  <c r="Y25" i="146"/>
  <c r="AA24" i="146"/>
  <c r="AB24" i="146"/>
  <c r="AC24" i="146" s="1"/>
  <c r="AL24" i="146" s="1"/>
  <c r="Z25" i="146"/>
  <c r="X26" i="146"/>
  <c r="AB26" i="146"/>
  <c r="AC26" i="146" s="1"/>
  <c r="AL26" i="146" s="1"/>
  <c r="AA25" i="146"/>
  <c r="Y26" i="146"/>
  <c r="AR8" i="104"/>
  <c r="AS8" i="104"/>
  <c r="AU8" i="104"/>
  <c r="D23" i="132"/>
  <c r="B23" i="132"/>
  <c r="J11" i="148"/>
  <c r="Y18" i="148"/>
  <c r="Y28" i="148"/>
  <c r="K11" i="148"/>
  <c r="Z25" i="147"/>
  <c r="D25" i="147"/>
  <c r="E25" i="147"/>
  <c r="F25" i="147"/>
  <c r="G25" i="147"/>
  <c r="H25" i="147"/>
  <c r="AC25" i="147"/>
  <c r="I25" i="147"/>
  <c r="X25" i="147"/>
  <c r="AR17" i="146"/>
  <c r="AT17" i="146"/>
  <c r="IP17" i="146"/>
  <c r="JJ17" i="146" s="1"/>
  <c r="IN19" i="146"/>
  <c r="JH19" i="146" s="1"/>
  <c r="DZ18" i="146"/>
  <c r="DZ25" i="146" s="1"/>
  <c r="AU18" i="146"/>
  <c r="IQ16" i="146"/>
  <c r="JK16" i="146" s="1"/>
  <c r="AT16" i="146"/>
  <c r="DX18" i="146"/>
  <c r="DX25" i="146" s="1"/>
  <c r="IN18" i="146"/>
  <c r="JH18" i="146" s="1"/>
  <c r="IM19" i="146"/>
  <c r="JG19" i="146" s="1"/>
  <c r="H8" i="146"/>
  <c r="ER18" i="146"/>
  <c r="ES18" i="146"/>
  <c r="ET18" i="146"/>
  <c r="GX15" i="146"/>
  <c r="GG14" i="146"/>
  <c r="GZ16" i="146"/>
  <c r="CG19" i="146"/>
  <c r="HA16" i="146"/>
  <c r="HA23" i="146" s="1"/>
  <c r="BO18" i="146"/>
  <c r="BO19" i="146"/>
  <c r="Z14" i="146"/>
  <c r="GX19" i="146"/>
  <c r="GX26" i="146" s="1"/>
  <c r="HA15" i="146"/>
  <c r="HA22" i="146" s="1"/>
  <c r="HA19" i="146"/>
  <c r="CI19" i="146"/>
  <c r="AA8" i="146"/>
  <c r="CF15" i="146"/>
  <c r="BL18" i="146"/>
  <c r="CG16" i="146"/>
  <c r="GH14" i="146"/>
  <c r="EP19" i="146"/>
  <c r="EP16" i="146"/>
  <c r="HV18" i="146"/>
  <c r="HV14" i="146" s="1"/>
  <c r="ER19" i="146"/>
  <c r="GE8" i="146"/>
  <c r="EQ16" i="146"/>
  <c r="CI18" i="146"/>
  <c r="HW18" i="146"/>
  <c r="CJ18" i="146"/>
  <c r="AB8" i="146"/>
  <c r="EO15" i="146"/>
  <c r="GD14" i="146"/>
  <c r="DY18" i="146"/>
  <c r="DY25" i="146" s="1"/>
  <c r="BL19" i="146"/>
  <c r="AR15" i="146"/>
  <c r="IP16" i="146"/>
  <c r="JJ16" i="146" s="1"/>
  <c r="GG8" i="146"/>
  <c r="D14" i="146"/>
  <c r="GZ15" i="146"/>
  <c r="GZ22" i="146" s="1"/>
  <c r="GE14" i="146"/>
  <c r="CH16" i="146"/>
  <c r="CJ19" i="146"/>
  <c r="DU15" i="146"/>
  <c r="DU22" i="146" s="1"/>
  <c r="CI16" i="146"/>
  <c r="AT18" i="146"/>
  <c r="GX18" i="146"/>
  <c r="GX25" i="146" s="1"/>
  <c r="DV15" i="146"/>
  <c r="DV22" i="146" s="1"/>
  <c r="AV18" i="146"/>
  <c r="HA18" i="146"/>
  <c r="AT19" i="146"/>
  <c r="BN15" i="146"/>
  <c r="DB15" i="146" s="1"/>
  <c r="DW15" i="146"/>
  <c r="DW22" i="146" s="1"/>
  <c r="HB18" i="146"/>
  <c r="HB25" i="146" s="1"/>
  <c r="DU19" i="146"/>
  <c r="DU26" i="146" s="1"/>
  <c r="C8" i="146"/>
  <c r="BO15" i="146"/>
  <c r="DC15" i="146" s="1"/>
  <c r="DX15" i="146"/>
  <c r="DX22" i="146" s="1"/>
  <c r="HC18" i="146"/>
  <c r="HC25" i="146" s="1"/>
  <c r="HD25" i="146" s="1"/>
  <c r="DV19" i="146"/>
  <c r="DV26" i="146" s="1"/>
  <c r="D8" i="146"/>
  <c r="DX16" i="146"/>
  <c r="DX23" i="146" s="1"/>
  <c r="G8" i="146"/>
  <c r="EQ15" i="146"/>
  <c r="ER15" i="146"/>
  <c r="BN16" i="146"/>
  <c r="BP18" i="146"/>
  <c r="BO16" i="146"/>
  <c r="BQ18" i="146"/>
  <c r="AB25" i="147"/>
  <c r="AA25" i="147"/>
  <c r="Y25" i="147"/>
  <c r="CG17" i="146"/>
  <c r="EP17" i="146"/>
  <c r="HS17" i="146"/>
  <c r="BM17" i="146"/>
  <c r="DV17" i="146"/>
  <c r="DV24" i="146" s="1"/>
  <c r="GY17" i="146"/>
  <c r="GY24" i="146" s="1"/>
  <c r="Y8" i="146"/>
  <c r="GC14" i="146"/>
  <c r="BO17" i="146"/>
  <c r="GC8" i="146"/>
  <c r="GF14" i="146"/>
  <c r="DW17" i="146"/>
  <c r="DW24" i="146" s="1"/>
  <c r="E14" i="146"/>
  <c r="CI17" i="146"/>
  <c r="ER17" i="146"/>
  <c r="GX16" i="146"/>
  <c r="GX23" i="146" s="1"/>
  <c r="DU16" i="146"/>
  <c r="DU23" i="146" s="1"/>
  <c r="BL16" i="146"/>
  <c r="E8" i="146"/>
  <c r="GD8" i="146"/>
  <c r="IQ15" i="146"/>
  <c r="CH17" i="146"/>
  <c r="EQ17" i="146"/>
  <c r="HA17" i="146"/>
  <c r="HA24" i="146" s="1"/>
  <c r="DX17" i="146"/>
  <c r="DX24" i="146" s="1"/>
  <c r="F14" i="146"/>
  <c r="GH8" i="146"/>
  <c r="GZ17" i="146"/>
  <c r="GZ24" i="146" s="1"/>
  <c r="GF8" i="146"/>
  <c r="BN17" i="146"/>
  <c r="C14" i="146"/>
  <c r="Z8" i="146"/>
  <c r="HT17" i="146"/>
  <c r="AS17" i="146"/>
  <c r="BM15" i="146"/>
  <c r="X14" i="146"/>
  <c r="HS15" i="146"/>
  <c r="EP15" i="146"/>
  <c r="F8" i="146"/>
  <c r="BL17" i="146"/>
  <c r="DU17" i="146"/>
  <c r="DU24" i="146" s="1"/>
  <c r="HU17" i="146"/>
  <c r="IQ17" i="146"/>
  <c r="GY18" i="146"/>
  <c r="GY25" i="146" s="1"/>
  <c r="DV18" i="146"/>
  <c r="DV25" i="146" s="1"/>
  <c r="BM18" i="146"/>
  <c r="HS18" i="146"/>
  <c r="EP18" i="146"/>
  <c r="CG18" i="146"/>
  <c r="AR18" i="146"/>
  <c r="BQ19" i="146"/>
  <c r="H14" i="146"/>
  <c r="DZ19" i="146"/>
  <c r="DZ26" i="146" s="1"/>
  <c r="AV19" i="146"/>
  <c r="CK19" i="146"/>
  <c r="AB14" i="146"/>
  <c r="HW19" i="146"/>
  <c r="ET19" i="146"/>
  <c r="ES19" i="146"/>
  <c r="X8" i="146"/>
  <c r="AU19" i="146"/>
  <c r="BP19" i="146"/>
  <c r="DY19" i="146"/>
  <c r="DY26" i="146" s="1"/>
  <c r="GX8" i="146"/>
  <c r="W8" i="146"/>
  <c r="AQ15" i="146"/>
  <c r="HB19" i="146"/>
  <c r="HB26" i="146" s="1"/>
  <c r="Y14" i="146"/>
  <c r="AS15" i="146"/>
  <c r="HT15" i="146"/>
  <c r="GY16" i="146"/>
  <c r="DV16" i="146"/>
  <c r="DV23" i="146" s="1"/>
  <c r="AR16" i="146"/>
  <c r="AT15" i="146"/>
  <c r="HU15" i="146"/>
  <c r="AS16" i="146"/>
  <c r="IP15" i="146"/>
  <c r="HU16" i="146"/>
  <c r="ER16" i="146"/>
  <c r="G14" i="146"/>
  <c r="AA14" i="146"/>
  <c r="AU15" i="146"/>
  <c r="BP15" i="146"/>
  <c r="CJ15" i="146"/>
  <c r="DY15" i="146"/>
  <c r="DY22" i="146" s="1"/>
  <c r="ES15" i="146"/>
  <c r="AU16" i="146"/>
  <c r="BP16" i="146"/>
  <c r="CJ16" i="146"/>
  <c r="DY16" i="146"/>
  <c r="DY23" i="146" s="1"/>
  <c r="ES16" i="146"/>
  <c r="AU17" i="146"/>
  <c r="BP17" i="146"/>
  <c r="CJ17" i="146"/>
  <c r="DY17" i="146"/>
  <c r="DY24" i="146" s="1"/>
  <c r="ES17" i="146"/>
  <c r="BM19" i="146"/>
  <c r="AV15" i="146"/>
  <c r="BQ15" i="146"/>
  <c r="CK15" i="146"/>
  <c r="DZ15" i="146"/>
  <c r="DZ22" i="146" s="1"/>
  <c r="ET15" i="146"/>
  <c r="AV16" i="146"/>
  <c r="BQ16" i="146"/>
  <c r="CK16" i="146"/>
  <c r="DZ16" i="146"/>
  <c r="DZ23" i="146" s="1"/>
  <c r="ET16" i="146"/>
  <c r="AV17" i="146"/>
  <c r="BQ17" i="146"/>
  <c r="CK17" i="146"/>
  <c r="DZ17" i="146"/>
  <c r="DZ24" i="146" s="1"/>
  <c r="ET17" i="146"/>
  <c r="AR19" i="146"/>
  <c r="AS18" i="146"/>
  <c r="BN18" i="146"/>
  <c r="CH18" i="146"/>
  <c r="DW18" i="146"/>
  <c r="DW25" i="146" s="1"/>
  <c r="EQ18" i="146"/>
  <c r="AS19" i="146"/>
  <c r="BN19" i="146"/>
  <c r="CH19" i="146"/>
  <c r="DW19" i="146"/>
  <c r="DW26" i="146" s="1"/>
  <c r="EQ19" i="146"/>
  <c r="D35" i="148" l="1"/>
  <c r="D35" i="165"/>
  <c r="D46" i="165" s="1"/>
  <c r="G35" i="148"/>
  <c r="G35" i="165"/>
  <c r="G46" i="165" s="1"/>
  <c r="E35" i="148"/>
  <c r="E35" i="165"/>
  <c r="E46" i="165" s="1"/>
  <c r="AD32" i="164"/>
  <c r="AE32" i="164" s="1"/>
  <c r="BH32" i="164"/>
  <c r="BI32" i="164" s="1"/>
  <c r="CL32" i="164"/>
  <c r="BW32" i="164"/>
  <c r="BX32" i="164" s="1"/>
  <c r="AS32" i="164"/>
  <c r="O32" i="164"/>
  <c r="P32" i="164" s="1"/>
  <c r="DL16" i="164"/>
  <c r="DV16" i="164"/>
  <c r="DK16" i="164"/>
  <c r="AS34" i="164"/>
  <c r="BW34" i="164"/>
  <c r="O34" i="164"/>
  <c r="CL34" i="164"/>
  <c r="BH34" i="164"/>
  <c r="AD34" i="164"/>
  <c r="AD38" i="164"/>
  <c r="BH38" i="164"/>
  <c r="O38" i="164"/>
  <c r="CL38" i="164"/>
  <c r="AS38" i="164"/>
  <c r="BW38" i="164"/>
  <c r="O39" i="164"/>
  <c r="BH39" i="164"/>
  <c r="AD39" i="164"/>
  <c r="CL39" i="164"/>
  <c r="AS39" i="164"/>
  <c r="BW39" i="164"/>
  <c r="BH35" i="164"/>
  <c r="CL35" i="164"/>
  <c r="O35" i="164"/>
  <c r="BW35" i="164"/>
  <c r="AS35" i="164"/>
  <c r="AD35" i="164"/>
  <c r="O36" i="164"/>
  <c r="BW36" i="164"/>
  <c r="AS36" i="164"/>
  <c r="AD36" i="164"/>
  <c r="CL36" i="164"/>
  <c r="BH36" i="164"/>
  <c r="AD31" i="164"/>
  <c r="AE31" i="164" s="1"/>
  <c r="BW31" i="164"/>
  <c r="BX31" i="164" s="1"/>
  <c r="CL31" i="164"/>
  <c r="O31" i="164"/>
  <c r="P31" i="164" s="1"/>
  <c r="AS31" i="164"/>
  <c r="BH31" i="164"/>
  <c r="BI31" i="164" s="1"/>
  <c r="BW37" i="164"/>
  <c r="AD37" i="164"/>
  <c r="AS37" i="164"/>
  <c r="BH37" i="164"/>
  <c r="O37" i="164"/>
  <c r="DT16" i="164"/>
  <c r="DF16" i="164"/>
  <c r="DE16" i="164"/>
  <c r="E34" i="164"/>
  <c r="CB34" i="164"/>
  <c r="BM34" i="164"/>
  <c r="AI34" i="164"/>
  <c r="AX34" i="164"/>
  <c r="T34" i="164"/>
  <c r="T38" i="164"/>
  <c r="CB38" i="164"/>
  <c r="AX38" i="164"/>
  <c r="E38" i="164"/>
  <c r="BM38" i="164"/>
  <c r="AI38" i="164"/>
  <c r="AX39" i="164"/>
  <c r="CB39" i="164"/>
  <c r="T39" i="164"/>
  <c r="E39" i="164"/>
  <c r="AI39" i="164"/>
  <c r="BM39" i="164"/>
  <c r="AX35" i="164"/>
  <c r="CB35" i="164"/>
  <c r="E35" i="164"/>
  <c r="BM35" i="164"/>
  <c r="AI35" i="164"/>
  <c r="T35" i="164"/>
  <c r="AX36" i="164"/>
  <c r="CB36" i="164"/>
  <c r="T36" i="164"/>
  <c r="E36" i="164"/>
  <c r="AI36" i="164"/>
  <c r="BM36" i="164"/>
  <c r="CB31" i="164"/>
  <c r="BM31" i="164"/>
  <c r="BN31" i="164" s="1"/>
  <c r="E31" i="164"/>
  <c r="F31" i="164" s="1"/>
  <c r="AX31" i="164"/>
  <c r="AY31" i="164" s="1"/>
  <c r="AI31" i="164"/>
  <c r="T31" i="164"/>
  <c r="U31" i="164" s="1"/>
  <c r="E37" i="164"/>
  <c r="CG37" i="164"/>
  <c r="AX37" i="164"/>
  <c r="T37" i="164"/>
  <c r="CL37" i="164"/>
  <c r="BM37" i="164"/>
  <c r="CB37" i="164"/>
  <c r="AI37" i="164"/>
  <c r="T32" i="164"/>
  <c r="U32" i="164" s="1"/>
  <c r="CB32" i="164"/>
  <c r="AI32" i="164"/>
  <c r="AJ32" i="164" s="1"/>
  <c r="E32" i="164"/>
  <c r="F32" i="164" s="1"/>
  <c r="BM32" i="164"/>
  <c r="BN32" i="164" s="1"/>
  <c r="AX32" i="164"/>
  <c r="AY32" i="164" s="1"/>
  <c r="GG21" i="146"/>
  <c r="BV239" i="164"/>
  <c r="K92" i="163" s="1"/>
  <c r="K92" i="166" s="1"/>
  <c r="BZ239" i="164"/>
  <c r="CJ228" i="164"/>
  <c r="CJ219" i="164"/>
  <c r="CE238" i="164"/>
  <c r="CK209" i="164"/>
  <c r="CO209" i="164"/>
  <c r="CK218" i="164"/>
  <c r="CO218" i="164"/>
  <c r="CE229" i="164"/>
  <c r="AM22" i="146"/>
  <c r="AM25" i="146"/>
  <c r="AM26" i="146"/>
  <c r="HF26" i="146"/>
  <c r="AM24" i="146"/>
  <c r="HF24" i="146"/>
  <c r="HE25" i="146"/>
  <c r="HF23" i="146"/>
  <c r="AM23" i="146"/>
  <c r="HF22" i="146"/>
  <c r="GF21" i="146"/>
  <c r="I23" i="146"/>
  <c r="GI25" i="146"/>
  <c r="D21" i="146"/>
  <c r="GI24" i="146"/>
  <c r="GJ24" i="146" s="1"/>
  <c r="GI23" i="146"/>
  <c r="GI22" i="146"/>
  <c r="GE21" i="146"/>
  <c r="Z21" i="146"/>
  <c r="GI26" i="146"/>
  <c r="I24" i="146"/>
  <c r="E21" i="146"/>
  <c r="I22" i="146"/>
  <c r="AB21" i="146"/>
  <c r="AC21" i="146" s="1"/>
  <c r="AL21" i="146" s="1"/>
  <c r="AM21" i="146" s="1"/>
  <c r="AN21" i="146" s="1"/>
  <c r="AO21" i="146" s="1"/>
  <c r="EA23" i="146"/>
  <c r="I26" i="146"/>
  <c r="I25" i="146"/>
  <c r="X21" i="146"/>
  <c r="GC21" i="146"/>
  <c r="EA25" i="146"/>
  <c r="H21" i="146"/>
  <c r="IL15" i="146"/>
  <c r="JF15" i="146" s="1"/>
  <c r="GX22" i="146"/>
  <c r="IO18" i="146"/>
  <c r="JI18" i="146" s="1"/>
  <c r="HA25" i="146"/>
  <c r="AA21" i="146"/>
  <c r="EA22" i="146"/>
  <c r="G21" i="146"/>
  <c r="IO19" i="146"/>
  <c r="JI19" i="146" s="1"/>
  <c r="HA26" i="146"/>
  <c r="GH21" i="146"/>
  <c r="EA24" i="146"/>
  <c r="F21" i="146"/>
  <c r="Y21" i="146"/>
  <c r="IM16" i="146"/>
  <c r="JG16" i="146" s="1"/>
  <c r="GY23" i="146"/>
  <c r="C21" i="146"/>
  <c r="GD21" i="146"/>
  <c r="EA26" i="146"/>
  <c r="IN16" i="146"/>
  <c r="JH16" i="146" s="1"/>
  <c r="GZ23" i="146"/>
  <c r="AW8" i="104"/>
  <c r="AT8" i="104"/>
  <c r="AV8" i="104"/>
  <c r="HB14" i="146"/>
  <c r="CZ15" i="146"/>
  <c r="FN18" i="146"/>
  <c r="FK16" i="146"/>
  <c r="FL18" i="146"/>
  <c r="DB16" i="146"/>
  <c r="FJ19" i="146"/>
  <c r="FM18" i="146"/>
  <c r="DC19" i="146"/>
  <c r="IO16" i="146"/>
  <c r="JI16" i="146" s="1"/>
  <c r="FJ16" i="146"/>
  <c r="DC17" i="146"/>
  <c r="DD18" i="146"/>
  <c r="DC16" i="146"/>
  <c r="DU14" i="146"/>
  <c r="IO17" i="146"/>
  <c r="JI17" i="146" s="1"/>
  <c r="GX14" i="146"/>
  <c r="GX21" i="146" s="1"/>
  <c r="DC18" i="146"/>
  <c r="EQ14" i="146"/>
  <c r="DW14" i="146"/>
  <c r="DA16" i="146"/>
  <c r="FL15" i="146"/>
  <c r="FK17" i="146"/>
  <c r="FI15" i="146"/>
  <c r="CI14" i="146"/>
  <c r="FL19" i="146"/>
  <c r="DE18" i="146"/>
  <c r="CG14" i="146"/>
  <c r="FJ15" i="146"/>
  <c r="IP18" i="146"/>
  <c r="IM17" i="146"/>
  <c r="JG17" i="146" s="1"/>
  <c r="AT14" i="146"/>
  <c r="FJ17" i="146"/>
  <c r="FL17" i="146"/>
  <c r="HW14" i="146"/>
  <c r="ER14" i="146"/>
  <c r="IQ18" i="146"/>
  <c r="HC14" i="146"/>
  <c r="DA17" i="146"/>
  <c r="CH14" i="146"/>
  <c r="DD19" i="146"/>
  <c r="FK15" i="146"/>
  <c r="DB18" i="146"/>
  <c r="FM16" i="146"/>
  <c r="IN17" i="146"/>
  <c r="DD16" i="146"/>
  <c r="FN19" i="146"/>
  <c r="IQ19" i="146"/>
  <c r="FN16" i="146"/>
  <c r="HA14" i="146"/>
  <c r="IM18" i="146"/>
  <c r="AR14" i="146"/>
  <c r="AV14" i="146"/>
  <c r="DE17" i="146"/>
  <c r="FM17" i="146"/>
  <c r="DB17" i="146"/>
  <c r="DA18" i="146"/>
  <c r="JK15" i="146"/>
  <c r="DE16" i="146"/>
  <c r="FJ18" i="146"/>
  <c r="BN14" i="146"/>
  <c r="GZ14" i="146"/>
  <c r="GY14" i="146"/>
  <c r="FK19" i="146"/>
  <c r="ET14" i="146"/>
  <c r="HT14" i="146"/>
  <c r="IN15" i="146"/>
  <c r="EP14" i="146"/>
  <c r="DB19" i="146"/>
  <c r="FN15" i="146"/>
  <c r="DZ14" i="146"/>
  <c r="DA19" i="146"/>
  <c r="HU14" i="146"/>
  <c r="IO15" i="146"/>
  <c r="AS14" i="146"/>
  <c r="HS14" i="146"/>
  <c r="IM15" i="146"/>
  <c r="CK14" i="146"/>
  <c r="ES14" i="146"/>
  <c r="FM19" i="146"/>
  <c r="DE19" i="146"/>
  <c r="JK17" i="146"/>
  <c r="BL14" i="146"/>
  <c r="FN17" i="146"/>
  <c r="DE15" i="146"/>
  <c r="BQ14" i="146"/>
  <c r="FM15" i="146"/>
  <c r="DY14" i="146"/>
  <c r="CJ14" i="146"/>
  <c r="JJ15" i="146"/>
  <c r="FL16" i="146"/>
  <c r="DA15" i="146"/>
  <c r="BM14" i="146"/>
  <c r="DV14" i="146"/>
  <c r="DX14" i="146"/>
  <c r="DD15" i="146"/>
  <c r="BP14" i="146"/>
  <c r="FK18" i="146"/>
  <c r="AU14" i="146"/>
  <c r="IP19" i="146"/>
  <c r="DD17" i="146"/>
  <c r="BO14" i="146"/>
  <c r="DB23" i="101"/>
  <c r="DA23" i="101"/>
  <c r="CZ23" i="101"/>
  <c r="CY23" i="101"/>
  <c r="CX23" i="101"/>
  <c r="DI23" i="101"/>
  <c r="DH23" i="101"/>
  <c r="DG23" i="101"/>
  <c r="DF23" i="101"/>
  <c r="DE23" i="101"/>
  <c r="DD23" i="101"/>
  <c r="DP23" i="101"/>
  <c r="DO23" i="101"/>
  <c r="DN23" i="101"/>
  <c r="DM23" i="101"/>
  <c r="DL23" i="101"/>
  <c r="DK23" i="101"/>
  <c r="F35" i="148" l="1"/>
  <c r="F35" i="165"/>
  <c r="F46" i="165" s="1"/>
  <c r="I35" i="148"/>
  <c r="I35" i="165"/>
  <c r="I46" i="165" s="1"/>
  <c r="H35" i="148"/>
  <c r="H35" i="165"/>
  <c r="H46" i="165" s="1"/>
  <c r="O33" i="164"/>
  <c r="BH33" i="164"/>
  <c r="BW33" i="164"/>
  <c r="BX33" i="164" s="1"/>
  <c r="AD33" i="164"/>
  <c r="AS33" i="164"/>
  <c r="CL33" i="164"/>
  <c r="CM33" i="164" s="1"/>
  <c r="CP33" i="164" s="1"/>
  <c r="P39" i="164"/>
  <c r="S39" i="164" s="1"/>
  <c r="BX39" i="164"/>
  <c r="CA39" i="164" s="1"/>
  <c r="BI39" i="164"/>
  <c r="BL39" i="164" s="1"/>
  <c r="AE39" i="164"/>
  <c r="AH39" i="164" s="1"/>
  <c r="AT39" i="164"/>
  <c r="AW39" i="164" s="1"/>
  <c r="CM39" i="164"/>
  <c r="CP39" i="164" s="1"/>
  <c r="AM31" i="164"/>
  <c r="AJ31" i="164"/>
  <c r="AT34" i="164"/>
  <c r="BI38" i="164"/>
  <c r="BL38" i="164" s="1"/>
  <c r="P34" i="164"/>
  <c r="S34" i="164" s="1"/>
  <c r="BX34" i="164"/>
  <c r="CA34" i="164" s="1"/>
  <c r="AT38" i="164"/>
  <c r="AW38" i="164" s="1"/>
  <c r="CM38" i="164"/>
  <c r="CP38" i="164" s="1"/>
  <c r="P38" i="164"/>
  <c r="S38" i="164" s="1"/>
  <c r="AE34" i="164"/>
  <c r="CM34" i="164"/>
  <c r="BX38" i="164"/>
  <c r="CA38" i="164" s="1"/>
  <c r="AE38" i="164"/>
  <c r="AH38" i="164" s="1"/>
  <c r="BI34" i="164"/>
  <c r="BL34" i="164" s="1"/>
  <c r="AM32" i="164"/>
  <c r="CF31" i="164"/>
  <c r="CC31" i="164"/>
  <c r="BN38" i="164"/>
  <c r="BQ38" i="164" s="1"/>
  <c r="BN34" i="164"/>
  <c r="BQ34" i="164" s="1"/>
  <c r="AY38" i="164"/>
  <c r="BB38" i="164" s="1"/>
  <c r="U34" i="164"/>
  <c r="AY34" i="164"/>
  <c r="BB34" i="164" s="1"/>
  <c r="AJ34" i="164"/>
  <c r="CC38" i="164"/>
  <c r="CF38" i="164" s="1"/>
  <c r="AJ38" i="164"/>
  <c r="AM38" i="164" s="1"/>
  <c r="F38" i="164"/>
  <c r="I38" i="164" s="1"/>
  <c r="CC34" i="164"/>
  <c r="F34" i="164"/>
  <c r="I34" i="164" s="1"/>
  <c r="U38" i="164"/>
  <c r="X38" i="164" s="1"/>
  <c r="CM31" i="164"/>
  <c r="CP31" i="164"/>
  <c r="CF32" i="164"/>
  <c r="CC32" i="164"/>
  <c r="T33" i="164"/>
  <c r="CB33" i="164"/>
  <c r="AI33" i="164"/>
  <c r="E33" i="164"/>
  <c r="AX33" i="164"/>
  <c r="BM33" i="164"/>
  <c r="BN33" i="164" s="1"/>
  <c r="AT31" i="164"/>
  <c r="AW31" i="164"/>
  <c r="F39" i="164"/>
  <c r="I39" i="164" s="1"/>
  <c r="AJ39" i="164"/>
  <c r="AM39" i="164" s="1"/>
  <c r="CC39" i="164"/>
  <c r="CF39" i="164" s="1"/>
  <c r="U39" i="164"/>
  <c r="X39" i="164" s="1"/>
  <c r="AY39" i="164"/>
  <c r="BB39" i="164" s="1"/>
  <c r="BN39" i="164"/>
  <c r="BQ39" i="164" s="1"/>
  <c r="AT32" i="164"/>
  <c r="AW32" i="164" s="1"/>
  <c r="CP32" i="164"/>
  <c r="CM32" i="164"/>
  <c r="CJ238" i="164"/>
  <c r="CK219" i="164"/>
  <c r="CO219" i="164"/>
  <c r="CJ229" i="164"/>
  <c r="CK228" i="164"/>
  <c r="CO228" i="164"/>
  <c r="CE239" i="164"/>
  <c r="HF25" i="146"/>
  <c r="GR22" i="146"/>
  <c r="HG24" i="146"/>
  <c r="GK24" i="146"/>
  <c r="GJ23" i="146"/>
  <c r="GR24" i="146"/>
  <c r="AN24" i="146"/>
  <c r="AO24" i="146" s="1"/>
  <c r="R24" i="146"/>
  <c r="GJ25" i="146"/>
  <c r="HG26" i="146"/>
  <c r="GJ26" i="146"/>
  <c r="R23" i="146"/>
  <c r="R25" i="146"/>
  <c r="AN26" i="146"/>
  <c r="AO26" i="146" s="1"/>
  <c r="R26" i="146"/>
  <c r="HG23" i="146"/>
  <c r="HG22" i="146"/>
  <c r="AN25" i="146"/>
  <c r="AO25" i="146" s="1"/>
  <c r="R22" i="146"/>
  <c r="AN23" i="146"/>
  <c r="AO23" i="146" s="1"/>
  <c r="AN22" i="146"/>
  <c r="AO22" i="146" s="1"/>
  <c r="GR23" i="146"/>
  <c r="GR25" i="146"/>
  <c r="GJ22" i="146"/>
  <c r="I21" i="146"/>
  <c r="R21" i="146" s="1"/>
  <c r="S21" i="146" s="1"/>
  <c r="T21" i="146" s="1"/>
  <c r="U21" i="146" s="1"/>
  <c r="GR26" i="146"/>
  <c r="GI21" i="146"/>
  <c r="IP14" i="146"/>
  <c r="FK14" i="146"/>
  <c r="JJ18" i="146"/>
  <c r="DC14" i="146"/>
  <c r="JK18" i="146"/>
  <c r="IQ14" i="146"/>
  <c r="FL14" i="146"/>
  <c r="FJ14" i="146"/>
  <c r="DA14" i="146"/>
  <c r="JH15" i="146"/>
  <c r="IN14" i="146"/>
  <c r="JG15" i="146"/>
  <c r="IM14" i="146"/>
  <c r="DB14" i="146"/>
  <c r="FM14" i="146"/>
  <c r="JI15" i="146"/>
  <c r="IO14" i="146"/>
  <c r="JK19" i="146"/>
  <c r="JJ19" i="146"/>
  <c r="JG18" i="146"/>
  <c r="FN14" i="146"/>
  <c r="DE14" i="146"/>
  <c r="DD14" i="146"/>
  <c r="JH17" i="146"/>
  <c r="K46" i="165" l="1"/>
  <c r="J46" i="165"/>
  <c r="J35" i="148"/>
  <c r="K35" i="148"/>
  <c r="K35" i="165"/>
  <c r="J35" i="165"/>
  <c r="U33" i="164"/>
  <c r="X33" i="164" s="1"/>
  <c r="AL31" i="164"/>
  <c r="AV31" i="164"/>
  <c r="CO31" i="164"/>
  <c r="CE31" i="164"/>
  <c r="AT33" i="164"/>
  <c r="AW33" i="164" s="1"/>
  <c r="AE33" i="164"/>
  <c r="AH33" i="164" s="1"/>
  <c r="AY33" i="164"/>
  <c r="BB33" i="164" s="1"/>
  <c r="CE32" i="164"/>
  <c r="CO32" i="164"/>
  <c r="F33" i="164"/>
  <c r="I33" i="164" s="1"/>
  <c r="BI33" i="164"/>
  <c r="BL33" i="164" s="1"/>
  <c r="AJ33" i="164"/>
  <c r="AM33" i="164" s="1"/>
  <c r="P33" i="164"/>
  <c r="S33" i="164" s="1"/>
  <c r="CC33" i="164"/>
  <c r="CF33" i="164" s="1"/>
  <c r="CO229" i="164"/>
  <c r="CK229" i="164"/>
  <c r="CJ239" i="164"/>
  <c r="CK238" i="164"/>
  <c r="CO238" i="164"/>
  <c r="HH22" i="146"/>
  <c r="S25" i="146"/>
  <c r="GS26" i="146"/>
  <c r="GK23" i="146"/>
  <c r="GK22" i="146"/>
  <c r="S23" i="146"/>
  <c r="GL24" i="146"/>
  <c r="GS24" i="146"/>
  <c r="S22" i="146"/>
  <c r="GK26" i="146"/>
  <c r="S26" i="146"/>
  <c r="HH26" i="146"/>
  <c r="GS22" i="146"/>
  <c r="S24" i="146"/>
  <c r="GS25" i="146"/>
  <c r="GS23" i="146"/>
  <c r="HH23" i="146"/>
  <c r="HH24" i="146"/>
  <c r="GK25" i="146"/>
  <c r="HG25" i="146"/>
  <c r="GJ21" i="146"/>
  <c r="GK21" i="146" s="1"/>
  <c r="GL21" i="146" s="1"/>
  <c r="GM21" i="146" s="1"/>
  <c r="GN21" i="146" s="1"/>
  <c r="GO21" i="146" s="1"/>
  <c r="GP21" i="146" s="1"/>
  <c r="GQ21" i="146" s="1"/>
  <c r="GR21" i="146"/>
  <c r="GS21" i="146" s="1"/>
  <c r="GT21" i="146" s="1"/>
  <c r="GU21" i="146" s="1"/>
  <c r="JJ14" i="146"/>
  <c r="JI14" i="146"/>
  <c r="JK14" i="146"/>
  <c r="JH14" i="146"/>
  <c r="JG14" i="146"/>
  <c r="CO239" i="164" l="1"/>
  <c r="CK239" i="164"/>
  <c r="K110" i="163" s="1"/>
  <c r="K110" i="166" s="1"/>
  <c r="T26" i="146"/>
  <c r="HI26" i="146"/>
  <c r="GL22" i="146"/>
  <c r="GL26" i="146"/>
  <c r="GT24" i="146"/>
  <c r="GT26" i="146"/>
  <c r="HI23" i="146"/>
  <c r="GT23" i="146"/>
  <c r="T24" i="146"/>
  <c r="GM24" i="146"/>
  <c r="T25" i="146"/>
  <c r="GL25" i="146"/>
  <c r="T22" i="146"/>
  <c r="GT25" i="146"/>
  <c r="HI24" i="146"/>
  <c r="GL23" i="146"/>
  <c r="HH25" i="146"/>
  <c r="GT22" i="146"/>
  <c r="T23" i="146"/>
  <c r="HI22" i="146"/>
  <c r="D35" i="132"/>
  <c r="GU24" i="146" l="1"/>
  <c r="GU22" i="146"/>
  <c r="GN24" i="146"/>
  <c r="HJ26" i="146"/>
  <c r="GM26" i="146"/>
  <c r="GU26" i="146"/>
  <c r="GM25" i="146"/>
  <c r="U25" i="146"/>
  <c r="HI25" i="146"/>
  <c r="GM22" i="146"/>
  <c r="GM23" i="146"/>
  <c r="U26" i="146"/>
  <c r="U23" i="146"/>
  <c r="U24" i="146"/>
  <c r="GU23" i="146"/>
  <c r="HJ24" i="146"/>
  <c r="HJ23" i="146"/>
  <c r="GU25" i="146"/>
  <c r="HJ22" i="146"/>
  <c r="U22" i="146"/>
  <c r="Q9" i="101"/>
  <c r="R9" i="101"/>
  <c r="S9" i="101"/>
  <c r="T9" i="101"/>
  <c r="U9" i="101"/>
  <c r="Q10" i="101"/>
  <c r="R10" i="101"/>
  <c r="S10" i="101"/>
  <c r="T10" i="101"/>
  <c r="U10" i="101"/>
  <c r="Q11" i="101"/>
  <c r="R11" i="101"/>
  <c r="S11" i="101"/>
  <c r="T11" i="101"/>
  <c r="U11" i="101"/>
  <c r="Q12" i="101"/>
  <c r="R12" i="101"/>
  <c r="S12" i="101"/>
  <c r="T12" i="101"/>
  <c r="U12" i="101"/>
  <c r="Q13" i="101"/>
  <c r="R13" i="101"/>
  <c r="S13" i="101"/>
  <c r="T13" i="101"/>
  <c r="U13" i="101"/>
  <c r="P10" i="101"/>
  <c r="P11" i="101"/>
  <c r="P12" i="101"/>
  <c r="P13" i="101"/>
  <c r="I31" i="148"/>
  <c r="I21" i="148" s="1"/>
  <c r="H31" i="148"/>
  <c r="H21" i="148" s="1"/>
  <c r="G31" i="148"/>
  <c r="G21" i="148" s="1"/>
  <c r="F31" i="148"/>
  <c r="F21" i="148" s="1"/>
  <c r="E31" i="148"/>
  <c r="E21" i="148" s="1"/>
  <c r="D31" i="148"/>
  <c r="I30" i="148"/>
  <c r="H30" i="148"/>
  <c r="G30" i="148"/>
  <c r="F30" i="148"/>
  <c r="E30" i="148"/>
  <c r="D30" i="148"/>
  <c r="I29" i="148"/>
  <c r="E29" i="148"/>
  <c r="F29" i="148"/>
  <c r="G29" i="148"/>
  <c r="H29" i="148"/>
  <c r="D29" i="148"/>
  <c r="GN25" i="146" l="1"/>
  <c r="GO24" i="146"/>
  <c r="HK22" i="146"/>
  <c r="GN26" i="146"/>
  <c r="GN23" i="146"/>
  <c r="HK26" i="146"/>
  <c r="HK23" i="146"/>
  <c r="GN22" i="146"/>
  <c r="HK24" i="146"/>
  <c r="HJ25" i="146"/>
  <c r="J31" i="148"/>
  <c r="D21" i="148"/>
  <c r="K31" i="148"/>
  <c r="T8" i="101"/>
  <c r="H9" i="165" s="1"/>
  <c r="S8" i="101"/>
  <c r="R8" i="101"/>
  <c r="Q8" i="101"/>
  <c r="U8" i="101"/>
  <c r="P8" i="101"/>
  <c r="J29" i="148"/>
  <c r="K29" i="148"/>
  <c r="H13" i="147"/>
  <c r="H21" i="147" s="1"/>
  <c r="AU12" i="146"/>
  <c r="AU25" i="146" s="1"/>
  <c r="AU11" i="146"/>
  <c r="AU24" i="146" s="1"/>
  <c r="H12" i="147"/>
  <c r="H20" i="147" s="1"/>
  <c r="AT11" i="146"/>
  <c r="AT24" i="146" s="1"/>
  <c r="G12" i="147"/>
  <c r="G20" i="147" s="1"/>
  <c r="AR11" i="146"/>
  <c r="AR24" i="146" s="1"/>
  <c r="E12" i="147"/>
  <c r="E20" i="147" s="1"/>
  <c r="H11" i="147"/>
  <c r="H19" i="147" s="1"/>
  <c r="AU10" i="146"/>
  <c r="AU23" i="146" s="1"/>
  <c r="AT10" i="146"/>
  <c r="AT23" i="146" s="1"/>
  <c r="G11" i="147"/>
  <c r="G19" i="147" s="1"/>
  <c r="AS9" i="146"/>
  <c r="AS22" i="146" s="1"/>
  <c r="F10" i="147"/>
  <c r="F13" i="147"/>
  <c r="F21" i="147" s="1"/>
  <c r="AS12" i="146"/>
  <c r="AS25" i="146" s="1"/>
  <c r="G14" i="147"/>
  <c r="G22" i="147" s="1"/>
  <c r="AT13" i="146"/>
  <c r="AT26" i="146" s="1"/>
  <c r="G10" i="147"/>
  <c r="AT9" i="146"/>
  <c r="AT22" i="146" s="1"/>
  <c r="AT12" i="146"/>
  <c r="AT25" i="146" s="1"/>
  <c r="G13" i="147"/>
  <c r="G21" i="147" s="1"/>
  <c r="AR12" i="146"/>
  <c r="AR25" i="146" s="1"/>
  <c r="E13" i="147"/>
  <c r="E21" i="147" s="1"/>
  <c r="AR10" i="146"/>
  <c r="AR23" i="146" s="1"/>
  <c r="E11" i="147"/>
  <c r="E19" i="147" s="1"/>
  <c r="E10" i="147"/>
  <c r="AR9" i="146"/>
  <c r="AR22" i="146" s="1"/>
  <c r="AV11" i="146"/>
  <c r="AV24" i="146" s="1"/>
  <c r="I12" i="147"/>
  <c r="I20" i="147" s="1"/>
  <c r="AS11" i="146"/>
  <c r="AS24" i="146" s="1"/>
  <c r="F12" i="147"/>
  <c r="F20" i="147" s="1"/>
  <c r="I11" i="147"/>
  <c r="I19" i="147" s="1"/>
  <c r="AV10" i="146"/>
  <c r="AV23" i="146" s="1"/>
  <c r="AV13" i="146"/>
  <c r="AV26" i="146" s="1"/>
  <c r="I14" i="147"/>
  <c r="I22" i="147" s="1"/>
  <c r="AU13" i="146"/>
  <c r="AU26" i="146" s="1"/>
  <c r="H14" i="147"/>
  <c r="H22" i="147" s="1"/>
  <c r="AS10" i="146"/>
  <c r="AS23" i="146" s="1"/>
  <c r="F11" i="147"/>
  <c r="F19" i="147" s="1"/>
  <c r="F14" i="147"/>
  <c r="F22" i="147" s="1"/>
  <c r="AS13" i="146"/>
  <c r="AS26" i="146" s="1"/>
  <c r="E14" i="147"/>
  <c r="E22" i="147" s="1"/>
  <c r="AR13" i="146"/>
  <c r="AR26" i="146" s="1"/>
  <c r="AV9" i="146"/>
  <c r="I10" i="147"/>
  <c r="AV12" i="146"/>
  <c r="AV25" i="146" s="1"/>
  <c r="I13" i="147"/>
  <c r="I21" i="147" s="1"/>
  <c r="H10" i="147"/>
  <c r="AU9" i="146"/>
  <c r="AU22" i="146" s="1"/>
  <c r="D14" i="147"/>
  <c r="D22" i="147" s="1"/>
  <c r="AQ13" i="146"/>
  <c r="AQ12" i="146"/>
  <c r="D13" i="147"/>
  <c r="D21" i="147" s="1"/>
  <c r="D11" i="147"/>
  <c r="D19" i="147" s="1"/>
  <c r="AQ10" i="146"/>
  <c r="AQ11" i="146"/>
  <c r="D12" i="147"/>
  <c r="D20" i="147" s="1"/>
  <c r="AQ9" i="146"/>
  <c r="AQ22" i="146" s="1"/>
  <c r="D10" i="147"/>
  <c r="K11" i="132"/>
  <c r="K12" i="132"/>
  <c r="K13" i="132"/>
  <c r="K14" i="132"/>
  <c r="K15" i="132"/>
  <c r="K16" i="132"/>
  <c r="K17" i="132"/>
  <c r="K18" i="132"/>
  <c r="K19" i="132"/>
  <c r="K20" i="132"/>
  <c r="K21" i="132"/>
  <c r="EE11" i="164" l="1"/>
  <c r="F9" i="165"/>
  <c r="EE12" i="164"/>
  <c r="G9" i="165"/>
  <c r="H19" i="165"/>
  <c r="EE9" i="164"/>
  <c r="D9" i="165"/>
  <c r="EE14" i="164"/>
  <c r="BT15" i="164" s="1"/>
  <c r="BS15" i="164" s="1"/>
  <c r="BS25" i="164" s="1"/>
  <c r="BS35" i="164" s="1"/>
  <c r="BS45" i="164" s="1"/>
  <c r="I9" i="165"/>
  <c r="EE10" i="164"/>
  <c r="E9" i="165"/>
  <c r="I9" i="148"/>
  <c r="DB86" i="164" s="1"/>
  <c r="E9" i="148"/>
  <c r="E19" i="148" s="1"/>
  <c r="D9" i="148"/>
  <c r="D19" i="148" s="1"/>
  <c r="G9" i="148"/>
  <c r="G19" i="148" s="1"/>
  <c r="F9" i="148"/>
  <c r="F19" i="148" s="1"/>
  <c r="H9" i="148"/>
  <c r="H19" i="148" s="1"/>
  <c r="EE13" i="164"/>
  <c r="HL26" i="146"/>
  <c r="GO23" i="146"/>
  <c r="HL22" i="146"/>
  <c r="HK25" i="146"/>
  <c r="GO22" i="146"/>
  <c r="GO25" i="146"/>
  <c r="GO26" i="146"/>
  <c r="HL24" i="146"/>
  <c r="GP24" i="146"/>
  <c r="HL23" i="146"/>
  <c r="AV22" i="146"/>
  <c r="AW22" i="146" s="1"/>
  <c r="AV8" i="146"/>
  <c r="AV21" i="146" s="1"/>
  <c r="J21" i="148"/>
  <c r="K21" i="148"/>
  <c r="F9" i="147"/>
  <c r="F17" i="147" s="1"/>
  <c r="F18" i="147"/>
  <c r="AS8" i="146"/>
  <c r="AS21" i="146" s="1"/>
  <c r="AR8" i="146"/>
  <c r="AR21" i="146" s="1"/>
  <c r="I18" i="147"/>
  <c r="I9" i="147"/>
  <c r="I17" i="147" s="1"/>
  <c r="AT8" i="146"/>
  <c r="AT21" i="146" s="1"/>
  <c r="E9" i="147"/>
  <c r="E17" i="147" s="1"/>
  <c r="E18" i="147"/>
  <c r="G9" i="147"/>
  <c r="G17" i="147" s="1"/>
  <c r="G18" i="147"/>
  <c r="AU8" i="146"/>
  <c r="AU21" i="146" s="1"/>
  <c r="H18" i="147"/>
  <c r="H9" i="147"/>
  <c r="H17" i="147" s="1"/>
  <c r="D18" i="147"/>
  <c r="D9" i="147"/>
  <c r="D17" i="147" s="1"/>
  <c r="AQ8" i="146"/>
  <c r="K23" i="132"/>
  <c r="I19" i="148" l="1"/>
  <c r="J19" i="148" s="1"/>
  <c r="BS55" i="164"/>
  <c r="BS65" i="164" s="1"/>
  <c r="BS75" i="164" s="1"/>
  <c r="BS85" i="164" s="1"/>
  <c r="BS95" i="164" s="1"/>
  <c r="Q15" i="164"/>
  <c r="P15" i="164" s="1"/>
  <c r="BE15" i="164"/>
  <c r="BD15" i="164" s="1"/>
  <c r="BD25" i="164" s="1"/>
  <c r="BD35" i="164" s="1"/>
  <c r="BD45" i="164" s="1"/>
  <c r="AZ15" i="164"/>
  <c r="AY15" i="164" s="1"/>
  <c r="G15" i="164"/>
  <c r="F15" i="164" s="1"/>
  <c r="AK15" i="164"/>
  <c r="AJ15" i="164" s="1"/>
  <c r="AF15" i="164"/>
  <c r="AE15" i="164" s="1"/>
  <c r="CD15" i="164"/>
  <c r="CC15" i="164" s="1"/>
  <c r="CN15" i="164"/>
  <c r="CM15" i="164" s="1"/>
  <c r="AA15" i="164"/>
  <c r="Z15" i="164" s="1"/>
  <c r="Z25" i="164" s="1"/>
  <c r="Z35" i="164" s="1"/>
  <c r="Z45" i="164" s="1"/>
  <c r="CI15" i="164"/>
  <c r="CH15" i="164" s="1"/>
  <c r="CH25" i="164" s="1"/>
  <c r="CH35" i="164" s="1"/>
  <c r="CH45" i="164" s="1"/>
  <c r="BY15" i="164"/>
  <c r="BX15" i="164" s="1"/>
  <c r="AP15" i="164"/>
  <c r="AO15" i="164" s="1"/>
  <c r="AO25" i="164" s="1"/>
  <c r="AO35" i="164" s="1"/>
  <c r="AO45" i="164" s="1"/>
  <c r="L15" i="164"/>
  <c r="K15" i="164" s="1"/>
  <c r="K25" i="164" s="1"/>
  <c r="K35" i="164" s="1"/>
  <c r="K45" i="164" s="1"/>
  <c r="AU15" i="164"/>
  <c r="AT15" i="164" s="1"/>
  <c r="V15" i="164"/>
  <c r="U15" i="164" s="1"/>
  <c r="K9" i="165"/>
  <c r="J9" i="165"/>
  <c r="E19" i="165"/>
  <c r="I19" i="165"/>
  <c r="D19" i="165"/>
  <c r="BO15" i="164"/>
  <c r="BN15" i="164" s="1"/>
  <c r="G19" i="165"/>
  <c r="BJ15" i="164"/>
  <c r="BI15" i="164" s="1"/>
  <c r="F19" i="165"/>
  <c r="K9" i="148"/>
  <c r="J9" i="148"/>
  <c r="HM22" i="146"/>
  <c r="GP23" i="146"/>
  <c r="HM24" i="146"/>
  <c r="GP26" i="146"/>
  <c r="GP25" i="146"/>
  <c r="HL25" i="146"/>
  <c r="GP22" i="146"/>
  <c r="HM23" i="146"/>
  <c r="GQ24" i="146"/>
  <c r="HM26" i="146"/>
  <c r="AW21" i="146"/>
  <c r="K19" i="148" l="1"/>
  <c r="CH55" i="164"/>
  <c r="CH65" i="164" s="1"/>
  <c r="CH75" i="164" s="1"/>
  <c r="CH85" i="164" s="1"/>
  <c r="CH95" i="164" s="1"/>
  <c r="BD55" i="164"/>
  <c r="BD65" i="164" s="1"/>
  <c r="BD75" i="164" s="1"/>
  <c r="BD85" i="164" s="1"/>
  <c r="BD95" i="164" s="1"/>
  <c r="AO55" i="164"/>
  <c r="AO65" i="164" s="1"/>
  <c r="AO75" i="164" s="1"/>
  <c r="AO85" i="164" s="1"/>
  <c r="AO95" i="164" s="1"/>
  <c r="Z55" i="164"/>
  <c r="Z65" i="164" s="1"/>
  <c r="Z75" i="164" s="1"/>
  <c r="Z85" i="164" s="1"/>
  <c r="Z95" i="164" s="1"/>
  <c r="K55" i="164"/>
  <c r="K65" i="164" s="1"/>
  <c r="K75" i="164" s="1"/>
  <c r="K85" i="164" s="1"/>
  <c r="K95" i="164" s="1"/>
  <c r="BS245" i="164"/>
  <c r="BS105" i="164"/>
  <c r="BS115" i="164" s="1"/>
  <c r="BS125" i="164" s="1"/>
  <c r="BS135" i="164" s="1"/>
  <c r="BS145" i="164" s="1"/>
  <c r="K19" i="165"/>
  <c r="J19" i="165"/>
  <c r="HN23" i="146"/>
  <c r="GQ22" i="146"/>
  <c r="HM25" i="146"/>
  <c r="GQ25" i="146"/>
  <c r="GQ26" i="146"/>
  <c r="HN24" i="146"/>
  <c r="HN26" i="146"/>
  <c r="GQ23" i="146"/>
  <c r="HN22" i="146"/>
  <c r="J11" i="132"/>
  <c r="J12" i="132"/>
  <c r="J13" i="132"/>
  <c r="J14" i="132"/>
  <c r="J15" i="132"/>
  <c r="J16" i="132"/>
  <c r="J17" i="132"/>
  <c r="J18" i="132"/>
  <c r="J19" i="132"/>
  <c r="J20" i="132"/>
  <c r="J21" i="132"/>
  <c r="Z245" i="164" l="1"/>
  <c r="AO245" i="164"/>
  <c r="BS252" i="164"/>
  <c r="BD245" i="164"/>
  <c r="Z105" i="164"/>
  <c r="Z115" i="164" s="1"/>
  <c r="Z125" i="164" s="1"/>
  <c r="Z135" i="164" s="1"/>
  <c r="Z145" i="164" s="1"/>
  <c r="BS155" i="164"/>
  <c r="BS165" i="164" s="1"/>
  <c r="BS175" i="164" s="1"/>
  <c r="BS185" i="164" s="1"/>
  <c r="BS195" i="164" s="1"/>
  <c r="AO105" i="164"/>
  <c r="AO115" i="164" s="1"/>
  <c r="AO125" i="164" s="1"/>
  <c r="AO135" i="164" s="1"/>
  <c r="AO145" i="164" s="1"/>
  <c r="BD105" i="164"/>
  <c r="BD115" i="164" s="1"/>
  <c r="BD125" i="164" s="1"/>
  <c r="BD135" i="164" s="1"/>
  <c r="BD145" i="164" s="1"/>
  <c r="K245" i="164"/>
  <c r="CH245" i="164"/>
  <c r="K105" i="164"/>
  <c r="K115" i="164" s="1"/>
  <c r="K125" i="164" s="1"/>
  <c r="K135" i="164" s="1"/>
  <c r="K145" i="164" s="1"/>
  <c r="CH105" i="164"/>
  <c r="CH115" i="164" s="1"/>
  <c r="CH125" i="164" s="1"/>
  <c r="CH135" i="164" s="1"/>
  <c r="CH145" i="164" s="1"/>
  <c r="HO26" i="146"/>
  <c r="HO24" i="146"/>
  <c r="HN25" i="146"/>
  <c r="HO22" i="146"/>
  <c r="HO23" i="146"/>
  <c r="J23" i="132"/>
  <c r="AI23" i="125"/>
  <c r="AH23" i="125"/>
  <c r="AG23" i="125"/>
  <c r="AF23" i="125"/>
  <c r="AE23" i="125"/>
  <c r="S23" i="125"/>
  <c r="R23" i="125"/>
  <c r="Q23" i="125"/>
  <c r="P23" i="125"/>
  <c r="O23" i="125"/>
  <c r="H23" i="125"/>
  <c r="G23" i="125"/>
  <c r="F23" i="125"/>
  <c r="E23" i="125"/>
  <c r="AI22" i="125"/>
  <c r="AH22" i="125"/>
  <c r="AG22" i="125"/>
  <c r="AF22" i="125"/>
  <c r="AE22" i="125"/>
  <c r="S22" i="125"/>
  <c r="R22" i="125"/>
  <c r="Q22" i="125"/>
  <c r="P22" i="125"/>
  <c r="O22" i="125"/>
  <c r="H22" i="125"/>
  <c r="G22" i="125"/>
  <c r="F22" i="125"/>
  <c r="E22" i="125"/>
  <c r="AI21" i="125"/>
  <c r="AH21" i="125"/>
  <c r="AG21" i="125"/>
  <c r="AF21" i="125"/>
  <c r="AE21" i="125"/>
  <c r="S21" i="125"/>
  <c r="R21" i="125"/>
  <c r="Q21" i="125"/>
  <c r="P21" i="125"/>
  <c r="O21" i="125"/>
  <c r="H21" i="125"/>
  <c r="G21" i="125"/>
  <c r="F21" i="125"/>
  <c r="E21" i="125"/>
  <c r="AI20" i="125"/>
  <c r="AH20" i="125"/>
  <c r="AG20" i="125"/>
  <c r="AF20" i="125"/>
  <c r="AE20" i="125"/>
  <c r="S20" i="125"/>
  <c r="R20" i="125"/>
  <c r="Q20" i="125"/>
  <c r="P20" i="125"/>
  <c r="O20" i="125"/>
  <c r="H20" i="125"/>
  <c r="G20" i="125"/>
  <c r="F20" i="125"/>
  <c r="E20" i="125"/>
  <c r="AI19" i="125"/>
  <c r="AH19" i="125"/>
  <c r="AG19" i="125"/>
  <c r="AF19" i="125"/>
  <c r="AE19" i="125"/>
  <c r="S19" i="125"/>
  <c r="R19" i="125"/>
  <c r="Q19" i="125"/>
  <c r="P19" i="125"/>
  <c r="O19" i="125"/>
  <c r="H19" i="125"/>
  <c r="G19" i="125"/>
  <c r="F19" i="125"/>
  <c r="E19" i="125"/>
  <c r="D19" i="125"/>
  <c r="AT13" i="125"/>
  <c r="AS13" i="125"/>
  <c r="AR13" i="125"/>
  <c r="AQ13" i="125"/>
  <c r="AP13" i="125"/>
  <c r="AT12" i="125"/>
  <c r="AS12" i="125"/>
  <c r="AR12" i="125"/>
  <c r="AQ12" i="125"/>
  <c r="AP12" i="125"/>
  <c r="AT11" i="125"/>
  <c r="AS11" i="125"/>
  <c r="AR11" i="125"/>
  <c r="AQ11" i="125"/>
  <c r="AP11" i="125"/>
  <c r="AT10" i="125"/>
  <c r="AS10" i="125"/>
  <c r="AR10" i="125"/>
  <c r="AQ10" i="125"/>
  <c r="AP10" i="125"/>
  <c r="AT9" i="125"/>
  <c r="AS9" i="125"/>
  <c r="AR9" i="125"/>
  <c r="AQ9" i="125"/>
  <c r="AP9" i="125"/>
  <c r="AO9" i="125"/>
  <c r="AI8" i="125"/>
  <c r="AI16" i="125" s="1"/>
  <c r="AH8" i="125"/>
  <c r="AH14" i="125" s="1"/>
  <c r="AG8" i="125"/>
  <c r="AG16" i="125" s="1"/>
  <c r="AF8" i="125"/>
  <c r="AF16" i="125" s="1"/>
  <c r="AE8" i="125"/>
  <c r="AE16" i="125" s="1"/>
  <c r="AD8" i="125"/>
  <c r="AD16" i="125" s="1"/>
  <c r="S8" i="125"/>
  <c r="S16" i="125" s="1"/>
  <c r="R8" i="125"/>
  <c r="R16" i="125" s="1"/>
  <c r="Q8" i="125"/>
  <c r="Q16" i="125" s="1"/>
  <c r="P8" i="125"/>
  <c r="P16" i="125" s="1"/>
  <c r="O8" i="125"/>
  <c r="O16" i="125" s="1"/>
  <c r="N8" i="125"/>
  <c r="N15" i="125" s="1"/>
  <c r="H8" i="125"/>
  <c r="H18" i="125" s="1"/>
  <c r="G8" i="125"/>
  <c r="G18" i="125" s="1"/>
  <c r="F8" i="125"/>
  <c r="F18" i="125" s="1"/>
  <c r="E8" i="125"/>
  <c r="E18" i="125" s="1"/>
  <c r="D8" i="125"/>
  <c r="D14" i="125" s="1"/>
  <c r="C103" i="117" a="1"/>
  <c r="C103" i="117" s="1"/>
  <c r="B103" i="117" a="1"/>
  <c r="B103" i="117" s="1"/>
  <c r="C102" i="117" a="1"/>
  <c r="C102" i="117" s="1"/>
  <c r="C101" i="117" a="1"/>
  <c r="C101" i="117" s="1"/>
  <c r="B101" i="117" a="1"/>
  <c r="B101" i="117" s="1"/>
  <c r="A59" i="117"/>
  <c r="A60" i="117" s="1"/>
  <c r="A61" i="117" s="1"/>
  <c r="A62" i="117" s="1"/>
  <c r="A63" i="117" s="1"/>
  <c r="A64" i="117" s="1"/>
  <c r="A65" i="117" s="1"/>
  <c r="A66" i="117" s="1"/>
  <c r="A67" i="117" s="1"/>
  <c r="A68" i="117" s="1"/>
  <c r="A69" i="117" s="1"/>
  <c r="A70" i="117" s="1"/>
  <c r="A71" i="117" s="1"/>
  <c r="A72" i="117" s="1"/>
  <c r="A73" i="117" s="1"/>
  <c r="A74" i="117" s="1"/>
  <c r="A75" i="117" s="1"/>
  <c r="A76" i="117" s="1"/>
  <c r="A77" i="117" s="1"/>
  <c r="A78" i="117" s="1"/>
  <c r="A79" i="117" s="1"/>
  <c r="A80" i="117" s="1"/>
  <c r="A81" i="117" s="1"/>
  <c r="A82" i="117" s="1"/>
  <c r="A83" i="117" s="1"/>
  <c r="A84" i="117" s="1"/>
  <c r="A85" i="117" s="1"/>
  <c r="A86" i="117" s="1"/>
  <c r="A87" i="117" s="1"/>
  <c r="A88" i="117" s="1"/>
  <c r="A89" i="117" s="1"/>
  <c r="A90" i="117" s="1"/>
  <c r="A91" i="117" s="1"/>
  <c r="A92" i="117" s="1"/>
  <c r="A93" i="117" s="1"/>
  <c r="A94" i="117" s="1"/>
  <c r="A95" i="117" s="1"/>
  <c r="A96" i="117" s="1"/>
  <c r="A97" i="117" s="1"/>
  <c r="A98" i="117" s="1"/>
  <c r="A99" i="117" s="1"/>
  <c r="A100" i="117" s="1"/>
  <c r="AE54" i="117"/>
  <c r="AE79" i="117" s="1"/>
  <c r="AD54" i="117"/>
  <c r="AD100" i="117" s="1"/>
  <c r="AC54" i="117"/>
  <c r="AC85" i="117" s="1"/>
  <c r="AB54" i="117"/>
  <c r="AB81" i="117" s="1"/>
  <c r="AA54" i="117"/>
  <c r="AA84" i="117" s="1"/>
  <c r="Z54" i="117"/>
  <c r="Z76" i="117" s="1"/>
  <c r="T54" i="117"/>
  <c r="T66" i="117" s="1"/>
  <c r="S54" i="117"/>
  <c r="S61" i="117" s="1"/>
  <c r="R54" i="117"/>
  <c r="R63" i="117" s="1"/>
  <c r="Q54" i="117"/>
  <c r="Q62" i="117" s="1"/>
  <c r="P54" i="117"/>
  <c r="P85" i="117" s="1"/>
  <c r="O54" i="117"/>
  <c r="O96" i="117" s="1"/>
  <c r="I54" i="117"/>
  <c r="I83" i="117" s="1"/>
  <c r="H54" i="117"/>
  <c r="H86" i="117" s="1"/>
  <c r="G54" i="117"/>
  <c r="G79" i="117" s="1"/>
  <c r="F54" i="117"/>
  <c r="F64" i="117" s="1"/>
  <c r="E54" i="117"/>
  <c r="E64" i="117" s="1"/>
  <c r="D54" i="117"/>
  <c r="D63" i="117" s="1"/>
  <c r="C54" i="117" a="1"/>
  <c r="C54" i="117" s="1"/>
  <c r="B54" i="117" a="1"/>
  <c r="B54" i="117" s="1"/>
  <c r="AE53" i="117"/>
  <c r="AD53" i="117"/>
  <c r="AC53" i="117"/>
  <c r="AB53" i="117"/>
  <c r="AA53" i="117"/>
  <c r="Z53" i="117"/>
  <c r="T53" i="117"/>
  <c r="S53" i="117"/>
  <c r="R53" i="117"/>
  <c r="Q53" i="117"/>
  <c r="P53" i="117"/>
  <c r="O53" i="117"/>
  <c r="I53" i="117"/>
  <c r="H53" i="117"/>
  <c r="G53" i="117"/>
  <c r="F53" i="117"/>
  <c r="E53" i="117"/>
  <c r="D53" i="117"/>
  <c r="C53" i="117" a="1"/>
  <c r="C53" i="117" s="1"/>
  <c r="B53" i="117" a="1"/>
  <c r="B53" i="117" s="1"/>
  <c r="AE52" i="117"/>
  <c r="AD52" i="117"/>
  <c r="AC52" i="117"/>
  <c r="AB52" i="117"/>
  <c r="AA52" i="117"/>
  <c r="Z52" i="117"/>
  <c r="T52" i="117"/>
  <c r="S52" i="117"/>
  <c r="R52" i="117"/>
  <c r="Q52" i="117"/>
  <c r="P52" i="117"/>
  <c r="O52" i="117"/>
  <c r="I52" i="117"/>
  <c r="H52" i="117"/>
  <c r="G52" i="117"/>
  <c r="F52" i="117"/>
  <c r="E52" i="117"/>
  <c r="D52" i="117"/>
  <c r="C52" i="117" a="1"/>
  <c r="C52" i="117" s="1"/>
  <c r="B52" i="117" a="1"/>
  <c r="B52" i="117" s="1"/>
  <c r="AQ51" i="117"/>
  <c r="AP51" i="117"/>
  <c r="AO51" i="117"/>
  <c r="AN51" i="117"/>
  <c r="AM51" i="117"/>
  <c r="AL51" i="117"/>
  <c r="AQ50" i="117"/>
  <c r="AP50" i="117"/>
  <c r="AO50" i="117"/>
  <c r="AN50" i="117"/>
  <c r="AM50" i="117"/>
  <c r="AL50" i="117"/>
  <c r="AQ49" i="117"/>
  <c r="AP49" i="117"/>
  <c r="AO49" i="117"/>
  <c r="AN49" i="117"/>
  <c r="AM49" i="117"/>
  <c r="AL49" i="117"/>
  <c r="AQ48" i="117"/>
  <c r="AP48" i="117"/>
  <c r="AO48" i="117"/>
  <c r="AN48" i="117"/>
  <c r="AM48" i="117"/>
  <c r="AL48" i="117"/>
  <c r="AQ47" i="117"/>
  <c r="AP47" i="117"/>
  <c r="AO47" i="117"/>
  <c r="AN47" i="117"/>
  <c r="AM47" i="117"/>
  <c r="AL47" i="117"/>
  <c r="AQ46" i="117"/>
  <c r="AP46" i="117"/>
  <c r="AO46" i="117"/>
  <c r="AN46" i="117"/>
  <c r="AM46" i="117"/>
  <c r="AL46" i="117"/>
  <c r="AQ45" i="117"/>
  <c r="AP45" i="117"/>
  <c r="AO45" i="117"/>
  <c r="AN45" i="117"/>
  <c r="AM45" i="117"/>
  <c r="AL45" i="117"/>
  <c r="AQ44" i="117"/>
  <c r="AP44" i="117"/>
  <c r="AO44" i="117"/>
  <c r="AN44" i="117"/>
  <c r="AM44" i="117"/>
  <c r="AL44" i="117"/>
  <c r="AQ43" i="117"/>
  <c r="AP43" i="117"/>
  <c r="AO43" i="117"/>
  <c r="AN43" i="117"/>
  <c r="AM43" i="117"/>
  <c r="AL43" i="117"/>
  <c r="AQ42" i="117"/>
  <c r="AP42" i="117"/>
  <c r="AO42" i="117"/>
  <c r="AN42" i="117"/>
  <c r="AM42" i="117"/>
  <c r="AL42" i="117"/>
  <c r="AQ41" i="117"/>
  <c r="AP41" i="117"/>
  <c r="AO41" i="117"/>
  <c r="AN41" i="117"/>
  <c r="AM41" i="117"/>
  <c r="AL41" i="117"/>
  <c r="AQ40" i="117"/>
  <c r="AP40" i="117"/>
  <c r="AO40" i="117"/>
  <c r="AN40" i="117"/>
  <c r="AM40" i="117"/>
  <c r="AL40" i="117"/>
  <c r="AQ39" i="117"/>
  <c r="AP39" i="117"/>
  <c r="AO39" i="117"/>
  <c r="AN39" i="117"/>
  <c r="AM39" i="117"/>
  <c r="AL39" i="117"/>
  <c r="AQ38" i="117"/>
  <c r="AP38" i="117"/>
  <c r="AO38" i="117"/>
  <c r="AN38" i="117"/>
  <c r="AM38" i="117"/>
  <c r="AL38" i="117"/>
  <c r="AQ37" i="117"/>
  <c r="AP37" i="117"/>
  <c r="AO37" i="117"/>
  <c r="AN37" i="117"/>
  <c r="AM37" i="117"/>
  <c r="AL37" i="117"/>
  <c r="AQ36" i="117"/>
  <c r="AP36" i="117"/>
  <c r="AO36" i="117"/>
  <c r="AN36" i="117"/>
  <c r="AM36" i="117"/>
  <c r="AL36" i="117"/>
  <c r="AQ35" i="117"/>
  <c r="AP35" i="117"/>
  <c r="AO35" i="117"/>
  <c r="AN35" i="117"/>
  <c r="AM35" i="117"/>
  <c r="AL35" i="117"/>
  <c r="AQ34" i="117"/>
  <c r="AP34" i="117"/>
  <c r="AO34" i="117"/>
  <c r="AN34" i="117"/>
  <c r="AM34" i="117"/>
  <c r="AL34" i="117"/>
  <c r="AQ33" i="117"/>
  <c r="AP33" i="117"/>
  <c r="AO33" i="117"/>
  <c r="AN33" i="117"/>
  <c r="AM33" i="117"/>
  <c r="AL33" i="117"/>
  <c r="AQ32" i="117"/>
  <c r="AP32" i="117"/>
  <c r="AO32" i="117"/>
  <c r="AN32" i="117"/>
  <c r="AM32" i="117"/>
  <c r="AL32" i="117"/>
  <c r="AQ31" i="117"/>
  <c r="AP31" i="117"/>
  <c r="AO31" i="117"/>
  <c r="AN31" i="117"/>
  <c r="AM31" i="117"/>
  <c r="AL31" i="117"/>
  <c r="AQ30" i="117"/>
  <c r="AP30" i="117"/>
  <c r="AO30" i="117"/>
  <c r="AN30" i="117"/>
  <c r="AM30" i="117"/>
  <c r="AL30" i="117"/>
  <c r="AQ29" i="117"/>
  <c r="AP29" i="117"/>
  <c r="AO29" i="117"/>
  <c r="AN29" i="117"/>
  <c r="AM29" i="117"/>
  <c r="AL29" i="117"/>
  <c r="AQ28" i="117"/>
  <c r="AP28" i="117"/>
  <c r="AO28" i="117"/>
  <c r="AN28" i="117"/>
  <c r="AM28" i="117"/>
  <c r="AL28" i="117"/>
  <c r="AQ27" i="117"/>
  <c r="AP27" i="117"/>
  <c r="AO27" i="117"/>
  <c r="AN27" i="117"/>
  <c r="AM27" i="117"/>
  <c r="AL27" i="117"/>
  <c r="AQ26" i="117"/>
  <c r="AP26" i="117"/>
  <c r="AO26" i="117"/>
  <c r="AN26" i="117"/>
  <c r="AM26" i="117"/>
  <c r="AL26" i="117"/>
  <c r="AQ25" i="117"/>
  <c r="AP25" i="117"/>
  <c r="AO25" i="117"/>
  <c r="AN25" i="117"/>
  <c r="AM25" i="117"/>
  <c r="AL25" i="117"/>
  <c r="AQ24" i="117"/>
  <c r="AP24" i="117"/>
  <c r="AO24" i="117"/>
  <c r="AN24" i="117"/>
  <c r="AM24" i="117"/>
  <c r="AL24" i="117"/>
  <c r="AQ23" i="117"/>
  <c r="AP23" i="117"/>
  <c r="AO23" i="117"/>
  <c r="AN23" i="117"/>
  <c r="AM23" i="117"/>
  <c r="AL23" i="117"/>
  <c r="AQ22" i="117"/>
  <c r="AP22" i="117"/>
  <c r="AO22" i="117"/>
  <c r="AN22" i="117"/>
  <c r="AM22" i="117"/>
  <c r="AL22" i="117"/>
  <c r="AQ21" i="117"/>
  <c r="AP21" i="117"/>
  <c r="AO21" i="117"/>
  <c r="AN21" i="117"/>
  <c r="AM21" i="117"/>
  <c r="AL21" i="117"/>
  <c r="AQ20" i="117"/>
  <c r="AP20" i="117"/>
  <c r="AO20" i="117"/>
  <c r="AN20" i="117"/>
  <c r="AM20" i="117"/>
  <c r="AL20" i="117"/>
  <c r="AQ19" i="117"/>
  <c r="AP19" i="117"/>
  <c r="AO19" i="117"/>
  <c r="AN19" i="117"/>
  <c r="AM19" i="117"/>
  <c r="AL19" i="117"/>
  <c r="AQ18" i="117"/>
  <c r="AP18" i="117"/>
  <c r="AO18" i="117"/>
  <c r="AN18" i="117"/>
  <c r="AM18" i="117"/>
  <c r="AL18" i="117"/>
  <c r="AQ17" i="117"/>
  <c r="AP17" i="117"/>
  <c r="AO17" i="117"/>
  <c r="AN17" i="117"/>
  <c r="AM17" i="117"/>
  <c r="AL17" i="117"/>
  <c r="AQ16" i="117"/>
  <c r="AP16" i="117"/>
  <c r="AO16" i="117"/>
  <c r="AN16" i="117"/>
  <c r="AM16" i="117"/>
  <c r="AL16" i="117"/>
  <c r="AQ15" i="117"/>
  <c r="AP15" i="117"/>
  <c r="AO15" i="117"/>
  <c r="AN15" i="117"/>
  <c r="AM15" i="117"/>
  <c r="AL15" i="117"/>
  <c r="AQ14" i="117"/>
  <c r="AP14" i="117"/>
  <c r="AO14" i="117"/>
  <c r="AN14" i="117"/>
  <c r="AM14" i="117"/>
  <c r="AL14" i="117"/>
  <c r="AQ13" i="117"/>
  <c r="AP13" i="117"/>
  <c r="AO13" i="117"/>
  <c r="AN13" i="117"/>
  <c r="AM13" i="117"/>
  <c r="AL13" i="117"/>
  <c r="AQ12" i="117"/>
  <c r="AP12" i="117"/>
  <c r="AO12" i="117"/>
  <c r="AN12" i="117"/>
  <c r="AM12" i="117"/>
  <c r="AQ11" i="117"/>
  <c r="AP11" i="117"/>
  <c r="AO11" i="117"/>
  <c r="AN11" i="117"/>
  <c r="AM11" i="117"/>
  <c r="AL11" i="117"/>
  <c r="AQ10" i="117"/>
  <c r="AP10" i="117"/>
  <c r="AO10" i="117"/>
  <c r="AN10" i="117"/>
  <c r="AM10" i="117"/>
  <c r="AL10" i="117"/>
  <c r="A10" i="117"/>
  <c r="A11" i="117" s="1"/>
  <c r="A12" i="117" s="1"/>
  <c r="A13" i="117" s="1"/>
  <c r="A14" i="117" s="1"/>
  <c r="A15" i="117" s="1"/>
  <c r="A16" i="117" s="1"/>
  <c r="A17" i="117" s="1"/>
  <c r="A18" i="117" s="1"/>
  <c r="A19" i="117" s="1"/>
  <c r="A20" i="117" s="1"/>
  <c r="A21" i="117" s="1"/>
  <c r="A22" i="117" s="1"/>
  <c r="A23" i="117" s="1"/>
  <c r="A24" i="117" s="1"/>
  <c r="A25" i="117" s="1"/>
  <c r="A26" i="117" s="1"/>
  <c r="A27" i="117" s="1"/>
  <c r="A28" i="117" s="1"/>
  <c r="A29" i="117" s="1"/>
  <c r="A30" i="117" s="1"/>
  <c r="A31" i="117" s="1"/>
  <c r="A32" i="117" s="1"/>
  <c r="A33" i="117" s="1"/>
  <c r="A34" i="117" s="1"/>
  <c r="A35" i="117" s="1"/>
  <c r="A36" i="117" s="1"/>
  <c r="A37" i="117" s="1"/>
  <c r="A38" i="117" s="1"/>
  <c r="A39" i="117" s="1"/>
  <c r="A40" i="117" s="1"/>
  <c r="A41" i="117" s="1"/>
  <c r="A42" i="117" s="1"/>
  <c r="A43" i="117" s="1"/>
  <c r="A44" i="117" s="1"/>
  <c r="A45" i="117" s="1"/>
  <c r="A46" i="117" s="1"/>
  <c r="A47" i="117" s="1"/>
  <c r="A48" i="117" s="1"/>
  <c r="A49" i="117" s="1"/>
  <c r="A50" i="117" s="1"/>
  <c r="A51" i="117" s="1"/>
  <c r="AQ9" i="117"/>
  <c r="AP9" i="117"/>
  <c r="AO9" i="117"/>
  <c r="AN9" i="117"/>
  <c r="AM9" i="117"/>
  <c r="AL9" i="117"/>
  <c r="AE8" i="117"/>
  <c r="AD8" i="117"/>
  <c r="AC8" i="117"/>
  <c r="AB8" i="117"/>
  <c r="AA8" i="117"/>
  <c r="Z8" i="117"/>
  <c r="T8" i="117"/>
  <c r="S8" i="117"/>
  <c r="R8" i="117"/>
  <c r="Q8" i="117"/>
  <c r="P8" i="117"/>
  <c r="O8" i="117"/>
  <c r="I8" i="117"/>
  <c r="H8" i="117"/>
  <c r="G8" i="117"/>
  <c r="F8" i="117"/>
  <c r="E8" i="117"/>
  <c r="D8" i="117"/>
  <c r="C8" i="104" a="1"/>
  <c r="C8" i="104" s="1"/>
  <c r="B8" i="104" a="1"/>
  <c r="B8" i="104" s="1"/>
  <c r="C8" i="101" a="1"/>
  <c r="C8" i="101" s="1"/>
  <c r="B8" i="101" a="1"/>
  <c r="B8" i="101" s="1"/>
  <c r="BD8" i="104"/>
  <c r="I32" i="165" s="1"/>
  <c r="I43" i="165" s="1"/>
  <c r="I44" i="165" s="1"/>
  <c r="I47" i="165" s="1"/>
  <c r="BC8" i="104"/>
  <c r="H32" i="165" s="1"/>
  <c r="H43" i="165" s="1"/>
  <c r="H44" i="165" s="1"/>
  <c r="H47" i="165" s="1"/>
  <c r="BB8" i="104"/>
  <c r="G32" i="165" s="1"/>
  <c r="G43" i="165" s="1"/>
  <c r="G44" i="165" s="1"/>
  <c r="G47" i="165" s="1"/>
  <c r="BA8" i="104"/>
  <c r="F32" i="165" s="1"/>
  <c r="F43" i="165" s="1"/>
  <c r="F44" i="165" s="1"/>
  <c r="F47" i="165" s="1"/>
  <c r="AZ8" i="104"/>
  <c r="E32" i="165" s="1"/>
  <c r="E43" i="165" s="1"/>
  <c r="AY8" i="104"/>
  <c r="D32" i="165" s="1"/>
  <c r="D43" i="165" s="1"/>
  <c r="D44" i="165" s="1"/>
  <c r="D47" i="165" s="1"/>
  <c r="CL8" i="101"/>
  <c r="CK8" i="101"/>
  <c r="CJ8" i="101"/>
  <c r="CI8" i="101"/>
  <c r="CH8" i="101"/>
  <c r="CG8" i="101"/>
  <c r="L29" i="134"/>
  <c r="L28" i="134"/>
  <c r="L27" i="134"/>
  <c r="L26" i="134"/>
  <c r="L25" i="134"/>
  <c r="L24" i="134"/>
  <c r="L23" i="134"/>
  <c r="L22" i="134"/>
  <c r="L21" i="134"/>
  <c r="L20" i="134"/>
  <c r="L19" i="134"/>
  <c r="L18" i="134"/>
  <c r="L17" i="134"/>
  <c r="L16" i="134"/>
  <c r="L15" i="134"/>
  <c r="L14" i="134"/>
  <c r="L13" i="134"/>
  <c r="L12" i="134"/>
  <c r="L11" i="134"/>
  <c r="L10" i="134"/>
  <c r="E11" i="132"/>
  <c r="L8" i="134"/>
  <c r="L7" i="134"/>
  <c r="A7" i="134"/>
  <c r="A8" i="134" s="1"/>
  <c r="A9" i="134" s="1"/>
  <c r="A10" i="134" s="1"/>
  <c r="A11" i="134" s="1"/>
  <c r="A12" i="134" s="1"/>
  <c r="A13" i="134" s="1"/>
  <c r="A14" i="134" s="1"/>
  <c r="A15" i="134" s="1"/>
  <c r="A16" i="134" s="1"/>
  <c r="A17" i="134" s="1"/>
  <c r="A18" i="134" s="1"/>
  <c r="A19" i="134" s="1"/>
  <c r="A20" i="134" s="1"/>
  <c r="A21" i="134" s="1"/>
  <c r="A22" i="134" s="1"/>
  <c r="A23" i="134" s="1"/>
  <c r="A24" i="134" s="1"/>
  <c r="A25" i="134" s="1"/>
  <c r="A26" i="134" s="1"/>
  <c r="A27" i="134" s="1"/>
  <c r="A28" i="134" s="1"/>
  <c r="A29" i="134" s="1"/>
  <c r="F34" i="132"/>
  <c r="E34" i="132"/>
  <c r="B34" i="132"/>
  <c r="F33" i="132"/>
  <c r="E33" i="132"/>
  <c r="B33" i="132"/>
  <c r="F32" i="132"/>
  <c r="E32" i="132"/>
  <c r="C32" i="132"/>
  <c r="B32" i="132"/>
  <c r="E31" i="132"/>
  <c r="C31" i="132"/>
  <c r="B31" i="132"/>
  <c r="F30" i="132"/>
  <c r="C30" i="132"/>
  <c r="B30" i="132"/>
  <c r="F29" i="132"/>
  <c r="E29" i="132"/>
  <c r="C29" i="132"/>
  <c r="B29" i="132"/>
  <c r="K43" i="165" l="1"/>
  <c r="K44" i="165" s="1"/>
  <c r="J43" i="165"/>
  <c r="J44" i="165" s="1"/>
  <c r="E44" i="165"/>
  <c r="E47" i="165" s="1"/>
  <c r="CH252" i="164"/>
  <c r="BS259" i="164"/>
  <c r="AO252" i="164"/>
  <c r="K252" i="164"/>
  <c r="BD252" i="164"/>
  <c r="BD155" i="164"/>
  <c r="BD165" i="164" s="1"/>
  <c r="BD175" i="164" s="1"/>
  <c r="BD185" i="164" s="1"/>
  <c r="BD195" i="164" s="1"/>
  <c r="CH155" i="164"/>
  <c r="CH165" i="164" s="1"/>
  <c r="CH175" i="164" s="1"/>
  <c r="CH185" i="164" s="1"/>
  <c r="CH195" i="164" s="1"/>
  <c r="K155" i="164"/>
  <c r="K165" i="164" s="1"/>
  <c r="K175" i="164" s="1"/>
  <c r="K185" i="164" s="1"/>
  <c r="K195" i="164" s="1"/>
  <c r="BS205" i="164"/>
  <c r="BS215" i="164" s="1"/>
  <c r="BS225" i="164" s="1"/>
  <c r="BS235" i="164" s="1"/>
  <c r="Z252" i="164"/>
  <c r="AO155" i="164"/>
  <c r="AO165" i="164" s="1"/>
  <c r="AO175" i="164" s="1"/>
  <c r="AO185" i="164" s="1"/>
  <c r="AO195" i="164" s="1"/>
  <c r="Z155" i="164"/>
  <c r="Z165" i="164" s="1"/>
  <c r="Z175" i="164" s="1"/>
  <c r="Z185" i="164" s="1"/>
  <c r="Z195" i="164" s="1"/>
  <c r="EJ9" i="164"/>
  <c r="D12" i="165"/>
  <c r="D13" i="165" s="1"/>
  <c r="D33" i="165"/>
  <c r="D36" i="165" s="1"/>
  <c r="EJ14" i="164"/>
  <c r="I12" i="165"/>
  <c r="I13" i="165" s="1"/>
  <c r="K32" i="165"/>
  <c r="K33" i="165" s="1"/>
  <c r="J32" i="165"/>
  <c r="J33" i="165" s="1"/>
  <c r="E33" i="165"/>
  <c r="E36" i="165" s="1"/>
  <c r="EJ12" i="164"/>
  <c r="G12" i="165"/>
  <c r="G13" i="165" s="1"/>
  <c r="EJ13" i="164"/>
  <c r="H12" i="165"/>
  <c r="H13" i="165" s="1"/>
  <c r="F33" i="165"/>
  <c r="F36" i="165" s="1"/>
  <c r="H33" i="165"/>
  <c r="H36" i="165" s="1"/>
  <c r="EJ10" i="164"/>
  <c r="E12" i="165"/>
  <c r="E22" i="165" s="1"/>
  <c r="EJ11" i="164"/>
  <c r="F12" i="165"/>
  <c r="F13" i="165" s="1"/>
  <c r="G33" i="165"/>
  <c r="G36" i="165" s="1"/>
  <c r="I33" i="165"/>
  <c r="I36" i="165" s="1"/>
  <c r="E14" i="132"/>
  <c r="DE47" i="164"/>
  <c r="E15" i="132"/>
  <c r="DE48" i="164"/>
  <c r="E16" i="132"/>
  <c r="DE49" i="164"/>
  <c r="E12" i="132"/>
  <c r="DE45" i="164"/>
  <c r="E13" i="132"/>
  <c r="DE46" i="164"/>
  <c r="E17" i="132"/>
  <c r="DE50" i="164"/>
  <c r="E19" i="132"/>
  <c r="DE52" i="164"/>
  <c r="E20" i="132"/>
  <c r="DE53" i="164"/>
  <c r="E18" i="132"/>
  <c r="DE51" i="164"/>
  <c r="E21" i="132"/>
  <c r="DE54" i="164"/>
  <c r="DE43" i="164"/>
  <c r="E10" i="132"/>
  <c r="AD77" i="117"/>
  <c r="AC59" i="117"/>
  <c r="F60" i="117"/>
  <c r="AD61" i="117"/>
  <c r="E63" i="117"/>
  <c r="I63" i="117"/>
  <c r="F65" i="117"/>
  <c r="I67" i="117"/>
  <c r="HP23" i="146"/>
  <c r="HP22" i="146"/>
  <c r="HO25" i="146"/>
  <c r="HP24" i="146"/>
  <c r="HP26" i="146"/>
  <c r="Q14" i="125"/>
  <c r="AF14" i="125"/>
  <c r="AF17" i="125"/>
  <c r="AE18" i="125"/>
  <c r="AG14" i="125"/>
  <c r="AI14" i="125"/>
  <c r="AF15" i="125"/>
  <c r="AD17" i="125"/>
  <c r="AE17" i="125"/>
  <c r="AD18" i="125"/>
  <c r="AG17" i="125"/>
  <c r="AD14" i="125"/>
  <c r="AE14" i="125"/>
  <c r="F32" i="148"/>
  <c r="E32" i="148"/>
  <c r="CW26" i="147"/>
  <c r="DQ26" i="147" s="1"/>
  <c r="D32" i="148"/>
  <c r="D33" i="148" s="1"/>
  <c r="D36" i="148" s="1"/>
  <c r="D12" i="148"/>
  <c r="E12" i="148"/>
  <c r="F12" i="148"/>
  <c r="H12" i="148"/>
  <c r="AD15" i="125"/>
  <c r="AH17" i="125"/>
  <c r="AE15" i="125"/>
  <c r="AI17" i="125"/>
  <c r="AG15" i="125"/>
  <c r="AT19" i="125"/>
  <c r="AH15" i="125"/>
  <c r="AF18" i="125"/>
  <c r="AI15" i="125"/>
  <c r="AG18" i="125"/>
  <c r="AH18" i="125"/>
  <c r="AI18" i="125"/>
  <c r="AH16" i="125"/>
  <c r="I74" i="117"/>
  <c r="N18" i="125"/>
  <c r="R76" i="117"/>
  <c r="AQ19" i="125"/>
  <c r="R78" i="117"/>
  <c r="Q80" i="117"/>
  <c r="AA86" i="117"/>
  <c r="S96" i="117"/>
  <c r="T62" i="117"/>
  <c r="O18" i="125"/>
  <c r="P18" i="125"/>
  <c r="N16" i="125"/>
  <c r="Q18" i="125"/>
  <c r="R14" i="125"/>
  <c r="G60" i="117"/>
  <c r="R64" i="117"/>
  <c r="H68" i="117"/>
  <c r="R81" i="117"/>
  <c r="T90" i="117"/>
  <c r="I97" i="117"/>
  <c r="AT22" i="125"/>
  <c r="R18" i="125"/>
  <c r="H60" i="117"/>
  <c r="I68" i="117"/>
  <c r="P76" i="117"/>
  <c r="AA90" i="117"/>
  <c r="O15" i="125"/>
  <c r="I60" i="117"/>
  <c r="T68" i="117"/>
  <c r="H82" i="117"/>
  <c r="O98" i="117"/>
  <c r="P15" i="125"/>
  <c r="H65" i="117"/>
  <c r="AE76" i="117"/>
  <c r="I91" i="117"/>
  <c r="Q15" i="125"/>
  <c r="N17" i="125"/>
  <c r="I61" i="117"/>
  <c r="I65" i="117"/>
  <c r="D83" i="117"/>
  <c r="O91" i="117"/>
  <c r="AD99" i="117"/>
  <c r="R15" i="125"/>
  <c r="Q17" i="125"/>
  <c r="P61" i="117"/>
  <c r="O65" i="117"/>
  <c r="I70" i="117"/>
  <c r="I77" i="117"/>
  <c r="F83" i="117"/>
  <c r="S15" i="125"/>
  <c r="R17" i="125"/>
  <c r="T61" i="117"/>
  <c r="P65" i="117"/>
  <c r="P70" i="117"/>
  <c r="T77" i="117"/>
  <c r="N14" i="125"/>
  <c r="AA61" i="117"/>
  <c r="R65" i="117"/>
  <c r="AC77" i="117"/>
  <c r="S93" i="117"/>
  <c r="O14" i="125"/>
  <c r="T65" i="117"/>
  <c r="O71" i="117"/>
  <c r="T85" i="117"/>
  <c r="T93" i="117"/>
  <c r="P14" i="125"/>
  <c r="H58" i="117"/>
  <c r="P71" i="117"/>
  <c r="I58" i="117"/>
  <c r="H66" i="117"/>
  <c r="I86" i="117"/>
  <c r="I94" i="117"/>
  <c r="AT21" i="125"/>
  <c r="I66" i="117"/>
  <c r="I72" i="117"/>
  <c r="P59" i="117"/>
  <c r="P79" i="117"/>
  <c r="F63" i="117"/>
  <c r="H67" i="117"/>
  <c r="P96" i="117"/>
  <c r="AQ22" i="125"/>
  <c r="S14" i="125"/>
  <c r="O17" i="125"/>
  <c r="S18" i="125"/>
  <c r="P17" i="125"/>
  <c r="AR19" i="125"/>
  <c r="AS22" i="125"/>
  <c r="S17" i="125"/>
  <c r="AR21" i="125"/>
  <c r="AR22" i="125"/>
  <c r="F15" i="125"/>
  <c r="AQ20" i="125"/>
  <c r="AR23" i="125"/>
  <c r="AT20" i="125"/>
  <c r="E17" i="125"/>
  <c r="E16" i="125"/>
  <c r="F16" i="125"/>
  <c r="G15" i="125"/>
  <c r="AS19" i="125"/>
  <c r="AR20" i="125"/>
  <c r="AS23" i="125"/>
  <c r="AS20" i="125"/>
  <c r="AT23" i="125"/>
  <c r="AQ21" i="125"/>
  <c r="AS8" i="125"/>
  <c r="AP8" i="125"/>
  <c r="AQ8" i="125"/>
  <c r="AQ23" i="125"/>
  <c r="E14" i="125"/>
  <c r="D15" i="125"/>
  <c r="F14" i="125"/>
  <c r="E15" i="125"/>
  <c r="D16" i="125"/>
  <c r="AR8" i="125"/>
  <c r="G14" i="125"/>
  <c r="D17" i="125"/>
  <c r="H14" i="125"/>
  <c r="D18" i="125"/>
  <c r="AT8" i="125"/>
  <c r="H15" i="125"/>
  <c r="G16" i="125"/>
  <c r="F17" i="125"/>
  <c r="AP19" i="125"/>
  <c r="H16" i="125"/>
  <c r="G17" i="125"/>
  <c r="H17" i="125"/>
  <c r="AS21" i="125"/>
  <c r="JF9" i="146"/>
  <c r="JF22" i="146" s="1"/>
  <c r="CW10" i="147"/>
  <c r="JJ12" i="146"/>
  <c r="JJ25" i="146" s="1"/>
  <c r="DA13" i="147"/>
  <c r="DA10" i="147"/>
  <c r="JJ9" i="146"/>
  <c r="JJ22" i="146" s="1"/>
  <c r="JG9" i="146"/>
  <c r="JG22" i="146" s="1"/>
  <c r="CX10" i="147"/>
  <c r="JK12" i="146"/>
  <c r="JK25" i="146" s="1"/>
  <c r="JL25" i="146" s="1"/>
  <c r="DB13" i="147"/>
  <c r="CY12" i="147"/>
  <c r="JH11" i="146"/>
  <c r="JH24" i="146" s="1"/>
  <c r="CY10" i="147"/>
  <c r="JH9" i="146"/>
  <c r="JH22" i="146" s="1"/>
  <c r="CW14" i="147"/>
  <c r="JF13" i="146"/>
  <c r="JK11" i="146"/>
  <c r="JK24" i="146" s="1"/>
  <c r="JL24" i="146" s="1"/>
  <c r="DB12" i="147"/>
  <c r="CZ10" i="147"/>
  <c r="JI9" i="146"/>
  <c r="JI22" i="146" s="1"/>
  <c r="CX14" i="147"/>
  <c r="JG13" i="146"/>
  <c r="JG26" i="146" s="1"/>
  <c r="JF10" i="146"/>
  <c r="CW11" i="147"/>
  <c r="CY14" i="147"/>
  <c r="JH13" i="146"/>
  <c r="JH26" i="146" s="1"/>
  <c r="JG10" i="146"/>
  <c r="JG23" i="146" s="1"/>
  <c r="CX11" i="147"/>
  <c r="JI13" i="146"/>
  <c r="JI26" i="146" s="1"/>
  <c r="CZ14" i="147"/>
  <c r="JH10" i="146"/>
  <c r="JH23" i="146" s="1"/>
  <c r="CY11" i="147"/>
  <c r="JJ13" i="146"/>
  <c r="JJ26" i="146" s="1"/>
  <c r="DA14" i="147"/>
  <c r="CW12" i="147"/>
  <c r="JF11" i="146"/>
  <c r="JK13" i="146"/>
  <c r="JK26" i="146" s="1"/>
  <c r="JL26" i="146" s="1"/>
  <c r="DB14" i="147"/>
  <c r="CX12" i="147"/>
  <c r="JG11" i="146"/>
  <c r="JG24" i="146" s="1"/>
  <c r="JI11" i="146"/>
  <c r="JI24" i="146" s="1"/>
  <c r="CZ12" i="147"/>
  <c r="JJ11" i="146"/>
  <c r="JJ24" i="146" s="1"/>
  <c r="DA12" i="147"/>
  <c r="JF12" i="146"/>
  <c r="CW13" i="147"/>
  <c r="JG12" i="146"/>
  <c r="JG25" i="146" s="1"/>
  <c r="CX13" i="147"/>
  <c r="JI10" i="146"/>
  <c r="JI23" i="146" s="1"/>
  <c r="CZ11" i="147"/>
  <c r="CY13" i="147"/>
  <c r="JH12" i="146"/>
  <c r="JH25" i="146" s="1"/>
  <c r="DA11" i="147"/>
  <c r="JJ10" i="146"/>
  <c r="JJ23" i="146" s="1"/>
  <c r="JI12" i="146"/>
  <c r="JI25" i="146" s="1"/>
  <c r="CZ13" i="147"/>
  <c r="AB61" i="117"/>
  <c r="H63" i="117"/>
  <c r="S67" i="117"/>
  <c r="S70" i="117"/>
  <c r="D74" i="117"/>
  <c r="H77" i="117"/>
  <c r="H80" i="117"/>
  <c r="H83" i="117"/>
  <c r="AB86" i="117"/>
  <c r="AB90" i="117"/>
  <c r="AB96" i="117"/>
  <c r="E60" i="117"/>
  <c r="AC61" i="117"/>
  <c r="AA70" i="117"/>
  <c r="P80" i="117"/>
  <c r="T83" i="117"/>
  <c r="AD86" i="117"/>
  <c r="AE90" i="117"/>
  <c r="H94" i="117"/>
  <c r="AA63" i="117"/>
  <c r="AB74" i="117"/>
  <c r="AA83" i="117"/>
  <c r="AE86" i="117"/>
  <c r="AB100" i="117"/>
  <c r="AE61" i="117"/>
  <c r="AB63" i="117"/>
  <c r="AA80" i="117"/>
  <c r="AB83" i="117"/>
  <c r="AB94" i="117"/>
  <c r="S65" i="117"/>
  <c r="S68" i="117"/>
  <c r="E75" i="117"/>
  <c r="H87" i="117"/>
  <c r="G98" i="117"/>
  <c r="S58" i="117"/>
  <c r="D62" i="117"/>
  <c r="D64" i="117"/>
  <c r="S71" i="117"/>
  <c r="F75" i="117"/>
  <c r="AE77" i="117"/>
  <c r="F81" i="117"/>
  <c r="H84" i="117"/>
  <c r="T91" i="117"/>
  <c r="D95" i="117"/>
  <c r="AK52" i="117"/>
  <c r="T58" i="117"/>
  <c r="AC60" i="117"/>
  <c r="E62" i="117"/>
  <c r="H64" i="117"/>
  <c r="AA65" i="117"/>
  <c r="AA71" i="117"/>
  <c r="H75" i="117"/>
  <c r="H81" i="117"/>
  <c r="T84" i="117"/>
  <c r="I88" i="117"/>
  <c r="AA91" i="117"/>
  <c r="S95" i="117"/>
  <c r="AN52" i="117"/>
  <c r="AB58" i="117"/>
  <c r="AE60" i="117"/>
  <c r="F62" i="117"/>
  <c r="I64" i="117"/>
  <c r="G69" i="117"/>
  <c r="AB71" i="117"/>
  <c r="P75" i="117"/>
  <c r="P78" i="117"/>
  <c r="I81" i="117"/>
  <c r="AB91" i="117"/>
  <c r="AA95" i="117"/>
  <c r="T99" i="117"/>
  <c r="H62" i="117"/>
  <c r="D66" i="117"/>
  <c r="H69" i="117"/>
  <c r="AB75" i="117"/>
  <c r="D85" i="117"/>
  <c r="E89" i="117"/>
  <c r="AB95" i="117"/>
  <c r="AA99" i="117"/>
  <c r="AK53" i="117"/>
  <c r="E59" i="117"/>
  <c r="D61" i="117"/>
  <c r="I62" i="117"/>
  <c r="S64" i="117"/>
  <c r="E66" i="117"/>
  <c r="I69" i="117"/>
  <c r="F72" i="117"/>
  <c r="AE75" i="117"/>
  <c r="AB78" i="117"/>
  <c r="T81" i="117"/>
  <c r="E85" i="117"/>
  <c r="H89" i="117"/>
  <c r="H92" i="117"/>
  <c r="AC95" i="117"/>
  <c r="AB99" i="117"/>
  <c r="F59" i="117"/>
  <c r="H61" i="117"/>
  <c r="T64" i="117"/>
  <c r="F66" i="117"/>
  <c r="AB69" i="117"/>
  <c r="H72" i="117"/>
  <c r="AE78" i="117"/>
  <c r="O85" i="117"/>
  <c r="AD89" i="117"/>
  <c r="T92" i="117"/>
  <c r="AD95" i="117"/>
  <c r="AC99" i="117"/>
  <c r="AA92" i="117"/>
  <c r="S59" i="117"/>
  <c r="D65" i="117"/>
  <c r="G70" i="117"/>
  <c r="F79" i="117"/>
  <c r="I82" i="117"/>
  <c r="P90" i="117"/>
  <c r="H96" i="117"/>
  <c r="AE99" i="117"/>
  <c r="AO53" i="117"/>
  <c r="AA59" i="117"/>
  <c r="E65" i="117"/>
  <c r="H70" i="117"/>
  <c r="H73" i="117"/>
  <c r="AA76" i="117"/>
  <c r="R90" i="117"/>
  <c r="R93" i="117"/>
  <c r="AL53" i="117"/>
  <c r="AB59" i="117"/>
  <c r="AB73" i="117"/>
  <c r="AA100" i="117"/>
  <c r="AL54" i="117"/>
  <c r="AL8" i="117"/>
  <c r="AL52" i="117"/>
  <c r="AQ8" i="117"/>
  <c r="AQ54" i="117"/>
  <c r="AM53" i="117"/>
  <c r="Z94" i="117"/>
  <c r="Z78" i="117"/>
  <c r="Z89" i="117"/>
  <c r="Z90" i="117"/>
  <c r="Z96" i="117"/>
  <c r="Z87" i="117"/>
  <c r="Z98" i="117"/>
  <c r="Z100" i="117"/>
  <c r="Z99" i="117"/>
  <c r="Z70" i="117"/>
  <c r="Z79" i="117"/>
  <c r="Z77" i="117"/>
  <c r="Z75" i="117"/>
  <c r="Z69" i="117"/>
  <c r="Z72" i="117"/>
  <c r="Z68" i="117"/>
  <c r="Z67" i="117"/>
  <c r="Z95" i="117"/>
  <c r="Z59" i="117"/>
  <c r="Z58" i="117"/>
  <c r="Z91" i="117"/>
  <c r="Z86" i="117"/>
  <c r="Z80" i="117"/>
  <c r="Z97" i="117"/>
  <c r="Z73" i="117"/>
  <c r="Z85" i="117"/>
  <c r="Z84" i="117"/>
  <c r="Z81" i="117"/>
  <c r="Z66" i="117"/>
  <c r="Z92" i="117"/>
  <c r="Z82" i="117"/>
  <c r="Z61" i="117"/>
  <c r="Z83" i="117"/>
  <c r="AK54" i="117"/>
  <c r="Z93" i="117"/>
  <c r="Z65" i="117"/>
  <c r="Z62" i="117"/>
  <c r="Z71" i="117"/>
  <c r="Z63" i="117"/>
  <c r="Z74" i="117"/>
  <c r="Z88" i="117"/>
  <c r="Z64" i="117"/>
  <c r="Z60" i="117"/>
  <c r="AN53" i="117"/>
  <c r="Q92" i="117"/>
  <c r="Q76" i="117"/>
  <c r="Q87" i="117"/>
  <c r="Q82" i="117"/>
  <c r="Q94" i="117"/>
  <c r="Q91" i="117"/>
  <c r="Q100" i="117"/>
  <c r="Q83" i="117"/>
  <c r="Q93" i="117"/>
  <c r="Q84" i="117"/>
  <c r="Q68" i="117"/>
  <c r="Q67" i="117"/>
  <c r="Q73" i="117"/>
  <c r="Q88" i="117"/>
  <c r="Q99" i="117"/>
  <c r="Q97" i="117"/>
  <c r="Q85" i="117"/>
  <c r="Q69" i="117"/>
  <c r="Q98" i="117"/>
  <c r="Q86" i="117"/>
  <c r="Q81" i="117"/>
  <c r="Q89" i="117"/>
  <c r="Q79" i="117"/>
  <c r="Q71" i="117"/>
  <c r="Q70" i="117"/>
  <c r="Q64" i="117"/>
  <c r="Q75" i="117"/>
  <c r="Q61" i="117"/>
  <c r="Q60" i="117"/>
  <c r="Q95" i="117"/>
  <c r="Q74" i="117"/>
  <c r="Q63" i="117"/>
  <c r="Q72" i="117"/>
  <c r="Q66" i="117"/>
  <c r="Q96" i="117"/>
  <c r="Q77" i="117"/>
  <c r="Q59" i="117"/>
  <c r="Q90" i="117"/>
  <c r="Q58" i="117"/>
  <c r="Q65" i="117"/>
  <c r="Q78" i="117"/>
  <c r="AE70" i="117"/>
  <c r="G91" i="117"/>
  <c r="G97" i="117"/>
  <c r="G88" i="117"/>
  <c r="G83" i="117"/>
  <c r="G99" i="117"/>
  <c r="G95" i="117"/>
  <c r="G84" i="117"/>
  <c r="G75" i="117"/>
  <c r="G96" i="117"/>
  <c r="G80" i="117"/>
  <c r="G73" i="117"/>
  <c r="G67" i="117"/>
  <c r="G78" i="117"/>
  <c r="G76" i="117"/>
  <c r="G100" i="117"/>
  <c r="G90" i="117"/>
  <c r="G77" i="117"/>
  <c r="G93" i="117"/>
  <c r="G85" i="117"/>
  <c r="G65" i="117"/>
  <c r="G63" i="117"/>
  <c r="G61" i="117"/>
  <c r="G94" i="117"/>
  <c r="G92" i="117"/>
  <c r="G58" i="117"/>
  <c r="G68" i="117"/>
  <c r="G89" i="117"/>
  <c r="G87" i="117"/>
  <c r="G82" i="117"/>
  <c r="G64" i="117"/>
  <c r="G86" i="117"/>
  <c r="AN54" i="117"/>
  <c r="AE89" i="117"/>
  <c r="AE100" i="117"/>
  <c r="AE94" i="117"/>
  <c r="AE83" i="117"/>
  <c r="AE91" i="117"/>
  <c r="AE88" i="117"/>
  <c r="AE84" i="117"/>
  <c r="AE73" i="117"/>
  <c r="AE93" i="117"/>
  <c r="AE82" i="117"/>
  <c r="AE87" i="117"/>
  <c r="AE67" i="117"/>
  <c r="AE98" i="117"/>
  <c r="AE81" i="117"/>
  <c r="AE80" i="117"/>
  <c r="AE66" i="117"/>
  <c r="AE96" i="117"/>
  <c r="AE85" i="117"/>
  <c r="AE74" i="117"/>
  <c r="AE68" i="117"/>
  <c r="AE65" i="117"/>
  <c r="AE95" i="117"/>
  <c r="AE92" i="117"/>
  <c r="AE64" i="117"/>
  <c r="AE72" i="117"/>
  <c r="AE97" i="117"/>
  <c r="AE71" i="117"/>
  <c r="AE58" i="117"/>
  <c r="AE62" i="117"/>
  <c r="AE59" i="117"/>
  <c r="AC63" i="117"/>
  <c r="AC64" i="117"/>
  <c r="AC69" i="117"/>
  <c r="AC100" i="117"/>
  <c r="AE63" i="117"/>
  <c r="AD69" i="117"/>
  <c r="G72" i="117"/>
  <c r="AC98" i="117"/>
  <c r="AM52" i="117"/>
  <c r="AM54" i="117"/>
  <c r="AM8" i="117"/>
  <c r="G74" i="117"/>
  <c r="G66" i="117"/>
  <c r="AD90" i="117"/>
  <c r="AD94" i="117"/>
  <c r="AD91" i="117"/>
  <c r="AD75" i="117"/>
  <c r="AD74" i="117"/>
  <c r="AD66" i="117"/>
  <c r="AD88" i="117"/>
  <c r="AD84" i="117"/>
  <c r="AD93" i="117"/>
  <c r="AD82" i="117"/>
  <c r="AD73" i="117"/>
  <c r="AD80" i="117"/>
  <c r="AD79" i="117"/>
  <c r="AD70" i="117"/>
  <c r="AD87" i="117"/>
  <c r="AD67" i="117"/>
  <c r="AD64" i="117"/>
  <c r="AD62" i="117"/>
  <c r="AD60" i="117"/>
  <c r="AD78" i="117"/>
  <c r="AD76" i="117"/>
  <c r="AD58" i="117"/>
  <c r="AD81" i="117"/>
  <c r="AD68" i="117"/>
  <c r="AD65" i="117"/>
  <c r="AD96" i="117"/>
  <c r="AD63" i="117"/>
  <c r="AD72" i="117"/>
  <c r="AD97" i="117"/>
  <c r="AD92" i="117"/>
  <c r="AD83" i="117"/>
  <c r="AD71" i="117"/>
  <c r="AD59" i="117"/>
  <c r="AD85" i="117"/>
  <c r="G81" i="117"/>
  <c r="AP8" i="117"/>
  <c r="O94" i="117"/>
  <c r="O78" i="117"/>
  <c r="O89" i="117"/>
  <c r="O81" i="117"/>
  <c r="O82" i="117"/>
  <c r="O72" i="117"/>
  <c r="O70" i="117"/>
  <c r="O93" i="117"/>
  <c r="O69" i="117"/>
  <c r="O84" i="117"/>
  <c r="O68" i="117"/>
  <c r="O92" i="117"/>
  <c r="O67" i="117"/>
  <c r="O83" i="117"/>
  <c r="O59" i="117"/>
  <c r="O58" i="117"/>
  <c r="O88" i="117"/>
  <c r="O95" i="117"/>
  <c r="O90" i="117"/>
  <c r="O74" i="117"/>
  <c r="O86" i="117"/>
  <c r="O64" i="117"/>
  <c r="O63" i="117"/>
  <c r="O87" i="117"/>
  <c r="O79" i="117"/>
  <c r="O75" i="117"/>
  <c r="O62" i="117"/>
  <c r="O61" i="117"/>
  <c r="O100" i="117"/>
  <c r="O99" i="117"/>
  <c r="O66" i="117"/>
  <c r="O60" i="117"/>
  <c r="O97" i="117"/>
  <c r="O73" i="117"/>
  <c r="G62" i="117"/>
  <c r="AE69" i="117"/>
  <c r="O77" i="117"/>
  <c r="AD98" i="117"/>
  <c r="G59" i="117"/>
  <c r="AC91" i="117"/>
  <c r="AC75" i="117"/>
  <c r="AC86" i="117"/>
  <c r="AC82" i="117"/>
  <c r="AC94" i="117"/>
  <c r="AC83" i="117"/>
  <c r="AC89" i="117"/>
  <c r="AC67" i="117"/>
  <c r="AC66" i="117"/>
  <c r="AC88" i="117"/>
  <c r="AC84" i="117"/>
  <c r="AC80" i="117"/>
  <c r="AC79" i="117"/>
  <c r="AC70" i="117"/>
  <c r="AC93" i="117"/>
  <c r="AC87" i="117"/>
  <c r="AC97" i="117"/>
  <c r="AC73" i="117"/>
  <c r="AC78" i="117"/>
  <c r="AC76" i="117"/>
  <c r="AC58" i="117"/>
  <c r="AC81" i="117"/>
  <c r="AC74" i="117"/>
  <c r="AC96" i="117"/>
  <c r="AC71" i="117"/>
  <c r="AC68" i="117"/>
  <c r="AC72" i="117"/>
  <c r="AC65" i="117"/>
  <c r="AC92" i="117"/>
  <c r="AC62" i="117"/>
  <c r="AO8" i="117"/>
  <c r="P93" i="117"/>
  <c r="P77" i="117"/>
  <c r="P88" i="117"/>
  <c r="P94" i="117"/>
  <c r="P91" i="117"/>
  <c r="P69" i="117"/>
  <c r="P84" i="117"/>
  <c r="P68" i="117"/>
  <c r="P92" i="117"/>
  <c r="P82" i="117"/>
  <c r="P67" i="117"/>
  <c r="P87" i="117"/>
  <c r="P58" i="117"/>
  <c r="P66" i="117"/>
  <c r="P64" i="117"/>
  <c r="P62" i="117"/>
  <c r="P60" i="117"/>
  <c r="P98" i="117"/>
  <c r="P86" i="117"/>
  <c r="P81" i="117"/>
  <c r="P63" i="117"/>
  <c r="P83" i="117"/>
  <c r="P99" i="117"/>
  <c r="P72" i="117"/>
  <c r="P95" i="117"/>
  <c r="P74" i="117"/>
  <c r="P89" i="117"/>
  <c r="P100" i="117"/>
  <c r="P97" i="117"/>
  <c r="P73" i="117"/>
  <c r="G71" i="117"/>
  <c r="O76" i="117"/>
  <c r="O80" i="117"/>
  <c r="AC90" i="117"/>
  <c r="S90" i="117"/>
  <c r="S100" i="117"/>
  <c r="S91" i="117"/>
  <c r="S83" i="117"/>
  <c r="S88" i="117"/>
  <c r="S97" i="117"/>
  <c r="S84" i="117"/>
  <c r="S74" i="117"/>
  <c r="S92" i="117"/>
  <c r="S82" i="117"/>
  <c r="S87" i="117"/>
  <c r="S73" i="117"/>
  <c r="S80" i="117"/>
  <c r="S86" i="117"/>
  <c r="S78" i="117"/>
  <c r="S76" i="117"/>
  <c r="S99" i="117"/>
  <c r="S85" i="117"/>
  <c r="S94" i="117"/>
  <c r="S69" i="117"/>
  <c r="S98" i="117"/>
  <c r="S81" i="117"/>
  <c r="S77" i="117"/>
  <c r="S75" i="117"/>
  <c r="S72" i="117"/>
  <c r="S62" i="117"/>
  <c r="S79" i="117"/>
  <c r="E67" i="117"/>
  <c r="R96" i="117"/>
  <c r="R66" i="117"/>
  <c r="AN8" i="117"/>
  <c r="AP52" i="117"/>
  <c r="AP54" i="117"/>
  <c r="AP53" i="117"/>
  <c r="D94" i="117"/>
  <c r="D78" i="117"/>
  <c r="D89" i="117"/>
  <c r="D100" i="117"/>
  <c r="D91" i="117"/>
  <c r="D88" i="117"/>
  <c r="D82" i="117"/>
  <c r="D70" i="117"/>
  <c r="D97" i="117"/>
  <c r="D69" i="117"/>
  <c r="D99" i="117"/>
  <c r="D98" i="117"/>
  <c r="D86" i="117"/>
  <c r="D68" i="117"/>
  <c r="D96" i="117"/>
  <c r="D80" i="117"/>
  <c r="D76" i="117"/>
  <c r="D73" i="117"/>
  <c r="D67" i="117"/>
  <c r="D92" i="117"/>
  <c r="D75" i="117"/>
  <c r="D59" i="117"/>
  <c r="D72" i="117"/>
  <c r="D58" i="117"/>
  <c r="D77" i="117"/>
  <c r="D93" i="117"/>
  <c r="D90" i="117"/>
  <c r="D81" i="117"/>
  <c r="D60" i="117"/>
  <c r="D84" i="117"/>
  <c r="S60" i="117"/>
  <c r="E61" i="117"/>
  <c r="S66" i="117"/>
  <c r="D71" i="117"/>
  <c r="D87" i="117"/>
  <c r="S89" i="117"/>
  <c r="T96" i="117"/>
  <c r="AQ52" i="117"/>
  <c r="AQ53" i="117"/>
  <c r="E93" i="117"/>
  <c r="E77" i="117"/>
  <c r="E88" i="117"/>
  <c r="E94" i="117"/>
  <c r="E91" i="117"/>
  <c r="E82" i="117"/>
  <c r="E97" i="117"/>
  <c r="E83" i="117"/>
  <c r="E69" i="117"/>
  <c r="E99" i="117"/>
  <c r="E98" i="117"/>
  <c r="E86" i="117"/>
  <c r="E68" i="117"/>
  <c r="E96" i="117"/>
  <c r="E80" i="117"/>
  <c r="E76" i="117"/>
  <c r="E73" i="117"/>
  <c r="E95" i="117"/>
  <c r="E78" i="117"/>
  <c r="E72" i="117"/>
  <c r="E58" i="117"/>
  <c r="E100" i="117"/>
  <c r="E90" i="117"/>
  <c r="E92" i="117"/>
  <c r="E74" i="117"/>
  <c r="E70" i="117"/>
  <c r="E84" i="117"/>
  <c r="F61" i="117"/>
  <c r="S63" i="117"/>
  <c r="E71" i="117"/>
  <c r="D79" i="117"/>
  <c r="E87" i="117"/>
  <c r="R91" i="117"/>
  <c r="R86" i="117"/>
  <c r="R94" i="117"/>
  <c r="R100" i="117"/>
  <c r="R88" i="117"/>
  <c r="R75" i="117"/>
  <c r="R67" i="117"/>
  <c r="R92" i="117"/>
  <c r="R82" i="117"/>
  <c r="R87" i="117"/>
  <c r="R73" i="117"/>
  <c r="R80" i="117"/>
  <c r="R84" i="117"/>
  <c r="R99" i="117"/>
  <c r="R97" i="117"/>
  <c r="R85" i="117"/>
  <c r="R74" i="117"/>
  <c r="R68" i="117"/>
  <c r="R58" i="117"/>
  <c r="R98" i="117"/>
  <c r="R89" i="117"/>
  <c r="R79" i="117"/>
  <c r="R71" i="117"/>
  <c r="R70" i="117"/>
  <c r="R77" i="117"/>
  <c r="R83" i="117"/>
  <c r="R69" i="117"/>
  <c r="R61" i="117"/>
  <c r="R62" i="117"/>
  <c r="R72" i="117"/>
  <c r="R60" i="117"/>
  <c r="R59" i="117"/>
  <c r="AO52" i="117"/>
  <c r="T89" i="117"/>
  <c r="T100" i="117"/>
  <c r="T88" i="117"/>
  <c r="T75" i="117"/>
  <c r="T97" i="117"/>
  <c r="T95" i="117"/>
  <c r="T76" i="117"/>
  <c r="T73" i="117"/>
  <c r="T87" i="117"/>
  <c r="T80" i="117"/>
  <c r="T86" i="117"/>
  <c r="T78" i="117"/>
  <c r="T98" i="117"/>
  <c r="T94" i="117"/>
  <c r="T74" i="117"/>
  <c r="T69" i="117"/>
  <c r="T72" i="117"/>
  <c r="T79" i="117"/>
  <c r="T71" i="117"/>
  <c r="T70" i="117"/>
  <c r="T60" i="117"/>
  <c r="T59" i="117"/>
  <c r="T82" i="117"/>
  <c r="T67" i="117"/>
  <c r="F92" i="117"/>
  <c r="F76" i="117"/>
  <c r="F87" i="117"/>
  <c r="F97" i="117"/>
  <c r="F88" i="117"/>
  <c r="F99" i="117"/>
  <c r="F98" i="117"/>
  <c r="F86" i="117"/>
  <c r="F68" i="117"/>
  <c r="F96" i="117"/>
  <c r="F91" i="117"/>
  <c r="F80" i="117"/>
  <c r="F73" i="117"/>
  <c r="F67" i="117"/>
  <c r="F95" i="117"/>
  <c r="F78" i="117"/>
  <c r="F100" i="117"/>
  <c r="F69" i="117"/>
  <c r="F77" i="117"/>
  <c r="F82" i="117"/>
  <c r="F93" i="117"/>
  <c r="F90" i="117"/>
  <c r="F85" i="117"/>
  <c r="F74" i="117"/>
  <c r="F70" i="117"/>
  <c r="F94" i="117"/>
  <c r="F84" i="117"/>
  <c r="F58" i="117"/>
  <c r="F89" i="117"/>
  <c r="AO54" i="117"/>
  <c r="T63" i="117"/>
  <c r="F71" i="117"/>
  <c r="E79" i="117"/>
  <c r="E81" i="117"/>
  <c r="R95" i="117"/>
  <c r="AB65" i="117"/>
  <c r="AA74" i="117"/>
  <c r="AA93" i="117"/>
  <c r="AA77" i="117"/>
  <c r="AA88" i="117"/>
  <c r="AA96" i="117"/>
  <c r="AA87" i="117"/>
  <c r="AA81" i="117"/>
  <c r="AA98" i="117"/>
  <c r="AA82" i="117"/>
  <c r="AA94" i="117"/>
  <c r="AA79" i="117"/>
  <c r="AA75" i="117"/>
  <c r="AA69" i="117"/>
  <c r="AA72" i="117"/>
  <c r="AA68" i="117"/>
  <c r="AA89" i="117"/>
  <c r="AA67" i="117"/>
  <c r="AA66" i="117"/>
  <c r="AA78" i="117"/>
  <c r="AA58" i="117"/>
  <c r="AA97" i="117"/>
  <c r="AA73" i="117"/>
  <c r="AA64" i="117"/>
  <c r="AA62" i="117"/>
  <c r="AA60" i="117"/>
  <c r="AA85" i="117"/>
  <c r="AB92" i="117"/>
  <c r="AB76" i="117"/>
  <c r="AB87" i="117"/>
  <c r="AB98" i="117"/>
  <c r="AB77" i="117"/>
  <c r="AB72" i="117"/>
  <c r="AB68" i="117"/>
  <c r="AB89" i="117"/>
  <c r="AB67" i="117"/>
  <c r="AB88" i="117"/>
  <c r="AB84" i="117"/>
  <c r="AB82" i="117"/>
  <c r="AB80" i="117"/>
  <c r="AB79" i="117"/>
  <c r="AB70" i="117"/>
  <c r="AB97" i="117"/>
  <c r="AB64" i="117"/>
  <c r="AB62" i="117"/>
  <c r="AB60" i="117"/>
  <c r="AB93" i="117"/>
  <c r="AB66" i="117"/>
  <c r="AB85" i="117"/>
  <c r="H90" i="117"/>
  <c r="H99" i="117"/>
  <c r="H95" i="117"/>
  <c r="H76" i="117"/>
  <c r="H74" i="117"/>
  <c r="H97" i="117"/>
  <c r="H91" i="117"/>
  <c r="H78" i="117"/>
  <c r="H100" i="117"/>
  <c r="H85" i="117"/>
  <c r="H98" i="117"/>
  <c r="H79" i="117"/>
  <c r="H71" i="117"/>
  <c r="H59" i="117"/>
  <c r="I89" i="117"/>
  <c r="I100" i="117"/>
  <c r="I99" i="117"/>
  <c r="I95" i="117"/>
  <c r="I84" i="117"/>
  <c r="I75" i="117"/>
  <c r="I92" i="117"/>
  <c r="I85" i="117"/>
  <c r="I73" i="117"/>
  <c r="I76" i="117"/>
  <c r="I90" i="117"/>
  <c r="I98" i="117"/>
  <c r="I79" i="117"/>
  <c r="I71" i="117"/>
  <c r="I93" i="117"/>
  <c r="I87" i="117"/>
  <c r="I78" i="117"/>
  <c r="I59" i="117"/>
  <c r="I80" i="117"/>
  <c r="H88" i="117"/>
  <c r="H93" i="117"/>
  <c r="I96" i="117"/>
  <c r="DA28" i="147"/>
  <c r="DA26" i="147"/>
  <c r="CW29" i="147"/>
  <c r="DQ29" i="147" s="1"/>
  <c r="CY29" i="147"/>
  <c r="DS29" i="147" s="1"/>
  <c r="CZ29" i="147"/>
  <c r="DT29" i="147" s="1"/>
  <c r="DA29" i="147"/>
  <c r="DB29" i="147"/>
  <c r="DV29" i="147" s="1"/>
  <c r="CW30" i="147"/>
  <c r="DQ30" i="147" s="1"/>
  <c r="CY26" i="147"/>
  <c r="CX30" i="147"/>
  <c r="DR30" i="147" s="1"/>
  <c r="CW27" i="147"/>
  <c r="CY30" i="147"/>
  <c r="DS30" i="147" s="1"/>
  <c r="CX27" i="147"/>
  <c r="CZ30" i="147"/>
  <c r="DT30" i="147" s="1"/>
  <c r="CY27" i="147"/>
  <c r="DA30" i="147"/>
  <c r="CW28" i="147"/>
  <c r="DQ28" i="147" s="1"/>
  <c r="DB30" i="147"/>
  <c r="CX28" i="147"/>
  <c r="DR28" i="147" s="1"/>
  <c r="CX26" i="147"/>
  <c r="CX29" i="147"/>
  <c r="DR29" i="147" s="1"/>
  <c r="CY28" i="147"/>
  <c r="DS28" i="147" s="1"/>
  <c r="DB27" i="147"/>
  <c r="CZ28" i="147"/>
  <c r="DT28" i="147" s="1"/>
  <c r="CZ26" i="147"/>
  <c r="F35" i="132"/>
  <c r="B35" i="132"/>
  <c r="C35" i="132"/>
  <c r="E35" i="132"/>
  <c r="I32" i="148"/>
  <c r="G32" i="148"/>
  <c r="DB28" i="147"/>
  <c r="DA27" i="147"/>
  <c r="G12" i="148"/>
  <c r="K47" i="165" l="1"/>
  <c r="J47" i="165"/>
  <c r="K259" i="164"/>
  <c r="D22" i="165"/>
  <c r="D23" i="165" s="1"/>
  <c r="Z259" i="164"/>
  <c r="CH259" i="164"/>
  <c r="BS266" i="164"/>
  <c r="K205" i="164"/>
  <c r="K215" i="164" s="1"/>
  <c r="K225" i="164" s="1"/>
  <c r="K235" i="164" s="1"/>
  <c r="K266" i="164" s="1"/>
  <c r="Z205" i="164"/>
  <c r="Z215" i="164" s="1"/>
  <c r="Z225" i="164" s="1"/>
  <c r="Z235" i="164" s="1"/>
  <c r="AO259" i="164"/>
  <c r="CH205" i="164"/>
  <c r="CH215" i="164" s="1"/>
  <c r="CH225" i="164" s="1"/>
  <c r="CH235" i="164" s="1"/>
  <c r="AO205" i="164"/>
  <c r="AO215" i="164" s="1"/>
  <c r="AO225" i="164" s="1"/>
  <c r="AO235" i="164" s="1"/>
  <c r="BD259" i="164"/>
  <c r="BD205" i="164"/>
  <c r="BD215" i="164" s="1"/>
  <c r="BD225" i="164" s="1"/>
  <c r="BD235" i="164" s="1"/>
  <c r="I22" i="165"/>
  <c r="I23" i="165" s="1"/>
  <c r="G22" i="165"/>
  <c r="G23" i="165" s="1"/>
  <c r="F22" i="165"/>
  <c r="F23" i="165" s="1"/>
  <c r="J36" i="165"/>
  <c r="K36" i="165"/>
  <c r="E23" i="165"/>
  <c r="E23" i="132"/>
  <c r="J12" i="165"/>
  <c r="J13" i="165" s="1"/>
  <c r="K12" i="165"/>
  <c r="K13" i="165" s="1"/>
  <c r="E13" i="165"/>
  <c r="H22" i="165"/>
  <c r="H23" i="165" s="1"/>
  <c r="DD25" i="164"/>
  <c r="DB25" i="164"/>
  <c r="DB24" i="164"/>
  <c r="DD24" i="164"/>
  <c r="DB22" i="164"/>
  <c r="DD22" i="164"/>
  <c r="DD18" i="164"/>
  <c r="DB18" i="164"/>
  <c r="DD17" i="164"/>
  <c r="DB17" i="164"/>
  <c r="DD21" i="164"/>
  <c r="DB21" i="164"/>
  <c r="DE56" i="164"/>
  <c r="DB15" i="164"/>
  <c r="DG15" i="164" s="1"/>
  <c r="DD15" i="164"/>
  <c r="DM15" i="164" s="1"/>
  <c r="DD26" i="164"/>
  <c r="DB26" i="164"/>
  <c r="DD20" i="164"/>
  <c r="DB20" i="164"/>
  <c r="DD23" i="164"/>
  <c r="DB23" i="164"/>
  <c r="DD19" i="164"/>
  <c r="DB19" i="164"/>
  <c r="J64" i="117"/>
  <c r="J15" i="117" s="1"/>
  <c r="J91" i="117"/>
  <c r="K91" i="117" s="1"/>
  <c r="J75" i="117"/>
  <c r="J26" i="117" s="1"/>
  <c r="HP25" i="146"/>
  <c r="JM24" i="146"/>
  <c r="JU24" i="146"/>
  <c r="JM25" i="146"/>
  <c r="JU25" i="146"/>
  <c r="JM26" i="146"/>
  <c r="JU26" i="146"/>
  <c r="CW18" i="147"/>
  <c r="HU11" i="146"/>
  <c r="HU24" i="146" s="1"/>
  <c r="DN11" i="101"/>
  <c r="EN12" i="147" s="1"/>
  <c r="EN20" i="147" s="1"/>
  <c r="HS10" i="146"/>
  <c r="HS23" i="146" s="1"/>
  <c r="DL10" i="101"/>
  <c r="EL11" i="147" s="1"/>
  <c r="EL19" i="147" s="1"/>
  <c r="HS11" i="146"/>
  <c r="HS24" i="146" s="1"/>
  <c r="DL11" i="101"/>
  <c r="EL12" i="147" s="1"/>
  <c r="EL20" i="147" s="1"/>
  <c r="HS12" i="146"/>
  <c r="HS25" i="146" s="1"/>
  <c r="DL12" i="101"/>
  <c r="EL13" i="147" s="1"/>
  <c r="EL21" i="147" s="1"/>
  <c r="HU13" i="146"/>
  <c r="HU26" i="146" s="1"/>
  <c r="DN13" i="101"/>
  <c r="EN14" i="147" s="1"/>
  <c r="EN22" i="147" s="1"/>
  <c r="HU9" i="146"/>
  <c r="HU22" i="146" s="1"/>
  <c r="DN9" i="101"/>
  <c r="EN10" i="147" s="1"/>
  <c r="HT11" i="146"/>
  <c r="HT24" i="146" s="1"/>
  <c r="DM11" i="101"/>
  <c r="EM12" i="147" s="1"/>
  <c r="EM20" i="147" s="1"/>
  <c r="HV12" i="146"/>
  <c r="HV25" i="146" s="1"/>
  <c r="DO12" i="101"/>
  <c r="EO13" i="147" s="1"/>
  <c r="EO21" i="147" s="1"/>
  <c r="HT9" i="146"/>
  <c r="HT22" i="146" s="1"/>
  <c r="DM9" i="101"/>
  <c r="EM10" i="147" s="1"/>
  <c r="HW13" i="146"/>
  <c r="HW26" i="146" s="1"/>
  <c r="HX26" i="146" s="1"/>
  <c r="DP13" i="101"/>
  <c r="EP14" i="147" s="1"/>
  <c r="EP22" i="147" s="1"/>
  <c r="HW12" i="146"/>
  <c r="HW25" i="146" s="1"/>
  <c r="HX25" i="146" s="1"/>
  <c r="DP12" i="101"/>
  <c r="EP13" i="147" s="1"/>
  <c r="EP21" i="147" s="1"/>
  <c r="HV9" i="146"/>
  <c r="HV22" i="146" s="1"/>
  <c r="DO9" i="101"/>
  <c r="EO10" i="147" s="1"/>
  <c r="HR11" i="146"/>
  <c r="DK11" i="101"/>
  <c r="EK12" i="147" s="1"/>
  <c r="EK20" i="147" s="1"/>
  <c r="HS13" i="146"/>
  <c r="HS26" i="146" s="1"/>
  <c r="DL13" i="101"/>
  <c r="EL14" i="147" s="1"/>
  <c r="EL22" i="147" s="1"/>
  <c r="HR13" i="146"/>
  <c r="DK13" i="101"/>
  <c r="EK14" i="147" s="1"/>
  <c r="EK22" i="147" s="1"/>
  <c r="HT12" i="146"/>
  <c r="HT25" i="146" s="1"/>
  <c r="DM12" i="101"/>
  <c r="EM13" i="147" s="1"/>
  <c r="EM21" i="147" s="1"/>
  <c r="HV13" i="146"/>
  <c r="HV26" i="146" s="1"/>
  <c r="DO13" i="101"/>
  <c r="EO14" i="147" s="1"/>
  <c r="EO22" i="147" s="1"/>
  <c r="HR12" i="146"/>
  <c r="DK12" i="101"/>
  <c r="EK13" i="147" s="1"/>
  <c r="EK21" i="147" s="1"/>
  <c r="HT10" i="146"/>
  <c r="HT23" i="146" s="1"/>
  <c r="DM10" i="101"/>
  <c r="EM11" i="147" s="1"/>
  <c r="EM19" i="147" s="1"/>
  <c r="HR9" i="146"/>
  <c r="HR22" i="146" s="1"/>
  <c r="DK9" i="101"/>
  <c r="EK10" i="147" s="1"/>
  <c r="HU12" i="146"/>
  <c r="HU25" i="146" s="1"/>
  <c r="DN12" i="101"/>
  <c r="EN13" i="147" s="1"/>
  <c r="EN21" i="147" s="1"/>
  <c r="HW9" i="146"/>
  <c r="HW22" i="146" s="1"/>
  <c r="HX22" i="146" s="1"/>
  <c r="DP9" i="101"/>
  <c r="EP10" i="147" s="1"/>
  <c r="HR10" i="146"/>
  <c r="DK10" i="101"/>
  <c r="EK11" i="147" s="1"/>
  <c r="EK19" i="147" s="1"/>
  <c r="HT13" i="146"/>
  <c r="HT26" i="146" s="1"/>
  <c r="DM13" i="101"/>
  <c r="EM14" i="147" s="1"/>
  <c r="EM22" i="147" s="1"/>
  <c r="HV10" i="146"/>
  <c r="HV23" i="146" s="1"/>
  <c r="DO10" i="101"/>
  <c r="EO11" i="147" s="1"/>
  <c r="EO19" i="147" s="1"/>
  <c r="HW11" i="146"/>
  <c r="HW24" i="146" s="1"/>
  <c r="HX24" i="146" s="1"/>
  <c r="DP11" i="101"/>
  <c r="EP12" i="147" s="1"/>
  <c r="EP20" i="147" s="1"/>
  <c r="HS9" i="146"/>
  <c r="HS22" i="146" s="1"/>
  <c r="DL9" i="101"/>
  <c r="EL10" i="147" s="1"/>
  <c r="HW10" i="146"/>
  <c r="HW23" i="146" s="1"/>
  <c r="HX23" i="146" s="1"/>
  <c r="DP10" i="101"/>
  <c r="EP11" i="147" s="1"/>
  <c r="EP19" i="147" s="1"/>
  <c r="HU10" i="146"/>
  <c r="HU23" i="146" s="1"/>
  <c r="DN10" i="101"/>
  <c r="EN11" i="147" s="1"/>
  <c r="EN19" i="147" s="1"/>
  <c r="HV11" i="146"/>
  <c r="HV24" i="146" s="1"/>
  <c r="DO11" i="101"/>
  <c r="EO12" i="147" s="1"/>
  <c r="EO20" i="147" s="1"/>
  <c r="H32" i="148"/>
  <c r="DH8" i="101"/>
  <c r="CZ8" i="101"/>
  <c r="DE8" i="101"/>
  <c r="DA8" i="101"/>
  <c r="I12" i="148"/>
  <c r="DI8" i="101"/>
  <c r="DF8" i="101"/>
  <c r="DB8" i="101"/>
  <c r="DG8" i="101"/>
  <c r="CX8" i="101"/>
  <c r="CY8" i="101"/>
  <c r="DD8" i="101"/>
  <c r="CX9" i="147"/>
  <c r="J63" i="117"/>
  <c r="J14" i="117" s="1"/>
  <c r="J61" i="117"/>
  <c r="J12" i="117" s="1"/>
  <c r="U71" i="117"/>
  <c r="U22" i="117" s="1"/>
  <c r="J62" i="117"/>
  <c r="K62" i="117" s="1"/>
  <c r="U91" i="117"/>
  <c r="V91" i="117" s="1"/>
  <c r="AF76" i="117"/>
  <c r="AF27" i="117" s="1"/>
  <c r="J60" i="117"/>
  <c r="J11" i="117" s="1"/>
  <c r="U85" i="117"/>
  <c r="V85" i="117" s="1"/>
  <c r="J70" i="117"/>
  <c r="K70" i="117" s="1"/>
  <c r="U73" i="117"/>
  <c r="V73" i="117" s="1"/>
  <c r="U90" i="117"/>
  <c r="U41" i="117" s="1"/>
  <c r="U89" i="117"/>
  <c r="V89" i="117" s="1"/>
  <c r="T101" i="117"/>
  <c r="U65" i="117"/>
  <c r="U16" i="117" s="1"/>
  <c r="W16" i="146"/>
  <c r="W23" i="146" s="1"/>
  <c r="D20" i="125"/>
  <c r="C8" i="125"/>
  <c r="C15" i="125" s="1"/>
  <c r="AO10" i="125"/>
  <c r="W19" i="146"/>
  <c r="W26" i="146" s="1"/>
  <c r="D23" i="125"/>
  <c r="AO13" i="125"/>
  <c r="AP23" i="125" s="1"/>
  <c r="W17" i="146"/>
  <c r="W24" i="146" s="1"/>
  <c r="AO11" i="125"/>
  <c r="AP21" i="125" s="1"/>
  <c r="D21" i="125"/>
  <c r="W18" i="146"/>
  <c r="W25" i="146" s="1"/>
  <c r="D22" i="125"/>
  <c r="AO12" i="125"/>
  <c r="AP22" i="125" s="1"/>
  <c r="CF12" i="146"/>
  <c r="BO13" i="146"/>
  <c r="BO26" i="146" s="1"/>
  <c r="BM13" i="146"/>
  <c r="BM26" i="146" s="1"/>
  <c r="ET10" i="146"/>
  <c r="ET23" i="146" s="1"/>
  <c r="EU23" i="146" s="1"/>
  <c r="EV23" i="146" s="1"/>
  <c r="EP9" i="146"/>
  <c r="EP22" i="146" s="1"/>
  <c r="JH8" i="146"/>
  <c r="JH21" i="146" s="1"/>
  <c r="BO9" i="146"/>
  <c r="BO22" i="146" s="1"/>
  <c r="BM12" i="146"/>
  <c r="BM25" i="146" s="1"/>
  <c r="EP10" i="146"/>
  <c r="EP23" i="146" s="1"/>
  <c r="EO9" i="146"/>
  <c r="EO22" i="146" s="1"/>
  <c r="BL10" i="146"/>
  <c r="BL23" i="146" s="1"/>
  <c r="JK10" i="146"/>
  <c r="JK23" i="146" s="1"/>
  <c r="JL23" i="146" s="1"/>
  <c r="DB11" i="147"/>
  <c r="DB19" i="147" s="1"/>
  <c r="CY9" i="147"/>
  <c r="CH13" i="146"/>
  <c r="CH26" i="146" s="1"/>
  <c r="EO11" i="146"/>
  <c r="CH11" i="146"/>
  <c r="CH24" i="146" s="1"/>
  <c r="ES13" i="146"/>
  <c r="ES26" i="146" s="1"/>
  <c r="BN9" i="146"/>
  <c r="BN22" i="146" s="1"/>
  <c r="BP13" i="146"/>
  <c r="BP26" i="146" s="1"/>
  <c r="EQ11" i="146"/>
  <c r="EQ24" i="146" s="1"/>
  <c r="BM11" i="146"/>
  <c r="BM24" i="146" s="1"/>
  <c r="BQ12" i="146"/>
  <c r="BQ25" i="146" s="1"/>
  <c r="BR25" i="146" s="1"/>
  <c r="BO10" i="146"/>
  <c r="BO23" i="146" s="1"/>
  <c r="CI11" i="146"/>
  <c r="CI24" i="146" s="1"/>
  <c r="BL13" i="146"/>
  <c r="BL26" i="146" s="1"/>
  <c r="CG9" i="146"/>
  <c r="CG22" i="146" s="1"/>
  <c r="CG12" i="146"/>
  <c r="CG25" i="146" s="1"/>
  <c r="CH10" i="146"/>
  <c r="CH23" i="146" s="1"/>
  <c r="BQ9" i="146"/>
  <c r="BQ22" i="146" s="1"/>
  <c r="BR22" i="146" s="1"/>
  <c r="BQ10" i="146"/>
  <c r="BQ23" i="146" s="1"/>
  <c r="BR23" i="146" s="1"/>
  <c r="BO12" i="146"/>
  <c r="BO25" i="146" s="1"/>
  <c r="CG13" i="146"/>
  <c r="CG26" i="146" s="1"/>
  <c r="EQ10" i="146"/>
  <c r="EQ23" i="146" s="1"/>
  <c r="JK9" i="146"/>
  <c r="JK22" i="146" s="1"/>
  <c r="JL22" i="146" s="1"/>
  <c r="DB10" i="147"/>
  <c r="BN12" i="146"/>
  <c r="BN25" i="146" s="1"/>
  <c r="ES12" i="146"/>
  <c r="ES25" i="146" s="1"/>
  <c r="CF13" i="146"/>
  <c r="ER11" i="146"/>
  <c r="ER24" i="146" s="1"/>
  <c r="ER9" i="146"/>
  <c r="ER22" i="146" s="1"/>
  <c r="CF11" i="146"/>
  <c r="ET11" i="146"/>
  <c r="ET24" i="146" s="1"/>
  <c r="EU24" i="146" s="1"/>
  <c r="EV24" i="146" s="1"/>
  <c r="ER12" i="146"/>
  <c r="ER25" i="146" s="1"/>
  <c r="CK11" i="146"/>
  <c r="CK24" i="146" s="1"/>
  <c r="ES10" i="146"/>
  <c r="ES23" i="146" s="1"/>
  <c r="CK9" i="146"/>
  <c r="CK22" i="146" s="1"/>
  <c r="JG8" i="146"/>
  <c r="JG21" i="146" s="1"/>
  <c r="BN10" i="146"/>
  <c r="BN23" i="146" s="1"/>
  <c r="EP12" i="146"/>
  <c r="EP25" i="146" s="1"/>
  <c r="CK12" i="146"/>
  <c r="CK25" i="146" s="1"/>
  <c r="BL12" i="146"/>
  <c r="BL25" i="146" s="1"/>
  <c r="EP11" i="146"/>
  <c r="EP24" i="146" s="1"/>
  <c r="BL11" i="146"/>
  <c r="BL24" i="146" s="1"/>
  <c r="BN11" i="146"/>
  <c r="BN24" i="146" s="1"/>
  <c r="JJ8" i="146"/>
  <c r="JJ21" i="146" s="1"/>
  <c r="BQ11" i="146"/>
  <c r="BQ24" i="146" s="1"/>
  <c r="BR24" i="146" s="1"/>
  <c r="ES11" i="146"/>
  <c r="ES24" i="146" s="1"/>
  <c r="CJ10" i="146"/>
  <c r="CJ23" i="146" s="1"/>
  <c r="JI8" i="146"/>
  <c r="JI21" i="146" s="1"/>
  <c r="DA9" i="147"/>
  <c r="BN13" i="146"/>
  <c r="BN26" i="146" s="1"/>
  <c r="ES9" i="146"/>
  <c r="ES22" i="146" s="1"/>
  <c r="BP12" i="146"/>
  <c r="BP25" i="146" s="1"/>
  <c r="CZ9" i="147"/>
  <c r="CH9" i="146"/>
  <c r="CH22" i="146" s="1"/>
  <c r="EO12" i="146"/>
  <c r="CI13" i="146"/>
  <c r="CI26" i="146" s="1"/>
  <c r="ET9" i="146"/>
  <c r="ET22" i="146" s="1"/>
  <c r="EU22" i="146" s="1"/>
  <c r="EV22" i="146" s="1"/>
  <c r="CH12" i="146"/>
  <c r="CH25" i="146" s="1"/>
  <c r="BP10" i="146"/>
  <c r="BP23" i="146" s="1"/>
  <c r="ET12" i="146"/>
  <c r="ET25" i="146" s="1"/>
  <c r="EU25" i="146" s="1"/>
  <c r="EV25" i="146" s="1"/>
  <c r="CG10" i="146"/>
  <c r="CG23" i="146" s="1"/>
  <c r="CJ11" i="146"/>
  <c r="CJ24" i="146" s="1"/>
  <c r="ER10" i="146"/>
  <c r="ER23" i="146" s="1"/>
  <c r="CG11" i="146"/>
  <c r="CG24" i="146" s="1"/>
  <c r="EQ9" i="146"/>
  <c r="EQ22" i="146" s="1"/>
  <c r="CJ13" i="146"/>
  <c r="CJ26" i="146" s="1"/>
  <c r="BM10" i="146"/>
  <c r="BM23" i="146" s="1"/>
  <c r="ER13" i="146"/>
  <c r="ER26" i="146" s="1"/>
  <c r="BQ13" i="146"/>
  <c r="BQ26" i="146" s="1"/>
  <c r="BR26" i="146" s="1"/>
  <c r="CI10" i="146"/>
  <c r="CI23" i="146" s="1"/>
  <c r="EP13" i="146"/>
  <c r="EP26" i="146" s="1"/>
  <c r="CK13" i="146"/>
  <c r="CK26" i="146" s="1"/>
  <c r="CF9" i="146"/>
  <c r="CF22" i="146" s="1"/>
  <c r="CK10" i="146"/>
  <c r="CK23" i="146" s="1"/>
  <c r="BP11" i="146"/>
  <c r="BP24" i="146" s="1"/>
  <c r="CJ12" i="146"/>
  <c r="CJ25" i="146" s="1"/>
  <c r="BO11" i="146"/>
  <c r="BO24" i="146" s="1"/>
  <c r="EQ12" i="146"/>
  <c r="EQ25" i="146" s="1"/>
  <c r="ET13" i="146"/>
  <c r="ET26" i="146" s="1"/>
  <c r="EU26" i="146" s="1"/>
  <c r="EV26" i="146" s="1"/>
  <c r="CW9" i="147"/>
  <c r="CJ9" i="146"/>
  <c r="CJ22" i="146" s="1"/>
  <c r="CI12" i="146"/>
  <c r="CI25" i="146" s="1"/>
  <c r="EO10" i="146"/>
  <c r="EQ13" i="146"/>
  <c r="EQ26" i="146" s="1"/>
  <c r="BP9" i="146"/>
  <c r="BP22" i="146" s="1"/>
  <c r="CF10" i="146"/>
  <c r="CI9" i="146"/>
  <c r="CI22" i="146" s="1"/>
  <c r="EO13" i="146"/>
  <c r="BM9" i="146"/>
  <c r="BM22" i="146" s="1"/>
  <c r="BL9" i="146"/>
  <c r="BL22" i="146" s="1"/>
  <c r="JF8" i="146"/>
  <c r="S103" i="117"/>
  <c r="U96" i="117"/>
  <c r="V96" i="117" s="1"/>
  <c r="AF61" i="117"/>
  <c r="AF12" i="117" s="1"/>
  <c r="J72" i="117"/>
  <c r="J23" i="117" s="1"/>
  <c r="J79" i="117"/>
  <c r="K79" i="117" s="1"/>
  <c r="J88" i="117"/>
  <c r="J39" i="117" s="1"/>
  <c r="AW53" i="117"/>
  <c r="I103" i="117"/>
  <c r="AB102" i="117"/>
  <c r="T103" i="117"/>
  <c r="S101" i="117"/>
  <c r="J65" i="117"/>
  <c r="K65" i="117" s="1"/>
  <c r="I102" i="117"/>
  <c r="AA102" i="117"/>
  <c r="U88" i="117"/>
  <c r="V88" i="117" s="1"/>
  <c r="J85" i="117"/>
  <c r="K85" i="117" s="1"/>
  <c r="H103" i="117"/>
  <c r="F102" i="117"/>
  <c r="H102" i="117"/>
  <c r="AB101" i="117"/>
  <c r="U59" i="117"/>
  <c r="V59" i="117" s="1"/>
  <c r="AF99" i="117"/>
  <c r="AF50" i="117" s="1"/>
  <c r="J74" i="117"/>
  <c r="K74" i="117" s="1"/>
  <c r="U100" i="117"/>
  <c r="V100" i="117" s="1"/>
  <c r="J83" i="117"/>
  <c r="K83" i="117" s="1"/>
  <c r="T102" i="117"/>
  <c r="U98" i="117"/>
  <c r="U49" i="117" s="1"/>
  <c r="J66" i="117"/>
  <c r="K66" i="117" s="1"/>
  <c r="U80" i="117"/>
  <c r="V80" i="117" s="1"/>
  <c r="AF62" i="117"/>
  <c r="AF13" i="117" s="1"/>
  <c r="AF91" i="117"/>
  <c r="AG91" i="117" s="1"/>
  <c r="AF96" i="117"/>
  <c r="AF47" i="117" s="1"/>
  <c r="AF59" i="117"/>
  <c r="AF10" i="117" s="1"/>
  <c r="J93" i="117"/>
  <c r="K93" i="117" s="1"/>
  <c r="J69" i="117"/>
  <c r="J20" i="117" s="1"/>
  <c r="E102" i="117"/>
  <c r="P102" i="117"/>
  <c r="J95" i="117"/>
  <c r="J46" i="117" s="1"/>
  <c r="U94" i="117"/>
  <c r="H101" i="117"/>
  <c r="S102" i="117"/>
  <c r="J67" i="117"/>
  <c r="J89" i="117"/>
  <c r="U61" i="117"/>
  <c r="U92" i="117"/>
  <c r="AF92" i="117"/>
  <c r="AF69" i="117"/>
  <c r="AF93" i="117"/>
  <c r="U66" i="117"/>
  <c r="AF95" i="117"/>
  <c r="J59" i="117"/>
  <c r="F101" i="117"/>
  <c r="F103" i="117"/>
  <c r="J73" i="117"/>
  <c r="J78" i="117"/>
  <c r="U62" i="117"/>
  <c r="U68" i="117"/>
  <c r="D102" i="117"/>
  <c r="AF66" i="117"/>
  <c r="AF75" i="117"/>
  <c r="AF81" i="117"/>
  <c r="AF77" i="117"/>
  <c r="U78" i="117"/>
  <c r="Z102" i="117"/>
  <c r="AF65" i="117"/>
  <c r="U99" i="117"/>
  <c r="I101" i="117"/>
  <c r="U83" i="117"/>
  <c r="J100" i="117"/>
  <c r="J76" i="117"/>
  <c r="U84" i="117"/>
  <c r="E101" i="117"/>
  <c r="E103" i="117"/>
  <c r="AB103" i="117"/>
  <c r="J80" i="117"/>
  <c r="O102" i="117"/>
  <c r="U79" i="117"/>
  <c r="U69" i="117"/>
  <c r="AE101" i="117"/>
  <c r="AE103" i="117"/>
  <c r="AF60" i="117"/>
  <c r="AF84" i="117"/>
  <c r="AF79" i="117"/>
  <c r="U95" i="117"/>
  <c r="AD101" i="117"/>
  <c r="AD103" i="117"/>
  <c r="U76" i="117"/>
  <c r="B102" i="117" a="1"/>
  <c r="B102" i="117" s="1"/>
  <c r="O103" i="117"/>
  <c r="U58" i="117"/>
  <c r="O101" i="117"/>
  <c r="AF78" i="117"/>
  <c r="AF67" i="117"/>
  <c r="AF82" i="117"/>
  <c r="J96" i="117"/>
  <c r="U87" i="117"/>
  <c r="U93" i="117"/>
  <c r="Q102" i="117"/>
  <c r="AF64" i="117"/>
  <c r="AF85" i="117"/>
  <c r="AF70" i="117"/>
  <c r="AW52" i="117"/>
  <c r="J77" i="117"/>
  <c r="U97" i="117"/>
  <c r="AF90" i="117"/>
  <c r="U60" i="117"/>
  <c r="J82" i="117"/>
  <c r="G102" i="117"/>
  <c r="AC103" i="117"/>
  <c r="AC101" i="117"/>
  <c r="J87" i="117"/>
  <c r="J71" i="117"/>
  <c r="AF72" i="117"/>
  <c r="J94" i="117"/>
  <c r="U75" i="117"/>
  <c r="AA101" i="117"/>
  <c r="AA103" i="117"/>
  <c r="R103" i="117"/>
  <c r="R101" i="117"/>
  <c r="J84" i="117"/>
  <c r="J68" i="117"/>
  <c r="U63" i="117"/>
  <c r="U70" i="117"/>
  <c r="Q101" i="117"/>
  <c r="Q103" i="117"/>
  <c r="AF88" i="117"/>
  <c r="AF73" i="117"/>
  <c r="J86" i="117"/>
  <c r="AC102" i="117"/>
  <c r="U77" i="117"/>
  <c r="U64" i="117"/>
  <c r="U72" i="117"/>
  <c r="AF74" i="117"/>
  <c r="AF97" i="117"/>
  <c r="AF100" i="117"/>
  <c r="AW54" i="117"/>
  <c r="J97" i="117"/>
  <c r="AE102" i="117"/>
  <c r="Z101" i="117"/>
  <c r="Z103" i="117"/>
  <c r="AF58" i="117"/>
  <c r="D101" i="117"/>
  <c r="J58" i="117"/>
  <c r="D103" i="117"/>
  <c r="AF89" i="117"/>
  <c r="AF83" i="117"/>
  <c r="P103" i="117"/>
  <c r="P101" i="117"/>
  <c r="J81" i="117"/>
  <c r="J98" i="117"/>
  <c r="R102" i="117"/>
  <c r="U86" i="117"/>
  <c r="U82" i="117"/>
  <c r="AD102" i="117"/>
  <c r="G101" i="117"/>
  <c r="G103" i="117"/>
  <c r="AF63" i="117"/>
  <c r="AF80" i="117"/>
  <c r="AF98" i="117"/>
  <c r="AF94" i="117"/>
  <c r="AF68" i="117"/>
  <c r="J92" i="117"/>
  <c r="U67" i="117"/>
  <c r="J90" i="117"/>
  <c r="J99" i="117"/>
  <c r="U74" i="117"/>
  <c r="U81" i="117"/>
  <c r="AF71" i="117"/>
  <c r="AF86" i="117"/>
  <c r="AF87" i="117"/>
  <c r="CW25" i="147"/>
  <c r="E22" i="148"/>
  <c r="E33" i="148"/>
  <c r="E36" i="148" s="1"/>
  <c r="DU30" i="147"/>
  <c r="DA22" i="147"/>
  <c r="CZ27" i="147"/>
  <c r="CZ25" i="147" s="1"/>
  <c r="CY19" i="147"/>
  <c r="DS27" i="147"/>
  <c r="DA21" i="147"/>
  <c r="DU29" i="147"/>
  <c r="DR27" i="147"/>
  <c r="CX19" i="147"/>
  <c r="CX18" i="147"/>
  <c r="CX25" i="147"/>
  <c r="DR26" i="147"/>
  <c r="DQ27" i="147"/>
  <c r="DQ25" i="147" s="1"/>
  <c r="CW19" i="147"/>
  <c r="DU27" i="147"/>
  <c r="DA19" i="147"/>
  <c r="DT26" i="147"/>
  <c r="CZ18" i="147"/>
  <c r="DV28" i="147"/>
  <c r="DB20" i="147"/>
  <c r="DB22" i="147"/>
  <c r="DV30" i="147"/>
  <c r="DA25" i="147"/>
  <c r="DU26" i="147"/>
  <c r="DA18" i="147"/>
  <c r="DB26" i="147"/>
  <c r="CY25" i="147"/>
  <c r="CY18" i="147"/>
  <c r="DS26" i="147"/>
  <c r="DA20" i="147"/>
  <c r="DU28" i="147"/>
  <c r="F22" i="148"/>
  <c r="F33" i="148"/>
  <c r="DV27" i="147"/>
  <c r="D22" i="148"/>
  <c r="Z266" i="164" l="1"/>
  <c r="BD266" i="164"/>
  <c r="CH266" i="164"/>
  <c r="AO266" i="164"/>
  <c r="K22" i="165"/>
  <c r="K23" i="165" s="1"/>
  <c r="J22" i="165"/>
  <c r="J23" i="165" s="1"/>
  <c r="DS26" i="164"/>
  <c r="DM26" i="164"/>
  <c r="DP26" i="164"/>
  <c r="O24" i="164"/>
  <c r="CL24" i="164"/>
  <c r="AD24" i="164"/>
  <c r="BH24" i="164"/>
  <c r="BW24" i="164"/>
  <c r="AS24" i="164"/>
  <c r="BH28" i="164"/>
  <c r="O28" i="164"/>
  <c r="CL28" i="164"/>
  <c r="AS28" i="164"/>
  <c r="BW28" i="164"/>
  <c r="AD28" i="164"/>
  <c r="O29" i="164"/>
  <c r="AS29" i="164"/>
  <c r="BH29" i="164"/>
  <c r="CL29" i="164"/>
  <c r="AD29" i="164"/>
  <c r="BW29" i="164"/>
  <c r="BW25" i="164"/>
  <c r="BX25" i="164" s="1"/>
  <c r="BX35" i="164" s="1"/>
  <c r="CL25" i="164"/>
  <c r="CM25" i="164" s="1"/>
  <c r="CM35" i="164" s="1"/>
  <c r="BH25" i="164"/>
  <c r="BI25" i="164" s="1"/>
  <c r="BI35" i="164" s="1"/>
  <c r="AS25" i="164"/>
  <c r="AT25" i="164" s="1"/>
  <c r="AT35" i="164" s="1"/>
  <c r="O25" i="164"/>
  <c r="P25" i="164" s="1"/>
  <c r="P35" i="164" s="1"/>
  <c r="AD25" i="164"/>
  <c r="AE25" i="164" s="1"/>
  <c r="AE35" i="164" s="1"/>
  <c r="CL26" i="164"/>
  <c r="BH26" i="164"/>
  <c r="BW26" i="164"/>
  <c r="O26" i="164"/>
  <c r="AD26" i="164"/>
  <c r="AS26" i="164"/>
  <c r="T24" i="164"/>
  <c r="AX24" i="164"/>
  <c r="BM24" i="164"/>
  <c r="AI24" i="164"/>
  <c r="CB24" i="164"/>
  <c r="E24" i="164"/>
  <c r="AX28" i="164"/>
  <c r="T28" i="164"/>
  <c r="E28" i="164"/>
  <c r="BM28" i="164"/>
  <c r="CB28" i="164"/>
  <c r="AI28" i="164"/>
  <c r="BM29" i="164"/>
  <c r="E29" i="164"/>
  <c r="T29" i="164"/>
  <c r="AI29" i="164"/>
  <c r="CB29" i="164"/>
  <c r="AX29" i="164"/>
  <c r="E25" i="164"/>
  <c r="F25" i="164" s="1"/>
  <c r="F35" i="164" s="1"/>
  <c r="BM25" i="164"/>
  <c r="BN25" i="164" s="1"/>
  <c r="BN35" i="164" s="1"/>
  <c r="CB25" i="164"/>
  <c r="CC25" i="164" s="1"/>
  <c r="CC35" i="164" s="1"/>
  <c r="AX25" i="164"/>
  <c r="AY25" i="164" s="1"/>
  <c r="AY35" i="164" s="1"/>
  <c r="AI25" i="164"/>
  <c r="AJ25" i="164" s="1"/>
  <c r="AJ35" i="164" s="1"/>
  <c r="T25" i="164"/>
  <c r="U25" i="164" s="1"/>
  <c r="U35" i="164" s="1"/>
  <c r="E26" i="164"/>
  <c r="BM26" i="164"/>
  <c r="T26" i="164"/>
  <c r="CB26" i="164"/>
  <c r="AX26" i="164"/>
  <c r="AI26" i="164"/>
  <c r="DD33" i="164"/>
  <c r="DD29" i="164"/>
  <c r="DB35" i="164"/>
  <c r="DD35" i="164"/>
  <c r="DB33" i="164"/>
  <c r="DB36" i="164"/>
  <c r="DD34" i="164"/>
  <c r="DB27" i="164"/>
  <c r="DB32" i="164"/>
  <c r="DB31" i="164"/>
  <c r="DB30" i="164"/>
  <c r="DD27" i="164"/>
  <c r="DB34" i="164"/>
  <c r="DD31" i="164"/>
  <c r="DB28" i="164"/>
  <c r="DD32" i="164"/>
  <c r="DD36" i="164"/>
  <c r="DD30" i="164"/>
  <c r="DD28" i="164"/>
  <c r="DB29" i="164"/>
  <c r="DQ21" i="164"/>
  <c r="DN21" i="164"/>
  <c r="DG21" i="164"/>
  <c r="DS21" i="164"/>
  <c r="DM21" i="164"/>
  <c r="DP21" i="164"/>
  <c r="DN17" i="164"/>
  <c r="DG17" i="164"/>
  <c r="DQ17" i="164"/>
  <c r="DP17" i="164"/>
  <c r="DM17" i="164"/>
  <c r="DS17" i="164"/>
  <c r="DN18" i="164"/>
  <c r="DG18" i="164"/>
  <c r="DQ18" i="164"/>
  <c r="DP18" i="164"/>
  <c r="DM18" i="164"/>
  <c r="DS18" i="164"/>
  <c r="DS19" i="164"/>
  <c r="DP19" i="164"/>
  <c r="DM19" i="164"/>
  <c r="DS22" i="164"/>
  <c r="DP22" i="164"/>
  <c r="DM22" i="164"/>
  <c r="DG22" i="164"/>
  <c r="DN22" i="164"/>
  <c r="DQ22" i="164"/>
  <c r="DN23" i="164"/>
  <c r="DG23" i="164"/>
  <c r="DQ23" i="164"/>
  <c r="J12" i="148"/>
  <c r="DG86" i="164"/>
  <c r="DS23" i="164"/>
  <c r="DM23" i="164"/>
  <c r="DP23" i="164"/>
  <c r="DP24" i="164"/>
  <c r="DS24" i="164"/>
  <c r="DM24" i="164"/>
  <c r="DG20" i="164"/>
  <c r="DQ20" i="164"/>
  <c r="DN20" i="164"/>
  <c r="DG24" i="164"/>
  <c r="DQ24" i="164"/>
  <c r="DN24" i="164"/>
  <c r="DS20" i="164"/>
  <c r="DP20" i="164"/>
  <c r="DM20" i="164"/>
  <c r="DN25" i="164"/>
  <c r="DQ25" i="164"/>
  <c r="DG25" i="164"/>
  <c r="DG19" i="164"/>
  <c r="DN19" i="164"/>
  <c r="DQ19" i="164"/>
  <c r="DQ26" i="164"/>
  <c r="DG26" i="164"/>
  <c r="DN26" i="164"/>
  <c r="DS25" i="164"/>
  <c r="DM25" i="164"/>
  <c r="DP25" i="164"/>
  <c r="J13" i="117"/>
  <c r="J21" i="117"/>
  <c r="K61" i="117"/>
  <c r="L61" i="117" s="1"/>
  <c r="K95" i="117"/>
  <c r="K46" i="117" s="1"/>
  <c r="AG76" i="117"/>
  <c r="AG27" i="117" s="1"/>
  <c r="U42" i="117"/>
  <c r="K60" i="117"/>
  <c r="K11" i="117" s="1"/>
  <c r="U36" i="117"/>
  <c r="K63" i="117"/>
  <c r="L63" i="117" s="1"/>
  <c r="V65" i="117"/>
  <c r="W65" i="117" s="1"/>
  <c r="AG99" i="117"/>
  <c r="AG50" i="117" s="1"/>
  <c r="J42" i="117"/>
  <c r="V98" i="117"/>
  <c r="V49" i="117" s="1"/>
  <c r="K75" i="117"/>
  <c r="L75" i="117" s="1"/>
  <c r="K64" i="117"/>
  <c r="L64" i="117" s="1"/>
  <c r="K88" i="117"/>
  <c r="L88" i="117" s="1"/>
  <c r="U47" i="117"/>
  <c r="V90" i="117"/>
  <c r="W90" i="117" s="1"/>
  <c r="K69" i="117"/>
  <c r="K20" i="117" s="1"/>
  <c r="U40" i="117"/>
  <c r="V71" i="117"/>
  <c r="V22" i="117" s="1"/>
  <c r="U39" i="117"/>
  <c r="J34" i="117"/>
  <c r="J44" i="117"/>
  <c r="EW26" i="146"/>
  <c r="EW24" i="146"/>
  <c r="JV26" i="146"/>
  <c r="JN26" i="146"/>
  <c r="JV25" i="146"/>
  <c r="JN25" i="146"/>
  <c r="JV24" i="146"/>
  <c r="EW22" i="146"/>
  <c r="JN24" i="146"/>
  <c r="EW25" i="146"/>
  <c r="CA25" i="146"/>
  <c r="EW23" i="146"/>
  <c r="EK9" i="147"/>
  <c r="EK17" i="147" s="1"/>
  <c r="EK18" i="147"/>
  <c r="EO9" i="147"/>
  <c r="EO17" i="147" s="1"/>
  <c r="EO18" i="147"/>
  <c r="EL9" i="147"/>
  <c r="EL17" i="147" s="1"/>
  <c r="EL18" i="147"/>
  <c r="EM9" i="147"/>
  <c r="EM17" i="147" s="1"/>
  <c r="EM18" i="147"/>
  <c r="EP9" i="147"/>
  <c r="EP17" i="147" s="1"/>
  <c r="EP18" i="147"/>
  <c r="EN9" i="147"/>
  <c r="EN17" i="147" s="1"/>
  <c r="EN18" i="147"/>
  <c r="F36" i="148"/>
  <c r="CL23" i="146"/>
  <c r="CU23" i="146" s="1"/>
  <c r="CL22" i="146"/>
  <c r="CU22" i="146" s="1"/>
  <c r="CL25" i="146"/>
  <c r="CU25" i="146" s="1"/>
  <c r="CA24" i="146"/>
  <c r="K12" i="148"/>
  <c r="HY24" i="146"/>
  <c r="IG24" i="146"/>
  <c r="HY26" i="146"/>
  <c r="IG26" i="146"/>
  <c r="CA23" i="146"/>
  <c r="HY25" i="146"/>
  <c r="IG25" i="146"/>
  <c r="JM22" i="146"/>
  <c r="JU22" i="146"/>
  <c r="CL24" i="146"/>
  <c r="CU24" i="146" s="1"/>
  <c r="IG22" i="146"/>
  <c r="HY22" i="146"/>
  <c r="JM23" i="146"/>
  <c r="JU23" i="146"/>
  <c r="CA22" i="146"/>
  <c r="CL26" i="146"/>
  <c r="CU26" i="146" s="1"/>
  <c r="HY23" i="146"/>
  <c r="IG23" i="146"/>
  <c r="CA26" i="146"/>
  <c r="IN12" i="146"/>
  <c r="IN25" i="146" s="1"/>
  <c r="DP8" i="101"/>
  <c r="IQ9" i="146"/>
  <c r="IQ22" i="146" s="1"/>
  <c r="IR22" i="146" s="1"/>
  <c r="IO10" i="146"/>
  <c r="IO23" i="146" s="1"/>
  <c r="IO12" i="146"/>
  <c r="IO25" i="146" s="1"/>
  <c r="IO13" i="146"/>
  <c r="IO26" i="146" s="1"/>
  <c r="IL9" i="146"/>
  <c r="IL22" i="146" s="1"/>
  <c r="DK8" i="101"/>
  <c r="IM12" i="146"/>
  <c r="IM25" i="146" s="1"/>
  <c r="IP12" i="146"/>
  <c r="IP25" i="146" s="1"/>
  <c r="IL13" i="146"/>
  <c r="IM13" i="146"/>
  <c r="IM26" i="146" s="1"/>
  <c r="IL11" i="146"/>
  <c r="IQ10" i="146"/>
  <c r="IQ23" i="146" s="1"/>
  <c r="IR23" i="146" s="1"/>
  <c r="DO8" i="101"/>
  <c r="IP9" i="146"/>
  <c r="IP22" i="146" s="1"/>
  <c r="IM9" i="146"/>
  <c r="IM22" i="146" s="1"/>
  <c r="DL8" i="101"/>
  <c r="IN10" i="146"/>
  <c r="IN23" i="146" s="1"/>
  <c r="IQ12" i="146"/>
  <c r="IQ25" i="146" s="1"/>
  <c r="IR25" i="146" s="1"/>
  <c r="IM11" i="146"/>
  <c r="IM24" i="146" s="1"/>
  <c r="DN8" i="101"/>
  <c r="IO9" i="146"/>
  <c r="IO22" i="146" s="1"/>
  <c r="IQ11" i="146"/>
  <c r="IQ24" i="146" s="1"/>
  <c r="IR24" i="146" s="1"/>
  <c r="IL12" i="146"/>
  <c r="IM10" i="146"/>
  <c r="IM23" i="146" s="1"/>
  <c r="IN13" i="146"/>
  <c r="IN26" i="146" s="1"/>
  <c r="IN11" i="146"/>
  <c r="IN24" i="146" s="1"/>
  <c r="IP11" i="146"/>
  <c r="IP24" i="146" s="1"/>
  <c r="IQ13" i="146"/>
  <c r="IQ26" i="146" s="1"/>
  <c r="IR26" i="146" s="1"/>
  <c r="IP10" i="146"/>
  <c r="IP23" i="146" s="1"/>
  <c r="IP13" i="146"/>
  <c r="IP26" i="146" s="1"/>
  <c r="DM8" i="101"/>
  <c r="IN9" i="146"/>
  <c r="IN22" i="146" s="1"/>
  <c r="IO11" i="146"/>
  <c r="IO24" i="146" s="1"/>
  <c r="IL10" i="146"/>
  <c r="CW17" i="147"/>
  <c r="CX17" i="147"/>
  <c r="DA17" i="147"/>
  <c r="U31" i="117"/>
  <c r="AG61" i="117"/>
  <c r="AH61" i="117" s="1"/>
  <c r="U24" i="117"/>
  <c r="J25" i="117"/>
  <c r="J30" i="117"/>
  <c r="K72" i="117"/>
  <c r="L72" i="117" s="1"/>
  <c r="AG59" i="117"/>
  <c r="AH59" i="117" s="1"/>
  <c r="C17" i="125"/>
  <c r="AJ17" i="125" s="1"/>
  <c r="AJ12" i="125" s="1"/>
  <c r="GI18" i="146" s="1"/>
  <c r="AJ15" i="125"/>
  <c r="AJ10" i="125" s="1"/>
  <c r="GI16" i="146" s="1"/>
  <c r="T15" i="125"/>
  <c r="I15" i="125"/>
  <c r="CF17" i="146"/>
  <c r="CZ17" i="146" s="1"/>
  <c r="EO17" i="146"/>
  <c r="FI17" i="146" s="1"/>
  <c r="HR17" i="146"/>
  <c r="IL17" i="146" s="1"/>
  <c r="AQ17" i="146"/>
  <c r="AQ24" i="146" s="1"/>
  <c r="AW24" i="146" s="1"/>
  <c r="HR19" i="146"/>
  <c r="IL19" i="146" s="1"/>
  <c r="AQ19" i="146"/>
  <c r="AQ26" i="146" s="1"/>
  <c r="AW26" i="146" s="1"/>
  <c r="CF19" i="146"/>
  <c r="CZ19" i="146" s="1"/>
  <c r="EO19" i="146"/>
  <c r="FI19" i="146" s="1"/>
  <c r="AP20" i="125"/>
  <c r="AO8" i="125"/>
  <c r="C18" i="125"/>
  <c r="C14" i="125"/>
  <c r="I14" i="125" s="1"/>
  <c r="CF16" i="146"/>
  <c r="CF23" i="146" s="1"/>
  <c r="HR16" i="146"/>
  <c r="HR23" i="146" s="1"/>
  <c r="W14" i="146"/>
  <c r="W21" i="146" s="1"/>
  <c r="AQ16" i="146"/>
  <c r="AQ23" i="146" s="1"/>
  <c r="AW23" i="146" s="1"/>
  <c r="EO16" i="146"/>
  <c r="EO23" i="146" s="1"/>
  <c r="CF18" i="146"/>
  <c r="CZ18" i="146" s="1"/>
  <c r="HR18" i="146"/>
  <c r="IL18" i="146" s="1"/>
  <c r="EO18" i="146"/>
  <c r="FI18" i="146" s="1"/>
  <c r="AQ18" i="146"/>
  <c r="AQ25" i="146" s="1"/>
  <c r="AW25" i="146" s="1"/>
  <c r="C16" i="125"/>
  <c r="CH8" i="146"/>
  <c r="CH21" i="146" s="1"/>
  <c r="ES8" i="146"/>
  <c r="ES21" i="146" s="1"/>
  <c r="FK13" i="146"/>
  <c r="FK26" i="146" s="1"/>
  <c r="EO8" i="146"/>
  <c r="ET8" i="146"/>
  <c r="ET21" i="146" s="1"/>
  <c r="EU21" i="146" s="1"/>
  <c r="EV21" i="146" s="1"/>
  <c r="EW21" i="146" s="1"/>
  <c r="EX21" i="146" s="1"/>
  <c r="EY21" i="146" s="1"/>
  <c r="EZ21" i="146" s="1"/>
  <c r="FA21" i="146" s="1"/>
  <c r="FB21" i="146" s="1"/>
  <c r="FC21" i="146" s="1"/>
  <c r="FD21" i="146" s="1"/>
  <c r="FE21" i="146" s="1"/>
  <c r="FF21" i="146" s="1"/>
  <c r="FG21" i="146" s="1"/>
  <c r="X13" i="147"/>
  <c r="CZ12" i="146"/>
  <c r="CO12" i="101"/>
  <c r="Y11" i="147"/>
  <c r="DA10" i="146"/>
  <c r="DA23" i="146" s="1"/>
  <c r="CP10" i="101"/>
  <c r="FI10" i="146"/>
  <c r="HS8" i="146"/>
  <c r="HS21" i="146" s="1"/>
  <c r="FM13" i="146"/>
  <c r="FM26" i="146" s="1"/>
  <c r="GZ8" i="146"/>
  <c r="GZ21" i="146" s="1"/>
  <c r="FN10" i="146"/>
  <c r="FN23" i="146" s="1"/>
  <c r="FK9" i="146"/>
  <c r="FK22" i="146" s="1"/>
  <c r="DW8" i="146"/>
  <c r="DW21" i="146" s="1"/>
  <c r="FJ9" i="146"/>
  <c r="FJ22" i="146" s="1"/>
  <c r="DV8" i="146"/>
  <c r="DV21" i="146" s="1"/>
  <c r="HC8" i="146"/>
  <c r="HC21" i="146" s="1"/>
  <c r="HD21" i="146" s="1"/>
  <c r="HW8" i="146"/>
  <c r="HW21" i="146" s="1"/>
  <c r="HX21" i="146" s="1"/>
  <c r="CG8" i="146"/>
  <c r="CG21" i="146" s="1"/>
  <c r="BN8" i="146"/>
  <c r="BN21" i="146" s="1"/>
  <c r="CZ13" i="146"/>
  <c r="X14" i="147"/>
  <c r="CO13" i="101"/>
  <c r="FK12" i="146"/>
  <c r="FK25" i="146" s="1"/>
  <c r="ER8" i="146"/>
  <c r="ER21" i="146" s="1"/>
  <c r="Z11" i="147"/>
  <c r="DB10" i="146"/>
  <c r="DB23" i="146" s="1"/>
  <c r="CQ10" i="101"/>
  <c r="FL10" i="146"/>
  <c r="FL23" i="146" s="1"/>
  <c r="CF8" i="146"/>
  <c r="FI11" i="146"/>
  <c r="FI13" i="146"/>
  <c r="FJ12" i="146"/>
  <c r="FJ25" i="146" s="1"/>
  <c r="BO8" i="146"/>
  <c r="BO21" i="146" s="1"/>
  <c r="Z10" i="147"/>
  <c r="DB9" i="146"/>
  <c r="DB22" i="146" s="1"/>
  <c r="CQ9" i="101"/>
  <c r="BQ8" i="146"/>
  <c r="BQ21" i="146" s="1"/>
  <c r="BR21" i="146" s="1"/>
  <c r="FM9" i="146"/>
  <c r="FM22" i="146" s="1"/>
  <c r="DY8" i="146"/>
  <c r="DY21" i="146" s="1"/>
  <c r="AC14" i="147"/>
  <c r="DE13" i="146"/>
  <c r="DE26" i="146" s="1"/>
  <c r="DF26" i="146" s="1"/>
  <c r="CT13" i="101"/>
  <c r="BL8" i="146"/>
  <c r="BL21" i="146" s="1"/>
  <c r="EQ8" i="146"/>
  <c r="EQ21" i="146" s="1"/>
  <c r="X10" i="147"/>
  <c r="CZ9" i="146"/>
  <c r="CZ22" i="146" s="1"/>
  <c r="CO9" i="101"/>
  <c r="DC12" i="146"/>
  <c r="DC25" i="146" s="1"/>
  <c r="AA13" i="147"/>
  <c r="CR12" i="101"/>
  <c r="AA10" i="147"/>
  <c r="DC9" i="146"/>
  <c r="DC22" i="146" s="1"/>
  <c r="CR9" i="101"/>
  <c r="DA11" i="146"/>
  <c r="DA24" i="146" s="1"/>
  <c r="Y12" i="147"/>
  <c r="CP11" i="101"/>
  <c r="GY8" i="146"/>
  <c r="GY21" i="146" s="1"/>
  <c r="AC12" i="147"/>
  <c r="DE11" i="146"/>
  <c r="DE24" i="146" s="1"/>
  <c r="DF24" i="146" s="1"/>
  <c r="CT11" i="101"/>
  <c r="DC13" i="146"/>
  <c r="DC26" i="146" s="1"/>
  <c r="AA14" i="147"/>
  <c r="CR13" i="101"/>
  <c r="HV8" i="146"/>
  <c r="HV21" i="146" s="1"/>
  <c r="DD10" i="146"/>
  <c r="DD23" i="146" s="1"/>
  <c r="AB11" i="147"/>
  <c r="CS10" i="101"/>
  <c r="FL11" i="146"/>
  <c r="FL24" i="146" s="1"/>
  <c r="AA12" i="147"/>
  <c r="DC11" i="146"/>
  <c r="DC24" i="146" s="1"/>
  <c r="CR11" i="101"/>
  <c r="FJ11" i="146"/>
  <c r="FJ24" i="146" s="1"/>
  <c r="FN12" i="146"/>
  <c r="FN25" i="146" s="1"/>
  <c r="FL13" i="146"/>
  <c r="FL26" i="146" s="1"/>
  <c r="FN13" i="146"/>
  <c r="FN26" i="146" s="1"/>
  <c r="DB9" i="147"/>
  <c r="FK11" i="146"/>
  <c r="FK24" i="146" s="1"/>
  <c r="AB10" i="147"/>
  <c r="DD9" i="146"/>
  <c r="DD22" i="146" s="1"/>
  <c r="CS9" i="101"/>
  <c r="DB13" i="146"/>
  <c r="DB26" i="146" s="1"/>
  <c r="Z14" i="147"/>
  <c r="CQ13" i="101"/>
  <c r="AB13" i="147"/>
  <c r="DD12" i="146"/>
  <c r="DD25" i="146" s="1"/>
  <c r="CS12" i="101"/>
  <c r="Z12" i="147"/>
  <c r="DB11" i="146"/>
  <c r="DB24" i="146" s="1"/>
  <c r="CQ11" i="101"/>
  <c r="CJ8" i="146"/>
  <c r="CJ21" i="146" s="1"/>
  <c r="HT8" i="146"/>
  <c r="HT21" i="146" s="1"/>
  <c r="DE12" i="146"/>
  <c r="DE25" i="146" s="1"/>
  <c r="DF25" i="146" s="1"/>
  <c r="AC13" i="147"/>
  <c r="CT12" i="101"/>
  <c r="FN11" i="146"/>
  <c r="FN24" i="146" s="1"/>
  <c r="AC10" i="147"/>
  <c r="DE9" i="146"/>
  <c r="DE22" i="146" s="1"/>
  <c r="DF22" i="146" s="1"/>
  <c r="CT9" i="101"/>
  <c r="X12" i="147"/>
  <c r="CZ11" i="146"/>
  <c r="CO11" i="101"/>
  <c r="JK8" i="146"/>
  <c r="JK21" i="146" s="1"/>
  <c r="JL21" i="146" s="1"/>
  <c r="FJ10" i="146"/>
  <c r="FJ23" i="146" s="1"/>
  <c r="EP8" i="146"/>
  <c r="EP21" i="146" s="1"/>
  <c r="AB14" i="147"/>
  <c r="DD13" i="146"/>
  <c r="DD26" i="146" s="1"/>
  <c r="CS13" i="101"/>
  <c r="FM10" i="146"/>
  <c r="FM23" i="146" s="1"/>
  <c r="AB12" i="147"/>
  <c r="DD11" i="146"/>
  <c r="DD24" i="146" s="1"/>
  <c r="CS11" i="101"/>
  <c r="FK10" i="146"/>
  <c r="FK23" i="146" s="1"/>
  <c r="FL12" i="146"/>
  <c r="FL25" i="146" s="1"/>
  <c r="HU8" i="146"/>
  <c r="HU21" i="146" s="1"/>
  <c r="DU8" i="146"/>
  <c r="DU21" i="146" s="1"/>
  <c r="FI9" i="146"/>
  <c r="FI22" i="146" s="1"/>
  <c r="X11" i="147"/>
  <c r="CZ10" i="146"/>
  <c r="CO10" i="101"/>
  <c r="FI12" i="146"/>
  <c r="FM12" i="146"/>
  <c r="FM25" i="146" s="1"/>
  <c r="DA12" i="146"/>
  <c r="DA25" i="146" s="1"/>
  <c r="Y13" i="147"/>
  <c r="CP12" i="101"/>
  <c r="CI8" i="146"/>
  <c r="CI21" i="146" s="1"/>
  <c r="DX8" i="146"/>
  <c r="DX21" i="146" s="1"/>
  <c r="FL9" i="146"/>
  <c r="FL22" i="146" s="1"/>
  <c r="HR8" i="146"/>
  <c r="CK8" i="146"/>
  <c r="CK21" i="146" s="1"/>
  <c r="FN9" i="146"/>
  <c r="FN22" i="146" s="1"/>
  <c r="DZ8" i="146"/>
  <c r="DZ21" i="146" s="1"/>
  <c r="FJ13" i="146"/>
  <c r="FJ26" i="146" s="1"/>
  <c r="DE10" i="146"/>
  <c r="DE23" i="146" s="1"/>
  <c r="DF23" i="146" s="1"/>
  <c r="AC11" i="147"/>
  <c r="CT10" i="101"/>
  <c r="Y10" i="147"/>
  <c r="DA9" i="146"/>
  <c r="DA22" i="146" s="1"/>
  <c r="CP9" i="101"/>
  <c r="BM8" i="146"/>
  <c r="BM21" i="146" s="1"/>
  <c r="BP8" i="146"/>
  <c r="BP21" i="146" s="1"/>
  <c r="CZ17" i="147"/>
  <c r="DC10" i="146"/>
  <c r="DC23" i="146" s="1"/>
  <c r="AA11" i="147"/>
  <c r="CR10" i="101"/>
  <c r="FM11" i="146"/>
  <c r="FM24" i="146" s="1"/>
  <c r="HA8" i="146"/>
  <c r="HA21" i="146" s="1"/>
  <c r="HB8" i="146"/>
  <c r="HB21" i="146" s="1"/>
  <c r="DA13" i="146"/>
  <c r="DA26" i="146" s="1"/>
  <c r="Y14" i="147"/>
  <c r="CP13" i="101"/>
  <c r="Z13" i="147"/>
  <c r="DB12" i="146"/>
  <c r="DB25" i="146" s="1"/>
  <c r="CQ12" i="101"/>
  <c r="CY17" i="147"/>
  <c r="AF42" i="117"/>
  <c r="AG96" i="117"/>
  <c r="AG47" i="117" s="1"/>
  <c r="J36" i="117"/>
  <c r="AG62" i="117"/>
  <c r="AH62" i="117" s="1"/>
  <c r="U51" i="117"/>
  <c r="J16" i="117"/>
  <c r="U10" i="117"/>
  <c r="J17" i="117"/>
  <c r="AK103" i="117"/>
  <c r="J102" i="117"/>
  <c r="V74" i="117"/>
  <c r="U25" i="117"/>
  <c r="V82" i="117"/>
  <c r="U33" i="117"/>
  <c r="V95" i="117"/>
  <c r="U46" i="117"/>
  <c r="V86" i="117"/>
  <c r="U37" i="117"/>
  <c r="J22" i="117"/>
  <c r="K71" i="117"/>
  <c r="W71" i="117"/>
  <c r="AG88" i="117"/>
  <c r="AF39" i="117"/>
  <c r="K59" i="117"/>
  <c r="J10" i="117"/>
  <c r="U34" i="117"/>
  <c r="V83" i="117"/>
  <c r="AG67" i="117"/>
  <c r="AF18" i="117"/>
  <c r="AF30" i="117"/>
  <c r="AG79" i="117"/>
  <c r="L62" i="117"/>
  <c r="K13" i="117"/>
  <c r="AG100" i="117"/>
  <c r="AF51" i="117"/>
  <c r="V70" i="117"/>
  <c r="U21" i="117"/>
  <c r="AG78" i="117"/>
  <c r="AF29" i="117"/>
  <c r="AG84" i="117"/>
  <c r="AF35" i="117"/>
  <c r="V99" i="117"/>
  <c r="U50" i="117"/>
  <c r="AF26" i="117"/>
  <c r="AG75" i="117"/>
  <c r="AG93" i="117"/>
  <c r="AF44" i="117"/>
  <c r="L66" i="117"/>
  <c r="K17" i="117"/>
  <c r="J50" i="117"/>
  <c r="K99" i="117"/>
  <c r="K90" i="117"/>
  <c r="J41" i="117"/>
  <c r="U35" i="117"/>
  <c r="V84" i="117"/>
  <c r="L79" i="117"/>
  <c r="K30" i="117"/>
  <c r="L74" i="117"/>
  <c r="K25" i="117"/>
  <c r="J48" i="117"/>
  <c r="K97" i="117"/>
  <c r="AG82" i="117"/>
  <c r="AF33" i="117"/>
  <c r="AG77" i="117"/>
  <c r="AF28" i="117"/>
  <c r="K98" i="117"/>
  <c r="J49" i="117"/>
  <c r="K100" i="117"/>
  <c r="J51" i="117"/>
  <c r="K81" i="117"/>
  <c r="J32" i="117"/>
  <c r="K87" i="117"/>
  <c r="J38" i="117"/>
  <c r="W73" i="117"/>
  <c r="V24" i="117"/>
  <c r="V66" i="117"/>
  <c r="U17" i="117"/>
  <c r="AF45" i="117"/>
  <c r="AG94" i="117"/>
  <c r="K42" i="117"/>
  <c r="L91" i="117"/>
  <c r="AG97" i="117"/>
  <c r="AF48" i="117"/>
  <c r="V63" i="117"/>
  <c r="U14" i="117"/>
  <c r="AF11" i="117"/>
  <c r="AG60" i="117"/>
  <c r="L70" i="117"/>
  <c r="K21" i="117"/>
  <c r="AG66" i="117"/>
  <c r="AF17" i="117"/>
  <c r="V94" i="117"/>
  <c r="U45" i="117"/>
  <c r="V97" i="117"/>
  <c r="U48" i="117"/>
  <c r="K89" i="117"/>
  <c r="J40" i="117"/>
  <c r="U102" i="117"/>
  <c r="V67" i="117"/>
  <c r="U18" i="117"/>
  <c r="AG73" i="117"/>
  <c r="AF24" i="117"/>
  <c r="K76" i="117"/>
  <c r="J27" i="117"/>
  <c r="L65" i="117"/>
  <c r="K16" i="117"/>
  <c r="K92" i="117"/>
  <c r="J43" i="117"/>
  <c r="W100" i="117"/>
  <c r="V51" i="117"/>
  <c r="AG81" i="117"/>
  <c r="AF32" i="117"/>
  <c r="AG68" i="117"/>
  <c r="AF19" i="117"/>
  <c r="K44" i="117"/>
  <c r="L93" i="117"/>
  <c r="AG95" i="117"/>
  <c r="AF46" i="117"/>
  <c r="W59" i="117"/>
  <c r="V10" i="117"/>
  <c r="AG74" i="117"/>
  <c r="AF25" i="117"/>
  <c r="K68" i="117"/>
  <c r="J19" i="117"/>
  <c r="AF21" i="117"/>
  <c r="AG70" i="117"/>
  <c r="U101" i="117"/>
  <c r="U103" i="117"/>
  <c r="U9" i="117"/>
  <c r="V58" i="117"/>
  <c r="V39" i="117"/>
  <c r="W88" i="117"/>
  <c r="AK101" i="117"/>
  <c r="K67" i="117"/>
  <c r="J18" i="117"/>
  <c r="W89" i="117"/>
  <c r="V40" i="117"/>
  <c r="J35" i="117"/>
  <c r="K84" i="117"/>
  <c r="AG85" i="117"/>
  <c r="AF36" i="117"/>
  <c r="V64" i="117"/>
  <c r="U15" i="117"/>
  <c r="AG80" i="117"/>
  <c r="AF31" i="117"/>
  <c r="V69" i="117"/>
  <c r="U20" i="117"/>
  <c r="AK102" i="117"/>
  <c r="U13" i="117"/>
  <c r="V62" i="117"/>
  <c r="AH91" i="117"/>
  <c r="AG42" i="117"/>
  <c r="AG87" i="117"/>
  <c r="AF38" i="117"/>
  <c r="V77" i="117"/>
  <c r="U28" i="117"/>
  <c r="U30" i="117"/>
  <c r="V79" i="117"/>
  <c r="V78" i="117"/>
  <c r="U29" i="117"/>
  <c r="AF20" i="117"/>
  <c r="AG69" i="117"/>
  <c r="W96" i="117"/>
  <c r="V47" i="117"/>
  <c r="AF37" i="117"/>
  <c r="AG86" i="117"/>
  <c r="AG63" i="117"/>
  <c r="AF14" i="117"/>
  <c r="J101" i="117"/>
  <c r="J103" i="117"/>
  <c r="K58" i="117"/>
  <c r="J9" i="117"/>
  <c r="V93" i="117"/>
  <c r="U44" i="117"/>
  <c r="V31" i="117"/>
  <c r="W80" i="117"/>
  <c r="W91" i="117"/>
  <c r="V42" i="117"/>
  <c r="AG92" i="117"/>
  <c r="AF43" i="117"/>
  <c r="K94" i="117"/>
  <c r="J45" i="117"/>
  <c r="L85" i="117"/>
  <c r="K36" i="117"/>
  <c r="J28" i="117"/>
  <c r="K77" i="117"/>
  <c r="AG83" i="117"/>
  <c r="AF34" i="117"/>
  <c r="AF16" i="117"/>
  <c r="AG65" i="117"/>
  <c r="AF102" i="117"/>
  <c r="U19" i="117"/>
  <c r="V68" i="117"/>
  <c r="W85" i="117"/>
  <c r="V36" i="117"/>
  <c r="AG98" i="117"/>
  <c r="AF49" i="117"/>
  <c r="AF40" i="117"/>
  <c r="AG89" i="117"/>
  <c r="J33" i="117"/>
  <c r="K82" i="117"/>
  <c r="AG64" i="117"/>
  <c r="AF15" i="117"/>
  <c r="AG71" i="117"/>
  <c r="AF22" i="117"/>
  <c r="K86" i="117"/>
  <c r="J37" i="117"/>
  <c r="V60" i="117"/>
  <c r="U11" i="117"/>
  <c r="V87" i="117"/>
  <c r="U38" i="117"/>
  <c r="V76" i="117"/>
  <c r="U27" i="117"/>
  <c r="K80" i="117"/>
  <c r="J31" i="117"/>
  <c r="K78" i="117"/>
  <c r="J29" i="117"/>
  <c r="V92" i="117"/>
  <c r="U43" i="117"/>
  <c r="L83" i="117"/>
  <c r="K34" i="117"/>
  <c r="AF23" i="117"/>
  <c r="AG72" i="117"/>
  <c r="V72" i="117"/>
  <c r="U23" i="117"/>
  <c r="V81" i="117"/>
  <c r="U32" i="117"/>
  <c r="AF101" i="117"/>
  <c r="AF103" i="117"/>
  <c r="AG58" i="117"/>
  <c r="AF9" i="117"/>
  <c r="V75" i="117"/>
  <c r="U26" i="117"/>
  <c r="AG90" i="117"/>
  <c r="AF41" i="117"/>
  <c r="K96" i="117"/>
  <c r="J47" i="117"/>
  <c r="K73" i="117"/>
  <c r="J24" i="117"/>
  <c r="V61" i="117"/>
  <c r="U12" i="117"/>
  <c r="AR12" i="117" s="1"/>
  <c r="DS25" i="147"/>
  <c r="CZ19" i="147"/>
  <c r="DT27" i="147"/>
  <c r="DT25" i="147" s="1"/>
  <c r="G22" i="148"/>
  <c r="G33" i="148"/>
  <c r="DV26" i="147"/>
  <c r="DV25" i="147" s="1"/>
  <c r="DB18" i="147"/>
  <c r="DB25" i="147"/>
  <c r="DR25" i="147"/>
  <c r="DU25" i="147"/>
  <c r="F10" i="148"/>
  <c r="G10" i="148"/>
  <c r="D10" i="148"/>
  <c r="I10" i="148"/>
  <c r="DD86" i="164" s="1"/>
  <c r="E10" i="148"/>
  <c r="H10" i="148"/>
  <c r="AR13" i="117" l="1"/>
  <c r="L95" i="117"/>
  <c r="AH76" i="117"/>
  <c r="AI76" i="117" s="1"/>
  <c r="EH12" i="164"/>
  <c r="G15" i="165"/>
  <c r="EH10" i="164"/>
  <c r="E15" i="165"/>
  <c r="EH14" i="164"/>
  <c r="CD16" i="164" s="1"/>
  <c r="I15" i="165"/>
  <c r="EH11" i="164"/>
  <c r="F15" i="165"/>
  <c r="EH13" i="164"/>
  <c r="H15" i="165"/>
  <c r="EH9" i="164"/>
  <c r="D15" i="165"/>
  <c r="K12" i="117"/>
  <c r="L69" i="117"/>
  <c r="M69" i="117" s="1"/>
  <c r="DV25" i="164"/>
  <c r="BW124" i="164"/>
  <c r="AD124" i="164"/>
  <c r="BH124" i="164"/>
  <c r="O124" i="164"/>
  <c r="CL124" i="164"/>
  <c r="AS124" i="164"/>
  <c r="BW128" i="164"/>
  <c r="O128" i="164"/>
  <c r="AD128" i="164"/>
  <c r="BH128" i="164"/>
  <c r="CL128" i="164"/>
  <c r="AS128" i="164"/>
  <c r="CL129" i="164"/>
  <c r="O129" i="164"/>
  <c r="BW129" i="164"/>
  <c r="BH129" i="164"/>
  <c r="AS129" i="164"/>
  <c r="AD129" i="164"/>
  <c r="O125" i="164"/>
  <c r="AD125" i="164"/>
  <c r="AS125" i="164"/>
  <c r="CL125" i="164"/>
  <c r="BH125" i="164"/>
  <c r="BW125" i="164"/>
  <c r="O126" i="164"/>
  <c r="AS126" i="164"/>
  <c r="BH126" i="164"/>
  <c r="BW126" i="164"/>
  <c r="CL126" i="164"/>
  <c r="AD126" i="164"/>
  <c r="BH72" i="164"/>
  <c r="O72" i="164"/>
  <c r="BW72" i="164"/>
  <c r="AD72" i="164"/>
  <c r="CL72" i="164"/>
  <c r="AS72" i="164"/>
  <c r="DT23" i="164"/>
  <c r="T104" i="164"/>
  <c r="AX104" i="164"/>
  <c r="E104" i="164"/>
  <c r="CB104" i="164"/>
  <c r="AI104" i="164"/>
  <c r="BM104" i="164"/>
  <c r="E108" i="164"/>
  <c r="T108" i="164"/>
  <c r="BM108" i="164"/>
  <c r="AI108" i="164"/>
  <c r="CB108" i="164"/>
  <c r="AX108" i="164"/>
  <c r="AI109" i="164"/>
  <c r="E109" i="164"/>
  <c r="AX109" i="164"/>
  <c r="CB109" i="164"/>
  <c r="BM109" i="164"/>
  <c r="T109" i="164"/>
  <c r="T105" i="164"/>
  <c r="AI105" i="164"/>
  <c r="BM105" i="164"/>
  <c r="AX105" i="164"/>
  <c r="E105" i="164"/>
  <c r="CB105" i="164"/>
  <c r="AX106" i="164"/>
  <c r="AI106" i="164"/>
  <c r="CB106" i="164"/>
  <c r="T106" i="164"/>
  <c r="BM106" i="164"/>
  <c r="E106" i="164"/>
  <c r="AX51" i="164"/>
  <c r="T51" i="164"/>
  <c r="E51" i="164"/>
  <c r="CB51" i="164"/>
  <c r="AI51" i="164"/>
  <c r="BM51" i="164"/>
  <c r="CB57" i="164"/>
  <c r="AX57" i="164"/>
  <c r="AI57" i="164"/>
  <c r="T57" i="164"/>
  <c r="CL57" i="164"/>
  <c r="CG57" i="164"/>
  <c r="E57" i="164"/>
  <c r="BM57" i="164"/>
  <c r="DP36" i="164"/>
  <c r="DS36" i="164"/>
  <c r="DM36" i="164"/>
  <c r="DP33" i="164"/>
  <c r="DS33" i="164"/>
  <c r="DM33" i="164"/>
  <c r="CB111" i="164"/>
  <c r="AX111" i="164"/>
  <c r="AI111" i="164"/>
  <c r="E111" i="164"/>
  <c r="BM111" i="164"/>
  <c r="T111" i="164"/>
  <c r="T117" i="164"/>
  <c r="AI117" i="164"/>
  <c r="CL117" i="164"/>
  <c r="CG117" i="164"/>
  <c r="CB117" i="164"/>
  <c r="BM117" i="164"/>
  <c r="AX117" i="164"/>
  <c r="E117" i="164"/>
  <c r="AI101" i="164"/>
  <c r="E101" i="164"/>
  <c r="CB101" i="164"/>
  <c r="AX101" i="164"/>
  <c r="BM101" i="164"/>
  <c r="T101" i="164"/>
  <c r="AI107" i="164"/>
  <c r="T107" i="164"/>
  <c r="CB107" i="164"/>
  <c r="E107" i="164"/>
  <c r="CL107" i="164"/>
  <c r="BM107" i="164"/>
  <c r="CG107" i="164"/>
  <c r="AX107" i="164"/>
  <c r="BH42" i="164"/>
  <c r="BI42" i="164" s="1"/>
  <c r="BW42" i="164"/>
  <c r="BX42" i="164" s="1"/>
  <c r="AD42" i="164"/>
  <c r="AE42" i="164" s="1"/>
  <c r="CL42" i="164"/>
  <c r="O42" i="164"/>
  <c r="P42" i="164" s="1"/>
  <c r="AS42" i="164"/>
  <c r="DS32" i="164"/>
  <c r="DP32" i="164"/>
  <c r="DM32" i="164"/>
  <c r="O121" i="164"/>
  <c r="AD121" i="164"/>
  <c r="BW121" i="164"/>
  <c r="BH121" i="164"/>
  <c r="CL121" i="164"/>
  <c r="AS121" i="164"/>
  <c r="AS127" i="164"/>
  <c r="BW127" i="164"/>
  <c r="BH127" i="164"/>
  <c r="O127" i="164"/>
  <c r="AD127" i="164"/>
  <c r="E112" i="164"/>
  <c r="AI112" i="164"/>
  <c r="BM112" i="164"/>
  <c r="AX112" i="164"/>
  <c r="CB112" i="164"/>
  <c r="T112" i="164"/>
  <c r="BM92" i="164"/>
  <c r="E92" i="164"/>
  <c r="AI92" i="164"/>
  <c r="CB92" i="164"/>
  <c r="T92" i="164"/>
  <c r="AX92" i="164"/>
  <c r="DV17" i="164"/>
  <c r="AD44" i="164"/>
  <c r="BW44" i="164"/>
  <c r="AS44" i="164"/>
  <c r="O44" i="164"/>
  <c r="CL44" i="164"/>
  <c r="BH44" i="164"/>
  <c r="AS48" i="164"/>
  <c r="O48" i="164"/>
  <c r="AD48" i="164"/>
  <c r="BH48" i="164"/>
  <c r="CL48" i="164"/>
  <c r="BW48" i="164"/>
  <c r="AD49" i="164"/>
  <c r="BH49" i="164"/>
  <c r="CL49" i="164"/>
  <c r="BW49" i="164"/>
  <c r="O49" i="164"/>
  <c r="AS49" i="164"/>
  <c r="O45" i="164"/>
  <c r="P45" i="164" s="1"/>
  <c r="BW45" i="164"/>
  <c r="BX45" i="164" s="1"/>
  <c r="AD45" i="164"/>
  <c r="AE45" i="164" s="1"/>
  <c r="BH45" i="164"/>
  <c r="BI45" i="164" s="1"/>
  <c r="CL45" i="164"/>
  <c r="CM45" i="164" s="1"/>
  <c r="AS45" i="164"/>
  <c r="AT45" i="164" s="1"/>
  <c r="CL46" i="164"/>
  <c r="BH46" i="164"/>
  <c r="AS46" i="164"/>
  <c r="BW46" i="164"/>
  <c r="O46" i="164"/>
  <c r="AD46" i="164"/>
  <c r="DL17" i="164"/>
  <c r="DK17" i="164"/>
  <c r="DN28" i="164"/>
  <c r="DQ28" i="164"/>
  <c r="DG28" i="164"/>
  <c r="AI91" i="164"/>
  <c r="E91" i="164"/>
  <c r="T91" i="164"/>
  <c r="BM91" i="164"/>
  <c r="AX91" i="164"/>
  <c r="CB91" i="164"/>
  <c r="E97" i="164"/>
  <c r="CG97" i="164"/>
  <c r="AI97" i="164"/>
  <c r="CL97" i="164"/>
  <c r="AX97" i="164"/>
  <c r="T97" i="164"/>
  <c r="CB97" i="164"/>
  <c r="BM97" i="164"/>
  <c r="AS122" i="164"/>
  <c r="AD122" i="164"/>
  <c r="BH122" i="164"/>
  <c r="CL122" i="164"/>
  <c r="BW122" i="164"/>
  <c r="O122" i="164"/>
  <c r="AX71" i="164"/>
  <c r="BM71" i="164"/>
  <c r="E71" i="164"/>
  <c r="T71" i="164"/>
  <c r="CB71" i="164"/>
  <c r="AI71" i="164"/>
  <c r="T77" i="164"/>
  <c r="CL77" i="164"/>
  <c r="BM77" i="164"/>
  <c r="CB77" i="164"/>
  <c r="CG77" i="164"/>
  <c r="E77" i="164"/>
  <c r="AX77" i="164"/>
  <c r="AI77" i="164"/>
  <c r="DT22" i="164"/>
  <c r="AX94" i="164"/>
  <c r="AI94" i="164"/>
  <c r="T94" i="164"/>
  <c r="BM94" i="164"/>
  <c r="E94" i="164"/>
  <c r="CB94" i="164"/>
  <c r="AX98" i="164"/>
  <c r="AI98" i="164"/>
  <c r="CB98" i="164"/>
  <c r="E98" i="164"/>
  <c r="BM98" i="164"/>
  <c r="T98" i="164"/>
  <c r="BM99" i="164"/>
  <c r="E99" i="164"/>
  <c r="T99" i="164"/>
  <c r="CB99" i="164"/>
  <c r="AX99" i="164"/>
  <c r="AI99" i="164"/>
  <c r="T95" i="164"/>
  <c r="AI95" i="164"/>
  <c r="CB95" i="164"/>
  <c r="AX95" i="164"/>
  <c r="BM95" i="164"/>
  <c r="E95" i="164"/>
  <c r="AX96" i="164"/>
  <c r="CB96" i="164"/>
  <c r="BM96" i="164"/>
  <c r="AI96" i="164"/>
  <c r="T96" i="164"/>
  <c r="E96" i="164"/>
  <c r="AX42" i="164"/>
  <c r="AY42" i="164" s="1"/>
  <c r="CB42" i="164"/>
  <c r="E42" i="164"/>
  <c r="F42" i="164" s="1"/>
  <c r="AI42" i="164"/>
  <c r="AJ42" i="164" s="1"/>
  <c r="T42" i="164"/>
  <c r="U42" i="164" s="1"/>
  <c r="BM42" i="164"/>
  <c r="BN42" i="164" s="1"/>
  <c r="DN34" i="164"/>
  <c r="DG34" i="164"/>
  <c r="DQ34" i="164"/>
  <c r="BM131" i="164"/>
  <c r="AX131" i="164"/>
  <c r="AI131" i="164"/>
  <c r="E131" i="164"/>
  <c r="CB131" i="164"/>
  <c r="T131" i="164"/>
  <c r="CG137" i="164"/>
  <c r="CB137" i="164"/>
  <c r="T137" i="164"/>
  <c r="AX137" i="164"/>
  <c r="BM137" i="164"/>
  <c r="AI137" i="164"/>
  <c r="CL137" i="164"/>
  <c r="E137" i="164"/>
  <c r="CB72" i="164"/>
  <c r="AX72" i="164"/>
  <c r="AI72" i="164"/>
  <c r="T72" i="164"/>
  <c r="BM72" i="164"/>
  <c r="E72" i="164"/>
  <c r="DV22" i="164"/>
  <c r="CL94" i="164"/>
  <c r="BW94" i="164"/>
  <c r="O94" i="164"/>
  <c r="AS94" i="164"/>
  <c r="AD94" i="164"/>
  <c r="BH94" i="164"/>
  <c r="AS98" i="164"/>
  <c r="CL98" i="164"/>
  <c r="BH98" i="164"/>
  <c r="O98" i="164"/>
  <c r="AD98" i="164"/>
  <c r="BW98" i="164"/>
  <c r="CL99" i="164"/>
  <c r="O99" i="164"/>
  <c r="AD99" i="164"/>
  <c r="AS99" i="164"/>
  <c r="BW99" i="164"/>
  <c r="BH99" i="164"/>
  <c r="AD95" i="164"/>
  <c r="O95" i="164"/>
  <c r="BH95" i="164"/>
  <c r="CL95" i="164"/>
  <c r="AS95" i="164"/>
  <c r="BW95" i="164"/>
  <c r="AD96" i="164"/>
  <c r="BH96" i="164"/>
  <c r="AS96" i="164"/>
  <c r="CL96" i="164"/>
  <c r="BW96" i="164"/>
  <c r="O96" i="164"/>
  <c r="DT17" i="164"/>
  <c r="BM44" i="164"/>
  <c r="AX44" i="164"/>
  <c r="T44" i="164"/>
  <c r="CB44" i="164"/>
  <c r="AI44" i="164"/>
  <c r="E44" i="164"/>
  <c r="E48" i="164"/>
  <c r="BM48" i="164"/>
  <c r="AX48" i="164"/>
  <c r="T48" i="164"/>
  <c r="AI48" i="164"/>
  <c r="CB48" i="164"/>
  <c r="CB49" i="164"/>
  <c r="AX49" i="164"/>
  <c r="E49" i="164"/>
  <c r="BM49" i="164"/>
  <c r="T49" i="164"/>
  <c r="AI49" i="164"/>
  <c r="CB45" i="164"/>
  <c r="CC45" i="164" s="1"/>
  <c r="E45" i="164"/>
  <c r="F45" i="164" s="1"/>
  <c r="T45" i="164"/>
  <c r="U45" i="164" s="1"/>
  <c r="AX45" i="164"/>
  <c r="AY45" i="164" s="1"/>
  <c r="AI45" i="164"/>
  <c r="AJ45" i="164" s="1"/>
  <c r="BM45" i="164"/>
  <c r="BN45" i="164" s="1"/>
  <c r="E46" i="164"/>
  <c r="BM46" i="164"/>
  <c r="CB46" i="164"/>
  <c r="T46" i="164"/>
  <c r="AI46" i="164"/>
  <c r="AX46" i="164"/>
  <c r="DE17" i="164"/>
  <c r="DF17" i="164"/>
  <c r="DM27" i="164"/>
  <c r="DP27" i="164"/>
  <c r="DS27" i="164"/>
  <c r="DT26" i="164"/>
  <c r="AX134" i="164"/>
  <c r="E134" i="164"/>
  <c r="CB134" i="164"/>
  <c r="BM134" i="164"/>
  <c r="AI134" i="164"/>
  <c r="T134" i="164"/>
  <c r="AX138" i="164"/>
  <c r="T138" i="164"/>
  <c r="CB138" i="164"/>
  <c r="AI138" i="164"/>
  <c r="BM138" i="164"/>
  <c r="E138" i="164"/>
  <c r="T139" i="164"/>
  <c r="BM139" i="164"/>
  <c r="AX139" i="164"/>
  <c r="E139" i="164"/>
  <c r="AI139" i="164"/>
  <c r="CB139" i="164"/>
  <c r="E135" i="164"/>
  <c r="AX135" i="164"/>
  <c r="AI135" i="164"/>
  <c r="BM135" i="164"/>
  <c r="CB135" i="164"/>
  <c r="T135" i="164"/>
  <c r="CB136" i="164"/>
  <c r="T136" i="164"/>
  <c r="BM136" i="164"/>
  <c r="AX136" i="164"/>
  <c r="AI136" i="164"/>
  <c r="E136" i="164"/>
  <c r="DT20" i="164"/>
  <c r="AI74" i="164"/>
  <c r="T74" i="164"/>
  <c r="CB74" i="164"/>
  <c r="BM74" i="164"/>
  <c r="E74" i="164"/>
  <c r="AX74" i="164"/>
  <c r="AX78" i="164"/>
  <c r="AI78" i="164"/>
  <c r="E78" i="164"/>
  <c r="CB78" i="164"/>
  <c r="BM78" i="164"/>
  <c r="T78" i="164"/>
  <c r="CB79" i="164"/>
  <c r="BM79" i="164"/>
  <c r="AI79" i="164"/>
  <c r="AX79" i="164"/>
  <c r="T79" i="164"/>
  <c r="E79" i="164"/>
  <c r="BM75" i="164"/>
  <c r="AX75" i="164"/>
  <c r="E75" i="164"/>
  <c r="CB75" i="164"/>
  <c r="AI75" i="164"/>
  <c r="T75" i="164"/>
  <c r="AI76" i="164"/>
  <c r="T76" i="164"/>
  <c r="AX76" i="164"/>
  <c r="CB76" i="164"/>
  <c r="BM76" i="164"/>
  <c r="E76" i="164"/>
  <c r="O91" i="164"/>
  <c r="AD91" i="164"/>
  <c r="CL91" i="164"/>
  <c r="AS91" i="164"/>
  <c r="BH91" i="164"/>
  <c r="BW91" i="164"/>
  <c r="BW97" i="164"/>
  <c r="AS97" i="164"/>
  <c r="AD97" i="164"/>
  <c r="BH97" i="164"/>
  <c r="O97" i="164"/>
  <c r="AX41" i="164"/>
  <c r="AY41" i="164" s="1"/>
  <c r="BM41" i="164"/>
  <c r="BN41" i="164" s="1"/>
  <c r="CB41" i="164"/>
  <c r="E41" i="164"/>
  <c r="F41" i="164" s="1"/>
  <c r="AI41" i="164"/>
  <c r="T41" i="164"/>
  <c r="U41" i="164" s="1"/>
  <c r="AI47" i="164"/>
  <c r="CG47" i="164"/>
  <c r="E47" i="164"/>
  <c r="CL47" i="164"/>
  <c r="BM47" i="164"/>
  <c r="AX47" i="164"/>
  <c r="CB47" i="164"/>
  <c r="T47" i="164"/>
  <c r="DQ30" i="164"/>
  <c r="DN30" i="164"/>
  <c r="DG30" i="164"/>
  <c r="DT24" i="164"/>
  <c r="CB114" i="164"/>
  <c r="AI114" i="164"/>
  <c r="E114" i="164"/>
  <c r="T114" i="164"/>
  <c r="BM114" i="164"/>
  <c r="AX114" i="164"/>
  <c r="T118" i="164"/>
  <c r="CB118" i="164"/>
  <c r="BM118" i="164"/>
  <c r="AX118" i="164"/>
  <c r="E118" i="164"/>
  <c r="AI118" i="164"/>
  <c r="CB119" i="164"/>
  <c r="T119" i="164"/>
  <c r="E119" i="164"/>
  <c r="AX119" i="164"/>
  <c r="BM119" i="164"/>
  <c r="AI119" i="164"/>
  <c r="T115" i="164"/>
  <c r="AX115" i="164"/>
  <c r="AI115" i="164"/>
  <c r="CB115" i="164"/>
  <c r="E115" i="164"/>
  <c r="BM115" i="164"/>
  <c r="BM116" i="164"/>
  <c r="E116" i="164"/>
  <c r="AX116" i="164"/>
  <c r="T116" i="164"/>
  <c r="AI116" i="164"/>
  <c r="CB116" i="164"/>
  <c r="T132" i="164"/>
  <c r="BM132" i="164"/>
  <c r="AI132" i="164"/>
  <c r="AX132" i="164"/>
  <c r="CB132" i="164"/>
  <c r="E132" i="164"/>
  <c r="DV24" i="164"/>
  <c r="AS114" i="164"/>
  <c r="CL114" i="164"/>
  <c r="BH114" i="164"/>
  <c r="BW114" i="164"/>
  <c r="AD114" i="164"/>
  <c r="O114" i="164"/>
  <c r="BW118" i="164"/>
  <c r="BH118" i="164"/>
  <c r="AD118" i="164"/>
  <c r="AS118" i="164"/>
  <c r="CL118" i="164"/>
  <c r="O118" i="164"/>
  <c r="AD119" i="164"/>
  <c r="BW119" i="164"/>
  <c r="BH119" i="164"/>
  <c r="CL119" i="164"/>
  <c r="AS119" i="164"/>
  <c r="O119" i="164"/>
  <c r="AD115" i="164"/>
  <c r="BH115" i="164"/>
  <c r="BW115" i="164"/>
  <c r="O115" i="164"/>
  <c r="AS115" i="164"/>
  <c r="CL115" i="164"/>
  <c r="BW116" i="164"/>
  <c r="O116" i="164"/>
  <c r="AS116" i="164"/>
  <c r="CL116" i="164"/>
  <c r="AD116" i="164"/>
  <c r="BH116" i="164"/>
  <c r="BH92" i="164"/>
  <c r="CL92" i="164"/>
  <c r="BW92" i="164"/>
  <c r="O92" i="164"/>
  <c r="AS92" i="164"/>
  <c r="AD92" i="164"/>
  <c r="BH81" i="164"/>
  <c r="AS81" i="164"/>
  <c r="BW81" i="164"/>
  <c r="AD81" i="164"/>
  <c r="CL81" i="164"/>
  <c r="O81" i="164"/>
  <c r="O87" i="164"/>
  <c r="BH87" i="164"/>
  <c r="AS87" i="164"/>
  <c r="BW87" i="164"/>
  <c r="AD87" i="164"/>
  <c r="DN31" i="164"/>
  <c r="DQ31" i="164"/>
  <c r="DG31" i="164"/>
  <c r="BW41" i="164"/>
  <c r="BX41" i="164" s="1"/>
  <c r="AD41" i="164"/>
  <c r="AE41" i="164" s="1"/>
  <c r="AS41" i="164"/>
  <c r="CL41" i="164"/>
  <c r="BH41" i="164"/>
  <c r="BI41" i="164" s="1"/>
  <c r="O41" i="164"/>
  <c r="P41" i="164" s="1"/>
  <c r="O47" i="164"/>
  <c r="AS47" i="164"/>
  <c r="AD47" i="164"/>
  <c r="BW47" i="164"/>
  <c r="BH47" i="164"/>
  <c r="T62" i="164"/>
  <c r="CB62" i="164"/>
  <c r="E62" i="164"/>
  <c r="AI62" i="164"/>
  <c r="BM62" i="164"/>
  <c r="AX62" i="164"/>
  <c r="O112" i="164"/>
  <c r="BH112" i="164"/>
  <c r="AD112" i="164"/>
  <c r="CL112" i="164"/>
  <c r="BW112" i="164"/>
  <c r="AS112" i="164"/>
  <c r="DV19" i="164"/>
  <c r="BH64" i="164"/>
  <c r="CL64" i="164"/>
  <c r="AD64" i="164"/>
  <c r="AS64" i="164"/>
  <c r="O64" i="164"/>
  <c r="BW64" i="164"/>
  <c r="CL68" i="164"/>
  <c r="O68" i="164"/>
  <c r="AS68" i="164"/>
  <c r="AD68" i="164"/>
  <c r="BW68" i="164"/>
  <c r="BH68" i="164"/>
  <c r="CL69" i="164"/>
  <c r="BH69" i="164"/>
  <c r="AD69" i="164"/>
  <c r="BW69" i="164"/>
  <c r="O69" i="164"/>
  <c r="AS69" i="164"/>
  <c r="AS65" i="164"/>
  <c r="O65" i="164"/>
  <c r="AD65" i="164"/>
  <c r="BH65" i="164"/>
  <c r="BW65" i="164"/>
  <c r="CL65" i="164"/>
  <c r="AD66" i="164"/>
  <c r="O66" i="164"/>
  <c r="BH66" i="164"/>
  <c r="AS66" i="164"/>
  <c r="BW66" i="164"/>
  <c r="CL66" i="164"/>
  <c r="DV21" i="164"/>
  <c r="CL84" i="164"/>
  <c r="AD84" i="164"/>
  <c r="AS84" i="164"/>
  <c r="BH84" i="164"/>
  <c r="BW84" i="164"/>
  <c r="O84" i="164"/>
  <c r="O88" i="164"/>
  <c r="BW88" i="164"/>
  <c r="AD88" i="164"/>
  <c r="AS88" i="164"/>
  <c r="BH88" i="164"/>
  <c r="CL88" i="164"/>
  <c r="BW89" i="164"/>
  <c r="BH89" i="164"/>
  <c r="O89" i="164"/>
  <c r="AD89" i="164"/>
  <c r="CL89" i="164"/>
  <c r="AS89" i="164"/>
  <c r="AS85" i="164"/>
  <c r="BW85" i="164"/>
  <c r="CL85" i="164"/>
  <c r="BH85" i="164"/>
  <c r="AD85" i="164"/>
  <c r="O85" i="164"/>
  <c r="BH86" i="164"/>
  <c r="AD86" i="164"/>
  <c r="AS86" i="164"/>
  <c r="O86" i="164"/>
  <c r="BW86" i="164"/>
  <c r="CL86" i="164"/>
  <c r="DN32" i="164"/>
  <c r="DQ32" i="164"/>
  <c r="DG32" i="164"/>
  <c r="BM61" i="164"/>
  <c r="AX61" i="164"/>
  <c r="CB61" i="164"/>
  <c r="T61" i="164"/>
  <c r="AI61" i="164"/>
  <c r="E61" i="164"/>
  <c r="BM67" i="164"/>
  <c r="AX67" i="164"/>
  <c r="CL67" i="164"/>
  <c r="AI67" i="164"/>
  <c r="T67" i="164"/>
  <c r="E67" i="164"/>
  <c r="CB67" i="164"/>
  <c r="CG67" i="164"/>
  <c r="AD111" i="164"/>
  <c r="BW111" i="164"/>
  <c r="O111" i="164"/>
  <c r="BH111" i="164"/>
  <c r="CL111" i="164"/>
  <c r="AS111" i="164"/>
  <c r="AD117" i="164"/>
  <c r="AS117" i="164"/>
  <c r="BW117" i="164"/>
  <c r="O117" i="164"/>
  <c r="BH117" i="164"/>
  <c r="BW61" i="164"/>
  <c r="BH61" i="164"/>
  <c r="AD61" i="164"/>
  <c r="AS61" i="164"/>
  <c r="O61" i="164"/>
  <c r="CL61" i="164"/>
  <c r="O67" i="164"/>
  <c r="BH67" i="164"/>
  <c r="AS67" i="164"/>
  <c r="AD67" i="164"/>
  <c r="BW67" i="164"/>
  <c r="O82" i="164"/>
  <c r="AS82" i="164"/>
  <c r="BW82" i="164"/>
  <c r="CL82" i="164"/>
  <c r="AD82" i="164"/>
  <c r="BH82" i="164"/>
  <c r="DN27" i="164"/>
  <c r="DG27" i="164"/>
  <c r="DQ27" i="164"/>
  <c r="DT19" i="164"/>
  <c r="BM64" i="164"/>
  <c r="AX64" i="164"/>
  <c r="CB64" i="164"/>
  <c r="E64" i="164"/>
  <c r="T64" i="164"/>
  <c r="AI64" i="164"/>
  <c r="CB68" i="164"/>
  <c r="E68" i="164"/>
  <c r="BM68" i="164"/>
  <c r="T68" i="164"/>
  <c r="AI68" i="164"/>
  <c r="AX68" i="164"/>
  <c r="E69" i="164"/>
  <c r="T69" i="164"/>
  <c r="AI69" i="164"/>
  <c r="CB69" i="164"/>
  <c r="AX69" i="164"/>
  <c r="BM69" i="164"/>
  <c r="BM65" i="164"/>
  <c r="AX65" i="164"/>
  <c r="CB65" i="164"/>
  <c r="T65" i="164"/>
  <c r="AI65" i="164"/>
  <c r="E65" i="164"/>
  <c r="T66" i="164"/>
  <c r="E66" i="164"/>
  <c r="BM66" i="164"/>
  <c r="AI66" i="164"/>
  <c r="AX66" i="164"/>
  <c r="CB66" i="164"/>
  <c r="AD101" i="164"/>
  <c r="BH101" i="164"/>
  <c r="AS101" i="164"/>
  <c r="BW101" i="164"/>
  <c r="O101" i="164"/>
  <c r="CL101" i="164"/>
  <c r="BH107" i="164"/>
  <c r="O107" i="164"/>
  <c r="AS107" i="164"/>
  <c r="AD107" i="164"/>
  <c r="BW107" i="164"/>
  <c r="CL62" i="164"/>
  <c r="BH62" i="164"/>
  <c r="AS62" i="164"/>
  <c r="O62" i="164"/>
  <c r="BW62" i="164"/>
  <c r="AD62" i="164"/>
  <c r="DT21" i="164"/>
  <c r="AX84" i="164"/>
  <c r="BM84" i="164"/>
  <c r="CB84" i="164"/>
  <c r="E84" i="164"/>
  <c r="AI84" i="164"/>
  <c r="T84" i="164"/>
  <c r="T88" i="164"/>
  <c r="AI88" i="164"/>
  <c r="CB88" i="164"/>
  <c r="BM88" i="164"/>
  <c r="AX88" i="164"/>
  <c r="E88" i="164"/>
  <c r="E89" i="164"/>
  <c r="AI89" i="164"/>
  <c r="CB89" i="164"/>
  <c r="BM89" i="164"/>
  <c r="AX89" i="164"/>
  <c r="T89" i="164"/>
  <c r="AI85" i="164"/>
  <c r="AX85" i="164"/>
  <c r="BM85" i="164"/>
  <c r="T85" i="164"/>
  <c r="E85" i="164"/>
  <c r="CB85" i="164"/>
  <c r="BM86" i="164"/>
  <c r="T86" i="164"/>
  <c r="AI86" i="164"/>
  <c r="CB86" i="164"/>
  <c r="E86" i="164"/>
  <c r="AX86" i="164"/>
  <c r="DM34" i="164"/>
  <c r="DP34" i="164"/>
  <c r="DS34" i="164"/>
  <c r="DT25" i="164"/>
  <c r="AX124" i="164"/>
  <c r="CB124" i="164"/>
  <c r="BM124" i="164"/>
  <c r="T124" i="164"/>
  <c r="E124" i="164"/>
  <c r="AI124" i="164"/>
  <c r="CB128" i="164"/>
  <c r="BM128" i="164"/>
  <c r="AI128" i="164"/>
  <c r="T128" i="164"/>
  <c r="AX128" i="164"/>
  <c r="E128" i="164"/>
  <c r="E129" i="164"/>
  <c r="BM129" i="164"/>
  <c r="T129" i="164"/>
  <c r="AI129" i="164"/>
  <c r="CB129" i="164"/>
  <c r="AX129" i="164"/>
  <c r="T125" i="164"/>
  <c r="CB125" i="164"/>
  <c r="E125" i="164"/>
  <c r="AI125" i="164"/>
  <c r="BM125" i="164"/>
  <c r="AX125" i="164"/>
  <c r="T126" i="164"/>
  <c r="AI126" i="164"/>
  <c r="BM126" i="164"/>
  <c r="CB126" i="164"/>
  <c r="E126" i="164"/>
  <c r="AX126" i="164"/>
  <c r="DV23" i="164"/>
  <c r="AS104" i="164"/>
  <c r="BW104" i="164"/>
  <c r="AD104" i="164"/>
  <c r="CL104" i="164"/>
  <c r="O104" i="164"/>
  <c r="BH104" i="164"/>
  <c r="BH108" i="164"/>
  <c r="AS108" i="164"/>
  <c r="O108" i="164"/>
  <c r="BW108" i="164"/>
  <c r="AD108" i="164"/>
  <c r="CL108" i="164"/>
  <c r="AD109" i="164"/>
  <c r="CL109" i="164"/>
  <c r="BH109" i="164"/>
  <c r="AS109" i="164"/>
  <c r="BW109" i="164"/>
  <c r="O109" i="164"/>
  <c r="AD105" i="164"/>
  <c r="BH105" i="164"/>
  <c r="O105" i="164"/>
  <c r="CL105" i="164"/>
  <c r="BW105" i="164"/>
  <c r="AS105" i="164"/>
  <c r="CL106" i="164"/>
  <c r="BW106" i="164"/>
  <c r="AD106" i="164"/>
  <c r="AS106" i="164"/>
  <c r="BH106" i="164"/>
  <c r="O106" i="164"/>
  <c r="BW52" i="164"/>
  <c r="AD52" i="164"/>
  <c r="O52" i="164"/>
  <c r="BH52" i="164"/>
  <c r="AS52" i="164"/>
  <c r="CL52" i="164"/>
  <c r="CB81" i="164"/>
  <c r="E81" i="164"/>
  <c r="AX81" i="164"/>
  <c r="T81" i="164"/>
  <c r="BM81" i="164"/>
  <c r="AI81" i="164"/>
  <c r="E87" i="164"/>
  <c r="CL87" i="164"/>
  <c r="BM87" i="164"/>
  <c r="AX87" i="164"/>
  <c r="CG87" i="164"/>
  <c r="T87" i="164"/>
  <c r="AI87" i="164"/>
  <c r="CB87" i="164"/>
  <c r="DG36" i="164"/>
  <c r="DQ36" i="164"/>
  <c r="DN36" i="164"/>
  <c r="AX122" i="164"/>
  <c r="AI122" i="164"/>
  <c r="E122" i="164"/>
  <c r="BM122" i="164"/>
  <c r="CB122" i="164"/>
  <c r="T122" i="164"/>
  <c r="CL102" i="164"/>
  <c r="BW102" i="164"/>
  <c r="AS102" i="164"/>
  <c r="AD102" i="164"/>
  <c r="O102" i="164"/>
  <c r="BH102" i="164"/>
  <c r="DV18" i="164"/>
  <c r="BH54" i="164"/>
  <c r="AS58" i="164"/>
  <c r="BW54" i="164"/>
  <c r="CL54" i="164"/>
  <c r="BH58" i="164"/>
  <c r="BW58" i="164"/>
  <c r="O54" i="164"/>
  <c r="AS54" i="164"/>
  <c r="AD54" i="164"/>
  <c r="O58" i="164"/>
  <c r="CL59" i="164"/>
  <c r="AD59" i="164"/>
  <c r="CL58" i="164"/>
  <c r="AS59" i="164"/>
  <c r="AD58" i="164"/>
  <c r="BW59" i="164"/>
  <c r="O59" i="164"/>
  <c r="BH59" i="164"/>
  <c r="BW55" i="164"/>
  <c r="CL55" i="164"/>
  <c r="AD55" i="164"/>
  <c r="AS55" i="164"/>
  <c r="BH55" i="164"/>
  <c r="O55" i="164"/>
  <c r="BW56" i="164"/>
  <c r="BH56" i="164"/>
  <c r="CL56" i="164"/>
  <c r="O56" i="164"/>
  <c r="AS56" i="164"/>
  <c r="AD56" i="164"/>
  <c r="BM82" i="164"/>
  <c r="T82" i="164"/>
  <c r="AX82" i="164"/>
  <c r="E82" i="164"/>
  <c r="AI82" i="164"/>
  <c r="CB82" i="164"/>
  <c r="DQ33" i="164"/>
  <c r="DN33" i="164"/>
  <c r="DG33" i="164"/>
  <c r="DP31" i="164"/>
  <c r="DM31" i="164"/>
  <c r="DS31" i="164"/>
  <c r="BM121" i="164"/>
  <c r="E121" i="164"/>
  <c r="CB121" i="164"/>
  <c r="AX121" i="164"/>
  <c r="AI121" i="164"/>
  <c r="T121" i="164"/>
  <c r="AI127" i="164"/>
  <c r="AX127" i="164"/>
  <c r="CB127" i="164"/>
  <c r="CL127" i="164"/>
  <c r="E127" i="164"/>
  <c r="BM127" i="164"/>
  <c r="T127" i="164"/>
  <c r="CG127" i="164"/>
  <c r="CL51" i="164"/>
  <c r="BH51" i="164"/>
  <c r="AD51" i="164"/>
  <c r="AS51" i="164"/>
  <c r="BW51" i="164"/>
  <c r="O51" i="164"/>
  <c r="AS57" i="164"/>
  <c r="O57" i="164"/>
  <c r="BW57" i="164"/>
  <c r="AD57" i="164"/>
  <c r="BH57" i="164"/>
  <c r="DQ29" i="164"/>
  <c r="DN29" i="164"/>
  <c r="DG29" i="164"/>
  <c r="DP35" i="164"/>
  <c r="DM35" i="164"/>
  <c r="DS35" i="164"/>
  <c r="CL131" i="164"/>
  <c r="AS131" i="164"/>
  <c r="O131" i="164"/>
  <c r="BW131" i="164"/>
  <c r="BH131" i="164"/>
  <c r="AD131" i="164"/>
  <c r="O137" i="164"/>
  <c r="BH137" i="164"/>
  <c r="BW137" i="164"/>
  <c r="AD137" i="164"/>
  <c r="AS137" i="164"/>
  <c r="DV20" i="164"/>
  <c r="O74" i="164"/>
  <c r="CL74" i="164"/>
  <c r="AD74" i="164"/>
  <c r="BH74" i="164"/>
  <c r="BW74" i="164"/>
  <c r="AS74" i="164"/>
  <c r="CL78" i="164"/>
  <c r="AS78" i="164"/>
  <c r="BW78" i="164"/>
  <c r="AD78" i="164"/>
  <c r="O78" i="164"/>
  <c r="BH78" i="164"/>
  <c r="AD79" i="164"/>
  <c r="AS79" i="164"/>
  <c r="BW79" i="164"/>
  <c r="BH79" i="164"/>
  <c r="CL79" i="164"/>
  <c r="O79" i="164"/>
  <c r="BW75" i="164"/>
  <c r="BH75" i="164"/>
  <c r="AS75" i="164"/>
  <c r="O75" i="164"/>
  <c r="CL75" i="164"/>
  <c r="AD75" i="164"/>
  <c r="BH76" i="164"/>
  <c r="BW76" i="164"/>
  <c r="AD76" i="164"/>
  <c r="AS76" i="164"/>
  <c r="O76" i="164"/>
  <c r="CL76" i="164"/>
  <c r="T52" i="164"/>
  <c r="AI52" i="164"/>
  <c r="E52" i="164"/>
  <c r="CB52" i="164"/>
  <c r="AX52" i="164"/>
  <c r="BM52" i="164"/>
  <c r="DS28" i="164"/>
  <c r="DP28" i="164"/>
  <c r="DM28" i="164"/>
  <c r="DN35" i="164"/>
  <c r="DQ35" i="164"/>
  <c r="DG35" i="164"/>
  <c r="DV26" i="164"/>
  <c r="BW134" i="164"/>
  <c r="BH134" i="164"/>
  <c r="CL134" i="164"/>
  <c r="AD134" i="164"/>
  <c r="O134" i="164"/>
  <c r="AS134" i="164"/>
  <c r="BW138" i="164"/>
  <c r="O138" i="164"/>
  <c r="AD138" i="164"/>
  <c r="BH138" i="164"/>
  <c r="AS138" i="164"/>
  <c r="CL138" i="164"/>
  <c r="CL139" i="164"/>
  <c r="BH139" i="164"/>
  <c r="AD139" i="164"/>
  <c r="BW139" i="164"/>
  <c r="O139" i="164"/>
  <c r="AS139" i="164"/>
  <c r="AS135" i="164"/>
  <c r="AD135" i="164"/>
  <c r="BW135" i="164"/>
  <c r="BH135" i="164"/>
  <c r="O135" i="164"/>
  <c r="CL135" i="164"/>
  <c r="BH136" i="164"/>
  <c r="AS136" i="164"/>
  <c r="CL136" i="164"/>
  <c r="BW136" i="164"/>
  <c r="O136" i="164"/>
  <c r="AD136" i="164"/>
  <c r="AS71" i="164"/>
  <c r="CL71" i="164"/>
  <c r="BW71" i="164"/>
  <c r="BH71" i="164"/>
  <c r="O71" i="164"/>
  <c r="AD71" i="164"/>
  <c r="BH77" i="164"/>
  <c r="BW77" i="164"/>
  <c r="AS77" i="164"/>
  <c r="AD77" i="164"/>
  <c r="O77" i="164"/>
  <c r="CB102" i="164"/>
  <c r="AX102" i="164"/>
  <c r="BM102" i="164"/>
  <c r="E102" i="164"/>
  <c r="T102" i="164"/>
  <c r="AI102" i="164"/>
  <c r="DT18" i="164"/>
  <c r="CB54" i="164"/>
  <c r="AI58" i="164"/>
  <c r="BM54" i="164"/>
  <c r="AI54" i="164"/>
  <c r="E54" i="164"/>
  <c r="T54" i="164"/>
  <c r="AX54" i="164"/>
  <c r="AX58" i="164"/>
  <c r="CB58" i="164"/>
  <c r="T58" i="164"/>
  <c r="BM58" i="164"/>
  <c r="CB59" i="164"/>
  <c r="E59" i="164"/>
  <c r="AI59" i="164"/>
  <c r="E58" i="164"/>
  <c r="T59" i="164"/>
  <c r="BM59" i="164"/>
  <c r="AX59" i="164"/>
  <c r="AI55" i="164"/>
  <c r="AX55" i="164"/>
  <c r="T55" i="164"/>
  <c r="CB55" i="164"/>
  <c r="E55" i="164"/>
  <c r="BM55" i="164"/>
  <c r="BM56" i="164"/>
  <c r="CB56" i="164"/>
  <c r="AX56" i="164"/>
  <c r="E56" i="164"/>
  <c r="AI56" i="164"/>
  <c r="T56" i="164"/>
  <c r="DS30" i="164"/>
  <c r="DP30" i="164"/>
  <c r="DM30" i="164"/>
  <c r="DM29" i="164"/>
  <c r="DP29" i="164"/>
  <c r="DS29" i="164"/>
  <c r="AD132" i="164"/>
  <c r="CL132" i="164"/>
  <c r="BH132" i="164"/>
  <c r="O132" i="164"/>
  <c r="BW132" i="164"/>
  <c r="AS132" i="164"/>
  <c r="K14" i="117"/>
  <c r="AR47" i="117"/>
  <c r="V16" i="117"/>
  <c r="V41" i="117"/>
  <c r="L60" i="117"/>
  <c r="L11" i="117" s="1"/>
  <c r="AH96" i="117"/>
  <c r="AH47" i="117" s="1"/>
  <c r="G15" i="148"/>
  <c r="G25" i="148" s="1"/>
  <c r="E15" i="148"/>
  <c r="E25" i="148" s="1"/>
  <c r="I15" i="148"/>
  <c r="F15" i="148"/>
  <c r="H15" i="148"/>
  <c r="H25" i="148" s="1"/>
  <c r="D15" i="148"/>
  <c r="D25" i="148" s="1"/>
  <c r="W98" i="117"/>
  <c r="X98" i="117" s="1"/>
  <c r="K15" i="117"/>
  <c r="K26" i="117"/>
  <c r="K39" i="117"/>
  <c r="AH99" i="117"/>
  <c r="AI99" i="117" s="1"/>
  <c r="AR39" i="117"/>
  <c r="AG10" i="117"/>
  <c r="AR42" i="117"/>
  <c r="AG12" i="117"/>
  <c r="AR23" i="117"/>
  <c r="T17" i="125"/>
  <c r="T18" i="146" s="1"/>
  <c r="I10" i="125"/>
  <c r="AE16" i="146"/>
  <c r="AM16" i="146"/>
  <c r="AH16" i="146"/>
  <c r="AI16" i="146"/>
  <c r="CS16" i="146"/>
  <c r="AJ16" i="146"/>
  <c r="AC16" i="146"/>
  <c r="AD16" i="146"/>
  <c r="CP16" i="146"/>
  <c r="AN16" i="146"/>
  <c r="CN16" i="146"/>
  <c r="CO16" i="146"/>
  <c r="FE16" i="146"/>
  <c r="AK16" i="146"/>
  <c r="AF16" i="146"/>
  <c r="HY16" i="146"/>
  <c r="AL16" i="146"/>
  <c r="AO16" i="146"/>
  <c r="AG16" i="146"/>
  <c r="CQ16" i="146"/>
  <c r="EY16" i="146"/>
  <c r="FG16" i="146"/>
  <c r="IA16" i="146"/>
  <c r="IB16" i="146"/>
  <c r="IH16" i="146"/>
  <c r="IE16" i="146"/>
  <c r="FA16" i="146"/>
  <c r="FB16" i="146"/>
  <c r="CX16" i="146"/>
  <c r="HX16" i="146"/>
  <c r="ID16" i="146"/>
  <c r="IJ16" i="146"/>
  <c r="IG16" i="146"/>
  <c r="CW16" i="146"/>
  <c r="EV16" i="146"/>
  <c r="CU16" i="146"/>
  <c r="II16" i="146"/>
  <c r="CV16" i="146"/>
  <c r="EZ16" i="146"/>
  <c r="CR16" i="146"/>
  <c r="FD16" i="146"/>
  <c r="FC16" i="146"/>
  <c r="CT16" i="146"/>
  <c r="EW16" i="146"/>
  <c r="IC16" i="146"/>
  <c r="FF16" i="146"/>
  <c r="IF16" i="146"/>
  <c r="HZ16" i="146"/>
  <c r="CM16" i="146"/>
  <c r="EX16" i="146"/>
  <c r="AG15" i="146"/>
  <c r="HY15" i="146"/>
  <c r="CO15" i="146"/>
  <c r="AC15" i="146"/>
  <c r="CN15" i="146"/>
  <c r="AH15" i="146"/>
  <c r="AN15" i="146"/>
  <c r="FE15" i="146"/>
  <c r="CQ15" i="146"/>
  <c r="AM15" i="146"/>
  <c r="AE15" i="146"/>
  <c r="AK15" i="146"/>
  <c r="AL15" i="146"/>
  <c r="AD15" i="146"/>
  <c r="AO15" i="146"/>
  <c r="AF15" i="146"/>
  <c r="CS15" i="146"/>
  <c r="AI15" i="146"/>
  <c r="AJ15" i="146"/>
  <c r="CP15" i="146"/>
  <c r="CW15" i="146"/>
  <c r="IF15" i="146"/>
  <c r="II15" i="146"/>
  <c r="IC15" i="146"/>
  <c r="EX15" i="146"/>
  <c r="HX15" i="146"/>
  <c r="IG15" i="146"/>
  <c r="IB15" i="146"/>
  <c r="FA15" i="146"/>
  <c r="IH15" i="146"/>
  <c r="HZ15" i="146"/>
  <c r="EZ15" i="146"/>
  <c r="FG15" i="146"/>
  <c r="CX15" i="146"/>
  <c r="IA15" i="146"/>
  <c r="FC15" i="146"/>
  <c r="ID15" i="146"/>
  <c r="FD15" i="146"/>
  <c r="CT15" i="146"/>
  <c r="CV15" i="146"/>
  <c r="IE15" i="146"/>
  <c r="EV15" i="146"/>
  <c r="CU15" i="146"/>
  <c r="FF15" i="146"/>
  <c r="CM15" i="146"/>
  <c r="FB15" i="146"/>
  <c r="CR15" i="146"/>
  <c r="EW15" i="146"/>
  <c r="IJ15" i="146"/>
  <c r="EY15" i="146"/>
  <c r="U15" i="125"/>
  <c r="V15" i="125" s="1"/>
  <c r="U16" i="146"/>
  <c r="BW16" i="146"/>
  <c r="S16" i="146"/>
  <c r="P16" i="146"/>
  <c r="L16" i="146"/>
  <c r="HM16" i="146"/>
  <c r="R16" i="146"/>
  <c r="HO16" i="146"/>
  <c r="BY16" i="146"/>
  <c r="T16" i="146"/>
  <c r="N16" i="146"/>
  <c r="I16" i="146"/>
  <c r="O16" i="146"/>
  <c r="J16" i="146"/>
  <c r="Q16" i="146"/>
  <c r="M16" i="146"/>
  <c r="HL16" i="146"/>
  <c r="K16" i="146"/>
  <c r="HP16" i="146"/>
  <c r="HF16" i="146"/>
  <c r="CB16" i="146"/>
  <c r="ED16" i="146"/>
  <c r="BT16" i="146"/>
  <c r="BU16" i="146"/>
  <c r="HG16" i="146"/>
  <c r="BS16" i="146"/>
  <c r="EJ16" i="146"/>
  <c r="EE16" i="146"/>
  <c r="EH16" i="146"/>
  <c r="EB16" i="146"/>
  <c r="CA16" i="146"/>
  <c r="HK16" i="146"/>
  <c r="HI16" i="146"/>
  <c r="EK16" i="146"/>
  <c r="HN16" i="146"/>
  <c r="EF16" i="146"/>
  <c r="CD16" i="146"/>
  <c r="EC16" i="146"/>
  <c r="EI16" i="146"/>
  <c r="BR16" i="146"/>
  <c r="HJ16" i="146"/>
  <c r="HD16" i="146"/>
  <c r="BV16" i="146"/>
  <c r="HE16" i="146"/>
  <c r="BX16" i="146"/>
  <c r="HH16" i="146"/>
  <c r="EG16" i="146"/>
  <c r="CC16" i="146"/>
  <c r="EM16" i="146"/>
  <c r="EL16" i="146"/>
  <c r="BZ16" i="146"/>
  <c r="IH26" i="146"/>
  <c r="JW24" i="146"/>
  <c r="IH23" i="146"/>
  <c r="IH24" i="146"/>
  <c r="HZ23" i="146"/>
  <c r="HZ24" i="146"/>
  <c r="JO25" i="146"/>
  <c r="CV26" i="146"/>
  <c r="CB22" i="146"/>
  <c r="CB24" i="146"/>
  <c r="JW25" i="146"/>
  <c r="JV23" i="146"/>
  <c r="CV25" i="146"/>
  <c r="JN23" i="146"/>
  <c r="CV22" i="146"/>
  <c r="JO26" i="146"/>
  <c r="EX22" i="146"/>
  <c r="HZ22" i="146"/>
  <c r="CV23" i="146"/>
  <c r="EX23" i="146"/>
  <c r="IH22" i="146"/>
  <c r="CB25" i="146"/>
  <c r="JW26" i="146"/>
  <c r="CB26" i="146"/>
  <c r="CV24" i="146"/>
  <c r="CB23" i="146"/>
  <c r="JV22" i="146"/>
  <c r="EX25" i="146"/>
  <c r="EX24" i="146"/>
  <c r="JN22" i="146"/>
  <c r="HZ26" i="146"/>
  <c r="IH25" i="146"/>
  <c r="JO24" i="146"/>
  <c r="EX26" i="146"/>
  <c r="HZ25" i="146"/>
  <c r="G36" i="148"/>
  <c r="F44" i="132"/>
  <c r="EO26" i="146"/>
  <c r="FI26" i="146"/>
  <c r="FO26" i="146" s="1"/>
  <c r="HR26" i="146"/>
  <c r="EO25" i="146"/>
  <c r="FI25" i="146"/>
  <c r="FO25" i="146" s="1"/>
  <c r="CZ24" i="146"/>
  <c r="DO24" i="146" s="1"/>
  <c r="DP24" i="146" s="1"/>
  <c r="DQ24" i="146" s="1"/>
  <c r="DR24" i="146" s="1"/>
  <c r="CZ25" i="146"/>
  <c r="DO25" i="146" s="1"/>
  <c r="DP25" i="146" s="1"/>
  <c r="DQ25" i="146" s="1"/>
  <c r="DR25" i="146" s="1"/>
  <c r="IL24" i="146"/>
  <c r="FI24" i="146"/>
  <c r="FO24" i="146" s="1"/>
  <c r="CL21" i="146"/>
  <c r="CU21" i="146" s="1"/>
  <c r="CV21" i="146" s="1"/>
  <c r="CW21" i="146" s="1"/>
  <c r="CX21" i="146" s="1"/>
  <c r="D13" i="148"/>
  <c r="JM21" i="146"/>
  <c r="JN21" i="146" s="1"/>
  <c r="JO21" i="146" s="1"/>
  <c r="JP21" i="146" s="1"/>
  <c r="JQ21" i="146" s="1"/>
  <c r="JR21" i="146" s="1"/>
  <c r="JS21" i="146" s="1"/>
  <c r="JT21" i="146" s="1"/>
  <c r="JU21" i="146"/>
  <c r="JV21" i="146" s="1"/>
  <c r="JW21" i="146" s="1"/>
  <c r="JX21" i="146" s="1"/>
  <c r="HY21" i="146"/>
  <c r="HZ21" i="146" s="1"/>
  <c r="IA21" i="146" s="1"/>
  <c r="IB21" i="146" s="1"/>
  <c r="IC21" i="146" s="1"/>
  <c r="ID21" i="146" s="1"/>
  <c r="IE21" i="146" s="1"/>
  <c r="IF21" i="146" s="1"/>
  <c r="IG21" i="146"/>
  <c r="IH21" i="146" s="1"/>
  <c r="II21" i="146" s="1"/>
  <c r="IJ21" i="146" s="1"/>
  <c r="IL25" i="146"/>
  <c r="CF26" i="146"/>
  <c r="EA21" i="146"/>
  <c r="FO22" i="146"/>
  <c r="CF25" i="146"/>
  <c r="JA24" i="146"/>
  <c r="IS24" i="146"/>
  <c r="JA23" i="146"/>
  <c r="IS23" i="146"/>
  <c r="HR24" i="146"/>
  <c r="JA26" i="146"/>
  <c r="IS26" i="146"/>
  <c r="DO22" i="146"/>
  <c r="DP22" i="146" s="1"/>
  <c r="DQ22" i="146" s="1"/>
  <c r="DR22" i="146" s="1"/>
  <c r="IS22" i="146"/>
  <c r="JA22" i="146"/>
  <c r="EO24" i="146"/>
  <c r="IL26" i="146"/>
  <c r="CF24" i="146"/>
  <c r="CZ26" i="146"/>
  <c r="DO26" i="146" s="1"/>
  <c r="DP26" i="146" s="1"/>
  <c r="DQ26" i="146" s="1"/>
  <c r="DR26" i="146" s="1"/>
  <c r="JA25" i="146"/>
  <c r="IS25" i="146"/>
  <c r="HR25" i="146"/>
  <c r="CA21" i="146"/>
  <c r="CB21" i="146" s="1"/>
  <c r="CC21" i="146" s="1"/>
  <c r="CD21" i="146" s="1"/>
  <c r="IO8" i="146"/>
  <c r="IO21" i="146" s="1"/>
  <c r="IN8" i="146"/>
  <c r="IN21" i="146" s="1"/>
  <c r="IL8" i="146"/>
  <c r="IQ8" i="146"/>
  <c r="IQ21" i="146" s="1"/>
  <c r="IR21" i="146" s="1"/>
  <c r="IM8" i="146"/>
  <c r="IM21" i="146" s="1"/>
  <c r="IP8" i="146"/>
  <c r="IP21" i="146" s="1"/>
  <c r="CR8" i="101"/>
  <c r="DB17" i="147"/>
  <c r="CO8" i="101"/>
  <c r="CQ8" i="101"/>
  <c r="CS8" i="101"/>
  <c r="CT8" i="101"/>
  <c r="CP8" i="101"/>
  <c r="AR20" i="117"/>
  <c r="AR25" i="117"/>
  <c r="AR31" i="117"/>
  <c r="AR30" i="117"/>
  <c r="AR21" i="117"/>
  <c r="AR26" i="117"/>
  <c r="AR11" i="117"/>
  <c r="K23" i="117"/>
  <c r="AR34" i="117"/>
  <c r="AR36" i="117"/>
  <c r="AR14" i="117"/>
  <c r="J53" i="117"/>
  <c r="AR51" i="117"/>
  <c r="AR49" i="117"/>
  <c r="I17" i="125"/>
  <c r="AK17" i="125"/>
  <c r="AK12" i="125" s="1"/>
  <c r="AK15" i="125"/>
  <c r="AK10" i="125" s="1"/>
  <c r="T10" i="125"/>
  <c r="J15" i="125"/>
  <c r="J10" i="125" s="1"/>
  <c r="IL16" i="146"/>
  <c r="IL23" i="146" s="1"/>
  <c r="HR14" i="146"/>
  <c r="HR21" i="146" s="1"/>
  <c r="CZ16" i="146"/>
  <c r="CZ14" i="146" s="1"/>
  <c r="CF14" i="146"/>
  <c r="CF21" i="146" s="1"/>
  <c r="AJ16" i="125"/>
  <c r="T16" i="125"/>
  <c r="I16" i="125"/>
  <c r="JF19" i="146"/>
  <c r="JF26" i="146" s="1"/>
  <c r="JF18" i="146"/>
  <c r="JF25" i="146" s="1"/>
  <c r="AJ14" i="125"/>
  <c r="T14" i="125"/>
  <c r="AJ18" i="125"/>
  <c r="T18" i="125"/>
  <c r="I18" i="125"/>
  <c r="JF17" i="146"/>
  <c r="JF24" i="146" s="1"/>
  <c r="FI16" i="146"/>
  <c r="FI14" i="146" s="1"/>
  <c r="EO14" i="146"/>
  <c r="EO21" i="146" s="1"/>
  <c r="AQ14" i="146"/>
  <c r="AQ21" i="146" s="1"/>
  <c r="Z21" i="147"/>
  <c r="DS13" i="147"/>
  <c r="FI8" i="146"/>
  <c r="DT12" i="147"/>
  <c r="AA20" i="147"/>
  <c r="CZ8" i="146"/>
  <c r="AB20" i="147"/>
  <c r="DU12" i="147"/>
  <c r="DQ10" i="147"/>
  <c r="X9" i="147"/>
  <c r="X17" i="147" s="1"/>
  <c r="X18" i="147"/>
  <c r="DB8" i="146"/>
  <c r="DB21" i="146" s="1"/>
  <c r="FK8" i="146"/>
  <c r="FK21" i="146" s="1"/>
  <c r="Y22" i="147"/>
  <c r="DR14" i="147"/>
  <c r="DV12" i="147"/>
  <c r="AC20" i="147"/>
  <c r="Z18" i="147"/>
  <c r="DS10" i="147"/>
  <c r="Z9" i="147"/>
  <c r="Z17" i="147" s="1"/>
  <c r="G13" i="148"/>
  <c r="G20" i="148"/>
  <c r="AA19" i="147"/>
  <c r="DT19" i="147" s="1"/>
  <c r="DT11" i="147"/>
  <c r="DR13" i="147"/>
  <c r="Y21" i="147"/>
  <c r="FN8" i="146"/>
  <c r="FN21" i="146" s="1"/>
  <c r="DQ12" i="147"/>
  <c r="X20" i="147"/>
  <c r="DD8" i="146"/>
  <c r="DD21" i="146" s="1"/>
  <c r="H13" i="148"/>
  <c r="H20" i="148"/>
  <c r="DU10" i="147"/>
  <c r="AB18" i="147"/>
  <c r="AB9" i="147"/>
  <c r="AB17" i="147" s="1"/>
  <c r="DR12" i="147"/>
  <c r="Y20" i="147"/>
  <c r="J10" i="148"/>
  <c r="J13" i="148" s="1"/>
  <c r="E13" i="148"/>
  <c r="K10" i="148"/>
  <c r="K13" i="148" s="1"/>
  <c r="E20" i="148"/>
  <c r="AB22" i="147"/>
  <c r="DU14" i="147"/>
  <c r="DE8" i="146"/>
  <c r="DE21" i="146" s="1"/>
  <c r="DF21" i="146" s="1"/>
  <c r="I13" i="148"/>
  <c r="I20" i="148"/>
  <c r="DV10" i="147"/>
  <c r="AC9" i="147"/>
  <c r="AC17" i="147" s="1"/>
  <c r="AC18" i="147"/>
  <c r="Z20" i="147"/>
  <c r="DS12" i="147"/>
  <c r="DV14" i="147"/>
  <c r="AC22" i="147"/>
  <c r="AB19" i="147"/>
  <c r="DU11" i="147"/>
  <c r="DC8" i="146"/>
  <c r="DC21" i="146" s="1"/>
  <c r="X22" i="147"/>
  <c r="DQ14" i="147"/>
  <c r="Y19" i="147"/>
  <c r="DR11" i="147"/>
  <c r="AA18" i="147"/>
  <c r="AA9" i="147"/>
  <c r="AA17" i="147" s="1"/>
  <c r="DT10" i="147"/>
  <c r="FM8" i="146"/>
  <c r="FM21" i="146" s="1"/>
  <c r="Z19" i="147"/>
  <c r="DS11" i="147"/>
  <c r="F13" i="148"/>
  <c r="F20" i="148"/>
  <c r="DA8" i="146"/>
  <c r="DA21" i="146" s="1"/>
  <c r="DT13" i="147"/>
  <c r="AA21" i="147"/>
  <c r="X21" i="147"/>
  <c r="DQ13" i="147"/>
  <c r="DR10" i="147"/>
  <c r="Y18" i="147"/>
  <c r="Y9" i="147"/>
  <c r="Y17" i="147" s="1"/>
  <c r="AB21" i="147"/>
  <c r="DU13" i="147"/>
  <c r="FL8" i="146"/>
  <c r="FL21" i="146" s="1"/>
  <c r="DQ11" i="147"/>
  <c r="X19" i="147"/>
  <c r="AC21" i="147"/>
  <c r="DV13" i="147"/>
  <c r="AA22" i="147"/>
  <c r="DT14" i="147"/>
  <c r="FJ8" i="146"/>
  <c r="FJ21" i="146" s="1"/>
  <c r="DV11" i="147"/>
  <c r="AC19" i="147"/>
  <c r="Z22" i="147"/>
  <c r="DS14" i="147"/>
  <c r="AR44" i="117"/>
  <c r="AR15" i="117"/>
  <c r="AR27" i="117"/>
  <c r="K102" i="117"/>
  <c r="AR37" i="117"/>
  <c r="AG13" i="117"/>
  <c r="AR17" i="117"/>
  <c r="AR10" i="117"/>
  <c r="AR46" i="117"/>
  <c r="AH72" i="117"/>
  <c r="AG23" i="117"/>
  <c r="AH85" i="117"/>
  <c r="AG36" i="117"/>
  <c r="AS36" i="117" s="1"/>
  <c r="L86" i="117"/>
  <c r="K37" i="117"/>
  <c r="AH95" i="117"/>
  <c r="AG46" i="117"/>
  <c r="L14" i="117"/>
  <c r="M63" i="117"/>
  <c r="X65" i="117"/>
  <c r="W16" i="117"/>
  <c r="X89" i="117"/>
  <c r="W40" i="117"/>
  <c r="M70" i="117"/>
  <c r="L21" i="117"/>
  <c r="AH67" i="117"/>
  <c r="AG18" i="117"/>
  <c r="AH83" i="117"/>
  <c r="AG34" i="117"/>
  <c r="AG21" i="117"/>
  <c r="AH70" i="117"/>
  <c r="L71" i="117"/>
  <c r="K22" i="117"/>
  <c r="V34" i="117"/>
  <c r="W83" i="117"/>
  <c r="K33" i="117"/>
  <c r="L82" i="117"/>
  <c r="X73" i="117"/>
  <c r="W24" i="117"/>
  <c r="L46" i="117"/>
  <c r="M95" i="117"/>
  <c r="M88" i="117"/>
  <c r="L39" i="117"/>
  <c r="W67" i="117"/>
  <c r="V18" i="117"/>
  <c r="AR38" i="117"/>
  <c r="AH82" i="117"/>
  <c r="AG33" i="117"/>
  <c r="L99" i="117"/>
  <c r="K50" i="117"/>
  <c r="W86" i="117"/>
  <c r="V37" i="117"/>
  <c r="AH63" i="117"/>
  <c r="AG14" i="117"/>
  <c r="L100" i="117"/>
  <c r="K51" i="117"/>
  <c r="AR35" i="117"/>
  <c r="L44" i="117"/>
  <c r="M93" i="117"/>
  <c r="W66" i="117"/>
  <c r="V17" i="117"/>
  <c r="AF53" i="117"/>
  <c r="X91" i="117"/>
  <c r="W42" i="117"/>
  <c r="V102" i="117"/>
  <c r="W92" i="117"/>
  <c r="V43" i="117"/>
  <c r="W31" i="117"/>
  <c r="X80" i="117"/>
  <c r="AH42" i="117"/>
  <c r="AI91" i="117"/>
  <c r="AH68" i="117"/>
  <c r="AG19" i="117"/>
  <c r="AG11" i="117"/>
  <c r="AH60" i="117"/>
  <c r="AF52" i="117"/>
  <c r="AF54" i="117"/>
  <c r="AF55" i="117" s="1"/>
  <c r="AR33" i="117"/>
  <c r="AR28" i="117"/>
  <c r="W78" i="117"/>
  <c r="V29" i="117"/>
  <c r="AG103" i="117"/>
  <c r="AG101" i="117"/>
  <c r="AH58" i="117"/>
  <c r="AG9" i="117"/>
  <c r="L80" i="117"/>
  <c r="K31" i="117"/>
  <c r="AG40" i="117"/>
  <c r="AH89" i="117"/>
  <c r="V30" i="117"/>
  <c r="W79" i="117"/>
  <c r="AR19" i="117"/>
  <c r="AG32" i="117"/>
  <c r="AH81" i="117"/>
  <c r="L87" i="117"/>
  <c r="K38" i="117"/>
  <c r="L97" i="117"/>
  <c r="K48" i="117"/>
  <c r="AR50" i="117"/>
  <c r="L59" i="117"/>
  <c r="K10" i="117"/>
  <c r="V19" i="117"/>
  <c r="W68" i="117"/>
  <c r="W10" i="117"/>
  <c r="X59" i="117"/>
  <c r="K43" i="117"/>
  <c r="L92" i="117"/>
  <c r="W84" i="117"/>
  <c r="V35" i="117"/>
  <c r="V28" i="117"/>
  <c r="W77" i="117"/>
  <c r="W94" i="117"/>
  <c r="V45" i="117"/>
  <c r="W99" i="117"/>
  <c r="V50" i="117"/>
  <c r="AH87" i="117"/>
  <c r="AG38" i="117"/>
  <c r="AR41" i="117"/>
  <c r="K27" i="117"/>
  <c r="L76" i="117"/>
  <c r="L90" i="117"/>
  <c r="K41" i="117"/>
  <c r="W75" i="117"/>
  <c r="V26" i="117"/>
  <c r="AH64" i="117"/>
  <c r="AG15" i="117"/>
  <c r="W62" i="117"/>
  <c r="V13" i="117"/>
  <c r="AH78" i="117"/>
  <c r="AG29" i="117"/>
  <c r="M85" i="117"/>
  <c r="L36" i="117"/>
  <c r="W93" i="117"/>
  <c r="V44" i="117"/>
  <c r="W69" i="117"/>
  <c r="V20" i="117"/>
  <c r="L68" i="117"/>
  <c r="K19" i="117"/>
  <c r="AR40" i="117"/>
  <c r="V14" i="117"/>
  <c r="W63" i="117"/>
  <c r="AR48" i="117"/>
  <c r="W70" i="117"/>
  <c r="V21" i="117"/>
  <c r="W95" i="117"/>
  <c r="V46" i="117"/>
  <c r="W72" i="117"/>
  <c r="V23" i="117"/>
  <c r="M62" i="117"/>
  <c r="L13" i="117"/>
  <c r="AH86" i="117"/>
  <c r="AG37" i="117"/>
  <c r="V101" i="117"/>
  <c r="V103" i="117"/>
  <c r="W58" i="117"/>
  <c r="V9" i="117"/>
  <c r="AH79" i="117"/>
  <c r="AG30" i="117"/>
  <c r="AH65" i="117"/>
  <c r="AG16" i="117"/>
  <c r="AG102" i="117"/>
  <c r="U52" i="117"/>
  <c r="U54" i="117"/>
  <c r="U55" i="117" s="1"/>
  <c r="AH66" i="117"/>
  <c r="AG17" i="117"/>
  <c r="K49" i="117"/>
  <c r="L98" i="117"/>
  <c r="X96" i="117"/>
  <c r="W47" i="117"/>
  <c r="AR29" i="117"/>
  <c r="L67" i="117"/>
  <c r="K18" i="117"/>
  <c r="AH73" i="117"/>
  <c r="AG24" i="117"/>
  <c r="AH77" i="117"/>
  <c r="AG28" i="117"/>
  <c r="AR22" i="117"/>
  <c r="L78" i="117"/>
  <c r="K29" i="117"/>
  <c r="L77" i="117"/>
  <c r="K28" i="117"/>
  <c r="W61" i="117"/>
  <c r="V12" i="117"/>
  <c r="U53" i="117"/>
  <c r="AR9" i="117"/>
  <c r="J54" i="117"/>
  <c r="J55" i="117" s="1"/>
  <c r="J52" i="117"/>
  <c r="AI61" i="117"/>
  <c r="AH12" i="117"/>
  <c r="L89" i="117"/>
  <c r="K40" i="117"/>
  <c r="X90" i="117"/>
  <c r="W41" i="117"/>
  <c r="AG26" i="117"/>
  <c r="AH75" i="117"/>
  <c r="L96" i="117"/>
  <c r="K47" i="117"/>
  <c r="AS47" i="117" s="1"/>
  <c r="AH92" i="117"/>
  <c r="AG43" i="117"/>
  <c r="M83" i="117"/>
  <c r="L34" i="117"/>
  <c r="AH71" i="117"/>
  <c r="AG22" i="117"/>
  <c r="M75" i="117"/>
  <c r="L26" i="117"/>
  <c r="AR18" i="117"/>
  <c r="AR16" i="117"/>
  <c r="W76" i="117"/>
  <c r="V27" i="117"/>
  <c r="AR24" i="117"/>
  <c r="AH98" i="117"/>
  <c r="AG49" i="117"/>
  <c r="AR45" i="117"/>
  <c r="K101" i="117"/>
  <c r="K103" i="117"/>
  <c r="L58" i="117"/>
  <c r="K9" i="117"/>
  <c r="L23" i="117"/>
  <c r="M72" i="117"/>
  <c r="AH80" i="117"/>
  <c r="AG31" i="117"/>
  <c r="M61" i="117"/>
  <c r="L12" i="117"/>
  <c r="AH74" i="117"/>
  <c r="AG25" i="117"/>
  <c r="AH97" i="117"/>
  <c r="AG48" i="117"/>
  <c r="AR32" i="117"/>
  <c r="M74" i="117"/>
  <c r="L25" i="117"/>
  <c r="M66" i="117"/>
  <c r="L17" i="117"/>
  <c r="AH100" i="117"/>
  <c r="AG51" i="117"/>
  <c r="AH88" i="117"/>
  <c r="AG39" i="117"/>
  <c r="W82" i="117"/>
  <c r="V33" i="117"/>
  <c r="W60" i="117"/>
  <c r="V11" i="117"/>
  <c r="AG45" i="117"/>
  <c r="AH94" i="117"/>
  <c r="L84" i="117"/>
  <c r="K35" i="117"/>
  <c r="M65" i="117"/>
  <c r="L16" i="117"/>
  <c r="X71" i="117"/>
  <c r="W22" i="117"/>
  <c r="AH90" i="117"/>
  <c r="AG41" i="117"/>
  <c r="M64" i="117"/>
  <c r="L15" i="117"/>
  <c r="AH84" i="117"/>
  <c r="AG35" i="117"/>
  <c r="AH69" i="117"/>
  <c r="AG20" i="117"/>
  <c r="L73" i="117"/>
  <c r="K24" i="117"/>
  <c r="W81" i="117"/>
  <c r="V32" i="117"/>
  <c r="V38" i="117"/>
  <c r="W87" i="117"/>
  <c r="L94" i="117"/>
  <c r="K45" i="117"/>
  <c r="AI59" i="117"/>
  <c r="AH10" i="117"/>
  <c r="W39" i="117"/>
  <c r="X88" i="117"/>
  <c r="X100" i="117"/>
  <c r="W51" i="117"/>
  <c r="W97" i="117"/>
  <c r="V48" i="117"/>
  <c r="L42" i="117"/>
  <c r="M91" i="117"/>
  <c r="L81" i="117"/>
  <c r="K32" i="117"/>
  <c r="X85" i="117"/>
  <c r="W36" i="117"/>
  <c r="W64" i="117"/>
  <c r="V15" i="117"/>
  <c r="AR43" i="117"/>
  <c r="AS42" i="117"/>
  <c r="M79" i="117"/>
  <c r="L30" i="117"/>
  <c r="AH93" i="117"/>
  <c r="AG44" i="117"/>
  <c r="AI62" i="117"/>
  <c r="AH13" i="117"/>
  <c r="W74" i="117"/>
  <c r="V25" i="117"/>
  <c r="F43" i="132"/>
  <c r="D20" i="148"/>
  <c r="J30" i="148"/>
  <c r="K30" i="148"/>
  <c r="AH27" i="117" l="1"/>
  <c r="P51" i="164"/>
  <c r="P61" i="164" s="1"/>
  <c r="AZ16" i="164"/>
  <c r="CI16" i="164"/>
  <c r="Q16" i="164"/>
  <c r="Q17" i="164" s="1"/>
  <c r="S17" i="164" s="1"/>
  <c r="S11" i="164" s="1"/>
  <c r="R11" i="164" s="1"/>
  <c r="V16" i="164"/>
  <c r="L16" i="164"/>
  <c r="L17" i="164" s="1"/>
  <c r="N17" i="164" s="1"/>
  <c r="N11" i="164" s="1"/>
  <c r="M11" i="164" s="1"/>
  <c r="BJ16" i="164"/>
  <c r="BI16" i="164" s="1"/>
  <c r="BI26" i="164" s="1"/>
  <c r="BI36" i="164" s="1"/>
  <c r="BI46" i="164" s="1"/>
  <c r="BI52" i="164"/>
  <c r="BI62" i="164" s="1"/>
  <c r="BI72" i="164" s="1"/>
  <c r="BI82" i="164" s="1"/>
  <c r="BI92" i="164" s="1"/>
  <c r="F51" i="164"/>
  <c r="F61" i="164" s="1"/>
  <c r="F71" i="164" s="1"/>
  <c r="F81" i="164" s="1"/>
  <c r="F91" i="164" s="1"/>
  <c r="L20" i="117"/>
  <c r="AP16" i="164"/>
  <c r="AP17" i="164" s="1"/>
  <c r="AR17" i="164" s="1"/>
  <c r="AR14" i="164" s="1"/>
  <c r="AQ14" i="164" s="1"/>
  <c r="BO16" i="164"/>
  <c r="BN16" i="164" s="1"/>
  <c r="BN26" i="164" s="1"/>
  <c r="BN36" i="164" s="1"/>
  <c r="BN46" i="164" s="1"/>
  <c r="P52" i="164"/>
  <c r="P62" i="164" s="1"/>
  <c r="P72" i="164" s="1"/>
  <c r="P82" i="164" s="1"/>
  <c r="P92" i="164" s="1"/>
  <c r="AM42" i="164"/>
  <c r="AU16" i="164"/>
  <c r="AU17" i="164" s="1"/>
  <c r="AW17" i="164" s="1"/>
  <c r="AW14" i="164" s="1"/>
  <c r="AV14" i="164" s="1"/>
  <c r="G16" i="164"/>
  <c r="G17" i="164" s="1"/>
  <c r="I17" i="164" s="1"/>
  <c r="I11" i="164" s="1"/>
  <c r="H11" i="164" s="1"/>
  <c r="CN16" i="164"/>
  <c r="CN17" i="164" s="1"/>
  <c r="CP17" i="164" s="1"/>
  <c r="CP10" i="164" s="1"/>
  <c r="CP14" i="164" s="1"/>
  <c r="AE52" i="164"/>
  <c r="AE62" i="164" s="1"/>
  <c r="AK16" i="164"/>
  <c r="AK17" i="164" s="1"/>
  <c r="AM17" i="164" s="1"/>
  <c r="AM14" i="164" s="1"/>
  <c r="AL14" i="164" s="1"/>
  <c r="BT16" i="164"/>
  <c r="BS16" i="164" s="1"/>
  <c r="BS26" i="164" s="1"/>
  <c r="BS36" i="164" s="1"/>
  <c r="BS46" i="164" s="1"/>
  <c r="AF16" i="164"/>
  <c r="AF17" i="164" s="1"/>
  <c r="AH17" i="164" s="1"/>
  <c r="AH14" i="164" s="1"/>
  <c r="AG14" i="164" s="1"/>
  <c r="BE16" i="164"/>
  <c r="BD16" i="164" s="1"/>
  <c r="BD26" i="164" s="1"/>
  <c r="BD36" i="164" s="1"/>
  <c r="BD46" i="164" s="1"/>
  <c r="BY16" i="164"/>
  <c r="BY17" i="164" s="1"/>
  <c r="CA17" i="164" s="1"/>
  <c r="AA16" i="164"/>
  <c r="AA17" i="164" s="1"/>
  <c r="AC17" i="164" s="1"/>
  <c r="AC14" i="164" s="1"/>
  <c r="AB14" i="164" s="1"/>
  <c r="BN55" i="164"/>
  <c r="BN65" i="164" s="1"/>
  <c r="BN75" i="164" s="1"/>
  <c r="BN85" i="164" s="1"/>
  <c r="BN95" i="164" s="1"/>
  <c r="D25" i="165"/>
  <c r="D16" i="165"/>
  <c r="D26" i="165" s="1"/>
  <c r="H25" i="165"/>
  <c r="H16" i="165"/>
  <c r="H26" i="165" s="1"/>
  <c r="F25" i="165"/>
  <c r="F16" i="165"/>
  <c r="F26" i="165" s="1"/>
  <c r="I25" i="165"/>
  <c r="I16" i="165"/>
  <c r="I26" i="165" s="1"/>
  <c r="K15" i="165"/>
  <c r="J15" i="165"/>
  <c r="E25" i="165"/>
  <c r="E16" i="165"/>
  <c r="G25" i="165"/>
  <c r="G16" i="165"/>
  <c r="G26" i="165" s="1"/>
  <c r="AY51" i="164"/>
  <c r="AY61" i="164" s="1"/>
  <c r="AY71" i="164" s="1"/>
  <c r="AY81" i="164" s="1"/>
  <c r="AY91" i="164" s="1"/>
  <c r="AS16" i="117"/>
  <c r="U55" i="164"/>
  <c r="U65" i="164" s="1"/>
  <c r="U75" i="164" s="1"/>
  <c r="U85" i="164" s="1"/>
  <c r="U95" i="164" s="1"/>
  <c r="AT55" i="164"/>
  <c r="AT65" i="164" s="1"/>
  <c r="AT75" i="164" s="1"/>
  <c r="AT85" i="164" s="1"/>
  <c r="AT95" i="164" s="1"/>
  <c r="BX55" i="164"/>
  <c r="BX65" i="164" s="1"/>
  <c r="BX75" i="164" s="1"/>
  <c r="BX85" i="164" s="1"/>
  <c r="BX95" i="164" s="1"/>
  <c r="AJ55" i="164"/>
  <c r="AJ65" i="164" s="1"/>
  <c r="AJ75" i="164" s="1"/>
  <c r="AJ85" i="164" s="1"/>
  <c r="AJ95" i="164" s="1"/>
  <c r="AY55" i="164"/>
  <c r="AY65" i="164" s="1"/>
  <c r="AY75" i="164" s="1"/>
  <c r="AY85" i="164" s="1"/>
  <c r="AY95" i="164" s="1"/>
  <c r="CC55" i="164"/>
  <c r="CC65" i="164" s="1"/>
  <c r="CC75" i="164" s="1"/>
  <c r="CC85" i="164" s="1"/>
  <c r="CC95" i="164" s="1"/>
  <c r="CM55" i="164"/>
  <c r="CM65" i="164" s="1"/>
  <c r="CM75" i="164" s="1"/>
  <c r="CM85" i="164" s="1"/>
  <c r="CM95" i="164" s="1"/>
  <c r="AY52" i="164"/>
  <c r="AY62" i="164" s="1"/>
  <c r="AY72" i="164" s="1"/>
  <c r="AY82" i="164" s="1"/>
  <c r="AY92" i="164" s="1"/>
  <c r="BI55" i="164"/>
  <c r="BI65" i="164" s="1"/>
  <c r="BI75" i="164" s="1"/>
  <c r="BI85" i="164" s="1"/>
  <c r="BI95" i="164" s="1"/>
  <c r="BH172" i="164"/>
  <c r="AS172" i="164"/>
  <c r="CL172" i="164"/>
  <c r="AD172" i="164"/>
  <c r="BW172" i="164"/>
  <c r="O172" i="164"/>
  <c r="DT35" i="164"/>
  <c r="T224" i="164"/>
  <c r="AX224" i="164"/>
  <c r="AI224" i="164"/>
  <c r="CB224" i="164"/>
  <c r="E224" i="164"/>
  <c r="BM224" i="164"/>
  <c r="CB228" i="164"/>
  <c r="BM228" i="164"/>
  <c r="T228" i="164"/>
  <c r="AX228" i="164"/>
  <c r="E228" i="164"/>
  <c r="AI228" i="164"/>
  <c r="E229" i="164"/>
  <c r="AX229" i="164"/>
  <c r="CB229" i="164"/>
  <c r="AI229" i="164"/>
  <c r="BM229" i="164"/>
  <c r="T229" i="164"/>
  <c r="BM225" i="164"/>
  <c r="T225" i="164"/>
  <c r="AX225" i="164"/>
  <c r="CB225" i="164"/>
  <c r="E225" i="164"/>
  <c r="AI225" i="164"/>
  <c r="AX226" i="164"/>
  <c r="E226" i="164"/>
  <c r="AI226" i="164"/>
  <c r="CB226" i="164"/>
  <c r="T226" i="164"/>
  <c r="BM226" i="164"/>
  <c r="CL53" i="164"/>
  <c r="AD53" i="164"/>
  <c r="BW53" i="164"/>
  <c r="AS53" i="164"/>
  <c r="O53" i="164"/>
  <c r="BH53" i="164"/>
  <c r="T232" i="164"/>
  <c r="BM232" i="164"/>
  <c r="AX232" i="164"/>
  <c r="CB232" i="164"/>
  <c r="AI232" i="164"/>
  <c r="E232" i="164"/>
  <c r="BX51" i="164"/>
  <c r="BX61" i="164" s="1"/>
  <c r="BX71" i="164" s="1"/>
  <c r="BX81" i="164" s="1"/>
  <c r="BX91" i="164" s="1"/>
  <c r="AX211" i="164"/>
  <c r="E211" i="164"/>
  <c r="BM211" i="164"/>
  <c r="AI211" i="164"/>
  <c r="T211" i="164"/>
  <c r="CB211" i="164"/>
  <c r="AX217" i="164"/>
  <c r="BM217" i="164"/>
  <c r="AI217" i="164"/>
  <c r="E217" i="164"/>
  <c r="CL217" i="164"/>
  <c r="T217" i="164"/>
  <c r="CG217" i="164"/>
  <c r="CB217" i="164"/>
  <c r="CB222" i="164"/>
  <c r="T222" i="164"/>
  <c r="E222" i="164"/>
  <c r="AI222" i="164"/>
  <c r="BM222" i="164"/>
  <c r="AX222" i="164"/>
  <c r="P71" i="164"/>
  <c r="P81" i="164" s="1"/>
  <c r="P91" i="164" s="1"/>
  <c r="DT36" i="164"/>
  <c r="AI234" i="164"/>
  <c r="T234" i="164"/>
  <c r="BM234" i="164"/>
  <c r="AX234" i="164"/>
  <c r="CB234" i="164"/>
  <c r="E234" i="164"/>
  <c r="AI238" i="164"/>
  <c r="CB238" i="164"/>
  <c r="AX238" i="164"/>
  <c r="T238" i="164"/>
  <c r="E238" i="164"/>
  <c r="BM238" i="164"/>
  <c r="T239" i="164"/>
  <c r="AX239" i="164"/>
  <c r="AI239" i="164"/>
  <c r="E239" i="164"/>
  <c r="CB239" i="164"/>
  <c r="BM239" i="164"/>
  <c r="BM235" i="164"/>
  <c r="E235" i="164"/>
  <c r="AI235" i="164"/>
  <c r="CB235" i="164"/>
  <c r="AX235" i="164"/>
  <c r="T235" i="164"/>
  <c r="AX236" i="164"/>
  <c r="E236" i="164"/>
  <c r="BM236" i="164"/>
  <c r="T236" i="164"/>
  <c r="CB236" i="164"/>
  <c r="AI236" i="164"/>
  <c r="BN52" i="164"/>
  <c r="BN62" i="164" s="1"/>
  <c r="BN72" i="164" s="1"/>
  <c r="BN82" i="164" s="1"/>
  <c r="BN92" i="164" s="1"/>
  <c r="DV28" i="164"/>
  <c r="CL154" i="164"/>
  <c r="O154" i="164"/>
  <c r="BW154" i="164"/>
  <c r="AD154" i="164"/>
  <c r="BH154" i="164"/>
  <c r="AS154" i="164"/>
  <c r="O158" i="164"/>
  <c r="AS158" i="164"/>
  <c r="AD158" i="164"/>
  <c r="BW158" i="164"/>
  <c r="CL158" i="164"/>
  <c r="BH158" i="164"/>
  <c r="BW159" i="164"/>
  <c r="O159" i="164"/>
  <c r="AS159" i="164"/>
  <c r="BH159" i="164"/>
  <c r="AD159" i="164"/>
  <c r="CL159" i="164"/>
  <c r="AD155" i="164"/>
  <c r="CL155" i="164"/>
  <c r="O155" i="164"/>
  <c r="BH155" i="164"/>
  <c r="BW155" i="164"/>
  <c r="AS155" i="164"/>
  <c r="BH156" i="164"/>
  <c r="AS156" i="164"/>
  <c r="CL156" i="164"/>
  <c r="BW156" i="164"/>
  <c r="AD156" i="164"/>
  <c r="O156" i="164"/>
  <c r="T123" i="164"/>
  <c r="BM123" i="164"/>
  <c r="CB123" i="164"/>
  <c r="AI123" i="164"/>
  <c r="AX123" i="164"/>
  <c r="E123" i="164"/>
  <c r="DT31" i="164"/>
  <c r="CB184" i="164"/>
  <c r="AI184" i="164"/>
  <c r="T184" i="164"/>
  <c r="BM184" i="164"/>
  <c r="AX184" i="164"/>
  <c r="E184" i="164"/>
  <c r="BM188" i="164"/>
  <c r="E188" i="164"/>
  <c r="T188" i="164"/>
  <c r="AI188" i="164"/>
  <c r="AX188" i="164"/>
  <c r="CB188" i="164"/>
  <c r="CB189" i="164"/>
  <c r="E189" i="164"/>
  <c r="T189" i="164"/>
  <c r="BM189" i="164"/>
  <c r="AI189" i="164"/>
  <c r="AX189" i="164"/>
  <c r="BM185" i="164"/>
  <c r="AX185" i="164"/>
  <c r="T185" i="164"/>
  <c r="CB185" i="164"/>
  <c r="E185" i="164"/>
  <c r="AI185" i="164"/>
  <c r="AX186" i="164"/>
  <c r="BM186" i="164"/>
  <c r="AI186" i="164"/>
  <c r="CB186" i="164"/>
  <c r="T186" i="164"/>
  <c r="E186" i="164"/>
  <c r="DV32" i="164"/>
  <c r="O194" i="164"/>
  <c r="CL194" i="164"/>
  <c r="BH194" i="164"/>
  <c r="AS194" i="164"/>
  <c r="BW194" i="164"/>
  <c r="AD194" i="164"/>
  <c r="AD198" i="164"/>
  <c r="CL198" i="164"/>
  <c r="AS198" i="164"/>
  <c r="O198" i="164"/>
  <c r="BW198" i="164"/>
  <c r="BH198" i="164"/>
  <c r="CL199" i="164"/>
  <c r="BW199" i="164"/>
  <c r="AD199" i="164"/>
  <c r="BH199" i="164"/>
  <c r="O199" i="164"/>
  <c r="AS199" i="164"/>
  <c r="BW195" i="164"/>
  <c r="O195" i="164"/>
  <c r="AD195" i="164"/>
  <c r="AS195" i="164"/>
  <c r="CL195" i="164"/>
  <c r="BH195" i="164"/>
  <c r="AD196" i="164"/>
  <c r="BH196" i="164"/>
  <c r="BW196" i="164"/>
  <c r="AS196" i="164"/>
  <c r="CL196" i="164"/>
  <c r="O196" i="164"/>
  <c r="BW151" i="164"/>
  <c r="BH151" i="164"/>
  <c r="AS151" i="164"/>
  <c r="CL151" i="164"/>
  <c r="AD151" i="164"/>
  <c r="O151" i="164"/>
  <c r="AS157" i="164"/>
  <c r="O157" i="164"/>
  <c r="BH157" i="164"/>
  <c r="BW157" i="164"/>
  <c r="AD157" i="164"/>
  <c r="AS103" i="164"/>
  <c r="CL103" i="164"/>
  <c r="BW103" i="164"/>
  <c r="AD103" i="164"/>
  <c r="O103" i="164"/>
  <c r="BH103" i="164"/>
  <c r="E182" i="164"/>
  <c r="T182" i="164"/>
  <c r="AI182" i="164"/>
  <c r="AX182" i="164"/>
  <c r="BM182" i="164"/>
  <c r="CB182" i="164"/>
  <c r="CL191" i="164"/>
  <c r="BW191" i="164"/>
  <c r="AS191" i="164"/>
  <c r="O191" i="164"/>
  <c r="BH191" i="164"/>
  <c r="AD191" i="164"/>
  <c r="O197" i="164"/>
  <c r="BW197" i="164"/>
  <c r="BH197" i="164"/>
  <c r="AD197" i="164"/>
  <c r="AS197" i="164"/>
  <c r="E181" i="164"/>
  <c r="T181" i="164"/>
  <c r="BM181" i="164"/>
  <c r="AI181" i="164"/>
  <c r="AX181" i="164"/>
  <c r="CB181" i="164"/>
  <c r="E187" i="164"/>
  <c r="CB187" i="164"/>
  <c r="CL187" i="164"/>
  <c r="CG187" i="164"/>
  <c r="AI187" i="164"/>
  <c r="T187" i="164"/>
  <c r="BM187" i="164"/>
  <c r="AX187" i="164"/>
  <c r="BH113" i="164"/>
  <c r="BW113" i="164"/>
  <c r="O113" i="164"/>
  <c r="AD113" i="164"/>
  <c r="CL113" i="164"/>
  <c r="AS113" i="164"/>
  <c r="AI133" i="164"/>
  <c r="CB133" i="164"/>
  <c r="AX133" i="164"/>
  <c r="E133" i="164"/>
  <c r="T133" i="164"/>
  <c r="BM133" i="164"/>
  <c r="CC42" i="164"/>
  <c r="CF42" i="164"/>
  <c r="AI93" i="164"/>
  <c r="E93" i="164"/>
  <c r="AX93" i="164"/>
  <c r="BM93" i="164"/>
  <c r="T93" i="164"/>
  <c r="CB93" i="164"/>
  <c r="BH192" i="164"/>
  <c r="AD192" i="164"/>
  <c r="AS192" i="164"/>
  <c r="CL192" i="164"/>
  <c r="O192" i="164"/>
  <c r="BW192" i="164"/>
  <c r="AD222" i="164"/>
  <c r="CL222" i="164"/>
  <c r="AS222" i="164"/>
  <c r="O222" i="164"/>
  <c r="BH222" i="164"/>
  <c r="BW222" i="164"/>
  <c r="DV31" i="164"/>
  <c r="BW184" i="164"/>
  <c r="O184" i="164"/>
  <c r="BH184" i="164"/>
  <c r="AS184" i="164"/>
  <c r="CL184" i="164"/>
  <c r="AD184" i="164"/>
  <c r="O188" i="164"/>
  <c r="BH188" i="164"/>
  <c r="BW188" i="164"/>
  <c r="AS188" i="164"/>
  <c r="CL188" i="164"/>
  <c r="AD188" i="164"/>
  <c r="BH189" i="164"/>
  <c r="AD189" i="164"/>
  <c r="AS189" i="164"/>
  <c r="CL189" i="164"/>
  <c r="O189" i="164"/>
  <c r="BW189" i="164"/>
  <c r="O185" i="164"/>
  <c r="AD185" i="164"/>
  <c r="CL185" i="164"/>
  <c r="BH185" i="164"/>
  <c r="AS185" i="164"/>
  <c r="BW185" i="164"/>
  <c r="BH186" i="164"/>
  <c r="AS186" i="164"/>
  <c r="CL186" i="164"/>
  <c r="BW186" i="164"/>
  <c r="O186" i="164"/>
  <c r="AD186" i="164"/>
  <c r="CL212" i="164"/>
  <c r="BW212" i="164"/>
  <c r="AD212" i="164"/>
  <c r="O212" i="164"/>
  <c r="AS212" i="164"/>
  <c r="BH212" i="164"/>
  <c r="BM73" i="164"/>
  <c r="E73" i="164"/>
  <c r="AI73" i="164"/>
  <c r="AX73" i="164"/>
  <c r="CB73" i="164"/>
  <c r="T73" i="164"/>
  <c r="AE55" i="164"/>
  <c r="AE65" i="164" s="1"/>
  <c r="AE75" i="164" s="1"/>
  <c r="AE85" i="164" s="1"/>
  <c r="AE95" i="164" s="1"/>
  <c r="AT42" i="164"/>
  <c r="BN51" i="164"/>
  <c r="BN61" i="164" s="1"/>
  <c r="BN71" i="164" s="1"/>
  <c r="BN81" i="164" s="1"/>
  <c r="BN91" i="164" s="1"/>
  <c r="CL152" i="164"/>
  <c r="AD152" i="164"/>
  <c r="BH152" i="164"/>
  <c r="AS152" i="164"/>
  <c r="O152" i="164"/>
  <c r="BW152" i="164"/>
  <c r="O182" i="164"/>
  <c r="AD182" i="164"/>
  <c r="BW182" i="164"/>
  <c r="AS182" i="164"/>
  <c r="BH182" i="164"/>
  <c r="CL182" i="164"/>
  <c r="AH50" i="117"/>
  <c r="DV35" i="164"/>
  <c r="O224" i="164"/>
  <c r="BW224" i="164"/>
  <c r="BH224" i="164"/>
  <c r="CL224" i="164"/>
  <c r="AD224" i="164"/>
  <c r="AS224" i="164"/>
  <c r="AS228" i="164"/>
  <c r="BW228" i="164"/>
  <c r="CL228" i="164"/>
  <c r="AD228" i="164"/>
  <c r="O228" i="164"/>
  <c r="BH228" i="164"/>
  <c r="AS229" i="164"/>
  <c r="BW229" i="164"/>
  <c r="CL229" i="164"/>
  <c r="BH229" i="164"/>
  <c r="O229" i="164"/>
  <c r="AD229" i="164"/>
  <c r="AD225" i="164"/>
  <c r="O225" i="164"/>
  <c r="BH225" i="164"/>
  <c r="BW225" i="164"/>
  <c r="CL225" i="164"/>
  <c r="AS225" i="164"/>
  <c r="BH226" i="164"/>
  <c r="BW226" i="164"/>
  <c r="AS226" i="164"/>
  <c r="AD226" i="164"/>
  <c r="CL226" i="164"/>
  <c r="O226" i="164"/>
  <c r="BW181" i="164"/>
  <c r="CL181" i="164"/>
  <c r="AD181" i="164"/>
  <c r="BH181" i="164"/>
  <c r="AS181" i="164"/>
  <c r="O181" i="164"/>
  <c r="O187" i="164"/>
  <c r="AD187" i="164"/>
  <c r="BW187" i="164"/>
  <c r="BH187" i="164"/>
  <c r="AS187" i="164"/>
  <c r="CL211" i="164"/>
  <c r="O211" i="164"/>
  <c r="BW211" i="164"/>
  <c r="AS211" i="164"/>
  <c r="AD211" i="164"/>
  <c r="BH211" i="164"/>
  <c r="AD217" i="164"/>
  <c r="BH217" i="164"/>
  <c r="BW217" i="164"/>
  <c r="AS217" i="164"/>
  <c r="O217" i="164"/>
  <c r="AX83" i="164"/>
  <c r="E83" i="164"/>
  <c r="CB83" i="164"/>
  <c r="AI83" i="164"/>
  <c r="BM83" i="164"/>
  <c r="T83" i="164"/>
  <c r="CB63" i="164"/>
  <c r="AI63" i="164"/>
  <c r="E63" i="164"/>
  <c r="AX63" i="164"/>
  <c r="BM63" i="164"/>
  <c r="T63" i="164"/>
  <c r="BW142" i="164"/>
  <c r="AD142" i="164"/>
  <c r="CL142" i="164"/>
  <c r="AS142" i="164"/>
  <c r="O142" i="164"/>
  <c r="BH142" i="164"/>
  <c r="T221" i="164"/>
  <c r="BM221" i="164"/>
  <c r="E221" i="164"/>
  <c r="CB221" i="164"/>
  <c r="AI221" i="164"/>
  <c r="AX221" i="164"/>
  <c r="E227" i="164"/>
  <c r="CG227" i="164"/>
  <c r="T227" i="164"/>
  <c r="CB227" i="164"/>
  <c r="AI227" i="164"/>
  <c r="BM227" i="164"/>
  <c r="AX227" i="164"/>
  <c r="CL227" i="164"/>
  <c r="AD221" i="164"/>
  <c r="O221" i="164"/>
  <c r="BH221" i="164"/>
  <c r="CL221" i="164"/>
  <c r="BW221" i="164"/>
  <c r="AS221" i="164"/>
  <c r="BW227" i="164"/>
  <c r="AS227" i="164"/>
  <c r="AD227" i="164"/>
  <c r="O227" i="164"/>
  <c r="BH227" i="164"/>
  <c r="F55" i="164"/>
  <c r="F65" i="164" s="1"/>
  <c r="F75" i="164" s="1"/>
  <c r="F85" i="164" s="1"/>
  <c r="F95" i="164" s="1"/>
  <c r="DV34" i="164"/>
  <c r="AS214" i="164"/>
  <c r="O214" i="164"/>
  <c r="CL214" i="164"/>
  <c r="BW214" i="164"/>
  <c r="BH214" i="164"/>
  <c r="AD214" i="164"/>
  <c r="CL218" i="164"/>
  <c r="AS218" i="164"/>
  <c r="BW218" i="164"/>
  <c r="AD218" i="164"/>
  <c r="BH218" i="164"/>
  <c r="O218" i="164"/>
  <c r="CL219" i="164"/>
  <c r="AS219" i="164"/>
  <c r="O219" i="164"/>
  <c r="AD219" i="164"/>
  <c r="BW219" i="164"/>
  <c r="BH219" i="164"/>
  <c r="AS215" i="164"/>
  <c r="AD215" i="164"/>
  <c r="BW215" i="164"/>
  <c r="CL215" i="164"/>
  <c r="O215" i="164"/>
  <c r="BH215" i="164"/>
  <c r="CL216" i="164"/>
  <c r="AS216" i="164"/>
  <c r="AD216" i="164"/>
  <c r="O216" i="164"/>
  <c r="BH216" i="164"/>
  <c r="BW216" i="164"/>
  <c r="AJ41" i="164"/>
  <c r="AM41" i="164"/>
  <c r="AD141" i="164"/>
  <c r="O141" i="164"/>
  <c r="BW141" i="164"/>
  <c r="BH141" i="164"/>
  <c r="AS141" i="164"/>
  <c r="CL141" i="164"/>
  <c r="AS147" i="164"/>
  <c r="O147" i="164"/>
  <c r="BW147" i="164"/>
  <c r="BH147" i="164"/>
  <c r="AD147" i="164"/>
  <c r="DT28" i="164"/>
  <c r="BM154" i="164"/>
  <c r="AI154" i="164"/>
  <c r="CB154" i="164"/>
  <c r="T154" i="164"/>
  <c r="AX154" i="164"/>
  <c r="E154" i="164"/>
  <c r="BM158" i="164"/>
  <c r="E158" i="164"/>
  <c r="AI158" i="164"/>
  <c r="AX158" i="164"/>
  <c r="T158" i="164"/>
  <c r="CB158" i="164"/>
  <c r="E159" i="164"/>
  <c r="CB159" i="164"/>
  <c r="BM159" i="164"/>
  <c r="T159" i="164"/>
  <c r="AI159" i="164"/>
  <c r="AX159" i="164"/>
  <c r="T155" i="164"/>
  <c r="E155" i="164"/>
  <c r="AI155" i="164"/>
  <c r="BM155" i="164"/>
  <c r="AX155" i="164"/>
  <c r="CB155" i="164"/>
  <c r="AX156" i="164"/>
  <c r="CB156" i="164"/>
  <c r="E156" i="164"/>
  <c r="T156" i="164"/>
  <c r="BM156" i="164"/>
  <c r="AI156" i="164"/>
  <c r="CM42" i="164"/>
  <c r="CP42" i="164"/>
  <c r="DV33" i="164"/>
  <c r="AS204" i="164"/>
  <c r="BH204" i="164"/>
  <c r="O204" i="164"/>
  <c r="AD204" i="164"/>
  <c r="BW204" i="164"/>
  <c r="CL204" i="164"/>
  <c r="BW208" i="164"/>
  <c r="O208" i="164"/>
  <c r="CL208" i="164"/>
  <c r="AD208" i="164"/>
  <c r="BH208" i="164"/>
  <c r="AS208" i="164"/>
  <c r="BH209" i="164"/>
  <c r="AD209" i="164"/>
  <c r="BW209" i="164"/>
  <c r="CL209" i="164"/>
  <c r="O209" i="164"/>
  <c r="AS209" i="164"/>
  <c r="AD205" i="164"/>
  <c r="CL205" i="164"/>
  <c r="O205" i="164"/>
  <c r="BH205" i="164"/>
  <c r="BW205" i="164"/>
  <c r="AS205" i="164"/>
  <c r="O206" i="164"/>
  <c r="BH206" i="164"/>
  <c r="BW206" i="164"/>
  <c r="AD206" i="164"/>
  <c r="AS206" i="164"/>
  <c r="CL206" i="164"/>
  <c r="F52" i="164"/>
  <c r="F62" i="164" s="1"/>
  <c r="F72" i="164" s="1"/>
  <c r="F82" i="164" s="1"/>
  <c r="F92" i="164" s="1"/>
  <c r="DT29" i="164"/>
  <c r="T164" i="164"/>
  <c r="AX164" i="164"/>
  <c r="E164" i="164"/>
  <c r="BM164" i="164"/>
  <c r="AI164" i="164"/>
  <c r="CB164" i="164"/>
  <c r="T168" i="164"/>
  <c r="BM168" i="164"/>
  <c r="AX168" i="164"/>
  <c r="E168" i="164"/>
  <c r="CB168" i="164"/>
  <c r="AI168" i="164"/>
  <c r="AI169" i="164"/>
  <c r="CB169" i="164"/>
  <c r="T169" i="164"/>
  <c r="BM169" i="164"/>
  <c r="E169" i="164"/>
  <c r="AX169" i="164"/>
  <c r="AI165" i="164"/>
  <c r="T165" i="164"/>
  <c r="BM165" i="164"/>
  <c r="E165" i="164"/>
  <c r="AX165" i="164"/>
  <c r="CB165" i="164"/>
  <c r="AX166" i="164"/>
  <c r="CB166" i="164"/>
  <c r="AI166" i="164"/>
  <c r="E166" i="164"/>
  <c r="T166" i="164"/>
  <c r="BM166" i="164"/>
  <c r="DT33" i="164"/>
  <c r="CB204" i="164"/>
  <c r="T204" i="164"/>
  <c r="BM204" i="164"/>
  <c r="AX204" i="164"/>
  <c r="AI204" i="164"/>
  <c r="E204" i="164"/>
  <c r="AI208" i="164"/>
  <c r="E208" i="164"/>
  <c r="BM208" i="164"/>
  <c r="T208" i="164"/>
  <c r="CB208" i="164"/>
  <c r="AX208" i="164"/>
  <c r="E209" i="164"/>
  <c r="AX209" i="164"/>
  <c r="BM209" i="164"/>
  <c r="AI209" i="164"/>
  <c r="CB209" i="164"/>
  <c r="T209" i="164"/>
  <c r="AX205" i="164"/>
  <c r="T205" i="164"/>
  <c r="AI205" i="164"/>
  <c r="CB205" i="164"/>
  <c r="E205" i="164"/>
  <c r="BM205" i="164"/>
  <c r="AI206" i="164"/>
  <c r="T206" i="164"/>
  <c r="CB206" i="164"/>
  <c r="BM206" i="164"/>
  <c r="E206" i="164"/>
  <c r="AX206" i="164"/>
  <c r="DT32" i="164"/>
  <c r="AX194" i="164"/>
  <c r="E194" i="164"/>
  <c r="T194" i="164"/>
  <c r="AI194" i="164"/>
  <c r="BM194" i="164"/>
  <c r="CB194" i="164"/>
  <c r="BM198" i="164"/>
  <c r="T198" i="164"/>
  <c r="AX198" i="164"/>
  <c r="E198" i="164"/>
  <c r="CB198" i="164"/>
  <c r="AI198" i="164"/>
  <c r="E199" i="164"/>
  <c r="AX199" i="164"/>
  <c r="CB199" i="164"/>
  <c r="T199" i="164"/>
  <c r="BM199" i="164"/>
  <c r="AI199" i="164"/>
  <c r="CB195" i="164"/>
  <c r="BM195" i="164"/>
  <c r="AI195" i="164"/>
  <c r="T195" i="164"/>
  <c r="E195" i="164"/>
  <c r="AX195" i="164"/>
  <c r="E196" i="164"/>
  <c r="T196" i="164"/>
  <c r="AI196" i="164"/>
  <c r="CB196" i="164"/>
  <c r="BM196" i="164"/>
  <c r="AX196" i="164"/>
  <c r="BW63" i="164"/>
  <c r="AD63" i="164"/>
  <c r="CL63" i="164"/>
  <c r="AS63" i="164"/>
  <c r="BH63" i="164"/>
  <c r="O63" i="164"/>
  <c r="DV27" i="164"/>
  <c r="CL144" i="164"/>
  <c r="BH144" i="164"/>
  <c r="AS144" i="164"/>
  <c r="AD144" i="164"/>
  <c r="O144" i="164"/>
  <c r="BW144" i="164"/>
  <c r="CL148" i="164"/>
  <c r="AD148" i="164"/>
  <c r="AS148" i="164"/>
  <c r="BH148" i="164"/>
  <c r="O148" i="164"/>
  <c r="BW148" i="164"/>
  <c r="BH149" i="164"/>
  <c r="CL149" i="164"/>
  <c r="AS149" i="164"/>
  <c r="O149" i="164"/>
  <c r="AD149" i="164"/>
  <c r="BW149" i="164"/>
  <c r="BH145" i="164"/>
  <c r="AS145" i="164"/>
  <c r="AD145" i="164"/>
  <c r="BW145" i="164"/>
  <c r="CL145" i="164"/>
  <c r="O145" i="164"/>
  <c r="BW146" i="164"/>
  <c r="AD146" i="164"/>
  <c r="BH146" i="164"/>
  <c r="O146" i="164"/>
  <c r="AS146" i="164"/>
  <c r="CL146" i="164"/>
  <c r="O93" i="164"/>
  <c r="CL93" i="164"/>
  <c r="AS93" i="164"/>
  <c r="AD93" i="164"/>
  <c r="BH93" i="164"/>
  <c r="BW93" i="164"/>
  <c r="E152" i="164"/>
  <c r="CB152" i="164"/>
  <c r="BM152" i="164"/>
  <c r="AI152" i="164"/>
  <c r="AX152" i="164"/>
  <c r="T152" i="164"/>
  <c r="BW202" i="164"/>
  <c r="CL202" i="164"/>
  <c r="AS202" i="164"/>
  <c r="BH202" i="164"/>
  <c r="O202" i="164"/>
  <c r="AD202" i="164"/>
  <c r="AS39" i="117"/>
  <c r="I25" i="148"/>
  <c r="DE86" i="164"/>
  <c r="DH86" i="164" s="1"/>
  <c r="AJ52" i="164"/>
  <c r="AJ62" i="164" s="1"/>
  <c r="AJ72" i="164" s="1"/>
  <c r="O73" i="164"/>
  <c r="CL73" i="164"/>
  <c r="BH73" i="164"/>
  <c r="AD73" i="164"/>
  <c r="BW73" i="164"/>
  <c r="AS73" i="164"/>
  <c r="AX161" i="164"/>
  <c r="T161" i="164"/>
  <c r="CB161" i="164"/>
  <c r="E161" i="164"/>
  <c r="BM161" i="164"/>
  <c r="AI161" i="164"/>
  <c r="CB167" i="164"/>
  <c r="BM167" i="164"/>
  <c r="CL167" i="164"/>
  <c r="AX167" i="164"/>
  <c r="E167" i="164"/>
  <c r="CG167" i="164"/>
  <c r="AI167" i="164"/>
  <c r="T167" i="164"/>
  <c r="AX201" i="164"/>
  <c r="E201" i="164"/>
  <c r="BM201" i="164"/>
  <c r="CB201" i="164"/>
  <c r="AI201" i="164"/>
  <c r="T201" i="164"/>
  <c r="E207" i="164"/>
  <c r="CG207" i="164"/>
  <c r="CB207" i="164"/>
  <c r="CL207" i="164"/>
  <c r="T207" i="164"/>
  <c r="BM207" i="164"/>
  <c r="AI207" i="164"/>
  <c r="AX207" i="164"/>
  <c r="T142" i="164"/>
  <c r="E142" i="164"/>
  <c r="CB142" i="164"/>
  <c r="BM142" i="164"/>
  <c r="AX142" i="164"/>
  <c r="AI142" i="164"/>
  <c r="E192" i="164"/>
  <c r="AX192" i="164"/>
  <c r="AI192" i="164"/>
  <c r="T192" i="164"/>
  <c r="BM192" i="164"/>
  <c r="CB192" i="164"/>
  <c r="CL83" i="164"/>
  <c r="AD83" i="164"/>
  <c r="AS83" i="164"/>
  <c r="O83" i="164"/>
  <c r="BH83" i="164"/>
  <c r="BW83" i="164"/>
  <c r="T113" i="164"/>
  <c r="BM113" i="164"/>
  <c r="AX113" i="164"/>
  <c r="CB113" i="164"/>
  <c r="E113" i="164"/>
  <c r="AI113" i="164"/>
  <c r="CC41" i="164"/>
  <c r="CF41" i="164"/>
  <c r="DF18" i="164"/>
  <c r="AJ44" i="164"/>
  <c r="F44" i="164"/>
  <c r="AJ48" i="164"/>
  <c r="AM48" i="164" s="1"/>
  <c r="AY44" i="164"/>
  <c r="U44" i="164"/>
  <c r="BN48" i="164"/>
  <c r="BQ48" i="164" s="1"/>
  <c r="U48" i="164"/>
  <c r="X48" i="164" s="1"/>
  <c r="BN44" i="164"/>
  <c r="AY48" i="164"/>
  <c r="BB48" i="164" s="1"/>
  <c r="CC44" i="164"/>
  <c r="CC48" i="164"/>
  <c r="CF48" i="164" s="1"/>
  <c r="F48" i="164"/>
  <c r="I48" i="164" s="1"/>
  <c r="E43" i="164"/>
  <c r="T43" i="164"/>
  <c r="CB43" i="164"/>
  <c r="AX43" i="164"/>
  <c r="BM43" i="164"/>
  <c r="BN43" i="164" s="1"/>
  <c r="AI43" i="164"/>
  <c r="AX151" i="164"/>
  <c r="E151" i="164"/>
  <c r="CB151" i="164"/>
  <c r="T151" i="164"/>
  <c r="AI151" i="164"/>
  <c r="BM151" i="164"/>
  <c r="CB157" i="164"/>
  <c r="CG157" i="164"/>
  <c r="E157" i="164"/>
  <c r="BM157" i="164"/>
  <c r="AX157" i="164"/>
  <c r="CL157" i="164"/>
  <c r="T157" i="164"/>
  <c r="AI157" i="164"/>
  <c r="BX52" i="164"/>
  <c r="BX62" i="164" s="1"/>
  <c r="BX72" i="164" s="1"/>
  <c r="BX82" i="164" s="1"/>
  <c r="BX92" i="164" s="1"/>
  <c r="BW201" i="164"/>
  <c r="BH201" i="164"/>
  <c r="CL201" i="164"/>
  <c r="O201" i="164"/>
  <c r="AS201" i="164"/>
  <c r="AD201" i="164"/>
  <c r="AS207" i="164"/>
  <c r="AD207" i="164"/>
  <c r="BH207" i="164"/>
  <c r="O207" i="164"/>
  <c r="BW207" i="164"/>
  <c r="U51" i="164"/>
  <c r="U61" i="164" s="1"/>
  <c r="U71" i="164" s="1"/>
  <c r="U81" i="164" s="1"/>
  <c r="U91" i="164" s="1"/>
  <c r="AI103" i="164"/>
  <c r="BM103" i="164"/>
  <c r="AX103" i="164"/>
  <c r="CB103" i="164"/>
  <c r="E103" i="164"/>
  <c r="T103" i="164"/>
  <c r="BH162" i="164"/>
  <c r="AD162" i="164"/>
  <c r="CL162" i="164"/>
  <c r="BW162" i="164"/>
  <c r="AS162" i="164"/>
  <c r="O162" i="164"/>
  <c r="U52" i="164"/>
  <c r="U62" i="164" s="1"/>
  <c r="U72" i="164" s="1"/>
  <c r="U82" i="164" s="1"/>
  <c r="U92" i="164" s="1"/>
  <c r="BM162" i="164"/>
  <c r="AI162" i="164"/>
  <c r="CB162" i="164"/>
  <c r="E162" i="164"/>
  <c r="AX162" i="164"/>
  <c r="T162" i="164"/>
  <c r="CB202" i="164"/>
  <c r="E202" i="164"/>
  <c r="AI202" i="164"/>
  <c r="BM202" i="164"/>
  <c r="AX202" i="164"/>
  <c r="T202" i="164"/>
  <c r="DT27" i="164"/>
  <c r="AX144" i="164"/>
  <c r="BM144" i="164"/>
  <c r="CB144" i="164"/>
  <c r="AI144" i="164"/>
  <c r="T144" i="164"/>
  <c r="E144" i="164"/>
  <c r="AI148" i="164"/>
  <c r="T148" i="164"/>
  <c r="E148" i="164"/>
  <c r="BM148" i="164"/>
  <c r="AX148" i="164"/>
  <c r="CB148" i="164"/>
  <c r="T149" i="164"/>
  <c r="CB149" i="164"/>
  <c r="E149" i="164"/>
  <c r="BM149" i="164"/>
  <c r="AX149" i="164"/>
  <c r="AI149" i="164"/>
  <c r="BM145" i="164"/>
  <c r="AI145" i="164"/>
  <c r="CB145" i="164"/>
  <c r="E145" i="164"/>
  <c r="AX145" i="164"/>
  <c r="T145" i="164"/>
  <c r="T146" i="164"/>
  <c r="AX146" i="164"/>
  <c r="AI146" i="164"/>
  <c r="BM146" i="164"/>
  <c r="CB146" i="164"/>
  <c r="E146" i="164"/>
  <c r="AI191" i="164"/>
  <c r="CB191" i="164"/>
  <c r="T191" i="164"/>
  <c r="AX191" i="164"/>
  <c r="BM191" i="164"/>
  <c r="E191" i="164"/>
  <c r="BM197" i="164"/>
  <c r="CB197" i="164"/>
  <c r="AI197" i="164"/>
  <c r="T197" i="164"/>
  <c r="AX197" i="164"/>
  <c r="CG197" i="164"/>
  <c r="E197" i="164"/>
  <c r="CL197" i="164"/>
  <c r="P55" i="164"/>
  <c r="P65" i="164" s="1"/>
  <c r="P75" i="164" s="1"/>
  <c r="P85" i="164" s="1"/>
  <c r="P95" i="164" s="1"/>
  <c r="DE18" i="164"/>
  <c r="BN49" i="164"/>
  <c r="BQ49" i="164" s="1"/>
  <c r="F49" i="164"/>
  <c r="I49" i="164" s="1"/>
  <c r="AJ49" i="164"/>
  <c r="AM49" i="164" s="1"/>
  <c r="CC49" i="164"/>
  <c r="CF49" i="164" s="1"/>
  <c r="AY49" i="164"/>
  <c r="BB49" i="164" s="1"/>
  <c r="U49" i="164"/>
  <c r="X49" i="164" s="1"/>
  <c r="DK18" i="164"/>
  <c r="AE49" i="164"/>
  <c r="AH49" i="164" s="1"/>
  <c r="CM49" i="164"/>
  <c r="CP49" i="164" s="1"/>
  <c r="AT49" i="164"/>
  <c r="AW49" i="164" s="1"/>
  <c r="P49" i="164"/>
  <c r="S49" i="164" s="1"/>
  <c r="BI49" i="164"/>
  <c r="BL49" i="164" s="1"/>
  <c r="BX49" i="164"/>
  <c r="CA49" i="164" s="1"/>
  <c r="AS43" i="164"/>
  <c r="CL43" i="164"/>
  <c r="BW43" i="164"/>
  <c r="BX43" i="164" s="1"/>
  <c r="BH43" i="164"/>
  <c r="AD43" i="164"/>
  <c r="O43" i="164"/>
  <c r="P43" i="164" s="1"/>
  <c r="DV36" i="164"/>
  <c r="CL234" i="164"/>
  <c r="AD234" i="164"/>
  <c r="O234" i="164"/>
  <c r="BW234" i="164"/>
  <c r="AS234" i="164"/>
  <c r="BH234" i="164"/>
  <c r="BH238" i="164"/>
  <c r="CL238" i="164"/>
  <c r="AD238" i="164"/>
  <c r="AS238" i="164"/>
  <c r="BW238" i="164"/>
  <c r="O238" i="164"/>
  <c r="BW239" i="164"/>
  <c r="O239" i="164"/>
  <c r="BH239" i="164"/>
  <c r="CL239" i="164"/>
  <c r="AS239" i="164"/>
  <c r="AD239" i="164"/>
  <c r="BW235" i="164"/>
  <c r="AD235" i="164"/>
  <c r="O235" i="164"/>
  <c r="CL235" i="164"/>
  <c r="BH235" i="164"/>
  <c r="AS235" i="164"/>
  <c r="AD236" i="164"/>
  <c r="CL236" i="164"/>
  <c r="BH236" i="164"/>
  <c r="AS236" i="164"/>
  <c r="BW236" i="164"/>
  <c r="O236" i="164"/>
  <c r="AS161" i="164"/>
  <c r="CL161" i="164"/>
  <c r="O161" i="164"/>
  <c r="BW161" i="164"/>
  <c r="BH161" i="164"/>
  <c r="AD161" i="164"/>
  <c r="AD167" i="164"/>
  <c r="O167" i="164"/>
  <c r="AS167" i="164"/>
  <c r="BH167" i="164"/>
  <c r="BW167" i="164"/>
  <c r="E141" i="164"/>
  <c r="AX141" i="164"/>
  <c r="BM141" i="164"/>
  <c r="AI141" i="164"/>
  <c r="CB141" i="164"/>
  <c r="T141" i="164"/>
  <c r="E147" i="164"/>
  <c r="BM147" i="164"/>
  <c r="CL147" i="164"/>
  <c r="CB147" i="164"/>
  <c r="AI147" i="164"/>
  <c r="T147" i="164"/>
  <c r="CG147" i="164"/>
  <c r="AX147" i="164"/>
  <c r="BI51" i="164"/>
  <c r="BI61" i="164" s="1"/>
  <c r="BI71" i="164" s="1"/>
  <c r="BI81" i="164" s="1"/>
  <c r="BI91" i="164" s="1"/>
  <c r="DT30" i="164"/>
  <c r="AX174" i="164"/>
  <c r="BM174" i="164"/>
  <c r="CB174" i="164"/>
  <c r="AI174" i="164"/>
  <c r="T174" i="164"/>
  <c r="E174" i="164"/>
  <c r="CB178" i="164"/>
  <c r="AI178" i="164"/>
  <c r="BM178" i="164"/>
  <c r="AX178" i="164"/>
  <c r="E178" i="164"/>
  <c r="T178" i="164"/>
  <c r="AI179" i="164"/>
  <c r="CB179" i="164"/>
  <c r="AX179" i="164"/>
  <c r="E179" i="164"/>
  <c r="BM179" i="164"/>
  <c r="T179" i="164"/>
  <c r="AI175" i="164"/>
  <c r="T175" i="164"/>
  <c r="AX175" i="164"/>
  <c r="E175" i="164"/>
  <c r="BM175" i="164"/>
  <c r="CB175" i="164"/>
  <c r="AI176" i="164"/>
  <c r="E176" i="164"/>
  <c r="T176" i="164"/>
  <c r="BM176" i="164"/>
  <c r="CB176" i="164"/>
  <c r="AX176" i="164"/>
  <c r="DL18" i="164"/>
  <c r="BX44" i="164"/>
  <c r="AE44" i="164"/>
  <c r="BX48" i="164"/>
  <c r="CA48" i="164" s="1"/>
  <c r="BI44" i="164"/>
  <c r="BI48" i="164"/>
  <c r="BL48" i="164" s="1"/>
  <c r="AE48" i="164"/>
  <c r="AH48" i="164" s="1"/>
  <c r="P44" i="164"/>
  <c r="CM44" i="164"/>
  <c r="AT44" i="164"/>
  <c r="P48" i="164"/>
  <c r="S48" i="164" s="1"/>
  <c r="CM48" i="164"/>
  <c r="CP48" i="164" s="1"/>
  <c r="AT48" i="164"/>
  <c r="AW48" i="164" s="1"/>
  <c r="CL232" i="164"/>
  <c r="O232" i="164"/>
  <c r="AD232" i="164"/>
  <c r="AS232" i="164"/>
  <c r="BH232" i="164"/>
  <c r="BW232" i="164"/>
  <c r="CM41" i="164"/>
  <c r="CP41" i="164"/>
  <c r="AX171" i="164"/>
  <c r="BM171" i="164"/>
  <c r="E171" i="164"/>
  <c r="T171" i="164"/>
  <c r="AI171" i="164"/>
  <c r="CB171" i="164"/>
  <c r="E177" i="164"/>
  <c r="AI177" i="164"/>
  <c r="T177" i="164"/>
  <c r="AX177" i="164"/>
  <c r="CB177" i="164"/>
  <c r="BM177" i="164"/>
  <c r="CL177" i="164"/>
  <c r="CG177" i="164"/>
  <c r="AS231" i="164"/>
  <c r="O231" i="164"/>
  <c r="CL231" i="164"/>
  <c r="BW231" i="164"/>
  <c r="BH231" i="164"/>
  <c r="AD231" i="164"/>
  <c r="AD237" i="164"/>
  <c r="BW237" i="164"/>
  <c r="BH237" i="164"/>
  <c r="AS237" i="164"/>
  <c r="O237" i="164"/>
  <c r="DV30" i="164"/>
  <c r="BH174" i="164"/>
  <c r="CL174" i="164"/>
  <c r="AD174" i="164"/>
  <c r="O174" i="164"/>
  <c r="BW174" i="164"/>
  <c r="AS174" i="164"/>
  <c r="BW178" i="164"/>
  <c r="AD178" i="164"/>
  <c r="BH178" i="164"/>
  <c r="CL178" i="164"/>
  <c r="O178" i="164"/>
  <c r="AS178" i="164"/>
  <c r="O179" i="164"/>
  <c r="AS179" i="164"/>
  <c r="CL179" i="164"/>
  <c r="AD179" i="164"/>
  <c r="BH179" i="164"/>
  <c r="BW179" i="164"/>
  <c r="AS175" i="164"/>
  <c r="BH175" i="164"/>
  <c r="BW175" i="164"/>
  <c r="AD175" i="164"/>
  <c r="O175" i="164"/>
  <c r="CL175" i="164"/>
  <c r="AD176" i="164"/>
  <c r="BW176" i="164"/>
  <c r="O176" i="164"/>
  <c r="AS176" i="164"/>
  <c r="BH176" i="164"/>
  <c r="CL176" i="164"/>
  <c r="AT41" i="164"/>
  <c r="AW41" i="164"/>
  <c r="T172" i="164"/>
  <c r="E172" i="164"/>
  <c r="AI172" i="164"/>
  <c r="AX172" i="164"/>
  <c r="CB172" i="164"/>
  <c r="BM172" i="164"/>
  <c r="CB212" i="164"/>
  <c r="T212" i="164"/>
  <c r="AI212" i="164"/>
  <c r="AX212" i="164"/>
  <c r="E212" i="164"/>
  <c r="BM212" i="164"/>
  <c r="DV29" i="164"/>
  <c r="O164" i="164"/>
  <c r="BH164" i="164"/>
  <c r="BW164" i="164"/>
  <c r="AD164" i="164"/>
  <c r="AS164" i="164"/>
  <c r="CL164" i="164"/>
  <c r="BH168" i="164"/>
  <c r="O168" i="164"/>
  <c r="CL168" i="164"/>
  <c r="AS168" i="164"/>
  <c r="AD168" i="164"/>
  <c r="BW168" i="164"/>
  <c r="BH169" i="164"/>
  <c r="BW169" i="164"/>
  <c r="AS169" i="164"/>
  <c r="O169" i="164"/>
  <c r="CL169" i="164"/>
  <c r="AD169" i="164"/>
  <c r="AS165" i="164"/>
  <c r="CL165" i="164"/>
  <c r="AD165" i="164"/>
  <c r="O165" i="164"/>
  <c r="BW165" i="164"/>
  <c r="BH165" i="164"/>
  <c r="BH166" i="164"/>
  <c r="AS166" i="164"/>
  <c r="O166" i="164"/>
  <c r="CL166" i="164"/>
  <c r="AD166" i="164"/>
  <c r="BW166" i="164"/>
  <c r="AS171" i="164"/>
  <c r="AD171" i="164"/>
  <c r="CL171" i="164"/>
  <c r="BW171" i="164"/>
  <c r="BH171" i="164"/>
  <c r="O171" i="164"/>
  <c r="BH177" i="164"/>
  <c r="O177" i="164"/>
  <c r="AD177" i="164"/>
  <c r="AS177" i="164"/>
  <c r="BW177" i="164"/>
  <c r="BM53" i="164"/>
  <c r="AX53" i="164"/>
  <c r="AI53" i="164"/>
  <c r="CB53" i="164"/>
  <c r="T53" i="164"/>
  <c r="E53" i="164"/>
  <c r="BW133" i="164"/>
  <c r="CL133" i="164"/>
  <c r="AS133" i="164"/>
  <c r="AD133" i="164"/>
  <c r="BH133" i="164"/>
  <c r="O133" i="164"/>
  <c r="T231" i="164"/>
  <c r="BM231" i="164"/>
  <c r="E231" i="164"/>
  <c r="AX231" i="164"/>
  <c r="AI231" i="164"/>
  <c r="CB231" i="164"/>
  <c r="BM237" i="164"/>
  <c r="T237" i="164"/>
  <c r="AX237" i="164"/>
  <c r="CG237" i="164"/>
  <c r="CL237" i="164"/>
  <c r="AI237" i="164"/>
  <c r="CB237" i="164"/>
  <c r="E237" i="164"/>
  <c r="AE51" i="164"/>
  <c r="AE61" i="164" s="1"/>
  <c r="AE71" i="164" s="1"/>
  <c r="AE81" i="164" s="1"/>
  <c r="AE91" i="164" s="1"/>
  <c r="DT34" i="164"/>
  <c r="BM214" i="164"/>
  <c r="AI214" i="164"/>
  <c r="CB214" i="164"/>
  <c r="AX214" i="164"/>
  <c r="E214" i="164"/>
  <c r="T214" i="164"/>
  <c r="AX218" i="164"/>
  <c r="T218" i="164"/>
  <c r="BM218" i="164"/>
  <c r="E218" i="164"/>
  <c r="AI218" i="164"/>
  <c r="CB218" i="164"/>
  <c r="CB219" i="164"/>
  <c r="AI219" i="164"/>
  <c r="T219" i="164"/>
  <c r="BM219" i="164"/>
  <c r="E219" i="164"/>
  <c r="AX219" i="164"/>
  <c r="BM215" i="164"/>
  <c r="T215" i="164"/>
  <c r="AI215" i="164"/>
  <c r="AX215" i="164"/>
  <c r="E215" i="164"/>
  <c r="CB215" i="164"/>
  <c r="AI216" i="164"/>
  <c r="E216" i="164"/>
  <c r="T216" i="164"/>
  <c r="BM216" i="164"/>
  <c r="AX216" i="164"/>
  <c r="CB216" i="164"/>
  <c r="BW123" i="164"/>
  <c r="AD123" i="164"/>
  <c r="CL123" i="164"/>
  <c r="O123" i="164"/>
  <c r="AS123" i="164"/>
  <c r="BH123" i="164"/>
  <c r="M60" i="117"/>
  <c r="M11" i="117" s="1"/>
  <c r="AS10" i="117"/>
  <c r="AI96" i="117"/>
  <c r="AJ96" i="117" s="1"/>
  <c r="W49" i="117"/>
  <c r="E16" i="148"/>
  <c r="E26" i="148" s="1"/>
  <c r="CD17" i="164"/>
  <c r="CF17" i="164" s="1"/>
  <c r="CF10" i="164" s="1"/>
  <c r="CF14" i="164" s="1"/>
  <c r="CC16" i="164"/>
  <c r="CC26" i="164" s="1"/>
  <c r="CC36" i="164" s="1"/>
  <c r="CC46" i="164" s="1"/>
  <c r="V17" i="164"/>
  <c r="X17" i="164" s="1"/>
  <c r="X14" i="164" s="1"/>
  <c r="W14" i="164" s="1"/>
  <c r="U16" i="164"/>
  <c r="U26" i="164" s="1"/>
  <c r="U36" i="164" s="1"/>
  <c r="U46" i="164" s="1"/>
  <c r="CH16" i="164"/>
  <c r="CH26" i="164" s="1"/>
  <c r="CH36" i="164" s="1"/>
  <c r="CH46" i="164" s="1"/>
  <c r="CI17" i="164"/>
  <c r="CK17" i="164" s="1"/>
  <c r="CK10" i="164" s="1"/>
  <c r="CK14" i="164" s="1"/>
  <c r="AZ17" i="164"/>
  <c r="BB17" i="164" s="1"/>
  <c r="BB11" i="164" s="1"/>
  <c r="BA11" i="164" s="1"/>
  <c r="AY16" i="164"/>
  <c r="AY26" i="164" s="1"/>
  <c r="AY36" i="164" s="1"/>
  <c r="AY46" i="164" s="1"/>
  <c r="P16" i="164"/>
  <c r="P26" i="164" s="1"/>
  <c r="P36" i="164" s="1"/>
  <c r="P46" i="164" s="1"/>
  <c r="I16" i="148"/>
  <c r="D16" i="148"/>
  <c r="D26" i="148" s="1"/>
  <c r="EF18" i="146"/>
  <c r="HN18" i="146"/>
  <c r="AS12" i="117"/>
  <c r="K15" i="148"/>
  <c r="H16" i="148"/>
  <c r="F25" i="148"/>
  <c r="G16" i="148"/>
  <c r="G26" i="148" s="1"/>
  <c r="J15" i="148"/>
  <c r="F16" i="148"/>
  <c r="F26" i="148" s="1"/>
  <c r="BZ18" i="146"/>
  <c r="CC18" i="146"/>
  <c r="EG18" i="146"/>
  <c r="EI18" i="146"/>
  <c r="EH18" i="146"/>
  <c r="EC18" i="146"/>
  <c r="HE18" i="146"/>
  <c r="BU18" i="146"/>
  <c r="J18" i="146"/>
  <c r="M18" i="146"/>
  <c r="U18" i="146"/>
  <c r="L18" i="146"/>
  <c r="T12" i="125"/>
  <c r="AS11" i="117"/>
  <c r="HJ18" i="146"/>
  <c r="HI18" i="146"/>
  <c r="R18" i="146"/>
  <c r="CD18" i="146"/>
  <c r="Q18" i="146"/>
  <c r="HP18" i="146"/>
  <c r="HL18" i="146"/>
  <c r="AS24" i="117"/>
  <c r="AS30" i="117"/>
  <c r="AS21" i="117"/>
  <c r="EE18" i="146"/>
  <c r="BR18" i="146"/>
  <c r="BV18" i="146"/>
  <c r="P18" i="146"/>
  <c r="ED18" i="146"/>
  <c r="HK18" i="146"/>
  <c r="BY18" i="146"/>
  <c r="BW18" i="146"/>
  <c r="HH18" i="146"/>
  <c r="EK18" i="146"/>
  <c r="N18" i="146"/>
  <c r="HO18" i="146"/>
  <c r="BT18" i="146"/>
  <c r="EB18" i="146"/>
  <c r="HM18" i="146"/>
  <c r="EJ18" i="146"/>
  <c r="HG18" i="146"/>
  <c r="S18" i="146"/>
  <c r="CB18" i="146"/>
  <c r="EM18" i="146"/>
  <c r="O18" i="146"/>
  <c r="U17" i="125"/>
  <c r="U12" i="125" s="1"/>
  <c r="BS18" i="146"/>
  <c r="CA18" i="146"/>
  <c r="I18" i="146"/>
  <c r="HD18" i="146"/>
  <c r="HF18" i="146"/>
  <c r="K18" i="146"/>
  <c r="BX18" i="146"/>
  <c r="EL18" i="146"/>
  <c r="AS14" i="117"/>
  <c r="U10" i="125"/>
  <c r="AV10" i="125" s="1"/>
  <c r="AL17" i="125"/>
  <c r="AL12" i="125" s="1"/>
  <c r="S15" i="146"/>
  <c r="I15" i="146"/>
  <c r="HL15" i="146"/>
  <c r="HO15" i="146"/>
  <c r="O15" i="146"/>
  <c r="U15" i="146"/>
  <c r="Q15" i="146"/>
  <c r="T15" i="146"/>
  <c r="J15" i="146"/>
  <c r="R15" i="146"/>
  <c r="BY15" i="146"/>
  <c r="BW15" i="146"/>
  <c r="L15" i="146"/>
  <c r="N15" i="146"/>
  <c r="P15" i="146"/>
  <c r="HM15" i="146"/>
  <c r="M15" i="146"/>
  <c r="K15" i="146"/>
  <c r="EF15" i="146"/>
  <c r="CC15" i="146"/>
  <c r="BV15" i="146"/>
  <c r="EJ15" i="146"/>
  <c r="EG15" i="146"/>
  <c r="EL15" i="146"/>
  <c r="HE15" i="146"/>
  <c r="HG15" i="146"/>
  <c r="BS15" i="146"/>
  <c r="EH15" i="146"/>
  <c r="HP15" i="146"/>
  <c r="EM15" i="146"/>
  <c r="ED15" i="146"/>
  <c r="BR15" i="146"/>
  <c r="EB15" i="146"/>
  <c r="EC15" i="146"/>
  <c r="HN15" i="146"/>
  <c r="BZ15" i="146"/>
  <c r="BT15" i="146"/>
  <c r="HK15" i="146"/>
  <c r="HI15" i="146"/>
  <c r="EE15" i="146"/>
  <c r="CA15" i="146"/>
  <c r="BX15" i="146"/>
  <c r="CD15" i="146"/>
  <c r="CB15" i="146"/>
  <c r="HD15" i="146"/>
  <c r="BU15" i="146"/>
  <c r="HJ15" i="146"/>
  <c r="HF15" i="146"/>
  <c r="HH15" i="146"/>
  <c r="EI15" i="146"/>
  <c r="EK15" i="146"/>
  <c r="AM17" i="146"/>
  <c r="AF17" i="146"/>
  <c r="AE17" i="146"/>
  <c r="CN17" i="146"/>
  <c r="CO17" i="146"/>
  <c r="AO17" i="146"/>
  <c r="CP17" i="146"/>
  <c r="AG17" i="146"/>
  <c r="HY17" i="146"/>
  <c r="AC17" i="146"/>
  <c r="AL17" i="146"/>
  <c r="AN17" i="146"/>
  <c r="CQ17" i="146"/>
  <c r="AI17" i="146"/>
  <c r="CS17" i="146"/>
  <c r="AK17" i="146"/>
  <c r="AJ17" i="146"/>
  <c r="AD17" i="146"/>
  <c r="AH17" i="146"/>
  <c r="FE17" i="146"/>
  <c r="IA17" i="146"/>
  <c r="CR17" i="146"/>
  <c r="FB17" i="146"/>
  <c r="IF17" i="146"/>
  <c r="CX17" i="146"/>
  <c r="EX17" i="146"/>
  <c r="FF17" i="146"/>
  <c r="IH17" i="146"/>
  <c r="IE17" i="146"/>
  <c r="EV17" i="146"/>
  <c r="FD17" i="146"/>
  <c r="EW17" i="146"/>
  <c r="FC17" i="146"/>
  <c r="CT17" i="146"/>
  <c r="IG17" i="146"/>
  <c r="HZ17" i="146"/>
  <c r="HX17" i="146"/>
  <c r="CW17" i="146"/>
  <c r="CM17" i="146"/>
  <c r="EY17" i="146"/>
  <c r="CV17" i="146"/>
  <c r="EZ17" i="146"/>
  <c r="FA17" i="146"/>
  <c r="IB17" i="146"/>
  <c r="IC17" i="146"/>
  <c r="IJ17" i="146"/>
  <c r="FG17" i="146"/>
  <c r="II17" i="146"/>
  <c r="CU17" i="146"/>
  <c r="ID17" i="146"/>
  <c r="N17" i="146"/>
  <c r="U17" i="146"/>
  <c r="BW17" i="146"/>
  <c r="HO17" i="146"/>
  <c r="HM17" i="146"/>
  <c r="K17" i="146"/>
  <c r="Q17" i="146"/>
  <c r="P17" i="146"/>
  <c r="J17" i="146"/>
  <c r="R17" i="146"/>
  <c r="BY17" i="146"/>
  <c r="HL17" i="146"/>
  <c r="S17" i="146"/>
  <c r="L17" i="146"/>
  <c r="I17" i="146"/>
  <c r="M17" i="146"/>
  <c r="O17" i="146"/>
  <c r="T17" i="146"/>
  <c r="EJ17" i="146"/>
  <c r="HE17" i="146"/>
  <c r="HD17" i="146"/>
  <c r="BX17" i="146"/>
  <c r="CB17" i="146"/>
  <c r="BT17" i="146"/>
  <c r="EI17" i="146"/>
  <c r="EK17" i="146"/>
  <c r="HH17" i="146"/>
  <c r="BU17" i="146"/>
  <c r="HG17" i="146"/>
  <c r="BR17" i="146"/>
  <c r="BS17" i="146"/>
  <c r="HJ17" i="146"/>
  <c r="EG17" i="146"/>
  <c r="EF17" i="146"/>
  <c r="HK17" i="146"/>
  <c r="HI17" i="146"/>
  <c r="BZ17" i="146"/>
  <c r="HN17" i="146"/>
  <c r="CD17" i="146"/>
  <c r="EL17" i="146"/>
  <c r="EM17" i="146"/>
  <c r="HF17" i="146"/>
  <c r="EH17" i="146"/>
  <c r="BV17" i="146"/>
  <c r="CA17" i="146"/>
  <c r="HP17" i="146"/>
  <c r="EC17" i="146"/>
  <c r="CC17" i="146"/>
  <c r="ED17" i="146"/>
  <c r="EE17" i="146"/>
  <c r="EB17" i="146"/>
  <c r="CP19" i="146"/>
  <c r="AE19" i="146"/>
  <c r="AF19" i="146"/>
  <c r="AN19" i="146"/>
  <c r="AK19" i="146"/>
  <c r="HY19" i="146"/>
  <c r="AH19" i="146"/>
  <c r="FE19" i="146"/>
  <c r="AD19" i="146"/>
  <c r="AG19" i="146"/>
  <c r="CO19" i="146"/>
  <c r="AM19" i="146"/>
  <c r="AC19" i="146"/>
  <c r="CS19" i="146"/>
  <c r="CQ19" i="146"/>
  <c r="AL19" i="146"/>
  <c r="AI19" i="146"/>
  <c r="AO19" i="146"/>
  <c r="AJ19" i="146"/>
  <c r="CN19" i="146"/>
  <c r="IG19" i="146"/>
  <c r="CR19" i="146"/>
  <c r="IB19" i="146"/>
  <c r="FD19" i="146"/>
  <c r="FF19" i="146"/>
  <c r="CX19" i="146"/>
  <c r="HX19" i="146"/>
  <c r="IE19" i="146"/>
  <c r="ID19" i="146"/>
  <c r="CW19" i="146"/>
  <c r="EZ19" i="146"/>
  <c r="CM19" i="146"/>
  <c r="CT19" i="146"/>
  <c r="IJ19" i="146"/>
  <c r="EW19" i="146"/>
  <c r="CV19" i="146"/>
  <c r="HZ19" i="146"/>
  <c r="IF19" i="146"/>
  <c r="EX19" i="146"/>
  <c r="IH19" i="146"/>
  <c r="FB19" i="146"/>
  <c r="IC19" i="146"/>
  <c r="EV19" i="146"/>
  <c r="FG19" i="146"/>
  <c r="FA19" i="146"/>
  <c r="CU19" i="146"/>
  <c r="FC19" i="146"/>
  <c r="II19" i="146"/>
  <c r="IA19" i="146"/>
  <c r="EY19" i="146"/>
  <c r="R19" i="146"/>
  <c r="I19" i="146"/>
  <c r="HO19" i="146"/>
  <c r="Q19" i="146"/>
  <c r="HM19" i="146"/>
  <c r="K19" i="146"/>
  <c r="HL19" i="146"/>
  <c r="P19" i="146"/>
  <c r="BW19" i="146"/>
  <c r="L19" i="146"/>
  <c r="M19" i="146"/>
  <c r="N19" i="146"/>
  <c r="T19" i="146"/>
  <c r="BY19" i="146"/>
  <c r="S19" i="146"/>
  <c r="U19" i="146"/>
  <c r="O19" i="146"/>
  <c r="J19" i="146"/>
  <c r="EJ19" i="146"/>
  <c r="EG19" i="146"/>
  <c r="BX19" i="146"/>
  <c r="HF19" i="146"/>
  <c r="EM19" i="146"/>
  <c r="EC19" i="146"/>
  <c r="CB19" i="146"/>
  <c r="ED19" i="146"/>
  <c r="HH19" i="146"/>
  <c r="HK19" i="146"/>
  <c r="CC19" i="146"/>
  <c r="EF19" i="146"/>
  <c r="EL19" i="146"/>
  <c r="EH19" i="146"/>
  <c r="BZ19" i="146"/>
  <c r="HG19" i="146"/>
  <c r="HJ19" i="146"/>
  <c r="BS19" i="146"/>
  <c r="BR19" i="146"/>
  <c r="HD19" i="146"/>
  <c r="HI19" i="146"/>
  <c r="BU19" i="146"/>
  <c r="EE19" i="146"/>
  <c r="HE19" i="146"/>
  <c r="EB19" i="146"/>
  <c r="EK19" i="146"/>
  <c r="HN19" i="146"/>
  <c r="CA19" i="146"/>
  <c r="BV19" i="146"/>
  <c r="HP19" i="146"/>
  <c r="CD19" i="146"/>
  <c r="EI19" i="146"/>
  <c r="BT19" i="146"/>
  <c r="J17" i="125"/>
  <c r="J12" i="125" s="1"/>
  <c r="FE18" i="146"/>
  <c r="CQ18" i="146"/>
  <c r="HY18" i="146"/>
  <c r="CS18" i="146"/>
  <c r="AG18" i="146"/>
  <c r="AJ18" i="146"/>
  <c r="AH18" i="146"/>
  <c r="AE18" i="146"/>
  <c r="AK18" i="146"/>
  <c r="CN18" i="146"/>
  <c r="AD18" i="146"/>
  <c r="AN18" i="146"/>
  <c r="AL18" i="146"/>
  <c r="AI18" i="146"/>
  <c r="CP18" i="146"/>
  <c r="AF18" i="146"/>
  <c r="AC18" i="146"/>
  <c r="AC12" i="146" s="1"/>
  <c r="CO18" i="146"/>
  <c r="AM18" i="146"/>
  <c r="AO18" i="146"/>
  <c r="IH18" i="146"/>
  <c r="CX18" i="146"/>
  <c r="HZ18" i="146"/>
  <c r="II18" i="146"/>
  <c r="EX18" i="146"/>
  <c r="EY18" i="146"/>
  <c r="HX18" i="146"/>
  <c r="HX12" i="146" s="1"/>
  <c r="IF18" i="146"/>
  <c r="FC18" i="146"/>
  <c r="IA18" i="146"/>
  <c r="IE18" i="146"/>
  <c r="CU18" i="146"/>
  <c r="FD18" i="146"/>
  <c r="IB18" i="146"/>
  <c r="CT18" i="146"/>
  <c r="EV18" i="146"/>
  <c r="EZ18" i="146"/>
  <c r="FF18" i="146"/>
  <c r="IG18" i="146"/>
  <c r="FB18" i="146"/>
  <c r="EW18" i="146"/>
  <c r="IJ18" i="146"/>
  <c r="CR18" i="146"/>
  <c r="CW18" i="146"/>
  <c r="IC18" i="146"/>
  <c r="CV18" i="146"/>
  <c r="CM18" i="146"/>
  <c r="FG18" i="146"/>
  <c r="FA18" i="146"/>
  <c r="ID18" i="146"/>
  <c r="JP25" i="146"/>
  <c r="JO22" i="146"/>
  <c r="CC25" i="146"/>
  <c r="JO23" i="146"/>
  <c r="IA24" i="146"/>
  <c r="JB22" i="146"/>
  <c r="EY24" i="146"/>
  <c r="II22" i="146"/>
  <c r="IJ22" i="146" s="1"/>
  <c r="IT22" i="146"/>
  <c r="CW25" i="146"/>
  <c r="CX25" i="146" s="1"/>
  <c r="IA23" i="146"/>
  <c r="JX26" i="146"/>
  <c r="IA25" i="146"/>
  <c r="EY25" i="146"/>
  <c r="EY23" i="146"/>
  <c r="JW23" i="146"/>
  <c r="IT26" i="146"/>
  <c r="JW22" i="146"/>
  <c r="JB26" i="146"/>
  <c r="EY26" i="146"/>
  <c r="CW23" i="146"/>
  <c r="CX23" i="146" s="1"/>
  <c r="JX25" i="146"/>
  <c r="II24" i="146"/>
  <c r="IJ24" i="146" s="1"/>
  <c r="CC23" i="146"/>
  <c r="IT23" i="146"/>
  <c r="JP24" i="146"/>
  <c r="IA22" i="146"/>
  <c r="CC24" i="146"/>
  <c r="II23" i="146"/>
  <c r="IJ23" i="146" s="1"/>
  <c r="IA26" i="146"/>
  <c r="JB23" i="146"/>
  <c r="CW24" i="146"/>
  <c r="CX24" i="146" s="1"/>
  <c r="CW22" i="146"/>
  <c r="CX22" i="146" s="1"/>
  <c r="IT24" i="146"/>
  <c r="II25" i="146"/>
  <c r="IJ25" i="146" s="1"/>
  <c r="EY22" i="146"/>
  <c r="CC22" i="146"/>
  <c r="JX24" i="146"/>
  <c r="IT25" i="146"/>
  <c r="JB24" i="146"/>
  <c r="CC26" i="146"/>
  <c r="JB25" i="146"/>
  <c r="JP26" i="146"/>
  <c r="CW26" i="146"/>
  <c r="CX26" i="146" s="1"/>
  <c r="II26" i="146"/>
  <c r="IJ26" i="146" s="1"/>
  <c r="F45" i="132"/>
  <c r="FO21" i="146"/>
  <c r="HM21" i="146"/>
  <c r="HN21" i="146" s="1"/>
  <c r="HO21" i="146" s="1"/>
  <c r="HP21" i="146" s="1"/>
  <c r="HE21" i="146"/>
  <c r="HF21" i="146" s="1"/>
  <c r="HG21" i="146" s="1"/>
  <c r="HH21" i="146" s="1"/>
  <c r="HI21" i="146" s="1"/>
  <c r="HJ21" i="146" s="1"/>
  <c r="HK21" i="146" s="1"/>
  <c r="HL21" i="146" s="1"/>
  <c r="DO21" i="146"/>
  <c r="DP21" i="146" s="1"/>
  <c r="DQ21" i="146" s="1"/>
  <c r="DR21" i="146" s="1"/>
  <c r="CZ21" i="146"/>
  <c r="FI23" i="146"/>
  <c r="FO23" i="146" s="1"/>
  <c r="CZ23" i="146"/>
  <c r="DO23" i="146" s="1"/>
  <c r="DP23" i="146" s="1"/>
  <c r="DQ23" i="146" s="1"/>
  <c r="DR23" i="146" s="1"/>
  <c r="FI21" i="146"/>
  <c r="JA21" i="146"/>
  <c r="JB21" i="146" s="1"/>
  <c r="JC21" i="146" s="1"/>
  <c r="JD21" i="146" s="1"/>
  <c r="IS21" i="146"/>
  <c r="IT21" i="146" s="1"/>
  <c r="IU21" i="146" s="1"/>
  <c r="IV21" i="146" s="1"/>
  <c r="IW21" i="146" s="1"/>
  <c r="IX21" i="146" s="1"/>
  <c r="IY21" i="146" s="1"/>
  <c r="IZ21" i="146" s="1"/>
  <c r="G23" i="148"/>
  <c r="DR9" i="147"/>
  <c r="AS15" i="117"/>
  <c r="AS50" i="117"/>
  <c r="AS25" i="117"/>
  <c r="AS22" i="117"/>
  <c r="AS34" i="117"/>
  <c r="W102" i="117"/>
  <c r="AS27" i="117"/>
  <c r="AS49" i="117"/>
  <c r="I12" i="125"/>
  <c r="V53" i="117"/>
  <c r="AS26" i="117"/>
  <c r="AS46" i="117"/>
  <c r="AS13" i="117"/>
  <c r="AS44" i="117"/>
  <c r="AS38" i="117"/>
  <c r="AS45" i="117"/>
  <c r="K15" i="125"/>
  <c r="K10" i="125" s="1"/>
  <c r="AL15" i="125"/>
  <c r="AL10" i="125" s="1"/>
  <c r="AU10" i="125"/>
  <c r="I11" i="125"/>
  <c r="J16" i="125"/>
  <c r="T11" i="125"/>
  <c r="U16" i="125"/>
  <c r="AJ11" i="125"/>
  <c r="GI17" i="146" s="1"/>
  <c r="AK16" i="125"/>
  <c r="I13" i="125"/>
  <c r="J18" i="125"/>
  <c r="T13" i="125"/>
  <c r="U18" i="125"/>
  <c r="AK18" i="125"/>
  <c r="AJ13" i="125"/>
  <c r="GI19" i="146" s="1"/>
  <c r="U14" i="125"/>
  <c r="T9" i="125"/>
  <c r="AJ9" i="125"/>
  <c r="GI15" i="146" s="1"/>
  <c r="AK14" i="125"/>
  <c r="J14" i="125"/>
  <c r="I9" i="125"/>
  <c r="IL14" i="146"/>
  <c r="IL21" i="146" s="1"/>
  <c r="JF16" i="146"/>
  <c r="JF23" i="146" s="1"/>
  <c r="W15" i="125"/>
  <c r="V10" i="125"/>
  <c r="AC10" i="146"/>
  <c r="AW16" i="146"/>
  <c r="DT21" i="147"/>
  <c r="DU19" i="147"/>
  <c r="DU22" i="147"/>
  <c r="DQ20" i="147"/>
  <c r="DV18" i="147"/>
  <c r="DR20" i="147"/>
  <c r="DV9" i="147"/>
  <c r="DS19" i="147"/>
  <c r="DS22" i="147"/>
  <c r="E23" i="148"/>
  <c r="DR22" i="147"/>
  <c r="DT22" i="147"/>
  <c r="DU21" i="147"/>
  <c r="DU18" i="147"/>
  <c r="DR19" i="147"/>
  <c r="DU9" i="147"/>
  <c r="DV21" i="147"/>
  <c r="DT20" i="147"/>
  <c r="DR18" i="147"/>
  <c r="DS9" i="147"/>
  <c r="F23" i="148"/>
  <c r="DS18" i="147"/>
  <c r="DV20" i="147"/>
  <c r="DQ18" i="147"/>
  <c r="DQ19" i="147"/>
  <c r="DT9" i="147"/>
  <c r="DV22" i="147"/>
  <c r="DR21" i="147"/>
  <c r="DQ22" i="147"/>
  <c r="DQ9" i="147"/>
  <c r="DQ21" i="147"/>
  <c r="DT18" i="147"/>
  <c r="DS21" i="147"/>
  <c r="DV19" i="147"/>
  <c r="DS20" i="147"/>
  <c r="DU20" i="147"/>
  <c r="AS19" i="117"/>
  <c r="L102" i="117"/>
  <c r="AS20" i="117"/>
  <c r="AS17" i="117"/>
  <c r="AS23" i="117"/>
  <c r="AS40" i="117"/>
  <c r="AS48" i="117"/>
  <c r="Y73" i="117"/>
  <c r="X24" i="117"/>
  <c r="AJ59" i="117"/>
  <c r="AI10" i="117"/>
  <c r="M87" i="117"/>
  <c r="L38" i="117"/>
  <c r="X86" i="117"/>
  <c r="W37" i="117"/>
  <c r="AI80" i="117"/>
  <c r="AH31" i="117"/>
  <c r="X92" i="117"/>
  <c r="W43" i="117"/>
  <c r="X36" i="117"/>
  <c r="Y85" i="117"/>
  <c r="AH41" i="117"/>
  <c r="AI90" i="117"/>
  <c r="AS33" i="117"/>
  <c r="M94" i="117"/>
  <c r="L45" i="117"/>
  <c r="AI88" i="117"/>
  <c r="AH39" i="117"/>
  <c r="AT39" i="117" s="1"/>
  <c r="M23" i="117"/>
  <c r="N72" i="117"/>
  <c r="AI86" i="117"/>
  <c r="AH37" i="117"/>
  <c r="W26" i="117"/>
  <c r="X75" i="117"/>
  <c r="X84" i="117"/>
  <c r="W35" i="117"/>
  <c r="K52" i="117"/>
  <c r="K54" i="117"/>
  <c r="K55" i="117" s="1"/>
  <c r="AS9" i="117"/>
  <c r="M13" i="117"/>
  <c r="N62" i="117"/>
  <c r="X69" i="117"/>
  <c r="W20" i="117"/>
  <c r="L43" i="117"/>
  <c r="M92" i="117"/>
  <c r="L101" i="117"/>
  <c r="L103" i="117"/>
  <c r="L9" i="117"/>
  <c r="M58" i="117"/>
  <c r="L29" i="117"/>
  <c r="M78" i="117"/>
  <c r="L22" i="117"/>
  <c r="M71" i="117"/>
  <c r="X93" i="117"/>
  <c r="W44" i="117"/>
  <c r="Y59" i="117"/>
  <c r="X10" i="117"/>
  <c r="AI70" i="117"/>
  <c r="AH21" i="117"/>
  <c r="AS35" i="117"/>
  <c r="AH22" i="117"/>
  <c r="AI71" i="117"/>
  <c r="M89" i="117"/>
  <c r="L40" i="117"/>
  <c r="X66" i="117"/>
  <c r="W17" i="117"/>
  <c r="AT42" i="117"/>
  <c r="M73" i="117"/>
  <c r="L24" i="117"/>
  <c r="M84" i="117"/>
  <c r="L35" i="117"/>
  <c r="N74" i="117"/>
  <c r="M25" i="117"/>
  <c r="AH28" i="117"/>
  <c r="AI77" i="117"/>
  <c r="X72" i="117"/>
  <c r="W23" i="117"/>
  <c r="N85" i="117"/>
  <c r="M36" i="117"/>
  <c r="W19" i="117"/>
  <c r="X68" i="117"/>
  <c r="AH40" i="117"/>
  <c r="AI89" i="117"/>
  <c r="AI60" i="117"/>
  <c r="AH11" i="117"/>
  <c r="N93" i="117"/>
  <c r="M44" i="117"/>
  <c r="AS37" i="117"/>
  <c r="AI93" i="117"/>
  <c r="AH44" i="117"/>
  <c r="AI94" i="117"/>
  <c r="AH45" i="117"/>
  <c r="AJ61" i="117"/>
  <c r="AI12" i="117"/>
  <c r="AG53" i="117"/>
  <c r="X67" i="117"/>
  <c r="W18" i="117"/>
  <c r="AI83" i="117"/>
  <c r="AH34" i="117"/>
  <c r="M86" i="117"/>
  <c r="L37" i="117"/>
  <c r="Y65" i="117"/>
  <c r="X16" i="117"/>
  <c r="X64" i="117"/>
  <c r="W15" i="117"/>
  <c r="M12" i="117"/>
  <c r="N61" i="117"/>
  <c r="X94" i="117"/>
  <c r="W45" i="117"/>
  <c r="Y89" i="117"/>
  <c r="X40" i="117"/>
  <c r="AH26" i="117"/>
  <c r="AI75" i="117"/>
  <c r="Y96" i="117"/>
  <c r="X47" i="117"/>
  <c r="AS28" i="117"/>
  <c r="X83" i="117"/>
  <c r="W34" i="117"/>
  <c r="Y71" i="117"/>
  <c r="X22" i="117"/>
  <c r="X42" i="117"/>
  <c r="Y91" i="117"/>
  <c r="M99" i="117"/>
  <c r="L50" i="117"/>
  <c r="AS32" i="117"/>
  <c r="N65" i="117"/>
  <c r="M16" i="117"/>
  <c r="N75" i="117"/>
  <c r="M26" i="117"/>
  <c r="K53" i="117"/>
  <c r="M90" i="117"/>
  <c r="L41" i="117"/>
  <c r="M81" i="117"/>
  <c r="L32" i="117"/>
  <c r="N66" i="117"/>
  <c r="M17" i="117"/>
  <c r="M76" i="117"/>
  <c r="L27" i="117"/>
  <c r="AI82" i="117"/>
  <c r="AH33" i="117"/>
  <c r="AI69" i="117"/>
  <c r="AH20" i="117"/>
  <c r="AH49" i="117"/>
  <c r="AI98" i="117"/>
  <c r="M34" i="117"/>
  <c r="N83" i="117"/>
  <c r="AI73" i="117"/>
  <c r="AH24" i="117"/>
  <c r="AI65" i="117"/>
  <c r="AH102" i="117"/>
  <c r="AH16" i="117"/>
  <c r="AT16" i="117" s="1"/>
  <c r="AI87" i="117"/>
  <c r="AH38" i="117"/>
  <c r="AS18" i="117"/>
  <c r="AI78" i="117"/>
  <c r="AH29" i="117"/>
  <c r="L10" i="117"/>
  <c r="AT10" i="117" s="1"/>
  <c r="M59" i="117"/>
  <c r="M80" i="117"/>
  <c r="L31" i="117"/>
  <c r="AI68" i="117"/>
  <c r="AH19" i="117"/>
  <c r="AS51" i="117"/>
  <c r="N88" i="117"/>
  <c r="M39" i="117"/>
  <c r="AI67" i="117"/>
  <c r="AH18" i="117"/>
  <c r="AI85" i="117"/>
  <c r="AH36" i="117"/>
  <c r="AT36" i="117" s="1"/>
  <c r="W33" i="117"/>
  <c r="X82" i="117"/>
  <c r="X77" i="117"/>
  <c r="W28" i="117"/>
  <c r="M82" i="117"/>
  <c r="L33" i="117"/>
  <c r="AJ99" i="117"/>
  <c r="AI50" i="117"/>
  <c r="X61" i="117"/>
  <c r="W12" i="117"/>
  <c r="AT12" i="117" s="1"/>
  <c r="AH32" i="117"/>
  <c r="AI81" i="117"/>
  <c r="X78" i="117"/>
  <c r="W29" i="117"/>
  <c r="AR53" i="117"/>
  <c r="L49" i="117"/>
  <c r="M98" i="117"/>
  <c r="L19" i="117"/>
  <c r="M68" i="117"/>
  <c r="N69" i="117"/>
  <c r="M20" i="117"/>
  <c r="W38" i="117"/>
  <c r="X87" i="117"/>
  <c r="L28" i="117"/>
  <c r="M77" i="117"/>
  <c r="AI100" i="117"/>
  <c r="AH51" i="117"/>
  <c r="AS29" i="117"/>
  <c r="AS41" i="117"/>
  <c r="N63" i="117"/>
  <c r="M14" i="117"/>
  <c r="X74" i="117"/>
  <c r="W25" i="117"/>
  <c r="Y90" i="117"/>
  <c r="X41" i="117"/>
  <c r="AI66" i="117"/>
  <c r="AH17" i="117"/>
  <c r="AS43" i="117"/>
  <c r="W30" i="117"/>
  <c r="X79" i="117"/>
  <c r="X81" i="117"/>
  <c r="W32" i="117"/>
  <c r="AJ62" i="117"/>
  <c r="AI13" i="117"/>
  <c r="M42" i="117"/>
  <c r="N91" i="117"/>
  <c r="AJ76" i="117"/>
  <c r="AI27" i="117"/>
  <c r="AI95" i="117"/>
  <c r="AH46" i="117"/>
  <c r="X97" i="117"/>
  <c r="W48" i="117"/>
  <c r="X95" i="117"/>
  <c r="W46" i="117"/>
  <c r="AS31" i="117"/>
  <c r="N79" i="117"/>
  <c r="M30" i="117"/>
  <c r="AI97" i="117"/>
  <c r="AH48" i="117"/>
  <c r="Y100" i="117"/>
  <c r="X51" i="117"/>
  <c r="AI84" i="117"/>
  <c r="AH35" i="117"/>
  <c r="Y98" i="117"/>
  <c r="X49" i="117"/>
  <c r="L18" i="117"/>
  <c r="M67" i="117"/>
  <c r="AI79" i="117"/>
  <c r="AH30" i="117"/>
  <c r="X70" i="117"/>
  <c r="W21" i="117"/>
  <c r="X99" i="117"/>
  <c r="W50" i="117"/>
  <c r="AG52" i="117"/>
  <c r="AG54" i="117"/>
  <c r="AG55" i="117" s="1"/>
  <c r="AJ91" i="117"/>
  <c r="AI42" i="117"/>
  <c r="M100" i="117"/>
  <c r="L51" i="117"/>
  <c r="N95" i="117"/>
  <c r="M46" i="117"/>
  <c r="X39" i="117"/>
  <c r="Y88" i="117"/>
  <c r="AI74" i="117"/>
  <c r="AH25" i="117"/>
  <c r="X76" i="117"/>
  <c r="W27" i="117"/>
  <c r="AI92" i="117"/>
  <c r="AH43" i="117"/>
  <c r="V52" i="117"/>
  <c r="V54" i="117"/>
  <c r="V55" i="117" s="1"/>
  <c r="X62" i="117"/>
  <c r="W13" i="117"/>
  <c r="AT13" i="117" s="1"/>
  <c r="AH103" i="117"/>
  <c r="AH101" i="117"/>
  <c r="AH9" i="117"/>
  <c r="AI58" i="117"/>
  <c r="N70" i="117"/>
  <c r="M21" i="117"/>
  <c r="AI72" i="117"/>
  <c r="AH23" i="117"/>
  <c r="M96" i="117"/>
  <c r="L47" i="117"/>
  <c r="AT47" i="117" s="1"/>
  <c r="AI64" i="117"/>
  <c r="AH15" i="117"/>
  <c r="N64" i="117"/>
  <c r="M15" i="117"/>
  <c r="X60" i="117"/>
  <c r="W11" i="117"/>
  <c r="AR52" i="117"/>
  <c r="AR54" i="117"/>
  <c r="AR8" i="117"/>
  <c r="W103" i="117"/>
  <c r="W101" i="117"/>
  <c r="X58" i="117"/>
  <c r="W9" i="117"/>
  <c r="X63" i="117"/>
  <c r="W14" i="117"/>
  <c r="M97" i="117"/>
  <c r="L48" i="117"/>
  <c r="X31" i="117"/>
  <c r="Y80" i="117"/>
  <c r="AI63" i="117"/>
  <c r="AH14" i="117"/>
  <c r="H22" i="148"/>
  <c r="H33" i="148"/>
  <c r="J32" i="148"/>
  <c r="J33" i="148" s="1"/>
  <c r="K32" i="148"/>
  <c r="K33" i="148" s="1"/>
  <c r="I22" i="148"/>
  <c r="I33" i="148"/>
  <c r="I36" i="148" s="1"/>
  <c r="K20" i="148"/>
  <c r="D23" i="148"/>
  <c r="J20" i="148"/>
  <c r="BJ17" i="164" l="1"/>
  <c r="BL17" i="164" s="1"/>
  <c r="BL11" i="164" s="1"/>
  <c r="BK11" i="164" s="1"/>
  <c r="K16" i="164"/>
  <c r="K26" i="164" s="1"/>
  <c r="K36" i="164" s="1"/>
  <c r="K46" i="164" s="1"/>
  <c r="AO16" i="164"/>
  <c r="AO26" i="164" s="1"/>
  <c r="AO36" i="164" s="1"/>
  <c r="AO46" i="164" s="1"/>
  <c r="AO56" i="164" s="1"/>
  <c r="AO66" i="164" s="1"/>
  <c r="AO76" i="164" s="1"/>
  <c r="AO86" i="164" s="1"/>
  <c r="AO96" i="164" s="1"/>
  <c r="CO14" i="164"/>
  <c r="CE14" i="164"/>
  <c r="CJ14" i="164"/>
  <c r="CM16" i="164"/>
  <c r="CM26" i="164" s="1"/>
  <c r="CM36" i="164" s="1"/>
  <c r="CM46" i="164" s="1"/>
  <c r="CM56" i="164" s="1"/>
  <c r="CM66" i="164" s="1"/>
  <c r="CM76" i="164" s="1"/>
  <c r="CM86" i="164" s="1"/>
  <c r="CM96" i="164" s="1"/>
  <c r="BE17" i="164"/>
  <c r="BG17" i="164" s="1"/>
  <c r="BG11" i="164" s="1"/>
  <c r="BF11" i="164" s="1"/>
  <c r="Z16" i="164"/>
  <c r="Z26" i="164" s="1"/>
  <c r="Z36" i="164" s="1"/>
  <c r="Z46" i="164" s="1"/>
  <c r="Z56" i="164" s="1"/>
  <c r="Z66" i="164" s="1"/>
  <c r="Z76" i="164" s="1"/>
  <c r="Z86" i="164" s="1"/>
  <c r="Z96" i="164" s="1"/>
  <c r="AE16" i="164"/>
  <c r="AE26" i="164" s="1"/>
  <c r="AE36" i="164" s="1"/>
  <c r="AE46" i="164" s="1"/>
  <c r="AE56" i="164" s="1"/>
  <c r="AE66" i="164" s="1"/>
  <c r="AE76" i="164" s="1"/>
  <c r="AE86" i="164" s="1"/>
  <c r="AE96" i="164" s="1"/>
  <c r="BI242" i="164"/>
  <c r="AT16" i="164"/>
  <c r="AT26" i="164" s="1"/>
  <c r="AT36" i="164" s="1"/>
  <c r="AT46" i="164" s="1"/>
  <c r="AT56" i="164" s="1"/>
  <c r="AT66" i="164" s="1"/>
  <c r="AT76" i="164" s="1"/>
  <c r="AT86" i="164" s="1"/>
  <c r="AT96" i="164" s="1"/>
  <c r="BX241" i="164"/>
  <c r="AE72" i="164"/>
  <c r="AE82" i="164" s="1"/>
  <c r="AE92" i="164" s="1"/>
  <c r="AE102" i="164" s="1"/>
  <c r="AE112" i="164" s="1"/>
  <c r="AE122" i="164" s="1"/>
  <c r="AE132" i="164" s="1"/>
  <c r="AE142" i="164" s="1"/>
  <c r="AY241" i="164"/>
  <c r="BI245" i="164"/>
  <c r="AY242" i="164"/>
  <c r="U242" i="164"/>
  <c r="F245" i="164"/>
  <c r="AJ245" i="164"/>
  <c r="BN242" i="164"/>
  <c r="BO17" i="164"/>
  <c r="BQ17" i="164" s="1"/>
  <c r="BQ12" i="164" s="1"/>
  <c r="BP12" i="164" s="1"/>
  <c r="BN241" i="164"/>
  <c r="P245" i="164"/>
  <c r="U245" i="164"/>
  <c r="F241" i="164"/>
  <c r="BS56" i="164"/>
  <c r="BS66" i="164" s="1"/>
  <c r="BS76" i="164" s="1"/>
  <c r="BS86" i="164" s="1"/>
  <c r="BS96" i="164" s="1"/>
  <c r="P102" i="164"/>
  <c r="P112" i="164" s="1"/>
  <c r="P122" i="164" s="1"/>
  <c r="P132" i="164" s="1"/>
  <c r="P142" i="164" s="1"/>
  <c r="P242" i="164"/>
  <c r="AY101" i="164"/>
  <c r="AY111" i="164" s="1"/>
  <c r="AY121" i="164" s="1"/>
  <c r="AY131" i="164" s="1"/>
  <c r="AY141" i="164" s="1"/>
  <c r="F102" i="164"/>
  <c r="F112" i="164" s="1"/>
  <c r="F122" i="164" s="1"/>
  <c r="F132" i="164" s="1"/>
  <c r="F142" i="164" s="1"/>
  <c r="CC105" i="164"/>
  <c r="CC115" i="164" s="1"/>
  <c r="CC125" i="164" s="1"/>
  <c r="CC135" i="164" s="1"/>
  <c r="CC145" i="164" s="1"/>
  <c r="CM245" i="164"/>
  <c r="BD56" i="164"/>
  <c r="BD66" i="164" s="1"/>
  <c r="BD76" i="164" s="1"/>
  <c r="BD86" i="164" s="1"/>
  <c r="BD96" i="164" s="1"/>
  <c r="S44" i="164"/>
  <c r="BI101" i="164"/>
  <c r="BI111" i="164" s="1"/>
  <c r="BI121" i="164" s="1"/>
  <c r="BI131" i="164" s="1"/>
  <c r="BI141" i="164" s="1"/>
  <c r="BX102" i="164"/>
  <c r="BX112" i="164" s="1"/>
  <c r="BX122" i="164" s="1"/>
  <c r="BX132" i="164" s="1"/>
  <c r="BX142" i="164" s="1"/>
  <c r="CM105" i="164"/>
  <c r="CM115" i="164" s="1"/>
  <c r="CM125" i="164" s="1"/>
  <c r="CM135" i="164" s="1"/>
  <c r="CM145" i="164" s="1"/>
  <c r="CM155" i="164" s="1"/>
  <c r="CM165" i="164" s="1"/>
  <c r="CM175" i="164" s="1"/>
  <c r="CM185" i="164" s="1"/>
  <c r="CM195" i="164" s="1"/>
  <c r="BX242" i="164"/>
  <c r="F16" i="164"/>
  <c r="F26" i="164" s="1"/>
  <c r="F36" i="164" s="1"/>
  <c r="F46" i="164" s="1"/>
  <c r="BQ44" i="164"/>
  <c r="BN245" i="164"/>
  <c r="BL44" i="164"/>
  <c r="CC51" i="164"/>
  <c r="CC61" i="164" s="1"/>
  <c r="CC71" i="164" s="1"/>
  <c r="CC81" i="164" s="1"/>
  <c r="CC91" i="164" s="1"/>
  <c r="AJ105" i="164"/>
  <c r="AJ115" i="164" s="1"/>
  <c r="AJ125" i="164" s="1"/>
  <c r="AJ135" i="164" s="1"/>
  <c r="AJ145" i="164" s="1"/>
  <c r="F242" i="164"/>
  <c r="CC56" i="164"/>
  <c r="CC66" i="164" s="1"/>
  <c r="CC76" i="164" s="1"/>
  <c r="CC86" i="164" s="1"/>
  <c r="CC96" i="164" s="1"/>
  <c r="BN101" i="164"/>
  <c r="BN111" i="164" s="1"/>
  <c r="BN121" i="164" s="1"/>
  <c r="BN131" i="164" s="1"/>
  <c r="BN141" i="164" s="1"/>
  <c r="BX101" i="164"/>
  <c r="BX111" i="164" s="1"/>
  <c r="BX121" i="164" s="1"/>
  <c r="BX131" i="164" s="1"/>
  <c r="BX141" i="164" s="1"/>
  <c r="P56" i="164"/>
  <c r="P66" i="164" s="1"/>
  <c r="P76" i="164" s="1"/>
  <c r="P86" i="164" s="1"/>
  <c r="P96" i="164" s="1"/>
  <c r="BT17" i="164"/>
  <c r="BV17" i="164" s="1"/>
  <c r="BV11" i="164" s="1"/>
  <c r="AJ16" i="164"/>
  <c r="AJ26" i="164" s="1"/>
  <c r="AJ36" i="164" s="1"/>
  <c r="AJ46" i="164" s="1"/>
  <c r="P105" i="164"/>
  <c r="P115" i="164" s="1"/>
  <c r="P125" i="164" s="1"/>
  <c r="P135" i="164" s="1"/>
  <c r="P145" i="164" s="1"/>
  <c r="BB44" i="164"/>
  <c r="AT52" i="164"/>
  <c r="AW52" i="164" s="1"/>
  <c r="CC52" i="164"/>
  <c r="CC62" i="164" s="1"/>
  <c r="CC72" i="164" s="1"/>
  <c r="CC82" i="164" s="1"/>
  <c r="CC92" i="164" s="1"/>
  <c r="AT105" i="164"/>
  <c r="AT115" i="164" s="1"/>
  <c r="AT125" i="164" s="1"/>
  <c r="AT135" i="164" s="1"/>
  <c r="AT145" i="164" s="1"/>
  <c r="AT155" i="164" s="1"/>
  <c r="AT165" i="164" s="1"/>
  <c r="AT175" i="164" s="1"/>
  <c r="AT185" i="164" s="1"/>
  <c r="AT195" i="164" s="1"/>
  <c r="AE245" i="164"/>
  <c r="P241" i="164"/>
  <c r="AE241" i="164"/>
  <c r="AE101" i="164"/>
  <c r="AE111" i="164" s="1"/>
  <c r="AE121" i="164" s="1"/>
  <c r="AE131" i="164" s="1"/>
  <c r="AE141" i="164" s="1"/>
  <c r="S43" i="164"/>
  <c r="BN105" i="164"/>
  <c r="BN115" i="164" s="1"/>
  <c r="BN125" i="164" s="1"/>
  <c r="BN135" i="164" s="1"/>
  <c r="BN145" i="164" s="1"/>
  <c r="U56" i="164"/>
  <c r="U66" i="164" s="1"/>
  <c r="U76" i="164" s="1"/>
  <c r="U86" i="164" s="1"/>
  <c r="U96" i="164" s="1"/>
  <c r="AT51" i="164"/>
  <c r="AT61" i="164" s="1"/>
  <c r="AT71" i="164" s="1"/>
  <c r="AT81" i="164" s="1"/>
  <c r="AT91" i="164" s="1"/>
  <c r="CM52" i="164"/>
  <c r="CM62" i="164" s="1"/>
  <c r="CM72" i="164" s="1"/>
  <c r="CM82" i="164" s="1"/>
  <c r="CM92" i="164" s="1"/>
  <c r="AY105" i="164"/>
  <c r="AY115" i="164" s="1"/>
  <c r="AY125" i="164" s="1"/>
  <c r="AY135" i="164" s="1"/>
  <c r="AY145" i="164" s="1"/>
  <c r="BN56" i="164"/>
  <c r="BN66" i="164" s="1"/>
  <c r="BN76" i="164" s="1"/>
  <c r="BN86" i="164" s="1"/>
  <c r="BN96" i="164" s="1"/>
  <c r="CC245" i="164"/>
  <c r="BX16" i="164"/>
  <c r="BX26" i="164" s="1"/>
  <c r="BX36" i="164" s="1"/>
  <c r="BX46" i="164" s="1"/>
  <c r="K56" i="164"/>
  <c r="K66" i="164" s="1"/>
  <c r="K76" i="164" s="1"/>
  <c r="K86" i="164" s="1"/>
  <c r="K96" i="164" s="1"/>
  <c r="CA44" i="164"/>
  <c r="AJ51" i="164"/>
  <c r="AJ61" i="164" s="1"/>
  <c r="AJ71" i="164" s="1"/>
  <c r="AJ81" i="164" s="1"/>
  <c r="AJ91" i="164" s="1"/>
  <c r="F105" i="164"/>
  <c r="F115" i="164" s="1"/>
  <c r="F125" i="164" s="1"/>
  <c r="F135" i="164" s="1"/>
  <c r="F145" i="164" s="1"/>
  <c r="AE105" i="164"/>
  <c r="AE115" i="164" s="1"/>
  <c r="AE125" i="164" s="1"/>
  <c r="AE135" i="164" s="1"/>
  <c r="AE145" i="164" s="1"/>
  <c r="BI105" i="164"/>
  <c r="BI115" i="164" s="1"/>
  <c r="BI125" i="164" s="1"/>
  <c r="BI135" i="164" s="1"/>
  <c r="BI145" i="164" s="1"/>
  <c r="U105" i="164"/>
  <c r="U115" i="164" s="1"/>
  <c r="U125" i="164" s="1"/>
  <c r="U135" i="164" s="1"/>
  <c r="U145" i="164" s="1"/>
  <c r="BI241" i="164"/>
  <c r="AT245" i="164"/>
  <c r="AY56" i="164"/>
  <c r="AY66" i="164" s="1"/>
  <c r="AY76" i="164" s="1"/>
  <c r="AY86" i="164" s="1"/>
  <c r="AY96" i="164" s="1"/>
  <c r="BX105" i="164"/>
  <c r="BX115" i="164" s="1"/>
  <c r="BX125" i="164" s="1"/>
  <c r="BX135" i="164" s="1"/>
  <c r="BX145" i="164" s="1"/>
  <c r="CH56" i="164"/>
  <c r="CH66" i="164" s="1"/>
  <c r="CH76" i="164" s="1"/>
  <c r="CH86" i="164" s="1"/>
  <c r="CH96" i="164" s="1"/>
  <c r="BX245" i="164"/>
  <c r="BI56" i="164"/>
  <c r="BI66" i="164" s="1"/>
  <c r="BI76" i="164" s="1"/>
  <c r="BI86" i="164" s="1"/>
  <c r="BI96" i="164" s="1"/>
  <c r="CM51" i="164"/>
  <c r="CM61" i="164" s="1"/>
  <c r="CM71" i="164" s="1"/>
  <c r="CM81" i="164" s="1"/>
  <c r="CM91" i="164" s="1"/>
  <c r="U101" i="164"/>
  <c r="U111" i="164" s="1"/>
  <c r="U121" i="164" s="1"/>
  <c r="U131" i="164" s="1"/>
  <c r="U141" i="164" s="1"/>
  <c r="F101" i="164"/>
  <c r="F111" i="164" s="1"/>
  <c r="F121" i="164" s="1"/>
  <c r="F131" i="164" s="1"/>
  <c r="F141" i="164" s="1"/>
  <c r="AY245" i="164"/>
  <c r="U102" i="164"/>
  <c r="U112" i="164" s="1"/>
  <c r="U122" i="164" s="1"/>
  <c r="U132" i="164" s="1"/>
  <c r="U142" i="164" s="1"/>
  <c r="I44" i="164"/>
  <c r="BN102" i="164"/>
  <c r="BN112" i="164" s="1"/>
  <c r="BN122" i="164" s="1"/>
  <c r="BN132" i="164" s="1"/>
  <c r="BN142" i="164" s="1"/>
  <c r="P101" i="164"/>
  <c r="P111" i="164" s="1"/>
  <c r="P121" i="164" s="1"/>
  <c r="P131" i="164" s="1"/>
  <c r="P141" i="164" s="1"/>
  <c r="AY102" i="164"/>
  <c r="AY112" i="164" s="1"/>
  <c r="AY122" i="164" s="1"/>
  <c r="AY132" i="164" s="1"/>
  <c r="AY142" i="164" s="1"/>
  <c r="BI102" i="164"/>
  <c r="BI112" i="164" s="1"/>
  <c r="BI122" i="164" s="1"/>
  <c r="BI132" i="164" s="1"/>
  <c r="BI142" i="164" s="1"/>
  <c r="BI152" i="164" s="1"/>
  <c r="BI162" i="164" s="1"/>
  <c r="BI172" i="164" s="1"/>
  <c r="BI182" i="164" s="1"/>
  <c r="BI192" i="164" s="1"/>
  <c r="U241" i="164"/>
  <c r="BN53" i="164"/>
  <c r="BN63" i="164" s="1"/>
  <c r="BN73" i="164" s="1"/>
  <c r="BN83" i="164" s="1"/>
  <c r="BN93" i="164" s="1"/>
  <c r="K16" i="165"/>
  <c r="J16" i="165"/>
  <c r="E26" i="165"/>
  <c r="J25" i="165"/>
  <c r="K25" i="165"/>
  <c r="N60" i="117"/>
  <c r="N11" i="117" s="1"/>
  <c r="AI47" i="117"/>
  <c r="AD233" i="164"/>
  <c r="BW233" i="164"/>
  <c r="CL233" i="164"/>
  <c r="BH233" i="164"/>
  <c r="O233" i="164"/>
  <c r="AS233" i="164"/>
  <c r="J25" i="148"/>
  <c r="DK19" i="164"/>
  <c r="AT59" i="164"/>
  <c r="AW59" i="164" s="1"/>
  <c r="CM59" i="164"/>
  <c r="CP59" i="164" s="1"/>
  <c r="BX59" i="164"/>
  <c r="CA59" i="164" s="1"/>
  <c r="BI59" i="164"/>
  <c r="BL59" i="164" s="1"/>
  <c r="AE59" i="164"/>
  <c r="AH59" i="164" s="1"/>
  <c r="P59" i="164"/>
  <c r="S59" i="164" s="1"/>
  <c r="AY43" i="164"/>
  <c r="DF19" i="164"/>
  <c r="AY58" i="164"/>
  <c r="BB58" i="164" s="1"/>
  <c r="F54" i="164"/>
  <c r="I54" i="164" s="1"/>
  <c r="BN58" i="164"/>
  <c r="BQ58" i="164" s="1"/>
  <c r="AJ54" i="164"/>
  <c r="U54" i="164"/>
  <c r="CC54" i="164"/>
  <c r="AJ58" i="164"/>
  <c r="AM58" i="164" s="1"/>
  <c r="AY54" i="164"/>
  <c r="BB54" i="164" s="1"/>
  <c r="BN54" i="164"/>
  <c r="BQ54" i="164" s="1"/>
  <c r="U58" i="164"/>
  <c r="X58" i="164" s="1"/>
  <c r="F58" i="164"/>
  <c r="I58" i="164" s="1"/>
  <c r="CC58" i="164"/>
  <c r="CF58" i="164" s="1"/>
  <c r="AM52" i="164"/>
  <c r="AI223" i="164"/>
  <c r="CB223" i="164"/>
  <c r="E223" i="164"/>
  <c r="AX223" i="164"/>
  <c r="T223" i="164"/>
  <c r="BM223" i="164"/>
  <c r="CP51" i="164"/>
  <c r="CO41" i="164"/>
  <c r="BM213" i="164"/>
  <c r="AX213" i="164"/>
  <c r="T213" i="164"/>
  <c r="E213" i="164"/>
  <c r="CB213" i="164"/>
  <c r="AI213" i="164"/>
  <c r="AE43" i="164"/>
  <c r="AH43" i="164" s="1"/>
  <c r="AW42" i="164"/>
  <c r="AS223" i="164"/>
  <c r="CL223" i="164"/>
  <c r="AD223" i="164"/>
  <c r="BW223" i="164"/>
  <c r="BH223" i="164"/>
  <c r="O223" i="164"/>
  <c r="U43" i="164"/>
  <c r="AD183" i="164"/>
  <c r="BH183" i="164"/>
  <c r="O183" i="164"/>
  <c r="AS183" i="164"/>
  <c r="BW183" i="164"/>
  <c r="CL183" i="164"/>
  <c r="DL19" i="164"/>
  <c r="CM58" i="164"/>
  <c r="CP58" i="164" s="1"/>
  <c r="P58" i="164"/>
  <c r="S58" i="164" s="1"/>
  <c r="AE54" i="164"/>
  <c r="CM54" i="164"/>
  <c r="AT58" i="164"/>
  <c r="AW58" i="164" s="1"/>
  <c r="P54" i="164"/>
  <c r="S54" i="164" s="1"/>
  <c r="BI54" i="164"/>
  <c r="BL54" i="164" s="1"/>
  <c r="BX58" i="164"/>
  <c r="CA58" i="164" s="1"/>
  <c r="BX54" i="164"/>
  <c r="CA54" i="164" s="1"/>
  <c r="AE58" i="164"/>
  <c r="AH58" i="164" s="1"/>
  <c r="BI58" i="164"/>
  <c r="BL58" i="164" s="1"/>
  <c r="AT54" i="164"/>
  <c r="BI43" i="164"/>
  <c r="AS143" i="164"/>
  <c r="CL143" i="164"/>
  <c r="O143" i="164"/>
  <c r="BW143" i="164"/>
  <c r="BH143" i="164"/>
  <c r="AD143" i="164"/>
  <c r="AM62" i="164"/>
  <c r="CE41" i="164"/>
  <c r="CF51" i="164"/>
  <c r="AW51" i="164"/>
  <c r="AV41" i="164"/>
  <c r="O173" i="164"/>
  <c r="BH173" i="164"/>
  <c r="AD173" i="164"/>
  <c r="BW173" i="164"/>
  <c r="CL173" i="164"/>
  <c r="AS173" i="164"/>
  <c r="CB173" i="164"/>
  <c r="T173" i="164"/>
  <c r="BM173" i="164"/>
  <c r="AI173" i="164"/>
  <c r="E173" i="164"/>
  <c r="AX173" i="164"/>
  <c r="DE19" i="164"/>
  <c r="AY59" i="164"/>
  <c r="BB59" i="164" s="1"/>
  <c r="CC59" i="164"/>
  <c r="CF59" i="164" s="1"/>
  <c r="AJ59" i="164"/>
  <c r="AM59" i="164" s="1"/>
  <c r="BN59" i="164"/>
  <c r="BQ59" i="164" s="1"/>
  <c r="U59" i="164"/>
  <c r="X59" i="164" s="1"/>
  <c r="F59" i="164"/>
  <c r="I59" i="164" s="1"/>
  <c r="AX143" i="164"/>
  <c r="E143" i="164"/>
  <c r="BM143" i="164"/>
  <c r="AI143" i="164"/>
  <c r="CB143" i="164"/>
  <c r="T143" i="164"/>
  <c r="CM43" i="164"/>
  <c r="AT43" i="164"/>
  <c r="CF52" i="164"/>
  <c r="CE42" i="164"/>
  <c r="AD163" i="164"/>
  <c r="AS163" i="164"/>
  <c r="O163" i="164"/>
  <c r="BH163" i="164"/>
  <c r="BW163" i="164"/>
  <c r="CL163" i="164"/>
  <c r="AM51" i="164"/>
  <c r="AL41" i="164"/>
  <c r="E183" i="164"/>
  <c r="BM183" i="164"/>
  <c r="AI183" i="164"/>
  <c r="CB183" i="164"/>
  <c r="T183" i="164"/>
  <c r="AX183" i="164"/>
  <c r="E233" i="164"/>
  <c r="BM233" i="164"/>
  <c r="AI233" i="164"/>
  <c r="AX233" i="164"/>
  <c r="CB233" i="164"/>
  <c r="T233" i="164"/>
  <c r="CL153" i="164"/>
  <c r="BW153" i="164"/>
  <c r="BH153" i="164"/>
  <c r="O153" i="164"/>
  <c r="AD153" i="164"/>
  <c r="AS153" i="164"/>
  <c r="AI163" i="164"/>
  <c r="BM163" i="164"/>
  <c r="T163" i="164"/>
  <c r="CB163" i="164"/>
  <c r="E163" i="164"/>
  <c r="AX163" i="164"/>
  <c r="AS193" i="164"/>
  <c r="BW193" i="164"/>
  <c r="CL193" i="164"/>
  <c r="BH193" i="164"/>
  <c r="AD193" i="164"/>
  <c r="O193" i="164"/>
  <c r="AX193" i="164"/>
  <c r="T193" i="164"/>
  <c r="BM193" i="164"/>
  <c r="AI193" i="164"/>
  <c r="E193" i="164"/>
  <c r="CB193" i="164"/>
  <c r="AI203" i="164"/>
  <c r="T203" i="164"/>
  <c r="E203" i="164"/>
  <c r="BM203" i="164"/>
  <c r="CB203" i="164"/>
  <c r="AX203" i="164"/>
  <c r="O213" i="164"/>
  <c r="AD213" i="164"/>
  <c r="CL213" i="164"/>
  <c r="BW213" i="164"/>
  <c r="BH213" i="164"/>
  <c r="AS213" i="164"/>
  <c r="P53" i="164"/>
  <c r="P63" i="164" s="1"/>
  <c r="F43" i="164"/>
  <c r="O203" i="164"/>
  <c r="BW203" i="164"/>
  <c r="BH203" i="164"/>
  <c r="CL203" i="164"/>
  <c r="AS203" i="164"/>
  <c r="AD203" i="164"/>
  <c r="CC43" i="164"/>
  <c r="AM72" i="164"/>
  <c r="AJ82" i="164"/>
  <c r="AJ242" i="164" s="1"/>
  <c r="AJ43" i="164"/>
  <c r="CP52" i="164"/>
  <c r="CO42" i="164"/>
  <c r="T153" i="164"/>
  <c r="AI153" i="164"/>
  <c r="AX153" i="164"/>
  <c r="BM153" i="164"/>
  <c r="E153" i="164"/>
  <c r="CB153" i="164"/>
  <c r="BX53" i="164"/>
  <c r="BX63" i="164" s="1"/>
  <c r="BX73" i="164" s="1"/>
  <c r="BX83" i="164" s="1"/>
  <c r="BX93" i="164" s="1"/>
  <c r="I26" i="148"/>
  <c r="K25" i="148"/>
  <c r="CA11" i="164"/>
  <c r="CA12" i="164"/>
  <c r="BZ12" i="164" s="1"/>
  <c r="AT44" i="117"/>
  <c r="K16" i="148"/>
  <c r="J16" i="148"/>
  <c r="AV12" i="125"/>
  <c r="V17" i="125"/>
  <c r="V12" i="125" s="1"/>
  <c r="AM17" i="125"/>
  <c r="AM12" i="125" s="1"/>
  <c r="AT23" i="117"/>
  <c r="AT14" i="117"/>
  <c r="AW18" i="146"/>
  <c r="K17" i="125"/>
  <c r="L17" i="125" s="1"/>
  <c r="L12" i="125" s="1"/>
  <c r="JC24" i="146"/>
  <c r="CD23" i="146"/>
  <c r="JX23" i="146"/>
  <c r="IU25" i="146"/>
  <c r="JC23" i="146"/>
  <c r="EZ23" i="146"/>
  <c r="EZ24" i="146"/>
  <c r="IB26" i="146"/>
  <c r="EZ25" i="146"/>
  <c r="JC22" i="146"/>
  <c r="CD22" i="146"/>
  <c r="IB25" i="146"/>
  <c r="IB24" i="146"/>
  <c r="EZ22" i="146"/>
  <c r="CD24" i="146"/>
  <c r="EZ26" i="146"/>
  <c r="JP23" i="146"/>
  <c r="JQ26" i="146"/>
  <c r="IB22" i="146"/>
  <c r="JC26" i="146"/>
  <c r="IB23" i="146"/>
  <c r="CD25" i="146"/>
  <c r="JC25" i="146"/>
  <c r="IU24" i="146"/>
  <c r="JQ24" i="146"/>
  <c r="JX22" i="146"/>
  <c r="JP22" i="146"/>
  <c r="CD26" i="146"/>
  <c r="IU23" i="146"/>
  <c r="IU26" i="146"/>
  <c r="IU22" i="146"/>
  <c r="JQ25" i="146"/>
  <c r="H36" i="148"/>
  <c r="F47" i="132" s="1"/>
  <c r="DT17" i="147"/>
  <c r="AT21" i="117"/>
  <c r="AT11" i="117"/>
  <c r="AT22" i="117"/>
  <c r="AT30" i="117"/>
  <c r="AU12" i="125"/>
  <c r="L15" i="125"/>
  <c r="L10" i="125" s="1"/>
  <c r="AM15" i="125"/>
  <c r="AN15" i="125" s="1"/>
  <c r="AW10" i="125"/>
  <c r="V14" i="125"/>
  <c r="U9" i="125"/>
  <c r="AL18" i="125"/>
  <c r="AK13" i="125"/>
  <c r="U13" i="125"/>
  <c r="V18" i="125"/>
  <c r="K18" i="125"/>
  <c r="J13" i="125"/>
  <c r="AU13" i="125"/>
  <c r="JF14" i="146"/>
  <c r="JF21" i="146" s="1"/>
  <c r="AK11" i="125"/>
  <c r="AL16" i="125"/>
  <c r="U11" i="125"/>
  <c r="V16" i="125"/>
  <c r="AU9" i="125"/>
  <c r="J9" i="125"/>
  <c r="K14" i="125"/>
  <c r="K16" i="125"/>
  <c r="J11" i="125"/>
  <c r="AL14" i="125"/>
  <c r="AK9" i="125"/>
  <c r="AU11" i="125"/>
  <c r="GI14" i="146"/>
  <c r="X15" i="125"/>
  <c r="W10" i="125"/>
  <c r="HX10" i="146"/>
  <c r="IR16" i="146"/>
  <c r="IR18" i="146"/>
  <c r="DU17" i="147"/>
  <c r="DQ17" i="147"/>
  <c r="DS17" i="147"/>
  <c r="DR17" i="147"/>
  <c r="DV17" i="147"/>
  <c r="AT28" i="117"/>
  <c r="AT24" i="117"/>
  <c r="AT34" i="117"/>
  <c r="AT46" i="117"/>
  <c r="AT25" i="117"/>
  <c r="AS53" i="117"/>
  <c r="AT49" i="117"/>
  <c r="AT26" i="117"/>
  <c r="AT17" i="117"/>
  <c r="X102" i="117"/>
  <c r="AT20" i="117"/>
  <c r="AT15" i="117"/>
  <c r="W52" i="117"/>
  <c r="W54" i="117"/>
  <c r="W55" i="117" s="1"/>
  <c r="N30" i="117"/>
  <c r="AJ87" i="117"/>
  <c r="AI38" i="117"/>
  <c r="Y84" i="117"/>
  <c r="X35" i="117"/>
  <c r="N21" i="117"/>
  <c r="Y94" i="117"/>
  <c r="X45" i="117"/>
  <c r="AJ47" i="117"/>
  <c r="Y61" i="117"/>
  <c r="X12" i="117"/>
  <c r="AU12" i="117" s="1"/>
  <c r="M43" i="117"/>
  <c r="N92" i="117"/>
  <c r="AJ95" i="117"/>
  <c r="AI46" i="117"/>
  <c r="AI31" i="117"/>
  <c r="AJ80" i="117"/>
  <c r="AJ98" i="117"/>
  <c r="AI49" i="117"/>
  <c r="AJ77" i="117"/>
  <c r="AI28" i="117"/>
  <c r="N100" i="117"/>
  <c r="M51" i="117"/>
  <c r="AJ70" i="117"/>
  <c r="AI21" i="117"/>
  <c r="Y69" i="117"/>
  <c r="X20" i="117"/>
  <c r="Y86" i="117"/>
  <c r="X37" i="117"/>
  <c r="N96" i="117"/>
  <c r="M47" i="117"/>
  <c r="AJ13" i="117"/>
  <c r="AJ85" i="117"/>
  <c r="AI36" i="117"/>
  <c r="AU36" i="117" s="1"/>
  <c r="AJ100" i="117"/>
  <c r="AI51" i="117"/>
  <c r="Y36" i="117"/>
  <c r="AJ74" i="117"/>
  <c r="AI25" i="117"/>
  <c r="AJ81" i="117"/>
  <c r="AI32" i="117"/>
  <c r="Y68" i="117"/>
  <c r="X19" i="117"/>
  <c r="L52" i="117"/>
  <c r="L54" i="117"/>
  <c r="L55" i="117" s="1"/>
  <c r="AT9" i="117"/>
  <c r="N39" i="117"/>
  <c r="N89" i="117"/>
  <c r="M40" i="117"/>
  <c r="N81" i="117"/>
  <c r="M32" i="117"/>
  <c r="N36" i="117"/>
  <c r="AJ86" i="117"/>
  <c r="AI37" i="117"/>
  <c r="Y60" i="117"/>
  <c r="X11" i="117"/>
  <c r="Y83" i="117"/>
  <c r="X34" i="117"/>
  <c r="AJ27" i="117"/>
  <c r="N15" i="117"/>
  <c r="AJ93" i="117"/>
  <c r="AI44" i="117"/>
  <c r="AT38" i="117"/>
  <c r="Y63" i="117"/>
  <c r="X14" i="117"/>
  <c r="AJ92" i="117"/>
  <c r="AI43" i="117"/>
  <c r="Y99" i="117"/>
  <c r="X50" i="117"/>
  <c r="Y76" i="117"/>
  <c r="X27" i="117"/>
  <c r="N76" i="117"/>
  <c r="M27" i="117"/>
  <c r="Y70" i="117"/>
  <c r="X21" i="117"/>
  <c r="Y81" i="117"/>
  <c r="X32" i="117"/>
  <c r="Y78" i="117"/>
  <c r="X29" i="117"/>
  <c r="AT29" i="117"/>
  <c r="Y79" i="117"/>
  <c r="X30" i="117"/>
  <c r="Y40" i="117"/>
  <c r="M103" i="117"/>
  <c r="M101" i="117"/>
  <c r="M9" i="117"/>
  <c r="N58" i="117"/>
  <c r="Y39" i="117"/>
  <c r="AJ79" i="117"/>
  <c r="AI30" i="117"/>
  <c r="N17" i="117"/>
  <c r="W53" i="117"/>
  <c r="N67" i="117"/>
  <c r="M18" i="117"/>
  <c r="M28" i="117"/>
  <c r="N77" i="117"/>
  <c r="AI103" i="117"/>
  <c r="AI101" i="117"/>
  <c r="AI9" i="117"/>
  <c r="AJ58" i="117"/>
  <c r="AT18" i="117"/>
  <c r="N12" i="117"/>
  <c r="AJ12" i="117"/>
  <c r="X43" i="117"/>
  <c r="Y92" i="117"/>
  <c r="AJ66" i="117"/>
  <c r="AI17" i="117"/>
  <c r="Y49" i="117"/>
  <c r="AJ68" i="117"/>
  <c r="AI19" i="117"/>
  <c r="AT41" i="117"/>
  <c r="Y72" i="117"/>
  <c r="X23" i="117"/>
  <c r="AT31" i="117"/>
  <c r="N90" i="117"/>
  <c r="M41" i="117"/>
  <c r="AJ94" i="117"/>
  <c r="AI45" i="117"/>
  <c r="AJ84" i="117"/>
  <c r="AI35" i="117"/>
  <c r="AT33" i="117"/>
  <c r="N80" i="117"/>
  <c r="M31" i="117"/>
  <c r="X13" i="117"/>
  <c r="AU13" i="117" s="1"/>
  <c r="Y62" i="117"/>
  <c r="N20" i="117"/>
  <c r="N82" i="117"/>
  <c r="M33" i="117"/>
  <c r="M10" i="117"/>
  <c r="AU10" i="117" s="1"/>
  <c r="N59" i="117"/>
  <c r="Y16" i="117"/>
  <c r="N13" i="117"/>
  <c r="AT48" i="117"/>
  <c r="AJ42" i="117"/>
  <c r="Y51" i="117"/>
  <c r="Y74" i="117"/>
  <c r="X25" i="117"/>
  <c r="M19" i="117"/>
  <c r="N68" i="117"/>
  <c r="AJ69" i="117"/>
  <c r="AI20" i="117"/>
  <c r="N26" i="117"/>
  <c r="N25" i="117"/>
  <c r="Y10" i="117"/>
  <c r="AJ88" i="117"/>
  <c r="AI39" i="117"/>
  <c r="AU39" i="117" s="1"/>
  <c r="N87" i="117"/>
  <c r="M38" i="117"/>
  <c r="X101" i="117"/>
  <c r="X103" i="117"/>
  <c r="Y58" i="117"/>
  <c r="X9" i="117"/>
  <c r="N78" i="117"/>
  <c r="M29" i="117"/>
  <c r="AI23" i="117"/>
  <c r="AJ72" i="117"/>
  <c r="Y42" i="117"/>
  <c r="Y95" i="117"/>
  <c r="X46" i="117"/>
  <c r="AJ65" i="117"/>
  <c r="AI102" i="117"/>
  <c r="AI16" i="117"/>
  <c r="AU16" i="117" s="1"/>
  <c r="AR55" i="117"/>
  <c r="AT32" i="117"/>
  <c r="Y97" i="117"/>
  <c r="X48" i="117"/>
  <c r="N34" i="117"/>
  <c r="AT43" i="117"/>
  <c r="AJ63" i="117"/>
  <c r="AI14" i="117"/>
  <c r="Y41" i="117"/>
  <c r="M48" i="117"/>
  <c r="N97" i="117"/>
  <c r="N42" i="117"/>
  <c r="AT19" i="117"/>
  <c r="Y77" i="117"/>
  <c r="X28" i="117"/>
  <c r="AT37" i="117"/>
  <c r="AT35" i="117"/>
  <c r="AS52" i="117"/>
  <c r="AS54" i="117"/>
  <c r="AS8" i="117"/>
  <c r="AT45" i="117"/>
  <c r="AT50" i="117"/>
  <c r="AI40" i="117"/>
  <c r="AJ89" i="117"/>
  <c r="AH53" i="117"/>
  <c r="N99" i="117"/>
  <c r="M50" i="117"/>
  <c r="Y67" i="117"/>
  <c r="X18" i="117"/>
  <c r="Y75" i="117"/>
  <c r="X26" i="117"/>
  <c r="AJ67" i="117"/>
  <c r="AI18" i="117"/>
  <c r="X17" i="117"/>
  <c r="Y66" i="117"/>
  <c r="L53" i="117"/>
  <c r="AT40" i="117"/>
  <c r="AI24" i="117"/>
  <c r="AJ73" i="117"/>
  <c r="AJ71" i="117"/>
  <c r="AI22" i="117"/>
  <c r="AH54" i="117"/>
  <c r="AH55" i="117" s="1"/>
  <c r="AH52" i="117"/>
  <c r="Y22" i="117"/>
  <c r="N46" i="117"/>
  <c r="Y87" i="117"/>
  <c r="X38" i="117"/>
  <c r="AT51" i="117"/>
  <c r="AJ50" i="117"/>
  <c r="Y64" i="117"/>
  <c r="X15" i="117"/>
  <c r="N23" i="117"/>
  <c r="Y31" i="117"/>
  <c r="AJ64" i="117"/>
  <c r="AI15" i="117"/>
  <c r="AJ97" i="117"/>
  <c r="AI48" i="117"/>
  <c r="AU42" i="117"/>
  <c r="N14" i="117"/>
  <c r="N98" i="117"/>
  <c r="M49" i="117"/>
  <c r="Y82" i="117"/>
  <c r="X33" i="117"/>
  <c r="AJ78" i="117"/>
  <c r="AI29" i="117"/>
  <c r="N16" i="117"/>
  <c r="N86" i="117"/>
  <c r="M37" i="117"/>
  <c r="N44" i="117"/>
  <c r="N84" i="117"/>
  <c r="M35" i="117"/>
  <c r="X44" i="117"/>
  <c r="Y93" i="117"/>
  <c r="N94" i="117"/>
  <c r="M45" i="117"/>
  <c r="AJ10" i="117"/>
  <c r="AI33" i="117"/>
  <c r="AJ82" i="117"/>
  <c r="M102" i="117"/>
  <c r="Y47" i="117"/>
  <c r="N71" i="117"/>
  <c r="M22" i="117"/>
  <c r="AT27" i="117"/>
  <c r="AI26" i="117"/>
  <c r="AJ75" i="117"/>
  <c r="AI34" i="117"/>
  <c r="AJ83" i="117"/>
  <c r="AJ60" i="117"/>
  <c r="AI11" i="117"/>
  <c r="N73" i="117"/>
  <c r="M24" i="117"/>
  <c r="AJ90" i="117"/>
  <c r="AI41" i="117"/>
  <c r="Y24" i="117"/>
  <c r="I23" i="148"/>
  <c r="H23" i="148"/>
  <c r="J22" i="148"/>
  <c r="K22" i="148"/>
  <c r="K23" i="148" s="1"/>
  <c r="G32" i="132"/>
  <c r="BS246" i="164" l="1"/>
  <c r="AU47" i="117"/>
  <c r="AT62" i="164"/>
  <c r="AW62" i="164" s="1"/>
  <c r="F248" i="164"/>
  <c r="BQ11" i="164"/>
  <c r="BP11" i="164" s="1"/>
  <c r="BX252" i="164"/>
  <c r="CM242" i="164"/>
  <c r="BI248" i="164"/>
  <c r="BV12" i="164"/>
  <c r="BU12" i="164" s="1"/>
  <c r="BI246" i="164"/>
  <c r="CC246" i="164"/>
  <c r="AE249" i="164"/>
  <c r="AY249" i="164"/>
  <c r="AY246" i="164"/>
  <c r="CC252" i="164"/>
  <c r="BN249" i="164"/>
  <c r="BN248" i="164"/>
  <c r="BX249" i="164"/>
  <c r="AE252" i="164"/>
  <c r="AT241" i="164"/>
  <c r="BX243" i="164"/>
  <c r="F252" i="164"/>
  <c r="U246" i="164"/>
  <c r="AJ241" i="164"/>
  <c r="BN252" i="164"/>
  <c r="P246" i="164"/>
  <c r="AE242" i="164"/>
  <c r="P248" i="164"/>
  <c r="U252" i="164"/>
  <c r="CC242" i="164"/>
  <c r="CC241" i="164"/>
  <c r="CM252" i="164"/>
  <c r="BN152" i="164"/>
  <c r="BN162" i="164" s="1"/>
  <c r="BN172" i="164" s="1"/>
  <c r="BN182" i="164" s="1"/>
  <c r="BN192" i="164" s="1"/>
  <c r="CC155" i="164"/>
  <c r="CC165" i="164" s="1"/>
  <c r="CC175" i="164" s="1"/>
  <c r="CC185" i="164" s="1"/>
  <c r="CC195" i="164" s="1"/>
  <c r="AY151" i="164"/>
  <c r="AY161" i="164" s="1"/>
  <c r="AY171" i="164" s="1"/>
  <c r="AY181" i="164" s="1"/>
  <c r="AY191" i="164" s="1"/>
  <c r="P152" i="164"/>
  <c r="P162" i="164" s="1"/>
  <c r="P172" i="164" s="1"/>
  <c r="P182" i="164" s="1"/>
  <c r="P192" i="164" s="1"/>
  <c r="U151" i="164"/>
  <c r="U161" i="164" s="1"/>
  <c r="U171" i="164" s="1"/>
  <c r="U181" i="164" s="1"/>
  <c r="U191" i="164" s="1"/>
  <c r="AE151" i="164"/>
  <c r="AE161" i="164" s="1"/>
  <c r="AE171" i="164" s="1"/>
  <c r="AE181" i="164" s="1"/>
  <c r="AE191" i="164" s="1"/>
  <c r="U152" i="164"/>
  <c r="U162" i="164" s="1"/>
  <c r="U172" i="164" s="1"/>
  <c r="U182" i="164" s="1"/>
  <c r="U192" i="164" s="1"/>
  <c r="AY155" i="164"/>
  <c r="AY165" i="164" s="1"/>
  <c r="AY175" i="164" s="1"/>
  <c r="AY185" i="164" s="1"/>
  <c r="AY195" i="164" s="1"/>
  <c r="BN155" i="164"/>
  <c r="BN165" i="164" s="1"/>
  <c r="BN175" i="164" s="1"/>
  <c r="BN185" i="164" s="1"/>
  <c r="BN195" i="164" s="1"/>
  <c r="U155" i="164"/>
  <c r="U165" i="164" s="1"/>
  <c r="U175" i="164" s="1"/>
  <c r="U185" i="164" s="1"/>
  <c r="U195" i="164" s="1"/>
  <c r="AE106" i="164"/>
  <c r="AE116" i="164" s="1"/>
  <c r="AE126" i="164" s="1"/>
  <c r="AE136" i="164" s="1"/>
  <c r="AE146" i="164" s="1"/>
  <c r="BN106" i="164"/>
  <c r="BN116" i="164" s="1"/>
  <c r="BN126" i="164" s="1"/>
  <c r="BN136" i="164" s="1"/>
  <c r="BN146" i="164" s="1"/>
  <c r="AJ56" i="164"/>
  <c r="AJ66" i="164" s="1"/>
  <c r="AJ76" i="164" s="1"/>
  <c r="AJ86" i="164" s="1"/>
  <c r="AJ96" i="164" s="1"/>
  <c r="Z106" i="164"/>
  <c r="Z116" i="164" s="1"/>
  <c r="Z126" i="164" s="1"/>
  <c r="Z136" i="164" s="1"/>
  <c r="Z146" i="164" s="1"/>
  <c r="BD106" i="164"/>
  <c r="BD116" i="164" s="1"/>
  <c r="BD126" i="164" s="1"/>
  <c r="BD136" i="164" s="1"/>
  <c r="BD146" i="164" s="1"/>
  <c r="AY53" i="164"/>
  <c r="AY63" i="164" s="1"/>
  <c r="BI155" i="164"/>
  <c r="BI165" i="164" s="1"/>
  <c r="BI175" i="164" s="1"/>
  <c r="BI185" i="164" s="1"/>
  <c r="BI195" i="164" s="1"/>
  <c r="U248" i="164"/>
  <c r="CH246" i="164"/>
  <c r="K246" i="164"/>
  <c r="AY252" i="164"/>
  <c r="U106" i="164"/>
  <c r="U116" i="164" s="1"/>
  <c r="U126" i="164" s="1"/>
  <c r="U136" i="164" s="1"/>
  <c r="U146" i="164" s="1"/>
  <c r="CC106" i="164"/>
  <c r="CC116" i="164" s="1"/>
  <c r="CC126" i="164" s="1"/>
  <c r="CC136" i="164" s="1"/>
  <c r="CC146" i="164" s="1"/>
  <c r="AT246" i="164"/>
  <c r="BI202" i="164"/>
  <c r="BI212" i="164" s="1"/>
  <c r="BI222" i="164" s="1"/>
  <c r="BI232" i="164" s="1"/>
  <c r="CC53" i="164"/>
  <c r="CC63" i="164" s="1"/>
  <c r="BX56" i="164"/>
  <c r="BX66" i="164" s="1"/>
  <c r="BX76" i="164" s="1"/>
  <c r="BX86" i="164" s="1"/>
  <c r="BX96" i="164" s="1"/>
  <c r="CP43" i="164"/>
  <c r="BI53" i="164"/>
  <c r="BL53" i="164" s="1"/>
  <c r="BN151" i="164"/>
  <c r="BN161" i="164" s="1"/>
  <c r="BN171" i="164" s="1"/>
  <c r="BN181" i="164" s="1"/>
  <c r="BN191" i="164" s="1"/>
  <c r="CM259" i="164"/>
  <c r="BI249" i="164"/>
  <c r="CM241" i="164"/>
  <c r="BI252" i="164"/>
  <c r="CM246" i="164"/>
  <c r="CM102" i="164"/>
  <c r="CM112" i="164" s="1"/>
  <c r="CM122" i="164" s="1"/>
  <c r="CM132" i="164" s="1"/>
  <c r="CM142" i="164" s="1"/>
  <c r="AT252" i="164"/>
  <c r="BX248" i="164"/>
  <c r="AJ252" i="164"/>
  <c r="P249" i="164"/>
  <c r="AJ53" i="164"/>
  <c r="AM53" i="164" s="1"/>
  <c r="BX152" i="164"/>
  <c r="BX162" i="164" s="1"/>
  <c r="BX172" i="164" s="1"/>
  <c r="BX182" i="164" s="1"/>
  <c r="BX192" i="164" s="1"/>
  <c r="BN103" i="164"/>
  <c r="BN113" i="164" s="1"/>
  <c r="BN123" i="164" s="1"/>
  <c r="BN133" i="164" s="1"/>
  <c r="BN143" i="164" s="1"/>
  <c r="CH106" i="164"/>
  <c r="CH116" i="164" s="1"/>
  <c r="CH126" i="164" s="1"/>
  <c r="CH136" i="164" s="1"/>
  <c r="CH146" i="164" s="1"/>
  <c r="AJ101" i="164"/>
  <c r="AJ111" i="164" s="1"/>
  <c r="AJ121" i="164" s="1"/>
  <c r="AJ131" i="164" s="1"/>
  <c r="AJ141" i="164" s="1"/>
  <c r="F56" i="164"/>
  <c r="F66" i="164" s="1"/>
  <c r="F76" i="164" s="1"/>
  <c r="F86" i="164" s="1"/>
  <c r="F96" i="164" s="1"/>
  <c r="F155" i="164"/>
  <c r="F165" i="164" s="1"/>
  <c r="F175" i="164" s="1"/>
  <c r="F185" i="164" s="1"/>
  <c r="F195" i="164" s="1"/>
  <c r="F53" i="164"/>
  <c r="AE155" i="164"/>
  <c r="AE165" i="164" s="1"/>
  <c r="AE175" i="164" s="1"/>
  <c r="AE185" i="164" s="1"/>
  <c r="AE195" i="164" s="1"/>
  <c r="BI151" i="164"/>
  <c r="BI161" i="164" s="1"/>
  <c r="BI171" i="164" s="1"/>
  <c r="BI181" i="164" s="1"/>
  <c r="BI191" i="164" s="1"/>
  <c r="AE152" i="164"/>
  <c r="AE162" i="164" s="1"/>
  <c r="AE172" i="164" s="1"/>
  <c r="AE182" i="164" s="1"/>
  <c r="AE192" i="164" s="1"/>
  <c r="BX151" i="164"/>
  <c r="BX161" i="164" s="1"/>
  <c r="BX171" i="164" s="1"/>
  <c r="BX181" i="164" s="1"/>
  <c r="BX191" i="164" s="1"/>
  <c r="AJ155" i="164"/>
  <c r="AJ165" i="164" s="1"/>
  <c r="AJ175" i="164" s="1"/>
  <c r="AJ185" i="164" s="1"/>
  <c r="AJ195" i="164" s="1"/>
  <c r="CM101" i="164"/>
  <c r="CM111" i="164" s="1"/>
  <c r="CM121" i="164" s="1"/>
  <c r="CM131" i="164" s="1"/>
  <c r="CM141" i="164" s="1"/>
  <c r="BN243" i="164"/>
  <c r="CM106" i="164"/>
  <c r="CM116" i="164" s="1"/>
  <c r="CM126" i="164" s="1"/>
  <c r="CM136" i="164" s="1"/>
  <c r="CM146" i="164" s="1"/>
  <c r="P252" i="164"/>
  <c r="AO246" i="164"/>
  <c r="F249" i="164"/>
  <c r="BX155" i="164"/>
  <c r="BX165" i="164" s="1"/>
  <c r="BX175" i="164" s="1"/>
  <c r="BX185" i="164" s="1"/>
  <c r="BX195" i="164" s="1"/>
  <c r="AT205" i="164"/>
  <c r="AT215" i="164" s="1"/>
  <c r="AT225" i="164" s="1"/>
  <c r="AT235" i="164" s="1"/>
  <c r="K106" i="164"/>
  <c r="K116" i="164" s="1"/>
  <c r="K126" i="164" s="1"/>
  <c r="K136" i="164" s="1"/>
  <c r="K146" i="164" s="1"/>
  <c r="AT106" i="164"/>
  <c r="AT116" i="164" s="1"/>
  <c r="AT126" i="164" s="1"/>
  <c r="AT136" i="164" s="1"/>
  <c r="AT146" i="164" s="1"/>
  <c r="AY152" i="164"/>
  <c r="AY162" i="164" s="1"/>
  <c r="AY172" i="164" s="1"/>
  <c r="AY182" i="164" s="1"/>
  <c r="AY192" i="164" s="1"/>
  <c r="AE53" i="164"/>
  <c r="AE63" i="164" s="1"/>
  <c r="P106" i="164"/>
  <c r="P116" i="164" s="1"/>
  <c r="P126" i="164" s="1"/>
  <c r="P136" i="164" s="1"/>
  <c r="P146" i="164" s="1"/>
  <c r="BX103" i="164"/>
  <c r="BX113" i="164" s="1"/>
  <c r="BX123" i="164" s="1"/>
  <c r="BX133" i="164" s="1"/>
  <c r="BX143" i="164" s="1"/>
  <c r="P155" i="164"/>
  <c r="P165" i="164" s="1"/>
  <c r="P175" i="164" s="1"/>
  <c r="P185" i="164" s="1"/>
  <c r="P195" i="164" s="1"/>
  <c r="AT259" i="164"/>
  <c r="BI256" i="164"/>
  <c r="AO106" i="164"/>
  <c r="AO116" i="164" s="1"/>
  <c r="AO126" i="164" s="1"/>
  <c r="AO136" i="164" s="1"/>
  <c r="AO146" i="164" s="1"/>
  <c r="AT53" i="164"/>
  <c r="AT63" i="164" s="1"/>
  <c r="P151" i="164"/>
  <c r="P161" i="164" s="1"/>
  <c r="P171" i="164" s="1"/>
  <c r="P181" i="164" s="1"/>
  <c r="P191" i="164" s="1"/>
  <c r="X43" i="164"/>
  <c r="F151" i="164"/>
  <c r="F161" i="164" s="1"/>
  <c r="F171" i="164" s="1"/>
  <c r="F181" i="164" s="1"/>
  <c r="F191" i="164" s="1"/>
  <c r="CM205" i="164"/>
  <c r="CM215" i="164" s="1"/>
  <c r="CM225" i="164" s="1"/>
  <c r="CM235" i="164" s="1"/>
  <c r="F152" i="164"/>
  <c r="F162" i="164" s="1"/>
  <c r="F172" i="164" s="1"/>
  <c r="F182" i="164" s="1"/>
  <c r="F192" i="164" s="1"/>
  <c r="U249" i="164"/>
  <c r="BI106" i="164"/>
  <c r="BI116" i="164" s="1"/>
  <c r="BI126" i="164" s="1"/>
  <c r="BI136" i="164" s="1"/>
  <c r="BI146" i="164" s="1"/>
  <c r="AY106" i="164"/>
  <c r="AY116" i="164" s="1"/>
  <c r="AY126" i="164" s="1"/>
  <c r="AY136" i="164" s="1"/>
  <c r="AY146" i="164" s="1"/>
  <c r="AE246" i="164"/>
  <c r="BN246" i="164"/>
  <c r="AT101" i="164"/>
  <c r="AT111" i="164" s="1"/>
  <c r="AT121" i="164" s="1"/>
  <c r="AT131" i="164" s="1"/>
  <c r="AT141" i="164" s="1"/>
  <c r="AE248" i="164"/>
  <c r="CC102" i="164"/>
  <c r="CC112" i="164" s="1"/>
  <c r="CC122" i="164" s="1"/>
  <c r="CC132" i="164" s="1"/>
  <c r="CC142" i="164" s="1"/>
  <c r="CC101" i="164"/>
  <c r="CC111" i="164" s="1"/>
  <c r="CC121" i="164" s="1"/>
  <c r="CC131" i="164" s="1"/>
  <c r="CC141" i="164" s="1"/>
  <c r="Z246" i="164"/>
  <c r="BD246" i="164"/>
  <c r="AY248" i="164"/>
  <c r="BS106" i="164"/>
  <c r="BS116" i="164" s="1"/>
  <c r="BS126" i="164" s="1"/>
  <c r="BS136" i="164" s="1"/>
  <c r="BS146" i="164" s="1"/>
  <c r="K26" i="165"/>
  <c r="J26" i="165"/>
  <c r="BL43" i="164"/>
  <c r="U53" i="164"/>
  <c r="U63" i="164" s="1"/>
  <c r="CM53" i="164"/>
  <c r="CM63" i="164" s="1"/>
  <c r="CM73" i="164" s="1"/>
  <c r="BB43" i="164"/>
  <c r="I43" i="164"/>
  <c r="AW43" i="164"/>
  <c r="DF20" i="164"/>
  <c r="U68" i="164"/>
  <c r="X68" i="164" s="1"/>
  <c r="AJ64" i="164"/>
  <c r="AY64" i="164"/>
  <c r="BB64" i="164" s="1"/>
  <c r="F64" i="164"/>
  <c r="I64" i="164" s="1"/>
  <c r="AJ68" i="164"/>
  <c r="AM68" i="164" s="1"/>
  <c r="AY68" i="164"/>
  <c r="BB68" i="164" s="1"/>
  <c r="CC64" i="164"/>
  <c r="CC68" i="164"/>
  <c r="CF68" i="164" s="1"/>
  <c r="BN64" i="164"/>
  <c r="F68" i="164"/>
  <c r="I68" i="164" s="1"/>
  <c r="BN68" i="164"/>
  <c r="BQ68" i="164" s="1"/>
  <c r="U64" i="164"/>
  <c r="AM43" i="164"/>
  <c r="CF43" i="164"/>
  <c r="AM82" i="164"/>
  <c r="AM242" i="164" s="1"/>
  <c r="AL242" i="164" s="1"/>
  <c r="AJ92" i="164"/>
  <c r="CE52" i="164"/>
  <c r="CF62" i="164"/>
  <c r="DL20" i="164"/>
  <c r="BX68" i="164"/>
  <c r="CA68" i="164" s="1"/>
  <c r="P64" i="164"/>
  <c r="BI68" i="164"/>
  <c r="BL68" i="164" s="1"/>
  <c r="CM64" i="164"/>
  <c r="AT68" i="164"/>
  <c r="AW68" i="164" s="1"/>
  <c r="AE68" i="164"/>
  <c r="AH68" i="164" s="1"/>
  <c r="BI64" i="164"/>
  <c r="P68" i="164"/>
  <c r="S68" i="164" s="1"/>
  <c r="BX64" i="164"/>
  <c r="CA64" i="164" s="1"/>
  <c r="CM68" i="164"/>
  <c r="CP68" i="164" s="1"/>
  <c r="AT64" i="164"/>
  <c r="AE64" i="164"/>
  <c r="AV51" i="164"/>
  <c r="AW61" i="164"/>
  <c r="CP62" i="164"/>
  <c r="CO52" i="164"/>
  <c r="DE20" i="164"/>
  <c r="BN69" i="164"/>
  <c r="BQ69" i="164" s="1"/>
  <c r="AY69" i="164"/>
  <c r="BB69" i="164" s="1"/>
  <c r="CC69" i="164"/>
  <c r="CF69" i="164" s="1"/>
  <c r="U69" i="164"/>
  <c r="X69" i="164" s="1"/>
  <c r="F69" i="164"/>
  <c r="I69" i="164" s="1"/>
  <c r="AJ69" i="164"/>
  <c r="AM69" i="164" s="1"/>
  <c r="DK20" i="164"/>
  <c r="AE69" i="164"/>
  <c r="AH69" i="164" s="1"/>
  <c r="CM69" i="164"/>
  <c r="CP69" i="164" s="1"/>
  <c r="P69" i="164"/>
  <c r="S69" i="164" s="1"/>
  <c r="BI69" i="164"/>
  <c r="BL69" i="164" s="1"/>
  <c r="BX69" i="164"/>
  <c r="CA69" i="164" s="1"/>
  <c r="AT69" i="164"/>
  <c r="AW69" i="164" s="1"/>
  <c r="S53" i="164"/>
  <c r="S63" i="164"/>
  <c r="P73" i="164"/>
  <c r="CE51" i="164"/>
  <c r="CF61" i="164"/>
  <c r="AM61" i="164"/>
  <c r="AL51" i="164"/>
  <c r="CO51" i="164"/>
  <c r="CP61" i="164"/>
  <c r="AU44" i="117"/>
  <c r="BU11" i="164"/>
  <c r="BZ11" i="164"/>
  <c r="CA13" i="164"/>
  <c r="BZ13" i="164" s="1"/>
  <c r="W17" i="125"/>
  <c r="W12" i="125" s="1"/>
  <c r="AX12" i="125" s="1"/>
  <c r="AN17" i="125"/>
  <c r="AN12" i="125" s="1"/>
  <c r="AU51" i="117"/>
  <c r="K12" i="125"/>
  <c r="AW12" i="125" s="1"/>
  <c r="AU49" i="117"/>
  <c r="M17" i="125"/>
  <c r="M12" i="125" s="1"/>
  <c r="AU19" i="117"/>
  <c r="AU46" i="117"/>
  <c r="IV22" i="146"/>
  <c r="IV26" i="146"/>
  <c r="FA22" i="146"/>
  <c r="FA24" i="146"/>
  <c r="IV23" i="146"/>
  <c r="IC23" i="146"/>
  <c r="IC24" i="146"/>
  <c r="FA23" i="146"/>
  <c r="IC26" i="146"/>
  <c r="JD26" i="146"/>
  <c r="IC25" i="146"/>
  <c r="JD23" i="146"/>
  <c r="IV25" i="146"/>
  <c r="JR26" i="146"/>
  <c r="JD22" i="146"/>
  <c r="IC22" i="146"/>
  <c r="JR24" i="146"/>
  <c r="JR25" i="146"/>
  <c r="IV24" i="146"/>
  <c r="JD25" i="146"/>
  <c r="JQ22" i="146"/>
  <c r="JQ23" i="146"/>
  <c r="FA25" i="146"/>
  <c r="FA26" i="146"/>
  <c r="JD24" i="146"/>
  <c r="H26" i="148"/>
  <c r="K36" i="148"/>
  <c r="J36" i="148"/>
  <c r="F46" i="132"/>
  <c r="G33" i="132" s="1"/>
  <c r="AU14" i="117"/>
  <c r="AU26" i="117"/>
  <c r="AM10" i="125"/>
  <c r="AX10" i="125" s="1"/>
  <c r="AU27" i="117"/>
  <c r="AU34" i="117"/>
  <c r="AU11" i="117"/>
  <c r="AU25" i="117"/>
  <c r="AU20" i="117"/>
  <c r="AU31" i="117"/>
  <c r="N102" i="117"/>
  <c r="AU38" i="117"/>
  <c r="AV42" i="117"/>
  <c r="AU24" i="117"/>
  <c r="AW19" i="146"/>
  <c r="M15" i="125"/>
  <c r="M10" i="125" s="1"/>
  <c r="AV9" i="125"/>
  <c r="AV13" i="125"/>
  <c r="K11" i="125"/>
  <c r="L16" i="125"/>
  <c r="K9" i="125"/>
  <c r="L14" i="125"/>
  <c r="AW17" i="146"/>
  <c r="AU8" i="125"/>
  <c r="AC9" i="146"/>
  <c r="V11" i="125"/>
  <c r="W16" i="125"/>
  <c r="V13" i="125"/>
  <c r="W18" i="125"/>
  <c r="GJ15" i="146"/>
  <c r="GJ18" i="146"/>
  <c r="GJ16" i="146"/>
  <c r="GJ17" i="146"/>
  <c r="GJ19" i="146"/>
  <c r="AM16" i="125"/>
  <c r="AL11" i="125"/>
  <c r="AL13" i="125"/>
  <c r="AM18" i="125"/>
  <c r="HX11" i="146"/>
  <c r="AC11" i="146"/>
  <c r="W14" i="125"/>
  <c r="V9" i="125"/>
  <c r="AL9" i="125"/>
  <c r="AM14" i="125"/>
  <c r="AW15" i="146"/>
  <c r="HX13" i="146"/>
  <c r="AC13" i="146"/>
  <c r="AV11" i="125"/>
  <c r="K13" i="125"/>
  <c r="L18" i="125"/>
  <c r="Y15" i="125"/>
  <c r="X10" i="125"/>
  <c r="AN10" i="125"/>
  <c r="AU50" i="117"/>
  <c r="X53" i="117"/>
  <c r="AU30" i="117"/>
  <c r="AU41" i="117"/>
  <c r="AU21" i="117"/>
  <c r="AU15" i="117"/>
  <c r="AU17" i="117"/>
  <c r="AT53" i="117"/>
  <c r="AU23" i="117"/>
  <c r="Y29" i="117"/>
  <c r="N32" i="117"/>
  <c r="AI53" i="117"/>
  <c r="Y23" i="117"/>
  <c r="Y21" i="117"/>
  <c r="N51" i="117"/>
  <c r="AI54" i="117"/>
  <c r="AI55" i="117" s="1"/>
  <c r="AI52" i="117"/>
  <c r="N27" i="117"/>
  <c r="AJ28" i="117"/>
  <c r="N49" i="117"/>
  <c r="AJ20" i="117"/>
  <c r="AJ21" i="117"/>
  <c r="AJ30" i="117"/>
  <c r="AU40" i="117"/>
  <c r="AU45" i="117"/>
  <c r="Y25" i="117"/>
  <c r="N40" i="117"/>
  <c r="AJ11" i="117"/>
  <c r="AJ102" i="117"/>
  <c r="AJ16" i="117"/>
  <c r="AV16" i="117" s="1"/>
  <c r="M52" i="117"/>
  <c r="AU9" i="117"/>
  <c r="M54" i="117"/>
  <c r="M55" i="117" s="1"/>
  <c r="AJ34" i="117"/>
  <c r="Y44" i="117"/>
  <c r="AU48" i="117"/>
  <c r="AJ39" i="117"/>
  <c r="AV39" i="117" s="1"/>
  <c r="AJ19" i="117"/>
  <c r="AJ49" i="117"/>
  <c r="AJ26" i="117"/>
  <c r="AU35" i="117"/>
  <c r="Y38" i="117"/>
  <c r="AJ18" i="117"/>
  <c r="N31" i="117"/>
  <c r="N28" i="117"/>
  <c r="AJ31" i="117"/>
  <c r="N35" i="117"/>
  <c r="AU28" i="117"/>
  <c r="Y50" i="117"/>
  <c r="Y34" i="117"/>
  <c r="N47" i="117"/>
  <c r="AV47" i="117" s="1"/>
  <c r="AJ38" i="117"/>
  <c r="X54" i="117"/>
  <c r="X55" i="117" s="1"/>
  <c r="X52" i="117"/>
  <c r="AJ40" i="117"/>
  <c r="N41" i="117"/>
  <c r="AJ41" i="117"/>
  <c r="AU33" i="117"/>
  <c r="N33" i="117"/>
  <c r="N24" i="117"/>
  <c r="AJ103" i="117"/>
  <c r="AJ101" i="117"/>
  <c r="AJ9" i="117"/>
  <c r="N38" i="117"/>
  <c r="N45" i="117"/>
  <c r="N48" i="117"/>
  <c r="AJ36" i="117"/>
  <c r="AV36" i="117" s="1"/>
  <c r="Y46" i="117"/>
  <c r="Y26" i="117"/>
  <c r="AJ14" i="117"/>
  <c r="AU18" i="117"/>
  <c r="Y28" i="117"/>
  <c r="AJ24" i="117"/>
  <c r="N19" i="117"/>
  <c r="AU32" i="117"/>
  <c r="AJ29" i="117"/>
  <c r="Y45" i="117"/>
  <c r="AJ25" i="117"/>
  <c r="AJ33" i="117"/>
  <c r="Y48" i="117"/>
  <c r="Y32" i="117"/>
  <c r="AJ44" i="117"/>
  <c r="Y15" i="117"/>
  <c r="AJ51" i="117"/>
  <c r="Y33" i="117"/>
  <c r="N103" i="117"/>
  <c r="N101" i="117"/>
  <c r="N9" i="117"/>
  <c r="Y17" i="117"/>
  <c r="Y13" i="117"/>
  <c r="AV13" i="117" s="1"/>
  <c r="AS55" i="117"/>
  <c r="Y27" i="117"/>
  <c r="AT54" i="117"/>
  <c r="AT8" i="117"/>
  <c r="AT52" i="117"/>
  <c r="Y35" i="117"/>
  <c r="AU22" i="117"/>
  <c r="AJ48" i="117"/>
  <c r="AJ23" i="117"/>
  <c r="AJ17" i="117"/>
  <c r="N18" i="117"/>
  <c r="AJ43" i="117"/>
  <c r="Y11" i="117"/>
  <c r="Y19" i="117"/>
  <c r="Y37" i="117"/>
  <c r="AJ46" i="117"/>
  <c r="N22" i="117"/>
  <c r="AU37" i="117"/>
  <c r="Y18" i="117"/>
  <c r="AJ35" i="117"/>
  <c r="Y43" i="117"/>
  <c r="Y30" i="117"/>
  <c r="N43" i="117"/>
  <c r="Y12" i="117"/>
  <c r="AV12" i="117" s="1"/>
  <c r="AJ22" i="117"/>
  <c r="N37" i="117"/>
  <c r="AJ15" i="117"/>
  <c r="AU29" i="117"/>
  <c r="Y14" i="117"/>
  <c r="AJ37" i="117"/>
  <c r="AJ32" i="117"/>
  <c r="AU43" i="117"/>
  <c r="N10" i="117"/>
  <c r="AV10" i="117" s="1"/>
  <c r="Y103" i="117"/>
  <c r="Y101" i="117"/>
  <c r="Y9" i="117"/>
  <c r="N50" i="117"/>
  <c r="M53" i="117"/>
  <c r="N29" i="117"/>
  <c r="Y102" i="117"/>
  <c r="AJ45" i="117"/>
  <c r="Y20" i="117"/>
  <c r="J23" i="148"/>
  <c r="G34" i="132"/>
  <c r="G31" i="132"/>
  <c r="AT72" i="164" l="1"/>
  <c r="U253" i="164"/>
  <c r="BV13" i="164"/>
  <c r="BU13" i="164" s="1"/>
  <c r="BQ13" i="164"/>
  <c r="BP13" i="164" s="1"/>
  <c r="CF53" i="164"/>
  <c r="F259" i="164"/>
  <c r="BN259" i="164"/>
  <c r="AW53" i="164"/>
  <c r="AJ63" i="164"/>
  <c r="AM63" i="164" s="1"/>
  <c r="AT266" i="164"/>
  <c r="BB53" i="164"/>
  <c r="BI63" i="164"/>
  <c r="BI73" i="164" s="1"/>
  <c r="AY253" i="164"/>
  <c r="BI255" i="164"/>
  <c r="AE259" i="164"/>
  <c r="AE255" i="164"/>
  <c r="F246" i="164"/>
  <c r="CM253" i="164"/>
  <c r="P259" i="164"/>
  <c r="BX259" i="164"/>
  <c r="CM248" i="164"/>
  <c r="BN250" i="164"/>
  <c r="CM249" i="164"/>
  <c r="Z253" i="164"/>
  <c r="P255" i="164"/>
  <c r="AJ248" i="164"/>
  <c r="AJ246" i="164"/>
  <c r="AY259" i="164"/>
  <c r="AY255" i="164"/>
  <c r="CC253" i="164"/>
  <c r="BI259" i="164"/>
  <c r="AT248" i="164"/>
  <c r="F256" i="164"/>
  <c r="AY256" i="164"/>
  <c r="AJ259" i="164"/>
  <c r="BN256" i="164"/>
  <c r="AE256" i="164"/>
  <c r="BX256" i="164"/>
  <c r="U255" i="164"/>
  <c r="BS156" i="164"/>
  <c r="BS166" i="164" s="1"/>
  <c r="BS176" i="164" s="1"/>
  <c r="BS186" i="164" s="1"/>
  <c r="BS196" i="164" s="1"/>
  <c r="BX106" i="164"/>
  <c r="BX116" i="164" s="1"/>
  <c r="BX126" i="164" s="1"/>
  <c r="BX136" i="164" s="1"/>
  <c r="BX146" i="164" s="1"/>
  <c r="AY201" i="164"/>
  <c r="AY211" i="164" s="1"/>
  <c r="AY221" i="164" s="1"/>
  <c r="AY231" i="164" s="1"/>
  <c r="BI205" i="164"/>
  <c r="BI215" i="164" s="1"/>
  <c r="BI225" i="164" s="1"/>
  <c r="BI235" i="164" s="1"/>
  <c r="F202" i="164"/>
  <c r="F212" i="164" s="1"/>
  <c r="F222" i="164" s="1"/>
  <c r="F232" i="164" s="1"/>
  <c r="BX205" i="164"/>
  <c r="BX215" i="164" s="1"/>
  <c r="BX225" i="164" s="1"/>
  <c r="BX235" i="164" s="1"/>
  <c r="BX266" i="164" s="1"/>
  <c r="AJ106" i="164"/>
  <c r="AJ116" i="164" s="1"/>
  <c r="AJ126" i="164" s="1"/>
  <c r="AJ136" i="164" s="1"/>
  <c r="AJ146" i="164" s="1"/>
  <c r="AY205" i="164"/>
  <c r="AY215" i="164" s="1"/>
  <c r="AY225" i="164" s="1"/>
  <c r="AY235" i="164" s="1"/>
  <c r="U201" i="164"/>
  <c r="U211" i="164" s="1"/>
  <c r="U221" i="164" s="1"/>
  <c r="U231" i="164" s="1"/>
  <c r="CP63" i="164"/>
  <c r="F63" i="164"/>
  <c r="F73" i="164" s="1"/>
  <c r="CC248" i="164"/>
  <c r="CM266" i="164"/>
  <c r="BX250" i="164"/>
  <c r="AT253" i="164"/>
  <c r="CM151" i="164"/>
  <c r="CM161" i="164" s="1"/>
  <c r="CM171" i="164" s="1"/>
  <c r="CM181" i="164" s="1"/>
  <c r="CM191" i="164" s="1"/>
  <c r="BI201" i="164"/>
  <c r="BI211" i="164" s="1"/>
  <c r="BI221" i="164" s="1"/>
  <c r="BI231" i="164" s="1"/>
  <c r="F106" i="164"/>
  <c r="F116" i="164" s="1"/>
  <c r="F126" i="164" s="1"/>
  <c r="F136" i="164" s="1"/>
  <c r="F146" i="164" s="1"/>
  <c r="BX202" i="164"/>
  <c r="BX212" i="164" s="1"/>
  <c r="BX222" i="164" s="1"/>
  <c r="BX232" i="164" s="1"/>
  <c r="BI263" i="164"/>
  <c r="U156" i="164"/>
  <c r="U166" i="164" s="1"/>
  <c r="U176" i="164" s="1"/>
  <c r="U186" i="164" s="1"/>
  <c r="U196" i="164" s="1"/>
  <c r="BN253" i="164"/>
  <c r="U259" i="164"/>
  <c r="P256" i="164"/>
  <c r="CC259" i="164"/>
  <c r="BX153" i="164"/>
  <c r="BX163" i="164" s="1"/>
  <c r="BX173" i="164" s="1"/>
  <c r="BX183" i="164" s="1"/>
  <c r="BX193" i="164" s="1"/>
  <c r="BI156" i="164"/>
  <c r="BI166" i="164" s="1"/>
  <c r="BI176" i="164" s="1"/>
  <c r="BI186" i="164" s="1"/>
  <c r="BI196" i="164" s="1"/>
  <c r="BL64" i="164"/>
  <c r="CM156" i="164"/>
  <c r="CM166" i="164" s="1"/>
  <c r="CM176" i="164" s="1"/>
  <c r="CM186" i="164" s="1"/>
  <c r="CM196" i="164" s="1"/>
  <c r="Z156" i="164"/>
  <c r="Z166" i="164" s="1"/>
  <c r="Z176" i="164" s="1"/>
  <c r="Z186" i="164" s="1"/>
  <c r="Z196" i="164" s="1"/>
  <c r="AE201" i="164"/>
  <c r="AE211" i="164" s="1"/>
  <c r="AE221" i="164" s="1"/>
  <c r="AE231" i="164" s="1"/>
  <c r="I53" i="164"/>
  <c r="P205" i="164"/>
  <c r="P215" i="164" s="1"/>
  <c r="P225" i="164" s="1"/>
  <c r="P235" i="164" s="1"/>
  <c r="BQ64" i="164"/>
  <c r="AH53" i="164"/>
  <c r="CC151" i="164"/>
  <c r="CC161" i="164" s="1"/>
  <c r="CC171" i="164" s="1"/>
  <c r="CC181" i="164" s="1"/>
  <c r="CC191" i="164" s="1"/>
  <c r="AT156" i="164"/>
  <c r="AT166" i="164" s="1"/>
  <c r="AT176" i="164" s="1"/>
  <c r="AT186" i="164" s="1"/>
  <c r="AT196" i="164" s="1"/>
  <c r="BN156" i="164"/>
  <c r="BN166" i="164" s="1"/>
  <c r="BN176" i="164" s="1"/>
  <c r="BN186" i="164" s="1"/>
  <c r="BN196" i="164" s="1"/>
  <c r="U205" i="164"/>
  <c r="U215" i="164" s="1"/>
  <c r="U225" i="164" s="1"/>
  <c r="U235" i="164" s="1"/>
  <c r="P202" i="164"/>
  <c r="P212" i="164" s="1"/>
  <c r="P222" i="164" s="1"/>
  <c r="P232" i="164" s="1"/>
  <c r="CC205" i="164"/>
  <c r="CC215" i="164" s="1"/>
  <c r="CC225" i="164" s="1"/>
  <c r="CC235" i="164" s="1"/>
  <c r="BN153" i="164"/>
  <c r="BN163" i="164" s="1"/>
  <c r="BN173" i="164" s="1"/>
  <c r="BN183" i="164" s="1"/>
  <c r="BN193" i="164" s="1"/>
  <c r="BX201" i="164"/>
  <c r="BX211" i="164" s="1"/>
  <c r="BX221" i="164" s="1"/>
  <c r="BX231" i="164" s="1"/>
  <c r="AT151" i="164"/>
  <c r="AT161" i="164" s="1"/>
  <c r="AT171" i="164" s="1"/>
  <c r="AT181" i="164" s="1"/>
  <c r="AT191" i="164" s="1"/>
  <c r="AE202" i="164"/>
  <c r="AE212" i="164" s="1"/>
  <c r="AE222" i="164" s="1"/>
  <c r="AE232" i="164" s="1"/>
  <c r="P201" i="164"/>
  <c r="P211" i="164" s="1"/>
  <c r="P221" i="164" s="1"/>
  <c r="P231" i="164" s="1"/>
  <c r="S64" i="164"/>
  <c r="CC249" i="164"/>
  <c r="AY156" i="164"/>
  <c r="AY166" i="164" s="1"/>
  <c r="AY176" i="164" s="1"/>
  <c r="AY186" i="164" s="1"/>
  <c r="AY196" i="164" s="1"/>
  <c r="F255" i="164"/>
  <c r="AO253" i="164"/>
  <c r="P253" i="164"/>
  <c r="K253" i="164"/>
  <c r="AJ205" i="164"/>
  <c r="AJ215" i="164" s="1"/>
  <c r="AJ225" i="164" s="1"/>
  <c r="AJ235" i="164" s="1"/>
  <c r="AE205" i="164"/>
  <c r="AE215" i="164" s="1"/>
  <c r="AE225" i="164" s="1"/>
  <c r="AE235" i="164" s="1"/>
  <c r="AJ151" i="164"/>
  <c r="AJ161" i="164" s="1"/>
  <c r="AJ171" i="164" s="1"/>
  <c r="AJ181" i="164" s="1"/>
  <c r="AJ191" i="164" s="1"/>
  <c r="CM152" i="164"/>
  <c r="CM162" i="164" s="1"/>
  <c r="CM172" i="164" s="1"/>
  <c r="CM182" i="164" s="1"/>
  <c r="CM192" i="164" s="1"/>
  <c r="BN255" i="164"/>
  <c r="BD253" i="164"/>
  <c r="AE253" i="164"/>
  <c r="U256" i="164"/>
  <c r="BN202" i="164"/>
  <c r="BN212" i="164" s="1"/>
  <c r="BN222" i="164" s="1"/>
  <c r="BN232" i="164" s="1"/>
  <c r="CH156" i="164"/>
  <c r="CH166" i="164" s="1"/>
  <c r="CH176" i="164" s="1"/>
  <c r="CH186" i="164" s="1"/>
  <c r="CH196" i="164" s="1"/>
  <c r="BN205" i="164"/>
  <c r="BN215" i="164" s="1"/>
  <c r="BN225" i="164" s="1"/>
  <c r="BN235" i="164" s="1"/>
  <c r="F205" i="164"/>
  <c r="F215" i="164" s="1"/>
  <c r="F225" i="164" s="1"/>
  <c r="F235" i="164" s="1"/>
  <c r="CC156" i="164"/>
  <c r="CC166" i="164" s="1"/>
  <c r="CC176" i="164" s="1"/>
  <c r="CC186" i="164" s="1"/>
  <c r="CC196" i="164" s="1"/>
  <c r="AY202" i="164"/>
  <c r="AY212" i="164" s="1"/>
  <c r="AY222" i="164" s="1"/>
  <c r="AY232" i="164" s="1"/>
  <c r="CP53" i="164"/>
  <c r="X53" i="164"/>
  <c r="BS253" i="164"/>
  <c r="CC152" i="164"/>
  <c r="CC162" i="164" s="1"/>
  <c r="CC172" i="164" s="1"/>
  <c r="CC182" i="164" s="1"/>
  <c r="CC192" i="164" s="1"/>
  <c r="BI253" i="164"/>
  <c r="F201" i="164"/>
  <c r="F211" i="164" s="1"/>
  <c r="F221" i="164" s="1"/>
  <c r="F231" i="164" s="1"/>
  <c r="AO156" i="164"/>
  <c r="AO166" i="164" s="1"/>
  <c r="AO176" i="164" s="1"/>
  <c r="AO186" i="164" s="1"/>
  <c r="AO196" i="164" s="1"/>
  <c r="P156" i="164"/>
  <c r="P166" i="164" s="1"/>
  <c r="P176" i="164" s="1"/>
  <c r="P186" i="164" s="1"/>
  <c r="P196" i="164" s="1"/>
  <c r="K156" i="164"/>
  <c r="K166" i="164" s="1"/>
  <c r="K176" i="164" s="1"/>
  <c r="K186" i="164" s="1"/>
  <c r="K196" i="164" s="1"/>
  <c r="BX255" i="164"/>
  <c r="CH253" i="164"/>
  <c r="BN201" i="164"/>
  <c r="BN211" i="164" s="1"/>
  <c r="BN221" i="164" s="1"/>
  <c r="BN231" i="164" s="1"/>
  <c r="BX246" i="164"/>
  <c r="BD156" i="164"/>
  <c r="BD166" i="164" s="1"/>
  <c r="BD176" i="164" s="1"/>
  <c r="BD186" i="164" s="1"/>
  <c r="BD196" i="164" s="1"/>
  <c r="AE156" i="164"/>
  <c r="AE166" i="164" s="1"/>
  <c r="AE176" i="164" s="1"/>
  <c r="AE186" i="164" s="1"/>
  <c r="AE196" i="164" s="1"/>
  <c r="U202" i="164"/>
  <c r="U212" i="164" s="1"/>
  <c r="U222" i="164" s="1"/>
  <c r="U232" i="164" s="1"/>
  <c r="CF72" i="164"/>
  <c r="CE62" i="164"/>
  <c r="DE21" i="164"/>
  <c r="AJ79" i="164"/>
  <c r="AM79" i="164" s="1"/>
  <c r="F79" i="164"/>
  <c r="I79" i="164" s="1"/>
  <c r="U79" i="164"/>
  <c r="X79" i="164" s="1"/>
  <c r="CC79" i="164"/>
  <c r="CF79" i="164" s="1"/>
  <c r="BN79" i="164"/>
  <c r="BQ79" i="164" s="1"/>
  <c r="AY79" i="164"/>
  <c r="BB79" i="164" s="1"/>
  <c r="AL61" i="164"/>
  <c r="AM71" i="164"/>
  <c r="CE61" i="164"/>
  <c r="CF71" i="164"/>
  <c r="DK21" i="164"/>
  <c r="BI79" i="164"/>
  <c r="BL79" i="164" s="1"/>
  <c r="AE79" i="164"/>
  <c r="AH79" i="164" s="1"/>
  <c r="K30" i="163" s="1"/>
  <c r="K30" i="166" s="1"/>
  <c r="AT79" i="164"/>
  <c r="AW79" i="164" s="1"/>
  <c r="CM79" i="164"/>
  <c r="CP79" i="164" s="1"/>
  <c r="P79" i="164"/>
  <c r="S79" i="164" s="1"/>
  <c r="BX79" i="164"/>
  <c r="CA79" i="164" s="1"/>
  <c r="AW63" i="164"/>
  <c r="AT73" i="164"/>
  <c r="CO62" i="164"/>
  <c r="CP72" i="164"/>
  <c r="AM92" i="164"/>
  <c r="AJ102" i="164"/>
  <c r="X63" i="164"/>
  <c r="U73" i="164"/>
  <c r="BB63" i="164"/>
  <c r="AY73" i="164"/>
  <c r="DF21" i="164"/>
  <c r="BN78" i="164"/>
  <c r="BQ78" i="164" s="1"/>
  <c r="U74" i="164"/>
  <c r="F74" i="164"/>
  <c r="I74" i="164" s="1"/>
  <c r="AY74" i="164"/>
  <c r="BB74" i="164" s="1"/>
  <c r="CC74" i="164"/>
  <c r="F78" i="164"/>
  <c r="I78" i="164" s="1"/>
  <c r="U78" i="164"/>
  <c r="X78" i="164" s="1"/>
  <c r="AJ78" i="164"/>
  <c r="AM78" i="164" s="1"/>
  <c r="AY78" i="164"/>
  <c r="BB78" i="164" s="1"/>
  <c r="CC78" i="164"/>
  <c r="CF78" i="164" s="1"/>
  <c r="AJ74" i="164"/>
  <c r="BN74" i="164"/>
  <c r="BQ74" i="164" s="1"/>
  <c r="AV61" i="164"/>
  <c r="AW71" i="164"/>
  <c r="AT82" i="164"/>
  <c r="AT242" i="164" s="1"/>
  <c r="AW72" i="164"/>
  <c r="CM83" i="164"/>
  <c r="CM243" i="164" s="1"/>
  <c r="CP73" i="164"/>
  <c r="CP71" i="164"/>
  <c r="CO61" i="164"/>
  <c r="DL21" i="164"/>
  <c r="BI78" i="164"/>
  <c r="BL78" i="164" s="1"/>
  <c r="AE74" i="164"/>
  <c r="AE78" i="164"/>
  <c r="AH78" i="164" s="1"/>
  <c r="AT74" i="164"/>
  <c r="CM74" i="164"/>
  <c r="P74" i="164"/>
  <c r="S74" i="164" s="1"/>
  <c r="P78" i="164"/>
  <c r="S78" i="164" s="1"/>
  <c r="AT78" i="164"/>
  <c r="AW78" i="164" s="1"/>
  <c r="CM78" i="164"/>
  <c r="CP78" i="164" s="1"/>
  <c r="BI74" i="164"/>
  <c r="BL74" i="164" s="1"/>
  <c r="BX74" i="164"/>
  <c r="BX78" i="164"/>
  <c r="CA78" i="164" s="1"/>
  <c r="S73" i="164"/>
  <c r="P83" i="164"/>
  <c r="P243" i="164" s="1"/>
  <c r="CF63" i="164"/>
  <c r="CC73" i="164"/>
  <c r="AH63" i="164"/>
  <c r="AE73" i="164"/>
  <c r="X17" i="125"/>
  <c r="X12" i="125" s="1"/>
  <c r="AY12" i="125" s="1"/>
  <c r="AV20" i="117"/>
  <c r="AV25" i="117"/>
  <c r="AV17" i="117"/>
  <c r="AV30" i="117"/>
  <c r="AV22" i="117"/>
  <c r="AV29" i="117"/>
  <c r="AV46" i="117"/>
  <c r="AV26" i="117"/>
  <c r="FB25" i="146"/>
  <c r="FB23" i="146"/>
  <c r="JR23" i="146"/>
  <c r="ID24" i="146"/>
  <c r="JS26" i="146"/>
  <c r="JR22" i="146"/>
  <c r="ID23" i="146"/>
  <c r="IW25" i="146"/>
  <c r="IW23" i="146"/>
  <c r="IW24" i="146"/>
  <c r="FB24" i="146"/>
  <c r="JS25" i="146"/>
  <c r="ID25" i="146"/>
  <c r="FB22" i="146"/>
  <c r="IW26" i="146"/>
  <c r="JS24" i="146"/>
  <c r="FB26" i="146"/>
  <c r="ID22" i="146"/>
  <c r="ID26" i="146"/>
  <c r="IW22" i="146"/>
  <c r="K26" i="148"/>
  <c r="J26" i="148"/>
  <c r="AV14" i="117"/>
  <c r="AV50" i="117"/>
  <c r="AV49" i="117"/>
  <c r="AV43" i="117"/>
  <c r="AV44" i="117"/>
  <c r="AV11" i="117"/>
  <c r="AV19" i="117"/>
  <c r="AV40" i="117"/>
  <c r="AV34" i="117"/>
  <c r="AV8" i="125"/>
  <c r="AW14" i="146"/>
  <c r="JL14" i="146" s="1"/>
  <c r="AW11" i="125"/>
  <c r="IR19" i="146"/>
  <c r="AN18" i="125"/>
  <c r="AM13" i="125"/>
  <c r="IR17" i="146"/>
  <c r="AM11" i="125"/>
  <c r="AN16" i="125"/>
  <c r="GK19" i="146"/>
  <c r="L9" i="125"/>
  <c r="M14" i="125"/>
  <c r="GK17" i="146"/>
  <c r="IR15" i="146"/>
  <c r="HX9" i="146"/>
  <c r="AW9" i="125"/>
  <c r="GK16" i="146"/>
  <c r="AC8" i="146"/>
  <c r="AM9" i="125"/>
  <c r="AN14" i="125"/>
  <c r="GK18" i="146"/>
  <c r="GK15" i="146"/>
  <c r="L11" i="125"/>
  <c r="M16" i="125"/>
  <c r="X14" i="125"/>
  <c r="W9" i="125"/>
  <c r="X18" i="125"/>
  <c r="W13" i="125"/>
  <c r="M18" i="125"/>
  <c r="L13" i="125"/>
  <c r="AW13" i="125"/>
  <c r="X16" i="125"/>
  <c r="W11" i="125"/>
  <c r="Z15" i="125"/>
  <c r="Y10" i="125"/>
  <c r="II12" i="146"/>
  <c r="II10" i="146"/>
  <c r="AY10" i="125"/>
  <c r="AV21" i="117"/>
  <c r="AV45" i="117"/>
  <c r="AV23" i="117"/>
  <c r="Y53" i="117"/>
  <c r="AV15" i="117"/>
  <c r="AU53" i="117"/>
  <c r="AV35" i="117"/>
  <c r="AV24" i="117"/>
  <c r="AV51" i="117"/>
  <c r="N53" i="117"/>
  <c r="AV37" i="117"/>
  <c r="Y54" i="117"/>
  <c r="Y55" i="117" s="1"/>
  <c r="Y52" i="117"/>
  <c r="AT55" i="117"/>
  <c r="AU54" i="117"/>
  <c r="AU52" i="117"/>
  <c r="AU8" i="117"/>
  <c r="AV31" i="117"/>
  <c r="AJ53" i="117"/>
  <c r="AV33" i="117"/>
  <c r="AV38" i="117"/>
  <c r="AV32" i="117"/>
  <c r="AV41" i="117"/>
  <c r="AV48" i="117"/>
  <c r="AV28" i="117"/>
  <c r="AV18" i="117"/>
  <c r="N54" i="117"/>
  <c r="N55" i="117" s="1"/>
  <c r="AV9" i="117"/>
  <c r="N52" i="117"/>
  <c r="AJ54" i="117"/>
  <c r="AJ55" i="117" s="1"/>
  <c r="AJ52" i="117"/>
  <c r="AV27" i="117"/>
  <c r="AJ73" i="164" l="1"/>
  <c r="AM73" i="164" s="1"/>
  <c r="CC260" i="164"/>
  <c r="BX262" i="164"/>
  <c r="BL63" i="164"/>
  <c r="Z260" i="164"/>
  <c r="AJ255" i="164"/>
  <c r="AY260" i="164"/>
  <c r="AE260" i="164"/>
  <c r="BX257" i="164"/>
  <c r="AE262" i="164"/>
  <c r="AY262" i="164"/>
  <c r="U263" i="164"/>
  <c r="AE266" i="164"/>
  <c r="BN257" i="164"/>
  <c r="P260" i="164"/>
  <c r="BN266" i="164"/>
  <c r="CM256" i="164"/>
  <c r="BI262" i="164"/>
  <c r="BI266" i="164"/>
  <c r="AE263" i="164"/>
  <c r="F262" i="164"/>
  <c r="AT255" i="164"/>
  <c r="U266" i="164"/>
  <c r="BI260" i="164"/>
  <c r="U260" i="164"/>
  <c r="AJ253" i="164"/>
  <c r="BX253" i="164"/>
  <c r="K260" i="164"/>
  <c r="F266" i="164"/>
  <c r="AJ266" i="164"/>
  <c r="BS260" i="164"/>
  <c r="G28" i="163"/>
  <c r="G28" i="166" s="1"/>
  <c r="BS206" i="164"/>
  <c r="BS216" i="164" s="1"/>
  <c r="BS226" i="164" s="1"/>
  <c r="BS236" i="164" s="1"/>
  <c r="AJ156" i="164"/>
  <c r="AJ166" i="164" s="1"/>
  <c r="AJ176" i="164" s="1"/>
  <c r="AJ186" i="164" s="1"/>
  <c r="AJ196" i="164" s="1"/>
  <c r="CA74" i="164"/>
  <c r="U206" i="164"/>
  <c r="U216" i="164" s="1"/>
  <c r="U226" i="164" s="1"/>
  <c r="U236" i="164" s="1"/>
  <c r="I63" i="164"/>
  <c r="BD260" i="164"/>
  <c r="K206" i="164"/>
  <c r="K216" i="164" s="1"/>
  <c r="K226" i="164" s="1"/>
  <c r="K236" i="164" s="1"/>
  <c r="CC256" i="164"/>
  <c r="AY263" i="164"/>
  <c r="CH260" i="164"/>
  <c r="BN203" i="164"/>
  <c r="BN213" i="164" s="1"/>
  <c r="BN223" i="164" s="1"/>
  <c r="BN233" i="164" s="1"/>
  <c r="BN260" i="164"/>
  <c r="Z206" i="164"/>
  <c r="Z216" i="164" s="1"/>
  <c r="Z226" i="164" s="1"/>
  <c r="Z236" i="164" s="1"/>
  <c r="CM255" i="164"/>
  <c r="F156" i="164"/>
  <c r="F166" i="164" s="1"/>
  <c r="F176" i="164" s="1"/>
  <c r="F186" i="164" s="1"/>
  <c r="F196" i="164" s="1"/>
  <c r="AY206" i="164"/>
  <c r="AY216" i="164" s="1"/>
  <c r="AY226" i="164" s="1"/>
  <c r="AY236" i="164" s="1"/>
  <c r="BN206" i="164"/>
  <c r="BN216" i="164" s="1"/>
  <c r="BN226" i="164" s="1"/>
  <c r="BN236" i="164" s="1"/>
  <c r="CM201" i="164"/>
  <c r="CM211" i="164" s="1"/>
  <c r="CM221" i="164" s="1"/>
  <c r="CM231" i="164" s="1"/>
  <c r="BD206" i="164"/>
  <c r="BD216" i="164" s="1"/>
  <c r="BD226" i="164" s="1"/>
  <c r="BD236" i="164" s="1"/>
  <c r="CC202" i="164"/>
  <c r="CC212" i="164" s="1"/>
  <c r="CC222" i="164" s="1"/>
  <c r="CC232" i="164" s="1"/>
  <c r="CH206" i="164"/>
  <c r="CH216" i="164" s="1"/>
  <c r="CH226" i="164" s="1"/>
  <c r="CH236" i="164" s="1"/>
  <c r="AT201" i="164"/>
  <c r="AT211" i="164" s="1"/>
  <c r="AT221" i="164" s="1"/>
  <c r="AT231" i="164" s="1"/>
  <c r="CC266" i="164"/>
  <c r="AT260" i="164"/>
  <c r="P266" i="164"/>
  <c r="CM260" i="164"/>
  <c r="BX203" i="164"/>
  <c r="BX213" i="164" s="1"/>
  <c r="BX223" i="164" s="1"/>
  <c r="BX233" i="164" s="1"/>
  <c r="BX263" i="164"/>
  <c r="U262" i="164"/>
  <c r="AO206" i="164"/>
  <c r="AO216" i="164" s="1"/>
  <c r="AO226" i="164" s="1"/>
  <c r="AO236" i="164" s="1"/>
  <c r="CC201" i="164"/>
  <c r="CC211" i="164" s="1"/>
  <c r="CC221" i="164" s="1"/>
  <c r="CC231" i="164" s="1"/>
  <c r="CC262" i="164" s="1"/>
  <c r="AE206" i="164"/>
  <c r="AE216" i="164" s="1"/>
  <c r="AE226" i="164" s="1"/>
  <c r="AE236" i="164" s="1"/>
  <c r="P206" i="164"/>
  <c r="P216" i="164" s="1"/>
  <c r="P226" i="164" s="1"/>
  <c r="P236" i="164" s="1"/>
  <c r="AT206" i="164"/>
  <c r="AT216" i="164" s="1"/>
  <c r="AT226" i="164" s="1"/>
  <c r="AT236" i="164" s="1"/>
  <c r="CM206" i="164"/>
  <c r="CM216" i="164" s="1"/>
  <c r="CM226" i="164" s="1"/>
  <c r="CM236" i="164" s="1"/>
  <c r="F263" i="164"/>
  <c r="AJ201" i="164"/>
  <c r="AJ211" i="164" s="1"/>
  <c r="AJ221" i="164" s="1"/>
  <c r="AJ231" i="164" s="1"/>
  <c r="AJ262" i="164" s="1"/>
  <c r="BI206" i="164"/>
  <c r="BI216" i="164" s="1"/>
  <c r="BI226" i="164" s="1"/>
  <c r="BI236" i="164" s="1"/>
  <c r="BN262" i="164"/>
  <c r="AO260" i="164"/>
  <c r="CC206" i="164"/>
  <c r="CC216" i="164" s="1"/>
  <c r="CC226" i="164" s="1"/>
  <c r="CC236" i="164" s="1"/>
  <c r="BN263" i="164"/>
  <c r="CM202" i="164"/>
  <c r="CM212" i="164" s="1"/>
  <c r="CM222" i="164" s="1"/>
  <c r="CM232" i="164" s="1"/>
  <c r="P262" i="164"/>
  <c r="P263" i="164"/>
  <c r="CC255" i="164"/>
  <c r="F253" i="164"/>
  <c r="AY266" i="164"/>
  <c r="BX156" i="164"/>
  <c r="BX166" i="164" s="1"/>
  <c r="BX176" i="164" s="1"/>
  <c r="BX186" i="164" s="1"/>
  <c r="BX196" i="164" s="1"/>
  <c r="U83" i="164"/>
  <c r="U243" i="164" s="1"/>
  <c r="X73" i="164"/>
  <c r="BB73" i="164"/>
  <c r="AY83" i="164"/>
  <c r="AY243" i="164" s="1"/>
  <c r="DK22" i="164"/>
  <c r="BI89" i="164"/>
  <c r="BL89" i="164" s="1"/>
  <c r="CM89" i="164"/>
  <c r="CP89" i="164" s="1"/>
  <c r="AE89" i="164"/>
  <c r="AH89" i="164" s="1"/>
  <c r="K31" i="163" s="1"/>
  <c r="K31" i="166" s="1"/>
  <c r="AT89" i="164"/>
  <c r="AW89" i="164" s="1"/>
  <c r="P89" i="164"/>
  <c r="S89" i="164" s="1"/>
  <c r="BX89" i="164"/>
  <c r="CA89" i="164" s="1"/>
  <c r="CE71" i="164"/>
  <c r="CF81" i="164"/>
  <c r="CF241" i="164" s="1"/>
  <c r="CE241" i="164" s="1"/>
  <c r="CF73" i="164"/>
  <c r="CC83" i="164"/>
  <c r="CC243" i="164" s="1"/>
  <c r="DL22" i="164"/>
  <c r="BX88" i="164"/>
  <c r="CA88" i="164" s="1"/>
  <c r="AT84" i="164"/>
  <c r="AT244" i="164" s="1"/>
  <c r="AT88" i="164"/>
  <c r="AW88" i="164" s="1"/>
  <c r="P88" i="164"/>
  <c r="S88" i="164" s="1"/>
  <c r="BX84" i="164"/>
  <c r="CA84" i="164" s="1"/>
  <c r="BI84" i="164"/>
  <c r="BL84" i="164" s="1"/>
  <c r="AE88" i="164"/>
  <c r="AH88" i="164" s="1"/>
  <c r="BI88" i="164"/>
  <c r="BL88" i="164" s="1"/>
  <c r="CM88" i="164"/>
  <c r="CP88" i="164" s="1"/>
  <c r="P84" i="164"/>
  <c r="S84" i="164" s="1"/>
  <c r="AE84" i="164"/>
  <c r="AE244" i="164" s="1"/>
  <c r="CM84" i="164"/>
  <c r="CM244" i="164" s="1"/>
  <c r="CO72" i="164"/>
  <c r="CP82" i="164"/>
  <c r="CP242" i="164" s="1"/>
  <c r="CO242" i="164" s="1"/>
  <c r="BL73" i="164"/>
  <c r="BI83" i="164"/>
  <c r="BI243" i="164" s="1"/>
  <c r="S83" i="164"/>
  <c r="S243" i="164" s="1"/>
  <c r="R243" i="164" s="1"/>
  <c r="P93" i="164"/>
  <c r="CO71" i="164"/>
  <c r="CP81" i="164"/>
  <c r="CP241" i="164" s="1"/>
  <c r="CO241" i="164" s="1"/>
  <c r="AW73" i="164"/>
  <c r="AT83" i="164"/>
  <c r="AT243" i="164" s="1"/>
  <c r="AH73" i="164"/>
  <c r="AE83" i="164"/>
  <c r="AE243" i="164" s="1"/>
  <c r="CP83" i="164"/>
  <c r="CP243" i="164" s="1"/>
  <c r="CO243" i="164" s="1"/>
  <c r="CM93" i="164"/>
  <c r="DE22" i="164"/>
  <c r="AJ89" i="164"/>
  <c r="AM89" i="164" s="1"/>
  <c r="CC89" i="164"/>
  <c r="CF89" i="164" s="1"/>
  <c r="F89" i="164"/>
  <c r="I89" i="164" s="1"/>
  <c r="U89" i="164"/>
  <c r="X89" i="164" s="1"/>
  <c r="BN89" i="164"/>
  <c r="BQ89" i="164" s="1"/>
  <c r="AY89" i="164"/>
  <c r="BB89" i="164" s="1"/>
  <c r="AJ112" i="164"/>
  <c r="AM102" i="164"/>
  <c r="AL71" i="164"/>
  <c r="AM81" i="164"/>
  <c r="AM241" i="164" s="1"/>
  <c r="AL241" i="164" s="1"/>
  <c r="AT92" i="164"/>
  <c r="AW82" i="164"/>
  <c r="AW242" i="164" s="1"/>
  <c r="AV242" i="164" s="1"/>
  <c r="F83" i="164"/>
  <c r="F243" i="164" s="1"/>
  <c r="I73" i="164"/>
  <c r="G12" i="163" s="1"/>
  <c r="G12" i="166" s="1"/>
  <c r="AV71" i="164"/>
  <c r="AW81" i="164"/>
  <c r="AW241" i="164" s="1"/>
  <c r="AV241" i="164" s="1"/>
  <c r="DF22" i="164"/>
  <c r="AJ84" i="164"/>
  <c r="AJ244" i="164" s="1"/>
  <c r="CC88" i="164"/>
  <c r="CF88" i="164" s="1"/>
  <c r="U84" i="164"/>
  <c r="U244" i="164" s="1"/>
  <c r="AJ88" i="164"/>
  <c r="AM88" i="164" s="1"/>
  <c r="F84" i="164"/>
  <c r="CC84" i="164"/>
  <c r="CC244" i="164" s="1"/>
  <c r="U88" i="164"/>
  <c r="X88" i="164" s="1"/>
  <c r="AY84" i="164"/>
  <c r="BB84" i="164" s="1"/>
  <c r="BN84" i="164"/>
  <c r="AY88" i="164"/>
  <c r="BB88" i="164" s="1"/>
  <c r="F88" i="164"/>
  <c r="I88" i="164" s="1"/>
  <c r="BN88" i="164"/>
  <c r="BQ88" i="164" s="1"/>
  <c r="CE72" i="164"/>
  <c r="CF82" i="164"/>
  <c r="CF242" i="164" s="1"/>
  <c r="CE242" i="164" s="1"/>
  <c r="Y17" i="125"/>
  <c r="FC22" i="146"/>
  <c r="IE23" i="146"/>
  <c r="IX22" i="146"/>
  <c r="IE25" i="146"/>
  <c r="IX25" i="146"/>
  <c r="JS22" i="146"/>
  <c r="IE26" i="146"/>
  <c r="JT25" i="146"/>
  <c r="JT26" i="146"/>
  <c r="FC24" i="146"/>
  <c r="IE24" i="146"/>
  <c r="FC26" i="146"/>
  <c r="JS23" i="146"/>
  <c r="JT24" i="146"/>
  <c r="IX24" i="146"/>
  <c r="FC23" i="146"/>
  <c r="IX23" i="146"/>
  <c r="IE22" i="146"/>
  <c r="IX26" i="146"/>
  <c r="FC25" i="146"/>
  <c r="JL17" i="146"/>
  <c r="JL15" i="146"/>
  <c r="JL18" i="146"/>
  <c r="JL19" i="146"/>
  <c r="JL16" i="146"/>
  <c r="AV53" i="117"/>
  <c r="AW8" i="125"/>
  <c r="M11" i="125"/>
  <c r="GL16" i="146"/>
  <c r="AX11" i="125"/>
  <c r="Y16" i="125"/>
  <c r="X11" i="125"/>
  <c r="HX8" i="146"/>
  <c r="GL15" i="146"/>
  <c r="IR14" i="146"/>
  <c r="AN11" i="125"/>
  <c r="GL17" i="146"/>
  <c r="AX13" i="125"/>
  <c r="M13" i="125"/>
  <c r="GL18" i="146"/>
  <c r="M9" i="125"/>
  <c r="AX17" i="146"/>
  <c r="AY17" i="146"/>
  <c r="AN9" i="125"/>
  <c r="AX9" i="125"/>
  <c r="AX15" i="146"/>
  <c r="Y18" i="125"/>
  <c r="X13" i="125"/>
  <c r="AY16" i="146"/>
  <c r="AX16" i="146"/>
  <c r="AN13" i="125"/>
  <c r="DG17" i="146"/>
  <c r="AX18" i="146"/>
  <c r="Y14" i="125"/>
  <c r="X9" i="125"/>
  <c r="AY19" i="146"/>
  <c r="GL19" i="146"/>
  <c r="AX19" i="146"/>
  <c r="IJ10" i="146"/>
  <c r="AA15" i="125"/>
  <c r="Z10" i="125"/>
  <c r="JC16" i="146"/>
  <c r="JC18" i="146"/>
  <c r="IJ12" i="146"/>
  <c r="AU55" i="117"/>
  <c r="AV54" i="117"/>
  <c r="AV52" i="117"/>
  <c r="AV8" i="117"/>
  <c r="G30" i="132"/>
  <c r="AJ83" i="164" l="1"/>
  <c r="AJ243" i="164" s="1"/>
  <c r="F260" i="164"/>
  <c r="BX264" i="164"/>
  <c r="CC263" i="164"/>
  <c r="CM262" i="164"/>
  <c r="P267" i="164"/>
  <c r="CH267" i="164"/>
  <c r="BN264" i="164"/>
  <c r="P244" i="164"/>
  <c r="BN267" i="164"/>
  <c r="AE267" i="164"/>
  <c r="CC267" i="164"/>
  <c r="AO267" i="164"/>
  <c r="K267" i="164"/>
  <c r="BS267" i="164"/>
  <c r="AY267" i="164"/>
  <c r="AT267" i="164"/>
  <c r="U267" i="164"/>
  <c r="BI267" i="164"/>
  <c r="BX244" i="164"/>
  <c r="AJ206" i="164"/>
  <c r="AJ216" i="164" s="1"/>
  <c r="AJ226" i="164" s="1"/>
  <c r="AJ236" i="164" s="1"/>
  <c r="I84" i="164"/>
  <c r="F244" i="164"/>
  <c r="CM267" i="164"/>
  <c r="F206" i="164"/>
  <c r="F216" i="164" s="1"/>
  <c r="F226" i="164" s="1"/>
  <c r="F236" i="164" s="1"/>
  <c r="AJ260" i="164"/>
  <c r="BX206" i="164"/>
  <c r="BX216" i="164" s="1"/>
  <c r="BX226" i="164" s="1"/>
  <c r="BX236" i="164" s="1"/>
  <c r="BI244" i="164"/>
  <c r="AY244" i="164"/>
  <c r="BQ84" i="164"/>
  <c r="BN244" i="164"/>
  <c r="BX260" i="164"/>
  <c r="CM263" i="164"/>
  <c r="AT262" i="164"/>
  <c r="BD267" i="164"/>
  <c r="Z267" i="164"/>
  <c r="BI93" i="164"/>
  <c r="BL83" i="164"/>
  <c r="BL243" i="164" s="1"/>
  <c r="BK243" i="164" s="1"/>
  <c r="DL23" i="164"/>
  <c r="CM94" i="164"/>
  <c r="AE94" i="164"/>
  <c r="P98" i="164"/>
  <c r="S98" i="164" s="1"/>
  <c r="CM98" i="164"/>
  <c r="CP98" i="164" s="1"/>
  <c r="BI94" i="164"/>
  <c r="BI98" i="164"/>
  <c r="BL98" i="164" s="1"/>
  <c r="AT98" i="164"/>
  <c r="AW98" i="164" s="1"/>
  <c r="AE98" i="164"/>
  <c r="AH98" i="164" s="1"/>
  <c r="BX98" i="164"/>
  <c r="CA98" i="164" s="1"/>
  <c r="P94" i="164"/>
  <c r="AT94" i="164"/>
  <c r="BX94" i="164"/>
  <c r="CF83" i="164"/>
  <c r="CF243" i="164" s="1"/>
  <c r="CE243" i="164" s="1"/>
  <c r="CC93" i="164"/>
  <c r="CM103" i="164"/>
  <c r="CP93" i="164"/>
  <c r="DF23" i="164"/>
  <c r="BN98" i="164"/>
  <c r="BQ98" i="164" s="1"/>
  <c r="CC94" i="164"/>
  <c r="AJ94" i="164"/>
  <c r="AJ98" i="164"/>
  <c r="AM98" i="164" s="1"/>
  <c r="U94" i="164"/>
  <c r="U98" i="164"/>
  <c r="X98" i="164" s="1"/>
  <c r="BN94" i="164"/>
  <c r="F94" i="164"/>
  <c r="AY94" i="164"/>
  <c r="F98" i="164"/>
  <c r="I98" i="164" s="1"/>
  <c r="AY98" i="164"/>
  <c r="BB98" i="164" s="1"/>
  <c r="CC98" i="164"/>
  <c r="CF98" i="164" s="1"/>
  <c r="CO82" i="164"/>
  <c r="CP92" i="164"/>
  <c r="CE82" i="164"/>
  <c r="CF92" i="164"/>
  <c r="DE23" i="164"/>
  <c r="AJ99" i="164"/>
  <c r="AM99" i="164" s="1"/>
  <c r="CC99" i="164"/>
  <c r="CF99" i="164" s="1"/>
  <c r="U99" i="164"/>
  <c r="X99" i="164" s="1"/>
  <c r="AY99" i="164"/>
  <c r="BB99" i="164" s="1"/>
  <c r="BN99" i="164"/>
  <c r="BQ99" i="164" s="1"/>
  <c r="F99" i="164"/>
  <c r="I99" i="164" s="1"/>
  <c r="AT102" i="164"/>
  <c r="AW92" i="164"/>
  <c r="AW83" i="164"/>
  <c r="AW243" i="164" s="1"/>
  <c r="AV243" i="164" s="1"/>
  <c r="AT93" i="164"/>
  <c r="I83" i="164"/>
  <c r="I243" i="164" s="1"/>
  <c r="H243" i="164" s="1"/>
  <c r="F93" i="164"/>
  <c r="BB83" i="164"/>
  <c r="BB243" i="164" s="1"/>
  <c r="BA243" i="164" s="1"/>
  <c r="AY93" i="164"/>
  <c r="CF91" i="164"/>
  <c r="CE81" i="164"/>
  <c r="AL81" i="164"/>
  <c r="AM91" i="164"/>
  <c r="DK23" i="164"/>
  <c r="BX99" i="164"/>
  <c r="CA99" i="164" s="1"/>
  <c r="P99" i="164"/>
  <c r="S99" i="164" s="1"/>
  <c r="AT99" i="164"/>
  <c r="AW99" i="164" s="1"/>
  <c r="BI99" i="164"/>
  <c r="BL99" i="164" s="1"/>
  <c r="AE99" i="164"/>
  <c r="AH99" i="164" s="1"/>
  <c r="K32" i="163" s="1"/>
  <c r="K32" i="166" s="1"/>
  <c r="CM99" i="164"/>
  <c r="CP99" i="164" s="1"/>
  <c r="CO81" i="164"/>
  <c r="CP91" i="164"/>
  <c r="AM112" i="164"/>
  <c r="AJ122" i="164"/>
  <c r="P103" i="164"/>
  <c r="S93" i="164"/>
  <c r="AV81" i="164"/>
  <c r="AW91" i="164"/>
  <c r="AH83" i="164"/>
  <c r="AH243" i="164" s="1"/>
  <c r="AG243" i="164" s="1"/>
  <c r="AE93" i="164"/>
  <c r="X83" i="164"/>
  <c r="X243" i="164" s="1"/>
  <c r="W243" i="164" s="1"/>
  <c r="U93" i="164"/>
  <c r="Z17" i="125"/>
  <c r="Y12" i="125"/>
  <c r="IY24" i="146"/>
  <c r="IF26" i="146"/>
  <c r="JT22" i="146"/>
  <c r="JT23" i="146"/>
  <c r="IY25" i="146"/>
  <c r="FD25" i="146"/>
  <c r="FD26" i="146"/>
  <c r="IF25" i="146"/>
  <c r="FD23" i="146"/>
  <c r="IY26" i="146"/>
  <c r="IF24" i="146"/>
  <c r="IY22" i="146"/>
  <c r="IF22" i="146"/>
  <c r="FD24" i="146"/>
  <c r="IF23" i="146"/>
  <c r="IY23" i="146"/>
  <c r="FD22" i="146"/>
  <c r="AX8" i="125"/>
  <c r="AY15" i="146"/>
  <c r="II13" i="146"/>
  <c r="Z14" i="125"/>
  <c r="Y9" i="125"/>
  <c r="IS17" i="146"/>
  <c r="Z16" i="125"/>
  <c r="Y11" i="125"/>
  <c r="IS15" i="146"/>
  <c r="IS19" i="146"/>
  <c r="AX14" i="146"/>
  <c r="JM14" i="146" s="1"/>
  <c r="AY9" i="125"/>
  <c r="IS18" i="146"/>
  <c r="GM19" i="146"/>
  <c r="AZ16" i="146"/>
  <c r="IS16" i="146"/>
  <c r="GM16" i="146"/>
  <c r="GM18" i="146"/>
  <c r="AY11" i="125"/>
  <c r="DG18" i="146"/>
  <c r="GM17" i="146"/>
  <c r="AZ18" i="146"/>
  <c r="DG15" i="146"/>
  <c r="AY13" i="125"/>
  <c r="AY18" i="146"/>
  <c r="FP19" i="146"/>
  <c r="DG19" i="146"/>
  <c r="FP18" i="146"/>
  <c r="DH17" i="146"/>
  <c r="DG16" i="146"/>
  <c r="FP16" i="146"/>
  <c r="GM15" i="146"/>
  <c r="FP15" i="146"/>
  <c r="Y13" i="125"/>
  <c r="Z18" i="125"/>
  <c r="AZ19" i="146"/>
  <c r="FP17" i="146"/>
  <c r="JD16" i="146"/>
  <c r="AB15" i="125"/>
  <c r="AA10" i="125"/>
  <c r="JD18" i="146"/>
  <c r="AV55" i="117"/>
  <c r="G35" i="132"/>
  <c r="F36" i="132" s="1"/>
  <c r="F7" i="132" s="1"/>
  <c r="AJ93" i="164" l="1"/>
  <c r="AJ103" i="164" s="1"/>
  <c r="AM83" i="164"/>
  <c r="AM243" i="164" s="1"/>
  <c r="AL243" i="164" s="1"/>
  <c r="F267" i="164"/>
  <c r="AJ267" i="164"/>
  <c r="CA94" i="164"/>
  <c r="BQ94" i="164"/>
  <c r="S94" i="164"/>
  <c r="I94" i="164"/>
  <c r="BX267" i="164"/>
  <c r="BB94" i="164"/>
  <c r="BL94" i="164"/>
  <c r="AH93" i="164"/>
  <c r="AE103" i="164"/>
  <c r="DK24" i="164"/>
  <c r="CM109" i="164"/>
  <c r="CP109" i="164" s="1"/>
  <c r="AT109" i="164"/>
  <c r="AW109" i="164" s="1"/>
  <c r="BI109" i="164"/>
  <c r="BL109" i="164" s="1"/>
  <c r="P109" i="164"/>
  <c r="S109" i="164" s="1"/>
  <c r="AE109" i="164"/>
  <c r="AH109" i="164" s="1"/>
  <c r="K33" i="163" s="1"/>
  <c r="K33" i="166" s="1"/>
  <c r="BX109" i="164"/>
  <c r="CA109" i="164" s="1"/>
  <c r="AT112" i="164"/>
  <c r="AW102" i="164"/>
  <c r="X93" i="164"/>
  <c r="U103" i="164"/>
  <c r="DE24" i="164"/>
  <c r="CC109" i="164"/>
  <c r="CF109" i="164" s="1"/>
  <c r="BN109" i="164"/>
  <c r="BQ109" i="164" s="1"/>
  <c r="AJ109" i="164"/>
  <c r="AM109" i="164" s="1"/>
  <c r="AY109" i="164"/>
  <c r="BB109" i="164" s="1"/>
  <c r="F109" i="164"/>
  <c r="I109" i="164" s="1"/>
  <c r="U109" i="164"/>
  <c r="X109" i="164" s="1"/>
  <c r="AV91" i="164"/>
  <c r="AW101" i="164"/>
  <c r="CF101" i="164"/>
  <c r="CE91" i="164"/>
  <c r="S103" i="164"/>
  <c r="P113" i="164"/>
  <c r="BB93" i="164"/>
  <c r="AY103" i="164"/>
  <c r="AM122" i="164"/>
  <c r="AJ132" i="164"/>
  <c r="AJ249" i="164" s="1"/>
  <c r="CE92" i="164"/>
  <c r="CF102" i="164"/>
  <c r="DF24" i="164"/>
  <c r="BN108" i="164"/>
  <c r="BQ108" i="164" s="1"/>
  <c r="AJ104" i="164"/>
  <c r="BN104" i="164"/>
  <c r="BQ104" i="164" s="1"/>
  <c r="AY104" i="164"/>
  <c r="BB104" i="164" s="1"/>
  <c r="U108" i="164"/>
  <c r="X108" i="164" s="1"/>
  <c r="CC104" i="164"/>
  <c r="AY108" i="164"/>
  <c r="BB108" i="164" s="1"/>
  <c r="U104" i="164"/>
  <c r="AJ108" i="164"/>
  <c r="AM108" i="164" s="1"/>
  <c r="CC108" i="164"/>
  <c r="CF108" i="164" s="1"/>
  <c r="F108" i="164"/>
  <c r="I108" i="164" s="1"/>
  <c r="F104" i="164"/>
  <c r="I104" i="164" s="1"/>
  <c r="AL91" i="164"/>
  <c r="AM101" i="164"/>
  <c r="F103" i="164"/>
  <c r="I93" i="164"/>
  <c r="DL24" i="164"/>
  <c r="AT104" i="164"/>
  <c r="P108" i="164"/>
  <c r="S108" i="164" s="1"/>
  <c r="BI108" i="164"/>
  <c r="BL108" i="164" s="1"/>
  <c r="P104" i="164"/>
  <c r="S104" i="164" s="1"/>
  <c r="BX104" i="164"/>
  <c r="CA104" i="164" s="1"/>
  <c r="AT108" i="164"/>
  <c r="AW108" i="164" s="1"/>
  <c r="AE104" i="164"/>
  <c r="BX108" i="164"/>
  <c r="CA108" i="164" s="1"/>
  <c r="CM104" i="164"/>
  <c r="BI104" i="164"/>
  <c r="BL104" i="164" s="1"/>
  <c r="CM108" i="164"/>
  <c r="CP108" i="164" s="1"/>
  <c r="AE108" i="164"/>
  <c r="AH108" i="164" s="1"/>
  <c r="CO91" i="164"/>
  <c r="CP101" i="164"/>
  <c r="CO92" i="164"/>
  <c r="CP102" i="164"/>
  <c r="CP103" i="164"/>
  <c r="CM113" i="164"/>
  <c r="AT103" i="164"/>
  <c r="AW93" i="164"/>
  <c r="CC103" i="164"/>
  <c r="CF93" i="164"/>
  <c r="BL93" i="164"/>
  <c r="BI103" i="164"/>
  <c r="AA17" i="125"/>
  <c r="Z12" i="125"/>
  <c r="FE24" i="146"/>
  <c r="IZ25" i="146"/>
  <c r="FE25" i="146"/>
  <c r="IZ22" i="146"/>
  <c r="FE22" i="146"/>
  <c r="IZ26" i="146"/>
  <c r="FE23" i="146"/>
  <c r="IZ23" i="146"/>
  <c r="IZ24" i="146"/>
  <c r="FE26" i="146"/>
  <c r="JM17" i="146"/>
  <c r="JM19" i="146"/>
  <c r="JM15" i="146"/>
  <c r="JM18" i="146"/>
  <c r="JM16" i="146"/>
  <c r="DH15" i="146"/>
  <c r="FP14" i="146"/>
  <c r="JC19" i="146"/>
  <c r="FQ15" i="146"/>
  <c r="IT16" i="146"/>
  <c r="IS14" i="146"/>
  <c r="Z9" i="125"/>
  <c r="AA14" i="125"/>
  <c r="IT15" i="146"/>
  <c r="GN15" i="146"/>
  <c r="DI17" i="146"/>
  <c r="JC15" i="146"/>
  <c r="FQ18" i="146"/>
  <c r="GN18" i="146"/>
  <c r="GN19" i="146"/>
  <c r="II11" i="146"/>
  <c r="JC17" i="146"/>
  <c r="GN17" i="146"/>
  <c r="FQ19" i="146"/>
  <c r="IT19" i="146"/>
  <c r="AA16" i="125"/>
  <c r="Z11" i="125"/>
  <c r="FQ16" i="146"/>
  <c r="AZ15" i="146"/>
  <c r="AZ17" i="146"/>
  <c r="BA17" i="146"/>
  <c r="AY14" i="146"/>
  <c r="JN14" i="146" s="1"/>
  <c r="Z13" i="125"/>
  <c r="AA18" i="125"/>
  <c r="DH19" i="146"/>
  <c r="FQ17" i="146"/>
  <c r="IJ13" i="146"/>
  <c r="DH18" i="146"/>
  <c r="GN16" i="146"/>
  <c r="IT18" i="146"/>
  <c r="DH16" i="146"/>
  <c r="DG14" i="146"/>
  <c r="AY8" i="125"/>
  <c r="IT17" i="146"/>
  <c r="II9" i="146"/>
  <c r="AC15" i="125"/>
  <c r="AC10" i="125" s="1"/>
  <c r="AB10" i="125"/>
  <c r="E36" i="132"/>
  <c r="E7" i="132" s="1"/>
  <c r="D36" i="132"/>
  <c r="D7" i="132" s="1"/>
  <c r="C36" i="132"/>
  <c r="C7" i="132" s="1"/>
  <c r="G36" i="132"/>
  <c r="B36" i="132"/>
  <c r="AM93" i="164" l="1"/>
  <c r="G14" i="163"/>
  <c r="G14" i="166" s="1"/>
  <c r="G50" i="163"/>
  <c r="G50" i="166" s="1"/>
  <c r="AM132" i="164"/>
  <c r="AM249" i="164" s="1"/>
  <c r="AL249" i="164" s="1"/>
  <c r="AJ142" i="164"/>
  <c r="BB103" i="164"/>
  <c r="AY113" i="164"/>
  <c r="S113" i="164"/>
  <c r="P123" i="164"/>
  <c r="AT122" i="164"/>
  <c r="AW112" i="164"/>
  <c r="DH46" i="164"/>
  <c r="DH48" i="164"/>
  <c r="DH47" i="164"/>
  <c r="DH43" i="164"/>
  <c r="DH54" i="164"/>
  <c r="DH52" i="164"/>
  <c r="DH53" i="164"/>
  <c r="DH44" i="164"/>
  <c r="DH51" i="164"/>
  <c r="DH50" i="164"/>
  <c r="DH56" i="164"/>
  <c r="DH49" i="164"/>
  <c r="DH45" i="164"/>
  <c r="AW103" i="164"/>
  <c r="AT113" i="164"/>
  <c r="CE101" i="164"/>
  <c r="CF111" i="164"/>
  <c r="DE25" i="164"/>
  <c r="AY119" i="164"/>
  <c r="BB119" i="164" s="1"/>
  <c r="F119" i="164"/>
  <c r="I119" i="164" s="1"/>
  <c r="BN119" i="164"/>
  <c r="BQ119" i="164" s="1"/>
  <c r="AJ119" i="164"/>
  <c r="AM119" i="164" s="1"/>
  <c r="CC119" i="164"/>
  <c r="CF119" i="164" s="1"/>
  <c r="U119" i="164"/>
  <c r="X119" i="164" s="1"/>
  <c r="BI113" i="164"/>
  <c r="BL103" i="164"/>
  <c r="CC113" i="164"/>
  <c r="CF103" i="164"/>
  <c r="CM123" i="164"/>
  <c r="CP113" i="164"/>
  <c r="AW111" i="164"/>
  <c r="AV101" i="164"/>
  <c r="DK25" i="164"/>
  <c r="BI119" i="164"/>
  <c r="BL119" i="164" s="1"/>
  <c r="CM119" i="164"/>
  <c r="CP119" i="164" s="1"/>
  <c r="AT119" i="164"/>
  <c r="AW119" i="164" s="1"/>
  <c r="BX119" i="164"/>
  <c r="CA119" i="164" s="1"/>
  <c r="P119" i="164"/>
  <c r="S119" i="164" s="1"/>
  <c r="AE119" i="164"/>
  <c r="AH119" i="164" s="1"/>
  <c r="K34" i="163" s="1"/>
  <c r="K34" i="166" s="1"/>
  <c r="U113" i="164"/>
  <c r="X103" i="164"/>
  <c r="DL25" i="164"/>
  <c r="BI114" i="164"/>
  <c r="AE118" i="164"/>
  <c r="AH118" i="164" s="1"/>
  <c r="P118" i="164"/>
  <c r="S118" i="164" s="1"/>
  <c r="AT118" i="164"/>
  <c r="AW118" i="164" s="1"/>
  <c r="BX118" i="164"/>
  <c r="CA118" i="164" s="1"/>
  <c r="AE114" i="164"/>
  <c r="P114" i="164"/>
  <c r="S114" i="164" s="1"/>
  <c r="BX114" i="164"/>
  <c r="CA114" i="164" s="1"/>
  <c r="CM114" i="164"/>
  <c r="CM118" i="164"/>
  <c r="CP118" i="164" s="1"/>
  <c r="BI118" i="164"/>
  <c r="BL118" i="164" s="1"/>
  <c r="AT114" i="164"/>
  <c r="AE113" i="164"/>
  <c r="AH103" i="164"/>
  <c r="G33" i="163" s="1"/>
  <c r="G33" i="166" s="1"/>
  <c r="AM103" i="164"/>
  <c r="AJ113" i="164"/>
  <c r="CP112" i="164"/>
  <c r="CO102" i="164"/>
  <c r="DF25" i="164"/>
  <c r="CC114" i="164"/>
  <c r="AJ118" i="164"/>
  <c r="AM118" i="164" s="1"/>
  <c r="BN118" i="164"/>
  <c r="BQ118" i="164" s="1"/>
  <c r="U114" i="164"/>
  <c r="AY114" i="164"/>
  <c r="BB114" i="164" s="1"/>
  <c r="AY118" i="164"/>
  <c r="BB118" i="164" s="1"/>
  <c r="AJ114" i="164"/>
  <c r="CC118" i="164"/>
  <c r="CF118" i="164" s="1"/>
  <c r="F118" i="164"/>
  <c r="I118" i="164" s="1"/>
  <c r="U118" i="164"/>
  <c r="X118" i="164" s="1"/>
  <c r="F114" i="164"/>
  <c r="I114" i="164" s="1"/>
  <c r="BN114" i="164"/>
  <c r="BQ114" i="164" s="1"/>
  <c r="CP111" i="164"/>
  <c r="CO101" i="164"/>
  <c r="I103" i="164"/>
  <c r="F113" i="164"/>
  <c r="CF112" i="164"/>
  <c r="CE102" i="164"/>
  <c r="AL101" i="164"/>
  <c r="AM111" i="164"/>
  <c r="AA12" i="125"/>
  <c r="AB17" i="125"/>
  <c r="FF22" i="146"/>
  <c r="FG22" i="146" s="1"/>
  <c r="FF26" i="146"/>
  <c r="FG26" i="146" s="1"/>
  <c r="FF25" i="146"/>
  <c r="FG25" i="146" s="1"/>
  <c r="FF23" i="146"/>
  <c r="FG23" i="146" s="1"/>
  <c r="FF24" i="146"/>
  <c r="FG24" i="146" s="1"/>
  <c r="JN18" i="146"/>
  <c r="JN16" i="146"/>
  <c r="JN15" i="146"/>
  <c r="JN17" i="146"/>
  <c r="JN19" i="146"/>
  <c r="AZ14" i="146"/>
  <c r="JO14" i="146" s="1"/>
  <c r="DI16" i="146"/>
  <c r="DI19" i="146"/>
  <c r="JD15" i="146"/>
  <c r="IJ9" i="146"/>
  <c r="DH14" i="146"/>
  <c r="BA15" i="146"/>
  <c r="FR18" i="146"/>
  <c r="BA16" i="146"/>
  <c r="AB18" i="125"/>
  <c r="AA13" i="125"/>
  <c r="BA19" i="146"/>
  <c r="IU16" i="146"/>
  <c r="IJ11" i="146"/>
  <c r="JD17" i="146"/>
  <c r="FR17" i="146"/>
  <c r="JC14" i="146"/>
  <c r="BB17" i="146"/>
  <c r="AB16" i="125"/>
  <c r="AA11" i="125"/>
  <c r="DI15" i="146"/>
  <c r="IU17" i="146"/>
  <c r="IU18" i="146"/>
  <c r="IU19" i="146"/>
  <c r="GO15" i="146"/>
  <c r="BB18" i="146"/>
  <c r="BA18" i="146"/>
  <c r="JD19" i="146"/>
  <c r="GO16" i="146"/>
  <c r="II8" i="146"/>
  <c r="DI18" i="146"/>
  <c r="GO19" i="146"/>
  <c r="FQ14" i="146"/>
  <c r="IU15" i="146"/>
  <c r="FR15" i="146"/>
  <c r="FR16" i="146"/>
  <c r="FR19" i="146"/>
  <c r="GO17" i="146"/>
  <c r="GO18" i="146"/>
  <c r="IT14" i="146"/>
  <c r="AB14" i="125"/>
  <c r="AA9" i="125"/>
  <c r="B7" i="132"/>
  <c r="BL114" i="164" l="1"/>
  <c r="AH113" i="164"/>
  <c r="AE123" i="164"/>
  <c r="DE26" i="164"/>
  <c r="CC129" i="164"/>
  <c r="CF129" i="164" s="1"/>
  <c r="U129" i="164"/>
  <c r="X129" i="164" s="1"/>
  <c r="BN129" i="164"/>
  <c r="BQ129" i="164" s="1"/>
  <c r="AY129" i="164"/>
  <c r="BB129" i="164" s="1"/>
  <c r="F129" i="164"/>
  <c r="I129" i="164" s="1"/>
  <c r="AJ129" i="164"/>
  <c r="AM129" i="164" s="1"/>
  <c r="AM121" i="164"/>
  <c r="AL111" i="164"/>
  <c r="DK26" i="164"/>
  <c r="AT129" i="164"/>
  <c r="AW129" i="164" s="1"/>
  <c r="P129" i="164"/>
  <c r="S129" i="164" s="1"/>
  <c r="BX129" i="164"/>
  <c r="CA129" i="164" s="1"/>
  <c r="CM129" i="164"/>
  <c r="CP129" i="164" s="1"/>
  <c r="AE129" i="164"/>
  <c r="AH129" i="164" s="1"/>
  <c r="K35" i="163" s="1"/>
  <c r="K35" i="166" s="1"/>
  <c r="BI129" i="164"/>
  <c r="BL129" i="164" s="1"/>
  <c r="CF121" i="164"/>
  <c r="CE111" i="164"/>
  <c r="AV111" i="164"/>
  <c r="AW121" i="164"/>
  <c r="AW113" i="164"/>
  <c r="AT123" i="164"/>
  <c r="AT132" i="164"/>
  <c r="AT249" i="164" s="1"/>
  <c r="AW122" i="164"/>
  <c r="CE112" i="164"/>
  <c r="CF122" i="164"/>
  <c r="CP123" i="164"/>
  <c r="CM133" i="164"/>
  <c r="CM250" i="164" s="1"/>
  <c r="P133" i="164"/>
  <c r="P250" i="164" s="1"/>
  <c r="S123" i="164"/>
  <c r="F123" i="164"/>
  <c r="I113" i="164"/>
  <c r="CF113" i="164"/>
  <c r="CC123" i="164"/>
  <c r="BB113" i="164"/>
  <c r="AY123" i="164"/>
  <c r="DF26" i="164"/>
  <c r="CC124" i="164"/>
  <c r="AY128" i="164"/>
  <c r="BB128" i="164" s="1"/>
  <c r="AY124" i="164"/>
  <c r="BB124" i="164" s="1"/>
  <c r="F124" i="164"/>
  <c r="I124" i="164" s="1"/>
  <c r="U128" i="164"/>
  <c r="X128" i="164" s="1"/>
  <c r="BN128" i="164"/>
  <c r="BQ128" i="164" s="1"/>
  <c r="U124" i="164"/>
  <c r="AJ128" i="164"/>
  <c r="AM128" i="164" s="1"/>
  <c r="AJ124" i="164"/>
  <c r="CC128" i="164"/>
  <c r="CF128" i="164" s="1"/>
  <c r="F128" i="164"/>
  <c r="I128" i="164" s="1"/>
  <c r="BN124" i="164"/>
  <c r="BQ124" i="164" s="1"/>
  <c r="CO111" i="164"/>
  <c r="CP121" i="164"/>
  <c r="AJ123" i="164"/>
  <c r="AM113" i="164"/>
  <c r="DL26" i="164"/>
  <c r="BI128" i="164"/>
  <c r="BL128" i="164" s="1"/>
  <c r="BX128" i="164"/>
  <c r="CA128" i="164" s="1"/>
  <c r="AT124" i="164"/>
  <c r="AE128" i="164"/>
  <c r="AH128" i="164" s="1"/>
  <c r="P128" i="164"/>
  <c r="S128" i="164" s="1"/>
  <c r="CM124" i="164"/>
  <c r="BX124" i="164"/>
  <c r="CA124" i="164" s="1"/>
  <c r="AT128" i="164"/>
  <c r="AW128" i="164" s="1"/>
  <c r="BI124" i="164"/>
  <c r="BL124" i="164" s="1"/>
  <c r="P124" i="164"/>
  <c r="S124" i="164" s="1"/>
  <c r="AE124" i="164"/>
  <c r="CM128" i="164"/>
  <c r="CP128" i="164" s="1"/>
  <c r="BL113" i="164"/>
  <c r="BI123" i="164"/>
  <c r="AM142" i="164"/>
  <c r="AJ152" i="164"/>
  <c r="CP122" i="164"/>
  <c r="CO112" i="164"/>
  <c r="X113" i="164"/>
  <c r="U123" i="164"/>
  <c r="AC17" i="125"/>
  <c r="AC12" i="125" s="1"/>
  <c r="AB12" i="125"/>
  <c r="JO18" i="146"/>
  <c r="JO16" i="146"/>
  <c r="JO15" i="146"/>
  <c r="JO19" i="146"/>
  <c r="JO17" i="146"/>
  <c r="FS15" i="146"/>
  <c r="DJ18" i="146"/>
  <c r="DI14" i="146"/>
  <c r="FS19" i="146"/>
  <c r="DJ17" i="146"/>
  <c r="DJ15" i="146"/>
  <c r="GP15" i="146"/>
  <c r="AC18" i="125"/>
  <c r="AC13" i="125" s="1"/>
  <c r="AB13" i="125"/>
  <c r="BB15" i="146"/>
  <c r="IV15" i="146"/>
  <c r="IU14" i="146"/>
  <c r="BA14" i="146"/>
  <c r="JP14" i="146" s="1"/>
  <c r="FS16" i="146"/>
  <c r="BB16" i="146"/>
  <c r="FS17" i="146"/>
  <c r="AC14" i="125"/>
  <c r="AC9" i="125" s="1"/>
  <c r="AB9" i="125"/>
  <c r="GP16" i="146"/>
  <c r="IV19" i="146"/>
  <c r="AB11" i="125"/>
  <c r="AC16" i="125"/>
  <c r="AC11" i="125" s="1"/>
  <c r="DJ19" i="146"/>
  <c r="GP18" i="146"/>
  <c r="IV18" i="146"/>
  <c r="IJ8" i="146"/>
  <c r="IV16" i="146"/>
  <c r="BC17" i="146"/>
  <c r="FS18" i="146"/>
  <c r="GP19" i="146"/>
  <c r="BC18" i="146"/>
  <c r="IV17" i="146"/>
  <c r="BB19" i="146"/>
  <c r="JD14" i="146"/>
  <c r="DJ16" i="146"/>
  <c r="GP17" i="146"/>
  <c r="FR14" i="146"/>
  <c r="G34" i="163" l="1"/>
  <c r="G34" i="166" s="1"/>
  <c r="G52" i="163"/>
  <c r="G52" i="166" s="1"/>
  <c r="S133" i="164"/>
  <c r="S250" i="164" s="1"/>
  <c r="R250" i="164" s="1"/>
  <c r="P143" i="164"/>
  <c r="DK27" i="164"/>
  <c r="CM139" i="164"/>
  <c r="CP139" i="164" s="1"/>
  <c r="P139" i="164"/>
  <c r="S139" i="164" s="1"/>
  <c r="AT139" i="164"/>
  <c r="AW139" i="164" s="1"/>
  <c r="BI139" i="164"/>
  <c r="BL139" i="164" s="1"/>
  <c r="AE139" i="164"/>
  <c r="AH139" i="164" s="1"/>
  <c r="K36" i="163" s="1"/>
  <c r="K36" i="166" s="1"/>
  <c r="BX139" i="164"/>
  <c r="CA139" i="164" s="1"/>
  <c r="U133" i="164"/>
  <c r="U250" i="164" s="1"/>
  <c r="X123" i="164"/>
  <c r="CP132" i="164"/>
  <c r="CP249" i="164" s="1"/>
  <c r="CO249" i="164" s="1"/>
  <c r="CO122" i="164"/>
  <c r="AT142" i="164"/>
  <c r="AW132" i="164"/>
  <c r="AW249" i="164" s="1"/>
  <c r="AV249" i="164" s="1"/>
  <c r="CP133" i="164"/>
  <c r="CP250" i="164" s="1"/>
  <c r="CO250" i="164" s="1"/>
  <c r="CM143" i="164"/>
  <c r="AL121" i="164"/>
  <c r="AM131" i="164"/>
  <c r="AM248" i="164" s="1"/>
  <c r="AL248" i="164" s="1"/>
  <c r="CE122" i="164"/>
  <c r="CF132" i="164"/>
  <c r="CF249" i="164" s="1"/>
  <c r="CE249" i="164" s="1"/>
  <c r="AW123" i="164"/>
  <c r="AT133" i="164"/>
  <c r="AT250" i="164" s="1"/>
  <c r="CO121" i="164"/>
  <c r="CP131" i="164"/>
  <c r="CP248" i="164" s="1"/>
  <c r="CO248" i="164" s="1"/>
  <c r="AM152" i="164"/>
  <c r="AJ162" i="164"/>
  <c r="DL27" i="164"/>
  <c r="AE134" i="164"/>
  <c r="AE251" i="164" s="1"/>
  <c r="P134" i="164"/>
  <c r="S134" i="164" s="1"/>
  <c r="AT134" i="164"/>
  <c r="AT251" i="164" s="1"/>
  <c r="AT138" i="164"/>
  <c r="AW138" i="164" s="1"/>
  <c r="BX134" i="164"/>
  <c r="CM138" i="164"/>
  <c r="CP138" i="164" s="1"/>
  <c r="BI138" i="164"/>
  <c r="BL138" i="164" s="1"/>
  <c r="P138" i="164"/>
  <c r="S138" i="164" s="1"/>
  <c r="BX138" i="164"/>
  <c r="CA138" i="164" s="1"/>
  <c r="AE138" i="164"/>
  <c r="AH138" i="164" s="1"/>
  <c r="CM134" i="164"/>
  <c r="CM251" i="164" s="1"/>
  <c r="BI134" i="164"/>
  <c r="BB123" i="164"/>
  <c r="AY133" i="164"/>
  <c r="AY250" i="164" s="1"/>
  <c r="CF123" i="164"/>
  <c r="CC133" i="164"/>
  <c r="CC250" i="164" s="1"/>
  <c r="DE27" i="164"/>
  <c r="CC139" i="164"/>
  <c r="CF139" i="164" s="1"/>
  <c r="U139" i="164"/>
  <c r="X139" i="164" s="1"/>
  <c r="BN139" i="164"/>
  <c r="BQ139" i="164" s="1"/>
  <c r="AY139" i="164"/>
  <c r="BB139" i="164" s="1"/>
  <c r="AJ139" i="164"/>
  <c r="AM139" i="164" s="1"/>
  <c r="F139" i="164"/>
  <c r="I139" i="164" s="1"/>
  <c r="AH123" i="164"/>
  <c r="AE133" i="164"/>
  <c r="AE250" i="164" s="1"/>
  <c r="DF27" i="164"/>
  <c r="CC138" i="164"/>
  <c r="CF138" i="164" s="1"/>
  <c r="U134" i="164"/>
  <c r="U251" i="164" s="1"/>
  <c r="AJ138" i="164"/>
  <c r="AM138" i="164" s="1"/>
  <c r="F134" i="164"/>
  <c r="I134" i="164" s="1"/>
  <c r="AY138" i="164"/>
  <c r="BB138" i="164" s="1"/>
  <c r="BN138" i="164"/>
  <c r="BQ138" i="164" s="1"/>
  <c r="BN134" i="164"/>
  <c r="BQ134" i="164" s="1"/>
  <c r="CC134" i="164"/>
  <c r="CC251" i="164" s="1"/>
  <c r="U138" i="164"/>
  <c r="X138" i="164" s="1"/>
  <c r="AJ134" i="164"/>
  <c r="AJ251" i="164" s="1"/>
  <c r="F138" i="164"/>
  <c r="I138" i="164" s="1"/>
  <c r="AY134" i="164"/>
  <c r="BB134" i="164" s="1"/>
  <c r="BL123" i="164"/>
  <c r="BI133" i="164"/>
  <c r="BI250" i="164" s="1"/>
  <c r="AM123" i="164"/>
  <c r="AJ133" i="164"/>
  <c r="AJ250" i="164" s="1"/>
  <c r="AV121" i="164"/>
  <c r="AW131" i="164"/>
  <c r="AW248" i="164" s="1"/>
  <c r="AV248" i="164" s="1"/>
  <c r="CF131" i="164"/>
  <c r="CF248" i="164" s="1"/>
  <c r="CE248" i="164" s="1"/>
  <c r="CE121" i="164"/>
  <c r="I123" i="164"/>
  <c r="F133" i="164"/>
  <c r="F250" i="164" s="1"/>
  <c r="JP18" i="146"/>
  <c r="JP15" i="146"/>
  <c r="JP17" i="146"/>
  <c r="JP19" i="146"/>
  <c r="JP16" i="146"/>
  <c r="BB14" i="146"/>
  <c r="JQ14" i="146" s="1"/>
  <c r="GQ18" i="146"/>
  <c r="IW19" i="146"/>
  <c r="GQ15" i="146"/>
  <c r="IW16" i="146"/>
  <c r="GQ19" i="146"/>
  <c r="GQ17" i="146"/>
  <c r="DK19" i="146"/>
  <c r="IW18" i="146"/>
  <c r="FT16" i="146"/>
  <c r="DK18" i="146"/>
  <c r="IW15" i="146"/>
  <c r="DK16" i="146"/>
  <c r="IV14" i="146"/>
  <c r="BD19" i="146"/>
  <c r="BC15" i="146"/>
  <c r="IW17" i="146"/>
  <c r="FT17" i="146"/>
  <c r="FT15" i="146"/>
  <c r="FT19" i="146"/>
  <c r="FS14" i="146"/>
  <c r="FT18" i="146"/>
  <c r="BD18" i="146"/>
  <c r="BD17" i="146"/>
  <c r="DK15" i="146"/>
  <c r="BC19" i="146"/>
  <c r="GQ16" i="146"/>
  <c r="BC16" i="146"/>
  <c r="DJ14" i="146"/>
  <c r="DK17" i="146"/>
  <c r="DL17" i="146"/>
  <c r="P251" i="164" l="1"/>
  <c r="CA134" i="164"/>
  <c r="BX251" i="164"/>
  <c r="AY251" i="164"/>
  <c r="BN251" i="164"/>
  <c r="BL134" i="164"/>
  <c r="BI251" i="164"/>
  <c r="F251" i="164"/>
  <c r="AT152" i="164"/>
  <c r="AW142" i="164"/>
  <c r="CP142" i="164"/>
  <c r="CO132" i="164"/>
  <c r="AM162" i="164"/>
  <c r="AJ172" i="164"/>
  <c r="CF133" i="164"/>
  <c r="CF250" i="164" s="1"/>
  <c r="CE250" i="164" s="1"/>
  <c r="CC143" i="164"/>
  <c r="CF141" i="164"/>
  <c r="CE131" i="164"/>
  <c r="CP141" i="164"/>
  <c r="CO131" i="164"/>
  <c r="DE28" i="164"/>
  <c r="F149" i="164"/>
  <c r="I149" i="164" s="1"/>
  <c r="AJ149" i="164"/>
  <c r="AM149" i="164" s="1"/>
  <c r="BN149" i="164"/>
  <c r="BQ149" i="164" s="1"/>
  <c r="AY149" i="164"/>
  <c r="BB149" i="164" s="1"/>
  <c r="CC149" i="164"/>
  <c r="CF149" i="164" s="1"/>
  <c r="U149" i="164"/>
  <c r="X149" i="164" s="1"/>
  <c r="F143" i="164"/>
  <c r="I133" i="164"/>
  <c r="AT143" i="164"/>
  <c r="AW133" i="164"/>
  <c r="AW250" i="164" s="1"/>
  <c r="AV250" i="164" s="1"/>
  <c r="BB133" i="164"/>
  <c r="BB250" i="164" s="1"/>
  <c r="BA250" i="164" s="1"/>
  <c r="AY143" i="164"/>
  <c r="DF28" i="164"/>
  <c r="CC148" i="164"/>
  <c r="CF148" i="164" s="1"/>
  <c r="AJ144" i="164"/>
  <c r="BN148" i="164"/>
  <c r="BQ148" i="164" s="1"/>
  <c r="BN144" i="164"/>
  <c r="F144" i="164"/>
  <c r="F148" i="164"/>
  <c r="I148" i="164" s="1"/>
  <c r="AY144" i="164"/>
  <c r="CC144" i="164"/>
  <c r="AY148" i="164"/>
  <c r="BB148" i="164" s="1"/>
  <c r="AJ148" i="164"/>
  <c r="AM148" i="164" s="1"/>
  <c r="U144" i="164"/>
  <c r="U148" i="164"/>
  <c r="X148" i="164" s="1"/>
  <c r="DL28" i="164"/>
  <c r="AE148" i="164"/>
  <c r="AH148" i="164" s="1"/>
  <c r="BI144" i="164"/>
  <c r="CM144" i="164"/>
  <c r="P148" i="164"/>
  <c r="S148" i="164" s="1"/>
  <c r="BX144" i="164"/>
  <c r="BI148" i="164"/>
  <c r="BL148" i="164" s="1"/>
  <c r="BX148" i="164"/>
  <c r="CA148" i="164" s="1"/>
  <c r="AE144" i="164"/>
  <c r="P144" i="164"/>
  <c r="AT144" i="164"/>
  <c r="AT148" i="164"/>
  <c r="AW148" i="164" s="1"/>
  <c r="CM148" i="164"/>
  <c r="CP148" i="164" s="1"/>
  <c r="X133" i="164"/>
  <c r="X250" i="164" s="1"/>
  <c r="W250" i="164" s="1"/>
  <c r="U143" i="164"/>
  <c r="CF142" i="164"/>
  <c r="CE132" i="164"/>
  <c r="DK28" i="164"/>
  <c r="BX149" i="164"/>
  <c r="CA149" i="164" s="1"/>
  <c r="CM149" i="164"/>
  <c r="CP149" i="164" s="1"/>
  <c r="P149" i="164"/>
  <c r="S149" i="164" s="1"/>
  <c r="AT149" i="164"/>
  <c r="AW149" i="164" s="1"/>
  <c r="BI149" i="164"/>
  <c r="BL149" i="164" s="1"/>
  <c r="AE149" i="164"/>
  <c r="AH149" i="164" s="1"/>
  <c r="AJ143" i="164"/>
  <c r="AM133" i="164"/>
  <c r="AM250" i="164" s="1"/>
  <c r="AL250" i="164" s="1"/>
  <c r="AH133" i="164"/>
  <c r="AH250" i="164" s="1"/>
  <c r="AG250" i="164" s="1"/>
  <c r="AE143" i="164"/>
  <c r="BL133" i="164"/>
  <c r="BL250" i="164" s="1"/>
  <c r="BK250" i="164" s="1"/>
  <c r="BI143" i="164"/>
  <c r="AL131" i="164"/>
  <c r="AM141" i="164"/>
  <c r="P153" i="164"/>
  <c r="S143" i="164"/>
  <c r="AW141" i="164"/>
  <c r="AV131" i="164"/>
  <c r="CP143" i="164"/>
  <c r="CM153" i="164"/>
  <c r="JQ16" i="146"/>
  <c r="JQ19" i="146"/>
  <c r="JQ15" i="146"/>
  <c r="JQ18" i="146"/>
  <c r="JQ17" i="146"/>
  <c r="DL19" i="146"/>
  <c r="DL15" i="146"/>
  <c r="IX19" i="146"/>
  <c r="FU16" i="146"/>
  <c r="GR16" i="146"/>
  <c r="BC14" i="146"/>
  <c r="JR14" i="146" s="1"/>
  <c r="DL16" i="146"/>
  <c r="GR17" i="146"/>
  <c r="GR18" i="146"/>
  <c r="GR15" i="146"/>
  <c r="GR19" i="146"/>
  <c r="DL18" i="146"/>
  <c r="BE17" i="146"/>
  <c r="FU17" i="146"/>
  <c r="FU18" i="146"/>
  <c r="BE19" i="146"/>
  <c r="BD15" i="146"/>
  <c r="DM17" i="146"/>
  <c r="IX15" i="146"/>
  <c r="BD16" i="146"/>
  <c r="IX18" i="146"/>
  <c r="DK14" i="146"/>
  <c r="IW14" i="146"/>
  <c r="FU19" i="146"/>
  <c r="IX17" i="146"/>
  <c r="FT14" i="146"/>
  <c r="IX16" i="146"/>
  <c r="FU15" i="146"/>
  <c r="BL144" i="164" l="1"/>
  <c r="BB144" i="164"/>
  <c r="S144" i="164"/>
  <c r="CA144" i="164"/>
  <c r="I144" i="164"/>
  <c r="G18" i="163"/>
  <c r="G18" i="166" s="1"/>
  <c r="I250" i="164"/>
  <c r="H250" i="164" s="1"/>
  <c r="BQ144" i="164"/>
  <c r="CP151" i="164"/>
  <c r="CO141" i="164"/>
  <c r="AV141" i="164"/>
  <c r="AW151" i="164"/>
  <c r="BB143" i="164"/>
  <c r="AY153" i="164"/>
  <c r="CF151" i="164"/>
  <c r="CE141" i="164"/>
  <c r="CC153" i="164"/>
  <c r="CF143" i="164"/>
  <c r="AM143" i="164"/>
  <c r="AJ153" i="164"/>
  <c r="CM163" i="164"/>
  <c r="CP153" i="164"/>
  <c r="P163" i="164"/>
  <c r="S153" i="164"/>
  <c r="DL29" i="164"/>
  <c r="BX154" i="164"/>
  <c r="CA154" i="164" s="1"/>
  <c r="P154" i="164"/>
  <c r="S154" i="164" s="1"/>
  <c r="AE158" i="164"/>
  <c r="AH158" i="164" s="1"/>
  <c r="AE154" i="164"/>
  <c r="CM154" i="164"/>
  <c r="BI158" i="164"/>
  <c r="BL158" i="164" s="1"/>
  <c r="AT158" i="164"/>
  <c r="AW158" i="164" s="1"/>
  <c r="BX158" i="164"/>
  <c r="CA158" i="164" s="1"/>
  <c r="AT154" i="164"/>
  <c r="CM158" i="164"/>
  <c r="CP158" i="164" s="1"/>
  <c r="P158" i="164"/>
  <c r="S158" i="164" s="1"/>
  <c r="BI154" i="164"/>
  <c r="BL154" i="164" s="1"/>
  <c r="DK29" i="164"/>
  <c r="AT159" i="164"/>
  <c r="AW159" i="164" s="1"/>
  <c r="CM159" i="164"/>
  <c r="CP159" i="164" s="1"/>
  <c r="BX159" i="164"/>
  <c r="CA159" i="164" s="1"/>
  <c r="BI159" i="164"/>
  <c r="BL159" i="164" s="1"/>
  <c r="AE159" i="164"/>
  <c r="AH159" i="164" s="1"/>
  <c r="P159" i="164"/>
  <c r="S159" i="164" s="1"/>
  <c r="CO142" i="164"/>
  <c r="CP152" i="164"/>
  <c r="DE29" i="164"/>
  <c r="AY159" i="164"/>
  <c r="BB159" i="164" s="1"/>
  <c r="BN159" i="164"/>
  <c r="BQ159" i="164" s="1"/>
  <c r="F159" i="164"/>
  <c r="I159" i="164" s="1"/>
  <c r="CC159" i="164"/>
  <c r="CF159" i="164" s="1"/>
  <c r="U159" i="164"/>
  <c r="X159" i="164" s="1"/>
  <c r="AJ159" i="164"/>
  <c r="AM159" i="164" s="1"/>
  <c r="DF29" i="164"/>
  <c r="F158" i="164"/>
  <c r="I158" i="164" s="1"/>
  <c r="CC158" i="164"/>
  <c r="CF158" i="164" s="1"/>
  <c r="CC154" i="164"/>
  <c r="AY158" i="164"/>
  <c r="BB158" i="164" s="1"/>
  <c r="AJ154" i="164"/>
  <c r="AY154" i="164"/>
  <c r="BB154" i="164" s="1"/>
  <c r="BN154" i="164"/>
  <c r="BQ154" i="164" s="1"/>
  <c r="U158" i="164"/>
  <c r="X158" i="164" s="1"/>
  <c r="BN158" i="164"/>
  <c r="BQ158" i="164" s="1"/>
  <c r="AJ158" i="164"/>
  <c r="AM158" i="164" s="1"/>
  <c r="U154" i="164"/>
  <c r="F154" i="164"/>
  <c r="I154" i="164" s="1"/>
  <c r="AM151" i="164"/>
  <c r="AL141" i="164"/>
  <c r="CF152" i="164"/>
  <c r="CE142" i="164"/>
  <c r="AJ182" i="164"/>
  <c r="AJ256" i="164" s="1"/>
  <c r="AM172" i="164"/>
  <c r="X143" i="164"/>
  <c r="U153" i="164"/>
  <c r="AE153" i="164"/>
  <c r="AH143" i="164"/>
  <c r="AW143" i="164"/>
  <c r="AT153" i="164"/>
  <c r="BL143" i="164"/>
  <c r="BI153" i="164"/>
  <c r="F153" i="164"/>
  <c r="I143" i="164"/>
  <c r="AT162" i="164"/>
  <c r="AW152" i="164"/>
  <c r="JR16" i="146"/>
  <c r="JR19" i="146"/>
  <c r="JR18" i="146"/>
  <c r="JR17" i="146"/>
  <c r="JR15" i="146"/>
  <c r="FU14" i="146"/>
  <c r="BE15" i="146"/>
  <c r="GS17" i="146"/>
  <c r="BD14" i="146"/>
  <c r="JS14" i="146" s="1"/>
  <c r="DM18" i="146"/>
  <c r="GS19" i="146"/>
  <c r="GS16" i="146"/>
  <c r="FV19" i="146"/>
  <c r="BF18" i="146"/>
  <c r="IY18" i="146"/>
  <c r="DM16" i="146"/>
  <c r="IY16" i="146"/>
  <c r="BF19" i="146"/>
  <c r="IY15" i="146"/>
  <c r="IX14" i="146"/>
  <c r="GS18" i="146"/>
  <c r="IY19" i="146"/>
  <c r="DM15" i="146"/>
  <c r="FV18" i="146"/>
  <c r="GS15" i="146"/>
  <c r="BE16" i="146"/>
  <c r="DL14" i="146"/>
  <c r="FV15" i="146"/>
  <c r="FV17" i="146"/>
  <c r="IY17" i="146"/>
  <c r="DN17" i="146"/>
  <c r="BE18" i="146"/>
  <c r="FV16" i="146"/>
  <c r="DM19" i="146"/>
  <c r="AM182" i="164" l="1"/>
  <c r="AM256" i="164" s="1"/>
  <c r="AL256" i="164" s="1"/>
  <c r="AJ192" i="164"/>
  <c r="S163" i="164"/>
  <c r="P173" i="164"/>
  <c r="AJ163" i="164"/>
  <c r="AM153" i="164"/>
  <c r="AT172" i="164"/>
  <c r="AW162" i="164"/>
  <c r="AM161" i="164"/>
  <c r="AL151" i="164"/>
  <c r="F163" i="164"/>
  <c r="I153" i="164"/>
  <c r="CC163" i="164"/>
  <c r="CF153" i="164"/>
  <c r="BL153" i="164"/>
  <c r="BI163" i="164"/>
  <c r="DE30" i="164"/>
  <c r="CC169" i="164"/>
  <c r="CF169" i="164" s="1"/>
  <c r="AY169" i="164"/>
  <c r="BB169" i="164" s="1"/>
  <c r="F169" i="164"/>
  <c r="I169" i="164" s="1"/>
  <c r="U169" i="164"/>
  <c r="X169" i="164" s="1"/>
  <c r="AJ169" i="164"/>
  <c r="AM169" i="164" s="1"/>
  <c r="BN169" i="164"/>
  <c r="BQ169" i="164" s="1"/>
  <c r="CE151" i="164"/>
  <c r="CF161" i="164"/>
  <c r="DF30" i="164"/>
  <c r="F164" i="164"/>
  <c r="U164" i="164"/>
  <c r="BN168" i="164"/>
  <c r="BQ168" i="164" s="1"/>
  <c r="AY168" i="164"/>
  <c r="BB168" i="164" s="1"/>
  <c r="CC168" i="164"/>
  <c r="CF168" i="164" s="1"/>
  <c r="AJ164" i="164"/>
  <c r="CC164" i="164"/>
  <c r="F168" i="164"/>
  <c r="I168" i="164" s="1"/>
  <c r="AJ168" i="164"/>
  <c r="AM168" i="164" s="1"/>
  <c r="BN164" i="164"/>
  <c r="BQ164" i="164" s="1"/>
  <c r="U168" i="164"/>
  <c r="X168" i="164" s="1"/>
  <c r="AY164" i="164"/>
  <c r="BB164" i="164" s="1"/>
  <c r="CP162" i="164"/>
  <c r="CO152" i="164"/>
  <c r="BB153" i="164"/>
  <c r="AY163" i="164"/>
  <c r="AW161" i="164"/>
  <c r="AV151" i="164"/>
  <c r="CE152" i="164"/>
  <c r="CF162" i="164"/>
  <c r="AT163" i="164"/>
  <c r="AW153" i="164"/>
  <c r="X153" i="164"/>
  <c r="U163" i="164"/>
  <c r="DK30" i="164"/>
  <c r="P169" i="164"/>
  <c r="S169" i="164" s="1"/>
  <c r="BI169" i="164"/>
  <c r="BL169" i="164" s="1"/>
  <c r="AE169" i="164"/>
  <c r="AH169" i="164" s="1"/>
  <c r="AT169" i="164"/>
  <c r="AW169" i="164" s="1"/>
  <c r="BX169" i="164"/>
  <c r="CA169" i="164" s="1"/>
  <c r="CM169" i="164"/>
  <c r="CP169" i="164" s="1"/>
  <c r="CM173" i="164"/>
  <c r="CP163" i="164"/>
  <c r="AE163" i="164"/>
  <c r="AH153" i="164"/>
  <c r="DL30" i="164"/>
  <c r="AT164" i="164"/>
  <c r="BX168" i="164"/>
  <c r="CA168" i="164" s="1"/>
  <c r="BI164" i="164"/>
  <c r="BL164" i="164" s="1"/>
  <c r="AE168" i="164"/>
  <c r="AH168" i="164" s="1"/>
  <c r="BX164" i="164"/>
  <c r="CA164" i="164" s="1"/>
  <c r="AE164" i="164"/>
  <c r="BI168" i="164"/>
  <c r="BL168" i="164" s="1"/>
  <c r="CM164" i="164"/>
  <c r="AT168" i="164"/>
  <c r="AW168" i="164" s="1"/>
  <c r="CM168" i="164"/>
  <c r="CP168" i="164" s="1"/>
  <c r="P168" i="164"/>
  <c r="S168" i="164" s="1"/>
  <c r="P164" i="164"/>
  <c r="S164" i="164" s="1"/>
  <c r="CO151" i="164"/>
  <c r="CP161" i="164"/>
  <c r="GT17" i="146"/>
  <c r="GT15" i="146"/>
  <c r="GT19" i="146"/>
  <c r="GT16" i="146"/>
  <c r="GT18" i="146"/>
  <c r="JS19" i="146"/>
  <c r="JS16" i="146"/>
  <c r="JS17" i="146"/>
  <c r="JS15" i="146"/>
  <c r="JS18" i="146"/>
  <c r="BH19" i="146"/>
  <c r="BH15" i="146"/>
  <c r="FV14" i="146"/>
  <c r="IZ15" i="146"/>
  <c r="DM14" i="146"/>
  <c r="IY14" i="146"/>
  <c r="IZ19" i="146"/>
  <c r="BH17" i="146"/>
  <c r="BF17" i="146"/>
  <c r="DN18" i="146"/>
  <c r="DN19" i="146"/>
  <c r="BH16" i="146"/>
  <c r="IZ17" i="146"/>
  <c r="FW16" i="146"/>
  <c r="BF16" i="146"/>
  <c r="FW19" i="146"/>
  <c r="DN15" i="146"/>
  <c r="DN16" i="146"/>
  <c r="IZ18" i="146"/>
  <c r="BE14" i="146"/>
  <c r="JT14" i="146" s="1"/>
  <c r="BF15" i="146"/>
  <c r="FW17" i="146"/>
  <c r="IZ16" i="146"/>
  <c r="FW18" i="146"/>
  <c r="DO17" i="146"/>
  <c r="FW15" i="146"/>
  <c r="I164" i="164" l="1"/>
  <c r="AT173" i="164"/>
  <c r="AW163" i="164"/>
  <c r="BL163" i="164"/>
  <c r="BI173" i="164"/>
  <c r="CO161" i="164"/>
  <c r="CP171" i="164"/>
  <c r="AH163" i="164"/>
  <c r="AE173" i="164"/>
  <c r="AV161" i="164"/>
  <c r="AW171" i="164"/>
  <c r="F173" i="164"/>
  <c r="I163" i="164"/>
  <c r="CE161" i="164"/>
  <c r="CF171" i="164"/>
  <c r="AL161" i="164"/>
  <c r="AM171" i="164"/>
  <c r="DF31" i="164"/>
  <c r="BN178" i="164"/>
  <c r="BQ178" i="164" s="1"/>
  <c r="AY178" i="164"/>
  <c r="BB178" i="164" s="1"/>
  <c r="AJ174" i="164"/>
  <c r="AJ178" i="164"/>
  <c r="AM178" i="164" s="1"/>
  <c r="BN174" i="164"/>
  <c r="BQ174" i="164" s="1"/>
  <c r="U174" i="164"/>
  <c r="AY174" i="164"/>
  <c r="U178" i="164"/>
  <c r="X178" i="164" s="1"/>
  <c r="CC174" i="164"/>
  <c r="CC178" i="164"/>
  <c r="CF178" i="164" s="1"/>
  <c r="F178" i="164"/>
  <c r="I178" i="164" s="1"/>
  <c r="F174" i="164"/>
  <c r="I174" i="164" s="1"/>
  <c r="CP173" i="164"/>
  <c r="CM183" i="164"/>
  <c r="CM257" i="164" s="1"/>
  <c r="AT182" i="164"/>
  <c r="AT256" i="164" s="1"/>
  <c r="AW172" i="164"/>
  <c r="AJ173" i="164"/>
  <c r="AM163" i="164"/>
  <c r="DL31" i="164"/>
  <c r="AT178" i="164"/>
  <c r="AW178" i="164" s="1"/>
  <c r="BI174" i="164"/>
  <c r="BX178" i="164"/>
  <c r="CA178" i="164" s="1"/>
  <c r="CM178" i="164"/>
  <c r="CP178" i="164" s="1"/>
  <c r="CM174" i="164"/>
  <c r="BX174" i="164"/>
  <c r="CA174" i="164" s="1"/>
  <c r="BI178" i="164"/>
  <c r="BL178" i="164" s="1"/>
  <c r="AT174" i="164"/>
  <c r="AE178" i="164"/>
  <c r="AH178" i="164" s="1"/>
  <c r="P174" i="164"/>
  <c r="S174" i="164" s="1"/>
  <c r="P178" i="164"/>
  <c r="S178" i="164" s="1"/>
  <c r="AE174" i="164"/>
  <c r="S173" i="164"/>
  <c r="P183" i="164"/>
  <c r="P257" i="164" s="1"/>
  <c r="BB163" i="164"/>
  <c r="AY173" i="164"/>
  <c r="CF172" i="164"/>
  <c r="CE162" i="164"/>
  <c r="CF163" i="164"/>
  <c r="CC173" i="164"/>
  <c r="CO162" i="164"/>
  <c r="CP172" i="164"/>
  <c r="DK31" i="164"/>
  <c r="BX179" i="164"/>
  <c r="CA179" i="164" s="1"/>
  <c r="AE179" i="164"/>
  <c r="AH179" i="164" s="1"/>
  <c r="CM179" i="164"/>
  <c r="CP179" i="164" s="1"/>
  <c r="P179" i="164"/>
  <c r="S179" i="164" s="1"/>
  <c r="BI179" i="164"/>
  <c r="BL179" i="164" s="1"/>
  <c r="AT179" i="164"/>
  <c r="AW179" i="164" s="1"/>
  <c r="U173" i="164"/>
  <c r="X163" i="164"/>
  <c r="AM192" i="164"/>
  <c r="AJ202" i="164"/>
  <c r="DE31" i="164"/>
  <c r="U179" i="164"/>
  <c r="X179" i="164" s="1"/>
  <c r="F179" i="164"/>
  <c r="I179" i="164" s="1"/>
  <c r="AJ179" i="164"/>
  <c r="AM179" i="164" s="1"/>
  <c r="BN179" i="164"/>
  <c r="BQ179" i="164" s="1"/>
  <c r="CC179" i="164"/>
  <c r="CF179" i="164" s="1"/>
  <c r="AY179" i="164"/>
  <c r="BB179" i="164" s="1"/>
  <c r="GU16" i="146"/>
  <c r="GU19" i="146"/>
  <c r="GU15" i="146"/>
  <c r="GU18" i="146"/>
  <c r="GU17" i="146"/>
  <c r="AN13" i="146"/>
  <c r="AN12" i="146"/>
  <c r="BH18" i="146"/>
  <c r="BH14" i="146" s="1"/>
  <c r="JW14" i="146" s="1"/>
  <c r="AN11" i="146"/>
  <c r="AN10" i="146"/>
  <c r="FG9" i="146"/>
  <c r="CC10" i="147" s="1"/>
  <c r="FF9" i="146"/>
  <c r="CB10" i="147" s="1"/>
  <c r="JT16" i="146"/>
  <c r="JT18" i="146"/>
  <c r="JT17" i="146"/>
  <c r="JT15" i="146"/>
  <c r="JT19" i="146"/>
  <c r="FG11" i="146"/>
  <c r="CC12" i="147" s="1"/>
  <c r="FF11" i="146"/>
  <c r="CB12" i="147" s="1"/>
  <c r="AN9" i="146"/>
  <c r="BG19" i="146"/>
  <c r="BF14" i="146"/>
  <c r="JU14" i="146" s="1"/>
  <c r="FW14" i="146"/>
  <c r="BG15" i="146"/>
  <c r="DO15" i="146"/>
  <c r="FX18" i="146"/>
  <c r="DN14" i="146"/>
  <c r="FX16" i="146"/>
  <c r="FX15" i="146"/>
  <c r="DO18" i="146"/>
  <c r="DQ17" i="146"/>
  <c r="JA17" i="146"/>
  <c r="FX19" i="146"/>
  <c r="DO16" i="146"/>
  <c r="JA15" i="146"/>
  <c r="BG17" i="146"/>
  <c r="IZ14" i="146"/>
  <c r="JA18" i="146"/>
  <c r="FX17" i="146"/>
  <c r="JA19" i="146"/>
  <c r="BG16" i="146"/>
  <c r="DO19" i="146"/>
  <c r="JA16" i="146"/>
  <c r="BG18" i="146"/>
  <c r="BL174" i="164" l="1"/>
  <c r="BB174" i="164"/>
  <c r="CP183" i="164"/>
  <c r="CP257" i="164" s="1"/>
  <c r="CO257" i="164" s="1"/>
  <c r="CM193" i="164"/>
  <c r="CO172" i="164"/>
  <c r="CP182" i="164"/>
  <c r="CP256" i="164" s="1"/>
  <c r="CO256" i="164" s="1"/>
  <c r="AW181" i="164"/>
  <c r="AW255" i="164" s="1"/>
  <c r="AV255" i="164" s="1"/>
  <c r="AV171" i="164"/>
  <c r="F183" i="164"/>
  <c r="F257" i="164" s="1"/>
  <c r="I173" i="164"/>
  <c r="AH173" i="164"/>
  <c r="AE183" i="164"/>
  <c r="AE257" i="164" s="1"/>
  <c r="BL173" i="164"/>
  <c r="BI183" i="164"/>
  <c r="BI257" i="164" s="1"/>
  <c r="AT192" i="164"/>
  <c r="AW182" i="164"/>
  <c r="AW256" i="164" s="1"/>
  <c r="AV256" i="164" s="1"/>
  <c r="CC183" i="164"/>
  <c r="CC257" i="164" s="1"/>
  <c r="CF173" i="164"/>
  <c r="AL171" i="164"/>
  <c r="AM181" i="164"/>
  <c r="AM255" i="164" s="1"/>
  <c r="AL255" i="164" s="1"/>
  <c r="DK32" i="164"/>
  <c r="AT189" i="164"/>
  <c r="AW189" i="164" s="1"/>
  <c r="P189" i="164"/>
  <c r="S189" i="164" s="1"/>
  <c r="AE189" i="164"/>
  <c r="AH189" i="164" s="1"/>
  <c r="K37" i="163" s="1"/>
  <c r="K37" i="166" s="1"/>
  <c r="BX189" i="164"/>
  <c r="CA189" i="164" s="1"/>
  <c r="BI189" i="164"/>
  <c r="BL189" i="164" s="1"/>
  <c r="CM189" i="164"/>
  <c r="CP189" i="164" s="1"/>
  <c r="DE32" i="164"/>
  <c r="U189" i="164"/>
  <c r="X189" i="164" s="1"/>
  <c r="BN189" i="164"/>
  <c r="BQ189" i="164" s="1"/>
  <c r="AY189" i="164"/>
  <c r="BB189" i="164" s="1"/>
  <c r="CC189" i="164"/>
  <c r="CF189" i="164" s="1"/>
  <c r="AJ189" i="164"/>
  <c r="AM189" i="164" s="1"/>
  <c r="F189" i="164"/>
  <c r="I189" i="164" s="1"/>
  <c r="CE172" i="164"/>
  <c r="CF182" i="164"/>
  <c r="CF256" i="164" s="1"/>
  <c r="CE256" i="164" s="1"/>
  <c r="BB173" i="164"/>
  <c r="AY183" i="164"/>
  <c r="AY257" i="164" s="1"/>
  <c r="U183" i="164"/>
  <c r="U257" i="164" s="1"/>
  <c r="X173" i="164"/>
  <c r="S183" i="164"/>
  <c r="S257" i="164" s="1"/>
  <c r="R257" i="164" s="1"/>
  <c r="P193" i="164"/>
  <c r="AJ183" i="164"/>
  <c r="AJ257" i="164" s="1"/>
  <c r="AM173" i="164"/>
  <c r="CE171" i="164"/>
  <c r="CF181" i="164"/>
  <c r="CF255" i="164" s="1"/>
  <c r="CE255" i="164" s="1"/>
  <c r="CP181" i="164"/>
  <c r="CP255" i="164" s="1"/>
  <c r="CO255" i="164" s="1"/>
  <c r="CO171" i="164"/>
  <c r="AM202" i="164"/>
  <c r="AJ212" i="164"/>
  <c r="DL32" i="164"/>
  <c r="AT188" i="164"/>
  <c r="AW188" i="164" s="1"/>
  <c r="CM188" i="164"/>
  <c r="CP188" i="164" s="1"/>
  <c r="AE184" i="164"/>
  <c r="AE258" i="164" s="1"/>
  <c r="AE188" i="164"/>
  <c r="AH188" i="164" s="1"/>
  <c r="BI188" i="164"/>
  <c r="BL188" i="164" s="1"/>
  <c r="BX184" i="164"/>
  <c r="CA184" i="164" s="1"/>
  <c r="BX188" i="164"/>
  <c r="CA188" i="164" s="1"/>
  <c r="P188" i="164"/>
  <c r="S188" i="164" s="1"/>
  <c r="P184" i="164"/>
  <c r="S184" i="164" s="1"/>
  <c r="AT184" i="164"/>
  <c r="AT258" i="164" s="1"/>
  <c r="BI184" i="164"/>
  <c r="BL184" i="164" s="1"/>
  <c r="CM184" i="164"/>
  <c r="CM258" i="164" s="1"/>
  <c r="DF32" i="164"/>
  <c r="F184" i="164"/>
  <c r="I184" i="164" s="1"/>
  <c r="AY188" i="164"/>
  <c r="BB188" i="164" s="1"/>
  <c r="CC188" i="164"/>
  <c r="CF188" i="164" s="1"/>
  <c r="CC184" i="164"/>
  <c r="CC258" i="164" s="1"/>
  <c r="BN188" i="164"/>
  <c r="BQ188" i="164" s="1"/>
  <c r="U184" i="164"/>
  <c r="U258" i="164" s="1"/>
  <c r="AY184" i="164"/>
  <c r="BB184" i="164" s="1"/>
  <c r="F188" i="164"/>
  <c r="I188" i="164" s="1"/>
  <c r="U188" i="164"/>
  <c r="X188" i="164" s="1"/>
  <c r="AJ184" i="164"/>
  <c r="AJ258" i="164" s="1"/>
  <c r="AJ188" i="164"/>
  <c r="AM188" i="164" s="1"/>
  <c r="BN184" i="164"/>
  <c r="BQ184" i="164" s="1"/>
  <c r="AT183" i="164"/>
  <c r="AT257" i="164" s="1"/>
  <c r="AW173" i="164"/>
  <c r="AO10" i="146"/>
  <c r="BI16" i="146"/>
  <c r="AO11" i="146"/>
  <c r="BI17" i="146"/>
  <c r="AO12" i="146"/>
  <c r="BI18" i="146"/>
  <c r="AO13" i="146"/>
  <c r="BI19" i="146"/>
  <c r="FG13" i="146"/>
  <c r="CC14" i="147" s="1"/>
  <c r="FF13" i="146"/>
  <c r="CB14" i="147" s="1"/>
  <c r="JW15" i="146"/>
  <c r="JW16" i="146"/>
  <c r="JW17" i="146"/>
  <c r="JW19" i="146"/>
  <c r="JW18" i="146"/>
  <c r="CW11" i="146"/>
  <c r="AN8" i="146"/>
  <c r="AO9" i="146"/>
  <c r="BI15" i="146"/>
  <c r="JU19" i="146"/>
  <c r="JU17" i="146"/>
  <c r="JU15" i="146"/>
  <c r="JU16" i="146"/>
  <c r="JU18" i="146"/>
  <c r="CX10" i="146"/>
  <c r="CW10" i="146"/>
  <c r="CX12" i="146"/>
  <c r="CW12" i="146"/>
  <c r="CX13" i="146"/>
  <c r="CW13" i="146"/>
  <c r="FG10" i="146"/>
  <c r="CC11" i="147" s="1"/>
  <c r="FF10" i="146"/>
  <c r="CB11" i="147" s="1"/>
  <c r="FG12" i="146"/>
  <c r="CC13" i="147" s="1"/>
  <c r="FF12" i="146"/>
  <c r="CB13" i="147" s="1"/>
  <c r="CX9" i="146"/>
  <c r="CW9" i="146"/>
  <c r="DQ19" i="146"/>
  <c r="GA17" i="146"/>
  <c r="FZ17" i="146"/>
  <c r="DQ15" i="146"/>
  <c r="DQ16" i="146"/>
  <c r="FZ18" i="146"/>
  <c r="DR18" i="146"/>
  <c r="DQ18" i="146"/>
  <c r="FZ16" i="146"/>
  <c r="GA15" i="146"/>
  <c r="FZ15" i="146"/>
  <c r="GA19" i="146"/>
  <c r="FZ19" i="146"/>
  <c r="DP18" i="146"/>
  <c r="JB16" i="146"/>
  <c r="FY16" i="146"/>
  <c r="JB15" i="146"/>
  <c r="JB19" i="146"/>
  <c r="JA14" i="146"/>
  <c r="DO14" i="146"/>
  <c r="DP16" i="146"/>
  <c r="DP15" i="146"/>
  <c r="JB18" i="146"/>
  <c r="DP17" i="146"/>
  <c r="DP19" i="146"/>
  <c r="JB17" i="146"/>
  <c r="FY19" i="146"/>
  <c r="BG14" i="146"/>
  <c r="JV14" i="146" s="1"/>
  <c r="FX14" i="146"/>
  <c r="FY17" i="146"/>
  <c r="FY15" i="146"/>
  <c r="FY18" i="146"/>
  <c r="F258" i="164" l="1"/>
  <c r="BX258" i="164"/>
  <c r="BI258" i="164"/>
  <c r="AY258" i="164"/>
  <c r="P258" i="164"/>
  <c r="BN258" i="164"/>
  <c r="AM212" i="164"/>
  <c r="AJ222" i="164"/>
  <c r="CF191" i="164"/>
  <c r="CE181" i="164"/>
  <c r="BL183" i="164"/>
  <c r="BL257" i="164" s="1"/>
  <c r="BK257" i="164" s="1"/>
  <c r="BI193" i="164"/>
  <c r="AT193" i="164"/>
  <c r="AW183" i="164"/>
  <c r="AW257" i="164" s="1"/>
  <c r="AV257" i="164" s="1"/>
  <c r="DE33" i="164"/>
  <c r="AJ199" i="164"/>
  <c r="AM199" i="164" s="1"/>
  <c r="F199" i="164"/>
  <c r="I199" i="164" s="1"/>
  <c r="BN199" i="164"/>
  <c r="BQ199" i="164" s="1"/>
  <c r="CC199" i="164"/>
  <c r="CF199" i="164" s="1"/>
  <c r="AY199" i="164"/>
  <c r="BB199" i="164" s="1"/>
  <c r="U199" i="164"/>
  <c r="X199" i="164" s="1"/>
  <c r="AH183" i="164"/>
  <c r="AH257" i="164" s="1"/>
  <c r="AG257" i="164" s="1"/>
  <c r="AE193" i="164"/>
  <c r="AT202" i="164"/>
  <c r="AW192" i="164"/>
  <c r="P203" i="164"/>
  <c r="S193" i="164"/>
  <c r="F193" i="164"/>
  <c r="I183" i="164"/>
  <c r="I257" i="164" s="1"/>
  <c r="H257" i="164" s="1"/>
  <c r="X183" i="164"/>
  <c r="X257" i="164" s="1"/>
  <c r="W257" i="164" s="1"/>
  <c r="U193" i="164"/>
  <c r="AV181" i="164"/>
  <c r="AW191" i="164"/>
  <c r="AM183" i="164"/>
  <c r="AM257" i="164" s="1"/>
  <c r="AL257" i="164" s="1"/>
  <c r="AJ193" i="164"/>
  <c r="CP192" i="164"/>
  <c r="CO182" i="164"/>
  <c r="DK33" i="164"/>
  <c r="AE199" i="164"/>
  <c r="AH199" i="164" s="1"/>
  <c r="P199" i="164"/>
  <c r="S199" i="164" s="1"/>
  <c r="AT199" i="164"/>
  <c r="AW199" i="164" s="1"/>
  <c r="BI199" i="164"/>
  <c r="BL199" i="164" s="1"/>
  <c r="CM199" i="164"/>
  <c r="CP199" i="164" s="1"/>
  <c r="BX199" i="164"/>
  <c r="CA199" i="164" s="1"/>
  <c r="CF183" i="164"/>
  <c r="CF257" i="164" s="1"/>
  <c r="CE257" i="164" s="1"/>
  <c r="CC193" i="164"/>
  <c r="DF33" i="164"/>
  <c r="F198" i="164"/>
  <c r="I198" i="164" s="1"/>
  <c r="CC198" i="164"/>
  <c r="CF198" i="164" s="1"/>
  <c r="AJ198" i="164"/>
  <c r="AM198" i="164" s="1"/>
  <c r="CC194" i="164"/>
  <c r="AY194" i="164"/>
  <c r="AJ194" i="164"/>
  <c r="F194" i="164"/>
  <c r="BN194" i="164"/>
  <c r="AY198" i="164"/>
  <c r="BB198" i="164" s="1"/>
  <c r="U198" i="164"/>
  <c r="X198" i="164" s="1"/>
  <c r="U194" i="164"/>
  <c r="BN198" i="164"/>
  <c r="BQ198" i="164" s="1"/>
  <c r="CP191" i="164"/>
  <c r="CO181" i="164"/>
  <c r="CE182" i="164"/>
  <c r="CF192" i="164"/>
  <c r="AL181" i="164"/>
  <c r="AM191" i="164"/>
  <c r="CM203" i="164"/>
  <c r="CP193" i="164"/>
  <c r="BB183" i="164"/>
  <c r="BB257" i="164" s="1"/>
  <c r="BA257" i="164" s="1"/>
  <c r="AY193" i="164"/>
  <c r="DL33" i="164"/>
  <c r="CM198" i="164"/>
  <c r="CP198" i="164" s="1"/>
  <c r="CM194" i="164"/>
  <c r="AT198" i="164"/>
  <c r="AW198" i="164" s="1"/>
  <c r="AT194" i="164"/>
  <c r="BX194" i="164"/>
  <c r="BX198" i="164"/>
  <c r="CA198" i="164" s="1"/>
  <c r="AE194" i="164"/>
  <c r="P198" i="164"/>
  <c r="S198" i="164" s="1"/>
  <c r="BI198" i="164"/>
  <c r="BL198" i="164" s="1"/>
  <c r="P194" i="164"/>
  <c r="AE198" i="164"/>
  <c r="AH198" i="164" s="1"/>
  <c r="BI194" i="164"/>
  <c r="CC9" i="147"/>
  <c r="CB9" i="147"/>
  <c r="BI14" i="146"/>
  <c r="JX14" i="146" s="1"/>
  <c r="JX17" i="146" s="1"/>
  <c r="GA18" i="146"/>
  <c r="FF8" i="146"/>
  <c r="DR16" i="146"/>
  <c r="GA16" i="146"/>
  <c r="CW8" i="146"/>
  <c r="AO8" i="146"/>
  <c r="CX11" i="146"/>
  <c r="DR17" i="146"/>
  <c r="DR19" i="146"/>
  <c r="JV19" i="146"/>
  <c r="JV15" i="146"/>
  <c r="JV18" i="146"/>
  <c r="JV17" i="146"/>
  <c r="JV16" i="146"/>
  <c r="DR15" i="146"/>
  <c r="FG8" i="146"/>
  <c r="FZ14" i="146"/>
  <c r="DQ14" i="146"/>
  <c r="DP14" i="146"/>
  <c r="FY14" i="146"/>
  <c r="JB14" i="146"/>
  <c r="I194" i="164" l="1"/>
  <c r="BB194" i="164"/>
  <c r="BL194" i="164"/>
  <c r="S194" i="164"/>
  <c r="BQ194" i="164"/>
  <c r="CA194" i="164"/>
  <c r="DL34" i="164"/>
  <c r="AT208" i="164"/>
  <c r="AW208" i="164" s="1"/>
  <c r="CM208" i="164"/>
  <c r="CP208" i="164" s="1"/>
  <c r="P208" i="164"/>
  <c r="S208" i="164" s="1"/>
  <c r="AE204" i="164"/>
  <c r="BI204" i="164"/>
  <c r="BL204" i="164" s="1"/>
  <c r="BX204" i="164"/>
  <c r="CA204" i="164" s="1"/>
  <c r="BI208" i="164"/>
  <c r="BL208" i="164" s="1"/>
  <c r="AT204" i="164"/>
  <c r="CM204" i="164"/>
  <c r="BX208" i="164"/>
  <c r="CA208" i="164" s="1"/>
  <c r="P204" i="164"/>
  <c r="S204" i="164" s="1"/>
  <c r="AE208" i="164"/>
  <c r="AH208" i="164" s="1"/>
  <c r="AJ203" i="164"/>
  <c r="AM193" i="164"/>
  <c r="F203" i="164"/>
  <c r="I193" i="164"/>
  <c r="BL193" i="164"/>
  <c r="BI203" i="164"/>
  <c r="DK34" i="164"/>
  <c r="AT209" i="164"/>
  <c r="AW209" i="164" s="1"/>
  <c r="AE209" i="164"/>
  <c r="AH209" i="164" s="1"/>
  <c r="P209" i="164"/>
  <c r="S209" i="164" s="1"/>
  <c r="CM209" i="164"/>
  <c r="CP209" i="164" s="1"/>
  <c r="BX209" i="164"/>
  <c r="CA209" i="164" s="1"/>
  <c r="BI209" i="164"/>
  <c r="BL209" i="164" s="1"/>
  <c r="U203" i="164"/>
  <c r="X193" i="164"/>
  <c r="BB193" i="164"/>
  <c r="AY203" i="164"/>
  <c r="CM213" i="164"/>
  <c r="CP203" i="164"/>
  <c r="AM201" i="164"/>
  <c r="AL191" i="164"/>
  <c r="AW201" i="164"/>
  <c r="AV191" i="164"/>
  <c r="CE192" i="164"/>
  <c r="CF202" i="164"/>
  <c r="AW193" i="164"/>
  <c r="AT203" i="164"/>
  <c r="CP201" i="164"/>
  <c r="CO191" i="164"/>
  <c r="CE191" i="164"/>
  <c r="CF201" i="164"/>
  <c r="CO192" i="164"/>
  <c r="CP202" i="164"/>
  <c r="DF34" i="164"/>
  <c r="F204" i="164"/>
  <c r="I204" i="164" s="1"/>
  <c r="CC208" i="164"/>
  <c r="CF208" i="164" s="1"/>
  <c r="BN208" i="164"/>
  <c r="BQ208" i="164" s="1"/>
  <c r="AY208" i="164"/>
  <c r="BB208" i="164" s="1"/>
  <c r="U204" i="164"/>
  <c r="AJ208" i="164"/>
  <c r="AM208" i="164" s="1"/>
  <c r="CC204" i="164"/>
  <c r="AJ204" i="164"/>
  <c r="U208" i="164"/>
  <c r="X208" i="164" s="1"/>
  <c r="BN204" i="164"/>
  <c r="BQ204" i="164" s="1"/>
  <c r="F208" i="164"/>
  <c r="I208" i="164" s="1"/>
  <c r="AY204" i="164"/>
  <c r="BB204" i="164" s="1"/>
  <c r="AT212" i="164"/>
  <c r="AW202" i="164"/>
  <c r="AJ232" i="164"/>
  <c r="AM222" i="164"/>
  <c r="DE34" i="164"/>
  <c r="U209" i="164"/>
  <c r="X209" i="164" s="1"/>
  <c r="AY209" i="164"/>
  <c r="BB209" i="164" s="1"/>
  <c r="F209" i="164"/>
  <c r="I209" i="164" s="1"/>
  <c r="CC209" i="164"/>
  <c r="CF209" i="164" s="1"/>
  <c r="AJ209" i="164"/>
  <c r="AM209" i="164" s="1"/>
  <c r="BN209" i="164"/>
  <c r="BQ209" i="164" s="1"/>
  <c r="CF193" i="164"/>
  <c r="CC203" i="164"/>
  <c r="S203" i="164"/>
  <c r="P213" i="164"/>
  <c r="AE203" i="164"/>
  <c r="AH193" i="164"/>
  <c r="JX19" i="146"/>
  <c r="GA14" i="146"/>
  <c r="JX16" i="146"/>
  <c r="JX18" i="146"/>
  <c r="JX15" i="146"/>
  <c r="DR14" i="146"/>
  <c r="CX8" i="146"/>
  <c r="AM232" i="164" l="1"/>
  <c r="AM263" i="164" s="1"/>
  <c r="AJ263" i="164"/>
  <c r="CM223" i="164"/>
  <c r="CP213" i="164"/>
  <c r="CE201" i="164"/>
  <c r="CF211" i="164"/>
  <c r="AM203" i="164"/>
  <c r="AJ213" i="164"/>
  <c r="DE35" i="164"/>
  <c r="F219" i="164"/>
  <c r="I219" i="164" s="1"/>
  <c r="BN219" i="164"/>
  <c r="BQ219" i="164" s="1"/>
  <c r="AJ219" i="164"/>
  <c r="AM219" i="164" s="1"/>
  <c r="CC219" i="164"/>
  <c r="CF219" i="164" s="1"/>
  <c r="U219" i="164"/>
  <c r="X219" i="164" s="1"/>
  <c r="AY219" i="164"/>
  <c r="BB219" i="164" s="1"/>
  <c r="CO202" i="164"/>
  <c r="CP212" i="164"/>
  <c r="BB203" i="164"/>
  <c r="AY213" i="164"/>
  <c r="AT222" i="164"/>
  <c r="AW212" i="164"/>
  <c r="S213" i="164"/>
  <c r="P223" i="164"/>
  <c r="AW203" i="164"/>
  <c r="AT213" i="164"/>
  <c r="AW211" i="164"/>
  <c r="AV201" i="164"/>
  <c r="BI213" i="164"/>
  <c r="BL203" i="164"/>
  <c r="DF35" i="164"/>
  <c r="U214" i="164"/>
  <c r="AY214" i="164"/>
  <c r="F218" i="164"/>
  <c r="I218" i="164" s="1"/>
  <c r="AJ214" i="164"/>
  <c r="CC214" i="164"/>
  <c r="F214" i="164"/>
  <c r="AY218" i="164"/>
  <c r="BB218" i="164" s="1"/>
  <c r="CC218" i="164"/>
  <c r="CF218" i="164" s="1"/>
  <c r="BN214" i="164"/>
  <c r="BQ214" i="164" s="1"/>
  <c r="AJ218" i="164"/>
  <c r="AM218" i="164" s="1"/>
  <c r="BN218" i="164"/>
  <c r="BQ218" i="164" s="1"/>
  <c r="U218" i="164"/>
  <c r="X218" i="164" s="1"/>
  <c r="X203" i="164"/>
  <c r="U213" i="164"/>
  <c r="CO201" i="164"/>
  <c r="CP211" i="164"/>
  <c r="CC213" i="164"/>
  <c r="CF203" i="164"/>
  <c r="CE202" i="164"/>
  <c r="CF212" i="164"/>
  <c r="I203" i="164"/>
  <c r="F213" i="164"/>
  <c r="AE213" i="164"/>
  <c r="AH203" i="164"/>
  <c r="DK35" i="164"/>
  <c r="CM219" i="164"/>
  <c r="CP219" i="164" s="1"/>
  <c r="AE219" i="164"/>
  <c r="AH219" i="164" s="1"/>
  <c r="AT219" i="164"/>
  <c r="AW219" i="164" s="1"/>
  <c r="BX219" i="164"/>
  <c r="CA219" i="164" s="1"/>
  <c r="BI219" i="164"/>
  <c r="BL219" i="164" s="1"/>
  <c r="P219" i="164"/>
  <c r="S219" i="164" s="1"/>
  <c r="AM211" i="164"/>
  <c r="AL201" i="164"/>
  <c r="DL35" i="164"/>
  <c r="CM214" i="164"/>
  <c r="BX214" i="164"/>
  <c r="CA214" i="164" s="1"/>
  <c r="BI214" i="164"/>
  <c r="BL214" i="164" s="1"/>
  <c r="P214" i="164"/>
  <c r="P218" i="164"/>
  <c r="S218" i="164" s="1"/>
  <c r="BX218" i="164"/>
  <c r="CA218" i="164" s="1"/>
  <c r="AE214" i="164"/>
  <c r="AE218" i="164"/>
  <c r="AH218" i="164" s="1"/>
  <c r="CM218" i="164"/>
  <c r="CP218" i="164" s="1"/>
  <c r="BI218" i="164"/>
  <c r="BL218" i="164" s="1"/>
  <c r="AT218" i="164"/>
  <c r="AW218" i="164" s="1"/>
  <c r="AT214" i="164"/>
  <c r="AL263" i="164" l="1"/>
  <c r="I214" i="164"/>
  <c r="S214" i="164"/>
  <c r="BB214" i="164"/>
  <c r="CP222" i="164"/>
  <c r="CO212" i="164"/>
  <c r="CP221" i="164"/>
  <c r="CO211" i="164"/>
  <c r="U223" i="164"/>
  <c r="X213" i="164"/>
  <c r="CF222" i="164"/>
  <c r="CE212" i="164"/>
  <c r="AL211" i="164"/>
  <c r="AM221" i="164"/>
  <c r="DF36" i="164"/>
  <c r="AJ228" i="164"/>
  <c r="AM228" i="164" s="1"/>
  <c r="F228" i="164"/>
  <c r="I228" i="164" s="1"/>
  <c r="BN228" i="164"/>
  <c r="BQ228" i="164" s="1"/>
  <c r="BN224" i="164"/>
  <c r="BQ224" i="164" s="1"/>
  <c r="AJ224" i="164"/>
  <c r="AY228" i="164"/>
  <c r="BB228" i="164" s="1"/>
  <c r="AY224" i="164"/>
  <c r="BB224" i="164" s="1"/>
  <c r="U224" i="164"/>
  <c r="U228" i="164"/>
  <c r="X228" i="164" s="1"/>
  <c r="CC228" i="164"/>
  <c r="CF228" i="164" s="1"/>
  <c r="CC224" i="164"/>
  <c r="F224" i="164"/>
  <c r="I224" i="164" s="1"/>
  <c r="DE36" i="164"/>
  <c r="AY229" i="164"/>
  <c r="BB229" i="164" s="1"/>
  <c r="CC229" i="164"/>
  <c r="CF229" i="164" s="1"/>
  <c r="AJ229" i="164"/>
  <c r="AM229" i="164" s="1"/>
  <c r="U229" i="164"/>
  <c r="X229" i="164" s="1"/>
  <c r="F229" i="164"/>
  <c r="I229" i="164" s="1"/>
  <c r="BN229" i="164"/>
  <c r="BQ229" i="164" s="1"/>
  <c r="DK36" i="164"/>
  <c r="BX229" i="164"/>
  <c r="CA229" i="164" s="1"/>
  <c r="P229" i="164"/>
  <c r="S229" i="164" s="1"/>
  <c r="CM229" i="164"/>
  <c r="CP229" i="164" s="1"/>
  <c r="AT229" i="164"/>
  <c r="AW229" i="164" s="1"/>
  <c r="AE229" i="164"/>
  <c r="AH229" i="164" s="1"/>
  <c r="BI229" i="164"/>
  <c r="BL229" i="164" s="1"/>
  <c r="AT232" i="164"/>
  <c r="AW232" i="164" s="1"/>
  <c r="AW222" i="164"/>
  <c r="DL36" i="164"/>
  <c r="BI224" i="164"/>
  <c r="BL224" i="164" s="1"/>
  <c r="AE228" i="164"/>
  <c r="AH228" i="164" s="1"/>
  <c r="BX228" i="164"/>
  <c r="CA228" i="164" s="1"/>
  <c r="AT224" i="164"/>
  <c r="P228" i="164"/>
  <c r="S228" i="164" s="1"/>
  <c r="AE224" i="164"/>
  <c r="P224" i="164"/>
  <c r="S224" i="164" s="1"/>
  <c r="BX224" i="164"/>
  <c r="CA224" i="164" s="1"/>
  <c r="AT228" i="164"/>
  <c r="AW228" i="164" s="1"/>
  <c r="CM228" i="164"/>
  <c r="CP228" i="164" s="1"/>
  <c r="CM224" i="164"/>
  <c r="BI228" i="164"/>
  <c r="BL228" i="164" s="1"/>
  <c r="CF213" i="164"/>
  <c r="CC223" i="164"/>
  <c r="BI223" i="164"/>
  <c r="BL213" i="164"/>
  <c r="AV211" i="164"/>
  <c r="AW221" i="164"/>
  <c r="AT223" i="164"/>
  <c r="AW213" i="164"/>
  <c r="AM213" i="164"/>
  <c r="AJ223" i="164"/>
  <c r="P233" i="164"/>
  <c r="S233" i="164" s="1"/>
  <c r="S223" i="164"/>
  <c r="CF221" i="164"/>
  <c r="CE211" i="164"/>
  <c r="AE223" i="164"/>
  <c r="AH213" i="164"/>
  <c r="F223" i="164"/>
  <c r="I213" i="164"/>
  <c r="BB213" i="164"/>
  <c r="AY223" i="164"/>
  <c r="CM233" i="164"/>
  <c r="CP223" i="164"/>
  <c r="S264" i="164" l="1"/>
  <c r="P264" i="164"/>
  <c r="AT263" i="164"/>
  <c r="CP233" i="164"/>
  <c r="CP264" i="164" s="1"/>
  <c r="CM264" i="164"/>
  <c r="AW263" i="164"/>
  <c r="AE239" i="164"/>
  <c r="AH239" i="164" s="1"/>
  <c r="K38" i="163" s="1"/>
  <c r="K38" i="166" s="1"/>
  <c r="CM239" i="164"/>
  <c r="CP239" i="164" s="1"/>
  <c r="BI239" i="164"/>
  <c r="BL239" i="164" s="1"/>
  <c r="AT239" i="164"/>
  <c r="AW239" i="164" s="1"/>
  <c r="BX239" i="164"/>
  <c r="CA239" i="164" s="1"/>
  <c r="P239" i="164"/>
  <c r="S239" i="164" s="1"/>
  <c r="BI233" i="164"/>
  <c r="BL233" i="164" s="1"/>
  <c r="BL223" i="164"/>
  <c r="AW231" i="164"/>
  <c r="AV231" i="164" s="1"/>
  <c r="AV221" i="164"/>
  <c r="BI238" i="164"/>
  <c r="BL238" i="164" s="1"/>
  <c r="AT238" i="164"/>
  <c r="AW238" i="164" s="1"/>
  <c r="P234" i="164"/>
  <c r="AT234" i="164"/>
  <c r="AT265" i="164" s="1"/>
  <c r="AE238" i="164"/>
  <c r="AH238" i="164" s="1"/>
  <c r="AE234" i="164"/>
  <c r="AE265" i="164" s="1"/>
  <c r="BX238" i="164"/>
  <c r="CA238" i="164" s="1"/>
  <c r="BI234" i="164"/>
  <c r="BL234" i="164" s="1"/>
  <c r="CM238" i="164"/>
  <c r="CP238" i="164" s="1"/>
  <c r="CM234" i="164"/>
  <c r="CM265" i="164" s="1"/>
  <c r="P238" i="164"/>
  <c r="S238" i="164" s="1"/>
  <c r="BX234" i="164"/>
  <c r="CA234" i="164" s="1"/>
  <c r="CE222" i="164"/>
  <c r="CF232" i="164"/>
  <c r="CE232" i="164" s="1"/>
  <c r="CC233" i="164"/>
  <c r="CF223" i="164"/>
  <c r="AE233" i="164"/>
  <c r="AH233" i="164" s="1"/>
  <c r="AH223" i="164"/>
  <c r="CP231" i="164"/>
  <c r="CO221" i="164"/>
  <c r="AJ233" i="164"/>
  <c r="AM233" i="164" s="1"/>
  <c r="AM223" i="164"/>
  <c r="CC238" i="164"/>
  <c r="CF238" i="164" s="1"/>
  <c r="F234" i="164"/>
  <c r="I234" i="164" s="1"/>
  <c r="BN238" i="164"/>
  <c r="BQ238" i="164" s="1"/>
  <c r="AJ238" i="164"/>
  <c r="AM238" i="164" s="1"/>
  <c r="F238" i="164"/>
  <c r="I238" i="164" s="1"/>
  <c r="AY238" i="164"/>
  <c r="BB238" i="164" s="1"/>
  <c r="BN234" i="164"/>
  <c r="CC234" i="164"/>
  <c r="CC265" i="164" s="1"/>
  <c r="AY234" i="164"/>
  <c r="BB234" i="164" s="1"/>
  <c r="AJ234" i="164"/>
  <c r="AJ265" i="164" s="1"/>
  <c r="U238" i="164"/>
  <c r="X238" i="164" s="1"/>
  <c r="U234" i="164"/>
  <c r="U265" i="164" s="1"/>
  <c r="AL221" i="164"/>
  <c r="AM231" i="164"/>
  <c r="AL231" i="164" s="1"/>
  <c r="AY233" i="164"/>
  <c r="BB233" i="164" s="1"/>
  <c r="G74" i="163" s="1"/>
  <c r="G74" i="166" s="1"/>
  <c r="BB223" i="164"/>
  <c r="AT233" i="164"/>
  <c r="AW233" i="164" s="1"/>
  <c r="AW223" i="164"/>
  <c r="BN239" i="164"/>
  <c r="BQ239" i="164" s="1"/>
  <c r="CC239" i="164"/>
  <c r="CF239" i="164" s="1"/>
  <c r="AY239" i="164"/>
  <c r="BB239" i="164" s="1"/>
  <c r="U239" i="164"/>
  <c r="X239" i="164" s="1"/>
  <c r="AJ239" i="164"/>
  <c r="AM239" i="164" s="1"/>
  <c r="F239" i="164"/>
  <c r="I239" i="164" s="1"/>
  <c r="F233" i="164"/>
  <c r="I233" i="164" s="1"/>
  <c r="G20" i="163" s="1"/>
  <c r="G20" i="166" s="1"/>
  <c r="I223" i="164"/>
  <c r="X223" i="164"/>
  <c r="U233" i="164"/>
  <c r="X233" i="164" s="1"/>
  <c r="CE221" i="164"/>
  <c r="CF231" i="164"/>
  <c r="CE231" i="164" s="1"/>
  <c r="CO222" i="164"/>
  <c r="CP232" i="164"/>
  <c r="CO232" i="164" s="1"/>
  <c r="CO264" i="164" l="1"/>
  <c r="R264" i="164"/>
  <c r="AH264" i="164"/>
  <c r="BB264" i="164"/>
  <c r="BL264" i="164"/>
  <c r="AV263" i="164"/>
  <c r="CP263" i="164"/>
  <c r="CO263" i="164" s="1"/>
  <c r="I264" i="164"/>
  <c r="AW264" i="164"/>
  <c r="AM262" i="164"/>
  <c r="AL262" i="164" s="1"/>
  <c r="F264" i="164"/>
  <c r="X264" i="164"/>
  <c r="AW262" i="164"/>
  <c r="AV262" i="164" s="1"/>
  <c r="BI264" i="164"/>
  <c r="BK264" i="164" s="1"/>
  <c r="AM264" i="164"/>
  <c r="CF263" i="164"/>
  <c r="CE263" i="164" s="1"/>
  <c r="CO231" i="164"/>
  <c r="CP262" i="164"/>
  <c r="CO262" i="164" s="1"/>
  <c r="AT264" i="164"/>
  <c r="AE264" i="164"/>
  <c r="AY264" i="164"/>
  <c r="S234" i="164"/>
  <c r="P265" i="164"/>
  <c r="CF233" i="164"/>
  <c r="CF264" i="164" s="1"/>
  <c r="CC264" i="164"/>
  <c r="AY265" i="164"/>
  <c r="F265" i="164"/>
  <c r="U264" i="164"/>
  <c r="CF262" i="164"/>
  <c r="CE262" i="164" s="1"/>
  <c r="BQ234" i="164"/>
  <c r="BN265" i="164"/>
  <c r="BI265" i="164"/>
  <c r="BX265" i="164"/>
  <c r="AJ264" i="164"/>
  <c r="AL264" i="164" l="1"/>
  <c r="AG264" i="164"/>
  <c r="BA264" i="164"/>
  <c r="AV264" i="164"/>
  <c r="H264" i="164"/>
  <c r="W264" i="164"/>
  <c r="CE264" i="164"/>
  <c r="EA17" i="146" l="1"/>
  <c r="EA19" i="146"/>
  <c r="EA18" i="146"/>
  <c r="EA15" i="146"/>
  <c r="EA16" i="146"/>
  <c r="CL17" i="146" l="1"/>
  <c r="CL11" i="146" s="1"/>
  <c r="CL19" i="146"/>
  <c r="DF19" i="146" s="1"/>
  <c r="CL18" i="146"/>
  <c r="DF18" i="146" s="1"/>
  <c r="CL15" i="146"/>
  <c r="CL9" i="146" s="1"/>
  <c r="CL16" i="146"/>
  <c r="DF16" i="146" s="1"/>
  <c r="CL12" i="146" l="1"/>
  <c r="CL13" i="146"/>
  <c r="CL10" i="146"/>
  <c r="DF17" i="146"/>
  <c r="DF15" i="146"/>
  <c r="DF14" i="146" l="1"/>
  <c r="CL8" i="146"/>
  <c r="EU17" i="146" l="1"/>
  <c r="EU11" i="146" s="1"/>
  <c r="BQ12" i="147" s="1"/>
  <c r="EU19" i="146"/>
  <c r="EU13" i="146" s="1"/>
  <c r="BQ14" i="147" s="1"/>
  <c r="EU18" i="146"/>
  <c r="EU12" i="146" s="1"/>
  <c r="BQ13" i="147" s="1"/>
  <c r="EU15" i="146"/>
  <c r="EU16" i="146"/>
  <c r="EU10" i="146" s="1"/>
  <c r="BQ11" i="147" s="1"/>
  <c r="FO19" i="146" l="1"/>
  <c r="FO16" i="146"/>
  <c r="FO17" i="146"/>
  <c r="EU9" i="146"/>
  <c r="BQ10" i="147" s="1"/>
  <c r="FO15" i="146"/>
  <c r="FO18" i="146"/>
  <c r="BQ9" i="147" l="1"/>
  <c r="FO14" i="146"/>
  <c r="EU8" i="146"/>
  <c r="EV9" i="146"/>
  <c r="BR10" i="147" s="1"/>
  <c r="I13" i="146"/>
  <c r="AW13" i="146" s="1"/>
  <c r="I10" i="146"/>
  <c r="AW10" i="146" s="1"/>
  <c r="I11" i="146"/>
  <c r="AW11" i="146" s="1"/>
  <c r="I12" i="146"/>
  <c r="AW12" i="146" s="1"/>
  <c r="EV12" i="146"/>
  <c r="BR13" i="147" s="1"/>
  <c r="EV10" i="146"/>
  <c r="BR11" i="147" s="1"/>
  <c r="EV11" i="146"/>
  <c r="BR12" i="147" s="1"/>
  <c r="EV13" i="146"/>
  <c r="BR14" i="147" s="1"/>
  <c r="CM9" i="146"/>
  <c r="CN9" i="146" s="1"/>
  <c r="CO9" i="146" s="1"/>
  <c r="CP9" i="146" s="1"/>
  <c r="CQ9" i="146" s="1"/>
  <c r="CR9" i="146" s="1"/>
  <c r="CS9" i="146" s="1"/>
  <c r="CT9" i="146" s="1"/>
  <c r="CU9" i="146" s="1"/>
  <c r="CV9" i="146" s="1"/>
  <c r="BR12" i="146"/>
  <c r="DF12" i="146" s="1"/>
  <c r="AD13" i="147" s="1"/>
  <c r="BR13" i="146"/>
  <c r="DF13" i="146" s="1"/>
  <c r="AD14" i="147" s="1"/>
  <c r="BR10" i="146"/>
  <c r="DF10" i="146" s="1"/>
  <c r="AD11" i="147" s="1"/>
  <c r="BR11" i="146"/>
  <c r="DF11" i="146" s="1"/>
  <c r="AD12" i="147" s="1"/>
  <c r="EA9" i="146"/>
  <c r="EB9" i="146" s="1"/>
  <c r="EA11" i="146"/>
  <c r="AX12" i="147" s="1"/>
  <c r="EA12" i="146"/>
  <c r="AX13" i="147" s="1"/>
  <c r="EA13" i="146"/>
  <c r="AX14" i="147" s="1"/>
  <c r="EA10" i="146"/>
  <c r="AX11" i="147" s="1"/>
  <c r="BR9" i="146"/>
  <c r="DF9" i="146" s="1"/>
  <c r="AD10" i="147" s="1"/>
  <c r="HD9" i="146"/>
  <c r="HE9" i="146" s="1"/>
  <c r="HF9" i="146" s="1"/>
  <c r="HG9" i="146" s="1"/>
  <c r="HH9" i="146" s="1"/>
  <c r="HI9" i="146" s="1"/>
  <c r="HJ9" i="146" s="1"/>
  <c r="HK9" i="146" s="1"/>
  <c r="HL9" i="146" s="1"/>
  <c r="HM9" i="146" s="1"/>
  <c r="HN9" i="146" s="1"/>
  <c r="HO9" i="146" s="1"/>
  <c r="HP9" i="146" s="1"/>
  <c r="I9" i="146"/>
  <c r="AW9" i="146" s="1"/>
  <c r="GI9" i="146"/>
  <c r="GJ9" i="146" s="1"/>
  <c r="GK9" i="146" s="1"/>
  <c r="GL9" i="146" s="1"/>
  <c r="GM9" i="146" s="1"/>
  <c r="GN9" i="146" s="1"/>
  <c r="GO9" i="146" s="1"/>
  <c r="GP9" i="146" s="1"/>
  <c r="GQ9" i="146" s="1"/>
  <c r="GR9" i="146" s="1"/>
  <c r="GS9" i="146" s="1"/>
  <c r="GT9" i="146" s="1"/>
  <c r="GU9" i="146" s="1"/>
  <c r="AD9" i="146"/>
  <c r="AE9" i="146" s="1"/>
  <c r="HY9" i="146"/>
  <c r="HZ9" i="146" s="1"/>
  <c r="IA9" i="146" s="1"/>
  <c r="IB9" i="146" s="1"/>
  <c r="IC9" i="146" s="1"/>
  <c r="ID9" i="146" s="1"/>
  <c r="IE9" i="146" s="1"/>
  <c r="IF9" i="146" s="1"/>
  <c r="IG9" i="146" s="1"/>
  <c r="IH9" i="146" s="1"/>
  <c r="G13" i="132"/>
  <c r="H13" i="132" s="1"/>
  <c r="G11" i="132"/>
  <c r="H11" i="132" s="1"/>
  <c r="G17" i="132"/>
  <c r="H17" i="132" s="1"/>
  <c r="G16" i="132"/>
  <c r="H16" i="132" s="1"/>
  <c r="G15" i="132"/>
  <c r="H15" i="132" s="1"/>
  <c r="G19" i="132"/>
  <c r="H19" i="132" s="1"/>
  <c r="G10" i="132"/>
  <c r="H10" i="132" s="1"/>
  <c r="G20" i="132"/>
  <c r="H20" i="132" s="1"/>
  <c r="G21" i="132"/>
  <c r="H21" i="132" s="1"/>
  <c r="G14" i="132"/>
  <c r="H14" i="132" s="1"/>
  <c r="G18" i="132"/>
  <c r="H18" i="132" s="1"/>
  <c r="G12" i="132"/>
  <c r="H12" i="132" s="1"/>
  <c r="JL9" i="146"/>
  <c r="DC10" i="147" s="1"/>
  <c r="JL11" i="146"/>
  <c r="DC12" i="147" s="1"/>
  <c r="JL10" i="146"/>
  <c r="DC11" i="147" s="1"/>
  <c r="IR9" i="146"/>
  <c r="JL12" i="146"/>
  <c r="DC13" i="147" s="1"/>
  <c r="JL13" i="146"/>
  <c r="DC14" i="147" s="1"/>
  <c r="IR13" i="146"/>
  <c r="IR11" i="146"/>
  <c r="IR10" i="146"/>
  <c r="IR12" i="146"/>
  <c r="G22" i="132"/>
  <c r="N4" i="132"/>
  <c r="N6" i="132"/>
  <c r="HY10" i="146"/>
  <c r="HZ10" i="146" s="1"/>
  <c r="IA10" i="146" s="1"/>
  <c r="IB10" i="146" s="1"/>
  <c r="IC10" i="146" s="1"/>
  <c r="ID10" i="146" s="1"/>
  <c r="IE10" i="146" s="1"/>
  <c r="IF10" i="146" s="1"/>
  <c r="IG10" i="146" s="1"/>
  <c r="IH10" i="146" s="1"/>
  <c r="AD11" i="146"/>
  <c r="AE11" i="146" s="1"/>
  <c r="AF11" i="146" s="1"/>
  <c r="AG11" i="146" s="1"/>
  <c r="AH11" i="146" s="1"/>
  <c r="AI11" i="146" s="1"/>
  <c r="GI13" i="146"/>
  <c r="GJ13" i="146" s="1"/>
  <c r="GK13" i="146" s="1"/>
  <c r="GL13" i="146" s="1"/>
  <c r="GM13" i="146" s="1"/>
  <c r="GN13" i="146" s="1"/>
  <c r="GO13" i="146" s="1"/>
  <c r="GP13" i="146" s="1"/>
  <c r="GQ13" i="146" s="1"/>
  <c r="GR13" i="146" s="1"/>
  <c r="GS13" i="146" s="1"/>
  <c r="GT13" i="146" s="1"/>
  <c r="GU13" i="146" s="1"/>
  <c r="CM11" i="146"/>
  <c r="CN11" i="146" s="1"/>
  <c r="HD10" i="146"/>
  <c r="HE10" i="146" s="1"/>
  <c r="HF10" i="146" s="1"/>
  <c r="HG10" i="146" s="1"/>
  <c r="HH10" i="146" s="1"/>
  <c r="HI10" i="146" s="1"/>
  <c r="HJ10" i="146" s="1"/>
  <c r="HK10" i="146" s="1"/>
  <c r="HL10" i="146" s="1"/>
  <c r="HM10" i="146" s="1"/>
  <c r="HY11" i="146"/>
  <c r="HZ11" i="146" s="1"/>
  <c r="IA11" i="146" s="1"/>
  <c r="IB11" i="146" s="1"/>
  <c r="IC11" i="146" s="1"/>
  <c r="ID11" i="146" s="1"/>
  <c r="IE11" i="146" s="1"/>
  <c r="IF11" i="146" s="1"/>
  <c r="IG11" i="146" s="1"/>
  <c r="IH11" i="146" s="1"/>
  <c r="AD12" i="146"/>
  <c r="AE12" i="146" s="1"/>
  <c r="AF12" i="146" s="1"/>
  <c r="AD10" i="146"/>
  <c r="CM13" i="146"/>
  <c r="CN13" i="146" s="1"/>
  <c r="CO13" i="146" s="1"/>
  <c r="CM10" i="146"/>
  <c r="CN10" i="146" s="1"/>
  <c r="CO10" i="146" s="1"/>
  <c r="GI10" i="146"/>
  <c r="GJ10" i="146" s="1"/>
  <c r="GK10" i="146" s="1"/>
  <c r="GL10" i="146" s="1"/>
  <c r="GM10" i="146" s="1"/>
  <c r="GN10" i="146" s="1"/>
  <c r="GO10" i="146" s="1"/>
  <c r="GP10" i="146" s="1"/>
  <c r="GQ10" i="146" s="1"/>
  <c r="GR10" i="146" s="1"/>
  <c r="GS10" i="146" s="1"/>
  <c r="GT10" i="146" s="1"/>
  <c r="GU10" i="146" s="1"/>
  <c r="HD11" i="146"/>
  <c r="HE11" i="146" s="1"/>
  <c r="HF11" i="146" s="1"/>
  <c r="HG11" i="146" s="1"/>
  <c r="HH11" i="146" s="1"/>
  <c r="HI11" i="146" s="1"/>
  <c r="HJ11" i="146" s="1"/>
  <c r="HK11" i="146" s="1"/>
  <c r="HL11" i="146" s="1"/>
  <c r="HM11" i="146" s="1"/>
  <c r="HN11" i="146" s="1"/>
  <c r="HO11" i="146" s="1"/>
  <c r="HP11" i="146" s="1"/>
  <c r="HY12" i="146"/>
  <c r="HZ12" i="146" s="1"/>
  <c r="IA12" i="146" s="1"/>
  <c r="IB12" i="146" s="1"/>
  <c r="IC12" i="146" s="1"/>
  <c r="ID12" i="146" s="1"/>
  <c r="IE12" i="146" s="1"/>
  <c r="IF12" i="146" s="1"/>
  <c r="IG12" i="146" s="1"/>
  <c r="IH12" i="146" s="1"/>
  <c r="AD13" i="146"/>
  <c r="HD12" i="146"/>
  <c r="HE12" i="146" s="1"/>
  <c r="HF12" i="146" s="1"/>
  <c r="HG12" i="146" s="1"/>
  <c r="HH12" i="146" s="1"/>
  <c r="HI12" i="146" s="1"/>
  <c r="HJ12" i="146" s="1"/>
  <c r="HK12" i="146" s="1"/>
  <c r="HL12" i="146" s="1"/>
  <c r="HM12" i="146" s="1"/>
  <c r="HN12" i="146" s="1"/>
  <c r="HO12" i="146" s="1"/>
  <c r="HP12" i="146" s="1"/>
  <c r="HY13" i="146"/>
  <c r="HZ13" i="146" s="1"/>
  <c r="IA13" i="146" s="1"/>
  <c r="IB13" i="146" s="1"/>
  <c r="IC13" i="146" s="1"/>
  <c r="ID13" i="146" s="1"/>
  <c r="IE13" i="146" s="1"/>
  <c r="IF13" i="146" s="1"/>
  <c r="IG13" i="146" s="1"/>
  <c r="IH13" i="146" s="1"/>
  <c r="GI11" i="146"/>
  <c r="GJ11" i="146" s="1"/>
  <c r="GK11" i="146" s="1"/>
  <c r="GL11" i="146" s="1"/>
  <c r="GM11" i="146" s="1"/>
  <c r="GN11" i="146" s="1"/>
  <c r="GO11" i="146" s="1"/>
  <c r="GP11" i="146" s="1"/>
  <c r="GQ11" i="146" s="1"/>
  <c r="GR11" i="146" s="1"/>
  <c r="GS11" i="146" s="1"/>
  <c r="GT11" i="146" s="1"/>
  <c r="GU11" i="146" s="1"/>
  <c r="CM12" i="146"/>
  <c r="CN12" i="146" s="1"/>
  <c r="GI12" i="146"/>
  <c r="GJ12" i="146" s="1"/>
  <c r="GK12" i="146" s="1"/>
  <c r="GL12" i="146" s="1"/>
  <c r="GM12" i="146" s="1"/>
  <c r="GN12" i="146" s="1"/>
  <c r="GO12" i="146" s="1"/>
  <c r="GP12" i="146" s="1"/>
  <c r="GQ12" i="146" s="1"/>
  <c r="GR12" i="146" s="1"/>
  <c r="GS12" i="146" s="1"/>
  <c r="GT12" i="146" s="1"/>
  <c r="GU12" i="146" s="1"/>
  <c r="HD13" i="146"/>
  <c r="HE13" i="146" s="1"/>
  <c r="HF13" i="146" s="1"/>
  <c r="HG13" i="146" s="1"/>
  <c r="HH13" i="146" s="1"/>
  <c r="HI13" i="146" s="1"/>
  <c r="HJ13" i="146" s="1"/>
  <c r="HK13" i="146" s="1"/>
  <c r="HL13" i="146" s="1"/>
  <c r="HM13" i="146" s="1"/>
  <c r="HN13" i="146" s="1"/>
  <c r="HO13" i="146" s="1"/>
  <c r="HP13" i="146" s="1"/>
  <c r="EQ12" i="147" l="1"/>
  <c r="KN11" i="146"/>
  <c r="KN24" i="146" s="1"/>
  <c r="J12" i="147"/>
  <c r="EQ14" i="147"/>
  <c r="KN13" i="146"/>
  <c r="KN26" i="146" s="1"/>
  <c r="J11" i="147"/>
  <c r="J13" i="147"/>
  <c r="J14" i="147"/>
  <c r="EQ13" i="147"/>
  <c r="KN12" i="146"/>
  <c r="KN25" i="146" s="1"/>
  <c r="EQ10" i="147"/>
  <c r="KN9" i="146"/>
  <c r="EQ11" i="147"/>
  <c r="KN10" i="146"/>
  <c r="KN23" i="146" s="1"/>
  <c r="J13" i="146"/>
  <c r="K13" i="146" s="1"/>
  <c r="L13" i="146" s="1"/>
  <c r="M13" i="146" s="1"/>
  <c r="N13" i="146" s="1"/>
  <c r="O13" i="146" s="1"/>
  <c r="P13" i="146" s="1"/>
  <c r="Q13" i="146" s="1"/>
  <c r="R13" i="146" s="1"/>
  <c r="S13" i="146" s="1"/>
  <c r="T13" i="146" s="1"/>
  <c r="BH13" i="146" s="1"/>
  <c r="EB10" i="146"/>
  <c r="AY11" i="147" s="1"/>
  <c r="BS12" i="146"/>
  <c r="BT12" i="146" s="1"/>
  <c r="BU12" i="146" s="1"/>
  <c r="BV12" i="146" s="1"/>
  <c r="BW12" i="146" s="1"/>
  <c r="BX12" i="146" s="1"/>
  <c r="BY12" i="146" s="1"/>
  <c r="BZ12" i="146" s="1"/>
  <c r="CA12" i="146" s="1"/>
  <c r="CB12" i="146" s="1"/>
  <c r="CC12" i="146" s="1"/>
  <c r="CD12" i="146" s="1"/>
  <c r="DR12" i="146" s="1"/>
  <c r="AP13" i="147" s="1"/>
  <c r="BS9" i="146"/>
  <c r="BT9" i="146" s="1"/>
  <c r="BU9" i="146" s="1"/>
  <c r="DI9" i="146" s="1"/>
  <c r="AG10" i="147" s="1"/>
  <c r="EW11" i="146"/>
  <c r="BS12" i="147" s="1"/>
  <c r="J9" i="146"/>
  <c r="K9" i="146" s="1"/>
  <c r="L9" i="146" s="1"/>
  <c r="M9" i="146" s="1"/>
  <c r="N9" i="146" s="1"/>
  <c r="EW13" i="146"/>
  <c r="EX13" i="146" s="1"/>
  <c r="BT14" i="147" s="1"/>
  <c r="IS13" i="146"/>
  <c r="IS12" i="146"/>
  <c r="EW10" i="146"/>
  <c r="BS11" i="147" s="1"/>
  <c r="J10" i="146"/>
  <c r="K10" i="146" s="1"/>
  <c r="L10" i="146" s="1"/>
  <c r="M10" i="146" s="1"/>
  <c r="N10" i="146" s="1"/>
  <c r="O10" i="146" s="1"/>
  <c r="P10" i="146" s="1"/>
  <c r="Q10" i="146" s="1"/>
  <c r="R10" i="146" s="1"/>
  <c r="S10" i="146" s="1"/>
  <c r="T10" i="146" s="1"/>
  <c r="BH10" i="146" s="1"/>
  <c r="J12" i="146"/>
  <c r="K12" i="146" s="1"/>
  <c r="L12" i="146" s="1"/>
  <c r="M12" i="146" s="1"/>
  <c r="N12" i="146" s="1"/>
  <c r="O12" i="146" s="1"/>
  <c r="P12" i="146" s="1"/>
  <c r="Q12" i="146" s="1"/>
  <c r="R12" i="146" s="1"/>
  <c r="S12" i="146" s="1"/>
  <c r="T12" i="146" s="1"/>
  <c r="BH12" i="146" s="1"/>
  <c r="EB11" i="146"/>
  <c r="AY12" i="147" s="1"/>
  <c r="AE10" i="146"/>
  <c r="AF10" i="146" s="1"/>
  <c r="AG10" i="146" s="1"/>
  <c r="IS9" i="146"/>
  <c r="AX10" i="147"/>
  <c r="AX9" i="147" s="1"/>
  <c r="FP9" i="146"/>
  <c r="CK10" i="147" s="1"/>
  <c r="EC9" i="146"/>
  <c r="AZ10" i="147" s="1"/>
  <c r="AY10" i="147"/>
  <c r="AG12" i="146"/>
  <c r="CP10" i="146"/>
  <c r="CQ10" i="146" s="1"/>
  <c r="CR10" i="146" s="1"/>
  <c r="CS10" i="146" s="1"/>
  <c r="CT10" i="146" s="1"/>
  <c r="CU10" i="146" s="1"/>
  <c r="CV10" i="146" s="1"/>
  <c r="AJ11" i="146"/>
  <c r="AK11" i="146" s="1"/>
  <c r="HM8" i="146"/>
  <c r="HN10" i="146"/>
  <c r="HO10" i="146" s="1"/>
  <c r="HP10" i="146" s="1"/>
  <c r="HP8" i="146" s="1"/>
  <c r="CP13" i="146"/>
  <c r="CQ13" i="146" s="1"/>
  <c r="CR13" i="146" s="1"/>
  <c r="CS13" i="146" s="1"/>
  <c r="CO11" i="146"/>
  <c r="BV9" i="146"/>
  <c r="JM9" i="146"/>
  <c r="DD10" i="147" s="1"/>
  <c r="EB12" i="146"/>
  <c r="AY13" i="147" s="1"/>
  <c r="JM11" i="146"/>
  <c r="EB13" i="146"/>
  <c r="AY14" i="147" s="1"/>
  <c r="BS10" i="146"/>
  <c r="BT10" i="146" s="1"/>
  <c r="BU10" i="146" s="1"/>
  <c r="BV10" i="146" s="1"/>
  <c r="BW10" i="146" s="1"/>
  <c r="BX10" i="146" s="1"/>
  <c r="BY10" i="146" s="1"/>
  <c r="BZ10" i="146" s="1"/>
  <c r="CA10" i="146" s="1"/>
  <c r="CB10" i="146" s="1"/>
  <c r="CC10" i="146" s="1"/>
  <c r="J11" i="146"/>
  <c r="K11" i="146" s="1"/>
  <c r="L11" i="146" s="1"/>
  <c r="M11" i="146" s="1"/>
  <c r="N11" i="146" s="1"/>
  <c r="O11" i="146" s="1"/>
  <c r="P11" i="146" s="1"/>
  <c r="Q11" i="146" s="1"/>
  <c r="R11" i="146" s="1"/>
  <c r="S11" i="146" s="1"/>
  <c r="T11" i="146" s="1"/>
  <c r="JM13" i="146"/>
  <c r="EW12" i="146"/>
  <c r="CO12" i="146"/>
  <c r="CP12" i="146" s="1"/>
  <c r="AE13" i="146"/>
  <c r="AF13" i="146" s="1"/>
  <c r="AG13" i="146" s="1"/>
  <c r="AH13" i="146" s="1"/>
  <c r="AI13" i="146" s="1"/>
  <c r="AJ13" i="146" s="1"/>
  <c r="AF9" i="146"/>
  <c r="AG9" i="146" s="1"/>
  <c r="AH9" i="146" s="1"/>
  <c r="AI9" i="146" s="1"/>
  <c r="AJ9" i="146" s="1"/>
  <c r="AK9" i="146" s="1"/>
  <c r="AL9" i="146" s="1"/>
  <c r="AM9" i="146" s="1"/>
  <c r="IS10" i="146"/>
  <c r="KO10" i="146" s="1"/>
  <c r="KO23" i="146" s="1"/>
  <c r="JM10" i="146"/>
  <c r="EC10" i="146"/>
  <c r="BS13" i="146"/>
  <c r="BT13" i="146" s="1"/>
  <c r="BU13" i="146" s="1"/>
  <c r="BV13" i="146" s="1"/>
  <c r="BW13" i="146" s="1"/>
  <c r="BX13" i="146" s="1"/>
  <c r="BY13" i="146" s="1"/>
  <c r="BZ13" i="146" s="1"/>
  <c r="CA13" i="146" s="1"/>
  <c r="CB13" i="146" s="1"/>
  <c r="CC13" i="146" s="1"/>
  <c r="IS11" i="146"/>
  <c r="KO11" i="146" s="1"/>
  <c r="KO24" i="146" s="1"/>
  <c r="JM12" i="146"/>
  <c r="BS11" i="146"/>
  <c r="BT11" i="146" s="1"/>
  <c r="BU11" i="146" s="1"/>
  <c r="BV11" i="146" s="1"/>
  <c r="BW11" i="146" s="1"/>
  <c r="BX11" i="146" s="1"/>
  <c r="BY11" i="146" s="1"/>
  <c r="BZ11" i="146" s="1"/>
  <c r="CA11" i="146" s="1"/>
  <c r="CB11" i="146" s="1"/>
  <c r="CC11" i="146" s="1"/>
  <c r="EW9" i="146"/>
  <c r="BS10" i="147" s="1"/>
  <c r="GS8" i="146"/>
  <c r="HL8" i="146"/>
  <c r="IA8" i="146"/>
  <c r="HD8" i="146"/>
  <c r="GT8" i="146"/>
  <c r="IF8" i="146"/>
  <c r="HZ8" i="146"/>
  <c r="HE8" i="146"/>
  <c r="IC8" i="146"/>
  <c r="GQ8" i="146"/>
  <c r="IG8" i="146"/>
  <c r="IB8" i="146"/>
  <c r="GR8" i="146"/>
  <c r="GM8" i="146"/>
  <c r="GU8" i="146"/>
  <c r="IR8" i="146"/>
  <c r="IE8" i="146"/>
  <c r="BR8" i="146"/>
  <c r="FO11" i="146"/>
  <c r="CJ12" i="147" s="1"/>
  <c r="HH8" i="146"/>
  <c r="HI8" i="146"/>
  <c r="GO8" i="146"/>
  <c r="HJ8" i="146"/>
  <c r="FO13" i="146"/>
  <c r="CJ14" i="147" s="1"/>
  <c r="GL8" i="146"/>
  <c r="IH8" i="146"/>
  <c r="HF8" i="146"/>
  <c r="HG8" i="146"/>
  <c r="GN8" i="146"/>
  <c r="HK8" i="146"/>
  <c r="GJ8" i="146"/>
  <c r="GP8" i="146"/>
  <c r="ID8" i="146"/>
  <c r="GK8" i="146"/>
  <c r="HY8" i="146"/>
  <c r="AD8" i="146"/>
  <c r="DC9" i="147"/>
  <c r="J18" i="147"/>
  <c r="J20" i="147"/>
  <c r="J19" i="147"/>
  <c r="J21" i="147"/>
  <c r="EQ21" i="147"/>
  <c r="DC18" i="147"/>
  <c r="EQ20" i="147"/>
  <c r="EQ19" i="147"/>
  <c r="AD18" i="147"/>
  <c r="AD21" i="147"/>
  <c r="DC21" i="147"/>
  <c r="EQ22" i="147"/>
  <c r="CJ21" i="147"/>
  <c r="CJ19" i="147"/>
  <c r="AD22" i="147"/>
  <c r="DC19" i="147"/>
  <c r="DC22" i="147"/>
  <c r="CJ22" i="147"/>
  <c r="DC20" i="147"/>
  <c r="CJ20" i="147"/>
  <c r="J22" i="147"/>
  <c r="CJ18" i="147"/>
  <c r="AD20" i="147"/>
  <c r="EQ18" i="147"/>
  <c r="AD19" i="147"/>
  <c r="I8" i="146"/>
  <c r="AD9" i="147"/>
  <c r="J10" i="147"/>
  <c r="AW8" i="146"/>
  <c r="CM8" i="146"/>
  <c r="G23" i="132"/>
  <c r="H23" i="132" s="1"/>
  <c r="FO12" i="146"/>
  <c r="CJ13" i="147" s="1"/>
  <c r="CN8" i="146"/>
  <c r="JL8" i="146"/>
  <c r="M12" i="165" s="1"/>
  <c r="FO10" i="146"/>
  <c r="CJ11" i="147" s="1"/>
  <c r="GI8" i="146"/>
  <c r="FO9" i="146"/>
  <c r="KA9" i="146" s="1"/>
  <c r="EA8" i="146"/>
  <c r="BR9" i="147"/>
  <c r="DF8" i="146"/>
  <c r="EV8" i="146"/>
  <c r="DW11" i="147" l="1"/>
  <c r="DW14" i="147"/>
  <c r="KA13" i="146"/>
  <c r="KA26" i="146" s="1"/>
  <c r="KA12" i="146"/>
  <c r="KA25" i="146" s="1"/>
  <c r="EQ9" i="147"/>
  <c r="M15" i="148" s="1"/>
  <c r="DW12" i="147"/>
  <c r="LA9" i="146"/>
  <c r="KA22" i="146"/>
  <c r="U13" i="147"/>
  <c r="ER13" i="147"/>
  <c r="KO12" i="146"/>
  <c r="KO25" i="146" s="1"/>
  <c r="LA13" i="146"/>
  <c r="LA26" i="146" s="1"/>
  <c r="U11" i="147"/>
  <c r="KA10" i="146"/>
  <c r="U14" i="147"/>
  <c r="KA11" i="146"/>
  <c r="ER14" i="147"/>
  <c r="KO13" i="146"/>
  <c r="KO26" i="146" s="1"/>
  <c r="IT9" i="146"/>
  <c r="IU9" i="146" s="1"/>
  <c r="KO9" i="146"/>
  <c r="DW13" i="147"/>
  <c r="KN22" i="146"/>
  <c r="KN8" i="146"/>
  <c r="KN21" i="146" s="1"/>
  <c r="AX13" i="146"/>
  <c r="U13" i="146"/>
  <c r="BI13" i="146" s="1"/>
  <c r="EH16" i="164"/>
  <c r="M15" i="165"/>
  <c r="EF16" i="164"/>
  <c r="M10" i="165"/>
  <c r="DG12" i="146"/>
  <c r="AE13" i="147" s="1"/>
  <c r="DG9" i="146"/>
  <c r="AE10" i="147" s="1"/>
  <c r="AX9" i="146"/>
  <c r="DH9" i="146"/>
  <c r="AF10" i="147" s="1"/>
  <c r="FP10" i="146"/>
  <c r="CK11" i="147" s="1"/>
  <c r="AX12" i="146"/>
  <c r="EJ16" i="164"/>
  <c r="DQ12" i="146"/>
  <c r="AO13" i="147" s="1"/>
  <c r="BC13" i="146"/>
  <c r="U12" i="146"/>
  <c r="BI12" i="146" s="1"/>
  <c r="EY13" i="146"/>
  <c r="BU14" i="147" s="1"/>
  <c r="M12" i="148"/>
  <c r="M10" i="148"/>
  <c r="IT12" i="146"/>
  <c r="IT13" i="146"/>
  <c r="EC11" i="146"/>
  <c r="AZ12" i="147" s="1"/>
  <c r="EX11" i="146"/>
  <c r="EY11" i="146" s="1"/>
  <c r="BU12" i="147" s="1"/>
  <c r="BS14" i="147"/>
  <c r="DH12" i="146"/>
  <c r="AF13" i="147" s="1"/>
  <c r="BA10" i="146"/>
  <c r="FP11" i="146"/>
  <c r="CK12" i="147" s="1"/>
  <c r="HN8" i="146"/>
  <c r="AY9" i="146"/>
  <c r="AZ11" i="146"/>
  <c r="AY10" i="146"/>
  <c r="AY11" i="146"/>
  <c r="BB11" i="146"/>
  <c r="FQ10" i="146"/>
  <c r="CL11" i="147" s="1"/>
  <c r="EX10" i="146"/>
  <c r="BT11" i="147" s="1"/>
  <c r="DG13" i="146"/>
  <c r="AE14" i="147" s="1"/>
  <c r="DH13" i="146"/>
  <c r="AF14" i="147" s="1"/>
  <c r="U10" i="146"/>
  <c r="BI10" i="146" s="1"/>
  <c r="DK10" i="146"/>
  <c r="AI11" i="147" s="1"/>
  <c r="AX10" i="146"/>
  <c r="AZ12" i="146"/>
  <c r="AY12" i="146"/>
  <c r="HO8" i="146"/>
  <c r="AH10" i="146"/>
  <c r="BB10" i="146" s="1"/>
  <c r="M8" i="146"/>
  <c r="DL13" i="146"/>
  <c r="AJ14" i="147" s="1"/>
  <c r="AY13" i="146"/>
  <c r="BB13" i="146"/>
  <c r="BD11" i="146"/>
  <c r="ER10" i="147"/>
  <c r="IS8" i="146"/>
  <c r="AZ10" i="146"/>
  <c r="AZ13" i="146"/>
  <c r="EB8" i="146"/>
  <c r="DG10" i="146"/>
  <c r="AE11" i="147" s="1"/>
  <c r="CO8" i="146"/>
  <c r="BB9" i="146"/>
  <c r="DN10" i="146"/>
  <c r="AL11" i="147" s="1"/>
  <c r="BT8" i="146"/>
  <c r="AZ9" i="146"/>
  <c r="DM10" i="146"/>
  <c r="AK11" i="147" s="1"/>
  <c r="DJ10" i="146"/>
  <c r="AH11" i="147" s="1"/>
  <c r="L8" i="146"/>
  <c r="BA11" i="146"/>
  <c r="DO10" i="146"/>
  <c r="AM11" i="147" s="1"/>
  <c r="DI12" i="146"/>
  <c r="AG13" i="147" s="1"/>
  <c r="AX11" i="146"/>
  <c r="DJ13" i="146"/>
  <c r="AH14" i="147" s="1"/>
  <c r="DL10" i="146"/>
  <c r="AJ11" i="147" s="1"/>
  <c r="K8" i="146"/>
  <c r="AF8" i="146"/>
  <c r="AG8" i="146"/>
  <c r="AE8" i="146"/>
  <c r="DI13" i="146"/>
  <c r="AG14" i="147" s="1"/>
  <c r="BA13" i="146"/>
  <c r="DK13" i="146"/>
  <c r="AI14" i="147" s="1"/>
  <c r="BA9" i="146"/>
  <c r="DG11" i="146"/>
  <c r="AE12" i="147" s="1"/>
  <c r="J8" i="146"/>
  <c r="DH11" i="146"/>
  <c r="AF12" i="147" s="1"/>
  <c r="EW8" i="146"/>
  <c r="EX9" i="146"/>
  <c r="DJ12" i="146"/>
  <c r="AH13" i="147" s="1"/>
  <c r="CQ12" i="146"/>
  <c r="DM13" i="146"/>
  <c r="AK14" i="147" s="1"/>
  <c r="CT13" i="146"/>
  <c r="DQ11" i="146"/>
  <c r="AO12" i="147" s="1"/>
  <c r="CD11" i="146"/>
  <c r="DR11" i="146" s="1"/>
  <c r="AP12" i="147" s="1"/>
  <c r="BS13" i="147"/>
  <c r="EX12" i="146"/>
  <c r="DD13" i="147"/>
  <c r="JN12" i="146"/>
  <c r="N8" i="146"/>
  <c r="O9" i="146"/>
  <c r="ER12" i="147"/>
  <c r="IT11" i="146"/>
  <c r="KP11" i="146" s="1"/>
  <c r="KP24" i="146" s="1"/>
  <c r="DD14" i="147"/>
  <c r="JN13" i="146"/>
  <c r="DI10" i="146"/>
  <c r="AG11" i="147" s="1"/>
  <c r="DQ13" i="146"/>
  <c r="AO14" i="147" s="1"/>
  <c r="CD13" i="146"/>
  <c r="DR13" i="146" s="1"/>
  <c r="AP14" i="147" s="1"/>
  <c r="BH11" i="146"/>
  <c r="U11" i="146"/>
  <c r="BI11" i="146" s="1"/>
  <c r="AZ11" i="147"/>
  <c r="ED10" i="146"/>
  <c r="DQ10" i="146"/>
  <c r="AO11" i="147" s="1"/>
  <c r="CD10" i="146"/>
  <c r="DR10" i="146" s="1"/>
  <c r="AP11" i="147" s="1"/>
  <c r="DD11" i="147"/>
  <c r="JN10" i="146"/>
  <c r="FP13" i="146"/>
  <c r="CK14" i="147" s="1"/>
  <c r="EC13" i="146"/>
  <c r="BV8" i="146"/>
  <c r="ER11" i="147"/>
  <c r="IT10" i="146"/>
  <c r="KP10" i="146" s="1"/>
  <c r="DD12" i="147"/>
  <c r="JN11" i="146"/>
  <c r="BA12" i="146"/>
  <c r="AH12" i="146"/>
  <c r="FP12" i="146"/>
  <c r="EC12" i="146"/>
  <c r="JM8" i="146"/>
  <c r="JN9" i="146"/>
  <c r="BU8" i="146"/>
  <c r="FQ9" i="146"/>
  <c r="CL10" i="147" s="1"/>
  <c r="ED9" i="146"/>
  <c r="DJ9" i="146"/>
  <c r="AH10" i="147" s="1"/>
  <c r="BW9" i="146"/>
  <c r="BE11" i="146"/>
  <c r="AL11" i="146"/>
  <c r="DP10" i="146"/>
  <c r="AN11" i="147" s="1"/>
  <c r="BD13" i="146"/>
  <c r="AK13" i="146"/>
  <c r="BC11" i="146"/>
  <c r="BS8" i="146"/>
  <c r="DH10" i="146"/>
  <c r="AF11" i="147" s="1"/>
  <c r="DI11" i="146"/>
  <c r="AG12" i="147" s="1"/>
  <c r="CP11" i="146"/>
  <c r="AY9" i="147"/>
  <c r="DC29" i="147"/>
  <c r="DD21" i="147"/>
  <c r="AD29" i="147"/>
  <c r="AE21" i="147"/>
  <c r="AE19" i="147"/>
  <c r="AD27" i="147"/>
  <c r="AD26" i="147"/>
  <c r="AE18" i="147"/>
  <c r="ER18" i="147"/>
  <c r="EQ26" i="147"/>
  <c r="ER19" i="147"/>
  <c r="EQ27" i="147"/>
  <c r="AD28" i="147"/>
  <c r="AE20" i="147"/>
  <c r="EQ28" i="147"/>
  <c r="ER20" i="147"/>
  <c r="BQ18" i="147"/>
  <c r="BQ26" i="147" s="1"/>
  <c r="AX18" i="147"/>
  <c r="AX26" i="147" s="1"/>
  <c r="CK18" i="147"/>
  <c r="DD18" i="147"/>
  <c r="DC26" i="147"/>
  <c r="J30" i="147"/>
  <c r="K22" i="147"/>
  <c r="ER21" i="147"/>
  <c r="EQ29" i="147"/>
  <c r="AX20" i="147"/>
  <c r="AX28" i="147" s="1"/>
  <c r="BQ20" i="147"/>
  <c r="BQ28" i="147" s="1"/>
  <c r="CJ28" i="147"/>
  <c r="CK20" i="147"/>
  <c r="J29" i="147"/>
  <c r="K21" i="147"/>
  <c r="DD20" i="147"/>
  <c r="DC28" i="147"/>
  <c r="BQ22" i="147"/>
  <c r="BQ30" i="147" s="1"/>
  <c r="AX22" i="147"/>
  <c r="AX30" i="147" s="1"/>
  <c r="CK22" i="147"/>
  <c r="CJ30" i="147"/>
  <c r="J28" i="147"/>
  <c r="K20" i="147"/>
  <c r="DC30" i="147"/>
  <c r="DD22" i="147"/>
  <c r="J26" i="147"/>
  <c r="K18" i="147"/>
  <c r="DD19" i="147"/>
  <c r="DC27" i="147"/>
  <c r="AD30" i="147"/>
  <c r="AE22" i="147"/>
  <c r="FO8" i="146"/>
  <c r="CJ10" i="147"/>
  <c r="CJ9" i="147" s="1"/>
  <c r="M11" i="165" s="1"/>
  <c r="BQ19" i="147"/>
  <c r="BQ27" i="147" s="1"/>
  <c r="CJ27" i="147"/>
  <c r="AX19" i="147"/>
  <c r="AX27" i="147" s="1"/>
  <c r="CK19" i="147"/>
  <c r="IK8" i="146" a="1"/>
  <c r="IK8" i="146" s="1"/>
  <c r="J27" i="147"/>
  <c r="K19" i="147"/>
  <c r="GV8" i="146" a="1"/>
  <c r="GV8" i="146" s="1"/>
  <c r="J9" i="147"/>
  <c r="M9" i="165" s="1"/>
  <c r="BQ21" i="147"/>
  <c r="BQ29" i="147" s="1"/>
  <c r="AX21" i="147"/>
  <c r="AX29" i="147" s="1"/>
  <c r="CK21" i="147"/>
  <c r="CJ29" i="147"/>
  <c r="EQ30" i="147"/>
  <c r="ER22" i="147"/>
  <c r="LA12" i="146" l="1"/>
  <c r="LA25" i="146" s="1"/>
  <c r="Q14" i="147"/>
  <c r="U12" i="147"/>
  <c r="N13" i="147"/>
  <c r="M14" i="147"/>
  <c r="V11" i="147"/>
  <c r="LA11" i="146"/>
  <c r="LA24" i="146" s="1"/>
  <c r="KA24" i="146"/>
  <c r="M11" i="147"/>
  <c r="ES14" i="147"/>
  <c r="KP13" i="146"/>
  <c r="KP26" i="146" s="1"/>
  <c r="IU12" i="146"/>
  <c r="ET13" i="147" s="1"/>
  <c r="KP12" i="146"/>
  <c r="KP25" i="146" s="1"/>
  <c r="Q12" i="147"/>
  <c r="KP23" i="146"/>
  <c r="KA23" i="146"/>
  <c r="LA10" i="146"/>
  <c r="LA23" i="146" s="1"/>
  <c r="O12" i="147"/>
  <c r="L12" i="147"/>
  <c r="L14" i="147"/>
  <c r="N10" i="147"/>
  <c r="M12" i="147"/>
  <c r="P14" i="147"/>
  <c r="ET10" i="147"/>
  <c r="KQ9" i="146"/>
  <c r="KQ22" i="146" s="1"/>
  <c r="L10" i="147"/>
  <c r="KC9" i="146"/>
  <c r="M10" i="147"/>
  <c r="N14" i="147"/>
  <c r="O11" i="147"/>
  <c r="KO8" i="146"/>
  <c r="KO21" i="146" s="1"/>
  <c r="KO22" i="146"/>
  <c r="P12" i="147"/>
  <c r="K12" i="147"/>
  <c r="DX12" i="147" s="1"/>
  <c r="KB11" i="146"/>
  <c r="R12" i="147"/>
  <c r="V14" i="147"/>
  <c r="O14" i="147"/>
  <c r="K14" i="147"/>
  <c r="K30" i="147" s="1"/>
  <c r="KB13" i="146"/>
  <c r="L11" i="147"/>
  <c r="KC10" i="146"/>
  <c r="K13" i="147"/>
  <c r="K29" i="147" s="1"/>
  <c r="KB12" i="146"/>
  <c r="ES10" i="147"/>
  <c r="KP9" i="146"/>
  <c r="KP22" i="146" s="1"/>
  <c r="O10" i="147"/>
  <c r="L13" i="147"/>
  <c r="N11" i="147"/>
  <c r="N12" i="147"/>
  <c r="M13" i="147"/>
  <c r="LA22" i="146"/>
  <c r="V13" i="147"/>
  <c r="V12" i="147"/>
  <c r="K11" i="147"/>
  <c r="DX11" i="147" s="1"/>
  <c r="KB10" i="146"/>
  <c r="K10" i="147"/>
  <c r="K26" i="147" s="1"/>
  <c r="KB9" i="146"/>
  <c r="KA8" i="146"/>
  <c r="KA21" i="146" s="1"/>
  <c r="EZ11" i="146"/>
  <c r="BV12" i="147" s="1"/>
  <c r="ED11" i="146"/>
  <c r="BA12" i="147" s="1"/>
  <c r="IU13" i="146"/>
  <c r="KQ13" i="146" s="1"/>
  <c r="KQ26" i="146" s="1"/>
  <c r="EZ13" i="146"/>
  <c r="BV14" i="147" s="1"/>
  <c r="M13" i="165"/>
  <c r="M16" i="165" s="1"/>
  <c r="EJ17" i="164"/>
  <c r="P12" i="165"/>
  <c r="FQ11" i="146"/>
  <c r="CL12" i="147" s="1"/>
  <c r="EG16" i="164"/>
  <c r="EE16" i="164"/>
  <c r="BS9" i="147"/>
  <c r="ES13" i="147"/>
  <c r="N12" i="148"/>
  <c r="M9" i="148"/>
  <c r="M11" i="148"/>
  <c r="EY10" i="146"/>
  <c r="BU11" i="147" s="1"/>
  <c r="HQ8" i="146" a="1"/>
  <c r="HQ8" i="146" s="1"/>
  <c r="BT12" i="147"/>
  <c r="AX8" i="146"/>
  <c r="DG8" i="146"/>
  <c r="AI10" i="146"/>
  <c r="BC10" i="146" s="1"/>
  <c r="IV9" i="146"/>
  <c r="AY8" i="146"/>
  <c r="AZ8" i="146"/>
  <c r="AE9" i="147"/>
  <c r="BA8" i="146"/>
  <c r="DH8" i="146"/>
  <c r="DD9" i="147"/>
  <c r="ER9" i="147"/>
  <c r="AG9" i="147"/>
  <c r="BX9" i="146"/>
  <c r="DK9" i="146"/>
  <c r="BW8" i="146"/>
  <c r="AZ13" i="147"/>
  <c r="ED12" i="146"/>
  <c r="FQ12" i="146"/>
  <c r="KC12" i="146" s="1"/>
  <c r="EC8" i="146"/>
  <c r="DE11" i="147"/>
  <c r="JO10" i="146"/>
  <c r="BF11" i="146"/>
  <c r="AM11" i="146"/>
  <c r="BG11" i="146" s="1"/>
  <c r="CK13" i="147"/>
  <c r="CK29" i="147" s="1"/>
  <c r="FP8" i="146"/>
  <c r="DI8" i="146"/>
  <c r="DJ11" i="146"/>
  <c r="CQ11" i="146"/>
  <c r="CP8" i="146"/>
  <c r="DE14" i="147"/>
  <c r="JO13" i="146"/>
  <c r="CU13" i="146"/>
  <c r="DN13" i="146"/>
  <c r="AL14" i="147" s="1"/>
  <c r="FR10" i="146"/>
  <c r="CM11" i="147" s="1"/>
  <c r="EE10" i="146"/>
  <c r="BA11" i="147"/>
  <c r="IU11" i="146"/>
  <c r="KQ11" i="146" s="1"/>
  <c r="KQ24" i="146" s="1"/>
  <c r="ES12" i="147"/>
  <c r="DK12" i="146"/>
  <c r="AI13" i="147" s="1"/>
  <c r="CR12" i="146"/>
  <c r="FR9" i="146"/>
  <c r="EE9" i="146"/>
  <c r="BA10" i="147"/>
  <c r="DE12" i="147"/>
  <c r="JO11" i="146"/>
  <c r="BC9" i="146"/>
  <c r="O8" i="146"/>
  <c r="P9" i="146"/>
  <c r="EY9" i="146"/>
  <c r="BT10" i="147"/>
  <c r="EX8" i="146"/>
  <c r="AI12" i="146"/>
  <c r="BB12" i="146"/>
  <c r="AH8" i="146"/>
  <c r="ES11" i="147"/>
  <c r="IU10" i="146"/>
  <c r="KQ10" i="146" s="1"/>
  <c r="IT8" i="146"/>
  <c r="DE13" i="147"/>
  <c r="JO12" i="146"/>
  <c r="AL13" i="146"/>
  <c r="BE13" i="146"/>
  <c r="DE10" i="147"/>
  <c r="JO9" i="146"/>
  <c r="JN8" i="146"/>
  <c r="AZ14" i="147"/>
  <c r="ED13" i="146"/>
  <c r="FQ13" i="146"/>
  <c r="CL14" i="147" s="1"/>
  <c r="BT13" i="147"/>
  <c r="EY12" i="146"/>
  <c r="DW29" i="147"/>
  <c r="DW21" i="147" s="1"/>
  <c r="DD26" i="147"/>
  <c r="DE18" i="147"/>
  <c r="ER30" i="147"/>
  <c r="ES22" i="147"/>
  <c r="DX10" i="147"/>
  <c r="BQ25" i="147"/>
  <c r="CJ26" i="147"/>
  <c r="CJ25" i="147" s="1"/>
  <c r="ER27" i="147"/>
  <c r="ES19" i="147"/>
  <c r="EQ25" i="147"/>
  <c r="M35" i="165" s="1"/>
  <c r="M46" i="165" s="1"/>
  <c r="L21" i="147"/>
  <c r="CK26" i="147"/>
  <c r="BR18" i="147"/>
  <c r="BR26" i="147" s="1"/>
  <c r="CL18" i="147"/>
  <c r="AY18" i="147"/>
  <c r="AY26" i="147" s="1"/>
  <c r="ER26" i="147"/>
  <c r="ES18" i="147"/>
  <c r="DD29" i="147"/>
  <c r="DE21" i="147"/>
  <c r="AE30" i="147"/>
  <c r="AF22" i="147"/>
  <c r="L18" i="147"/>
  <c r="ER28" i="147"/>
  <c r="ES20" i="147"/>
  <c r="ES21" i="147"/>
  <c r="ER29" i="147"/>
  <c r="AE26" i="147"/>
  <c r="AF18" i="147"/>
  <c r="AX25" i="147"/>
  <c r="AX17" i="147" s="1"/>
  <c r="DW30" i="147"/>
  <c r="DW22" i="147" s="1"/>
  <c r="J25" i="147"/>
  <c r="M29" i="165" s="1"/>
  <c r="AF19" i="147"/>
  <c r="AE27" i="147"/>
  <c r="BR21" i="147"/>
  <c r="BR29" i="147" s="1"/>
  <c r="AY21" i="147"/>
  <c r="AY29" i="147" s="1"/>
  <c r="CL21" i="147"/>
  <c r="AD25" i="147"/>
  <c r="M30" i="165" s="1"/>
  <c r="M41" i="165" s="1"/>
  <c r="L19" i="147"/>
  <c r="DW27" i="147"/>
  <c r="DW19" i="147" s="1"/>
  <c r="AF9" i="147"/>
  <c r="DD27" i="147"/>
  <c r="DE19" i="147"/>
  <c r="L22" i="147"/>
  <c r="DW10" i="147"/>
  <c r="DW9" i="147" s="1"/>
  <c r="DW28" i="147"/>
  <c r="DW20" i="147" s="1"/>
  <c r="DD28" i="147"/>
  <c r="DE20" i="147"/>
  <c r="DE22" i="147"/>
  <c r="DD30" i="147"/>
  <c r="AE28" i="147"/>
  <c r="AF20" i="147"/>
  <c r="BR19" i="147"/>
  <c r="BR27" i="147" s="1"/>
  <c r="CL19" i="147"/>
  <c r="AY19" i="147"/>
  <c r="AY27" i="147" s="1"/>
  <c r="CK27" i="147"/>
  <c r="AE29" i="147"/>
  <c r="AF21" i="147"/>
  <c r="BR20" i="147"/>
  <c r="BR28" i="147" s="1"/>
  <c r="AY20" i="147"/>
  <c r="AY28" i="147" s="1"/>
  <c r="CK28" i="147"/>
  <c r="CL20" i="147"/>
  <c r="L20" i="147"/>
  <c r="BR22" i="147"/>
  <c r="BR30" i="147" s="1"/>
  <c r="AY22" i="147"/>
  <c r="AY30" i="147" s="1"/>
  <c r="CL22" i="147"/>
  <c r="CK30" i="147"/>
  <c r="DC25" i="147"/>
  <c r="M32" i="165" s="1"/>
  <c r="M43" i="165" s="1"/>
  <c r="K28" i="147" l="1"/>
  <c r="M9" i="147"/>
  <c r="EE19" i="164" s="1"/>
  <c r="K27" i="147"/>
  <c r="FA11" i="146"/>
  <c r="FB11" i="146" s="1"/>
  <c r="BX12" i="147" s="1"/>
  <c r="O41" i="165"/>
  <c r="N41" i="165"/>
  <c r="K9" i="147"/>
  <c r="N9" i="148" s="1"/>
  <c r="N43" i="165"/>
  <c r="O43" i="165"/>
  <c r="O46" i="165"/>
  <c r="N46" i="165"/>
  <c r="M40" i="165"/>
  <c r="KD9" i="146"/>
  <c r="LD9" i="146" s="1"/>
  <c r="LD22" i="146" s="1"/>
  <c r="L9" i="147"/>
  <c r="EE18" i="164" s="1"/>
  <c r="KD10" i="146"/>
  <c r="KD23" i="146" s="1"/>
  <c r="N9" i="147"/>
  <c r="EE20" i="164" s="1"/>
  <c r="KC13" i="146"/>
  <c r="LC13" i="146" s="1"/>
  <c r="LC26" i="146" s="1"/>
  <c r="KC11" i="146"/>
  <c r="LC11" i="146" s="1"/>
  <c r="LC24" i="146" s="1"/>
  <c r="LA8" i="146"/>
  <c r="LA21" i="146" s="1"/>
  <c r="LC10" i="146"/>
  <c r="KC23" i="146"/>
  <c r="T12" i="147"/>
  <c r="LC9" i="146"/>
  <c r="LC22" i="146" s="1"/>
  <c r="KC22" i="146"/>
  <c r="DX14" i="147"/>
  <c r="KB8" i="146"/>
  <c r="KB21" i="146" s="1"/>
  <c r="LB9" i="146"/>
  <c r="KB22" i="146"/>
  <c r="LB11" i="146"/>
  <c r="LB24" i="146" s="1"/>
  <c r="KB24" i="146"/>
  <c r="KP8" i="146"/>
  <c r="KP21" i="146" s="1"/>
  <c r="DY11" i="147"/>
  <c r="KB23" i="146"/>
  <c r="LB10" i="146"/>
  <c r="LB23" i="146" s="1"/>
  <c r="LB13" i="146"/>
  <c r="LB26" i="146" s="1"/>
  <c r="KB26" i="146"/>
  <c r="LC12" i="146"/>
  <c r="LC25" i="146" s="1"/>
  <c r="KC25" i="146"/>
  <c r="DY10" i="147"/>
  <c r="P11" i="147"/>
  <c r="LB12" i="146"/>
  <c r="LB25" i="146" s="1"/>
  <c r="KB25" i="146"/>
  <c r="KQ23" i="146"/>
  <c r="S12" i="147"/>
  <c r="IW9" i="146"/>
  <c r="KS9" i="146" s="1"/>
  <c r="KS22" i="146" s="1"/>
  <c r="KR9" i="146"/>
  <c r="KR22" i="146" s="1"/>
  <c r="R14" i="147"/>
  <c r="IV12" i="146"/>
  <c r="KQ12" i="146"/>
  <c r="KQ25" i="146" s="1"/>
  <c r="BQ17" i="147"/>
  <c r="M31" i="165"/>
  <c r="CJ17" i="147"/>
  <c r="FA13" i="146"/>
  <c r="BW14" i="147" s="1"/>
  <c r="EE11" i="146"/>
  <c r="FS11" i="146" s="1"/>
  <c r="CN12" i="147" s="1"/>
  <c r="FR11" i="146"/>
  <c r="ET14" i="147"/>
  <c r="IV13" i="146"/>
  <c r="KR13" i="146" s="1"/>
  <c r="KR26" i="146" s="1"/>
  <c r="EZ10" i="146"/>
  <c r="BV11" i="147" s="1"/>
  <c r="EF19" i="164"/>
  <c r="V10" i="165"/>
  <c r="EH17" i="164"/>
  <c r="P15" i="165"/>
  <c r="O32" i="165"/>
  <c r="N32" i="165"/>
  <c r="O35" i="165"/>
  <c r="N35" i="165"/>
  <c r="N30" i="165"/>
  <c r="O30" i="165"/>
  <c r="EF17" i="164"/>
  <c r="P10" i="165"/>
  <c r="O29" i="165"/>
  <c r="N29" i="165"/>
  <c r="EJ18" i="164"/>
  <c r="S12" i="165"/>
  <c r="EF18" i="164"/>
  <c r="S10" i="165"/>
  <c r="DY12" i="147"/>
  <c r="M13" i="148"/>
  <c r="M16" i="148" s="1"/>
  <c r="O12" i="148"/>
  <c r="P10" i="148"/>
  <c r="N10" i="148"/>
  <c r="N15" i="148"/>
  <c r="O10" i="148"/>
  <c r="AJ10" i="146"/>
  <c r="BD10" i="146" s="1"/>
  <c r="EU10" i="147"/>
  <c r="DY14" i="147"/>
  <c r="AZ9" i="147"/>
  <c r="ES9" i="147"/>
  <c r="BU10" i="147"/>
  <c r="EZ9" i="146"/>
  <c r="EY8" i="146"/>
  <c r="DF11" i="147"/>
  <c r="DZ11" i="147" s="1"/>
  <c r="JP10" i="146"/>
  <c r="BB11" i="147"/>
  <c r="EF10" i="146"/>
  <c r="FS10" i="146"/>
  <c r="IX9" i="146"/>
  <c r="KT9" i="146" s="1"/>
  <c r="KT22" i="146" s="1"/>
  <c r="P10" i="147"/>
  <c r="CL13" i="147"/>
  <c r="FQ8" i="146"/>
  <c r="DF12" i="147"/>
  <c r="JP11" i="146"/>
  <c r="BA13" i="147"/>
  <c r="EE12" i="146"/>
  <c r="FR12" i="146"/>
  <c r="CV13" i="146"/>
  <c r="DP13" i="146" s="1"/>
  <c r="AN14" i="147" s="1"/>
  <c r="DO13" i="146"/>
  <c r="AM14" i="147" s="1"/>
  <c r="BU13" i="147"/>
  <c r="EZ12" i="146"/>
  <c r="DF14" i="147"/>
  <c r="JP13" i="146"/>
  <c r="FC11" i="146"/>
  <c r="ET11" i="147"/>
  <c r="IV10" i="146"/>
  <c r="KR10" i="146" s="1"/>
  <c r="IU8" i="146"/>
  <c r="ED8" i="146"/>
  <c r="FS9" i="146"/>
  <c r="EF9" i="146"/>
  <c r="BB10" i="147"/>
  <c r="AM13" i="146"/>
  <c r="BG13" i="146" s="1"/>
  <c r="BF13" i="146"/>
  <c r="CM10" i="147"/>
  <c r="DK11" i="146"/>
  <c r="CR11" i="146"/>
  <c r="CQ8" i="146"/>
  <c r="AI10" i="147"/>
  <c r="BA14" i="147"/>
  <c r="EE13" i="146"/>
  <c r="FR13" i="146"/>
  <c r="O13" i="147"/>
  <c r="BB8" i="146"/>
  <c r="AH12" i="147"/>
  <c r="DJ8" i="146"/>
  <c r="DL9" i="146"/>
  <c r="BY9" i="146"/>
  <c r="BX8" i="146"/>
  <c r="BC12" i="146"/>
  <c r="AJ12" i="146"/>
  <c r="FB13" i="146"/>
  <c r="DF13" i="147"/>
  <c r="JP12" i="146"/>
  <c r="DL12" i="146"/>
  <c r="AJ13" i="147" s="1"/>
  <c r="CS12" i="146"/>
  <c r="DX13" i="147"/>
  <c r="CK9" i="147"/>
  <c r="P8" i="146"/>
  <c r="Q9" i="146"/>
  <c r="BD9" i="146"/>
  <c r="AI8" i="146"/>
  <c r="DF10" i="147"/>
  <c r="JP9" i="146"/>
  <c r="JO8" i="146"/>
  <c r="DE9" i="147"/>
  <c r="BT9" i="147"/>
  <c r="ET12" i="147"/>
  <c r="IV11" i="146"/>
  <c r="KR11" i="146" s="1"/>
  <c r="KR24" i="146" s="1"/>
  <c r="DW26" i="147"/>
  <c r="DW18" i="147" s="1"/>
  <c r="AG19" i="147"/>
  <c r="AF27" i="147"/>
  <c r="L30" i="147"/>
  <c r="M22" i="147"/>
  <c r="EQ17" i="147"/>
  <c r="M35" i="148"/>
  <c r="DF21" i="147"/>
  <c r="DE29" i="147"/>
  <c r="J17" i="147"/>
  <c r="M29" i="148"/>
  <c r="ET18" i="147"/>
  <c r="ES26" i="147"/>
  <c r="ER25" i="147"/>
  <c r="P35" i="165" s="1"/>
  <c r="P46" i="165" s="1"/>
  <c r="DX28" i="147"/>
  <c r="DX20" i="147" s="1"/>
  <c r="AF30" i="147"/>
  <c r="AG22" i="147"/>
  <c r="DX30" i="147"/>
  <c r="ES27" i="147"/>
  <c r="ET19" i="147"/>
  <c r="AF26" i="147"/>
  <c r="AG18" i="147"/>
  <c r="DF20" i="147"/>
  <c r="DE28" i="147"/>
  <c r="AY25" i="147"/>
  <c r="AY17" i="147" s="1"/>
  <c r="M30" i="148"/>
  <c r="AD17" i="147"/>
  <c r="BS18" i="147"/>
  <c r="BS26" i="147" s="1"/>
  <c r="CL26" i="147"/>
  <c r="CM18" i="147"/>
  <c r="AZ18" i="147"/>
  <c r="AZ26" i="147" s="1"/>
  <c r="BS21" i="147"/>
  <c r="BS29" i="147" s="1"/>
  <c r="AZ21" i="147"/>
  <c r="AZ29" i="147" s="1"/>
  <c r="CM21" i="147"/>
  <c r="BR25" i="147"/>
  <c r="CK25" i="147"/>
  <c r="P31" i="165" s="1"/>
  <c r="P42" i="165" s="1"/>
  <c r="DF19" i="147"/>
  <c r="DE27" i="147"/>
  <c r="M31" i="148"/>
  <c r="AF28" i="147"/>
  <c r="AG20" i="147"/>
  <c r="DE30" i="147"/>
  <c r="DF22" i="147"/>
  <c r="L27" i="147"/>
  <c r="M19" i="147"/>
  <c r="AE25" i="147"/>
  <c r="P30" i="165" s="1"/>
  <c r="P41" i="165" s="1"/>
  <c r="BS20" i="147"/>
  <c r="BS28" i="147" s="1"/>
  <c r="AZ20" i="147"/>
  <c r="AZ28" i="147" s="1"/>
  <c r="CL28" i="147"/>
  <c r="CM20" i="147"/>
  <c r="ET21" i="147"/>
  <c r="ES29" i="147"/>
  <c r="ET22" i="147"/>
  <c r="ES30" i="147"/>
  <c r="AF29" i="147"/>
  <c r="AG21" i="147"/>
  <c r="DX26" i="147"/>
  <c r="K25" i="147"/>
  <c r="P29" i="165" s="1"/>
  <c r="P40" i="165" s="1"/>
  <c r="DX29" i="147"/>
  <c r="DF18" i="147"/>
  <c r="DE26" i="147"/>
  <c r="BS22" i="147"/>
  <c r="BS30" i="147" s="1"/>
  <c r="CM22" i="147"/>
  <c r="CL30" i="147"/>
  <c r="AZ22" i="147"/>
  <c r="AZ30" i="147" s="1"/>
  <c r="BS19" i="147"/>
  <c r="BS27" i="147" s="1"/>
  <c r="AZ19" i="147"/>
  <c r="AZ27" i="147" s="1"/>
  <c r="CL27" i="147"/>
  <c r="CM19" i="147"/>
  <c r="M20" i="147"/>
  <c r="L28" i="147"/>
  <c r="DX27" i="147"/>
  <c r="DX19" i="147" s="1"/>
  <c r="ET20" i="147"/>
  <c r="ES28" i="147"/>
  <c r="DC17" i="147"/>
  <c r="M32" i="148"/>
  <c r="L26" i="147"/>
  <c r="M18" i="147"/>
  <c r="L29" i="147"/>
  <c r="M21" i="147"/>
  <c r="DD25" i="147"/>
  <c r="P32" i="165" s="1"/>
  <c r="P43" i="165" s="1"/>
  <c r="P9" i="165" l="1"/>
  <c r="EE17" i="164"/>
  <c r="P9" i="148"/>
  <c r="V9" i="165"/>
  <c r="M33" i="165"/>
  <c r="M36" i="165" s="1"/>
  <c r="O31" i="165"/>
  <c r="BW12" i="147"/>
  <c r="O9" i="148"/>
  <c r="KC24" i="146"/>
  <c r="Y9" i="165"/>
  <c r="S9" i="165"/>
  <c r="LD10" i="146"/>
  <c r="LD23" i="146" s="1"/>
  <c r="R42" i="165"/>
  <c r="Q42" i="165"/>
  <c r="Q43" i="165"/>
  <c r="R43" i="165"/>
  <c r="R41" i="165"/>
  <c r="Q41" i="165"/>
  <c r="R46" i="165"/>
  <c r="Q46" i="165"/>
  <c r="N40" i="165"/>
  <c r="O40" i="165"/>
  <c r="M42" i="165"/>
  <c r="P44" i="165"/>
  <c r="R40" i="165"/>
  <c r="Q40" i="165"/>
  <c r="KC8" i="146"/>
  <c r="KC21" i="146" s="1"/>
  <c r="KD22" i="146"/>
  <c r="Q9" i="148"/>
  <c r="KC26" i="146"/>
  <c r="KQ8" i="146"/>
  <c r="KQ21" i="146" s="1"/>
  <c r="EV10" i="147"/>
  <c r="CM13" i="147"/>
  <c r="DZ13" i="147" s="1"/>
  <c r="KD12" i="146"/>
  <c r="CM12" i="147"/>
  <c r="CM28" i="147" s="1"/>
  <c r="KD11" i="146"/>
  <c r="LC8" i="146"/>
  <c r="LC21" i="146" s="1"/>
  <c r="LC23" i="146"/>
  <c r="CN11" i="147"/>
  <c r="KE10" i="146"/>
  <c r="T14" i="147"/>
  <c r="KE9" i="146"/>
  <c r="AI12" i="147"/>
  <c r="AI9" i="147" s="1"/>
  <c r="KR23" i="146"/>
  <c r="Q11" i="147"/>
  <c r="LB8" i="146"/>
  <c r="LB21" i="146" s="1"/>
  <c r="LB22" i="146"/>
  <c r="P13" i="147"/>
  <c r="P9" i="147" s="1"/>
  <c r="S14" i="147"/>
  <c r="DX22" i="147"/>
  <c r="DX9" i="147"/>
  <c r="CM14" i="147"/>
  <c r="KD13" i="146"/>
  <c r="KR12" i="146"/>
  <c r="KR25" i="146" s="1"/>
  <c r="IW12" i="146"/>
  <c r="EU13" i="147"/>
  <c r="KE11" i="146"/>
  <c r="BB12" i="147"/>
  <c r="EF11" i="146"/>
  <c r="BC12" i="147" s="1"/>
  <c r="FA10" i="146"/>
  <c r="BW11" i="147" s="1"/>
  <c r="BR17" i="147"/>
  <c r="N31" i="165"/>
  <c r="EU14" i="147"/>
  <c r="IW13" i="146"/>
  <c r="KS13" i="146" s="1"/>
  <c r="KS26" i="146" s="1"/>
  <c r="AK10" i="146"/>
  <c r="BE10" i="146" s="1"/>
  <c r="Q30" i="165"/>
  <c r="R30" i="165"/>
  <c r="EH18" i="164"/>
  <c r="S15" i="165"/>
  <c r="R35" i="165"/>
  <c r="Q35" i="165"/>
  <c r="M19" i="148"/>
  <c r="M19" i="165"/>
  <c r="R29" i="165"/>
  <c r="Q29" i="165"/>
  <c r="P33" i="165"/>
  <c r="M20" i="148"/>
  <c r="M20" i="165"/>
  <c r="EJ19" i="164"/>
  <c r="V12" i="165"/>
  <c r="Q31" i="165"/>
  <c r="R31" i="165"/>
  <c r="M22" i="148"/>
  <c r="M22" i="165"/>
  <c r="M21" i="148"/>
  <c r="M21" i="165"/>
  <c r="M25" i="148"/>
  <c r="M25" i="165"/>
  <c r="Q32" i="165"/>
  <c r="R32" i="165"/>
  <c r="EG17" i="164"/>
  <c r="P11" i="165"/>
  <c r="P13" i="165" s="1"/>
  <c r="AJ8" i="146"/>
  <c r="O15" i="148"/>
  <c r="P12" i="148"/>
  <c r="N11" i="148"/>
  <c r="N13" i="148" s="1"/>
  <c r="N16" i="148" s="1"/>
  <c r="BA9" i="147"/>
  <c r="FR8" i="146"/>
  <c r="DX21" i="147"/>
  <c r="BU9" i="147"/>
  <c r="DK8" i="146"/>
  <c r="EU11" i="147"/>
  <c r="IW10" i="146"/>
  <c r="KS10" i="146" s="1"/>
  <c r="KS23" i="146" s="1"/>
  <c r="IV8" i="146"/>
  <c r="FS12" i="146"/>
  <c r="EF12" i="146"/>
  <c r="BB13" i="147"/>
  <c r="Q10" i="147"/>
  <c r="BD12" i="146"/>
  <c r="AK12" i="146"/>
  <c r="ET9" i="147"/>
  <c r="DY27" i="147"/>
  <c r="DY19" i="147" s="1"/>
  <c r="EU12" i="147"/>
  <c r="IW11" i="146"/>
  <c r="KS11" i="146" s="1"/>
  <c r="Q8" i="146"/>
  <c r="R9" i="146"/>
  <c r="BE9" i="146"/>
  <c r="CS11" i="146"/>
  <c r="CR8" i="146"/>
  <c r="DL11" i="146"/>
  <c r="DG12" i="147"/>
  <c r="EA12" i="147" s="1"/>
  <c r="JQ11" i="146"/>
  <c r="FT10" i="146"/>
  <c r="EG10" i="146"/>
  <c r="BC11" i="147"/>
  <c r="DY28" i="147"/>
  <c r="DY20" i="147" s="1"/>
  <c r="ES25" i="147"/>
  <c r="DG11" i="147"/>
  <c r="JQ10" i="146"/>
  <c r="DZ10" i="147"/>
  <c r="BY12" i="147"/>
  <c r="FD11" i="146"/>
  <c r="AJ10" i="147"/>
  <c r="DG14" i="147"/>
  <c r="JQ13" i="146"/>
  <c r="FA9" i="146"/>
  <c r="BV10" i="147"/>
  <c r="EZ8" i="146"/>
  <c r="AH9" i="147"/>
  <c r="DW25" i="147"/>
  <c r="DW17" i="147" s="1"/>
  <c r="DY13" i="147"/>
  <c r="DY9" i="147" s="1"/>
  <c r="CL9" i="147"/>
  <c r="JQ9" i="146"/>
  <c r="JP8" i="146"/>
  <c r="DG10" i="147"/>
  <c r="EE8" i="146"/>
  <c r="BC8" i="146"/>
  <c r="DM12" i="146"/>
  <c r="AK13" i="147" s="1"/>
  <c r="CT12" i="146"/>
  <c r="DF9" i="147"/>
  <c r="DM9" i="146"/>
  <c r="BZ9" i="146"/>
  <c r="BY8" i="146"/>
  <c r="BV13" i="147"/>
  <c r="FA12" i="146"/>
  <c r="BC10" i="147"/>
  <c r="EG9" i="146"/>
  <c r="FT9" i="146"/>
  <c r="O9" i="147"/>
  <c r="DG13" i="147"/>
  <c r="JQ12" i="146"/>
  <c r="CL29" i="147"/>
  <c r="CL25" i="147" s="1"/>
  <c r="S31" i="165" s="1"/>
  <c r="S42" i="165" s="1"/>
  <c r="BX14" i="147"/>
  <c r="FC13" i="146"/>
  <c r="FS13" i="146"/>
  <c r="EF13" i="146"/>
  <c r="BB14" i="147"/>
  <c r="CN10" i="147"/>
  <c r="EW10" i="147"/>
  <c r="IY9" i="146"/>
  <c r="KU9" i="146" s="1"/>
  <c r="KU22" i="146" s="1"/>
  <c r="M33" i="148"/>
  <c r="DE25" i="147"/>
  <c r="DG22" i="147"/>
  <c r="DF30" i="147"/>
  <c r="M29" i="147"/>
  <c r="N21" i="147"/>
  <c r="DD17" i="147"/>
  <c r="N32" i="148"/>
  <c r="AG30" i="147"/>
  <c r="AH22" i="147"/>
  <c r="CM26" i="147"/>
  <c r="BT18" i="147"/>
  <c r="BT26" i="147" s="1"/>
  <c r="BA18" i="147"/>
  <c r="BA26" i="147" s="1"/>
  <c r="CN18" i="147"/>
  <c r="DX25" i="147"/>
  <c r="DX18" i="147"/>
  <c r="N30" i="148"/>
  <c r="AE17" i="147"/>
  <c r="AZ25" i="147"/>
  <c r="AZ17" i="147" s="1"/>
  <c r="BT19" i="147"/>
  <c r="BT27" i="147" s="1"/>
  <c r="BA19" i="147"/>
  <c r="BA27" i="147" s="1"/>
  <c r="CM27" i="147"/>
  <c r="CN19" i="147"/>
  <c r="EU21" i="147"/>
  <c r="ET29" i="147"/>
  <c r="DG19" i="147"/>
  <c r="DF27" i="147"/>
  <c r="BT20" i="147"/>
  <c r="BT28" i="147" s="1"/>
  <c r="BA20" i="147"/>
  <c r="BA28" i="147" s="1"/>
  <c r="CN20" i="147"/>
  <c r="DY30" i="147"/>
  <c r="DY22" i="147" s="1"/>
  <c r="DF26" i="147"/>
  <c r="DG18" i="147"/>
  <c r="N29" i="148"/>
  <c r="K17" i="147"/>
  <c r="N20" i="147"/>
  <c r="M28" i="147"/>
  <c r="BS25" i="147"/>
  <c r="AH20" i="147"/>
  <c r="AG28" i="147"/>
  <c r="M26" i="147"/>
  <c r="N18" i="147"/>
  <c r="CK17" i="147"/>
  <c r="N31" i="148"/>
  <c r="M30" i="147"/>
  <c r="N22" i="147"/>
  <c r="BT22" i="147"/>
  <c r="BT30" i="147" s="1"/>
  <c r="BA22" i="147"/>
  <c r="BA30" i="147" s="1"/>
  <c r="CN22" i="147"/>
  <c r="N19" i="147"/>
  <c r="M27" i="147"/>
  <c r="N35" i="148"/>
  <c r="ER17" i="147"/>
  <c r="AH21" i="147"/>
  <c r="AG29" i="147"/>
  <c r="EU18" i="147"/>
  <c r="ET26" i="147"/>
  <c r="ET30" i="147"/>
  <c r="EU22" i="147"/>
  <c r="DF29" i="147"/>
  <c r="DG21" i="147"/>
  <c r="DF28" i="147"/>
  <c r="DG20" i="147"/>
  <c r="L25" i="147"/>
  <c r="S29" i="165" s="1"/>
  <c r="S40" i="165" s="1"/>
  <c r="DY26" i="147"/>
  <c r="AG26" i="147"/>
  <c r="AH18" i="147"/>
  <c r="AF25" i="147"/>
  <c r="S30" i="165" s="1"/>
  <c r="S41" i="165" s="1"/>
  <c r="EU19" i="147"/>
  <c r="ET27" i="147"/>
  <c r="ET28" i="147"/>
  <c r="EU20" i="147"/>
  <c r="BT21" i="147"/>
  <c r="BT29" i="147" s="1"/>
  <c r="BA21" i="147"/>
  <c r="BA29" i="147" s="1"/>
  <c r="CN21" i="147"/>
  <c r="AG27" i="147"/>
  <c r="AH19" i="147"/>
  <c r="CM29" i="147" l="1"/>
  <c r="R44" i="165"/>
  <c r="Q44" i="165"/>
  <c r="EG11" i="146"/>
  <c r="BD12" i="147" s="1"/>
  <c r="T40" i="165"/>
  <c r="U40" i="165"/>
  <c r="P47" i="165"/>
  <c r="O42" i="165"/>
  <c r="N42" i="165"/>
  <c r="U42" i="165"/>
  <c r="T42" i="165"/>
  <c r="CM9" i="147"/>
  <c r="EG19" i="164" s="1"/>
  <c r="M44" i="165"/>
  <c r="U41" i="165"/>
  <c r="T41" i="165"/>
  <c r="DZ12" i="147"/>
  <c r="EA11" i="147"/>
  <c r="DZ14" i="147"/>
  <c r="KR8" i="146"/>
  <c r="KR21" i="146" s="1"/>
  <c r="LD13" i="146"/>
  <c r="LD26" i="146" s="1"/>
  <c r="KD26" i="146"/>
  <c r="DX17" i="147"/>
  <c r="FT11" i="146"/>
  <c r="AJ12" i="147"/>
  <c r="AJ9" i="147" s="1"/>
  <c r="KD24" i="146"/>
  <c r="LD11" i="146"/>
  <c r="KD8" i="146"/>
  <c r="KD21" i="146" s="1"/>
  <c r="LE9" i="146"/>
  <c r="LE22" i="146" s="1"/>
  <c r="KE22" i="146"/>
  <c r="CO11" i="147"/>
  <c r="KF10" i="146"/>
  <c r="CN14" i="147"/>
  <c r="KE13" i="146"/>
  <c r="CM30" i="147"/>
  <c r="DZ30" i="147" s="1"/>
  <c r="KE24" i="146"/>
  <c r="LE11" i="146"/>
  <c r="LE24" i="146" s="1"/>
  <c r="LD12" i="146"/>
  <c r="LD25" i="146" s="1"/>
  <c r="KD25" i="146"/>
  <c r="Q13" i="147"/>
  <c r="Q9" i="147" s="1"/>
  <c r="KF9" i="146"/>
  <c r="LE10" i="146"/>
  <c r="KE23" i="146"/>
  <c r="KS12" i="146"/>
  <c r="KS25" i="146" s="1"/>
  <c r="IX12" i="146"/>
  <c r="EV13" i="147"/>
  <c r="R11" i="147"/>
  <c r="CN13" i="147"/>
  <c r="CN29" i="147" s="1"/>
  <c r="KE12" i="146"/>
  <c r="KS24" i="146"/>
  <c r="FB10" i="146"/>
  <c r="BX11" i="147" s="1"/>
  <c r="AL10" i="146"/>
  <c r="BF10" i="146" s="1"/>
  <c r="M36" i="148"/>
  <c r="M26" i="148" s="1"/>
  <c r="BS17" i="147"/>
  <c r="N33" i="165"/>
  <c r="O33" i="165"/>
  <c r="AK8" i="146"/>
  <c r="EV14" i="147"/>
  <c r="IX13" i="146"/>
  <c r="KT13" i="146" s="1"/>
  <c r="KT26" i="146" s="1"/>
  <c r="M23" i="148"/>
  <c r="EG18" i="164"/>
  <c r="S11" i="165"/>
  <c r="S13" i="165" s="1"/>
  <c r="S16" i="165" s="1"/>
  <c r="M26" i="165"/>
  <c r="O36" i="165"/>
  <c r="N36" i="165"/>
  <c r="EF21" i="164"/>
  <c r="AB10" i="165"/>
  <c r="M23" i="165"/>
  <c r="EF20" i="164"/>
  <c r="Y10" i="165"/>
  <c r="N21" i="148"/>
  <c r="P21" i="165"/>
  <c r="ES17" i="147"/>
  <c r="S35" i="165"/>
  <c r="S46" i="165" s="1"/>
  <c r="EE22" i="164"/>
  <c r="AE9" i="165"/>
  <c r="EH19" i="164"/>
  <c r="V15" i="165"/>
  <c r="P16" i="165"/>
  <c r="Q33" i="165"/>
  <c r="R33" i="165"/>
  <c r="P36" i="165"/>
  <c r="N22" i="148"/>
  <c r="P22" i="165"/>
  <c r="T31" i="165"/>
  <c r="U31" i="165"/>
  <c r="N19" i="148"/>
  <c r="P19" i="165"/>
  <c r="T30" i="165"/>
  <c r="U30" i="165"/>
  <c r="U29" i="165"/>
  <c r="T29" i="165"/>
  <c r="EE21" i="164"/>
  <c r="AB9" i="165"/>
  <c r="N25" i="148"/>
  <c r="P25" i="165"/>
  <c r="N20" i="148"/>
  <c r="P20" i="165"/>
  <c r="O32" i="148"/>
  <c r="S32" i="165"/>
  <c r="EJ20" i="164"/>
  <c r="Y12" i="165"/>
  <c r="R9" i="148"/>
  <c r="Q12" i="148"/>
  <c r="S9" i="148"/>
  <c r="P15" i="148"/>
  <c r="O11" i="148"/>
  <c r="O13" i="148" s="1"/>
  <c r="O16" i="148" s="1"/>
  <c r="R10" i="148"/>
  <c r="Q10" i="148"/>
  <c r="O35" i="148"/>
  <c r="EF8" i="146"/>
  <c r="DE17" i="147"/>
  <c r="DL8" i="146"/>
  <c r="BB9" i="147"/>
  <c r="O31" i="148"/>
  <c r="CL17" i="147"/>
  <c r="BV9" i="147"/>
  <c r="IZ9" i="146"/>
  <c r="KV9" i="146" s="1"/>
  <c r="KV22" i="146" s="1"/>
  <c r="EX10" i="147"/>
  <c r="DN12" i="146"/>
  <c r="AL13" i="147" s="1"/>
  <c r="CU12" i="146"/>
  <c r="BW10" i="147"/>
  <c r="FB9" i="146"/>
  <c r="FA8" i="146"/>
  <c r="BC13" i="147"/>
  <c r="EG12" i="146"/>
  <c r="FT12" i="146"/>
  <c r="JR13" i="146"/>
  <c r="DH14" i="147"/>
  <c r="DH11" i="147"/>
  <c r="JR10" i="146"/>
  <c r="CT11" i="146"/>
  <c r="DM11" i="146"/>
  <c r="CS8" i="146"/>
  <c r="FS8" i="146"/>
  <c r="EA10" i="147"/>
  <c r="CO10" i="147"/>
  <c r="R10" i="147"/>
  <c r="EV11" i="147"/>
  <c r="IX10" i="146"/>
  <c r="KT10" i="146" s="1"/>
  <c r="KT23" i="146" s="1"/>
  <c r="IW8" i="146"/>
  <c r="FU9" i="146"/>
  <c r="EH9" i="146"/>
  <c r="BD10" i="147"/>
  <c r="DG9" i="147"/>
  <c r="R8" i="146"/>
  <c r="S9" i="146"/>
  <c r="BF9" i="146"/>
  <c r="EU9" i="147"/>
  <c r="IX11" i="146"/>
  <c r="KT11" i="146" s="1"/>
  <c r="EV12" i="147"/>
  <c r="DY29" i="147"/>
  <c r="DY21" i="147" s="1"/>
  <c r="BY14" i="147"/>
  <c r="FD13" i="146"/>
  <c r="FB12" i="146"/>
  <c r="BW13" i="147"/>
  <c r="AM10" i="146"/>
  <c r="CA9" i="146"/>
  <c r="BZ8" i="146"/>
  <c r="DN9" i="146"/>
  <c r="AL12" i="146"/>
  <c r="BE12" i="146"/>
  <c r="DH12" i="147"/>
  <c r="JR11" i="146"/>
  <c r="FU11" i="146"/>
  <c r="CP12" i="147" s="1"/>
  <c r="EH11" i="146"/>
  <c r="DH13" i="147"/>
  <c r="JR12" i="146"/>
  <c r="EG13" i="146"/>
  <c r="FT13" i="146"/>
  <c r="BC14" i="147"/>
  <c r="DH10" i="147"/>
  <c r="JR9" i="146"/>
  <c r="JQ8" i="146"/>
  <c r="EH10" i="146"/>
  <c r="FU10" i="146"/>
  <c r="BD11" i="147"/>
  <c r="AK10" i="147"/>
  <c r="BZ12" i="147"/>
  <c r="FE11" i="146"/>
  <c r="CA12" i="147" s="1"/>
  <c r="FC10" i="146"/>
  <c r="BD8" i="146"/>
  <c r="BA25" i="147"/>
  <c r="BA17" i="147" s="1"/>
  <c r="EV19" i="147"/>
  <c r="EU27" i="147"/>
  <c r="AF17" i="147"/>
  <c r="O30" i="148"/>
  <c r="DZ26" i="147"/>
  <c r="M25" i="147"/>
  <c r="V29" i="165" s="1"/>
  <c r="V40" i="165" s="1"/>
  <c r="AH26" i="147"/>
  <c r="AI18" i="147"/>
  <c r="EU29" i="147"/>
  <c r="EV21" i="147"/>
  <c r="AI19" i="147"/>
  <c r="AH27" i="147"/>
  <c r="DF25" i="147"/>
  <c r="V32" i="165" s="1"/>
  <c r="V43" i="165" s="1"/>
  <c r="BT25" i="147"/>
  <c r="DG29" i="147"/>
  <c r="DH21" i="147"/>
  <c r="AH29" i="147"/>
  <c r="AI21" i="147"/>
  <c r="DG27" i="147"/>
  <c r="DH19" i="147"/>
  <c r="AG25" i="147"/>
  <c r="V30" i="165" s="1"/>
  <c r="V41" i="165" s="1"/>
  <c r="DZ28" i="147"/>
  <c r="N28" i="147"/>
  <c r="O20" i="147"/>
  <c r="N27" i="147"/>
  <c r="O19" i="147"/>
  <c r="DZ29" i="147"/>
  <c r="DZ21" i="147" s="1"/>
  <c r="DH22" i="147"/>
  <c r="DG30" i="147"/>
  <c r="AI22" i="147"/>
  <c r="AH30" i="147"/>
  <c r="DY18" i="147"/>
  <c r="DZ27" i="147"/>
  <c r="DZ19" i="147" s="1"/>
  <c r="BB21" i="147"/>
  <c r="BB29" i="147" s="1"/>
  <c r="BU21" i="147"/>
  <c r="BU29" i="147" s="1"/>
  <c r="CO21" i="147"/>
  <c r="DH18" i="147"/>
  <c r="DG26" i="147"/>
  <c r="EU30" i="147"/>
  <c r="EV22" i="147"/>
  <c r="BU20" i="147"/>
  <c r="BU28" i="147" s="1"/>
  <c r="BB20" i="147"/>
  <c r="BB28" i="147" s="1"/>
  <c r="CN28" i="147"/>
  <c r="CO20" i="147"/>
  <c r="AH28" i="147"/>
  <c r="AI20" i="147"/>
  <c r="O29" i="148"/>
  <c r="L17" i="147"/>
  <c r="DH20" i="147"/>
  <c r="DG28" i="147"/>
  <c r="BU19" i="147"/>
  <c r="BU27" i="147" s="1"/>
  <c r="BB19" i="147"/>
  <c r="BB27" i="147" s="1"/>
  <c r="CO19" i="147"/>
  <c r="CN27" i="147"/>
  <c r="N29" i="147"/>
  <c r="O21" i="147"/>
  <c r="BU22" i="147"/>
  <c r="BU30" i="147" s="1"/>
  <c r="BB22" i="147"/>
  <c r="BB30" i="147" s="1"/>
  <c r="CO22" i="147"/>
  <c r="N33" i="148"/>
  <c r="N30" i="147"/>
  <c r="O22" i="147"/>
  <c r="EV20" i="147"/>
  <c r="EU28" i="147"/>
  <c r="ET25" i="147"/>
  <c r="V35" i="165" s="1"/>
  <c r="V46" i="165" s="1"/>
  <c r="EV18" i="147"/>
  <c r="EU26" i="147"/>
  <c r="N26" i="147"/>
  <c r="O18" i="147"/>
  <c r="BU18" i="147"/>
  <c r="BU26" i="147" s="1"/>
  <c r="BB18" i="147"/>
  <c r="BB26" i="147" s="1"/>
  <c r="CN26" i="147"/>
  <c r="CO18" i="147"/>
  <c r="DZ22" i="147" l="1"/>
  <c r="P11" i="148"/>
  <c r="P13" i="148" s="1"/>
  <c r="DZ20" i="147"/>
  <c r="O44" i="165"/>
  <c r="N44" i="165"/>
  <c r="AL8" i="146"/>
  <c r="V11" i="165"/>
  <c r="V13" i="165" s="1"/>
  <c r="V16" i="165" s="1"/>
  <c r="DZ9" i="147"/>
  <c r="M47" i="165"/>
  <c r="U46" i="165"/>
  <c r="T46" i="165"/>
  <c r="W46" i="165"/>
  <c r="X46" i="165"/>
  <c r="W43" i="165"/>
  <c r="X43" i="165"/>
  <c r="S33" i="165"/>
  <c r="S36" i="165" s="1"/>
  <c r="S43" i="165"/>
  <c r="T43" i="165" s="1"/>
  <c r="X40" i="165"/>
  <c r="W40" i="165"/>
  <c r="R47" i="165"/>
  <c r="Q47" i="165"/>
  <c r="X41" i="165"/>
  <c r="W41" i="165"/>
  <c r="KE8" i="146"/>
  <c r="KE21" i="146" s="1"/>
  <c r="CM25" i="147"/>
  <c r="CM17" i="147" s="1"/>
  <c r="EB11" i="147"/>
  <c r="EA13" i="147"/>
  <c r="CN9" i="147"/>
  <c r="Q11" i="148" s="1"/>
  <c r="Q13" i="148" s="1"/>
  <c r="R13" i="147"/>
  <c r="R9" i="147" s="1"/>
  <c r="AK12" i="147"/>
  <c r="AK9" i="147" s="1"/>
  <c r="LE13" i="146"/>
  <c r="LE26" i="146" s="1"/>
  <c r="KE26" i="146"/>
  <c r="KT12" i="146"/>
  <c r="KT25" i="146" s="1"/>
  <c r="IY12" i="146"/>
  <c r="EW13" i="147"/>
  <c r="EA14" i="147"/>
  <c r="LE23" i="146"/>
  <c r="CO14" i="147"/>
  <c r="CO30" i="147" s="1"/>
  <c r="KF13" i="146"/>
  <c r="S11" i="147"/>
  <c r="KG9" i="146"/>
  <c r="CO13" i="147"/>
  <c r="CO29" i="147" s="1"/>
  <c r="KF12" i="146"/>
  <c r="LF9" i="146"/>
  <c r="KF22" i="146"/>
  <c r="LD24" i="146"/>
  <c r="LD8" i="146"/>
  <c r="LD21" i="146" s="1"/>
  <c r="KG11" i="146"/>
  <c r="LF10" i="146"/>
  <c r="LF23" i="146" s="1"/>
  <c r="KF23" i="146"/>
  <c r="CO12" i="147"/>
  <c r="EB12" i="147" s="1"/>
  <c r="KF11" i="146"/>
  <c r="KS8" i="146"/>
  <c r="KS21" i="146" s="1"/>
  <c r="CN30" i="147"/>
  <c r="EA30" i="147" s="1"/>
  <c r="LE12" i="146"/>
  <c r="LE25" i="146" s="1"/>
  <c r="KE25" i="146"/>
  <c r="CP11" i="147"/>
  <c r="KG10" i="146"/>
  <c r="KT24" i="146"/>
  <c r="C8" i="163"/>
  <c r="BT17" i="147"/>
  <c r="IY13" i="146"/>
  <c r="KU13" i="146" s="1"/>
  <c r="KU26" i="146" s="1"/>
  <c r="EW14" i="147"/>
  <c r="N23" i="148"/>
  <c r="W32" i="165"/>
  <c r="X32" i="165"/>
  <c r="EF22" i="164"/>
  <c r="AE10" i="165"/>
  <c r="EE23" i="164"/>
  <c r="AH9" i="165"/>
  <c r="O22" i="148"/>
  <c r="S22" i="165"/>
  <c r="P23" i="165"/>
  <c r="T32" i="165"/>
  <c r="U32" i="165"/>
  <c r="EH20" i="164"/>
  <c r="Y15" i="165"/>
  <c r="U35" i="165"/>
  <c r="T35" i="165"/>
  <c r="EJ21" i="164"/>
  <c r="AB12" i="165"/>
  <c r="O25" i="148"/>
  <c r="S25" i="165"/>
  <c r="X35" i="165"/>
  <c r="W35" i="165"/>
  <c r="X29" i="165"/>
  <c r="W29" i="165"/>
  <c r="O19" i="148"/>
  <c r="S19" i="165"/>
  <c r="O20" i="148"/>
  <c r="S20" i="165"/>
  <c r="R36" i="165"/>
  <c r="Q36" i="165"/>
  <c r="P26" i="165"/>
  <c r="W30" i="165"/>
  <c r="X30" i="165"/>
  <c r="O21" i="148"/>
  <c r="S21" i="165"/>
  <c r="P16" i="148"/>
  <c r="T9" i="148"/>
  <c r="R12" i="148"/>
  <c r="S10" i="148"/>
  <c r="Q15" i="148"/>
  <c r="BW9" i="147"/>
  <c r="BE8" i="146"/>
  <c r="DM8" i="146"/>
  <c r="EV9" i="147"/>
  <c r="FT8" i="146"/>
  <c r="BD14" i="147"/>
  <c r="EH13" i="146"/>
  <c r="FU13" i="146"/>
  <c r="BZ14" i="147"/>
  <c r="FE13" i="146"/>
  <c r="CA14" i="147" s="1"/>
  <c r="FV9" i="146"/>
  <c r="EI9" i="146"/>
  <c r="EJ9" i="146" s="1"/>
  <c r="BE10" i="147"/>
  <c r="JA9" i="146"/>
  <c r="KW9" i="146" s="1"/>
  <c r="EY10" i="147"/>
  <c r="CP10" i="147"/>
  <c r="AL10" i="147"/>
  <c r="IY10" i="146"/>
  <c r="KU10" i="146" s="1"/>
  <c r="KU23" i="146" s="1"/>
  <c r="EW11" i="147"/>
  <c r="IX8" i="146"/>
  <c r="DI14" i="147"/>
  <c r="JS13" i="146"/>
  <c r="JS12" i="146"/>
  <c r="DI13" i="147"/>
  <c r="DO9" i="146"/>
  <c r="CB9" i="146"/>
  <c r="CA8" i="146"/>
  <c r="EW12" i="147"/>
  <c r="IY11" i="146"/>
  <c r="KU11" i="146" s="1"/>
  <c r="BD13" i="147"/>
  <c r="EH12" i="146"/>
  <c r="FU12" i="146"/>
  <c r="AM12" i="146"/>
  <c r="BG12" i="146" s="1"/>
  <c r="BF12" i="146"/>
  <c r="DY25" i="147"/>
  <c r="DY17" i="147" s="1"/>
  <c r="BG10" i="146"/>
  <c r="EI10" i="146"/>
  <c r="FV10" i="146"/>
  <c r="BE11" i="147"/>
  <c r="EB10" i="147"/>
  <c r="S10" i="147"/>
  <c r="DI12" i="147"/>
  <c r="EC12" i="147" s="1"/>
  <c r="JS11" i="146"/>
  <c r="S8" i="146"/>
  <c r="T9" i="146"/>
  <c r="BG9" i="146"/>
  <c r="BX10" i="147"/>
  <c r="FC9" i="146"/>
  <c r="FB8" i="146"/>
  <c r="FV11" i="146"/>
  <c r="CQ12" i="147" s="1"/>
  <c r="EI11" i="146"/>
  <c r="BE12" i="147"/>
  <c r="DI10" i="147"/>
  <c r="JS9" i="146"/>
  <c r="JR8" i="146"/>
  <c r="CV12" i="146"/>
  <c r="DP12" i="146" s="1"/>
  <c r="AN13" i="147" s="1"/>
  <c r="DO12" i="146"/>
  <c r="AM13" i="147" s="1"/>
  <c r="EA29" i="147"/>
  <c r="DH9" i="147"/>
  <c r="BY11" i="147"/>
  <c r="FD10" i="146"/>
  <c r="BC9" i="147"/>
  <c r="CU11" i="146"/>
  <c r="DN11" i="146"/>
  <c r="CT8" i="146"/>
  <c r="BX13" i="147"/>
  <c r="FC12" i="146"/>
  <c r="EG8" i="146"/>
  <c r="DI11" i="147"/>
  <c r="JS10" i="146"/>
  <c r="EW20" i="147"/>
  <c r="EV28" i="147"/>
  <c r="EU25" i="147"/>
  <c r="Y35" i="165" s="1"/>
  <c r="Y46" i="165" s="1"/>
  <c r="BV20" i="147"/>
  <c r="BV28" i="147" s="1"/>
  <c r="BC20" i="147"/>
  <c r="BC28" i="147" s="1"/>
  <c r="CP20" i="147"/>
  <c r="O27" i="147"/>
  <c r="P19" i="147"/>
  <c r="AJ19" i="147"/>
  <c r="AI27" i="147"/>
  <c r="EW18" i="147"/>
  <c r="EV26" i="147"/>
  <c r="EA27" i="147"/>
  <c r="EA19" i="147" s="1"/>
  <c r="ET17" i="147"/>
  <c r="P35" i="148"/>
  <c r="O29" i="147"/>
  <c r="P21" i="147"/>
  <c r="AI30" i="147"/>
  <c r="AJ22" i="147"/>
  <c r="O28" i="147"/>
  <c r="P20" i="147"/>
  <c r="EV29" i="147"/>
  <c r="EW21" i="147"/>
  <c r="EA28" i="147"/>
  <c r="EA20" i="147" s="1"/>
  <c r="P30" i="148"/>
  <c r="AG17" i="147"/>
  <c r="EW22" i="147"/>
  <c r="EV30" i="147"/>
  <c r="AI26" i="147"/>
  <c r="AJ18" i="147"/>
  <c r="AH25" i="147"/>
  <c r="Y30" i="165" s="1"/>
  <c r="Y41" i="165" s="1"/>
  <c r="DH27" i="147"/>
  <c r="DI19" i="147"/>
  <c r="DZ18" i="147"/>
  <c r="DZ25" i="147"/>
  <c r="BC19" i="147"/>
  <c r="BC27" i="147" s="1"/>
  <c r="BV19" i="147"/>
  <c r="BV27" i="147" s="1"/>
  <c r="CO27" i="147"/>
  <c r="CP19" i="147"/>
  <c r="DH28" i="147"/>
  <c r="DI20" i="147"/>
  <c r="BB25" i="147"/>
  <c r="BB17" i="147" s="1"/>
  <c r="P29" i="148"/>
  <c r="M17" i="147"/>
  <c r="N36" i="148"/>
  <c r="DG25" i="147"/>
  <c r="Y32" i="165" s="1"/>
  <c r="Y43" i="165" s="1"/>
  <c r="DH30" i="147"/>
  <c r="DI22" i="147"/>
  <c r="AJ21" i="147"/>
  <c r="AI29" i="147"/>
  <c r="O30" i="147"/>
  <c r="P22" i="147"/>
  <c r="CO26" i="147"/>
  <c r="BC18" i="147"/>
  <c r="BC26" i="147" s="1"/>
  <c r="BV18" i="147"/>
  <c r="BV26" i="147" s="1"/>
  <c r="CP18" i="147"/>
  <c r="BV21" i="147"/>
  <c r="BV29" i="147" s="1"/>
  <c r="BC21" i="147"/>
  <c r="BC29" i="147" s="1"/>
  <c r="CP21" i="147"/>
  <c r="BU25" i="147"/>
  <c r="AI28" i="147"/>
  <c r="AJ20" i="147"/>
  <c r="DI18" i="147"/>
  <c r="DH26" i="147"/>
  <c r="DI21" i="147"/>
  <c r="DH29" i="147"/>
  <c r="O33" i="148"/>
  <c r="O26" i="147"/>
  <c r="P18" i="147"/>
  <c r="N25" i="147"/>
  <c r="Y29" i="165" s="1"/>
  <c r="Y40" i="165" s="1"/>
  <c r="EA26" i="147"/>
  <c r="BV22" i="147"/>
  <c r="BV30" i="147" s="1"/>
  <c r="BC22" i="147"/>
  <c r="BC30" i="147" s="1"/>
  <c r="CP22" i="147"/>
  <c r="DF17" i="147"/>
  <c r="P32" i="148"/>
  <c r="EW19" i="147"/>
  <c r="EV27" i="147"/>
  <c r="DZ17" i="147" l="1"/>
  <c r="EG20" i="164"/>
  <c r="EB13" i="147"/>
  <c r="EB14" i="147"/>
  <c r="EB9" i="147" s="1"/>
  <c r="EC11" i="147"/>
  <c r="P31" i="148"/>
  <c r="CN25" i="147"/>
  <c r="Y31" i="165" s="1"/>
  <c r="Y42" i="165" s="1"/>
  <c r="Z42" i="165" s="1"/>
  <c r="T33" i="165"/>
  <c r="U33" i="165"/>
  <c r="EA21" i="147"/>
  <c r="AA40" i="165"/>
  <c r="Z40" i="165"/>
  <c r="Y11" i="165"/>
  <c r="Y13" i="165" s="1"/>
  <c r="Y16" i="165" s="1"/>
  <c r="AD8" i="163"/>
  <c r="C8" i="166"/>
  <c r="U43" i="165"/>
  <c r="S44" i="165"/>
  <c r="AA46" i="165"/>
  <c r="Z46" i="165"/>
  <c r="Z41" i="165"/>
  <c r="AA41" i="165"/>
  <c r="AA43" i="165"/>
  <c r="Z43" i="165"/>
  <c r="LE8" i="146"/>
  <c r="LE21" i="146" s="1"/>
  <c r="V31" i="165"/>
  <c r="W31" i="165" s="1"/>
  <c r="EA9" i="147"/>
  <c r="N47" i="165"/>
  <c r="O47" i="165"/>
  <c r="KF8" i="146"/>
  <c r="KF21" i="146" s="1"/>
  <c r="AB8" i="163"/>
  <c r="CO9" i="147"/>
  <c r="EG21" i="164" s="1"/>
  <c r="CO28" i="147"/>
  <c r="EB28" i="147" s="1"/>
  <c r="EB20" i="147" s="1"/>
  <c r="KH9" i="146"/>
  <c r="LH9" i="146" s="1"/>
  <c r="KF24" i="146"/>
  <c r="LF11" i="146"/>
  <c r="LF24" i="146" s="1"/>
  <c r="KW22" i="146"/>
  <c r="KT8" i="146"/>
  <c r="KT21" i="146" s="1"/>
  <c r="LF22" i="146"/>
  <c r="LG10" i="146"/>
  <c r="LG23" i="146" s="1"/>
  <c r="KG23" i="146"/>
  <c r="LF12" i="146"/>
  <c r="LF25" i="146" s="1"/>
  <c r="KF25" i="146"/>
  <c r="KH11" i="146"/>
  <c r="KU24" i="146"/>
  <c r="LG11" i="146"/>
  <c r="LG24" i="146" s="1"/>
  <c r="KG24" i="146"/>
  <c r="CQ11" i="147"/>
  <c r="KH10" i="146"/>
  <c r="CP14" i="147"/>
  <c r="KG13" i="146"/>
  <c r="KU12" i="146"/>
  <c r="KU25" i="146" s="1"/>
  <c r="EX13" i="147"/>
  <c r="IZ12" i="146"/>
  <c r="EA22" i="147"/>
  <c r="AL12" i="147"/>
  <c r="AL9" i="147" s="1"/>
  <c r="S13" i="147"/>
  <c r="S9" i="147" s="1"/>
  <c r="LG9" i="146"/>
  <c r="KG22" i="146"/>
  <c r="T13" i="147"/>
  <c r="CP13" i="147"/>
  <c r="EC13" i="147" s="1"/>
  <c r="KG12" i="146"/>
  <c r="T11" i="147"/>
  <c r="LF13" i="146"/>
  <c r="LF26" i="146" s="1"/>
  <c r="KF26" i="146"/>
  <c r="O36" i="148"/>
  <c r="C10" i="163" s="1"/>
  <c r="BU17" i="147"/>
  <c r="EX14" i="147"/>
  <c r="IZ13" i="146"/>
  <c r="KV13" i="146" s="1"/>
  <c r="KV26" i="146" s="1"/>
  <c r="O23" i="148"/>
  <c r="EF23" i="164"/>
  <c r="AH10" i="165"/>
  <c r="AA35" i="165"/>
  <c r="Z35" i="165"/>
  <c r="Z32" i="165"/>
  <c r="AA32" i="165"/>
  <c r="P22" i="148"/>
  <c r="V22" i="165"/>
  <c r="Z30" i="165"/>
  <c r="AA30" i="165"/>
  <c r="C9" i="163"/>
  <c r="P25" i="148"/>
  <c r="V25" i="165"/>
  <c r="P19" i="148"/>
  <c r="V19" i="165"/>
  <c r="EJ22" i="164"/>
  <c r="AE12" i="165"/>
  <c r="AA29" i="165"/>
  <c r="Z29" i="165"/>
  <c r="Y33" i="165"/>
  <c r="P21" i="148"/>
  <c r="V21" i="165"/>
  <c r="EE24" i="164"/>
  <c r="AK9" i="165"/>
  <c r="EH21" i="164"/>
  <c r="AB15" i="165"/>
  <c r="S23" i="165"/>
  <c r="P20" i="148"/>
  <c r="V20" i="165"/>
  <c r="U36" i="165"/>
  <c r="T36" i="165"/>
  <c r="S26" i="165"/>
  <c r="Q16" i="148"/>
  <c r="R15" i="148"/>
  <c r="S12" i="148"/>
  <c r="T10" i="148"/>
  <c r="U9" i="148"/>
  <c r="BD9" i="147"/>
  <c r="BF8" i="146"/>
  <c r="EW9" i="147"/>
  <c r="DN8" i="146"/>
  <c r="EH8" i="146"/>
  <c r="BX9" i="147"/>
  <c r="AM8" i="146"/>
  <c r="AP8" i="146" s="1" a="1"/>
  <c r="AP8" i="146" s="1"/>
  <c r="DJ13" i="147"/>
  <c r="JT12" i="146"/>
  <c r="T10" i="147"/>
  <c r="BG8" i="146"/>
  <c r="FW9" i="146"/>
  <c r="BF10" i="147"/>
  <c r="DJ14" i="147"/>
  <c r="JT13" i="146"/>
  <c r="CQ10" i="147"/>
  <c r="DJ10" i="147"/>
  <c r="JT9" i="146"/>
  <c r="JS8" i="146"/>
  <c r="DJ12" i="147"/>
  <c r="ED12" i="147" s="1"/>
  <c r="JT11" i="146"/>
  <c r="DI9" i="147"/>
  <c r="EX11" i="147"/>
  <c r="IZ10" i="146"/>
  <c r="KV10" i="146" s="1"/>
  <c r="KV23" i="146" s="1"/>
  <c r="IY8" i="146"/>
  <c r="FV13" i="146"/>
  <c r="EI13" i="146"/>
  <c r="BE14" i="147"/>
  <c r="BH9" i="146"/>
  <c r="U9" i="146"/>
  <c r="T8" i="146"/>
  <c r="DO11" i="146"/>
  <c r="CV11" i="146"/>
  <c r="CU8" i="146"/>
  <c r="FW11" i="146"/>
  <c r="CR12" i="147" s="1"/>
  <c r="BF12" i="147"/>
  <c r="EJ11" i="146"/>
  <c r="BZ11" i="147"/>
  <c r="FE10" i="146"/>
  <c r="CA11" i="147" s="1"/>
  <c r="EX12" i="147"/>
  <c r="IZ11" i="146"/>
  <c r="KV11" i="146" s="1"/>
  <c r="EC10" i="147"/>
  <c r="FU8" i="146"/>
  <c r="FW10" i="146"/>
  <c r="EJ10" i="146"/>
  <c r="BF11" i="147"/>
  <c r="BE13" i="147"/>
  <c r="EI12" i="146"/>
  <c r="FV12" i="146"/>
  <c r="DP9" i="146"/>
  <c r="CC9" i="146"/>
  <c r="CB8" i="146"/>
  <c r="DJ11" i="147"/>
  <c r="JT10" i="146"/>
  <c r="AM10" i="147"/>
  <c r="EZ10" i="147"/>
  <c r="JB9" i="146"/>
  <c r="KX9" i="146" s="1"/>
  <c r="KX22" i="146" s="1"/>
  <c r="BY13" i="147"/>
  <c r="FD12" i="146"/>
  <c r="BY10" i="147"/>
  <c r="FD9" i="146"/>
  <c r="FC8" i="146"/>
  <c r="EV25" i="147"/>
  <c r="AI25" i="147"/>
  <c r="BV25" i="147"/>
  <c r="BC25" i="147"/>
  <c r="BC17" i="147" s="1"/>
  <c r="EB30" i="147"/>
  <c r="EB26" i="147"/>
  <c r="O25" i="147"/>
  <c r="AB29" i="165" s="1"/>
  <c r="AB40" i="165" s="1"/>
  <c r="AJ27" i="147"/>
  <c r="AK19" i="147"/>
  <c r="DJ21" i="147"/>
  <c r="DI29" i="147"/>
  <c r="EX21" i="147"/>
  <c r="EW29" i="147"/>
  <c r="AK22" i="147"/>
  <c r="AJ30" i="147"/>
  <c r="DJ22" i="147"/>
  <c r="DI30" i="147"/>
  <c r="P28" i="147"/>
  <c r="Q20" i="147"/>
  <c r="Q21" i="147"/>
  <c r="P29" i="147"/>
  <c r="DJ20" i="147"/>
  <c r="DI28" i="147"/>
  <c r="DG17" i="147"/>
  <c r="Q32" i="148"/>
  <c r="Q35" i="148"/>
  <c r="EU17" i="147"/>
  <c r="N26" i="148"/>
  <c r="EB29" i="147"/>
  <c r="EB21" i="147" s="1"/>
  <c r="EX20" i="147"/>
  <c r="EW28" i="147"/>
  <c r="Q31" i="148"/>
  <c r="CN17" i="147"/>
  <c r="EX18" i="147"/>
  <c r="EW26" i="147"/>
  <c r="P30" i="147"/>
  <c r="Q22" i="147"/>
  <c r="P27" i="147"/>
  <c r="Q19" i="147"/>
  <c r="DI26" i="147"/>
  <c r="DJ18" i="147"/>
  <c r="EB27" i="147"/>
  <c r="EB19" i="147" s="1"/>
  <c r="BD22" i="147"/>
  <c r="BD30" i="147" s="1"/>
  <c r="BW22" i="147"/>
  <c r="BW30" i="147" s="1"/>
  <c r="CQ22" i="147"/>
  <c r="AH17" i="147"/>
  <c r="Q30" i="148"/>
  <c r="EW30" i="147"/>
  <c r="EX22" i="147"/>
  <c r="EX19" i="147"/>
  <c r="EW27" i="147"/>
  <c r="DH25" i="147"/>
  <c r="AB32" i="165" s="1"/>
  <c r="AB43" i="165" s="1"/>
  <c r="BW19" i="147"/>
  <c r="BW27" i="147" s="1"/>
  <c r="BD19" i="147"/>
  <c r="BD27" i="147" s="1"/>
  <c r="CQ19" i="147"/>
  <c r="CP27" i="147"/>
  <c r="AJ29" i="147"/>
  <c r="AK21" i="147"/>
  <c r="BW20" i="147"/>
  <c r="BW28" i="147" s="1"/>
  <c r="BD20" i="147"/>
  <c r="BD28" i="147" s="1"/>
  <c r="CQ20" i="147"/>
  <c r="CP28" i="147"/>
  <c r="AJ28" i="147"/>
  <c r="AK20" i="147"/>
  <c r="DI27" i="147"/>
  <c r="DJ19" i="147"/>
  <c r="BW21" i="147"/>
  <c r="BW29" i="147" s="1"/>
  <c r="BD21" i="147"/>
  <c r="BD29" i="147" s="1"/>
  <c r="CQ21" i="147"/>
  <c r="EA18" i="147"/>
  <c r="EA25" i="147"/>
  <c r="Q29" i="148"/>
  <c r="N17" i="147"/>
  <c r="Q18" i="147"/>
  <c r="P26" i="147"/>
  <c r="BW18" i="147"/>
  <c r="BW26" i="147" s="1"/>
  <c r="CP26" i="147"/>
  <c r="BD18" i="147"/>
  <c r="BD26" i="147" s="1"/>
  <c r="CQ18" i="147"/>
  <c r="P33" i="148"/>
  <c r="AJ26" i="147"/>
  <c r="AK18" i="147"/>
  <c r="CP9" i="147" l="1"/>
  <c r="Z31" i="165"/>
  <c r="Y44" i="165"/>
  <c r="Z44" i="165" s="1"/>
  <c r="AA44" i="165"/>
  <c r="EA17" i="147"/>
  <c r="X31" i="165"/>
  <c r="CO25" i="147"/>
  <c r="R31" i="148" s="1"/>
  <c r="R11" i="148"/>
  <c r="R13" i="148" s="1"/>
  <c r="R16" i="148" s="1"/>
  <c r="U44" i="165"/>
  <c r="T44" i="165"/>
  <c r="CP30" i="147"/>
  <c r="EB22" i="147"/>
  <c r="EC14" i="147"/>
  <c r="KU8" i="146"/>
  <c r="KU21" i="146" s="1"/>
  <c r="AA42" i="165"/>
  <c r="AA31" i="165"/>
  <c r="CP29" i="147"/>
  <c r="ED11" i="147"/>
  <c r="AD43" i="165"/>
  <c r="AC43" i="165"/>
  <c r="AD9" i="163"/>
  <c r="C9" i="166"/>
  <c r="AD10" i="163"/>
  <c r="C10" i="166"/>
  <c r="AC40" i="165"/>
  <c r="AD40" i="165"/>
  <c r="S47" i="165"/>
  <c r="EL16" i="164"/>
  <c r="EL15" i="164" s="1"/>
  <c r="AB8" i="166"/>
  <c r="EN16" i="164"/>
  <c r="EN15" i="164" s="1"/>
  <c r="AD8" i="166"/>
  <c r="V33" i="165"/>
  <c r="AA33" i="165" s="1"/>
  <c r="V42" i="165"/>
  <c r="AB11" i="165"/>
  <c r="AB13" i="165" s="1"/>
  <c r="AB16" i="165" s="1"/>
  <c r="KH22" i="146"/>
  <c r="KI11" i="146"/>
  <c r="KI24" i="146" s="1"/>
  <c r="KI9" i="146"/>
  <c r="LI9" i="146" s="1"/>
  <c r="LH11" i="146"/>
  <c r="LH24" i="146" s="1"/>
  <c r="KH24" i="146"/>
  <c r="LH22" i="146"/>
  <c r="LF8" i="146"/>
  <c r="LF21" i="146" s="1"/>
  <c r="LG13" i="146"/>
  <c r="LG26" i="146" s="1"/>
  <c r="KG26" i="146"/>
  <c r="CR11" i="147"/>
  <c r="KI10" i="146"/>
  <c r="AM12" i="147"/>
  <c r="AM9" i="147" s="1"/>
  <c r="LH10" i="146"/>
  <c r="LH23" i="146" s="1"/>
  <c r="KH23" i="146"/>
  <c r="CQ13" i="147"/>
  <c r="KH12" i="146"/>
  <c r="KV24" i="146"/>
  <c r="LG22" i="146"/>
  <c r="KV12" i="146"/>
  <c r="KV25" i="146" s="1"/>
  <c r="JA12" i="146"/>
  <c r="EY13" i="147"/>
  <c r="KG25" i="146"/>
  <c r="LG12" i="146"/>
  <c r="LG25" i="146" s="1"/>
  <c r="CQ14" i="147"/>
  <c r="CQ30" i="147" s="1"/>
  <c r="KH13" i="146"/>
  <c r="KG8" i="146"/>
  <c r="KG21" i="146" s="1"/>
  <c r="O26" i="148"/>
  <c r="P36" i="148"/>
  <c r="P26" i="148" s="1"/>
  <c r="BV17" i="147"/>
  <c r="JA13" i="146"/>
  <c r="KW13" i="146" s="1"/>
  <c r="KW26" i="146" s="1"/>
  <c r="EY14" i="147"/>
  <c r="AB9" i="163"/>
  <c r="AB10" i="163"/>
  <c r="P23" i="148"/>
  <c r="AD29" i="165"/>
  <c r="AC29" i="165"/>
  <c r="EG22" i="164"/>
  <c r="AE11" i="165"/>
  <c r="EJ23" i="164"/>
  <c r="AH12" i="165"/>
  <c r="Q25" i="148"/>
  <c r="Y25" i="165"/>
  <c r="EE25" i="164"/>
  <c r="AN9" i="165"/>
  <c r="EH22" i="164"/>
  <c r="AE15" i="165"/>
  <c r="Q19" i="148"/>
  <c r="Y19" i="165"/>
  <c r="Q22" i="148"/>
  <c r="Y22" i="165"/>
  <c r="AC32" i="165"/>
  <c r="AD32" i="165"/>
  <c r="V23" i="165"/>
  <c r="Q21" i="148"/>
  <c r="Y21" i="165"/>
  <c r="AI17" i="147"/>
  <c r="AB30" i="165"/>
  <c r="AB41" i="165" s="1"/>
  <c r="Y36" i="165"/>
  <c r="EF24" i="164"/>
  <c r="AK10" i="165"/>
  <c r="Q20" i="148"/>
  <c r="Y20" i="165"/>
  <c r="EV17" i="147"/>
  <c r="AB35" i="165"/>
  <c r="AB46" i="165" s="1"/>
  <c r="S11" i="148"/>
  <c r="S13" i="148" s="1"/>
  <c r="S15" i="148"/>
  <c r="U10" i="148"/>
  <c r="T12" i="148"/>
  <c r="V9" i="148"/>
  <c r="ED13" i="147"/>
  <c r="BE9" i="147"/>
  <c r="EX9" i="147"/>
  <c r="BY9" i="147"/>
  <c r="R35" i="148"/>
  <c r="DO8" i="146"/>
  <c r="EC9" i="147"/>
  <c r="FV8" i="146"/>
  <c r="EY11" i="147"/>
  <c r="JA10" i="146"/>
  <c r="KW10" i="146" s="1"/>
  <c r="IZ8" i="146"/>
  <c r="ED10" i="147"/>
  <c r="DK14" i="147"/>
  <c r="JU13" i="146"/>
  <c r="JC9" i="146"/>
  <c r="KY9" i="146" s="1"/>
  <c r="KY22" i="146" s="1"/>
  <c r="FA10" i="147"/>
  <c r="FX11" i="146"/>
  <c r="CS12" i="147" s="1"/>
  <c r="EK11" i="146"/>
  <c r="BG12" i="147"/>
  <c r="EJ12" i="146"/>
  <c r="FW12" i="146"/>
  <c r="BF13" i="147"/>
  <c r="EK10" i="146"/>
  <c r="FX10" i="146"/>
  <c r="BG11" i="147"/>
  <c r="EI8" i="146"/>
  <c r="FX9" i="146"/>
  <c r="EK9" i="146"/>
  <c r="BG10" i="147"/>
  <c r="CR10" i="147"/>
  <c r="DK11" i="147"/>
  <c r="JU10" i="146"/>
  <c r="CV8" i="146"/>
  <c r="CY8" i="146" s="1" a="1"/>
  <c r="CY8" i="146" s="1"/>
  <c r="DP11" i="146"/>
  <c r="DK12" i="147"/>
  <c r="EE12" i="147" s="1"/>
  <c r="JU11" i="146"/>
  <c r="BZ10" i="147"/>
  <c r="FE9" i="146"/>
  <c r="FD8" i="146"/>
  <c r="T9" i="147"/>
  <c r="BI9" i="146"/>
  <c r="U8" i="146"/>
  <c r="V8" i="146" s="1" a="1"/>
  <c r="V8" i="146" s="1"/>
  <c r="JU9" i="146"/>
  <c r="DK10" i="147"/>
  <c r="JT8" i="146"/>
  <c r="DK13" i="147"/>
  <c r="JU12" i="146"/>
  <c r="EY12" i="147"/>
  <c r="JA11" i="146"/>
  <c r="KW11" i="146" s="1"/>
  <c r="KW24" i="146" s="1"/>
  <c r="U10" i="147"/>
  <c r="BH8" i="146"/>
  <c r="DJ9" i="147"/>
  <c r="BZ13" i="147"/>
  <c r="FE12" i="146"/>
  <c r="CA13" i="147" s="1"/>
  <c r="AN10" i="147"/>
  <c r="EJ13" i="146"/>
  <c r="BF14" i="147"/>
  <c r="FW13" i="146"/>
  <c r="R30" i="148"/>
  <c r="DQ9" i="146"/>
  <c r="CD9" i="146"/>
  <c r="CC8" i="146"/>
  <c r="EC27" i="147"/>
  <c r="EC19" i="147" s="1"/>
  <c r="BW25" i="147"/>
  <c r="P25" i="147"/>
  <c r="AE29" i="165" s="1"/>
  <c r="AE40" i="165" s="1"/>
  <c r="EC26" i="147"/>
  <c r="BX20" i="147"/>
  <c r="BX28" i="147" s="1"/>
  <c r="CR20" i="147"/>
  <c r="BE20" i="147"/>
  <c r="BE28" i="147" s="1"/>
  <c r="CQ28" i="147"/>
  <c r="EY21" i="147"/>
  <c r="EX29" i="147"/>
  <c r="AL22" i="147"/>
  <c r="AK30" i="147"/>
  <c r="R22" i="147"/>
  <c r="Q30" i="147"/>
  <c r="EW25" i="147"/>
  <c r="AE35" i="165" s="1"/>
  <c r="AE46" i="165" s="1"/>
  <c r="AL21" i="147"/>
  <c r="AK29" i="147"/>
  <c r="AK28" i="147"/>
  <c r="AL20" i="147"/>
  <c r="EY22" i="147"/>
  <c r="EX30" i="147"/>
  <c r="EC30" i="147"/>
  <c r="DK21" i="147"/>
  <c r="DJ29" i="147"/>
  <c r="Q26" i="147"/>
  <c r="R18" i="147"/>
  <c r="Q33" i="148"/>
  <c r="DJ28" i="147"/>
  <c r="DK20" i="147"/>
  <c r="AL19" i="147"/>
  <c r="AK27" i="147"/>
  <c r="AL18" i="147"/>
  <c r="AK26" i="147"/>
  <c r="BX19" i="147"/>
  <c r="BX27" i="147" s="1"/>
  <c r="CQ27" i="147"/>
  <c r="BE19" i="147"/>
  <c r="BE27" i="147" s="1"/>
  <c r="CR19" i="147"/>
  <c r="BX22" i="147"/>
  <c r="BX30" i="147" s="1"/>
  <c r="BE22" i="147"/>
  <c r="BE30" i="147" s="1"/>
  <c r="CR22" i="147"/>
  <c r="Q29" i="147"/>
  <c r="R21" i="147"/>
  <c r="AJ25" i="147"/>
  <c r="AE30" i="165" s="1"/>
  <c r="AE41" i="165" s="1"/>
  <c r="Q28" i="147"/>
  <c r="R20" i="147"/>
  <c r="EC28" i="147"/>
  <c r="EC20" i="147" s="1"/>
  <c r="DK18" i="147"/>
  <c r="DJ26" i="147"/>
  <c r="DJ30" i="147"/>
  <c r="DK22" i="147"/>
  <c r="EY19" i="147"/>
  <c r="EX27" i="147"/>
  <c r="EX26" i="147"/>
  <c r="EY18" i="147"/>
  <c r="BX21" i="147"/>
  <c r="BX29" i="147" s="1"/>
  <c r="CR21" i="147"/>
  <c r="BE21" i="147"/>
  <c r="BE29" i="147" s="1"/>
  <c r="EX28" i="147"/>
  <c r="EY20" i="147"/>
  <c r="DK19" i="147"/>
  <c r="DJ27" i="147"/>
  <c r="DH17" i="147"/>
  <c r="R32" i="148"/>
  <c r="CQ26" i="147"/>
  <c r="BE18" i="147"/>
  <c r="BE26" i="147" s="1"/>
  <c r="BX18" i="147"/>
  <c r="BX26" i="147" s="1"/>
  <c r="CR18" i="147"/>
  <c r="DI25" i="147"/>
  <c r="AE32" i="165" s="1"/>
  <c r="AE43" i="165" s="1"/>
  <c r="O17" i="147"/>
  <c r="R29" i="148"/>
  <c r="BD25" i="147"/>
  <c r="BD17" i="147" s="1"/>
  <c r="R19" i="147"/>
  <c r="Q27" i="147"/>
  <c r="EB18" i="147"/>
  <c r="EB25" i="147"/>
  <c r="EB17" i="147" s="1"/>
  <c r="Y47" i="165" l="1"/>
  <c r="EC22" i="147"/>
  <c r="CO17" i="147"/>
  <c r="R21" i="148" s="1"/>
  <c r="CP25" i="147"/>
  <c r="S31" i="148" s="1"/>
  <c r="EC29" i="147"/>
  <c r="EC21" i="147" s="1"/>
  <c r="AB31" i="165"/>
  <c r="AB42" i="165" s="1"/>
  <c r="AB44" i="165" s="1"/>
  <c r="Z33" i="165"/>
  <c r="LI11" i="146"/>
  <c r="LI24" i="146" s="1"/>
  <c r="EL18" i="164"/>
  <c r="AB10" i="166"/>
  <c r="U47" i="165"/>
  <c r="T47" i="165"/>
  <c r="EL17" i="164"/>
  <c r="AB9" i="166"/>
  <c r="AG43" i="165"/>
  <c r="AF43" i="165"/>
  <c r="AF40" i="165"/>
  <c r="AG40" i="165"/>
  <c r="AD41" i="165"/>
  <c r="AC41" i="165"/>
  <c r="AG46" i="165"/>
  <c r="AF46" i="165"/>
  <c r="AA47" i="165"/>
  <c r="Z47" i="165"/>
  <c r="EN18" i="164"/>
  <c r="AD10" i="166"/>
  <c r="X42" i="165"/>
  <c r="W42" i="165"/>
  <c r="V44" i="165"/>
  <c r="AG41" i="165"/>
  <c r="AF41" i="165"/>
  <c r="V36" i="165"/>
  <c r="AA36" i="165" s="1"/>
  <c r="X33" i="165"/>
  <c r="W33" i="165"/>
  <c r="EN17" i="164"/>
  <c r="AD9" i="166"/>
  <c r="KH8" i="146"/>
  <c r="KH21" i="146" s="1"/>
  <c r="AD46" i="165"/>
  <c r="AC46" i="165"/>
  <c r="KI22" i="146"/>
  <c r="ED14" i="147"/>
  <c r="ED9" i="147" s="1"/>
  <c r="EJ8" i="146"/>
  <c r="CQ9" i="147"/>
  <c r="T11" i="148" s="1"/>
  <c r="T13" i="148" s="1"/>
  <c r="CQ29" i="147"/>
  <c r="CQ25" i="147" s="1"/>
  <c r="AH31" i="165" s="1"/>
  <c r="AH42" i="165" s="1"/>
  <c r="CR13" i="147"/>
  <c r="CR29" i="147" s="1"/>
  <c r="KI12" i="146"/>
  <c r="LG8" i="146"/>
  <c r="LG21" i="146" s="1"/>
  <c r="LI10" i="146"/>
  <c r="LI23" i="146" s="1"/>
  <c r="KI23" i="146"/>
  <c r="AN12" i="147"/>
  <c r="AN9" i="147" s="1"/>
  <c r="EE11" i="147"/>
  <c r="KW12" i="146"/>
  <c r="KW25" i="146" s="1"/>
  <c r="JB12" i="146"/>
  <c r="EZ13" i="147"/>
  <c r="KV8" i="146"/>
  <c r="KV21" i="146" s="1"/>
  <c r="KH25" i="146"/>
  <c r="LH12" i="146"/>
  <c r="CR14" i="147"/>
  <c r="CR30" i="147" s="1"/>
  <c r="KI13" i="146"/>
  <c r="KJ9" i="146"/>
  <c r="C11" i="163"/>
  <c r="LI22" i="146"/>
  <c r="KW23" i="146"/>
  <c r="LH13" i="146"/>
  <c r="LH26" i="146" s="1"/>
  <c r="KH26" i="146"/>
  <c r="CS11" i="147"/>
  <c r="KJ10" i="146"/>
  <c r="KJ11" i="146"/>
  <c r="Q36" i="148"/>
  <c r="C12" i="163" s="1"/>
  <c r="BW17" i="147"/>
  <c r="EZ14" i="147"/>
  <c r="JB13" i="146"/>
  <c r="KX13" i="146" s="1"/>
  <c r="KX26" i="146" s="1"/>
  <c r="Q23" i="148"/>
  <c r="AG35" i="165"/>
  <c r="AF35" i="165"/>
  <c r="EF25" i="164"/>
  <c r="AN10" i="165"/>
  <c r="AD35" i="165"/>
  <c r="AC35" i="165"/>
  <c r="R25" i="148"/>
  <c r="AB25" i="165"/>
  <c r="AF30" i="165"/>
  <c r="AG30" i="165"/>
  <c r="EH23" i="164"/>
  <c r="AH15" i="165"/>
  <c r="R19" i="148"/>
  <c r="AB19" i="165"/>
  <c r="AE13" i="165"/>
  <c r="EJ24" i="164"/>
  <c r="AK12" i="165"/>
  <c r="AF32" i="165"/>
  <c r="AG32" i="165"/>
  <c r="Y26" i="165"/>
  <c r="AG29" i="165"/>
  <c r="AF29" i="165"/>
  <c r="AC30" i="165"/>
  <c r="AD30" i="165"/>
  <c r="R22" i="148"/>
  <c r="AB22" i="165"/>
  <c r="EE26" i="164"/>
  <c r="AQ9" i="165"/>
  <c r="R20" i="148"/>
  <c r="AB20" i="165"/>
  <c r="Y23" i="165"/>
  <c r="S16" i="148"/>
  <c r="T15" i="148"/>
  <c r="U12" i="148"/>
  <c r="V10" i="148"/>
  <c r="W9" i="148"/>
  <c r="DP8" i="146"/>
  <c r="BF9" i="147"/>
  <c r="BZ9" i="147"/>
  <c r="DR9" i="146"/>
  <c r="CD8" i="146"/>
  <c r="CE8" i="146" s="1" a="1"/>
  <c r="CE8" i="146" s="1"/>
  <c r="U9" i="147"/>
  <c r="FY9" i="146"/>
  <c r="EL9" i="146"/>
  <c r="BH10" i="147"/>
  <c r="EZ12" i="147"/>
  <c r="JB11" i="146"/>
  <c r="KX11" i="146" s="1"/>
  <c r="KX24" i="146" s="1"/>
  <c r="CS10" i="147"/>
  <c r="FB10" i="147"/>
  <c r="JD9" i="146"/>
  <c r="KZ9" i="146" s="1"/>
  <c r="CA10" i="147"/>
  <c r="CA9" i="147" s="1"/>
  <c r="FE8" i="146"/>
  <c r="FH8" i="146" s="1" a="1"/>
  <c r="FH8" i="146" s="1"/>
  <c r="DL12" i="147"/>
  <c r="EF12" i="147" s="1"/>
  <c r="JV11" i="146"/>
  <c r="AO10" i="147"/>
  <c r="AO9" i="147" s="1"/>
  <c r="DQ8" i="146"/>
  <c r="DL13" i="147"/>
  <c r="JV12" i="146"/>
  <c r="DL14" i="147"/>
  <c r="JV13" i="146"/>
  <c r="FY10" i="146"/>
  <c r="BH11" i="147"/>
  <c r="EL10" i="146"/>
  <c r="DL10" i="147"/>
  <c r="JV9" i="146"/>
  <c r="JU8" i="146"/>
  <c r="JV10" i="146"/>
  <c r="DL11" i="147"/>
  <c r="EK12" i="146"/>
  <c r="BG13" i="147"/>
  <c r="FX12" i="146"/>
  <c r="JB10" i="146"/>
  <c r="KX10" i="146" s="1"/>
  <c r="KX23" i="146" s="1"/>
  <c r="EZ11" i="147"/>
  <c r="JA8" i="146"/>
  <c r="R33" i="148"/>
  <c r="FW8" i="146"/>
  <c r="EY9" i="147"/>
  <c r="DK9" i="147"/>
  <c r="BI8" i="146"/>
  <c r="BJ8" i="146" s="1" a="1"/>
  <c r="BJ8" i="146" s="1"/>
  <c r="V10" i="147"/>
  <c r="EL11" i="146"/>
  <c r="BH12" i="147"/>
  <c r="FY11" i="146"/>
  <c r="CT12" i="147" s="1"/>
  <c r="FX13" i="146"/>
  <c r="EK13" i="146"/>
  <c r="BG14" i="147"/>
  <c r="EE10" i="147"/>
  <c r="ED28" i="147"/>
  <c r="ED20" i="147" s="1"/>
  <c r="EZ20" i="147"/>
  <c r="EY28" i="147"/>
  <c r="R28" i="147"/>
  <c r="S20" i="147"/>
  <c r="BY20" i="147"/>
  <c r="BY28" i="147" s="1"/>
  <c r="CS20" i="147"/>
  <c r="BF20" i="147"/>
  <c r="BF28" i="147" s="1"/>
  <c r="CR28" i="147"/>
  <c r="BY22" i="147"/>
  <c r="BY30" i="147" s="1"/>
  <c r="BF22" i="147"/>
  <c r="BF30" i="147" s="1"/>
  <c r="CS22" i="147"/>
  <c r="Q25" i="147"/>
  <c r="AH29" i="165" s="1"/>
  <c r="AH40" i="165" s="1"/>
  <c r="ED26" i="147"/>
  <c r="DI17" i="147"/>
  <c r="S32" i="148"/>
  <c r="BX25" i="147"/>
  <c r="R26" i="147"/>
  <c r="S18" i="147"/>
  <c r="R27" i="147"/>
  <c r="S19" i="147"/>
  <c r="EY29" i="147"/>
  <c r="EZ21" i="147"/>
  <c r="CR26" i="147"/>
  <c r="BY18" i="147"/>
  <c r="BY26" i="147" s="1"/>
  <c r="CS18" i="147"/>
  <c r="BF18" i="147"/>
  <c r="BF26" i="147" s="1"/>
  <c r="AM19" i="147"/>
  <c r="AL27" i="147"/>
  <c r="AJ17" i="147"/>
  <c r="S30" i="148"/>
  <c r="AL29" i="147"/>
  <c r="AM21" i="147"/>
  <c r="R29" i="147"/>
  <c r="S21" i="147"/>
  <c r="EW17" i="147"/>
  <c r="S35" i="148"/>
  <c r="BY21" i="147"/>
  <c r="BY29" i="147" s="1"/>
  <c r="BF21" i="147"/>
  <c r="BF29" i="147" s="1"/>
  <c r="CS21" i="147"/>
  <c r="EC25" i="147"/>
  <c r="EC17" i="147" s="1"/>
  <c r="EC18" i="147"/>
  <c r="P17" i="147"/>
  <c r="S29" i="148"/>
  <c r="EY26" i="147"/>
  <c r="EZ18" i="147"/>
  <c r="ED27" i="147"/>
  <c r="ED19" i="147" s="1"/>
  <c r="DK29" i="147"/>
  <c r="DL21" i="147"/>
  <c r="DJ25" i="147"/>
  <c r="AH32" i="165" s="1"/>
  <c r="AH43" i="165" s="1"/>
  <c r="AK25" i="147"/>
  <c r="AH30" i="165" s="1"/>
  <c r="AH41" i="165" s="1"/>
  <c r="EZ22" i="147"/>
  <c r="EY30" i="147"/>
  <c r="DK28" i="147"/>
  <c r="DL20" i="147"/>
  <c r="BE25" i="147"/>
  <c r="BE17" i="147" s="1"/>
  <c r="EX25" i="147"/>
  <c r="AH35" i="165" s="1"/>
  <c r="AH46" i="165" s="1"/>
  <c r="BY19" i="147"/>
  <c r="BY27" i="147" s="1"/>
  <c r="BF19" i="147"/>
  <c r="BF27" i="147" s="1"/>
  <c r="CS19" i="147"/>
  <c r="CR27" i="147"/>
  <c r="EY27" i="147"/>
  <c r="EZ19" i="147"/>
  <c r="ED30" i="147"/>
  <c r="DL22" i="147"/>
  <c r="DK30" i="147"/>
  <c r="R30" i="147"/>
  <c r="S22" i="147"/>
  <c r="DL19" i="147"/>
  <c r="DK27" i="147"/>
  <c r="DK26" i="147"/>
  <c r="DL18" i="147"/>
  <c r="AL26" i="147"/>
  <c r="AM18" i="147"/>
  <c r="AL28" i="147"/>
  <c r="AM20" i="147"/>
  <c r="AM22" i="147"/>
  <c r="AL30" i="147"/>
  <c r="AD42" i="165" l="1"/>
  <c r="AB21" i="165"/>
  <c r="AD31" i="165"/>
  <c r="AC42" i="165"/>
  <c r="CP17" i="147"/>
  <c r="AE31" i="165"/>
  <c r="AG31" i="165" s="1"/>
  <c r="AD44" i="165"/>
  <c r="AC44" i="165"/>
  <c r="Z36" i="165"/>
  <c r="AC31" i="165"/>
  <c r="X44" i="165"/>
  <c r="W44" i="165"/>
  <c r="ED22" i="147"/>
  <c r="AB33" i="165"/>
  <c r="AD33" i="165" s="1"/>
  <c r="AH11" i="165"/>
  <c r="AH13" i="165" s="1"/>
  <c r="AH16" i="165" s="1"/>
  <c r="EG23" i="164"/>
  <c r="ED29" i="147"/>
  <c r="ED21" i="147" s="1"/>
  <c r="AJ42" i="165"/>
  <c r="AI42" i="165"/>
  <c r="X36" i="165"/>
  <c r="W36" i="165"/>
  <c r="V26" i="165"/>
  <c r="KI8" i="146"/>
  <c r="KI21" i="146" s="1"/>
  <c r="AD11" i="163"/>
  <c r="C11" i="166"/>
  <c r="V47" i="165"/>
  <c r="AJ46" i="165"/>
  <c r="AI46" i="165"/>
  <c r="AH44" i="165"/>
  <c r="AJ40" i="165"/>
  <c r="AI40" i="165"/>
  <c r="AD12" i="163"/>
  <c r="C12" i="166"/>
  <c r="AJ41" i="165"/>
  <c r="AI41" i="165"/>
  <c r="AI43" i="165"/>
  <c r="AJ43" i="165"/>
  <c r="AB47" i="165"/>
  <c r="CR9" i="147"/>
  <c r="AK11" i="165" s="1"/>
  <c r="AK13" i="165" s="1"/>
  <c r="Q26" i="148"/>
  <c r="EE13" i="147"/>
  <c r="EE14" i="147"/>
  <c r="AB11" i="163"/>
  <c r="LH25" i="146"/>
  <c r="LH8" i="146"/>
  <c r="LH21" i="146" s="1"/>
  <c r="LJ11" i="146"/>
  <c r="LJ24" i="146" s="1"/>
  <c r="KJ24" i="146"/>
  <c r="CS13" i="147"/>
  <c r="EF13" i="147" s="1"/>
  <c r="KJ12" i="146"/>
  <c r="LJ10" i="146"/>
  <c r="LJ23" i="146" s="1"/>
  <c r="KJ23" i="146"/>
  <c r="CS14" i="147"/>
  <c r="KJ13" i="146"/>
  <c r="KX12" i="146"/>
  <c r="FA13" i="147"/>
  <c r="JC12" i="146"/>
  <c r="KW8" i="146"/>
  <c r="KW21" i="146" s="1"/>
  <c r="KZ22" i="146"/>
  <c r="KK11" i="146"/>
  <c r="KI25" i="146"/>
  <c r="LI12" i="146"/>
  <c r="LJ9" i="146"/>
  <c r="KJ22" i="146"/>
  <c r="CT11" i="147"/>
  <c r="KK10" i="146"/>
  <c r="KK9" i="146"/>
  <c r="LI13" i="146"/>
  <c r="LI26" i="146" s="1"/>
  <c r="KI26" i="146"/>
  <c r="R36" i="148"/>
  <c r="C13" i="163" s="1"/>
  <c r="BX17" i="147"/>
  <c r="JC13" i="146"/>
  <c r="KY13" i="146" s="1"/>
  <c r="KY26" i="146" s="1"/>
  <c r="FA14" i="147"/>
  <c r="AB12" i="163"/>
  <c r="R23" i="148"/>
  <c r="AB23" i="165"/>
  <c r="S20" i="148"/>
  <c r="AE20" i="165"/>
  <c r="S22" i="148"/>
  <c r="AE22" i="165"/>
  <c r="EH24" i="164"/>
  <c r="AK15" i="165"/>
  <c r="EF26" i="164"/>
  <c r="AQ10" i="165"/>
  <c r="S19" i="148"/>
  <c r="AE19" i="165"/>
  <c r="AJ29" i="165"/>
  <c r="AI29" i="165"/>
  <c r="AH33" i="165"/>
  <c r="AJ35" i="165"/>
  <c r="AI35" i="165"/>
  <c r="EF31" i="164"/>
  <c r="AT10" i="165"/>
  <c r="EE31" i="164"/>
  <c r="AT9" i="165"/>
  <c r="AF31" i="165"/>
  <c r="AI32" i="165"/>
  <c r="AJ32" i="165"/>
  <c r="S25" i="148"/>
  <c r="AE25" i="165"/>
  <c r="S21" i="148"/>
  <c r="AE21" i="165"/>
  <c r="AI30" i="165"/>
  <c r="AJ30" i="165"/>
  <c r="AI31" i="165"/>
  <c r="EJ25" i="164"/>
  <c r="AN12" i="165"/>
  <c r="AE16" i="165"/>
  <c r="T16" i="148"/>
  <c r="X9" i="148"/>
  <c r="W10" i="148"/>
  <c r="V12" i="148"/>
  <c r="U15" i="148"/>
  <c r="X10" i="148"/>
  <c r="BG9" i="147"/>
  <c r="EZ9" i="147"/>
  <c r="DL9" i="147"/>
  <c r="DM14" i="147"/>
  <c r="JW13" i="146"/>
  <c r="FX8" i="146"/>
  <c r="FY13" i="146"/>
  <c r="EL13" i="146"/>
  <c r="BH14" i="147"/>
  <c r="JC10" i="146"/>
  <c r="KY10" i="146" s="1"/>
  <c r="KY23" i="146" s="1"/>
  <c r="FA11" i="147"/>
  <c r="JB8" i="146"/>
  <c r="EF10" i="147"/>
  <c r="EF11" i="147"/>
  <c r="FA12" i="147"/>
  <c r="JC11" i="146"/>
  <c r="KY11" i="146" s="1"/>
  <c r="KY24" i="146" s="1"/>
  <c r="DM13" i="147"/>
  <c r="JW12" i="146"/>
  <c r="BI12" i="147"/>
  <c r="EM11" i="146"/>
  <c r="FZ11" i="146"/>
  <c r="BH13" i="147"/>
  <c r="EL12" i="146"/>
  <c r="FY12" i="146"/>
  <c r="DM11" i="147"/>
  <c r="JW10" i="146"/>
  <c r="EK8" i="146"/>
  <c r="BI10" i="147"/>
  <c r="EM9" i="146"/>
  <c r="FZ9" i="146"/>
  <c r="DM12" i="147"/>
  <c r="EG12" i="147" s="1"/>
  <c r="JW11" i="146"/>
  <c r="CT10" i="147"/>
  <c r="DM10" i="147"/>
  <c r="JW9" i="146"/>
  <c r="JV8" i="146"/>
  <c r="S33" i="148"/>
  <c r="BI11" i="147"/>
  <c r="EM10" i="146"/>
  <c r="FZ10" i="146"/>
  <c r="DR8" i="146"/>
  <c r="DS8" i="146" s="1" a="1"/>
  <c r="DS8" i="146" s="1"/>
  <c r="AP10" i="147"/>
  <c r="AP9" i="147" s="1"/>
  <c r="V9" i="147"/>
  <c r="FC10" i="147"/>
  <c r="EE27" i="147"/>
  <c r="EE19" i="147" s="1"/>
  <c r="EE30" i="147"/>
  <c r="BZ20" i="147"/>
  <c r="BZ28" i="147" s="1"/>
  <c r="BG20" i="147"/>
  <c r="BG28" i="147" s="1"/>
  <c r="CT20" i="147"/>
  <c r="CS28" i="147"/>
  <c r="S29" i="147"/>
  <c r="T21" i="147"/>
  <c r="S27" i="147"/>
  <c r="T19" i="147"/>
  <c r="BZ19" i="147"/>
  <c r="BZ27" i="147" s="1"/>
  <c r="CS27" i="147"/>
  <c r="CT19" i="147"/>
  <c r="BG19" i="147"/>
  <c r="BG27" i="147" s="1"/>
  <c r="EE28" i="147"/>
  <c r="EE20" i="147" s="1"/>
  <c r="AM30" i="147"/>
  <c r="AN22" i="147"/>
  <c r="CQ17" i="147"/>
  <c r="T31" i="148"/>
  <c r="DM20" i="147"/>
  <c r="DL28" i="147"/>
  <c r="EZ27" i="147"/>
  <c r="FA19" i="147"/>
  <c r="EE29" i="147"/>
  <c r="S26" i="147"/>
  <c r="T18" i="147"/>
  <c r="EY25" i="147"/>
  <c r="AK35" i="165" s="1"/>
  <c r="AK46" i="165" s="1"/>
  <c r="S28" i="147"/>
  <c r="T20" i="147"/>
  <c r="FA20" i="147"/>
  <c r="EZ28" i="147"/>
  <c r="DL29" i="147"/>
  <c r="DM21" i="147"/>
  <c r="AM28" i="147"/>
  <c r="AN20" i="147"/>
  <c r="AL25" i="147"/>
  <c r="AK30" i="165" s="1"/>
  <c r="AK41" i="165" s="1"/>
  <c r="AM41" i="165" s="1"/>
  <c r="FA18" i="147"/>
  <c r="EZ26" i="147"/>
  <c r="R25" i="147"/>
  <c r="AK29" i="165" s="1"/>
  <c r="AK40" i="165" s="1"/>
  <c r="EE26" i="147"/>
  <c r="DM18" i="147"/>
  <c r="DL26" i="147"/>
  <c r="T35" i="148"/>
  <c r="EX17" i="147"/>
  <c r="AM27" i="147"/>
  <c r="AN19" i="147"/>
  <c r="DL27" i="147"/>
  <c r="DM19" i="147"/>
  <c r="BF25" i="147"/>
  <c r="BF17" i="147" s="1"/>
  <c r="ED18" i="147"/>
  <c r="CS26" i="147"/>
  <c r="BZ18" i="147"/>
  <c r="BZ26" i="147" s="1"/>
  <c r="BG18" i="147"/>
  <c r="BG26" i="147" s="1"/>
  <c r="CT18" i="147"/>
  <c r="T29" i="148"/>
  <c r="Q17" i="147"/>
  <c r="EZ30" i="147"/>
  <c r="FA22" i="147"/>
  <c r="BY25" i="147"/>
  <c r="AK17" i="147"/>
  <c r="T30" i="148"/>
  <c r="CR25" i="147"/>
  <c r="AK31" i="165" s="1"/>
  <c r="AK42" i="165" s="1"/>
  <c r="T32" i="148"/>
  <c r="DJ17" i="147"/>
  <c r="FA21" i="147"/>
  <c r="EZ29" i="147"/>
  <c r="BZ22" i="147"/>
  <c r="BZ30" i="147" s="1"/>
  <c r="BG22" i="147"/>
  <c r="BG30" i="147" s="1"/>
  <c r="CT22" i="147"/>
  <c r="AM26" i="147"/>
  <c r="AN18" i="147"/>
  <c r="AN21" i="147"/>
  <c r="AM29" i="147"/>
  <c r="DK25" i="147"/>
  <c r="AK32" i="165" s="1"/>
  <c r="AK43" i="165" s="1"/>
  <c r="BZ21" i="147"/>
  <c r="BZ29" i="147" s="1"/>
  <c r="BG21" i="147"/>
  <c r="BG29" i="147" s="1"/>
  <c r="CT21" i="147"/>
  <c r="S30" i="147"/>
  <c r="T22" i="147"/>
  <c r="DM22" i="147"/>
  <c r="DL30" i="147"/>
  <c r="AE42" i="165" l="1"/>
  <c r="AG42" i="165" s="1"/>
  <c r="AE33" i="165"/>
  <c r="AE36" i="165" s="1"/>
  <c r="AG36" i="165" s="1"/>
  <c r="AJ31" i="165"/>
  <c r="AC33" i="165"/>
  <c r="EE9" i="147"/>
  <c r="EE21" i="147"/>
  <c r="CS9" i="147"/>
  <c r="EG25" i="164" s="1"/>
  <c r="AB36" i="165"/>
  <c r="AB26" i="165" s="1"/>
  <c r="U11" i="148"/>
  <c r="U13" i="148" s="1"/>
  <c r="U16" i="148" s="1"/>
  <c r="AJ44" i="165"/>
  <c r="AI44" i="165"/>
  <c r="ED25" i="147"/>
  <c r="ED17" i="147" s="1"/>
  <c r="EE22" i="147"/>
  <c r="EG24" i="164"/>
  <c r="AE44" i="165"/>
  <c r="AM43" i="165"/>
  <c r="AL43" i="165"/>
  <c r="AD13" i="163"/>
  <c r="C13" i="166"/>
  <c r="AL46" i="165"/>
  <c r="AM46" i="165"/>
  <c r="AD47" i="165"/>
  <c r="AC47" i="165"/>
  <c r="AF33" i="165"/>
  <c r="W47" i="165"/>
  <c r="X47" i="165"/>
  <c r="AK44" i="165"/>
  <c r="AM40" i="165"/>
  <c r="AL40" i="165"/>
  <c r="AG33" i="165"/>
  <c r="AL41" i="165"/>
  <c r="EN19" i="164"/>
  <c r="AD11" i="166"/>
  <c r="EN20" i="164"/>
  <c r="AD12" i="166"/>
  <c r="EL20" i="164"/>
  <c r="AB12" i="166"/>
  <c r="EL19" i="164"/>
  <c r="AB11" i="166"/>
  <c r="AM42" i="165"/>
  <c r="AL42" i="165"/>
  <c r="AH47" i="165"/>
  <c r="CS29" i="147"/>
  <c r="EF29" i="147" s="1"/>
  <c r="EF21" i="147" s="1"/>
  <c r="CS30" i="147"/>
  <c r="EF30" i="147" s="1"/>
  <c r="EG11" i="147"/>
  <c r="CU11" i="147"/>
  <c r="KL10" i="146"/>
  <c r="CT13" i="147"/>
  <c r="EG13" i="147" s="1"/>
  <c r="KK12" i="146"/>
  <c r="CT14" i="147"/>
  <c r="CT30" i="147" s="1"/>
  <c r="KK13" i="146"/>
  <c r="CU12" i="147"/>
  <c r="KL11" i="146"/>
  <c r="EF14" i="147"/>
  <c r="EF9" i="147" s="1"/>
  <c r="LK9" i="146"/>
  <c r="KK22" i="146"/>
  <c r="KJ25" i="146"/>
  <c r="LJ12" i="146"/>
  <c r="LJ25" i="146" s="1"/>
  <c r="KL9" i="146"/>
  <c r="LJ22" i="146"/>
  <c r="KY12" i="146"/>
  <c r="FB13" i="147"/>
  <c r="JD12" i="146"/>
  <c r="KJ8" i="146"/>
  <c r="KJ21" i="146" s="1"/>
  <c r="LK10" i="146"/>
  <c r="LK23" i="146" s="1"/>
  <c r="KK23" i="146"/>
  <c r="LI25" i="146"/>
  <c r="LI8" i="146"/>
  <c r="LI21" i="146" s="1"/>
  <c r="KX8" i="146"/>
  <c r="KX21" i="146" s="1"/>
  <c r="KX25" i="146"/>
  <c r="KJ26" i="146"/>
  <c r="LJ13" i="146"/>
  <c r="LJ26" i="146" s="1"/>
  <c r="LK11" i="146"/>
  <c r="LK24" i="146" s="1"/>
  <c r="KK24" i="146"/>
  <c r="R26" i="148"/>
  <c r="S36" i="148"/>
  <c r="S26" i="148" s="1"/>
  <c r="BY17" i="147"/>
  <c r="AD36" i="165"/>
  <c r="AC36" i="165"/>
  <c r="FB14" i="147"/>
  <c r="JD13" i="146"/>
  <c r="S23" i="148"/>
  <c r="AB13" i="163"/>
  <c r="AE23" i="165"/>
  <c r="AK16" i="165"/>
  <c r="AN11" i="165"/>
  <c r="T20" i="148"/>
  <c r="AH20" i="165"/>
  <c r="T25" i="148"/>
  <c r="AH25" i="165"/>
  <c r="AL30" i="165"/>
  <c r="AM30" i="165"/>
  <c r="EH25" i="164"/>
  <c r="AN15" i="165"/>
  <c r="T21" i="148"/>
  <c r="AH21" i="165"/>
  <c r="T22" i="148"/>
  <c r="AH22" i="165"/>
  <c r="EF36" i="164"/>
  <c r="AW10" i="165"/>
  <c r="AZ10" i="165" s="1"/>
  <c r="AL31" i="165"/>
  <c r="AM31" i="165"/>
  <c r="EE36" i="164"/>
  <c r="AW9" i="165"/>
  <c r="AZ9" i="165" s="1"/>
  <c r="AL32" i="165"/>
  <c r="AM32" i="165"/>
  <c r="AH36" i="165"/>
  <c r="AJ33" i="165"/>
  <c r="AI33" i="165"/>
  <c r="T19" i="148"/>
  <c r="AH19" i="165"/>
  <c r="AE26" i="165"/>
  <c r="AM29" i="165"/>
  <c r="AL29" i="165"/>
  <c r="AK33" i="165"/>
  <c r="AM35" i="165"/>
  <c r="AL35" i="165"/>
  <c r="EJ26" i="164"/>
  <c r="AQ12" i="165"/>
  <c r="V15" i="148"/>
  <c r="V11" i="148"/>
  <c r="V13" i="148" s="1"/>
  <c r="Y9" i="148"/>
  <c r="Z9" i="148" s="1"/>
  <c r="Y10" i="148"/>
  <c r="Z10" i="148" s="1"/>
  <c r="W12" i="148"/>
  <c r="EL8" i="146"/>
  <c r="BH9" i="147"/>
  <c r="DM9" i="147"/>
  <c r="FB12" i="147"/>
  <c r="JD11" i="146"/>
  <c r="CU10" i="147"/>
  <c r="GA9" i="146"/>
  <c r="BJ10" i="147"/>
  <c r="DN11" i="147"/>
  <c r="JX10" i="146"/>
  <c r="DO11" i="147" s="1"/>
  <c r="FA9" i="147"/>
  <c r="FB11" i="147"/>
  <c r="JD10" i="146"/>
  <c r="KZ10" i="146" s="1"/>
  <c r="JC8" i="146"/>
  <c r="JW8" i="146"/>
  <c r="JX9" i="146"/>
  <c r="DN10" i="147"/>
  <c r="BI13" i="147"/>
  <c r="EM12" i="146"/>
  <c r="FZ12" i="146"/>
  <c r="FZ13" i="146"/>
  <c r="EM13" i="146"/>
  <c r="BI14" i="147"/>
  <c r="GA11" i="146"/>
  <c r="BJ12" i="147"/>
  <c r="DN14" i="147"/>
  <c r="JX13" i="146"/>
  <c r="DO14" i="147" s="1"/>
  <c r="FY8" i="146"/>
  <c r="EG10" i="147"/>
  <c r="DN12" i="147"/>
  <c r="JX11" i="146"/>
  <c r="DO12" i="147" s="1"/>
  <c r="BJ11" i="147"/>
  <c r="GA10" i="146"/>
  <c r="DN13" i="147"/>
  <c r="JX12" i="146"/>
  <c r="DO13" i="147" s="1"/>
  <c r="BZ25" i="147"/>
  <c r="EE25" i="147"/>
  <c r="EE18" i="147"/>
  <c r="U35" i="148"/>
  <c r="EY17" i="147"/>
  <c r="FB19" i="147"/>
  <c r="FA27" i="147"/>
  <c r="R17" i="147"/>
  <c r="U29" i="148"/>
  <c r="FB18" i="147"/>
  <c r="FA26" i="147"/>
  <c r="AO20" i="147"/>
  <c r="AN28" i="147"/>
  <c r="T27" i="147"/>
  <c r="U19" i="147"/>
  <c r="U31" i="148"/>
  <c r="CR17" i="147"/>
  <c r="EF27" i="147"/>
  <c r="EF19" i="147" s="1"/>
  <c r="DN20" i="147"/>
  <c r="DM28" i="147"/>
  <c r="S25" i="147"/>
  <c r="AN29" i="165" s="1"/>
  <c r="AN40" i="165" s="1"/>
  <c r="EF26" i="147"/>
  <c r="CA21" i="147"/>
  <c r="CA29" i="147" s="1"/>
  <c r="BH21" i="147"/>
  <c r="BH29" i="147" s="1"/>
  <c r="CU21" i="147"/>
  <c r="T26" i="147"/>
  <c r="U18" i="147"/>
  <c r="AN30" i="147"/>
  <c r="AO22" i="147"/>
  <c r="CA20" i="147"/>
  <c r="CA28" i="147" s="1"/>
  <c r="BH20" i="147"/>
  <c r="BH28" i="147" s="1"/>
  <c r="CT28" i="147"/>
  <c r="CU20" i="147"/>
  <c r="DK17" i="147"/>
  <c r="U32" i="148"/>
  <c r="DM27" i="147"/>
  <c r="DN19" i="147"/>
  <c r="DM29" i="147"/>
  <c r="DN21" i="147"/>
  <c r="T29" i="147"/>
  <c r="U21" i="147"/>
  <c r="EZ25" i="147"/>
  <c r="AN35" i="165" s="1"/>
  <c r="AN46" i="165" s="1"/>
  <c r="FA29" i="147"/>
  <c r="FB21" i="147"/>
  <c r="FB22" i="147"/>
  <c r="FA30" i="147"/>
  <c r="AN29" i="147"/>
  <c r="AO21" i="147"/>
  <c r="AM25" i="147"/>
  <c r="AN30" i="165" s="1"/>
  <c r="AN41" i="165" s="1"/>
  <c r="T33" i="148"/>
  <c r="EF28" i="147"/>
  <c r="EF20" i="147" s="1"/>
  <c r="AL17" i="147"/>
  <c r="U30" i="148"/>
  <c r="AN27" i="147"/>
  <c r="AO19" i="147"/>
  <c r="FB20" i="147"/>
  <c r="FA28" i="147"/>
  <c r="AN26" i="147"/>
  <c r="AO18" i="147"/>
  <c r="T28" i="147"/>
  <c r="U20" i="147"/>
  <c r="BH22" i="147"/>
  <c r="BH30" i="147" s="1"/>
  <c r="CA22" i="147"/>
  <c r="CA30" i="147" s="1"/>
  <c r="CU22" i="147"/>
  <c r="CT26" i="147"/>
  <c r="CA18" i="147"/>
  <c r="CA26" i="147" s="1"/>
  <c r="BH18" i="147"/>
  <c r="BH26" i="147" s="1"/>
  <c r="CU18" i="147"/>
  <c r="DL25" i="147"/>
  <c r="AN32" i="165" s="1"/>
  <c r="AN43" i="165" s="1"/>
  <c r="DM30" i="147"/>
  <c r="DN22" i="147"/>
  <c r="T30" i="147"/>
  <c r="U22" i="147"/>
  <c r="BG25" i="147"/>
  <c r="BG17" i="147" s="1"/>
  <c r="DM26" i="147"/>
  <c r="DN18" i="147"/>
  <c r="CA19" i="147"/>
  <c r="CA27" i="147" s="1"/>
  <c r="BH19" i="147"/>
  <c r="BH27" i="147" s="1"/>
  <c r="CU19" i="147"/>
  <c r="CT27" i="147"/>
  <c r="EH11" i="147" l="1"/>
  <c r="CT29" i="147"/>
  <c r="AF36" i="165"/>
  <c r="AF42" i="165"/>
  <c r="EE17" i="147"/>
  <c r="C14" i="163"/>
  <c r="C14" i="166" s="1"/>
  <c r="AM44" i="165"/>
  <c r="AL44" i="165"/>
  <c r="CS25" i="147"/>
  <c r="AN31" i="165" s="1"/>
  <c r="AN42" i="165" s="1"/>
  <c r="AP42" i="165" s="1"/>
  <c r="AG44" i="165"/>
  <c r="AF44" i="165"/>
  <c r="EG14" i="147"/>
  <c r="EG9" i="147" s="1"/>
  <c r="KK8" i="146"/>
  <c r="KK21" i="146" s="1"/>
  <c r="EL21" i="164"/>
  <c r="AB13" i="166"/>
  <c r="AP43" i="165"/>
  <c r="AO43" i="165"/>
  <c r="AP46" i="165"/>
  <c r="AO46" i="165"/>
  <c r="AO40" i="165"/>
  <c r="AP40" i="165"/>
  <c r="AP41" i="165"/>
  <c r="AO41" i="165"/>
  <c r="AD14" i="163"/>
  <c r="EN21" i="164"/>
  <c r="AD13" i="166"/>
  <c r="AE47" i="165"/>
  <c r="AI47" i="165"/>
  <c r="AJ47" i="165"/>
  <c r="AK47" i="165"/>
  <c r="CT9" i="147"/>
  <c r="AQ11" i="165" s="1"/>
  <c r="AQ13" i="165" s="1"/>
  <c r="EH12" i="147"/>
  <c r="LJ8" i="146"/>
  <c r="LJ21" i="146" s="1"/>
  <c r="CU14" i="147"/>
  <c r="CU30" i="147" s="1"/>
  <c r="KL13" i="146"/>
  <c r="CU13" i="147"/>
  <c r="EH13" i="147" s="1"/>
  <c r="KL12" i="146"/>
  <c r="FC12" i="147"/>
  <c r="KZ11" i="146"/>
  <c r="KZ24" i="146" s="1"/>
  <c r="LL9" i="146"/>
  <c r="KL22" i="146"/>
  <c r="CV11" i="147"/>
  <c r="EI11" i="147" s="1"/>
  <c r="KM10" i="146"/>
  <c r="LK22" i="146"/>
  <c r="LL11" i="146"/>
  <c r="LL24" i="146" s="1"/>
  <c r="KL24" i="146"/>
  <c r="KZ23" i="146"/>
  <c r="FC14" i="147"/>
  <c r="KZ13" i="146"/>
  <c r="KZ26" i="146" s="1"/>
  <c r="KK26" i="146"/>
  <c r="LK13" i="146"/>
  <c r="LK26" i="146" s="1"/>
  <c r="FC13" i="147"/>
  <c r="KZ12" i="146"/>
  <c r="KZ25" i="146" s="1"/>
  <c r="LK12" i="146"/>
  <c r="LK25" i="146" s="1"/>
  <c r="KK25" i="146"/>
  <c r="EF22" i="147"/>
  <c r="KY8" i="146"/>
  <c r="KY21" i="146" s="1"/>
  <c r="KY25" i="146"/>
  <c r="LL10" i="146"/>
  <c r="LL23" i="146" s="1"/>
  <c r="KL23" i="146"/>
  <c r="CV12" i="147"/>
  <c r="EI12" i="147" s="1"/>
  <c r="KM11" i="146"/>
  <c r="KM9" i="146"/>
  <c r="BZ17" i="147"/>
  <c r="T23" i="148"/>
  <c r="BA9" i="165"/>
  <c r="AO32" i="165"/>
  <c r="AP32" i="165"/>
  <c r="U19" i="148"/>
  <c r="AK19" i="165"/>
  <c r="AH23" i="165"/>
  <c r="EH26" i="164"/>
  <c r="AQ15" i="165"/>
  <c r="AN13" i="165"/>
  <c r="AP29" i="165"/>
  <c r="AO29" i="165"/>
  <c r="U25" i="148"/>
  <c r="AK25" i="165"/>
  <c r="U20" i="148"/>
  <c r="AK20" i="165"/>
  <c r="AO30" i="165"/>
  <c r="AP30" i="165"/>
  <c r="U22" i="148"/>
  <c r="AK22" i="165"/>
  <c r="U21" i="148"/>
  <c r="AK21" i="165"/>
  <c r="AK36" i="165"/>
  <c r="AM33" i="165"/>
  <c r="AL33" i="165"/>
  <c r="AJ36" i="165"/>
  <c r="AI36" i="165"/>
  <c r="AH26" i="165"/>
  <c r="AP35" i="165"/>
  <c r="AO35" i="165"/>
  <c r="BA10" i="165"/>
  <c r="EJ31" i="164"/>
  <c r="AT12" i="165"/>
  <c r="AA10" i="148"/>
  <c r="V16" i="148"/>
  <c r="X12" i="148"/>
  <c r="W15" i="148"/>
  <c r="AA9" i="148"/>
  <c r="BI9" i="147"/>
  <c r="EM8" i="146"/>
  <c r="EN8" i="146" s="1" a="1"/>
  <c r="EN8" i="146" s="1"/>
  <c r="EH14" i="147"/>
  <c r="BJ14" i="147"/>
  <c r="GA13" i="146"/>
  <c r="GA12" i="146"/>
  <c r="BJ13" i="147"/>
  <c r="CV10" i="147"/>
  <c r="FZ8" i="146"/>
  <c r="DN9" i="147"/>
  <c r="EH10" i="147"/>
  <c r="DO10" i="147"/>
  <c r="DO9" i="147" s="1"/>
  <c r="JX8" i="146"/>
  <c r="FC11" i="147"/>
  <c r="JD8" i="146"/>
  <c r="EG28" i="147"/>
  <c r="EG20" i="147" s="1"/>
  <c r="FB9" i="147"/>
  <c r="EG29" i="147"/>
  <c r="EG21" i="147" s="1"/>
  <c r="FA25" i="147"/>
  <c r="AN25" i="147"/>
  <c r="DM25" i="147"/>
  <c r="CV21" i="147"/>
  <c r="CC21" i="147" s="1"/>
  <c r="BI21" i="147"/>
  <c r="BI29" i="147" s="1"/>
  <c r="CB21" i="147"/>
  <c r="CB29" i="147" s="1"/>
  <c r="AO26" i="147"/>
  <c r="AP18" i="147"/>
  <c r="AP26" i="147" s="1"/>
  <c r="DO21" i="147"/>
  <c r="DO29" i="147" s="1"/>
  <c r="DN29" i="147"/>
  <c r="T36" i="148"/>
  <c r="V30" i="148"/>
  <c r="AM17" i="147"/>
  <c r="AP20" i="147"/>
  <c r="AP28" i="147" s="1"/>
  <c r="AO28" i="147"/>
  <c r="AO27" i="147"/>
  <c r="AP19" i="147"/>
  <c r="AP27" i="147" s="1"/>
  <c r="DO18" i="147"/>
  <c r="DN26" i="147"/>
  <c r="FC18" i="147"/>
  <c r="FC26" i="147" s="1"/>
  <c r="FB26" i="147"/>
  <c r="V20" i="147"/>
  <c r="V28" i="147" s="1"/>
  <c r="U28" i="147"/>
  <c r="DO19" i="147"/>
  <c r="DO27" i="147" s="1"/>
  <c r="DN27" i="147"/>
  <c r="U33" i="148"/>
  <c r="FB30" i="147"/>
  <c r="FC22" i="147"/>
  <c r="V32" i="148"/>
  <c r="DL17" i="147"/>
  <c r="BH25" i="147"/>
  <c r="BH17" i="147" s="1"/>
  <c r="EZ17" i="147"/>
  <c r="V35" i="148"/>
  <c r="U27" i="147"/>
  <c r="V19" i="147"/>
  <c r="V27" i="147" s="1"/>
  <c r="FB27" i="147"/>
  <c r="FC19" i="147"/>
  <c r="V29" i="148"/>
  <c r="S17" i="147"/>
  <c r="BI20" i="147"/>
  <c r="BI28" i="147" s="1"/>
  <c r="CU28" i="147"/>
  <c r="CV20" i="147"/>
  <c r="CC20" i="147" s="1"/>
  <c r="CB20" i="147"/>
  <c r="CB28" i="147" s="1"/>
  <c r="FB28" i="147"/>
  <c r="FC20" i="147"/>
  <c r="DN28" i="147"/>
  <c r="DO20" i="147"/>
  <c r="DO28" i="147" s="1"/>
  <c r="AO30" i="147"/>
  <c r="AP22" i="147"/>
  <c r="AP30" i="147" s="1"/>
  <c r="CA25" i="147"/>
  <c r="U26" i="147"/>
  <c r="V18" i="147"/>
  <c r="V26" i="147" s="1"/>
  <c r="EG27" i="147"/>
  <c r="EG19" i="147" s="1"/>
  <c r="BI22" i="147"/>
  <c r="BI30" i="147" s="1"/>
  <c r="CB22" i="147"/>
  <c r="CB30" i="147" s="1"/>
  <c r="CV22" i="147"/>
  <c r="CC22" i="147" s="1"/>
  <c r="U30" i="147"/>
  <c r="V22" i="147"/>
  <c r="V30" i="147" s="1"/>
  <c r="EG30" i="147"/>
  <c r="EF18" i="147"/>
  <c r="EF25" i="147"/>
  <c r="EF17" i="147" s="1"/>
  <c r="DO22" i="147"/>
  <c r="DO30" i="147" s="1"/>
  <c r="DN30" i="147"/>
  <c r="AO29" i="147"/>
  <c r="AP21" i="147"/>
  <c r="AP29" i="147" s="1"/>
  <c r="FC21" i="147"/>
  <c r="FB29" i="147"/>
  <c r="CU26" i="147"/>
  <c r="CB18" i="147"/>
  <c r="CB26" i="147" s="1"/>
  <c r="BI18" i="147"/>
  <c r="BI26" i="147" s="1"/>
  <c r="CV18" i="147"/>
  <c r="BI19" i="147"/>
  <c r="BI27" i="147" s="1"/>
  <c r="CU27" i="147"/>
  <c r="CB19" i="147"/>
  <c r="CB27" i="147" s="1"/>
  <c r="CV19" i="147"/>
  <c r="CC19" i="147" s="1"/>
  <c r="CT25" i="147"/>
  <c r="AQ31" i="165" s="1"/>
  <c r="AQ42" i="165" s="1"/>
  <c r="U29" i="147"/>
  <c r="V21" i="147"/>
  <c r="V29" i="147" s="1"/>
  <c r="T25" i="147"/>
  <c r="AQ29" i="165" s="1"/>
  <c r="AQ40" i="165" s="1"/>
  <c r="EG26" i="147"/>
  <c r="CU9" i="147" l="1"/>
  <c r="AB14" i="163"/>
  <c r="AN33" i="165"/>
  <c r="CU29" i="147"/>
  <c r="CU25" i="147" s="1"/>
  <c r="AT31" i="165" s="1"/>
  <c r="AT42" i="165" s="1"/>
  <c r="EG22" i="147"/>
  <c r="FC29" i="147"/>
  <c r="V31" i="148"/>
  <c r="V33" i="148" s="1"/>
  <c r="CS17" i="147"/>
  <c r="AO42" i="165"/>
  <c r="W11" i="148"/>
  <c r="W13" i="148" s="1"/>
  <c r="W16" i="148" s="1"/>
  <c r="AO31" i="165"/>
  <c r="AP31" i="165"/>
  <c r="AN44" i="165"/>
  <c r="AN47" i="165" s="1"/>
  <c r="EG26" i="164"/>
  <c r="KL8" i="146"/>
  <c r="KL21" i="146" s="1"/>
  <c r="AS42" i="165"/>
  <c r="AR42" i="165"/>
  <c r="EL22" i="164"/>
  <c r="AB14" i="166"/>
  <c r="EN22" i="164"/>
  <c r="AD14" i="166"/>
  <c r="AM47" i="165"/>
  <c r="AL47" i="165"/>
  <c r="AF47" i="165"/>
  <c r="AG47" i="165"/>
  <c r="AR40" i="165"/>
  <c r="AS40" i="165"/>
  <c r="LK8" i="146"/>
  <c r="LK21" i="146" s="1"/>
  <c r="FC30" i="147"/>
  <c r="LM10" i="146"/>
  <c r="LM23" i="146" s="1"/>
  <c r="KM23" i="146"/>
  <c r="CV13" i="147"/>
  <c r="EI13" i="147" s="1"/>
  <c r="KM12" i="146"/>
  <c r="FC28" i="147"/>
  <c r="LL12" i="146"/>
  <c r="LL25" i="146" s="1"/>
  <c r="KL25" i="146"/>
  <c r="FC9" i="147"/>
  <c r="Y15" i="148" s="1"/>
  <c r="KL26" i="146"/>
  <c r="LL13" i="146"/>
  <c r="LL26" i="146" s="1"/>
  <c r="CV14" i="147"/>
  <c r="EI14" i="147" s="1"/>
  <c r="KM13" i="146"/>
  <c r="LL22" i="146"/>
  <c r="LM9" i="146"/>
  <c r="KM22" i="146"/>
  <c r="KZ8" i="146"/>
  <c r="KZ21" i="146" s="1"/>
  <c r="LM11" i="146"/>
  <c r="LM24" i="146" s="1"/>
  <c r="KM24" i="146"/>
  <c r="U36" i="148"/>
  <c r="U26" i="148" s="1"/>
  <c r="CA17" i="147"/>
  <c r="U23" i="148"/>
  <c r="C15" i="163"/>
  <c r="EJ36" i="164"/>
  <c r="AW12" i="165"/>
  <c r="AZ12" i="165" s="1"/>
  <c r="V19" i="148"/>
  <c r="AN19" i="165"/>
  <c r="AM36" i="165"/>
  <c r="AL36" i="165"/>
  <c r="AK26" i="165"/>
  <c r="AN36" i="165"/>
  <c r="AP33" i="165"/>
  <c r="AO33" i="165"/>
  <c r="W32" i="148"/>
  <c r="AQ32" i="165"/>
  <c r="AQ43" i="165" s="1"/>
  <c r="AS31" i="165"/>
  <c r="AR31" i="165"/>
  <c r="V25" i="148"/>
  <c r="AN25" i="165"/>
  <c r="W35" i="148"/>
  <c r="AQ35" i="165"/>
  <c r="AQ46" i="165" s="1"/>
  <c r="AQ16" i="165"/>
  <c r="EG31" i="164"/>
  <c r="AT11" i="165"/>
  <c r="AT13" i="165" s="1"/>
  <c r="AN17" i="147"/>
  <c r="AQ30" i="165"/>
  <c r="AQ41" i="165" s="1"/>
  <c r="V22" i="148"/>
  <c r="AN22" i="165"/>
  <c r="EH31" i="164"/>
  <c r="AT15" i="165"/>
  <c r="V20" i="148"/>
  <c r="AN20" i="165"/>
  <c r="AN16" i="165"/>
  <c r="AK23" i="165"/>
  <c r="AS29" i="165"/>
  <c r="AR29" i="165"/>
  <c r="X15" i="148"/>
  <c r="X11" i="148"/>
  <c r="X13" i="148" s="1"/>
  <c r="Y12" i="148"/>
  <c r="AA12" i="148" s="1"/>
  <c r="BJ9" i="147"/>
  <c r="W30" i="148"/>
  <c r="FC27" i="147"/>
  <c r="EH9" i="147"/>
  <c r="GA8" i="146"/>
  <c r="GB8" i="146" s="1" a="1"/>
  <c r="GB8" i="146" s="1"/>
  <c r="DO26" i="147"/>
  <c r="DO25" i="147" s="1"/>
  <c r="AW32" i="165" s="1"/>
  <c r="AW43" i="165" s="1"/>
  <c r="EI10" i="147"/>
  <c r="DM17" i="147"/>
  <c r="FA17" i="147"/>
  <c r="AO25" i="147"/>
  <c r="T26" i="148"/>
  <c r="U25" i="147"/>
  <c r="AT29" i="165" s="1"/>
  <c r="AT40" i="165" s="1"/>
  <c r="EH26" i="147"/>
  <c r="CB25" i="147"/>
  <c r="V25" i="147"/>
  <c r="AW29" i="165" s="1"/>
  <c r="AW40" i="165" s="1"/>
  <c r="DN25" i="147"/>
  <c r="AT32" i="165" s="1"/>
  <c r="AT43" i="165" s="1"/>
  <c r="CT17" i="147"/>
  <c r="W31" i="148"/>
  <c r="CC28" i="147"/>
  <c r="BJ20" i="147"/>
  <c r="BJ28" i="147" s="1"/>
  <c r="CV28" i="147"/>
  <c r="EI28" i="147" s="1"/>
  <c r="EI20" i="147" s="1"/>
  <c r="FB25" i="147"/>
  <c r="AT35" i="165" s="1"/>
  <c r="AT46" i="165" s="1"/>
  <c r="EG25" i="147"/>
  <c r="EG17" i="147" s="1"/>
  <c r="EG18" i="147"/>
  <c r="CV27" i="147"/>
  <c r="EI27" i="147" s="1"/>
  <c r="EI19" i="147" s="1"/>
  <c r="CC27" i="147"/>
  <c r="BJ19" i="147"/>
  <c r="BJ27" i="147" s="1"/>
  <c r="EH27" i="147"/>
  <c r="EH19" i="147" s="1"/>
  <c r="EH30" i="147"/>
  <c r="EH22" i="147" s="1"/>
  <c r="CC18" i="147"/>
  <c r="CC26" i="147" s="1"/>
  <c r="CV26" i="147"/>
  <c r="BJ18" i="147"/>
  <c r="BJ26" i="147" s="1"/>
  <c r="CC30" i="147"/>
  <c r="BJ22" i="147"/>
  <c r="BJ30" i="147" s="1"/>
  <c r="AP25" i="147"/>
  <c r="AW30" i="165" s="1"/>
  <c r="AW41" i="165" s="1"/>
  <c r="T17" i="147"/>
  <c r="W29" i="148"/>
  <c r="EH29" i="147"/>
  <c r="EH21" i="147" s="1"/>
  <c r="BJ21" i="147"/>
  <c r="BJ29" i="147" s="1"/>
  <c r="CC29" i="147"/>
  <c r="EH28" i="147"/>
  <c r="EH20" i="147" s="1"/>
  <c r="BI25" i="147"/>
  <c r="BI17" i="147" s="1"/>
  <c r="AZ29" i="165" l="1"/>
  <c r="AZ40" i="165"/>
  <c r="CV29" i="147"/>
  <c r="EI29" i="147" s="1"/>
  <c r="EI21" i="147" s="1"/>
  <c r="AN21" i="165"/>
  <c r="AN23" i="165" s="1"/>
  <c r="V21" i="148"/>
  <c r="V23" i="148" s="1"/>
  <c r="AP44" i="165"/>
  <c r="AO44" i="165"/>
  <c r="FC25" i="147"/>
  <c r="AW35" i="165" s="1"/>
  <c r="AW46" i="165" s="1"/>
  <c r="AY46" i="165" s="1"/>
  <c r="C16" i="163"/>
  <c r="AB16" i="163" s="1"/>
  <c r="AR46" i="165"/>
  <c r="AS46" i="165"/>
  <c r="AY41" i="165"/>
  <c r="AX41" i="165"/>
  <c r="AR43" i="165"/>
  <c r="AS43" i="165"/>
  <c r="AZ43" i="165" s="1"/>
  <c r="AP47" i="165"/>
  <c r="AO47" i="165"/>
  <c r="AV43" i="165"/>
  <c r="AU43" i="165"/>
  <c r="AS41" i="165"/>
  <c r="AZ41" i="165" s="1"/>
  <c r="AR41" i="165"/>
  <c r="AV46" i="165"/>
  <c r="AU46" i="165"/>
  <c r="AD15" i="163"/>
  <c r="C15" i="166"/>
  <c r="AY43" i="165"/>
  <c r="AX43" i="165"/>
  <c r="AX40" i="165"/>
  <c r="AY40" i="165"/>
  <c r="AU40" i="165"/>
  <c r="AV40" i="165"/>
  <c r="AU42" i="165"/>
  <c r="AV42" i="165"/>
  <c r="KM8" i="146"/>
  <c r="KM21" i="146" s="1"/>
  <c r="AQ44" i="165"/>
  <c r="EH36" i="164"/>
  <c r="AW15" i="165"/>
  <c r="AZ15" i="165" s="1"/>
  <c r="EI9" i="147"/>
  <c r="CV9" i="147"/>
  <c r="AW11" i="165" s="1"/>
  <c r="LL8" i="146"/>
  <c r="LL21" i="146" s="1"/>
  <c r="LM22" i="146"/>
  <c r="KM26" i="146"/>
  <c r="LM13" i="146"/>
  <c r="LM26" i="146" s="1"/>
  <c r="CV30" i="147"/>
  <c r="EI30" i="147" s="1"/>
  <c r="EI22" i="147" s="1"/>
  <c r="LM12" i="146"/>
  <c r="LM25" i="146" s="1"/>
  <c r="KM25" i="146"/>
  <c r="V36" i="148"/>
  <c r="C17" i="163" s="1"/>
  <c r="CB17" i="147"/>
  <c r="AB15" i="163"/>
  <c r="BA12" i="165"/>
  <c r="AT16" i="165"/>
  <c r="AQ33" i="165"/>
  <c r="AQ36" i="165" s="1"/>
  <c r="AY32" i="165"/>
  <c r="AX32" i="165"/>
  <c r="AR32" i="165"/>
  <c r="AS32" i="165"/>
  <c r="AZ32" i="165" s="1"/>
  <c r="W21" i="148"/>
  <c r="AQ21" i="165"/>
  <c r="AV32" i="165"/>
  <c r="AU32" i="165"/>
  <c r="AS30" i="165"/>
  <c r="AZ30" i="165" s="1"/>
  <c r="AR30" i="165"/>
  <c r="AN26" i="165"/>
  <c r="AP36" i="165"/>
  <c r="AO36" i="165"/>
  <c r="W20" i="148"/>
  <c r="AQ20" i="165"/>
  <c r="AX29" i="165"/>
  <c r="AY29" i="165"/>
  <c r="AO17" i="147"/>
  <c r="AT30" i="165"/>
  <c r="W25" i="148"/>
  <c r="AQ25" i="165"/>
  <c r="AV29" i="165"/>
  <c r="AU29" i="165"/>
  <c r="W22" i="148"/>
  <c r="AQ22" i="165"/>
  <c r="AV31" i="165"/>
  <c r="AU31" i="165"/>
  <c r="AR35" i="165"/>
  <c r="AS35" i="165"/>
  <c r="AU35" i="165"/>
  <c r="AV35" i="165"/>
  <c r="W19" i="148"/>
  <c r="AQ19" i="165"/>
  <c r="AA15" i="148"/>
  <c r="EI26" i="147"/>
  <c r="EI18" i="147" s="1"/>
  <c r="Z12" i="148"/>
  <c r="Z15" i="148"/>
  <c r="X30" i="148"/>
  <c r="X16" i="148"/>
  <c r="BJ25" i="147"/>
  <c r="BJ17" i="147" s="1"/>
  <c r="W33" i="148"/>
  <c r="Y29" i="148"/>
  <c r="V17" i="147"/>
  <c r="X31" i="148"/>
  <c r="CU17" i="147"/>
  <c r="DO17" i="147"/>
  <c r="Y32" i="148"/>
  <c r="CC25" i="147"/>
  <c r="EH18" i="147"/>
  <c r="EH25" i="147"/>
  <c r="EH17" i="147" s="1"/>
  <c r="X29" i="148"/>
  <c r="U17" i="147"/>
  <c r="Y35" i="148"/>
  <c r="Y30" i="148"/>
  <c r="AP17" i="147"/>
  <c r="DN17" i="147"/>
  <c r="X32" i="148"/>
  <c r="X35" i="148"/>
  <c r="FB17" i="147"/>
  <c r="FC17" i="147" l="1"/>
  <c r="Y25" i="148" s="1"/>
  <c r="Y11" i="148"/>
  <c r="Y13" i="148" s="1"/>
  <c r="Y16" i="148" s="1"/>
  <c r="AX46" i="165"/>
  <c r="AX35" i="165"/>
  <c r="BA35" i="165" s="1"/>
  <c r="AY35" i="165"/>
  <c r="AZ35" i="165"/>
  <c r="EG36" i="164"/>
  <c r="BA43" i="165"/>
  <c r="BA40" i="165"/>
  <c r="BA32" i="165"/>
  <c r="BA29" i="165"/>
  <c r="AZ46" i="165"/>
  <c r="AS44" i="165"/>
  <c r="AR44" i="165"/>
  <c r="CV25" i="147"/>
  <c r="AW31" i="165" s="1"/>
  <c r="AZ31" i="165" s="1"/>
  <c r="BA46" i="165"/>
  <c r="BA15" i="165"/>
  <c r="AT41" i="165"/>
  <c r="EL24" i="164"/>
  <c r="AB16" i="166"/>
  <c r="AD17" i="163"/>
  <c r="C17" i="166"/>
  <c r="AQ47" i="165"/>
  <c r="EN23" i="164"/>
  <c r="AD15" i="166"/>
  <c r="EL23" i="164"/>
  <c r="AB15" i="166"/>
  <c r="AD16" i="163"/>
  <c r="C16" i="166"/>
  <c r="LM8" i="146"/>
  <c r="LM21" i="146" s="1"/>
  <c r="V26" i="148"/>
  <c r="CC17" i="147"/>
  <c r="AT33" i="165"/>
  <c r="AT36" i="165" s="1"/>
  <c r="AY30" i="165"/>
  <c r="AX30" i="165"/>
  <c r="AB17" i="163"/>
  <c r="AS33" i="165"/>
  <c r="AR33" i="165"/>
  <c r="W23" i="148"/>
  <c r="Y19" i="148"/>
  <c r="AW19" i="165"/>
  <c r="X22" i="148"/>
  <c r="AT22" i="165"/>
  <c r="AW13" i="165"/>
  <c r="BA11" i="165"/>
  <c r="Y20" i="148"/>
  <c r="AW20" i="165"/>
  <c r="Y22" i="148"/>
  <c r="AW22" i="165"/>
  <c r="X21" i="148"/>
  <c r="AT21" i="165"/>
  <c r="X20" i="148"/>
  <c r="AT20" i="165"/>
  <c r="AQ23" i="165"/>
  <c r="X19" i="148"/>
  <c r="AT19" i="165"/>
  <c r="AQ26" i="165"/>
  <c r="AS36" i="165"/>
  <c r="AR36" i="165"/>
  <c r="X25" i="148"/>
  <c r="AT25" i="165"/>
  <c r="AZ11" i="165"/>
  <c r="AV30" i="165"/>
  <c r="AU30" i="165"/>
  <c r="EI25" i="147"/>
  <c r="EI17" i="147" s="1"/>
  <c r="AA11" i="148"/>
  <c r="Z11" i="148"/>
  <c r="AA13" i="148"/>
  <c r="Z13" i="148"/>
  <c r="Z30" i="148"/>
  <c r="AA16" i="148"/>
  <c r="Z16" i="148"/>
  <c r="AA29" i="148"/>
  <c r="AA32" i="148"/>
  <c r="Z32" i="148"/>
  <c r="W36" i="148"/>
  <c r="AA30" i="148"/>
  <c r="X33" i="148"/>
  <c r="Z29" i="148"/>
  <c r="Z35" i="148"/>
  <c r="AA35" i="148"/>
  <c r="AW25" i="165" l="1"/>
  <c r="CV17" i="147"/>
  <c r="Y21" i="148" s="1"/>
  <c r="AA21" i="148" s="1"/>
  <c r="BA30" i="165"/>
  <c r="AY31" i="165"/>
  <c r="AW33" i="165"/>
  <c r="AX31" i="165"/>
  <c r="BA31" i="165" s="1"/>
  <c r="AW42" i="165"/>
  <c r="AZ42" i="165" s="1"/>
  <c r="AZ33" i="165"/>
  <c r="Y31" i="148"/>
  <c r="AA31" i="148" s="1"/>
  <c r="EL25" i="164"/>
  <c r="AB17" i="166"/>
  <c r="AS47" i="165"/>
  <c r="AR47" i="165"/>
  <c r="EN25" i="164"/>
  <c r="AD17" i="166"/>
  <c r="EN24" i="164"/>
  <c r="AD16" i="166"/>
  <c r="AV41" i="165"/>
  <c r="AU41" i="165"/>
  <c r="BA41" i="165" s="1"/>
  <c r="AT44" i="165"/>
  <c r="X36" i="148"/>
  <c r="C19" i="163" s="1"/>
  <c r="AV33" i="165"/>
  <c r="AU33" i="165"/>
  <c r="AA19" i="148"/>
  <c r="BA25" i="165"/>
  <c r="AA25" i="148"/>
  <c r="Z19" i="148"/>
  <c r="X23" i="148"/>
  <c r="AZ19" i="165"/>
  <c r="BA20" i="165"/>
  <c r="AZ22" i="165"/>
  <c r="Z20" i="148"/>
  <c r="Z25" i="148"/>
  <c r="AA22" i="148"/>
  <c r="Z22" i="148"/>
  <c r="AZ25" i="165"/>
  <c r="AZ20" i="165"/>
  <c r="AW36" i="165"/>
  <c r="AZ36" i="165" s="1"/>
  <c r="AX33" i="165"/>
  <c r="AY33" i="165"/>
  <c r="BA22" i="165"/>
  <c r="AA20" i="148"/>
  <c r="AT26" i="165"/>
  <c r="AU36" i="165"/>
  <c r="AV36" i="165"/>
  <c r="C18" i="163"/>
  <c r="AT23" i="165"/>
  <c r="BA19" i="165"/>
  <c r="AW21" i="165"/>
  <c r="BA21" i="165" s="1"/>
  <c r="AW16" i="165"/>
  <c r="AZ13" i="165"/>
  <c r="BA13" i="165"/>
  <c r="W26" i="148"/>
  <c r="BA33" i="165" l="1"/>
  <c r="Y33" i="148"/>
  <c r="AX42" i="165"/>
  <c r="BA42" i="165" s="1"/>
  <c r="AV44" i="165"/>
  <c r="AU44" i="165"/>
  <c r="AW44" i="165"/>
  <c r="Z31" i="148"/>
  <c r="AY42" i="165"/>
  <c r="AT47" i="165"/>
  <c r="AD18" i="163"/>
  <c r="C18" i="166"/>
  <c r="AD19" i="163"/>
  <c r="C19" i="166"/>
  <c r="Y36" i="148"/>
  <c r="AA36" i="148" s="1"/>
  <c r="X26" i="148"/>
  <c r="AB18" i="163"/>
  <c r="AB19" i="163"/>
  <c r="Y23" i="148"/>
  <c r="Z23" i="148" s="1"/>
  <c r="AW23" i="165"/>
  <c r="BA23" i="165" s="1"/>
  <c r="AZ21" i="165"/>
  <c r="Z21" i="148"/>
  <c r="AW26" i="165"/>
  <c r="AZ26" i="165" s="1"/>
  <c r="AY36" i="165"/>
  <c r="AX36" i="165"/>
  <c r="BA36" i="165" s="1"/>
  <c r="BA16" i="165"/>
  <c r="AZ16" i="165"/>
  <c r="Z33" i="148"/>
  <c r="AA33" i="148"/>
  <c r="AY44" i="165" l="1"/>
  <c r="AX44" i="165"/>
  <c r="BA44" i="165" s="1"/>
  <c r="AZ44" i="165"/>
  <c r="AW47" i="165"/>
  <c r="AZ47" i="165" s="1"/>
  <c r="Z36" i="148"/>
  <c r="EN31" i="164"/>
  <c r="AD19" i="166"/>
  <c r="EN26" i="164"/>
  <c r="AD18" i="166"/>
  <c r="EL31" i="164"/>
  <c r="AB19" i="166"/>
  <c r="AU47" i="165"/>
  <c r="AV47" i="165"/>
  <c r="EL26" i="164"/>
  <c r="AB18" i="166"/>
  <c r="Y26" i="148"/>
  <c r="AA26" i="148" s="1"/>
  <c r="C20" i="163"/>
  <c r="AB20" i="163" s="1"/>
  <c r="BA26" i="165"/>
  <c r="AZ23" i="165"/>
  <c r="AA23" i="148"/>
  <c r="AX47" i="165" l="1"/>
  <c r="BA47" i="165" s="1"/>
  <c r="AY47" i="165"/>
  <c r="EL27" i="164"/>
  <c r="EL28" i="164" s="1"/>
  <c r="EL29" i="164" s="1"/>
  <c r="EL30" i="164" s="1"/>
  <c r="EL36" i="164"/>
  <c r="EL32" i="164" s="1"/>
  <c r="EL33" i="164" s="1"/>
  <c r="EL34" i="164" s="1"/>
  <c r="EL35" i="164" s="1"/>
  <c r="AB20" i="166"/>
  <c r="EN27" i="164"/>
  <c r="EN28" i="164" s="1"/>
  <c r="EN29" i="164" s="1"/>
  <c r="EN30" i="164" s="1"/>
  <c r="AD20" i="163"/>
  <c r="C20" i="166"/>
  <c r="Z26" i="148"/>
  <c r="EF15" i="164"/>
  <c r="EJ15" i="164"/>
  <c r="EN36" i="164" l="1"/>
  <c r="EN32" i="164" s="1"/>
  <c r="EN33" i="164" s="1"/>
  <c r="EN34" i="164" s="1"/>
  <c r="EN35" i="164" s="1"/>
  <c r="AD20" i="166"/>
  <c r="EH15" i="164"/>
  <c r="AK36" i="164"/>
  <c r="AF36" i="164"/>
  <c r="V36" i="164"/>
  <c r="AU36" i="164"/>
  <c r="AP36" i="164"/>
  <c r="BE36" i="164"/>
  <c r="AZ36" i="164"/>
  <c r="BO36" i="164"/>
  <c r="BJ36" i="164"/>
  <c r="BY36" i="164"/>
  <c r="BT36" i="164"/>
  <c r="G36" i="164"/>
  <c r="CI36" i="164"/>
  <c r="CD36" i="164"/>
  <c r="Q36" i="164"/>
  <c r="L36" i="164"/>
  <c r="CN36" i="164"/>
  <c r="AA36" i="164"/>
  <c r="EG15" i="164"/>
  <c r="Q37" i="164" l="1"/>
  <c r="S37" i="164" s="1"/>
  <c r="S36" i="164"/>
  <c r="AZ37" i="164"/>
  <c r="BB37" i="164" s="1"/>
  <c r="BB36" i="164"/>
  <c r="CI37" i="164"/>
  <c r="CK37" i="164" s="1"/>
  <c r="CK36" i="164"/>
  <c r="AP37" i="164"/>
  <c r="AR37" i="164" s="1"/>
  <c r="AR36" i="164"/>
  <c r="G37" i="164"/>
  <c r="I37" i="164" s="1"/>
  <c r="I36" i="164"/>
  <c r="AU37" i="164"/>
  <c r="AW37" i="164" s="1"/>
  <c r="AW36" i="164"/>
  <c r="EE15" i="164"/>
  <c r="CD35" i="164"/>
  <c r="CF35" i="164" s="1"/>
  <c r="BE35" i="164"/>
  <c r="BG35" i="164" s="1"/>
  <c r="L35" i="164"/>
  <c r="N35" i="164" s="1"/>
  <c r="CN35" i="164"/>
  <c r="CP35" i="164" s="1"/>
  <c r="V35" i="164"/>
  <c r="X35" i="164" s="1"/>
  <c r="G35" i="164"/>
  <c r="I35" i="164" s="1"/>
  <c r="AF35" i="164"/>
  <c r="AH35" i="164" s="1"/>
  <c r="CI35" i="164"/>
  <c r="CK35" i="164" s="1"/>
  <c r="AP35" i="164"/>
  <c r="AR35" i="164" s="1"/>
  <c r="BO35" i="164"/>
  <c r="BQ35" i="164" s="1"/>
  <c r="AA35" i="164"/>
  <c r="AC35" i="164" s="1"/>
  <c r="AZ35" i="164"/>
  <c r="BB35" i="164" s="1"/>
  <c r="Q35" i="164"/>
  <c r="S35" i="164" s="1"/>
  <c r="AK35" i="164"/>
  <c r="AM35" i="164" s="1"/>
  <c r="BY35" i="164"/>
  <c r="CA35" i="164" s="1"/>
  <c r="BJ35" i="164"/>
  <c r="BL35" i="164" s="1"/>
  <c r="AU35" i="164"/>
  <c r="AW35" i="164" s="1"/>
  <c r="BT35" i="164"/>
  <c r="BV35" i="164" s="1"/>
  <c r="BE37" i="164"/>
  <c r="BG37" i="164" s="1"/>
  <c r="BG36" i="164"/>
  <c r="BT37" i="164"/>
  <c r="BV37" i="164" s="1"/>
  <c r="BV36" i="164"/>
  <c r="V37" i="164"/>
  <c r="X37" i="164" s="1"/>
  <c r="X36" i="164"/>
  <c r="AA37" i="164"/>
  <c r="AC37" i="164" s="1"/>
  <c r="AC36" i="164"/>
  <c r="BY37" i="164"/>
  <c r="CA37" i="164" s="1"/>
  <c r="CA36" i="164"/>
  <c r="AF37" i="164"/>
  <c r="AH37" i="164" s="1"/>
  <c r="AH36" i="164"/>
  <c r="CN37" i="164"/>
  <c r="CP37" i="164" s="1"/>
  <c r="CP36" i="164"/>
  <c r="BJ37" i="164"/>
  <c r="BL37" i="164" s="1"/>
  <c r="BL36" i="164"/>
  <c r="AK37" i="164"/>
  <c r="AM37" i="164" s="1"/>
  <c r="AM36" i="164"/>
  <c r="CD37" i="164"/>
  <c r="CF37" i="164" s="1"/>
  <c r="CF36" i="164"/>
  <c r="L37" i="164"/>
  <c r="N37" i="164" s="1"/>
  <c r="N36" i="164"/>
  <c r="BO37" i="164"/>
  <c r="BQ37" i="164" s="1"/>
  <c r="BQ36" i="164"/>
  <c r="Q26" i="164"/>
  <c r="AP26" i="164"/>
  <c r="CD26" i="164"/>
  <c r="AA26" i="164"/>
  <c r="CN26" i="164"/>
  <c r="AK26" i="164"/>
  <c r="BJ26" i="164"/>
  <c r="AU26" i="164"/>
  <c r="BT26" i="164"/>
  <c r="G26" i="164"/>
  <c r="BE26" i="164"/>
  <c r="V26" i="164"/>
  <c r="BO26" i="164"/>
  <c r="L26" i="164"/>
  <c r="CI26" i="164"/>
  <c r="BY26" i="164"/>
  <c r="AZ26" i="164"/>
  <c r="AF26" i="164"/>
  <c r="J44" i="163" l="1"/>
  <c r="J44" i="166" s="1"/>
  <c r="J26" i="163"/>
  <c r="J26" i="166" s="1"/>
  <c r="J8" i="163"/>
  <c r="J8" i="166" s="1"/>
  <c r="J62" i="163"/>
  <c r="J62" i="166" s="1"/>
  <c r="J80" i="163"/>
  <c r="J80" i="166" s="1"/>
  <c r="I62" i="163"/>
  <c r="I62" i="166" s="1"/>
  <c r="I80" i="163"/>
  <c r="I80" i="166" s="1"/>
  <c r="I98" i="163"/>
  <c r="I98" i="166" s="1"/>
  <c r="I8" i="163"/>
  <c r="I8" i="166" s="1"/>
  <c r="I44" i="163"/>
  <c r="I44" i="166" s="1"/>
  <c r="AK65" i="164"/>
  <c r="AM65" i="164" s="1"/>
  <c r="AZ65" i="164"/>
  <c r="BB65" i="164" s="1"/>
  <c r="AU65" i="164"/>
  <c r="AW65" i="164" s="1"/>
  <c r="L65" i="164"/>
  <c r="N65" i="164" s="1"/>
  <c r="BT65" i="164"/>
  <c r="BV65" i="164" s="1"/>
  <c r="BE65" i="164"/>
  <c r="BG65" i="164" s="1"/>
  <c r="BO65" i="164"/>
  <c r="BQ65" i="164" s="1"/>
  <c r="CD65" i="164"/>
  <c r="CF65" i="164" s="1"/>
  <c r="CN65" i="164"/>
  <c r="CP65" i="164" s="1"/>
  <c r="BY65" i="164"/>
  <c r="CA65" i="164" s="1"/>
  <c r="AF65" i="164"/>
  <c r="AH65" i="164" s="1"/>
  <c r="AP65" i="164"/>
  <c r="AR65" i="164" s="1"/>
  <c r="AA65" i="164"/>
  <c r="AC65" i="164" s="1"/>
  <c r="G65" i="164"/>
  <c r="I65" i="164" s="1"/>
  <c r="CI65" i="164"/>
  <c r="CK65" i="164" s="1"/>
  <c r="Q65" i="164"/>
  <c r="S65" i="164" s="1"/>
  <c r="V65" i="164"/>
  <c r="X65" i="164" s="1"/>
  <c r="BJ65" i="164"/>
  <c r="BL65" i="164" s="1"/>
  <c r="BY27" i="164"/>
  <c r="CA27" i="164" s="1"/>
  <c r="CA26" i="164"/>
  <c r="AU27" i="164"/>
  <c r="AW27" i="164" s="1"/>
  <c r="AW26" i="164"/>
  <c r="AU45" i="164"/>
  <c r="AW45" i="164" s="1"/>
  <c r="V45" i="164"/>
  <c r="X45" i="164" s="1"/>
  <c r="BE45" i="164"/>
  <c r="BG45" i="164" s="1"/>
  <c r="AF45" i="164"/>
  <c r="AH45" i="164" s="1"/>
  <c r="BO45" i="164"/>
  <c r="BQ45" i="164" s="1"/>
  <c r="AP45" i="164"/>
  <c r="AR45" i="164" s="1"/>
  <c r="CN45" i="164"/>
  <c r="CP45" i="164" s="1"/>
  <c r="BY45" i="164"/>
  <c r="CA45" i="164" s="1"/>
  <c r="AZ45" i="164"/>
  <c r="BB45" i="164" s="1"/>
  <c r="L45" i="164"/>
  <c r="N45" i="164" s="1"/>
  <c r="G45" i="164"/>
  <c r="I45" i="164" s="1"/>
  <c r="CI45" i="164"/>
  <c r="CK45" i="164" s="1"/>
  <c r="BJ45" i="164"/>
  <c r="BL45" i="164" s="1"/>
  <c r="Q45" i="164"/>
  <c r="S45" i="164" s="1"/>
  <c r="BT45" i="164"/>
  <c r="BV45" i="164" s="1"/>
  <c r="AA45" i="164"/>
  <c r="AC45" i="164" s="1"/>
  <c r="CD45" i="164"/>
  <c r="CF45" i="164" s="1"/>
  <c r="AK45" i="164"/>
  <c r="AM45" i="164" s="1"/>
  <c r="L27" i="164"/>
  <c r="N27" i="164" s="1"/>
  <c r="N26" i="164"/>
  <c r="AK27" i="164"/>
  <c r="AM27" i="164" s="1"/>
  <c r="AM26" i="164"/>
  <c r="CI27" i="164"/>
  <c r="CK27" i="164" s="1"/>
  <c r="CK26" i="164"/>
  <c r="BJ27" i="164"/>
  <c r="BL27" i="164" s="1"/>
  <c r="BL26" i="164"/>
  <c r="BT75" i="164"/>
  <c r="BV75" i="164" s="1"/>
  <c r="CI75" i="164"/>
  <c r="CK75" i="164" s="1"/>
  <c r="CD75" i="164"/>
  <c r="CF75" i="164" s="1"/>
  <c r="AK75" i="164"/>
  <c r="AM75" i="164" s="1"/>
  <c r="L75" i="164"/>
  <c r="N75" i="164" s="1"/>
  <c r="CN75" i="164"/>
  <c r="CP75" i="164" s="1"/>
  <c r="Q75" i="164"/>
  <c r="S75" i="164" s="1"/>
  <c r="V75" i="164"/>
  <c r="X75" i="164" s="1"/>
  <c r="AU75" i="164"/>
  <c r="AW75" i="164" s="1"/>
  <c r="AF75" i="164"/>
  <c r="AH75" i="164" s="1"/>
  <c r="BO75" i="164"/>
  <c r="BQ75" i="164" s="1"/>
  <c r="AP75" i="164"/>
  <c r="AR75" i="164" s="1"/>
  <c r="AA75" i="164"/>
  <c r="AC75" i="164" s="1"/>
  <c r="BY75" i="164"/>
  <c r="CA75" i="164" s="1"/>
  <c r="AZ75" i="164"/>
  <c r="BB75" i="164" s="1"/>
  <c r="BE75" i="164"/>
  <c r="BG75" i="164" s="1"/>
  <c r="BJ75" i="164"/>
  <c r="BL75" i="164" s="1"/>
  <c r="G75" i="164"/>
  <c r="I75" i="164" s="1"/>
  <c r="AU55" i="164"/>
  <c r="AW55" i="164" s="1"/>
  <c r="BE55" i="164"/>
  <c r="BG55" i="164" s="1"/>
  <c r="BO55" i="164"/>
  <c r="BQ55" i="164" s="1"/>
  <c r="V55" i="164"/>
  <c r="X55" i="164" s="1"/>
  <c r="BY55" i="164"/>
  <c r="CA55" i="164" s="1"/>
  <c r="AP55" i="164"/>
  <c r="AR55" i="164" s="1"/>
  <c r="AZ55" i="164"/>
  <c r="BB55" i="164" s="1"/>
  <c r="AK55" i="164"/>
  <c r="AM55" i="164" s="1"/>
  <c r="L55" i="164"/>
  <c r="N55" i="164" s="1"/>
  <c r="G55" i="164"/>
  <c r="I55" i="164" s="1"/>
  <c r="CI55" i="164"/>
  <c r="CK55" i="164" s="1"/>
  <c r="BJ55" i="164"/>
  <c r="BL55" i="164" s="1"/>
  <c r="BT55" i="164"/>
  <c r="BV55" i="164" s="1"/>
  <c r="Q55" i="164"/>
  <c r="S55" i="164" s="1"/>
  <c r="CD55" i="164"/>
  <c r="CF55" i="164" s="1"/>
  <c r="CN55" i="164"/>
  <c r="CP55" i="164" s="1"/>
  <c r="AA55" i="164"/>
  <c r="AC55" i="164" s="1"/>
  <c r="AF55" i="164"/>
  <c r="AH55" i="164" s="1"/>
  <c r="BO27" i="164"/>
  <c r="BQ27" i="164" s="1"/>
  <c r="BQ26" i="164"/>
  <c r="CN27" i="164"/>
  <c r="CP27" i="164" s="1"/>
  <c r="CP26" i="164"/>
  <c r="AA25" i="164"/>
  <c r="AC25" i="164" s="1"/>
  <c r="AZ25" i="164"/>
  <c r="BB25" i="164" s="1"/>
  <c r="L25" i="164"/>
  <c r="N25" i="164" s="1"/>
  <c r="AP25" i="164"/>
  <c r="AR25" i="164" s="1"/>
  <c r="AK25" i="164"/>
  <c r="AM25" i="164" s="1"/>
  <c r="AU25" i="164"/>
  <c r="AW25" i="164" s="1"/>
  <c r="CD25" i="164"/>
  <c r="CF25" i="164" s="1"/>
  <c r="AF25" i="164"/>
  <c r="AH25" i="164" s="1"/>
  <c r="BE25" i="164"/>
  <c r="BG25" i="164" s="1"/>
  <c r="V25" i="164"/>
  <c r="X25" i="164" s="1"/>
  <c r="Q25" i="164"/>
  <c r="S25" i="164" s="1"/>
  <c r="BO25" i="164"/>
  <c r="BQ25" i="164" s="1"/>
  <c r="BY25" i="164"/>
  <c r="CA25" i="164" s="1"/>
  <c r="CN25" i="164"/>
  <c r="CP25" i="164" s="1"/>
  <c r="G25" i="164"/>
  <c r="I25" i="164" s="1"/>
  <c r="CI25" i="164"/>
  <c r="CK25" i="164" s="1"/>
  <c r="BT25" i="164"/>
  <c r="BV25" i="164" s="1"/>
  <c r="BJ25" i="164"/>
  <c r="BL25" i="164" s="1"/>
  <c r="J98" i="163"/>
  <c r="J98" i="166" s="1"/>
  <c r="V27" i="164"/>
  <c r="X27" i="164" s="1"/>
  <c r="X26" i="164"/>
  <c r="AA27" i="164"/>
  <c r="AC27" i="164" s="1"/>
  <c r="AC26" i="164"/>
  <c r="I26" i="163"/>
  <c r="I26" i="166" s="1"/>
  <c r="AA46" i="164"/>
  <c r="V46" i="164"/>
  <c r="BJ46" i="164"/>
  <c r="AK46" i="164"/>
  <c r="L46" i="164"/>
  <c r="AU46" i="164"/>
  <c r="BE46" i="164"/>
  <c r="CN46" i="164"/>
  <c r="AZ46" i="164"/>
  <c r="BT46" i="164"/>
  <c r="BO46" i="164"/>
  <c r="BY46" i="164"/>
  <c r="AP46" i="164"/>
  <c r="CD46" i="164"/>
  <c r="Q46" i="164"/>
  <c r="G46" i="164"/>
  <c r="CI46" i="164"/>
  <c r="AF46" i="164"/>
  <c r="BE27" i="164"/>
  <c r="BG27" i="164" s="1"/>
  <c r="BG26" i="164"/>
  <c r="CD27" i="164"/>
  <c r="CF27" i="164" s="1"/>
  <c r="CF26" i="164"/>
  <c r="AF27" i="164"/>
  <c r="AH27" i="164" s="1"/>
  <c r="AH26" i="164"/>
  <c r="G27" i="164"/>
  <c r="I27" i="164" s="1"/>
  <c r="I26" i="164"/>
  <c r="AP27" i="164"/>
  <c r="AR27" i="164" s="1"/>
  <c r="AR26" i="164"/>
  <c r="AZ27" i="164"/>
  <c r="BB27" i="164" s="1"/>
  <c r="BB26" i="164"/>
  <c r="BT27" i="164"/>
  <c r="BV27" i="164" s="1"/>
  <c r="BV26" i="164"/>
  <c r="Q27" i="164"/>
  <c r="S27" i="164" s="1"/>
  <c r="S26" i="164"/>
  <c r="AA47" i="164" l="1"/>
  <c r="AC47" i="164" s="1"/>
  <c r="AC46" i="164"/>
  <c r="AF47" i="164"/>
  <c r="AH47" i="164" s="1"/>
  <c r="AH46" i="164"/>
  <c r="BT47" i="164"/>
  <c r="BV47" i="164" s="1"/>
  <c r="BV46" i="164"/>
  <c r="V47" i="164"/>
  <c r="X47" i="164" s="1"/>
  <c r="X46" i="164"/>
  <c r="Q47" i="164"/>
  <c r="S47" i="164" s="1"/>
  <c r="S46" i="164"/>
  <c r="BE47" i="164"/>
  <c r="BG47" i="164" s="1"/>
  <c r="BG46" i="164"/>
  <c r="CD47" i="164"/>
  <c r="CF47" i="164" s="1"/>
  <c r="CF46" i="164"/>
  <c r="AU47" i="164"/>
  <c r="AW47" i="164" s="1"/>
  <c r="AW46" i="164"/>
  <c r="CI47" i="164"/>
  <c r="CK47" i="164" s="1"/>
  <c r="CK46" i="164"/>
  <c r="G47" i="164"/>
  <c r="I47" i="164" s="1"/>
  <c r="I46" i="164"/>
  <c r="AP47" i="164"/>
  <c r="AR47" i="164" s="1"/>
  <c r="AR46" i="164"/>
  <c r="L47" i="164"/>
  <c r="N47" i="164" s="1"/>
  <c r="N46" i="164"/>
  <c r="CD56" i="164"/>
  <c r="AP56" i="164"/>
  <c r="AZ56" i="164"/>
  <c r="BE56" i="164"/>
  <c r="BO56" i="164"/>
  <c r="L56" i="164"/>
  <c r="Q56" i="164"/>
  <c r="V56" i="164"/>
  <c r="BJ56" i="164"/>
  <c r="G56" i="164"/>
  <c r="AF56" i="164"/>
  <c r="AK56" i="164"/>
  <c r="BY56" i="164"/>
  <c r="AU56" i="164"/>
  <c r="BT56" i="164"/>
  <c r="AA56" i="164"/>
  <c r="CI56" i="164"/>
  <c r="CN56" i="164"/>
  <c r="BY47" i="164"/>
  <c r="CA47" i="164" s="1"/>
  <c r="CA46" i="164"/>
  <c r="AK47" i="164"/>
  <c r="AM47" i="164" s="1"/>
  <c r="AM46" i="164"/>
  <c r="AZ47" i="164"/>
  <c r="BB47" i="164" s="1"/>
  <c r="BB46" i="164"/>
  <c r="CN47" i="164"/>
  <c r="CP47" i="164" s="1"/>
  <c r="CP46" i="164"/>
  <c r="BO47" i="164"/>
  <c r="BQ47" i="164" s="1"/>
  <c r="BQ46" i="164"/>
  <c r="BJ47" i="164"/>
  <c r="BL47" i="164" s="1"/>
  <c r="BL46" i="164"/>
  <c r="I99" i="163" l="1"/>
  <c r="I99" i="166" s="1"/>
  <c r="J27" i="163"/>
  <c r="J27" i="166" s="1"/>
  <c r="I27" i="163"/>
  <c r="I27" i="166" s="1"/>
  <c r="J45" i="163"/>
  <c r="J45" i="166" s="1"/>
  <c r="I81" i="163"/>
  <c r="I81" i="166" s="1"/>
  <c r="J63" i="163"/>
  <c r="J63" i="166" s="1"/>
  <c r="I63" i="163"/>
  <c r="I63" i="166" s="1"/>
  <c r="I45" i="163"/>
  <c r="I45" i="166" s="1"/>
  <c r="J81" i="163"/>
  <c r="J81" i="166" s="1"/>
  <c r="J9" i="163"/>
  <c r="J9" i="166" s="1"/>
  <c r="I9" i="163"/>
  <c r="I9" i="166" s="1"/>
  <c r="AK57" i="164"/>
  <c r="AM57" i="164" s="1"/>
  <c r="AM56" i="164"/>
  <c r="BE57" i="164"/>
  <c r="BG57" i="164" s="1"/>
  <c r="BG56" i="164"/>
  <c r="AF57" i="164"/>
  <c r="AH57" i="164" s="1"/>
  <c r="AH56" i="164"/>
  <c r="AZ57" i="164"/>
  <c r="BB57" i="164" s="1"/>
  <c r="BB56" i="164"/>
  <c r="AP57" i="164"/>
  <c r="AR57" i="164" s="1"/>
  <c r="AR56" i="164"/>
  <c r="CI57" i="164"/>
  <c r="CK57" i="164" s="1"/>
  <c r="CK56" i="164"/>
  <c r="BJ57" i="164"/>
  <c r="BL57" i="164" s="1"/>
  <c r="BL56" i="164"/>
  <c r="CD57" i="164"/>
  <c r="CF57" i="164" s="1"/>
  <c r="CF56" i="164"/>
  <c r="J99" i="163"/>
  <c r="J99" i="166" s="1"/>
  <c r="AA57" i="164"/>
  <c r="AC57" i="164" s="1"/>
  <c r="AC56" i="164"/>
  <c r="V57" i="164"/>
  <c r="X57" i="164" s="1"/>
  <c r="X56" i="164"/>
  <c r="AF95" i="164"/>
  <c r="AH95" i="164" s="1"/>
  <c r="G95" i="164"/>
  <c r="I95" i="164" s="1"/>
  <c r="CI95" i="164"/>
  <c r="CK95" i="164" s="1"/>
  <c r="AP95" i="164"/>
  <c r="AR95" i="164" s="1"/>
  <c r="Q95" i="164"/>
  <c r="S95" i="164" s="1"/>
  <c r="AZ95" i="164"/>
  <c r="BB95" i="164" s="1"/>
  <c r="AA95" i="164"/>
  <c r="AC95" i="164" s="1"/>
  <c r="V95" i="164"/>
  <c r="X95" i="164" s="1"/>
  <c r="BJ95" i="164"/>
  <c r="BL95" i="164" s="1"/>
  <c r="AK95" i="164"/>
  <c r="AM95" i="164" s="1"/>
  <c r="BT95" i="164"/>
  <c r="BV95" i="164" s="1"/>
  <c r="AU95" i="164"/>
  <c r="AW95" i="164" s="1"/>
  <c r="CD95" i="164"/>
  <c r="CF95" i="164" s="1"/>
  <c r="BE95" i="164"/>
  <c r="BG95" i="164" s="1"/>
  <c r="BY95" i="164"/>
  <c r="CA95" i="164" s="1"/>
  <c r="L95" i="164"/>
  <c r="N95" i="164" s="1"/>
  <c r="CN95" i="164"/>
  <c r="CP95" i="164" s="1"/>
  <c r="BO95" i="164"/>
  <c r="BQ95" i="164" s="1"/>
  <c r="CN57" i="164"/>
  <c r="CP57" i="164" s="1"/>
  <c r="CP56" i="164"/>
  <c r="BT57" i="164"/>
  <c r="BV57" i="164" s="1"/>
  <c r="BV56" i="164"/>
  <c r="Q57" i="164"/>
  <c r="S57" i="164" s="1"/>
  <c r="S56" i="164"/>
  <c r="C26" i="163"/>
  <c r="AC8" i="163"/>
  <c r="AC8" i="166" s="1"/>
  <c r="AU57" i="164"/>
  <c r="AW57" i="164" s="1"/>
  <c r="AW56" i="164"/>
  <c r="L57" i="164"/>
  <c r="N57" i="164" s="1"/>
  <c r="N56" i="164"/>
  <c r="BO66" i="164"/>
  <c r="AP66" i="164"/>
  <c r="BY66" i="164"/>
  <c r="AZ66" i="164"/>
  <c r="G66" i="164"/>
  <c r="CI66" i="164"/>
  <c r="BJ66" i="164"/>
  <c r="Q66" i="164"/>
  <c r="BT66" i="164"/>
  <c r="AA66" i="164"/>
  <c r="CD66" i="164"/>
  <c r="AK66" i="164"/>
  <c r="L66" i="164"/>
  <c r="CN66" i="164"/>
  <c r="AF66" i="164"/>
  <c r="AU66" i="164"/>
  <c r="V66" i="164"/>
  <c r="BE66" i="164"/>
  <c r="G57" i="164"/>
  <c r="I57" i="164" s="1"/>
  <c r="I56" i="164"/>
  <c r="AA85" i="164"/>
  <c r="AC85" i="164" s="1"/>
  <c r="AC245" i="164" s="1"/>
  <c r="BE85" i="164"/>
  <c r="BG85" i="164" s="1"/>
  <c r="BG245" i="164" s="1"/>
  <c r="BT85" i="164"/>
  <c r="BV85" i="164" s="1"/>
  <c r="BV245" i="164" s="1"/>
  <c r="V85" i="164"/>
  <c r="X85" i="164" s="1"/>
  <c r="X245" i="164" s="1"/>
  <c r="BY85" i="164"/>
  <c r="CA85" i="164" s="1"/>
  <c r="CA245" i="164" s="1"/>
  <c r="G85" i="164"/>
  <c r="I85" i="164" s="1"/>
  <c r="I245" i="164" s="1"/>
  <c r="CN85" i="164"/>
  <c r="CP85" i="164" s="1"/>
  <c r="CP245" i="164" s="1"/>
  <c r="CI85" i="164"/>
  <c r="CK85" i="164" s="1"/>
  <c r="CK245" i="164" s="1"/>
  <c r="AP85" i="164"/>
  <c r="AR85" i="164" s="1"/>
  <c r="AR245" i="164" s="1"/>
  <c r="BO85" i="164"/>
  <c r="BQ85" i="164" s="1"/>
  <c r="BQ245" i="164" s="1"/>
  <c r="AU85" i="164"/>
  <c r="AW85" i="164" s="1"/>
  <c r="AW245" i="164" s="1"/>
  <c r="L85" i="164"/>
  <c r="N85" i="164" s="1"/>
  <c r="N245" i="164" s="1"/>
  <c r="BJ85" i="164"/>
  <c r="BL85" i="164" s="1"/>
  <c r="BL245" i="164" s="1"/>
  <c r="AZ85" i="164"/>
  <c r="BB85" i="164" s="1"/>
  <c r="BB245" i="164" s="1"/>
  <c r="Q85" i="164"/>
  <c r="S85" i="164" s="1"/>
  <c r="S245" i="164" s="1"/>
  <c r="CD85" i="164"/>
  <c r="CF85" i="164" s="1"/>
  <c r="CF245" i="164" s="1"/>
  <c r="AF85" i="164"/>
  <c r="AH85" i="164" s="1"/>
  <c r="AH245" i="164" s="1"/>
  <c r="AK85" i="164"/>
  <c r="AM85" i="164" s="1"/>
  <c r="AM245" i="164" s="1"/>
  <c r="BY57" i="164"/>
  <c r="CA57" i="164" s="1"/>
  <c r="CA56" i="164"/>
  <c r="BO57" i="164"/>
  <c r="BQ57" i="164" s="1"/>
  <c r="BQ56" i="164"/>
  <c r="AD26" i="163" l="1"/>
  <c r="AD26" i="166" s="1"/>
  <c r="C26" i="166"/>
  <c r="AB26" i="163"/>
  <c r="AB26" i="166" s="1"/>
  <c r="I100" i="163"/>
  <c r="I100" i="166" s="1"/>
  <c r="I82" i="163"/>
  <c r="I82" i="166" s="1"/>
  <c r="I28" i="163"/>
  <c r="I28" i="166" s="1"/>
  <c r="J10" i="163"/>
  <c r="J10" i="166" s="1"/>
  <c r="J28" i="163"/>
  <c r="J28" i="166" s="1"/>
  <c r="J64" i="163"/>
  <c r="J64" i="166" s="1"/>
  <c r="I64" i="163"/>
  <c r="I64" i="166" s="1"/>
  <c r="J82" i="163"/>
  <c r="J82" i="166" s="1"/>
  <c r="I46" i="163"/>
  <c r="I46" i="166" s="1"/>
  <c r="J46" i="163"/>
  <c r="J46" i="166" s="1"/>
  <c r="I10" i="163"/>
  <c r="I10" i="166" s="1"/>
  <c r="AU67" i="164"/>
  <c r="AW67" i="164" s="1"/>
  <c r="AW66" i="164"/>
  <c r="Q67" i="164"/>
  <c r="S67" i="164" s="1"/>
  <c r="S66" i="164"/>
  <c r="BJ67" i="164"/>
  <c r="BL67" i="164" s="1"/>
  <c r="BL66" i="164"/>
  <c r="CN67" i="164"/>
  <c r="CP67" i="164" s="1"/>
  <c r="CP66" i="164"/>
  <c r="CI67" i="164"/>
  <c r="CK67" i="164" s="1"/>
  <c r="CK66" i="164"/>
  <c r="AF67" i="164"/>
  <c r="AH67" i="164" s="1"/>
  <c r="AH66" i="164"/>
  <c r="L67" i="164"/>
  <c r="N67" i="164" s="1"/>
  <c r="N66" i="164"/>
  <c r="G67" i="164"/>
  <c r="I67" i="164" s="1"/>
  <c r="I66" i="164"/>
  <c r="AK67" i="164"/>
  <c r="AM67" i="164" s="1"/>
  <c r="AM66" i="164"/>
  <c r="AZ67" i="164"/>
  <c r="BB67" i="164" s="1"/>
  <c r="BB66" i="164"/>
  <c r="CD67" i="164"/>
  <c r="CF67" i="164" s="1"/>
  <c r="CF66" i="164"/>
  <c r="BY67" i="164"/>
  <c r="CA67" i="164" s="1"/>
  <c r="CA66" i="164"/>
  <c r="EM16" i="164"/>
  <c r="AG8" i="163"/>
  <c r="J100" i="163"/>
  <c r="J100" i="166" s="1"/>
  <c r="AZ105" i="164"/>
  <c r="BB105" i="164" s="1"/>
  <c r="BJ105" i="164"/>
  <c r="BL105" i="164" s="1"/>
  <c r="BY105" i="164"/>
  <c r="CA105" i="164" s="1"/>
  <c r="CI105" i="164"/>
  <c r="CK105" i="164" s="1"/>
  <c r="BT105" i="164"/>
  <c r="BV105" i="164" s="1"/>
  <c r="AA105" i="164"/>
  <c r="AC105" i="164" s="1"/>
  <c r="AK105" i="164"/>
  <c r="AM105" i="164" s="1"/>
  <c r="G105" i="164"/>
  <c r="I105" i="164" s="1"/>
  <c r="CD105" i="164"/>
  <c r="CF105" i="164" s="1"/>
  <c r="L105" i="164"/>
  <c r="N105" i="164" s="1"/>
  <c r="CN105" i="164"/>
  <c r="CP105" i="164" s="1"/>
  <c r="BO105" i="164"/>
  <c r="BQ105" i="164" s="1"/>
  <c r="Q105" i="164"/>
  <c r="S105" i="164" s="1"/>
  <c r="V105" i="164"/>
  <c r="X105" i="164" s="1"/>
  <c r="BE105" i="164"/>
  <c r="BG105" i="164" s="1"/>
  <c r="AP105" i="164"/>
  <c r="AR105" i="164" s="1"/>
  <c r="AF105" i="164"/>
  <c r="AH105" i="164" s="1"/>
  <c r="AU105" i="164"/>
  <c r="AW105" i="164" s="1"/>
  <c r="BE67" i="164"/>
  <c r="BG67" i="164" s="1"/>
  <c r="BG66" i="164"/>
  <c r="AA67" i="164"/>
  <c r="AC67" i="164" s="1"/>
  <c r="AC66" i="164"/>
  <c r="AP67" i="164"/>
  <c r="AR67" i="164" s="1"/>
  <c r="AR66" i="164"/>
  <c r="C44" i="163"/>
  <c r="AC26" i="163"/>
  <c r="G76" i="164"/>
  <c r="CI76" i="164"/>
  <c r="CD76" i="164"/>
  <c r="Q76" i="164"/>
  <c r="V76" i="164"/>
  <c r="AA76" i="164"/>
  <c r="BJ76" i="164"/>
  <c r="AF76" i="164"/>
  <c r="AZ76" i="164"/>
  <c r="AK76" i="164"/>
  <c r="L76" i="164"/>
  <c r="BY76" i="164"/>
  <c r="AU76" i="164"/>
  <c r="CN76" i="164"/>
  <c r="BE76" i="164"/>
  <c r="AP76" i="164"/>
  <c r="BO76" i="164"/>
  <c r="BT76" i="164"/>
  <c r="V67" i="164"/>
  <c r="X67" i="164" s="1"/>
  <c r="X66" i="164"/>
  <c r="BT67" i="164"/>
  <c r="BV67" i="164" s="1"/>
  <c r="BV66" i="164"/>
  <c r="BO67" i="164"/>
  <c r="BQ67" i="164" s="1"/>
  <c r="BQ66" i="164"/>
  <c r="AH8" i="163" l="1"/>
  <c r="AH8" i="166" s="1"/>
  <c r="AG8" i="166"/>
  <c r="AG26" i="163"/>
  <c r="AC26" i="166"/>
  <c r="AD44" i="163"/>
  <c r="AD44" i="166" s="1"/>
  <c r="C44" i="166"/>
  <c r="AB44" i="163"/>
  <c r="AB44" i="166" s="1"/>
  <c r="I101" i="163"/>
  <c r="I101" i="166" s="1"/>
  <c r="J11" i="163"/>
  <c r="J11" i="166" s="1"/>
  <c r="I29" i="163"/>
  <c r="I29" i="166" s="1"/>
  <c r="J29" i="163"/>
  <c r="J29" i="166" s="1"/>
  <c r="I65" i="163"/>
  <c r="I65" i="166" s="1"/>
  <c r="J65" i="163"/>
  <c r="J65" i="166" s="1"/>
  <c r="I11" i="163"/>
  <c r="I11" i="166" s="1"/>
  <c r="I47" i="163"/>
  <c r="I47" i="166" s="1"/>
  <c r="J47" i="163"/>
  <c r="J47" i="166" s="1"/>
  <c r="I83" i="163"/>
  <c r="I83" i="166" s="1"/>
  <c r="J83" i="163"/>
  <c r="J83" i="166" s="1"/>
  <c r="AZ77" i="164"/>
  <c r="BB77" i="164" s="1"/>
  <c r="BB76" i="164"/>
  <c r="BO115" i="164"/>
  <c r="BQ115" i="164" s="1"/>
  <c r="AZ115" i="164"/>
  <c r="BB115" i="164" s="1"/>
  <c r="BY115" i="164"/>
  <c r="CA115" i="164" s="1"/>
  <c r="BJ115" i="164"/>
  <c r="BL115" i="164" s="1"/>
  <c r="G115" i="164"/>
  <c r="I115" i="164" s="1"/>
  <c r="CI115" i="164"/>
  <c r="CK115" i="164" s="1"/>
  <c r="BT115" i="164"/>
  <c r="BV115" i="164" s="1"/>
  <c r="Q115" i="164"/>
  <c r="S115" i="164" s="1"/>
  <c r="CD115" i="164"/>
  <c r="CF115" i="164" s="1"/>
  <c r="BE115" i="164"/>
  <c r="BG115" i="164" s="1"/>
  <c r="AA115" i="164"/>
  <c r="AC115" i="164" s="1"/>
  <c r="L115" i="164"/>
  <c r="N115" i="164" s="1"/>
  <c r="CN115" i="164"/>
  <c r="CP115" i="164" s="1"/>
  <c r="AK115" i="164"/>
  <c r="AM115" i="164" s="1"/>
  <c r="V115" i="164"/>
  <c r="X115" i="164" s="1"/>
  <c r="AU115" i="164"/>
  <c r="AW115" i="164" s="1"/>
  <c r="AF115" i="164"/>
  <c r="AH115" i="164" s="1"/>
  <c r="AP115" i="164"/>
  <c r="AR115" i="164" s="1"/>
  <c r="BT77" i="164"/>
  <c r="BV77" i="164" s="1"/>
  <c r="BV76" i="164"/>
  <c r="AK77" i="164"/>
  <c r="AM77" i="164" s="1"/>
  <c r="AM76" i="164"/>
  <c r="CI77" i="164"/>
  <c r="CK77" i="164" s="1"/>
  <c r="CK76" i="164"/>
  <c r="C28" i="163"/>
  <c r="AC10" i="163"/>
  <c r="AC10" i="166" s="1"/>
  <c r="AP77" i="164"/>
  <c r="AR77" i="164" s="1"/>
  <c r="AR76" i="164"/>
  <c r="BE77" i="164"/>
  <c r="BG77" i="164" s="1"/>
  <c r="BG76" i="164"/>
  <c r="BJ77" i="164"/>
  <c r="BL77" i="164" s="1"/>
  <c r="BL76" i="164"/>
  <c r="D26" i="163"/>
  <c r="D26" i="166" s="1"/>
  <c r="AF8" i="163"/>
  <c r="AF8" i="166" s="1"/>
  <c r="D8" i="163"/>
  <c r="D8" i="166" s="1"/>
  <c r="AF77" i="164"/>
  <c r="AH77" i="164" s="1"/>
  <c r="AH76" i="164"/>
  <c r="J101" i="163"/>
  <c r="J101" i="166" s="1"/>
  <c r="CN77" i="164"/>
  <c r="CP77" i="164" s="1"/>
  <c r="CP76" i="164"/>
  <c r="AA77" i="164"/>
  <c r="AC77" i="164" s="1"/>
  <c r="AC76" i="164"/>
  <c r="AC44" i="163"/>
  <c r="C62" i="163"/>
  <c r="AM30" i="164"/>
  <c r="AM34" i="164" s="1"/>
  <c r="BQ30" i="164"/>
  <c r="N30" i="164"/>
  <c r="CA30" i="164"/>
  <c r="BB30" i="164"/>
  <c r="I30" i="164"/>
  <c r="AR30" i="164"/>
  <c r="AR34" i="164" s="1"/>
  <c r="AC30" i="164"/>
  <c r="S30" i="164"/>
  <c r="BG30" i="164"/>
  <c r="AW30" i="164"/>
  <c r="AW34" i="164" s="1"/>
  <c r="AV34" i="164" s="1"/>
  <c r="X30" i="164"/>
  <c r="AH30" i="164"/>
  <c r="BL30" i="164"/>
  <c r="BV30" i="164"/>
  <c r="EM15" i="164"/>
  <c r="CP30" i="164"/>
  <c r="CP34" i="164" s="1"/>
  <c r="CF30" i="164"/>
  <c r="CF34" i="164" s="1"/>
  <c r="CK30" i="164"/>
  <c r="CK34" i="164" s="1"/>
  <c r="BJ86" i="164"/>
  <c r="BO86" i="164"/>
  <c r="BT86" i="164"/>
  <c r="AK86" i="164"/>
  <c r="CD86" i="164"/>
  <c r="BY86" i="164"/>
  <c r="L86" i="164"/>
  <c r="CN86" i="164"/>
  <c r="Q86" i="164"/>
  <c r="AZ86" i="164"/>
  <c r="V86" i="164"/>
  <c r="BE86" i="164"/>
  <c r="AA86" i="164"/>
  <c r="AF86" i="164"/>
  <c r="G86" i="164"/>
  <c r="AP86" i="164"/>
  <c r="AU86" i="164"/>
  <c r="CI86" i="164"/>
  <c r="AU77" i="164"/>
  <c r="AW77" i="164" s="1"/>
  <c r="AW76" i="164"/>
  <c r="V77" i="164"/>
  <c r="X77" i="164" s="1"/>
  <c r="X76" i="164"/>
  <c r="AC9" i="163"/>
  <c r="AC9" i="166" s="1"/>
  <c r="C27" i="163"/>
  <c r="BO77" i="164"/>
  <c r="BQ77" i="164" s="1"/>
  <c r="BQ76" i="164"/>
  <c r="BY77" i="164"/>
  <c r="CA77" i="164" s="1"/>
  <c r="CA76" i="164"/>
  <c r="Q77" i="164"/>
  <c r="S77" i="164" s="1"/>
  <c r="S76" i="164"/>
  <c r="G77" i="164"/>
  <c r="I77" i="164" s="1"/>
  <c r="I76" i="164"/>
  <c r="L77" i="164"/>
  <c r="N77" i="164" s="1"/>
  <c r="N76" i="164"/>
  <c r="CD77" i="164"/>
  <c r="CF77" i="164" s="1"/>
  <c r="CF76" i="164"/>
  <c r="AD28" i="163" l="1"/>
  <c r="AD28" i="166" s="1"/>
  <c r="C28" i="166"/>
  <c r="AG44" i="163"/>
  <c r="AC44" i="166"/>
  <c r="AH26" i="163"/>
  <c r="AG26" i="166"/>
  <c r="AD27" i="163"/>
  <c r="AD27" i="166" s="1"/>
  <c r="C27" i="166"/>
  <c r="AD62" i="163"/>
  <c r="AD62" i="166" s="1"/>
  <c r="C62" i="166"/>
  <c r="CO34" i="164"/>
  <c r="CE34" i="164"/>
  <c r="CI34" i="175"/>
  <c r="CH34" i="175"/>
  <c r="AB27" i="163"/>
  <c r="AB27" i="166" s="1"/>
  <c r="AB62" i="163"/>
  <c r="AB62" i="166" s="1"/>
  <c r="AB28" i="163"/>
  <c r="AB28" i="166" s="1"/>
  <c r="AQ34" i="164"/>
  <c r="I102" i="163"/>
  <c r="I102" i="166" s="1"/>
  <c r="J30" i="163"/>
  <c r="J30" i="166" s="1"/>
  <c r="I30" i="163"/>
  <c r="I30" i="166" s="1"/>
  <c r="I48" i="163"/>
  <c r="I48" i="166" s="1"/>
  <c r="J84" i="163"/>
  <c r="J84" i="166" s="1"/>
  <c r="I84" i="163"/>
  <c r="I84" i="166" s="1"/>
  <c r="J12" i="163"/>
  <c r="J12" i="166" s="1"/>
  <c r="I12" i="163"/>
  <c r="I12" i="166" s="1"/>
  <c r="J48" i="163"/>
  <c r="J48" i="166" s="1"/>
  <c r="I66" i="163"/>
  <c r="I66" i="166" s="1"/>
  <c r="J66" i="163"/>
  <c r="J66" i="166" s="1"/>
  <c r="AA87" i="164"/>
  <c r="AC87" i="164" s="1"/>
  <c r="AC247" i="164" s="1"/>
  <c r="AC86" i="164"/>
  <c r="AC246" i="164" s="1"/>
  <c r="AP125" i="164"/>
  <c r="AR125" i="164" s="1"/>
  <c r="G125" i="164"/>
  <c r="I125" i="164" s="1"/>
  <c r="CI125" i="164"/>
  <c r="CK125" i="164" s="1"/>
  <c r="AZ125" i="164"/>
  <c r="BB125" i="164" s="1"/>
  <c r="Q125" i="164"/>
  <c r="S125" i="164" s="1"/>
  <c r="AF125" i="164"/>
  <c r="AH125" i="164" s="1"/>
  <c r="BJ125" i="164"/>
  <c r="BL125" i="164" s="1"/>
  <c r="AA125" i="164"/>
  <c r="AC125" i="164" s="1"/>
  <c r="BT125" i="164"/>
  <c r="BV125" i="164" s="1"/>
  <c r="AK125" i="164"/>
  <c r="AM125" i="164" s="1"/>
  <c r="CD125" i="164"/>
  <c r="CF125" i="164" s="1"/>
  <c r="AU125" i="164"/>
  <c r="AW125" i="164" s="1"/>
  <c r="L125" i="164"/>
  <c r="N125" i="164" s="1"/>
  <c r="CN125" i="164"/>
  <c r="CP125" i="164" s="1"/>
  <c r="BE125" i="164"/>
  <c r="BG125" i="164" s="1"/>
  <c r="V125" i="164"/>
  <c r="X125" i="164" s="1"/>
  <c r="BO125" i="164"/>
  <c r="BQ125" i="164" s="1"/>
  <c r="BY125" i="164"/>
  <c r="CA125" i="164" s="1"/>
  <c r="G87" i="164"/>
  <c r="I87" i="164" s="1"/>
  <c r="I247" i="164" s="1"/>
  <c r="I244" i="164" s="1"/>
  <c r="H244" i="164" s="1"/>
  <c r="I86" i="164"/>
  <c r="I246" i="164" s="1"/>
  <c r="L87" i="164"/>
  <c r="N87" i="164" s="1"/>
  <c r="N247" i="164" s="1"/>
  <c r="N244" i="164" s="1"/>
  <c r="M244" i="164" s="1"/>
  <c r="N86" i="164"/>
  <c r="N246" i="164" s="1"/>
  <c r="CJ34" i="164"/>
  <c r="H98" i="163"/>
  <c r="H98" i="166" s="1"/>
  <c r="BQ31" i="164"/>
  <c r="BQ32" i="164"/>
  <c r="AL34" i="164"/>
  <c r="H44" i="163"/>
  <c r="H44" i="166" s="1"/>
  <c r="BE87" i="164"/>
  <c r="BG87" i="164" s="1"/>
  <c r="BG247" i="164" s="1"/>
  <c r="BG244" i="164" s="1"/>
  <c r="BF244" i="164" s="1"/>
  <c r="BG86" i="164"/>
  <c r="BG246" i="164" s="1"/>
  <c r="AK87" i="164"/>
  <c r="AM87" i="164" s="1"/>
  <c r="AM247" i="164" s="1"/>
  <c r="AM86" i="164"/>
  <c r="AM246" i="164" s="1"/>
  <c r="CP20" i="164"/>
  <c r="CP24" i="164" s="1"/>
  <c r="CF20" i="164"/>
  <c r="CF24" i="164" s="1"/>
  <c r="BV20" i="164"/>
  <c r="AW20" i="164"/>
  <c r="AW24" i="164" s="1"/>
  <c r="AV24" i="164" s="1"/>
  <c r="I20" i="164"/>
  <c r="BG20" i="164"/>
  <c r="N20" i="164"/>
  <c r="AH20" i="164"/>
  <c r="BL20" i="164"/>
  <c r="CA20" i="164"/>
  <c r="BB20" i="164"/>
  <c r="AM20" i="164"/>
  <c r="AM24" i="164" s="1"/>
  <c r="AL24" i="164" s="1"/>
  <c r="BQ20" i="164"/>
  <c r="AC20" i="164"/>
  <c r="S20" i="164"/>
  <c r="CK20" i="164"/>
  <c r="CK24" i="164" s="1"/>
  <c r="X20" i="164"/>
  <c r="AR20" i="164"/>
  <c r="AR24" i="164" s="1"/>
  <c r="AQ24" i="164" s="1"/>
  <c r="BY87" i="164"/>
  <c r="CA87" i="164" s="1"/>
  <c r="CA247" i="164" s="1"/>
  <c r="CA244" i="164" s="1"/>
  <c r="BZ244" i="164" s="1"/>
  <c r="CA86" i="164"/>
  <c r="CA246" i="164" s="1"/>
  <c r="U8" i="163"/>
  <c r="U8" i="166" s="1"/>
  <c r="V8" i="163"/>
  <c r="V8" i="166" s="1"/>
  <c r="W8" i="163"/>
  <c r="W8" i="166" s="1"/>
  <c r="X8" i="163"/>
  <c r="X8" i="166" s="1"/>
  <c r="V87" i="164"/>
  <c r="X87" i="164" s="1"/>
  <c r="X247" i="164" s="1"/>
  <c r="X86" i="164"/>
  <c r="X246" i="164" s="1"/>
  <c r="BT87" i="164"/>
  <c r="BV87" i="164" s="1"/>
  <c r="BV247" i="164" s="1"/>
  <c r="BV244" i="164" s="1"/>
  <c r="BU244" i="164" s="1"/>
  <c r="BV86" i="164"/>
  <c r="BV246" i="164" s="1"/>
  <c r="BV31" i="164"/>
  <c r="BV32" i="164"/>
  <c r="U26" i="163"/>
  <c r="U26" i="166" s="1"/>
  <c r="X26" i="163"/>
  <c r="X26" i="166" s="1"/>
  <c r="W26" i="163"/>
  <c r="W26" i="166" s="1"/>
  <c r="CD96" i="164"/>
  <c r="BT96" i="164"/>
  <c r="AK96" i="164"/>
  <c r="BJ96" i="164"/>
  <c r="BY96" i="164"/>
  <c r="L96" i="164"/>
  <c r="BE96" i="164"/>
  <c r="AU96" i="164"/>
  <c r="BO96" i="164"/>
  <c r="AZ96" i="164"/>
  <c r="V96" i="164"/>
  <c r="Q96" i="164"/>
  <c r="CI96" i="164"/>
  <c r="AA96" i="164"/>
  <c r="AP96" i="164"/>
  <c r="AF96" i="164"/>
  <c r="G96" i="164"/>
  <c r="CN96" i="164"/>
  <c r="CD87" i="164"/>
  <c r="CF87" i="164" s="1"/>
  <c r="CF247" i="164" s="1"/>
  <c r="CF86" i="164"/>
  <c r="CF246" i="164" s="1"/>
  <c r="C45" i="163"/>
  <c r="AC27" i="163"/>
  <c r="AC27" i="166" s="1"/>
  <c r="CI87" i="164"/>
  <c r="CK87" i="164" s="1"/>
  <c r="CK247" i="164" s="1"/>
  <c r="CK86" i="164"/>
  <c r="CK246" i="164" s="1"/>
  <c r="AZ87" i="164"/>
  <c r="BB87" i="164" s="1"/>
  <c r="BB247" i="164" s="1"/>
  <c r="BB244" i="164" s="1"/>
  <c r="BA244" i="164" s="1"/>
  <c r="BB86" i="164"/>
  <c r="BB246" i="164" s="1"/>
  <c r="BO87" i="164"/>
  <c r="BQ87" i="164" s="1"/>
  <c r="BQ247" i="164" s="1"/>
  <c r="BQ244" i="164" s="1"/>
  <c r="BP244" i="164" s="1"/>
  <c r="BQ86" i="164"/>
  <c r="BQ246" i="164" s="1"/>
  <c r="AC62" i="163"/>
  <c r="C80" i="163"/>
  <c r="AU87" i="164"/>
  <c r="AW87" i="164" s="1"/>
  <c r="AW247" i="164" s="1"/>
  <c r="AW86" i="164"/>
  <c r="AW246" i="164" s="1"/>
  <c r="Q87" i="164"/>
  <c r="S87" i="164" s="1"/>
  <c r="S247" i="164" s="1"/>
  <c r="S244" i="164" s="1"/>
  <c r="R244" i="164" s="1"/>
  <c r="S86" i="164"/>
  <c r="S246" i="164" s="1"/>
  <c r="BJ87" i="164"/>
  <c r="BL87" i="164" s="1"/>
  <c r="BL247" i="164" s="1"/>
  <c r="BL244" i="164" s="1"/>
  <c r="BK244" i="164" s="1"/>
  <c r="BL86" i="164"/>
  <c r="BL246" i="164" s="1"/>
  <c r="D44" i="163"/>
  <c r="D44" i="166" s="1"/>
  <c r="EM18" i="164"/>
  <c r="AG10" i="163"/>
  <c r="J102" i="163"/>
  <c r="J102" i="166" s="1"/>
  <c r="AF87" i="164"/>
  <c r="AH87" i="164" s="1"/>
  <c r="AH247" i="164" s="1"/>
  <c r="AH86" i="164"/>
  <c r="AH246" i="164" s="1"/>
  <c r="C29" i="163"/>
  <c r="AC11" i="163"/>
  <c r="AC11" i="166" s="1"/>
  <c r="EM17" i="164"/>
  <c r="AG9" i="163"/>
  <c r="AP87" i="164"/>
  <c r="AR87" i="164" s="1"/>
  <c r="AR247" i="164" s="1"/>
  <c r="AR86" i="164"/>
  <c r="AR246" i="164" s="1"/>
  <c r="CN87" i="164"/>
  <c r="CP87" i="164" s="1"/>
  <c r="CP247" i="164" s="1"/>
  <c r="CP86" i="164"/>
  <c r="CP246" i="164" s="1"/>
  <c r="CA31" i="164"/>
  <c r="BZ31" i="164" s="1"/>
  <c r="CA32" i="164"/>
  <c r="BZ32" i="164" s="1"/>
  <c r="AC28" i="163"/>
  <c r="C46" i="163"/>
  <c r="AD80" i="163" l="1"/>
  <c r="AD80" i="166" s="1"/>
  <c r="C80" i="166"/>
  <c r="AG62" i="163"/>
  <c r="AC62" i="166"/>
  <c r="AD29" i="163"/>
  <c r="AD29" i="166" s="1"/>
  <c r="C29" i="166"/>
  <c r="AH9" i="163"/>
  <c r="AH9" i="166" s="1"/>
  <c r="AG9" i="166"/>
  <c r="AH10" i="163"/>
  <c r="AH10" i="166" s="1"/>
  <c r="AG10" i="166"/>
  <c r="AD46" i="163"/>
  <c r="AD46" i="166" s="1"/>
  <c r="C46" i="166"/>
  <c r="AG28" i="163"/>
  <c r="D28" i="163" s="1"/>
  <c r="D28" i="166" s="1"/>
  <c r="AC28" i="166"/>
  <c r="AH26" i="166"/>
  <c r="AF26" i="163"/>
  <c r="AF26" i="166" s="1"/>
  <c r="AH44" i="163"/>
  <c r="AG44" i="166"/>
  <c r="AD45" i="163"/>
  <c r="AD45" i="166" s="1"/>
  <c r="C45" i="166"/>
  <c r="CC34" i="175"/>
  <c r="CD34" i="175"/>
  <c r="CE24" i="164"/>
  <c r="CO24" i="164"/>
  <c r="CP34" i="175"/>
  <c r="CO34" i="175"/>
  <c r="CN34" i="175"/>
  <c r="CM34" i="175"/>
  <c r="CJ24" i="164"/>
  <c r="O44" i="163"/>
  <c r="O44" i="166" s="1"/>
  <c r="AG27" i="163"/>
  <c r="AB45" i="163"/>
  <c r="AB45" i="166" s="1"/>
  <c r="AB29" i="163"/>
  <c r="AB29" i="166" s="1"/>
  <c r="AB80" i="163"/>
  <c r="AB80" i="166" s="1"/>
  <c r="AB46" i="163"/>
  <c r="AB46" i="166" s="1"/>
  <c r="I103" i="163"/>
  <c r="I103" i="166" s="1"/>
  <c r="O98" i="163"/>
  <c r="O98" i="166" s="1"/>
  <c r="BU32" i="164"/>
  <c r="BU31" i="164"/>
  <c r="I31" i="163"/>
  <c r="I31" i="166" s="1"/>
  <c r="J31" i="163"/>
  <c r="J31" i="166" s="1"/>
  <c r="J85" i="163"/>
  <c r="J85" i="166" s="1"/>
  <c r="I67" i="163"/>
  <c r="I67" i="166" s="1"/>
  <c r="J67" i="163"/>
  <c r="J67" i="166" s="1"/>
  <c r="J13" i="163"/>
  <c r="J13" i="166" s="1"/>
  <c r="I49" i="163"/>
  <c r="I49" i="166" s="1"/>
  <c r="I13" i="163"/>
  <c r="I13" i="166" s="1"/>
  <c r="I85" i="163"/>
  <c r="I85" i="166" s="1"/>
  <c r="J49" i="163"/>
  <c r="J49" i="166" s="1"/>
  <c r="BQ33" i="164"/>
  <c r="BP33" i="164" s="1"/>
  <c r="BV33" i="164"/>
  <c r="N22" i="164"/>
  <c r="BV40" i="164"/>
  <c r="S40" i="164"/>
  <c r="CA40" i="164"/>
  <c r="BG40" i="164"/>
  <c r="BQ40" i="164"/>
  <c r="X40" i="164"/>
  <c r="AC40" i="164"/>
  <c r="AM40" i="164"/>
  <c r="AM44" i="164" s="1"/>
  <c r="N40" i="164"/>
  <c r="BB40" i="164"/>
  <c r="AW40" i="164"/>
  <c r="AW44" i="164" s="1"/>
  <c r="I40" i="164"/>
  <c r="AR40" i="164"/>
  <c r="AR44" i="164" s="1"/>
  <c r="AH40" i="164"/>
  <c r="BL40" i="164"/>
  <c r="CK40" i="164"/>
  <c r="CK44" i="164" s="1"/>
  <c r="CF40" i="164"/>
  <c r="CF44" i="164" s="1"/>
  <c r="CP40" i="164"/>
  <c r="CP44" i="164" s="1"/>
  <c r="C30" i="163"/>
  <c r="AC12" i="163"/>
  <c r="AC12" i="166" s="1"/>
  <c r="AA97" i="164"/>
  <c r="AC97" i="164" s="1"/>
  <c r="AC96" i="164"/>
  <c r="L97" i="164"/>
  <c r="N97" i="164" s="1"/>
  <c r="N96" i="164"/>
  <c r="AH21" i="164"/>
  <c r="AH22" i="164"/>
  <c r="CI97" i="164"/>
  <c r="CK97" i="164" s="1"/>
  <c r="CK96" i="164"/>
  <c r="EE27" i="164"/>
  <c r="L135" i="164"/>
  <c r="N135" i="164" s="1"/>
  <c r="N252" i="164" s="1"/>
  <c r="CN135" i="164"/>
  <c r="CP135" i="164" s="1"/>
  <c r="CP252" i="164" s="1"/>
  <c r="AU135" i="164"/>
  <c r="AW135" i="164" s="1"/>
  <c r="AW252" i="164" s="1"/>
  <c r="V135" i="164"/>
  <c r="X135" i="164" s="1"/>
  <c r="X252" i="164" s="1"/>
  <c r="CI135" i="164"/>
  <c r="CK135" i="164" s="1"/>
  <c r="CK252" i="164" s="1"/>
  <c r="AF135" i="164"/>
  <c r="AH135" i="164" s="1"/>
  <c r="AH252" i="164" s="1"/>
  <c r="Q135" i="164"/>
  <c r="S135" i="164" s="1"/>
  <c r="S252" i="164" s="1"/>
  <c r="AP135" i="164"/>
  <c r="AR135" i="164" s="1"/>
  <c r="AR252" i="164" s="1"/>
  <c r="AA135" i="164"/>
  <c r="AC135" i="164" s="1"/>
  <c r="AC252" i="164" s="1"/>
  <c r="BE135" i="164"/>
  <c r="BG135" i="164" s="1"/>
  <c r="BG252" i="164" s="1"/>
  <c r="CD135" i="164"/>
  <c r="CF135" i="164" s="1"/>
  <c r="CF252" i="164" s="1"/>
  <c r="AZ135" i="164"/>
  <c r="BB135" i="164" s="1"/>
  <c r="BB252" i="164" s="1"/>
  <c r="BO135" i="164"/>
  <c r="BQ135" i="164" s="1"/>
  <c r="BQ252" i="164" s="1"/>
  <c r="BJ135" i="164"/>
  <c r="BL135" i="164" s="1"/>
  <c r="BL252" i="164" s="1"/>
  <c r="AK135" i="164"/>
  <c r="AM135" i="164" s="1"/>
  <c r="AM252" i="164" s="1"/>
  <c r="G135" i="164"/>
  <c r="I135" i="164" s="1"/>
  <c r="I252" i="164" s="1"/>
  <c r="BT135" i="164"/>
  <c r="BV135" i="164" s="1"/>
  <c r="BV252" i="164" s="1"/>
  <c r="BY135" i="164"/>
  <c r="CA135" i="164" s="1"/>
  <c r="CA252" i="164" s="1"/>
  <c r="BY106" i="164"/>
  <c r="AF106" i="164"/>
  <c r="AP106" i="164"/>
  <c r="G106" i="164"/>
  <c r="CI106" i="164"/>
  <c r="CN106" i="164"/>
  <c r="Q106" i="164"/>
  <c r="BO106" i="164"/>
  <c r="AA106" i="164"/>
  <c r="BJ106" i="164"/>
  <c r="BT106" i="164"/>
  <c r="AK106" i="164"/>
  <c r="AZ106" i="164"/>
  <c r="CD106" i="164"/>
  <c r="AU106" i="164"/>
  <c r="L106" i="164"/>
  <c r="V106" i="164"/>
  <c r="BE106" i="164"/>
  <c r="CA33" i="164"/>
  <c r="BZ33" i="164" s="1"/>
  <c r="Q97" i="164"/>
  <c r="S97" i="164" s="1"/>
  <c r="S96" i="164"/>
  <c r="AC22" i="164"/>
  <c r="AC21" i="164"/>
  <c r="EM19" i="164"/>
  <c r="AG11" i="163"/>
  <c r="D10" i="163"/>
  <c r="D10" i="166" s="1"/>
  <c r="AF10" i="163"/>
  <c r="AF10" i="166" s="1"/>
  <c r="V97" i="164"/>
  <c r="X97" i="164" s="1"/>
  <c r="X96" i="164"/>
  <c r="AK97" i="164"/>
  <c r="AM97" i="164" s="1"/>
  <c r="AM96" i="164"/>
  <c r="BQ21" i="164"/>
  <c r="BP21" i="164" s="1"/>
  <c r="BQ22" i="164"/>
  <c r="BP22" i="164" s="1"/>
  <c r="I22" i="164"/>
  <c r="I21" i="164" s="1"/>
  <c r="H21" i="164" s="1"/>
  <c r="BG22" i="164"/>
  <c r="BG21" i="164" s="1"/>
  <c r="BF21" i="164" s="1"/>
  <c r="C47" i="163"/>
  <c r="AC29" i="163"/>
  <c r="AC29" i="166" s="1"/>
  <c r="S50" i="164"/>
  <c r="AH50" i="164"/>
  <c r="AR50" i="164"/>
  <c r="AR54" i="164" s="1"/>
  <c r="BG50" i="164"/>
  <c r="BV50" i="164"/>
  <c r="BL50" i="164"/>
  <c r="X50" i="164"/>
  <c r="N50" i="164"/>
  <c r="AC50" i="164"/>
  <c r="AM50" i="164"/>
  <c r="AM54" i="164" s="1"/>
  <c r="BQ50" i="164"/>
  <c r="CA50" i="164"/>
  <c r="AW50" i="164"/>
  <c r="AW54" i="164" s="1"/>
  <c r="AV54" i="164" s="1"/>
  <c r="BB50" i="164"/>
  <c r="I50" i="164"/>
  <c r="CF50" i="164"/>
  <c r="CF54" i="164" s="1"/>
  <c r="CK50" i="164"/>
  <c r="CK54" i="164" s="1"/>
  <c r="CP50" i="164"/>
  <c r="CP54" i="164" s="1"/>
  <c r="C98" i="163"/>
  <c r="C98" i="166" s="1"/>
  <c r="AC80" i="163"/>
  <c r="AC80" i="166" s="1"/>
  <c r="CN97" i="164"/>
  <c r="CP97" i="164" s="1"/>
  <c r="CP96" i="164"/>
  <c r="AZ97" i="164"/>
  <c r="BB97" i="164" s="1"/>
  <c r="BB96" i="164"/>
  <c r="BT97" i="164"/>
  <c r="BV97" i="164" s="1"/>
  <c r="BV96" i="164"/>
  <c r="BY97" i="164"/>
  <c r="CA97" i="164" s="1"/>
  <c r="CA96" i="164"/>
  <c r="J103" i="163"/>
  <c r="J103" i="166" s="1"/>
  <c r="G97" i="164"/>
  <c r="I97" i="164" s="1"/>
  <c r="I96" i="164"/>
  <c r="BO97" i="164"/>
  <c r="BQ97" i="164" s="1"/>
  <c r="BQ96" i="164"/>
  <c r="CD97" i="164"/>
  <c r="CF97" i="164" s="1"/>
  <c r="CF96" i="164"/>
  <c r="BB22" i="164"/>
  <c r="BV21" i="164"/>
  <c r="BU21" i="164" s="1"/>
  <c r="BV22" i="164"/>
  <c r="BU22" i="164" s="1"/>
  <c r="V44" i="163"/>
  <c r="V44" i="166" s="1"/>
  <c r="Z44" i="163"/>
  <c r="Z44" i="166" s="1"/>
  <c r="S22" i="164"/>
  <c r="BP31" i="164"/>
  <c r="E80" i="163"/>
  <c r="E80" i="166" s="1"/>
  <c r="BJ97" i="164"/>
  <c r="BL97" i="164" s="1"/>
  <c r="BL96" i="164"/>
  <c r="C64" i="163"/>
  <c r="AC46" i="163"/>
  <c r="AC46" i="166" s="1"/>
  <c r="T44" i="163"/>
  <c r="T44" i="166" s="1"/>
  <c r="U44" i="163"/>
  <c r="U44" i="166" s="1"/>
  <c r="S44" i="163"/>
  <c r="S44" i="166" s="1"/>
  <c r="X44" i="163"/>
  <c r="X44" i="166" s="1"/>
  <c r="W44" i="163"/>
  <c r="W44" i="166" s="1"/>
  <c r="AF97" i="164"/>
  <c r="AH97" i="164" s="1"/>
  <c r="AH96" i="164"/>
  <c r="AU97" i="164"/>
  <c r="AW97" i="164" s="1"/>
  <c r="AW96" i="164"/>
  <c r="CA21" i="164"/>
  <c r="BZ21" i="164" s="1"/>
  <c r="CA22" i="164"/>
  <c r="BZ22" i="164" s="1"/>
  <c r="D9" i="163"/>
  <c r="D9" i="166" s="1"/>
  <c r="C63" i="163"/>
  <c r="AC45" i="163"/>
  <c r="AC45" i="166" s="1"/>
  <c r="AP97" i="164"/>
  <c r="AR97" i="164" s="1"/>
  <c r="AR96" i="164"/>
  <c r="BE97" i="164"/>
  <c r="BG97" i="164" s="1"/>
  <c r="BG96" i="164"/>
  <c r="X22" i="164"/>
  <c r="X21" i="164"/>
  <c r="BL22" i="164"/>
  <c r="BL21" i="164" s="1"/>
  <c r="BK21" i="164" s="1"/>
  <c r="BP32" i="164"/>
  <c r="F80" i="163"/>
  <c r="F80" i="166" s="1"/>
  <c r="AF9" i="163" l="1"/>
  <c r="AF9" i="166" s="1"/>
  <c r="AH27" i="163"/>
  <c r="AG27" i="166"/>
  <c r="AH28" i="163"/>
  <c r="AG28" i="166"/>
  <c r="AH11" i="163"/>
  <c r="AH11" i="166" s="1"/>
  <c r="AG11" i="166"/>
  <c r="AD63" i="163"/>
  <c r="AD63" i="166" s="1"/>
  <c r="C63" i="166"/>
  <c r="AD64" i="163"/>
  <c r="AD64" i="166" s="1"/>
  <c r="C64" i="166"/>
  <c r="AD47" i="163"/>
  <c r="AD47" i="166" s="1"/>
  <c r="C47" i="166"/>
  <c r="AD30" i="163"/>
  <c r="AD30" i="166" s="1"/>
  <c r="C30" i="166"/>
  <c r="AH62" i="163"/>
  <c r="AG62" i="166"/>
  <c r="AH44" i="166"/>
  <c r="AF44" i="163"/>
  <c r="AF44" i="166" s="1"/>
  <c r="AG45" i="163"/>
  <c r="CJ24" i="175"/>
  <c r="CI24" i="175"/>
  <c r="CH24" i="175"/>
  <c r="CK24" i="175"/>
  <c r="CK34" i="175"/>
  <c r="CJ34" i="175"/>
  <c r="CO54" i="164"/>
  <c r="CH54" i="175"/>
  <c r="CK54" i="175"/>
  <c r="CJ54" i="175"/>
  <c r="CI54" i="175"/>
  <c r="CO44" i="164"/>
  <c r="CE44" i="175"/>
  <c r="CF44" i="175"/>
  <c r="CC44" i="175"/>
  <c r="CD44" i="175"/>
  <c r="CN24" i="175"/>
  <c r="CM24" i="175"/>
  <c r="CO24" i="175"/>
  <c r="CP24" i="175"/>
  <c r="CE54" i="164"/>
  <c r="CK44" i="175"/>
  <c r="CJ44" i="175"/>
  <c r="CI44" i="175"/>
  <c r="CH44" i="175"/>
  <c r="CC24" i="175"/>
  <c r="CD24" i="175"/>
  <c r="CE24" i="175"/>
  <c r="CF24" i="175"/>
  <c r="D27" i="163"/>
  <c r="CE34" i="175"/>
  <c r="CF34" i="175"/>
  <c r="AD98" i="163"/>
  <c r="AD98" i="166" s="1"/>
  <c r="AG29" i="163"/>
  <c r="AG80" i="163"/>
  <c r="AG46" i="163"/>
  <c r="L80" i="163"/>
  <c r="L80" i="166" s="1"/>
  <c r="CE44" i="164"/>
  <c r="AV44" i="164"/>
  <c r="AB63" i="163"/>
  <c r="AB63" i="166" s="1"/>
  <c r="AB64" i="163"/>
  <c r="AB64" i="166" s="1"/>
  <c r="AB47" i="163"/>
  <c r="AB47" i="166" s="1"/>
  <c r="AB30" i="163"/>
  <c r="AB30" i="166" s="1"/>
  <c r="M80" i="163"/>
  <c r="M80" i="166" s="1"/>
  <c r="AQ54" i="164"/>
  <c r="BU33" i="164"/>
  <c r="AQ44" i="164"/>
  <c r="I104" i="163"/>
  <c r="I104" i="166" s="1"/>
  <c r="I32" i="163"/>
  <c r="I32" i="166" s="1"/>
  <c r="J32" i="163"/>
  <c r="J32" i="166" s="1"/>
  <c r="AC98" i="163"/>
  <c r="AC98" i="166" s="1"/>
  <c r="AB98" i="163"/>
  <c r="AB98" i="166" s="1"/>
  <c r="I86" i="163"/>
  <c r="I86" i="166" s="1"/>
  <c r="I14" i="163"/>
  <c r="I14" i="166" s="1"/>
  <c r="J14" i="163"/>
  <c r="J14" i="166" s="1"/>
  <c r="I50" i="163"/>
  <c r="I50" i="166" s="1"/>
  <c r="J50" i="163"/>
  <c r="J50" i="166" s="1"/>
  <c r="J86" i="163"/>
  <c r="J86" i="166" s="1"/>
  <c r="I68" i="163"/>
  <c r="I68" i="166" s="1"/>
  <c r="J68" i="163"/>
  <c r="J68" i="166" s="1"/>
  <c r="CA23" i="164"/>
  <c r="BZ23" i="164" s="1"/>
  <c r="G80" i="163"/>
  <c r="G80" i="166" s="1"/>
  <c r="AC24" i="164"/>
  <c r="AB24" i="164" s="1"/>
  <c r="X24" i="164"/>
  <c r="W24" i="164" s="1"/>
  <c r="BQ23" i="164"/>
  <c r="BP23" i="164" s="1"/>
  <c r="AH24" i="164"/>
  <c r="AG24" i="164" s="1"/>
  <c r="U9" i="163"/>
  <c r="U9" i="166" s="1"/>
  <c r="V9" i="163"/>
  <c r="V9" i="166" s="1"/>
  <c r="W9" i="163"/>
  <c r="W9" i="166" s="1"/>
  <c r="X9" i="163"/>
  <c r="X9" i="166" s="1"/>
  <c r="CD107" i="164"/>
  <c r="CF107" i="164" s="1"/>
  <c r="CF106" i="164"/>
  <c r="AC13" i="163"/>
  <c r="AC13" i="166" s="1"/>
  <c r="C31" i="163"/>
  <c r="W21" i="164"/>
  <c r="X31" i="164"/>
  <c r="C81" i="163"/>
  <c r="AC63" i="163"/>
  <c r="AC63" i="166" s="1"/>
  <c r="BV23" i="164"/>
  <c r="BU23" i="164" s="1"/>
  <c r="CJ54" i="164"/>
  <c r="H100" i="163"/>
  <c r="H100" i="166" s="1"/>
  <c r="H22" i="164"/>
  <c r="I32" i="164"/>
  <c r="AB22" i="164"/>
  <c r="AC32" i="164"/>
  <c r="AU107" i="164"/>
  <c r="AW107" i="164" s="1"/>
  <c r="AW106" i="164"/>
  <c r="Q107" i="164"/>
  <c r="S107" i="164" s="1"/>
  <c r="S106" i="164"/>
  <c r="AG21" i="164"/>
  <c r="AH31" i="164"/>
  <c r="C48" i="163"/>
  <c r="AC30" i="163"/>
  <c r="AC30" i="166" s="1"/>
  <c r="CA41" i="164"/>
  <c r="CA42" i="164"/>
  <c r="CN107" i="164"/>
  <c r="CP107" i="164" s="1"/>
  <c r="CP106" i="164"/>
  <c r="AZ107" i="164"/>
  <c r="BB107" i="164" s="1"/>
  <c r="BB106" i="164"/>
  <c r="AU185" i="164"/>
  <c r="AW185" i="164" s="1"/>
  <c r="AF185" i="164"/>
  <c r="AH185" i="164" s="1"/>
  <c r="BE185" i="164"/>
  <c r="BG185" i="164" s="1"/>
  <c r="AP185" i="164"/>
  <c r="AR185" i="164" s="1"/>
  <c r="V185" i="164"/>
  <c r="X185" i="164" s="1"/>
  <c r="BO185" i="164"/>
  <c r="BQ185" i="164" s="1"/>
  <c r="AZ185" i="164"/>
  <c r="BB185" i="164" s="1"/>
  <c r="BY185" i="164"/>
  <c r="CA185" i="164" s="1"/>
  <c r="BJ185" i="164"/>
  <c r="BL185" i="164" s="1"/>
  <c r="AK185" i="164"/>
  <c r="AM185" i="164" s="1"/>
  <c r="G185" i="164"/>
  <c r="I185" i="164" s="1"/>
  <c r="CI185" i="164"/>
  <c r="CK185" i="164" s="1"/>
  <c r="BT185" i="164"/>
  <c r="BV185" i="164" s="1"/>
  <c r="Q185" i="164"/>
  <c r="S185" i="164" s="1"/>
  <c r="CD185" i="164"/>
  <c r="CF185" i="164" s="1"/>
  <c r="AA185" i="164"/>
  <c r="AC185" i="164" s="1"/>
  <c r="L185" i="164"/>
  <c r="N185" i="164" s="1"/>
  <c r="CN185" i="164"/>
  <c r="CP185" i="164" s="1"/>
  <c r="AC64" i="163"/>
  <c r="AC64" i="166" s="1"/>
  <c r="C82" i="163"/>
  <c r="BA22" i="164"/>
  <c r="BB32" i="164"/>
  <c r="AC47" i="163"/>
  <c r="AC47" i="166" s="1"/>
  <c r="C65" i="163"/>
  <c r="AK107" i="164"/>
  <c r="AM107" i="164" s="1"/>
  <c r="AM106" i="164"/>
  <c r="G107" i="164"/>
  <c r="I107" i="164" s="1"/>
  <c r="I106" i="164"/>
  <c r="CJ44" i="164"/>
  <c r="H99" i="163"/>
  <c r="H99" i="166" s="1"/>
  <c r="AL44" i="164"/>
  <c r="H45" i="163"/>
  <c r="H45" i="166" s="1"/>
  <c r="M22" i="164"/>
  <c r="N32" i="164"/>
  <c r="W22" i="164"/>
  <c r="X32" i="164"/>
  <c r="R22" i="164"/>
  <c r="S32" i="164"/>
  <c r="BV41" i="164"/>
  <c r="BV42" i="164"/>
  <c r="U28" i="163"/>
  <c r="U28" i="166" s="1"/>
  <c r="W28" i="163"/>
  <c r="W28" i="166" s="1"/>
  <c r="X28" i="163"/>
  <c r="X28" i="166" s="1"/>
  <c r="Z98" i="163"/>
  <c r="Z98" i="166" s="1"/>
  <c r="BB21" i="164"/>
  <c r="BA21" i="164" s="1"/>
  <c r="BV52" i="164"/>
  <c r="BV51" i="164"/>
  <c r="BF22" i="164"/>
  <c r="BG32" i="164"/>
  <c r="U10" i="163"/>
  <c r="U10" i="166" s="1"/>
  <c r="V10" i="163"/>
  <c r="V10" i="166" s="1"/>
  <c r="W10" i="163"/>
  <c r="W10" i="166" s="1"/>
  <c r="X10" i="163"/>
  <c r="X10" i="166" s="1"/>
  <c r="BT107" i="164"/>
  <c r="BV107" i="164" s="1"/>
  <c r="BV106" i="164"/>
  <c r="AP107" i="164"/>
  <c r="AR107" i="164" s="1"/>
  <c r="AR106" i="164"/>
  <c r="J104" i="163"/>
  <c r="J104" i="166" s="1"/>
  <c r="N21" i="164"/>
  <c r="M21" i="164" s="1"/>
  <c r="EE28" i="164"/>
  <c r="AA145" i="164"/>
  <c r="AC145" i="164" s="1"/>
  <c r="BO145" i="164"/>
  <c r="BQ145" i="164" s="1"/>
  <c r="CD145" i="164"/>
  <c r="CF145" i="164" s="1"/>
  <c r="L145" i="164"/>
  <c r="N145" i="164" s="1"/>
  <c r="AF145" i="164"/>
  <c r="AH145" i="164" s="1"/>
  <c r="BT145" i="164"/>
  <c r="BV145" i="164" s="1"/>
  <c r="BE145" i="164"/>
  <c r="BG145" i="164" s="1"/>
  <c r="Q145" i="164"/>
  <c r="S145" i="164" s="1"/>
  <c r="V145" i="164"/>
  <c r="X145" i="164" s="1"/>
  <c r="G145" i="164"/>
  <c r="I145" i="164" s="1"/>
  <c r="AK145" i="164"/>
  <c r="AM145" i="164" s="1"/>
  <c r="AU145" i="164"/>
  <c r="AW145" i="164" s="1"/>
  <c r="BJ145" i="164"/>
  <c r="BL145" i="164" s="1"/>
  <c r="CN145" i="164"/>
  <c r="CP145" i="164" s="1"/>
  <c r="AP145" i="164"/>
  <c r="AR145" i="164" s="1"/>
  <c r="AZ145" i="164"/>
  <c r="BB145" i="164" s="1"/>
  <c r="CI145" i="164"/>
  <c r="CK145" i="164" s="1"/>
  <c r="BY145" i="164"/>
  <c r="CA145" i="164" s="1"/>
  <c r="S21" i="164"/>
  <c r="R21" i="164" s="1"/>
  <c r="CI107" i="164"/>
  <c r="CK107" i="164" s="1"/>
  <c r="CK106" i="164"/>
  <c r="EF27" i="164"/>
  <c r="EF28" i="164" s="1"/>
  <c r="EF29" i="164" s="1"/>
  <c r="EF30" i="164" s="1"/>
  <c r="CA51" i="164"/>
  <c r="BZ51" i="164" s="1"/>
  <c r="CA52" i="164"/>
  <c r="BZ52" i="164" s="1"/>
  <c r="D11" i="163"/>
  <c r="D11" i="166" s="1"/>
  <c r="BE107" i="164"/>
  <c r="BG107" i="164" s="1"/>
  <c r="BG106" i="164"/>
  <c r="BJ107" i="164"/>
  <c r="BL107" i="164" s="1"/>
  <c r="BL106" i="164"/>
  <c r="AF107" i="164"/>
  <c r="AH107" i="164" s="1"/>
  <c r="AH106" i="164"/>
  <c r="BJ116" i="164"/>
  <c r="AA116" i="164"/>
  <c r="BT116" i="164"/>
  <c r="AK116" i="164"/>
  <c r="CD116" i="164"/>
  <c r="AU116" i="164"/>
  <c r="L116" i="164"/>
  <c r="CN116" i="164"/>
  <c r="BE116" i="164"/>
  <c r="V116" i="164"/>
  <c r="BO116" i="164"/>
  <c r="Q116" i="164"/>
  <c r="AF116" i="164"/>
  <c r="BY116" i="164"/>
  <c r="AZ116" i="164"/>
  <c r="AP116" i="164"/>
  <c r="G116" i="164"/>
  <c r="CI116" i="164"/>
  <c r="BK22" i="164"/>
  <c r="BL32" i="164"/>
  <c r="BQ51" i="164"/>
  <c r="BQ52" i="164"/>
  <c r="AW60" i="164"/>
  <c r="AW64" i="164" s="1"/>
  <c r="AV64" i="164" s="1"/>
  <c r="BV60" i="164"/>
  <c r="AC60" i="164"/>
  <c r="X60" i="164"/>
  <c r="AR60" i="164"/>
  <c r="AR64" i="164" s="1"/>
  <c r="AM60" i="164"/>
  <c r="AM64" i="164" s="1"/>
  <c r="S60" i="164"/>
  <c r="N60" i="164"/>
  <c r="BG60" i="164"/>
  <c r="BB60" i="164"/>
  <c r="CA60" i="164"/>
  <c r="BL60" i="164"/>
  <c r="BQ60" i="164"/>
  <c r="I60" i="164"/>
  <c r="AH60" i="164"/>
  <c r="CP60" i="164"/>
  <c r="CP64" i="164" s="1"/>
  <c r="CF60" i="164"/>
  <c r="CF64" i="164" s="1"/>
  <c r="CK60" i="164"/>
  <c r="CK64" i="164" s="1"/>
  <c r="V107" i="164"/>
  <c r="X107" i="164" s="1"/>
  <c r="X106" i="164"/>
  <c r="AA107" i="164"/>
  <c r="AC107" i="164" s="1"/>
  <c r="AC106" i="164"/>
  <c r="BY107" i="164"/>
  <c r="CA107" i="164" s="1"/>
  <c r="CA106" i="164"/>
  <c r="BQ41" i="164"/>
  <c r="BQ42" i="164"/>
  <c r="D45" i="163"/>
  <c r="D45" i="166" s="1"/>
  <c r="AL54" i="164"/>
  <c r="H46" i="163"/>
  <c r="H46" i="166" s="1"/>
  <c r="AB21" i="164"/>
  <c r="AC31" i="164"/>
  <c r="L107" i="164"/>
  <c r="N107" i="164" s="1"/>
  <c r="N106" i="164"/>
  <c r="BO107" i="164"/>
  <c r="BQ107" i="164" s="1"/>
  <c r="BQ106" i="164"/>
  <c r="AG22" i="164"/>
  <c r="AH32" i="164"/>
  <c r="EM20" i="164"/>
  <c r="AG12" i="163"/>
  <c r="EF32" i="164"/>
  <c r="EF33" i="164" s="1"/>
  <c r="EF34" i="164" s="1"/>
  <c r="EF35" i="164" s="1"/>
  <c r="AF11" i="163" l="1"/>
  <c r="AF11" i="166" s="1"/>
  <c r="AD81" i="163"/>
  <c r="AD81" i="166" s="1"/>
  <c r="C81" i="166"/>
  <c r="AD48" i="163"/>
  <c r="AD48" i="166" s="1"/>
  <c r="C48" i="166"/>
  <c r="AF62" i="163"/>
  <c r="AH62" i="166"/>
  <c r="AD65" i="163"/>
  <c r="AD65" i="166" s="1"/>
  <c r="C65" i="166"/>
  <c r="AD31" i="163"/>
  <c r="AD31" i="166" s="1"/>
  <c r="C31" i="166"/>
  <c r="AD82" i="163"/>
  <c r="AD82" i="166" s="1"/>
  <c r="C82" i="166"/>
  <c r="AH46" i="163"/>
  <c r="AG46" i="166"/>
  <c r="AH80" i="163"/>
  <c r="AG80" i="166"/>
  <c r="AH29" i="163"/>
  <c r="AG29" i="166"/>
  <c r="AH45" i="163"/>
  <c r="AG45" i="166"/>
  <c r="AH28" i="166"/>
  <c r="AF28" i="163"/>
  <c r="AF28" i="166" s="1"/>
  <c r="AH12" i="163"/>
  <c r="AH12" i="166" s="1"/>
  <c r="AG12" i="166"/>
  <c r="W27" i="163"/>
  <c r="W27" i="166" s="1"/>
  <c r="D27" i="166"/>
  <c r="AF27" i="163"/>
  <c r="AF27" i="166" s="1"/>
  <c r="AH27" i="166"/>
  <c r="D29" i="163"/>
  <c r="D29" i="166" s="1"/>
  <c r="U27" i="163"/>
  <c r="U27" i="166" s="1"/>
  <c r="X27" i="163"/>
  <c r="X27" i="166" s="1"/>
  <c r="CP44" i="175"/>
  <c r="CO44" i="175"/>
  <c r="CN44" i="175"/>
  <c r="CM44" i="175"/>
  <c r="CK64" i="175"/>
  <c r="CJ64" i="175"/>
  <c r="CI64" i="175"/>
  <c r="CH64" i="175"/>
  <c r="CE64" i="164"/>
  <c r="CO64" i="164"/>
  <c r="CF54" i="175"/>
  <c r="CE54" i="175"/>
  <c r="CC54" i="175"/>
  <c r="CD54" i="175"/>
  <c r="CO54" i="175"/>
  <c r="CN54" i="175"/>
  <c r="CM54" i="175"/>
  <c r="CP54" i="175"/>
  <c r="AG30" i="163"/>
  <c r="AG47" i="163"/>
  <c r="AG64" i="163"/>
  <c r="O45" i="163"/>
  <c r="O45" i="166" s="1"/>
  <c r="BZ41" i="164"/>
  <c r="BZ42" i="164"/>
  <c r="D46" i="163"/>
  <c r="AB82" i="163"/>
  <c r="AB82" i="166" s="1"/>
  <c r="AG63" i="163"/>
  <c r="Z80" i="163"/>
  <c r="Z80" i="166" s="1"/>
  <c r="AB31" i="163"/>
  <c r="AB31" i="166" s="1"/>
  <c r="AB65" i="163"/>
  <c r="AB65" i="166" s="1"/>
  <c r="AB81" i="163"/>
  <c r="AB81" i="166" s="1"/>
  <c r="AB48" i="163"/>
  <c r="AB48" i="166" s="1"/>
  <c r="O46" i="163"/>
  <c r="O46" i="166" s="1"/>
  <c r="N80" i="163"/>
  <c r="N80" i="166" s="1"/>
  <c r="BU42" i="164"/>
  <c r="BU41" i="164"/>
  <c r="I105" i="163"/>
  <c r="I105" i="166" s="1"/>
  <c r="AQ64" i="164"/>
  <c r="BU51" i="164"/>
  <c r="BU52" i="164"/>
  <c r="O99" i="163"/>
  <c r="O99" i="166" s="1"/>
  <c r="O100" i="163"/>
  <c r="O100" i="166" s="1"/>
  <c r="I33" i="163"/>
  <c r="I33" i="166" s="1"/>
  <c r="J33" i="163"/>
  <c r="J33" i="166" s="1"/>
  <c r="AG98" i="163"/>
  <c r="AG98" i="166" s="1"/>
  <c r="I87" i="163"/>
  <c r="I87" i="166" s="1"/>
  <c r="J87" i="163"/>
  <c r="J87" i="166" s="1"/>
  <c r="I51" i="163"/>
  <c r="I51" i="166" s="1"/>
  <c r="J51" i="163"/>
  <c r="J51" i="166" s="1"/>
  <c r="I69" i="163"/>
  <c r="I69" i="166" s="1"/>
  <c r="J69" i="163"/>
  <c r="J69" i="166" s="1"/>
  <c r="I15" i="163"/>
  <c r="I15" i="166" s="1"/>
  <c r="J15" i="163"/>
  <c r="J15" i="166" s="1"/>
  <c r="BQ53" i="164"/>
  <c r="BP53" i="164" s="1"/>
  <c r="BQ43" i="164"/>
  <c r="CA53" i="164"/>
  <c r="BZ53" i="164" s="1"/>
  <c r="CA43" i="164"/>
  <c r="AU117" i="164"/>
  <c r="AW117" i="164" s="1"/>
  <c r="AW116" i="164"/>
  <c r="C32" i="163"/>
  <c r="AC14" i="163"/>
  <c r="AC14" i="166" s="1"/>
  <c r="AZ117" i="164"/>
  <c r="BB117" i="164" s="1"/>
  <c r="BB116" i="164"/>
  <c r="L117" i="164"/>
  <c r="N117" i="164" s="1"/>
  <c r="N116" i="164"/>
  <c r="BF32" i="164"/>
  <c r="BG42" i="164"/>
  <c r="BG31" i="164"/>
  <c r="V45" i="163"/>
  <c r="V45" i="166" s="1"/>
  <c r="Z45" i="163"/>
  <c r="Z45" i="166" s="1"/>
  <c r="BA32" i="164"/>
  <c r="BB42" i="164"/>
  <c r="F62" i="163"/>
  <c r="F62" i="166" s="1"/>
  <c r="BB31" i="164"/>
  <c r="EM21" i="164"/>
  <c r="AG13" i="163"/>
  <c r="BP42" i="164"/>
  <c r="F81" i="163"/>
  <c r="F81" i="166" s="1"/>
  <c r="CD117" i="164"/>
  <c r="CF117" i="164" s="1"/>
  <c r="CF116" i="164"/>
  <c r="C83" i="163"/>
  <c r="AC65" i="163"/>
  <c r="AC65" i="166" s="1"/>
  <c r="BP41" i="164"/>
  <c r="E81" i="163"/>
  <c r="E81" i="166" s="1"/>
  <c r="BK32" i="164"/>
  <c r="BL42" i="164"/>
  <c r="BL31" i="164"/>
  <c r="BK31" i="164" s="1"/>
  <c r="Q117" i="164"/>
  <c r="S117" i="164" s="1"/>
  <c r="S116" i="164"/>
  <c r="AK117" i="164"/>
  <c r="AM117" i="164" s="1"/>
  <c r="AM116" i="164"/>
  <c r="V11" i="163"/>
  <c r="V11" i="166" s="1"/>
  <c r="U11" i="163"/>
  <c r="U11" i="166" s="1"/>
  <c r="W11" i="163"/>
  <c r="W11" i="166" s="1"/>
  <c r="X11" i="163"/>
  <c r="X11" i="166" s="1"/>
  <c r="BV53" i="164"/>
  <c r="BV43" i="164"/>
  <c r="BY117" i="164"/>
  <c r="CA117" i="164" s="1"/>
  <c r="CA116" i="164"/>
  <c r="BV62" i="164"/>
  <c r="BV61" i="164"/>
  <c r="D12" i="163"/>
  <c r="D12" i="166" s="1"/>
  <c r="AB31" i="164"/>
  <c r="AC41" i="164"/>
  <c r="AC34" i="164"/>
  <c r="BO117" i="164"/>
  <c r="BQ117" i="164" s="1"/>
  <c r="BQ116" i="164"/>
  <c r="BT117" i="164"/>
  <c r="BV117" i="164" s="1"/>
  <c r="BV116" i="164"/>
  <c r="W32" i="164"/>
  <c r="X42" i="164"/>
  <c r="W31" i="164"/>
  <c r="X41" i="164"/>
  <c r="X34" i="164"/>
  <c r="W34" i="164" s="1"/>
  <c r="CA61" i="164"/>
  <c r="BZ61" i="164" s="1"/>
  <c r="CA62" i="164"/>
  <c r="BZ62" i="164" s="1"/>
  <c r="CJ64" i="164"/>
  <c r="H101" i="163"/>
  <c r="H101" i="166" s="1"/>
  <c r="AC81" i="163"/>
  <c r="C99" i="163"/>
  <c r="BV70" i="164"/>
  <c r="AC70" i="164"/>
  <c r="AW70" i="164"/>
  <c r="AW74" i="164" s="1"/>
  <c r="AV74" i="164" s="1"/>
  <c r="I70" i="164"/>
  <c r="X70" i="164"/>
  <c r="BQ70" i="164"/>
  <c r="BG70" i="164"/>
  <c r="AR70" i="164"/>
  <c r="AR74" i="164" s="1"/>
  <c r="CA70" i="164"/>
  <c r="BB70" i="164"/>
  <c r="BL70" i="164"/>
  <c r="AM70" i="164"/>
  <c r="AM74" i="164" s="1"/>
  <c r="N70" i="164"/>
  <c r="AH70" i="164"/>
  <c r="S70" i="164"/>
  <c r="CK70" i="164"/>
  <c r="CK74" i="164" s="1"/>
  <c r="CF70" i="164"/>
  <c r="CF74" i="164" s="1"/>
  <c r="CP70" i="164"/>
  <c r="CP74" i="164" s="1"/>
  <c r="T45" i="163"/>
  <c r="T45" i="166" s="1"/>
  <c r="U45" i="163"/>
  <c r="U45" i="166" s="1"/>
  <c r="S45" i="163"/>
  <c r="S45" i="166" s="1"/>
  <c r="W45" i="163"/>
  <c r="W45" i="166" s="1"/>
  <c r="X45" i="163"/>
  <c r="X45" i="166" s="1"/>
  <c r="BP52" i="164"/>
  <c r="F82" i="163"/>
  <c r="F82" i="166" s="1"/>
  <c r="CI117" i="164"/>
  <c r="CK117" i="164" s="1"/>
  <c r="CK116" i="164"/>
  <c r="V117" i="164"/>
  <c r="X117" i="164" s="1"/>
  <c r="X116" i="164"/>
  <c r="AA117" i="164"/>
  <c r="AC117" i="164" s="1"/>
  <c r="AC116" i="164"/>
  <c r="AB32" i="164"/>
  <c r="AC42" i="164"/>
  <c r="R32" i="164"/>
  <c r="S42" i="164"/>
  <c r="S31" i="164"/>
  <c r="R31" i="164" s="1"/>
  <c r="C100" i="163"/>
  <c r="AC82" i="163"/>
  <c r="AC82" i="166" s="1"/>
  <c r="G126" i="164"/>
  <c r="CI126" i="164"/>
  <c r="BT126" i="164"/>
  <c r="Q126" i="164"/>
  <c r="CD126" i="164"/>
  <c r="AA126" i="164"/>
  <c r="L126" i="164"/>
  <c r="CN126" i="164"/>
  <c r="AK126" i="164"/>
  <c r="V126" i="164"/>
  <c r="BJ126" i="164"/>
  <c r="AU126" i="164"/>
  <c r="AF126" i="164"/>
  <c r="BY126" i="164"/>
  <c r="BE126" i="164"/>
  <c r="AP126" i="164"/>
  <c r="BO126" i="164"/>
  <c r="AZ126" i="164"/>
  <c r="AG32" i="164"/>
  <c r="AH42" i="164"/>
  <c r="F26" i="163"/>
  <c r="F26" i="166" s="1"/>
  <c r="AL64" i="164"/>
  <c r="H47" i="163"/>
  <c r="H47" i="166" s="1"/>
  <c r="G117" i="164"/>
  <c r="I117" i="164" s="1"/>
  <c r="I116" i="164"/>
  <c r="BE117" i="164"/>
  <c r="BG117" i="164" s="1"/>
  <c r="BG116" i="164"/>
  <c r="BJ117" i="164"/>
  <c r="BL117" i="164" s="1"/>
  <c r="BL116" i="164"/>
  <c r="J105" i="163"/>
  <c r="J105" i="166" s="1"/>
  <c r="EE29" i="164"/>
  <c r="AP155" i="164"/>
  <c r="AR155" i="164" s="1"/>
  <c r="BO155" i="164"/>
  <c r="BQ155" i="164" s="1"/>
  <c r="G155" i="164"/>
  <c r="I155" i="164" s="1"/>
  <c r="AZ155" i="164"/>
  <c r="BB155" i="164" s="1"/>
  <c r="Q155" i="164"/>
  <c r="S155" i="164" s="1"/>
  <c r="BE155" i="164"/>
  <c r="BG155" i="164" s="1"/>
  <c r="BJ155" i="164"/>
  <c r="BL155" i="164" s="1"/>
  <c r="AU155" i="164"/>
  <c r="AW155" i="164" s="1"/>
  <c r="AF155" i="164"/>
  <c r="AH155" i="164" s="1"/>
  <c r="BT155" i="164"/>
  <c r="BV155" i="164" s="1"/>
  <c r="BY155" i="164"/>
  <c r="CA155" i="164" s="1"/>
  <c r="CD155" i="164"/>
  <c r="CF155" i="164" s="1"/>
  <c r="AA155" i="164"/>
  <c r="AC155" i="164" s="1"/>
  <c r="L155" i="164"/>
  <c r="N155" i="164" s="1"/>
  <c r="CN155" i="164"/>
  <c r="CP155" i="164" s="1"/>
  <c r="CI155" i="164"/>
  <c r="CK155" i="164" s="1"/>
  <c r="V155" i="164"/>
  <c r="X155" i="164" s="1"/>
  <c r="AK155" i="164"/>
  <c r="AM155" i="164" s="1"/>
  <c r="M32" i="164"/>
  <c r="N42" i="164"/>
  <c r="N31" i="164"/>
  <c r="AC48" i="163"/>
  <c r="AC48" i="166" s="1"/>
  <c r="C66" i="163"/>
  <c r="C49" i="163"/>
  <c r="AC31" i="163"/>
  <c r="AC31" i="166" s="1"/>
  <c r="AZ235" i="164"/>
  <c r="BB235" i="164" s="1"/>
  <c r="AK235" i="164"/>
  <c r="AM235" i="164" s="1"/>
  <c r="BJ235" i="164"/>
  <c r="BL235" i="164" s="1"/>
  <c r="BO235" i="164"/>
  <c r="BQ235" i="164" s="1"/>
  <c r="BT235" i="164"/>
  <c r="BV235" i="164" s="1"/>
  <c r="CI235" i="164"/>
  <c r="CK235" i="164" s="1"/>
  <c r="CD235" i="164"/>
  <c r="CF235" i="164" s="1"/>
  <c r="G235" i="164"/>
  <c r="I235" i="164" s="1"/>
  <c r="L235" i="164"/>
  <c r="N235" i="164" s="1"/>
  <c r="CN235" i="164"/>
  <c r="CP235" i="164" s="1"/>
  <c r="AU235" i="164"/>
  <c r="AW235" i="164" s="1"/>
  <c r="AF235" i="164"/>
  <c r="AH235" i="164" s="1"/>
  <c r="V235" i="164"/>
  <c r="X235" i="164" s="1"/>
  <c r="BY235" i="164"/>
  <c r="CA235" i="164" s="1"/>
  <c r="Q235" i="164"/>
  <c r="S235" i="164" s="1"/>
  <c r="AP235" i="164"/>
  <c r="AR235" i="164" s="1"/>
  <c r="AA235" i="164"/>
  <c r="AC235" i="164" s="1"/>
  <c r="BE235" i="164"/>
  <c r="BG235" i="164" s="1"/>
  <c r="AF117" i="164"/>
  <c r="AH117" i="164" s="1"/>
  <c r="AH116" i="164"/>
  <c r="Z46" i="163"/>
  <c r="Z46" i="166" s="1"/>
  <c r="BQ61" i="164"/>
  <c r="BQ62" i="164"/>
  <c r="BP51" i="164"/>
  <c r="E82" i="163"/>
  <c r="E82" i="166" s="1"/>
  <c r="AP117" i="164"/>
  <c r="AR117" i="164" s="1"/>
  <c r="AR116" i="164"/>
  <c r="CN117" i="164"/>
  <c r="CP117" i="164" s="1"/>
  <c r="CP116" i="164"/>
  <c r="EE32" i="164"/>
  <c r="AG31" i="164"/>
  <c r="AH41" i="164"/>
  <c r="E26" i="163"/>
  <c r="E26" i="166" s="1"/>
  <c r="AH34" i="164"/>
  <c r="H32" i="164"/>
  <c r="I42" i="164"/>
  <c r="F8" i="163"/>
  <c r="F8" i="166" s="1"/>
  <c r="I31" i="164"/>
  <c r="EJ27" i="164"/>
  <c r="EJ28" i="164" s="1"/>
  <c r="EJ29" i="164" s="1"/>
  <c r="EJ30" i="164" s="1"/>
  <c r="U29" i="163" l="1"/>
  <c r="U29" i="166" s="1"/>
  <c r="W29" i="163"/>
  <c r="W29" i="166" s="1"/>
  <c r="X29" i="163"/>
  <c r="X29" i="166" s="1"/>
  <c r="AF12" i="163"/>
  <c r="AF12" i="166" s="1"/>
  <c r="AH13" i="163"/>
  <c r="AH13" i="166" s="1"/>
  <c r="AG13" i="166"/>
  <c r="AD32" i="163"/>
  <c r="AD32" i="166" s="1"/>
  <c r="C32" i="166"/>
  <c r="AF80" i="163"/>
  <c r="AH80" i="166"/>
  <c r="AH63" i="163"/>
  <c r="AG63" i="166"/>
  <c r="AD99" i="163"/>
  <c r="AD99" i="166" s="1"/>
  <c r="C99" i="166"/>
  <c r="AF46" i="163"/>
  <c r="AF46" i="166" s="1"/>
  <c r="AH46" i="166"/>
  <c r="X46" i="163"/>
  <c r="X46" i="166" s="1"/>
  <c r="D46" i="166"/>
  <c r="AG81" i="163"/>
  <c r="AC81" i="166"/>
  <c r="AD49" i="163"/>
  <c r="AD49" i="166" s="1"/>
  <c r="C49" i="166"/>
  <c r="AD66" i="163"/>
  <c r="AD66" i="166" s="1"/>
  <c r="C66" i="166"/>
  <c r="AH64" i="163"/>
  <c r="AG64" i="166"/>
  <c r="AH47" i="163"/>
  <c r="AG47" i="166"/>
  <c r="AH30" i="163"/>
  <c r="AG30" i="166"/>
  <c r="AD83" i="163"/>
  <c r="AD83" i="166" s="1"/>
  <c r="C83" i="166"/>
  <c r="D62" i="163"/>
  <c r="AF62" i="166"/>
  <c r="AH45" i="166"/>
  <c r="AF45" i="163"/>
  <c r="AF45" i="166" s="1"/>
  <c r="AD100" i="163"/>
  <c r="AD100" i="166" s="1"/>
  <c r="C100" i="166"/>
  <c r="AH29" i="166"/>
  <c r="AF29" i="163"/>
  <c r="AF29" i="166" s="1"/>
  <c r="D30" i="163"/>
  <c r="D30" i="166" s="1"/>
  <c r="D47" i="163"/>
  <c r="D47" i="166" s="1"/>
  <c r="V46" i="163"/>
  <c r="V46" i="166" s="1"/>
  <c r="W46" i="163"/>
  <c r="W46" i="166" s="1"/>
  <c r="S46" i="163"/>
  <c r="S46" i="166" s="1"/>
  <c r="CP64" i="175"/>
  <c r="CO64" i="175"/>
  <c r="CN64" i="175"/>
  <c r="CM64" i="175"/>
  <c r="CF64" i="175"/>
  <c r="CE64" i="175"/>
  <c r="CC64" i="175"/>
  <c r="CD64" i="175"/>
  <c r="CE74" i="164"/>
  <c r="CO74" i="164"/>
  <c r="CI74" i="175"/>
  <c r="CJ74" i="175"/>
  <c r="CH74" i="175"/>
  <c r="CK74" i="175"/>
  <c r="O47" i="163"/>
  <c r="O47" i="166" s="1"/>
  <c r="U46" i="163"/>
  <c r="U46" i="166" s="1"/>
  <c r="M81" i="163"/>
  <c r="M81" i="166" s="1"/>
  <c r="T46" i="163"/>
  <c r="T46" i="166" s="1"/>
  <c r="AG48" i="163"/>
  <c r="BZ43" i="164"/>
  <c r="AG31" i="163"/>
  <c r="AG82" i="163"/>
  <c r="T26" i="163"/>
  <c r="T26" i="166" s="1"/>
  <c r="AB49" i="163"/>
  <c r="AB49" i="166" s="1"/>
  <c r="AB100" i="163"/>
  <c r="AB100" i="166" s="1"/>
  <c r="AB99" i="163"/>
  <c r="AB99" i="166" s="1"/>
  <c r="AB32" i="163"/>
  <c r="AB32" i="166" s="1"/>
  <c r="L81" i="163"/>
  <c r="L81" i="166" s="1"/>
  <c r="AB66" i="163"/>
  <c r="AB66" i="166" s="1"/>
  <c r="AG65" i="163"/>
  <c r="T8" i="163"/>
  <c r="T8" i="166" s="1"/>
  <c r="L82" i="163"/>
  <c r="L82" i="166" s="1"/>
  <c r="AB83" i="163"/>
  <c r="AB83" i="166" s="1"/>
  <c r="M82" i="163"/>
  <c r="M82" i="166" s="1"/>
  <c r="O101" i="163"/>
  <c r="O101" i="166" s="1"/>
  <c r="BU61" i="164"/>
  <c r="I106" i="163"/>
  <c r="I106" i="166" s="1"/>
  <c r="BU62" i="164"/>
  <c r="AQ74" i="164"/>
  <c r="M31" i="164"/>
  <c r="BF31" i="164"/>
  <c r="BU43" i="164"/>
  <c r="AB34" i="164"/>
  <c r="BU53" i="164"/>
  <c r="L26" i="163"/>
  <c r="L26" i="166" s="1"/>
  <c r="J34" i="163"/>
  <c r="J34" i="166" s="1"/>
  <c r="AH98" i="163"/>
  <c r="D98" i="163"/>
  <c r="D98" i="166" s="1"/>
  <c r="I34" i="163"/>
  <c r="I34" i="166" s="1"/>
  <c r="M26" i="163"/>
  <c r="M26" i="166" s="1"/>
  <c r="J88" i="163"/>
  <c r="J88" i="166" s="1"/>
  <c r="M62" i="163"/>
  <c r="M62" i="166" s="1"/>
  <c r="J16" i="163"/>
  <c r="J16" i="166" s="1"/>
  <c r="I88" i="163"/>
  <c r="I88" i="166" s="1"/>
  <c r="I70" i="163"/>
  <c r="I70" i="166" s="1"/>
  <c r="J70" i="163"/>
  <c r="J70" i="166" s="1"/>
  <c r="G81" i="163"/>
  <c r="G81" i="166" s="1"/>
  <c r="I16" i="163"/>
  <c r="I16" i="166" s="1"/>
  <c r="M8" i="163"/>
  <c r="M8" i="166" s="1"/>
  <c r="I52" i="163"/>
  <c r="I52" i="166" s="1"/>
  <c r="J52" i="163"/>
  <c r="J52" i="166" s="1"/>
  <c r="BP43" i="164"/>
  <c r="G82" i="163"/>
  <c r="G82" i="166" s="1"/>
  <c r="S26" i="163"/>
  <c r="S26" i="166" s="1"/>
  <c r="BP62" i="164"/>
  <c r="F83" i="163"/>
  <c r="F83" i="166" s="1"/>
  <c r="BE127" i="164"/>
  <c r="BG127" i="164" s="1"/>
  <c r="BG126" i="164"/>
  <c r="L127" i="164"/>
  <c r="N127" i="164" s="1"/>
  <c r="N126" i="164"/>
  <c r="AC100" i="163"/>
  <c r="AC100" i="166" s="1"/>
  <c r="Z100" i="163"/>
  <c r="Z100" i="166" s="1"/>
  <c r="CA71" i="164"/>
  <c r="CA72" i="164"/>
  <c r="BV71" i="164"/>
  <c r="BV72" i="164"/>
  <c r="EM22" i="164"/>
  <c r="AG14" i="163"/>
  <c r="AG41" i="164"/>
  <c r="AH51" i="164"/>
  <c r="E27" i="163"/>
  <c r="E27" i="166" s="1"/>
  <c r="AH44" i="164"/>
  <c r="BP61" i="164"/>
  <c r="E83" i="163"/>
  <c r="E83" i="166" s="1"/>
  <c r="BY127" i="164"/>
  <c r="CA127" i="164" s="1"/>
  <c r="CA126" i="164"/>
  <c r="AA127" i="164"/>
  <c r="AC127" i="164" s="1"/>
  <c r="AC126" i="164"/>
  <c r="CJ74" i="164"/>
  <c r="H102" i="163"/>
  <c r="H102" i="166" s="1"/>
  <c r="Z99" i="163"/>
  <c r="Z99" i="166" s="1"/>
  <c r="AC99" i="163"/>
  <c r="AC99" i="166" s="1"/>
  <c r="V12" i="163"/>
  <c r="V12" i="166" s="1"/>
  <c r="U12" i="163"/>
  <c r="U12" i="166" s="1"/>
  <c r="W12" i="163"/>
  <c r="W12" i="166" s="1"/>
  <c r="X12" i="163"/>
  <c r="X12" i="166" s="1"/>
  <c r="BB52" i="164"/>
  <c r="BA42" i="164"/>
  <c r="F63" i="163"/>
  <c r="F63" i="166" s="1"/>
  <c r="BB41" i="164"/>
  <c r="C50" i="163"/>
  <c r="AC32" i="163"/>
  <c r="AC32" i="166" s="1"/>
  <c r="AF127" i="164"/>
  <c r="AH127" i="164" s="1"/>
  <c r="J35" i="163" s="1"/>
  <c r="J35" i="166" s="1"/>
  <c r="AH126" i="164"/>
  <c r="CD127" i="164"/>
  <c r="CF127" i="164" s="1"/>
  <c r="CF126" i="164"/>
  <c r="AB42" i="164"/>
  <c r="AC52" i="164"/>
  <c r="W41" i="164"/>
  <c r="X51" i="164"/>
  <c r="X44" i="164"/>
  <c r="N52" i="164"/>
  <c r="M42" i="164"/>
  <c r="N41" i="164"/>
  <c r="H31" i="164"/>
  <c r="E8" i="163"/>
  <c r="E8" i="166" s="1"/>
  <c r="C67" i="163"/>
  <c r="AC49" i="163"/>
  <c r="AC49" i="166" s="1"/>
  <c r="AH52" i="164"/>
  <c r="AG42" i="164"/>
  <c r="F27" i="163"/>
  <c r="F27" i="166" s="1"/>
  <c r="AU127" i="164"/>
  <c r="AW127" i="164" s="1"/>
  <c r="AW126" i="164"/>
  <c r="Q127" i="164"/>
  <c r="S127" i="164" s="1"/>
  <c r="S126" i="164"/>
  <c r="R42" i="164"/>
  <c r="S52" i="164"/>
  <c r="S41" i="164"/>
  <c r="BQ71" i="164"/>
  <c r="BQ72" i="164"/>
  <c r="EE33" i="164"/>
  <c r="BE195" i="164"/>
  <c r="BG195" i="164" s="1"/>
  <c r="V195" i="164"/>
  <c r="X195" i="164" s="1"/>
  <c r="AF195" i="164"/>
  <c r="AH195" i="164" s="1"/>
  <c r="BO195" i="164"/>
  <c r="BQ195" i="164" s="1"/>
  <c r="CN195" i="164"/>
  <c r="CP195" i="164" s="1"/>
  <c r="BY195" i="164"/>
  <c r="CA195" i="164" s="1"/>
  <c r="BT195" i="164"/>
  <c r="BV195" i="164" s="1"/>
  <c r="G195" i="164"/>
  <c r="I195" i="164" s="1"/>
  <c r="CI195" i="164"/>
  <c r="CK195" i="164" s="1"/>
  <c r="AZ195" i="164"/>
  <c r="BB195" i="164" s="1"/>
  <c r="BJ195" i="164"/>
  <c r="BL195" i="164" s="1"/>
  <c r="AU195" i="164"/>
  <c r="AW195" i="164" s="1"/>
  <c r="Q195" i="164"/>
  <c r="S195" i="164" s="1"/>
  <c r="L195" i="164"/>
  <c r="N195" i="164" s="1"/>
  <c r="AA195" i="164"/>
  <c r="AC195" i="164" s="1"/>
  <c r="AP195" i="164"/>
  <c r="AR195" i="164" s="1"/>
  <c r="CD195" i="164"/>
  <c r="CF195" i="164" s="1"/>
  <c r="AK195" i="164"/>
  <c r="AM195" i="164" s="1"/>
  <c r="BJ127" i="164"/>
  <c r="BL127" i="164" s="1"/>
  <c r="BL126" i="164"/>
  <c r="BT127" i="164"/>
  <c r="BV127" i="164" s="1"/>
  <c r="BV126" i="164"/>
  <c r="BV63" i="164"/>
  <c r="BL52" i="164"/>
  <c r="BK42" i="164"/>
  <c r="BL41" i="164"/>
  <c r="AC83" i="163"/>
  <c r="AC83" i="166" s="1"/>
  <c r="C101" i="163"/>
  <c r="D13" i="163"/>
  <c r="D13" i="166" s="1"/>
  <c r="H42" i="164"/>
  <c r="I52" i="164"/>
  <c r="F9" i="163"/>
  <c r="F9" i="166" s="1"/>
  <c r="I41" i="164"/>
  <c r="AZ127" i="164"/>
  <c r="BB127" i="164" s="1"/>
  <c r="BB126" i="164"/>
  <c r="V127" i="164"/>
  <c r="X127" i="164" s="1"/>
  <c r="X126" i="164"/>
  <c r="CI127" i="164"/>
  <c r="CK127" i="164" s="1"/>
  <c r="CK126" i="164"/>
  <c r="J106" i="163"/>
  <c r="J106" i="166" s="1"/>
  <c r="AL74" i="164"/>
  <c r="H48" i="163"/>
  <c r="H48" i="166" s="1"/>
  <c r="X52" i="164"/>
  <c r="W42" i="164"/>
  <c r="BQ80" i="164"/>
  <c r="AC80" i="164"/>
  <c r="X80" i="164"/>
  <c r="AR80" i="164"/>
  <c r="AR84" i="164" s="1"/>
  <c r="AR244" i="164" s="1"/>
  <c r="AQ244" i="164" s="1"/>
  <c r="AW80" i="164"/>
  <c r="AW84" i="164" s="1"/>
  <c r="AH80" i="164"/>
  <c r="BV80" i="164"/>
  <c r="I80" i="164"/>
  <c r="S80" i="164"/>
  <c r="BB80" i="164"/>
  <c r="BG80" i="164"/>
  <c r="AM80" i="164"/>
  <c r="AM84" i="164" s="1"/>
  <c r="AM244" i="164" s="1"/>
  <c r="AL244" i="164" s="1"/>
  <c r="N80" i="164"/>
  <c r="BL80" i="164"/>
  <c r="CA80" i="164"/>
  <c r="CF80" i="164"/>
  <c r="CF84" i="164" s="1"/>
  <c r="CP80" i="164"/>
  <c r="CP84" i="164" s="1"/>
  <c r="CK80" i="164"/>
  <c r="CK84" i="164" s="1"/>
  <c r="Q136" i="164"/>
  <c r="BT136" i="164"/>
  <c r="AA136" i="164"/>
  <c r="AP136" i="164"/>
  <c r="AF136" i="164"/>
  <c r="BJ136" i="164"/>
  <c r="AK136" i="164"/>
  <c r="CD136" i="164"/>
  <c r="AU136" i="164"/>
  <c r="L136" i="164"/>
  <c r="CI136" i="164"/>
  <c r="BE136" i="164"/>
  <c r="AZ136" i="164"/>
  <c r="BO136" i="164"/>
  <c r="CN136" i="164"/>
  <c r="G136" i="164"/>
  <c r="BY136" i="164"/>
  <c r="V136" i="164"/>
  <c r="C84" i="163"/>
  <c r="AC66" i="163"/>
  <c r="AC66" i="166" s="1"/>
  <c r="EE30" i="164"/>
  <c r="G165" i="164"/>
  <c r="I165" i="164" s="1"/>
  <c r="CI165" i="164"/>
  <c r="CK165" i="164" s="1"/>
  <c r="V165" i="164"/>
  <c r="X165" i="164" s="1"/>
  <c r="Q165" i="164"/>
  <c r="S165" i="164" s="1"/>
  <c r="CN165" i="164"/>
  <c r="CP165" i="164" s="1"/>
  <c r="CD165" i="164"/>
  <c r="CF165" i="164" s="1"/>
  <c r="AA165" i="164"/>
  <c r="AC165" i="164" s="1"/>
  <c r="AF165" i="164"/>
  <c r="AH165" i="164" s="1"/>
  <c r="AP165" i="164"/>
  <c r="AR165" i="164" s="1"/>
  <c r="BY165" i="164"/>
  <c r="CA165" i="164" s="1"/>
  <c r="AK165" i="164"/>
  <c r="AM165" i="164" s="1"/>
  <c r="AU165" i="164"/>
  <c r="AW165" i="164" s="1"/>
  <c r="AZ165" i="164"/>
  <c r="BB165" i="164" s="1"/>
  <c r="BE165" i="164"/>
  <c r="BG165" i="164" s="1"/>
  <c r="BJ165" i="164"/>
  <c r="BL165" i="164" s="1"/>
  <c r="BT165" i="164"/>
  <c r="BV165" i="164" s="1"/>
  <c r="BO165" i="164"/>
  <c r="BQ165" i="164" s="1"/>
  <c r="L165" i="164"/>
  <c r="N165" i="164" s="1"/>
  <c r="BO127" i="164"/>
  <c r="BQ127" i="164" s="1"/>
  <c r="BQ126" i="164"/>
  <c r="AK127" i="164"/>
  <c r="AM127" i="164" s="1"/>
  <c r="AM126" i="164"/>
  <c r="G127" i="164"/>
  <c r="I127" i="164" s="1"/>
  <c r="I126" i="164"/>
  <c r="AC51" i="164"/>
  <c r="AB41" i="164"/>
  <c r="AC44" i="164"/>
  <c r="AG34" i="164"/>
  <c r="H26" i="163"/>
  <c r="H26" i="166" s="1"/>
  <c r="BQ63" i="164"/>
  <c r="Z47" i="163"/>
  <c r="Z47" i="166" s="1"/>
  <c r="AP127" i="164"/>
  <c r="AR127" i="164" s="1"/>
  <c r="AR126" i="164"/>
  <c r="CN127" i="164"/>
  <c r="CP127" i="164" s="1"/>
  <c r="CP126" i="164"/>
  <c r="CA63" i="164"/>
  <c r="BZ63" i="164" s="1"/>
  <c r="BA31" i="164"/>
  <c r="E62" i="163"/>
  <c r="E62" i="166" s="1"/>
  <c r="BF42" i="164"/>
  <c r="BG52" i="164"/>
  <c r="BG41" i="164"/>
  <c r="EG27" i="164"/>
  <c r="EG28" i="164" s="1"/>
  <c r="EG29" i="164" s="1"/>
  <c r="EG30" i="164" s="1"/>
  <c r="EJ32" i="164"/>
  <c r="EJ33" i="164" s="1"/>
  <c r="EJ34" i="164" s="1"/>
  <c r="EJ35" i="164" s="1"/>
  <c r="EH27" i="164"/>
  <c r="W47" i="163" l="1"/>
  <c r="W47" i="166" s="1"/>
  <c r="X30" i="163"/>
  <c r="X30" i="166" s="1"/>
  <c r="U47" i="163"/>
  <c r="U47" i="166" s="1"/>
  <c r="U30" i="163"/>
  <c r="U30" i="166" s="1"/>
  <c r="W30" i="163"/>
  <c r="W30" i="166" s="1"/>
  <c r="V47" i="163"/>
  <c r="V47" i="166" s="1"/>
  <c r="AF13" i="163"/>
  <c r="AF13" i="166" s="1"/>
  <c r="S47" i="163"/>
  <c r="S47" i="166" s="1"/>
  <c r="T47" i="163"/>
  <c r="T47" i="166" s="1"/>
  <c r="X47" i="163"/>
  <c r="X47" i="166" s="1"/>
  <c r="AD84" i="163"/>
  <c r="AD84" i="166" s="1"/>
  <c r="C84" i="166"/>
  <c r="AF98" i="163"/>
  <c r="AF98" i="166" s="1"/>
  <c r="AH98" i="166"/>
  <c r="AH81" i="163"/>
  <c r="AG81" i="166"/>
  <c r="AH65" i="163"/>
  <c r="AG65" i="166"/>
  <c r="D62" i="166"/>
  <c r="U62" i="163"/>
  <c r="U62" i="166" s="1"/>
  <c r="X62" i="163"/>
  <c r="X62" i="166" s="1"/>
  <c r="V62" i="163"/>
  <c r="V62" i="166" s="1"/>
  <c r="W62" i="163"/>
  <c r="W62" i="166" s="1"/>
  <c r="AD67" i="163"/>
  <c r="AD67" i="166" s="1"/>
  <c r="C67" i="166"/>
  <c r="AD50" i="163"/>
  <c r="AD50" i="166" s="1"/>
  <c r="C50" i="166"/>
  <c r="AF30" i="163"/>
  <c r="AF30" i="166" s="1"/>
  <c r="AH30" i="166"/>
  <c r="AD101" i="163"/>
  <c r="AD101" i="166" s="1"/>
  <c r="C101" i="166"/>
  <c r="AF47" i="163"/>
  <c r="AF47" i="166" s="1"/>
  <c r="AH47" i="166"/>
  <c r="AF63" i="163"/>
  <c r="AH63" i="166"/>
  <c r="AH82" i="163"/>
  <c r="AG82" i="166"/>
  <c r="AF64" i="163"/>
  <c r="AH64" i="166"/>
  <c r="D80" i="163"/>
  <c r="AF80" i="166"/>
  <c r="AH31" i="163"/>
  <c r="AG31" i="166"/>
  <c r="AH14" i="163"/>
  <c r="AH14" i="166" s="1"/>
  <c r="AG14" i="166"/>
  <c r="AH48" i="163"/>
  <c r="AG48" i="166"/>
  <c r="T62" i="163"/>
  <c r="T62" i="166" s="1"/>
  <c r="D31" i="163"/>
  <c r="AG83" i="163"/>
  <c r="CP74" i="175"/>
  <c r="CO74" i="175"/>
  <c r="CN74" i="175"/>
  <c r="CM74" i="175"/>
  <c r="CE74" i="175"/>
  <c r="CC74" i="175"/>
  <c r="CF74" i="175"/>
  <c r="CD74" i="175"/>
  <c r="L62" i="163"/>
  <c r="L62" i="166" s="1"/>
  <c r="CK244" i="164"/>
  <c r="CJ244" i="164" s="1"/>
  <c r="CP84" i="175"/>
  <c r="CM84" i="175"/>
  <c r="CN84" i="175"/>
  <c r="CO84" i="175"/>
  <c r="CE84" i="164"/>
  <c r="AG32" i="163"/>
  <c r="L83" i="163"/>
  <c r="L83" i="166" s="1"/>
  <c r="O26" i="163"/>
  <c r="O26" i="166" s="1"/>
  <c r="AG49" i="163"/>
  <c r="M83" i="163"/>
  <c r="M83" i="166" s="1"/>
  <c r="N81" i="163"/>
  <c r="N81" i="166" s="1"/>
  <c r="CF244" i="164"/>
  <c r="CE244" i="164" s="1"/>
  <c r="BZ72" i="164"/>
  <c r="BZ71" i="164"/>
  <c r="D48" i="163"/>
  <c r="BK41" i="164"/>
  <c r="AG99" i="163"/>
  <c r="CO84" i="164"/>
  <c r="CP244" i="164"/>
  <c r="CO244" i="164" s="1"/>
  <c r="AG66" i="163"/>
  <c r="R41" i="164"/>
  <c r="L8" i="163"/>
  <c r="L8" i="166" s="1"/>
  <c r="AV84" i="164"/>
  <c r="AW244" i="164"/>
  <c r="AV244" i="164" s="1"/>
  <c r="O48" i="163"/>
  <c r="O48" i="166" s="1"/>
  <c r="W44" i="164"/>
  <c r="AG100" i="163"/>
  <c r="AB101" i="163"/>
  <c r="AB101" i="166" s="1"/>
  <c r="T9" i="163"/>
  <c r="T9" i="166" s="1"/>
  <c r="N82" i="163"/>
  <c r="N82" i="166" s="1"/>
  <c r="T27" i="163"/>
  <c r="T27" i="166" s="1"/>
  <c r="Z81" i="163"/>
  <c r="Z81" i="166" s="1"/>
  <c r="Z82" i="163"/>
  <c r="Z82" i="166" s="1"/>
  <c r="V26" i="163"/>
  <c r="V26" i="166" s="1"/>
  <c r="AB84" i="163"/>
  <c r="AB84" i="166" s="1"/>
  <c r="AB67" i="163"/>
  <c r="AB67" i="166" s="1"/>
  <c r="AB50" i="163"/>
  <c r="AB50" i="166" s="1"/>
  <c r="I107" i="163"/>
  <c r="I107" i="166" s="1"/>
  <c r="M41" i="164"/>
  <c r="BU63" i="164"/>
  <c r="BF41" i="164"/>
  <c r="AB44" i="164"/>
  <c r="O102" i="163"/>
  <c r="O102" i="166" s="1"/>
  <c r="AQ84" i="164"/>
  <c r="BU72" i="164"/>
  <c r="BU71" i="164"/>
  <c r="J17" i="163"/>
  <c r="J17" i="166" s="1"/>
  <c r="I35" i="163"/>
  <c r="I35" i="166" s="1"/>
  <c r="J89" i="163"/>
  <c r="J89" i="166" s="1"/>
  <c r="J53" i="163"/>
  <c r="J53" i="166" s="1"/>
  <c r="M27" i="163"/>
  <c r="M27" i="166" s="1"/>
  <c r="U98" i="163"/>
  <c r="U98" i="166" s="1"/>
  <c r="T98" i="163"/>
  <c r="T98" i="166" s="1"/>
  <c r="S98" i="163"/>
  <c r="S98" i="166" s="1"/>
  <c r="W98" i="163"/>
  <c r="W98" i="166" s="1"/>
  <c r="X98" i="163"/>
  <c r="X98" i="166" s="1"/>
  <c r="V98" i="163"/>
  <c r="V98" i="166" s="1"/>
  <c r="L27" i="163"/>
  <c r="L27" i="166" s="1"/>
  <c r="M9" i="163"/>
  <c r="M9" i="166" s="1"/>
  <c r="J71" i="163"/>
  <c r="J71" i="166" s="1"/>
  <c r="I71" i="163"/>
  <c r="I71" i="166" s="1"/>
  <c r="I89" i="163"/>
  <c r="I89" i="166" s="1"/>
  <c r="I17" i="163"/>
  <c r="I17" i="166" s="1"/>
  <c r="I53" i="163"/>
  <c r="I53" i="166" s="1"/>
  <c r="M63" i="163"/>
  <c r="M63" i="166" s="1"/>
  <c r="BQ73" i="164"/>
  <c r="EH28" i="164"/>
  <c r="BE146" i="164"/>
  <c r="BO146" i="164"/>
  <c r="AZ146" i="164"/>
  <c r="CD146" i="164"/>
  <c r="CN146" i="164"/>
  <c r="BT146" i="164"/>
  <c r="AU146" i="164"/>
  <c r="G146" i="164"/>
  <c r="Q146" i="164"/>
  <c r="AF146" i="164"/>
  <c r="AP146" i="164"/>
  <c r="CI146" i="164"/>
  <c r="BY146" i="164"/>
  <c r="AK146" i="164"/>
  <c r="V146" i="164"/>
  <c r="L146" i="164"/>
  <c r="BJ146" i="164"/>
  <c r="AA146" i="164"/>
  <c r="C33" i="163"/>
  <c r="AC15" i="163"/>
  <c r="AC15" i="166" s="1"/>
  <c r="G236" i="164"/>
  <c r="CI236" i="164"/>
  <c r="CN236" i="164"/>
  <c r="Q236" i="164"/>
  <c r="AF236" i="164"/>
  <c r="AA236" i="164"/>
  <c r="V236" i="164"/>
  <c r="BT236" i="164"/>
  <c r="AK236" i="164"/>
  <c r="AZ236" i="164"/>
  <c r="AU236" i="164"/>
  <c r="CD236" i="164"/>
  <c r="BE236" i="164"/>
  <c r="L236" i="164"/>
  <c r="BO236" i="164"/>
  <c r="AP236" i="164"/>
  <c r="BY236" i="164"/>
  <c r="BJ236" i="164"/>
  <c r="BP63" i="164"/>
  <c r="G83" i="163"/>
  <c r="G83" i="166" s="1"/>
  <c r="V137" i="164"/>
  <c r="X137" i="164" s="1"/>
  <c r="X254" i="164" s="1"/>
  <c r="X136" i="164"/>
  <c r="X253" i="164" s="1"/>
  <c r="L137" i="164"/>
  <c r="N137" i="164" s="1"/>
  <c r="N254" i="164" s="1"/>
  <c r="N251" i="164" s="1"/>
  <c r="M251" i="164" s="1"/>
  <c r="N136" i="164"/>
  <c r="N253" i="164" s="1"/>
  <c r="BT137" i="164"/>
  <c r="BV137" i="164" s="1"/>
  <c r="BV254" i="164" s="1"/>
  <c r="BV251" i="164" s="1"/>
  <c r="BU251" i="164" s="1"/>
  <c r="BV136" i="164"/>
  <c r="BV253" i="164" s="1"/>
  <c r="Z48" i="163"/>
  <c r="Z48" i="166" s="1"/>
  <c r="J107" i="163"/>
  <c r="J107" i="166" s="1"/>
  <c r="V13" i="163"/>
  <c r="V13" i="166" s="1"/>
  <c r="U13" i="163"/>
  <c r="U13" i="166" s="1"/>
  <c r="X13" i="163"/>
  <c r="X13" i="166" s="1"/>
  <c r="W13" i="163"/>
  <c r="W13" i="166" s="1"/>
  <c r="W51" i="164"/>
  <c r="X61" i="164"/>
  <c r="X54" i="164"/>
  <c r="W54" i="164" s="1"/>
  <c r="BB62" i="164"/>
  <c r="BA52" i="164"/>
  <c r="F64" i="163"/>
  <c r="F64" i="166" s="1"/>
  <c r="BB51" i="164"/>
  <c r="AG44" i="164"/>
  <c r="H27" i="163"/>
  <c r="H27" i="166" s="1"/>
  <c r="CA73" i="164"/>
  <c r="BZ73" i="164" s="1"/>
  <c r="BY137" i="164"/>
  <c r="CA137" i="164" s="1"/>
  <c r="CA254" i="164" s="1"/>
  <c r="CA251" i="164" s="1"/>
  <c r="BZ251" i="164" s="1"/>
  <c r="CA136" i="164"/>
  <c r="CA253" i="164" s="1"/>
  <c r="Q137" i="164"/>
  <c r="S137" i="164" s="1"/>
  <c r="S254" i="164" s="1"/>
  <c r="S251" i="164" s="1"/>
  <c r="R251" i="164" s="1"/>
  <c r="S136" i="164"/>
  <c r="S253" i="164" s="1"/>
  <c r="S27" i="163"/>
  <c r="S27" i="166" s="1"/>
  <c r="BF52" i="164"/>
  <c r="BG62" i="164"/>
  <c r="BG51" i="164"/>
  <c r="G137" i="164"/>
  <c r="I137" i="164" s="1"/>
  <c r="I254" i="164" s="1"/>
  <c r="I251" i="164" s="1"/>
  <c r="H251" i="164" s="1"/>
  <c r="I136" i="164"/>
  <c r="I253" i="164" s="1"/>
  <c r="CD137" i="164"/>
  <c r="CF137" i="164" s="1"/>
  <c r="CF254" i="164" s="1"/>
  <c r="CF136" i="164"/>
  <c r="CF253" i="164" s="1"/>
  <c r="EE34" i="164"/>
  <c r="AF205" i="164"/>
  <c r="AH205" i="164" s="1"/>
  <c r="BE205" i="164"/>
  <c r="BG205" i="164" s="1"/>
  <c r="Q205" i="164"/>
  <c r="S205" i="164" s="1"/>
  <c r="AK205" i="164"/>
  <c r="AM205" i="164" s="1"/>
  <c r="BY205" i="164"/>
  <c r="CA205" i="164" s="1"/>
  <c r="L205" i="164"/>
  <c r="N205" i="164" s="1"/>
  <c r="AP205" i="164"/>
  <c r="AR205" i="164" s="1"/>
  <c r="V205" i="164"/>
  <c r="X205" i="164" s="1"/>
  <c r="CN205" i="164"/>
  <c r="CP205" i="164" s="1"/>
  <c r="AZ205" i="164"/>
  <c r="BB205" i="164" s="1"/>
  <c r="CD205" i="164"/>
  <c r="CF205" i="164" s="1"/>
  <c r="BT205" i="164"/>
  <c r="BV205" i="164" s="1"/>
  <c r="CI205" i="164"/>
  <c r="CK205" i="164" s="1"/>
  <c r="BO205" i="164"/>
  <c r="BQ205" i="164" s="1"/>
  <c r="AU205" i="164"/>
  <c r="AW205" i="164" s="1"/>
  <c r="AA205" i="164"/>
  <c r="AC205" i="164" s="1"/>
  <c r="G205" i="164"/>
  <c r="I205" i="164" s="1"/>
  <c r="BJ205" i="164"/>
  <c r="BL205" i="164" s="1"/>
  <c r="S62" i="164"/>
  <c r="R52" i="164"/>
  <c r="S51" i="164"/>
  <c r="R51" i="164" s="1"/>
  <c r="AG52" i="164"/>
  <c r="AH62" i="164"/>
  <c r="F28" i="163"/>
  <c r="F28" i="166" s="1"/>
  <c r="AG51" i="164"/>
  <c r="AH61" i="164"/>
  <c r="E28" i="163"/>
  <c r="E28" i="166" s="1"/>
  <c r="AH54" i="164"/>
  <c r="C34" i="163"/>
  <c r="AC16" i="163"/>
  <c r="AC16" i="166" s="1"/>
  <c r="AU137" i="164"/>
  <c r="AW137" i="164" s="1"/>
  <c r="AW254" i="164" s="1"/>
  <c r="AW136" i="164"/>
  <c r="AW253" i="164" s="1"/>
  <c r="AP175" i="164"/>
  <c r="AR175" i="164" s="1"/>
  <c r="AR259" i="164" s="1"/>
  <c r="BO175" i="164"/>
  <c r="BQ175" i="164" s="1"/>
  <c r="BQ259" i="164" s="1"/>
  <c r="CI175" i="164"/>
  <c r="CK175" i="164" s="1"/>
  <c r="CK259" i="164" s="1"/>
  <c r="AZ175" i="164"/>
  <c r="BB175" i="164" s="1"/>
  <c r="BB259" i="164" s="1"/>
  <c r="BY175" i="164"/>
  <c r="CA175" i="164" s="1"/>
  <c r="CA259" i="164" s="1"/>
  <c r="BJ175" i="164"/>
  <c r="BL175" i="164" s="1"/>
  <c r="BL259" i="164" s="1"/>
  <c r="Q175" i="164"/>
  <c r="S175" i="164" s="1"/>
  <c r="S259" i="164" s="1"/>
  <c r="BT175" i="164"/>
  <c r="BV175" i="164" s="1"/>
  <c r="BV259" i="164" s="1"/>
  <c r="AK175" i="164"/>
  <c r="AM175" i="164" s="1"/>
  <c r="AM259" i="164" s="1"/>
  <c r="BE175" i="164"/>
  <c r="BG175" i="164" s="1"/>
  <c r="BG259" i="164" s="1"/>
  <c r="AF175" i="164"/>
  <c r="AH175" i="164" s="1"/>
  <c r="AH259" i="164" s="1"/>
  <c r="CD175" i="164"/>
  <c r="CF175" i="164" s="1"/>
  <c r="CF259" i="164" s="1"/>
  <c r="AU175" i="164"/>
  <c r="AW175" i="164" s="1"/>
  <c r="AW259" i="164" s="1"/>
  <c r="L175" i="164"/>
  <c r="N175" i="164" s="1"/>
  <c r="N259" i="164" s="1"/>
  <c r="CN175" i="164"/>
  <c r="CP175" i="164" s="1"/>
  <c r="CP259" i="164" s="1"/>
  <c r="G175" i="164"/>
  <c r="I175" i="164" s="1"/>
  <c r="I259" i="164" s="1"/>
  <c r="AA175" i="164"/>
  <c r="AC175" i="164" s="1"/>
  <c r="AC259" i="164" s="1"/>
  <c r="V175" i="164"/>
  <c r="X175" i="164" s="1"/>
  <c r="X259" i="164" s="1"/>
  <c r="CN137" i="164"/>
  <c r="CP137" i="164" s="1"/>
  <c r="CP254" i="164" s="1"/>
  <c r="CP136" i="164"/>
  <c r="CP253" i="164" s="1"/>
  <c r="AK137" i="164"/>
  <c r="AM137" i="164" s="1"/>
  <c r="AM254" i="164" s="1"/>
  <c r="AM136" i="164"/>
  <c r="AM253" i="164" s="1"/>
  <c r="CJ84" i="164"/>
  <c r="H103" i="163"/>
  <c r="H103" i="166" s="1"/>
  <c r="H52" i="164"/>
  <c r="I62" i="164"/>
  <c r="F10" i="163"/>
  <c r="F10" i="166" s="1"/>
  <c r="I51" i="164"/>
  <c r="M52" i="164"/>
  <c r="N62" i="164"/>
  <c r="N51" i="164"/>
  <c r="C68" i="163"/>
  <c r="AC50" i="163"/>
  <c r="AC50" i="166" s="1"/>
  <c r="AL84" i="164"/>
  <c r="H49" i="163"/>
  <c r="H49" i="166" s="1"/>
  <c r="H41" i="164"/>
  <c r="E9" i="163"/>
  <c r="E9" i="166" s="1"/>
  <c r="Z62" i="163"/>
  <c r="Z62" i="166" s="1"/>
  <c r="S62" i="163"/>
  <c r="S62" i="166" s="1"/>
  <c r="BO137" i="164"/>
  <c r="BQ137" i="164" s="1"/>
  <c r="BQ254" i="164" s="1"/>
  <c r="BQ251" i="164" s="1"/>
  <c r="BP251" i="164" s="1"/>
  <c r="BQ136" i="164"/>
  <c r="BQ253" i="164" s="1"/>
  <c r="BJ137" i="164"/>
  <c r="BL137" i="164" s="1"/>
  <c r="BL254" i="164" s="1"/>
  <c r="BL251" i="164" s="1"/>
  <c r="BK251" i="164" s="1"/>
  <c r="BL136" i="164"/>
  <c r="BL253" i="164" s="1"/>
  <c r="BQ82" i="164"/>
  <c r="BQ242" i="164" s="1"/>
  <c r="BP242" i="164" s="1"/>
  <c r="BQ81" i="164"/>
  <c r="BQ241" i="164" s="1"/>
  <c r="BP241" i="164" s="1"/>
  <c r="AC67" i="163"/>
  <c r="AC67" i="166" s="1"/>
  <c r="C85" i="163"/>
  <c r="AB52" i="164"/>
  <c r="AC62" i="164"/>
  <c r="D14" i="163"/>
  <c r="D14" i="166" s="1"/>
  <c r="AF14" i="163"/>
  <c r="AF14" i="166" s="1"/>
  <c r="Z26" i="163"/>
  <c r="Z26" i="166" s="1"/>
  <c r="Z101" i="163"/>
  <c r="Z101" i="166" s="1"/>
  <c r="AC101" i="163"/>
  <c r="AC101" i="166" s="1"/>
  <c r="EH32" i="164"/>
  <c r="BT186" i="164"/>
  <c r="AK186" i="164"/>
  <c r="CD186" i="164"/>
  <c r="AU186" i="164"/>
  <c r="L186" i="164"/>
  <c r="CN186" i="164"/>
  <c r="BE186" i="164"/>
  <c r="V186" i="164"/>
  <c r="BO186" i="164"/>
  <c r="BJ186" i="164"/>
  <c r="AF186" i="164"/>
  <c r="BY186" i="164"/>
  <c r="AP186" i="164"/>
  <c r="G186" i="164"/>
  <c r="CI186" i="164"/>
  <c r="AZ186" i="164"/>
  <c r="Q186" i="164"/>
  <c r="AA186" i="164"/>
  <c r="C102" i="163"/>
  <c r="AC84" i="163"/>
  <c r="AC84" i="166" s="1"/>
  <c r="AZ137" i="164"/>
  <c r="BB137" i="164" s="1"/>
  <c r="BB254" i="164" s="1"/>
  <c r="BB251" i="164" s="1"/>
  <c r="BA251" i="164" s="1"/>
  <c r="BB136" i="164"/>
  <c r="BB253" i="164" s="1"/>
  <c r="AF137" i="164"/>
  <c r="AH137" i="164" s="1"/>
  <c r="AH254" i="164" s="1"/>
  <c r="AH136" i="164"/>
  <c r="AH253" i="164" s="1"/>
  <c r="BP72" i="164"/>
  <c r="F84" i="163"/>
  <c r="F84" i="166" s="1"/>
  <c r="BA41" i="164"/>
  <c r="E63" i="163"/>
  <c r="E63" i="166" s="1"/>
  <c r="CA90" i="164"/>
  <c r="AC90" i="164"/>
  <c r="AH90" i="164"/>
  <c r="AR90" i="164"/>
  <c r="AR94" i="164" s="1"/>
  <c r="N90" i="164"/>
  <c r="BQ90" i="164"/>
  <c r="BB90" i="164"/>
  <c r="BV90" i="164"/>
  <c r="I90" i="164"/>
  <c r="BG90" i="164"/>
  <c r="S90" i="164"/>
  <c r="AM90" i="164"/>
  <c r="AM94" i="164" s="1"/>
  <c r="BL90" i="164"/>
  <c r="AW90" i="164"/>
  <c r="AW94" i="164" s="1"/>
  <c r="AV94" i="164" s="1"/>
  <c r="X90" i="164"/>
  <c r="CP90" i="164"/>
  <c r="CP94" i="164" s="1"/>
  <c r="CF90" i="164"/>
  <c r="CF94" i="164" s="1"/>
  <c r="CK90" i="164"/>
  <c r="CK94" i="164" s="1"/>
  <c r="BV73" i="164"/>
  <c r="BE137" i="164"/>
  <c r="BG137" i="164" s="1"/>
  <c r="BG254" i="164" s="1"/>
  <c r="BG251" i="164" s="1"/>
  <c r="BF251" i="164" s="1"/>
  <c r="BG136" i="164"/>
  <c r="BG253" i="164" s="1"/>
  <c r="AP137" i="164"/>
  <c r="AR137" i="164" s="1"/>
  <c r="AR254" i="164" s="1"/>
  <c r="AR136" i="164"/>
  <c r="AR253" i="164" s="1"/>
  <c r="CA82" i="164"/>
  <c r="BZ82" i="164" s="1"/>
  <c r="CA81" i="164"/>
  <c r="BZ81" i="164" s="1"/>
  <c r="BV81" i="164"/>
  <c r="BV241" i="164" s="1"/>
  <c r="BU241" i="164" s="1"/>
  <c r="BV82" i="164"/>
  <c r="BV242" i="164" s="1"/>
  <c r="BU242" i="164" s="1"/>
  <c r="W52" i="164"/>
  <c r="X62" i="164"/>
  <c r="BK52" i="164"/>
  <c r="BL62" i="164"/>
  <c r="BL51" i="164"/>
  <c r="BK51" i="164" s="1"/>
  <c r="AB51" i="164"/>
  <c r="AC61" i="164"/>
  <c r="AC54" i="164"/>
  <c r="CI137" i="164"/>
  <c r="CK137" i="164" s="1"/>
  <c r="CK254" i="164" s="1"/>
  <c r="CK136" i="164"/>
  <c r="CK253" i="164" s="1"/>
  <c r="AA137" i="164"/>
  <c r="AC137" i="164" s="1"/>
  <c r="AC254" i="164" s="1"/>
  <c r="AC136" i="164"/>
  <c r="AC253" i="164" s="1"/>
  <c r="BP71" i="164"/>
  <c r="E84" i="163"/>
  <c r="E84" i="166" s="1"/>
  <c r="S8" i="163"/>
  <c r="S8" i="166" s="1"/>
  <c r="Z8" i="163"/>
  <c r="Z8" i="166" s="1"/>
  <c r="EG32" i="164"/>
  <c r="EG33" i="164" s="1"/>
  <c r="EG34" i="164" s="1"/>
  <c r="EG35" i="164" s="1"/>
  <c r="AF31" i="163" l="1"/>
  <c r="AF31" i="166" s="1"/>
  <c r="AH31" i="166"/>
  <c r="AF82" i="163"/>
  <c r="AH82" i="166"/>
  <c r="AH32" i="163"/>
  <c r="AG32" i="166"/>
  <c r="T80" i="163"/>
  <c r="T80" i="166" s="1"/>
  <c r="D80" i="166"/>
  <c r="W80" i="163"/>
  <c r="W80" i="166" s="1"/>
  <c r="X80" i="163"/>
  <c r="X80" i="166" s="1"/>
  <c r="U80" i="163"/>
  <c r="U80" i="166" s="1"/>
  <c r="V80" i="163"/>
  <c r="V80" i="166" s="1"/>
  <c r="S80" i="163"/>
  <c r="S80" i="166" s="1"/>
  <c r="AD85" i="163"/>
  <c r="AD85" i="166" s="1"/>
  <c r="C85" i="166"/>
  <c r="AD34" i="163"/>
  <c r="AD34" i="166" s="1"/>
  <c r="C34" i="166"/>
  <c r="X48" i="163"/>
  <c r="X48" i="166" s="1"/>
  <c r="D48" i="166"/>
  <c r="D63" i="163"/>
  <c r="S63" i="163" s="1"/>
  <c r="S63" i="166" s="1"/>
  <c r="AF63" i="166"/>
  <c r="AH83" i="163"/>
  <c r="AG83" i="166"/>
  <c r="AD68" i="163"/>
  <c r="AD68" i="166" s="1"/>
  <c r="C68" i="166"/>
  <c r="D64" i="163"/>
  <c r="T64" i="163" s="1"/>
  <c r="T64" i="166" s="1"/>
  <c r="AF64" i="166"/>
  <c r="D99" i="163"/>
  <c r="D99" i="166" s="1"/>
  <c r="AG99" i="166"/>
  <c r="AF65" i="163"/>
  <c r="AH65" i="166"/>
  <c r="AF81" i="163"/>
  <c r="AH81" i="166"/>
  <c r="AH66" i="163"/>
  <c r="AG66" i="166"/>
  <c r="AD102" i="163"/>
  <c r="AD102" i="166" s="1"/>
  <c r="C102" i="166"/>
  <c r="D32" i="163"/>
  <c r="D32" i="166" s="1"/>
  <c r="AH100" i="163"/>
  <c r="AG100" i="166"/>
  <c r="AF48" i="163"/>
  <c r="AF48" i="166" s="1"/>
  <c r="AH48" i="166"/>
  <c r="AD33" i="163"/>
  <c r="AD33" i="166" s="1"/>
  <c r="C33" i="166"/>
  <c r="AH49" i="163"/>
  <c r="AG49" i="166"/>
  <c r="U31" i="163"/>
  <c r="U31" i="166" s="1"/>
  <c r="D31" i="166"/>
  <c r="X31" i="163"/>
  <c r="X31" i="166" s="1"/>
  <c r="W31" i="163"/>
  <c r="W31" i="166" s="1"/>
  <c r="L84" i="163"/>
  <c r="L84" i="166" s="1"/>
  <c r="CK84" i="175"/>
  <c r="CH84" i="175"/>
  <c r="CI84" i="175"/>
  <c r="CJ84" i="175"/>
  <c r="CO94" i="164"/>
  <c r="CI94" i="175"/>
  <c r="CH94" i="175"/>
  <c r="CJ94" i="175"/>
  <c r="CK94" i="175"/>
  <c r="CE94" i="175"/>
  <c r="CF94" i="175"/>
  <c r="CC94" i="175"/>
  <c r="CD94" i="175"/>
  <c r="AG84" i="163"/>
  <c r="CF84" i="175"/>
  <c r="CC84" i="175"/>
  <c r="CD84" i="175"/>
  <c r="CE84" i="175"/>
  <c r="AG101" i="163"/>
  <c r="M84" i="163"/>
  <c r="M84" i="166" s="1"/>
  <c r="AG67" i="163"/>
  <c r="D49" i="163"/>
  <c r="O27" i="163"/>
  <c r="O27" i="166" s="1"/>
  <c r="CA242" i="164"/>
  <c r="BZ242" i="164" s="1"/>
  <c r="L9" i="163"/>
  <c r="L9" i="166" s="1"/>
  <c r="CA241" i="164"/>
  <c r="BZ241" i="164" s="1"/>
  <c r="W48" i="163"/>
  <c r="W48" i="166" s="1"/>
  <c r="V48" i="163"/>
  <c r="V48" i="166" s="1"/>
  <c r="S48" i="163"/>
  <c r="S48" i="166" s="1"/>
  <c r="D100" i="163"/>
  <c r="CE94" i="164"/>
  <c r="U48" i="163"/>
  <c r="U48" i="166" s="1"/>
  <c r="AG50" i="163"/>
  <c r="N83" i="163"/>
  <c r="N83" i="166" s="1"/>
  <c r="AH99" i="163"/>
  <c r="T48" i="163"/>
  <c r="T48" i="166" s="1"/>
  <c r="AB68" i="163"/>
  <c r="AB68" i="166" s="1"/>
  <c r="AB33" i="163"/>
  <c r="AB33" i="166" s="1"/>
  <c r="T28" i="163"/>
  <c r="T28" i="166" s="1"/>
  <c r="AB102" i="163"/>
  <c r="AB102" i="166" s="1"/>
  <c r="AB85" i="163"/>
  <c r="AB85" i="166" s="1"/>
  <c r="AB34" i="163"/>
  <c r="AB34" i="166" s="1"/>
  <c r="T10" i="163"/>
  <c r="T10" i="166" s="1"/>
  <c r="V27" i="163"/>
  <c r="V27" i="166" s="1"/>
  <c r="O49" i="163"/>
  <c r="O49" i="166" s="1"/>
  <c r="L63" i="163"/>
  <c r="L63" i="166" s="1"/>
  <c r="I108" i="163"/>
  <c r="I108" i="166" s="1"/>
  <c r="AQ94" i="164"/>
  <c r="O103" i="163"/>
  <c r="O103" i="166" s="1"/>
  <c r="AB54" i="164"/>
  <c r="BF51" i="164"/>
  <c r="M51" i="164"/>
  <c r="BU73" i="164"/>
  <c r="BU82" i="164"/>
  <c r="BU81" i="164"/>
  <c r="L28" i="163"/>
  <c r="L28" i="166" s="1"/>
  <c r="M28" i="163"/>
  <c r="M28" i="166" s="1"/>
  <c r="I36" i="163"/>
  <c r="I36" i="166" s="1"/>
  <c r="J36" i="163"/>
  <c r="J36" i="166" s="1"/>
  <c r="J90" i="163"/>
  <c r="J90" i="166" s="1"/>
  <c r="I90" i="163"/>
  <c r="I90" i="166" s="1"/>
  <c r="M10" i="163"/>
  <c r="M10" i="166" s="1"/>
  <c r="I72" i="163"/>
  <c r="I72" i="166" s="1"/>
  <c r="M64" i="163"/>
  <c r="M64" i="166" s="1"/>
  <c r="I54" i="163"/>
  <c r="I54" i="166" s="1"/>
  <c r="I18" i="163"/>
  <c r="I18" i="166" s="1"/>
  <c r="J54" i="163"/>
  <c r="J54" i="166" s="1"/>
  <c r="J18" i="163"/>
  <c r="J18" i="166" s="1"/>
  <c r="J72" i="163"/>
  <c r="J72" i="166" s="1"/>
  <c r="G84" i="163"/>
  <c r="G84" i="166" s="1"/>
  <c r="Z83" i="163"/>
  <c r="Z83" i="166" s="1"/>
  <c r="BP73" i="164"/>
  <c r="CA83" i="164"/>
  <c r="BZ83" i="164" s="1"/>
  <c r="BV83" i="164"/>
  <c r="BV243" i="164" s="1"/>
  <c r="BU243" i="164" s="1"/>
  <c r="J108" i="163"/>
  <c r="J108" i="166" s="1"/>
  <c r="BQ92" i="164"/>
  <c r="BQ91" i="164"/>
  <c r="Z63" i="163"/>
  <c r="Z63" i="166" s="1"/>
  <c r="AP187" i="164"/>
  <c r="AR187" i="164" s="1"/>
  <c r="AR186" i="164"/>
  <c r="L187" i="164"/>
  <c r="N187" i="164" s="1"/>
  <c r="N186" i="164"/>
  <c r="S9" i="163"/>
  <c r="S9" i="166" s="1"/>
  <c r="Z9" i="163"/>
  <c r="Z9" i="166" s="1"/>
  <c r="AG62" i="164"/>
  <c r="AH72" i="164"/>
  <c r="F29" i="163"/>
  <c r="F29" i="166" s="1"/>
  <c r="AP237" i="164"/>
  <c r="AR237" i="164" s="1"/>
  <c r="AR236" i="164"/>
  <c r="BT237" i="164"/>
  <c r="BV237" i="164" s="1"/>
  <c r="BV236" i="164"/>
  <c r="EM23" i="164"/>
  <c r="AG15" i="163"/>
  <c r="V147" i="164"/>
  <c r="X147" i="164" s="1"/>
  <c r="X146" i="164"/>
  <c r="AU147" i="164"/>
  <c r="AW147" i="164" s="1"/>
  <c r="AW146" i="164"/>
  <c r="BP81" i="164"/>
  <c r="E85" i="163"/>
  <c r="E85" i="166" s="1"/>
  <c r="V237" i="164"/>
  <c r="X237" i="164" s="1"/>
  <c r="X236" i="164"/>
  <c r="C51" i="163"/>
  <c r="AC33" i="163"/>
  <c r="AC33" i="166" s="1"/>
  <c r="AL94" i="164"/>
  <c r="H50" i="163"/>
  <c r="H50" i="166" s="1"/>
  <c r="AC102" i="163"/>
  <c r="AC102" i="166" s="1"/>
  <c r="Z102" i="163"/>
  <c r="Z102" i="166" s="1"/>
  <c r="AF187" i="164"/>
  <c r="AH187" i="164" s="1"/>
  <c r="AH186" i="164"/>
  <c r="CD187" i="164"/>
  <c r="CF187" i="164" s="1"/>
  <c r="CF186" i="164"/>
  <c r="V14" i="163"/>
  <c r="V14" i="166" s="1"/>
  <c r="U14" i="163"/>
  <c r="U14" i="166" s="1"/>
  <c r="X14" i="163"/>
  <c r="X14" i="166" s="1"/>
  <c r="W14" i="163"/>
  <c r="W14" i="166" s="1"/>
  <c r="BQ83" i="164"/>
  <c r="BQ243" i="164" s="1"/>
  <c r="BP243" i="164" s="1"/>
  <c r="Z49" i="163"/>
  <c r="Z49" i="166" s="1"/>
  <c r="M62" i="164"/>
  <c r="N72" i="164"/>
  <c r="N61" i="164"/>
  <c r="S28" i="163"/>
  <c r="S28" i="166" s="1"/>
  <c r="X71" i="164"/>
  <c r="W61" i="164"/>
  <c r="X64" i="164"/>
  <c r="W64" i="164" s="1"/>
  <c r="L237" i="164"/>
  <c r="N237" i="164" s="1"/>
  <c r="N236" i="164"/>
  <c r="AA237" i="164"/>
  <c r="AC237" i="164" s="1"/>
  <c r="AC236" i="164"/>
  <c r="BY147" i="164"/>
  <c r="CA147" i="164" s="1"/>
  <c r="CA146" i="164"/>
  <c r="CN147" i="164"/>
  <c r="CP147" i="164" s="1"/>
  <c r="CP146" i="164"/>
  <c r="AA187" i="164"/>
  <c r="AC187" i="164" s="1"/>
  <c r="AC186" i="164"/>
  <c r="BJ187" i="164"/>
  <c r="BL187" i="164" s="1"/>
  <c r="BL186" i="164"/>
  <c r="AK187" i="164"/>
  <c r="AM187" i="164" s="1"/>
  <c r="AM186" i="164"/>
  <c r="AB62" i="164"/>
  <c r="AC72" i="164"/>
  <c r="BP82" i="164"/>
  <c r="F85" i="163"/>
  <c r="F85" i="166" s="1"/>
  <c r="H62" i="164"/>
  <c r="I72" i="164"/>
  <c r="F11" i="163"/>
  <c r="F11" i="166" s="1"/>
  <c r="I61" i="164"/>
  <c r="AH71" i="164"/>
  <c r="AG61" i="164"/>
  <c r="E29" i="163"/>
  <c r="E29" i="166" s="1"/>
  <c r="AH64" i="164"/>
  <c r="Z27" i="163"/>
  <c r="Z27" i="166" s="1"/>
  <c r="BE237" i="164"/>
  <c r="BG237" i="164" s="1"/>
  <c r="BG236" i="164"/>
  <c r="AF237" i="164"/>
  <c r="AH237" i="164" s="1"/>
  <c r="AH236" i="164"/>
  <c r="CI147" i="164"/>
  <c r="CK147" i="164" s="1"/>
  <c r="CK146" i="164"/>
  <c r="CD147" i="164"/>
  <c r="CF147" i="164" s="1"/>
  <c r="CF146" i="164"/>
  <c r="AB61" i="164"/>
  <c r="AC71" i="164"/>
  <c r="AC64" i="164"/>
  <c r="AU187" i="164"/>
  <c r="AW187" i="164" s="1"/>
  <c r="AW186" i="164"/>
  <c r="H51" i="164"/>
  <c r="E10" i="163"/>
  <c r="E10" i="166" s="1"/>
  <c r="AG54" i="164"/>
  <c r="H28" i="163"/>
  <c r="H28" i="166" s="1"/>
  <c r="BF62" i="164"/>
  <c r="BG72" i="164"/>
  <c r="BG61" i="164"/>
  <c r="BO237" i="164"/>
  <c r="BQ237" i="164" s="1"/>
  <c r="BQ236" i="164"/>
  <c r="BT147" i="164"/>
  <c r="BV147" i="164" s="1"/>
  <c r="BV146" i="164"/>
  <c r="BK62" i="164"/>
  <c r="BL72" i="164"/>
  <c r="BL61" i="164"/>
  <c r="BK61" i="164" s="1"/>
  <c r="CJ94" i="164"/>
  <c r="H104" i="163"/>
  <c r="H104" i="166" s="1"/>
  <c r="Q187" i="164"/>
  <c r="S187" i="164" s="1"/>
  <c r="S186" i="164"/>
  <c r="BO187" i="164"/>
  <c r="BQ187" i="164" s="1"/>
  <c r="BQ186" i="164"/>
  <c r="BT187" i="164"/>
  <c r="BV187" i="164" s="1"/>
  <c r="BV186" i="164"/>
  <c r="R62" i="164"/>
  <c r="S72" i="164"/>
  <c r="S61" i="164"/>
  <c r="BA51" i="164"/>
  <c r="E64" i="163"/>
  <c r="E64" i="166" s="1"/>
  <c r="CD237" i="164"/>
  <c r="CF237" i="164" s="1"/>
  <c r="CF236" i="164"/>
  <c r="Q237" i="164"/>
  <c r="S237" i="164" s="1"/>
  <c r="S236" i="164"/>
  <c r="AP147" i="164"/>
  <c r="AR147" i="164" s="1"/>
  <c r="AR146" i="164"/>
  <c r="AZ147" i="164"/>
  <c r="BB147" i="164" s="1"/>
  <c r="BB146" i="164"/>
  <c r="BY187" i="164"/>
  <c r="CA187" i="164" s="1"/>
  <c r="CA186" i="164"/>
  <c r="AK147" i="164"/>
  <c r="AM147" i="164" s="1"/>
  <c r="AM146" i="164"/>
  <c r="CA92" i="164"/>
  <c r="CA91" i="164"/>
  <c r="AZ187" i="164"/>
  <c r="BB187" i="164" s="1"/>
  <c r="BB186" i="164"/>
  <c r="V187" i="164"/>
  <c r="X187" i="164" s="1"/>
  <c r="X186" i="164"/>
  <c r="EH33" i="164"/>
  <c r="CD196" i="164"/>
  <c r="BE196" i="164"/>
  <c r="BT196" i="164"/>
  <c r="L196" i="164"/>
  <c r="CN196" i="164"/>
  <c r="G196" i="164"/>
  <c r="Q196" i="164"/>
  <c r="V196" i="164"/>
  <c r="AF196" i="164"/>
  <c r="BY196" i="164"/>
  <c r="CI196" i="164"/>
  <c r="BO196" i="164"/>
  <c r="AP196" i="164"/>
  <c r="AZ196" i="164"/>
  <c r="AA196" i="164"/>
  <c r="AK196" i="164"/>
  <c r="BJ196" i="164"/>
  <c r="AU196" i="164"/>
  <c r="AC85" i="163"/>
  <c r="AC85" i="166" s="1"/>
  <c r="C103" i="163"/>
  <c r="EM24" i="164"/>
  <c r="AG16" i="163"/>
  <c r="AU237" i="164"/>
  <c r="AW237" i="164" s="1"/>
  <c r="AW236" i="164"/>
  <c r="CN237" i="164"/>
  <c r="CP237" i="164" s="1"/>
  <c r="CP236" i="164"/>
  <c r="AA147" i="164"/>
  <c r="AC147" i="164" s="1"/>
  <c r="AC146" i="164"/>
  <c r="AF147" i="164"/>
  <c r="AH147" i="164" s="1"/>
  <c r="AH146" i="164"/>
  <c r="BO147" i="164"/>
  <c r="BQ147" i="164" s="1"/>
  <c r="BQ146" i="164"/>
  <c r="AC17" i="163"/>
  <c r="AC17" i="166" s="1"/>
  <c r="C35" i="163"/>
  <c r="W62" i="164"/>
  <c r="X72" i="164"/>
  <c r="BV91" i="164"/>
  <c r="BV92" i="164"/>
  <c r="CI187" i="164"/>
  <c r="CK187" i="164" s="1"/>
  <c r="CK186" i="164"/>
  <c r="BE187" i="164"/>
  <c r="BG187" i="164" s="1"/>
  <c r="BG186" i="164"/>
  <c r="C52" i="163"/>
  <c r="AC34" i="163"/>
  <c r="AC34" i="166" s="1"/>
  <c r="BJ237" i="164"/>
  <c r="BL237" i="164" s="1"/>
  <c r="BL236" i="164"/>
  <c r="AZ237" i="164"/>
  <c r="BB237" i="164" s="1"/>
  <c r="BB236" i="164"/>
  <c r="CI237" i="164"/>
  <c r="CK237" i="164" s="1"/>
  <c r="CK236" i="164"/>
  <c r="BJ147" i="164"/>
  <c r="BL147" i="164" s="1"/>
  <c r="BL146" i="164"/>
  <c r="Q147" i="164"/>
  <c r="S147" i="164" s="1"/>
  <c r="S146" i="164"/>
  <c r="BE147" i="164"/>
  <c r="BG147" i="164" s="1"/>
  <c r="BG146" i="164"/>
  <c r="W99" i="163"/>
  <c r="W99" i="166" s="1"/>
  <c r="X99" i="163"/>
  <c r="X99" i="166" s="1"/>
  <c r="V99" i="163"/>
  <c r="V99" i="166" s="1"/>
  <c r="G187" i="164"/>
  <c r="I187" i="164" s="1"/>
  <c r="I186" i="164"/>
  <c r="CN187" i="164"/>
  <c r="CP187" i="164" s="1"/>
  <c r="CP186" i="164"/>
  <c r="AC68" i="163"/>
  <c r="AC68" i="166" s="1"/>
  <c r="C86" i="163"/>
  <c r="EE35" i="164"/>
  <c r="BT215" i="164"/>
  <c r="BV215" i="164" s="1"/>
  <c r="G215" i="164"/>
  <c r="I215" i="164" s="1"/>
  <c r="CD215" i="164"/>
  <c r="CF215" i="164" s="1"/>
  <c r="AA215" i="164"/>
  <c r="AC215" i="164" s="1"/>
  <c r="L215" i="164"/>
  <c r="N215" i="164" s="1"/>
  <c r="CN215" i="164"/>
  <c r="CP215" i="164" s="1"/>
  <c r="AU215" i="164"/>
  <c r="AW215" i="164" s="1"/>
  <c r="Q215" i="164"/>
  <c r="S215" i="164" s="1"/>
  <c r="V215" i="164"/>
  <c r="X215" i="164" s="1"/>
  <c r="BO215" i="164"/>
  <c r="BQ215" i="164" s="1"/>
  <c r="BY215" i="164"/>
  <c r="CA215" i="164" s="1"/>
  <c r="AF215" i="164"/>
  <c r="AH215" i="164" s="1"/>
  <c r="CI215" i="164"/>
  <c r="CK215" i="164" s="1"/>
  <c r="AK215" i="164"/>
  <c r="AM215" i="164" s="1"/>
  <c r="AP215" i="164"/>
  <c r="AR215" i="164" s="1"/>
  <c r="BE215" i="164"/>
  <c r="BG215" i="164" s="1"/>
  <c r="AZ215" i="164"/>
  <c r="BB215" i="164" s="1"/>
  <c r="BJ215" i="164"/>
  <c r="BL215" i="164" s="1"/>
  <c r="BA62" i="164"/>
  <c r="BB72" i="164"/>
  <c r="F65" i="163"/>
  <c r="F65" i="166" s="1"/>
  <c r="BB61" i="164"/>
  <c r="BY237" i="164"/>
  <c r="CA237" i="164" s="1"/>
  <c r="CA236" i="164"/>
  <c r="AK237" i="164"/>
  <c r="AM237" i="164" s="1"/>
  <c r="AM236" i="164"/>
  <c r="G237" i="164"/>
  <c r="I237" i="164" s="1"/>
  <c r="I236" i="164"/>
  <c r="L147" i="164"/>
  <c r="N147" i="164" s="1"/>
  <c r="N146" i="164"/>
  <c r="G147" i="164"/>
  <c r="I147" i="164" s="1"/>
  <c r="I146" i="164"/>
  <c r="EH29" i="164"/>
  <c r="BE156" i="164"/>
  <c r="BJ156" i="164"/>
  <c r="BO156" i="164"/>
  <c r="L156" i="164"/>
  <c r="BY156" i="164"/>
  <c r="CN156" i="164"/>
  <c r="G156" i="164"/>
  <c r="CI156" i="164"/>
  <c r="BT156" i="164"/>
  <c r="Q156" i="164"/>
  <c r="V156" i="164"/>
  <c r="AF156" i="164"/>
  <c r="AA156" i="164"/>
  <c r="AZ156" i="164"/>
  <c r="AP156" i="164"/>
  <c r="AK156" i="164"/>
  <c r="CD156" i="164"/>
  <c r="AU156" i="164"/>
  <c r="X32" i="163" l="1"/>
  <c r="X32" i="166" s="1"/>
  <c r="S99" i="163"/>
  <c r="S99" i="166" s="1"/>
  <c r="W32" i="163"/>
  <c r="W32" i="166" s="1"/>
  <c r="T99" i="163"/>
  <c r="T99" i="166" s="1"/>
  <c r="U32" i="163"/>
  <c r="U32" i="166" s="1"/>
  <c r="U99" i="163"/>
  <c r="U99" i="166" s="1"/>
  <c r="T49" i="163"/>
  <c r="T49" i="166" s="1"/>
  <c r="D49" i="166"/>
  <c r="D81" i="163"/>
  <c r="AF81" i="166"/>
  <c r="AH67" i="163"/>
  <c r="AG67" i="166"/>
  <c r="D65" i="163"/>
  <c r="AF65" i="166"/>
  <c r="AD35" i="163"/>
  <c r="AD35" i="166" s="1"/>
  <c r="C35" i="166"/>
  <c r="AD52" i="163"/>
  <c r="AD52" i="166" s="1"/>
  <c r="C52" i="166"/>
  <c r="AF99" i="163"/>
  <c r="AF99" i="166" s="1"/>
  <c r="AH99" i="166"/>
  <c r="AF49" i="163"/>
  <c r="AF49" i="166" s="1"/>
  <c r="AH49" i="166"/>
  <c r="AH50" i="163"/>
  <c r="AG50" i="166"/>
  <c r="D101" i="163"/>
  <c r="D101" i="166" s="1"/>
  <c r="AG101" i="166"/>
  <c r="AH15" i="163"/>
  <c r="AH15" i="166" s="1"/>
  <c r="AG15" i="166"/>
  <c r="U64" i="163"/>
  <c r="U64" i="166" s="1"/>
  <c r="D64" i="166"/>
  <c r="V64" i="163"/>
  <c r="V64" i="166" s="1"/>
  <c r="W64" i="163"/>
  <c r="W64" i="166" s="1"/>
  <c r="X64" i="163"/>
  <c r="X64" i="166" s="1"/>
  <c r="U100" i="163"/>
  <c r="U100" i="166" s="1"/>
  <c r="D100" i="166"/>
  <c r="AF100" i="163"/>
  <c r="AF100" i="166" s="1"/>
  <c r="AH100" i="166"/>
  <c r="AF83" i="163"/>
  <c r="AH83" i="166"/>
  <c r="AD86" i="163"/>
  <c r="AD86" i="166" s="1"/>
  <c r="C86" i="166"/>
  <c r="AH16" i="163"/>
  <c r="AH16" i="166" s="1"/>
  <c r="AG16" i="166"/>
  <c r="AH84" i="163"/>
  <c r="AG84" i="166"/>
  <c r="AH32" i="166"/>
  <c r="AF32" i="163"/>
  <c r="AF32" i="166" s="1"/>
  <c r="W63" i="163"/>
  <c r="W63" i="166" s="1"/>
  <c r="D63" i="166"/>
  <c r="U63" i="163"/>
  <c r="U63" i="166" s="1"/>
  <c r="X63" i="163"/>
  <c r="X63" i="166" s="1"/>
  <c r="V63" i="163"/>
  <c r="V63" i="166" s="1"/>
  <c r="T63" i="163"/>
  <c r="T63" i="166" s="1"/>
  <c r="AD51" i="163"/>
  <c r="AD51" i="166" s="1"/>
  <c r="C51" i="166"/>
  <c r="D82" i="163"/>
  <c r="AF82" i="166"/>
  <c r="AD103" i="163"/>
  <c r="AD103" i="166" s="1"/>
  <c r="C103" i="166"/>
  <c r="AF66" i="163"/>
  <c r="AH66" i="166"/>
  <c r="X49" i="163"/>
  <c r="X49" i="166" s="1"/>
  <c r="AH101" i="163"/>
  <c r="CM94" i="175"/>
  <c r="CN94" i="175"/>
  <c r="CO94" i="175"/>
  <c r="CP94" i="175"/>
  <c r="V49" i="163"/>
  <c r="V49" i="166" s="1"/>
  <c r="U49" i="163"/>
  <c r="U49" i="166" s="1"/>
  <c r="W49" i="163"/>
  <c r="W49" i="166" s="1"/>
  <c r="S49" i="163"/>
  <c r="S49" i="166" s="1"/>
  <c r="AG102" i="163"/>
  <c r="AG102" i="166" s="1"/>
  <c r="AG85" i="163"/>
  <c r="L10" i="163"/>
  <c r="L10" i="166" s="1"/>
  <c r="AG34" i="163"/>
  <c r="CA243" i="164"/>
  <c r="BZ243" i="164" s="1"/>
  <c r="V100" i="163"/>
  <c r="V100" i="166" s="1"/>
  <c r="X100" i="163"/>
  <c r="X100" i="166" s="1"/>
  <c r="W100" i="163"/>
  <c r="W100" i="166" s="1"/>
  <c r="BZ92" i="164"/>
  <c r="R61" i="164"/>
  <c r="T100" i="163"/>
  <c r="T100" i="166" s="1"/>
  <c r="L85" i="163"/>
  <c r="L85" i="166" s="1"/>
  <c r="S100" i="163"/>
  <c r="S100" i="166" s="1"/>
  <c r="AG68" i="163"/>
  <c r="O28" i="163"/>
  <c r="O28" i="166" s="1"/>
  <c r="D50" i="163"/>
  <c r="BZ91" i="164"/>
  <c r="T11" i="163"/>
  <c r="T11" i="166" s="1"/>
  <c r="V28" i="163"/>
  <c r="V28" i="166" s="1"/>
  <c r="AB52" i="163"/>
  <c r="AB52" i="166" s="1"/>
  <c r="AB86" i="163"/>
  <c r="AB86" i="166" s="1"/>
  <c r="AB103" i="163"/>
  <c r="AB103" i="166" s="1"/>
  <c r="O50" i="163"/>
  <c r="O50" i="166" s="1"/>
  <c r="AG33" i="163"/>
  <c r="T29" i="163"/>
  <c r="T29" i="166" s="1"/>
  <c r="AB35" i="163"/>
  <c r="AB35" i="166" s="1"/>
  <c r="AB51" i="163"/>
  <c r="AB51" i="166" s="1"/>
  <c r="L64" i="163"/>
  <c r="L64" i="166" s="1"/>
  <c r="M85" i="163"/>
  <c r="M85" i="166" s="1"/>
  <c r="BU83" i="164"/>
  <c r="M61" i="164"/>
  <c r="N84" i="163"/>
  <c r="N84" i="166" s="1"/>
  <c r="O104" i="163"/>
  <c r="O104" i="166" s="1"/>
  <c r="AB64" i="164"/>
  <c r="I109" i="163"/>
  <c r="I109" i="166" s="1"/>
  <c r="BF61" i="164"/>
  <c r="I110" i="163"/>
  <c r="I110" i="166" s="1"/>
  <c r="BU92" i="164"/>
  <c r="BU91" i="164"/>
  <c r="M29" i="163"/>
  <c r="M29" i="166" s="1"/>
  <c r="J38" i="163"/>
  <c r="J38" i="166" s="1"/>
  <c r="L29" i="163"/>
  <c r="L29" i="166" s="1"/>
  <c r="I38" i="163"/>
  <c r="I38" i="166" s="1"/>
  <c r="Z84" i="163"/>
  <c r="Z84" i="166" s="1"/>
  <c r="J37" i="163"/>
  <c r="J37" i="166" s="1"/>
  <c r="I37" i="163"/>
  <c r="I37" i="166" s="1"/>
  <c r="I91" i="163"/>
  <c r="I91" i="166" s="1"/>
  <c r="J55" i="163"/>
  <c r="J55" i="166" s="1"/>
  <c r="J73" i="163"/>
  <c r="J73" i="166" s="1"/>
  <c r="J20" i="163"/>
  <c r="J20" i="166" s="1"/>
  <c r="I20" i="163"/>
  <c r="I20" i="166" s="1"/>
  <c r="I55" i="163"/>
  <c r="I55" i="166" s="1"/>
  <c r="I19" i="163"/>
  <c r="I19" i="166" s="1"/>
  <c r="J92" i="163"/>
  <c r="J92" i="166" s="1"/>
  <c r="J19" i="163"/>
  <c r="J19" i="166" s="1"/>
  <c r="J74" i="163"/>
  <c r="J74" i="166" s="1"/>
  <c r="I73" i="163"/>
  <c r="I73" i="166" s="1"/>
  <c r="J91" i="163"/>
  <c r="J91" i="166" s="1"/>
  <c r="M65" i="163"/>
  <c r="M65" i="166" s="1"/>
  <c r="I92" i="163"/>
  <c r="I92" i="166" s="1"/>
  <c r="I74" i="163"/>
  <c r="I74" i="166" s="1"/>
  <c r="I56" i="163"/>
  <c r="I56" i="166" s="1"/>
  <c r="J56" i="163"/>
  <c r="J56" i="166" s="1"/>
  <c r="M11" i="163"/>
  <c r="M11" i="166" s="1"/>
  <c r="BV93" i="164"/>
  <c r="BQ93" i="164"/>
  <c r="Z28" i="163"/>
  <c r="Z28" i="166" s="1"/>
  <c r="AU157" i="164"/>
  <c r="AW157" i="164" s="1"/>
  <c r="AW156" i="164"/>
  <c r="Q157" i="164"/>
  <c r="S157" i="164" s="1"/>
  <c r="S156" i="164"/>
  <c r="BJ157" i="164"/>
  <c r="BL157" i="164" s="1"/>
  <c r="BL156" i="164"/>
  <c r="AA197" i="164"/>
  <c r="AC197" i="164" s="1"/>
  <c r="AC196" i="164"/>
  <c r="Q197" i="164"/>
  <c r="S197" i="164" s="1"/>
  <c r="S196" i="164"/>
  <c r="BF72" i="164"/>
  <c r="BG82" i="164"/>
  <c r="BG242" i="164" s="1"/>
  <c r="BF242" i="164" s="1"/>
  <c r="BG71" i="164"/>
  <c r="AG71" i="164"/>
  <c r="AH81" i="164"/>
  <c r="AH241" i="164" s="1"/>
  <c r="AG241" i="164" s="1"/>
  <c r="E30" i="163"/>
  <c r="E30" i="166" s="1"/>
  <c r="AH74" i="164"/>
  <c r="AC82" i="164"/>
  <c r="AC242" i="164" s="1"/>
  <c r="AB242" i="164" s="1"/>
  <c r="AB72" i="164"/>
  <c r="D15" i="163"/>
  <c r="D15" i="166" s="1"/>
  <c r="CD157" i="164"/>
  <c r="CF157" i="164" s="1"/>
  <c r="CF156" i="164"/>
  <c r="AZ197" i="164"/>
  <c r="BB197" i="164" s="1"/>
  <c r="BB196" i="164"/>
  <c r="Z50" i="163"/>
  <c r="Z50" i="166" s="1"/>
  <c r="AK157" i="164"/>
  <c r="AM157" i="164" s="1"/>
  <c r="AM156" i="164"/>
  <c r="CI157" i="164"/>
  <c r="CK157" i="164" s="1"/>
  <c r="CK156" i="164"/>
  <c r="EH30" i="164"/>
  <c r="AZ166" i="164"/>
  <c r="CI166" i="164"/>
  <c r="BJ166" i="164"/>
  <c r="AU166" i="164"/>
  <c r="AK166" i="164"/>
  <c r="Q166" i="164"/>
  <c r="BT166" i="164"/>
  <c r="CD166" i="164"/>
  <c r="G166" i="164"/>
  <c r="AP166" i="164"/>
  <c r="L166" i="164"/>
  <c r="CN166" i="164"/>
  <c r="BY166" i="164"/>
  <c r="BO166" i="164"/>
  <c r="BE166" i="164"/>
  <c r="V166" i="164"/>
  <c r="AA166" i="164"/>
  <c r="AF166" i="164"/>
  <c r="D16" i="163"/>
  <c r="D16" i="166" s="1"/>
  <c r="Z103" i="163"/>
  <c r="Z103" i="166" s="1"/>
  <c r="AC103" i="163"/>
  <c r="AC103" i="166" s="1"/>
  <c r="AP197" i="164"/>
  <c r="AR197" i="164" s="1"/>
  <c r="AR196" i="164"/>
  <c r="CN197" i="164"/>
  <c r="CP197" i="164" s="1"/>
  <c r="CP196" i="164"/>
  <c r="S64" i="163"/>
  <c r="S64" i="166" s="1"/>
  <c r="Z64" i="163"/>
  <c r="Z64" i="166" s="1"/>
  <c r="H61" i="164"/>
  <c r="E11" i="163"/>
  <c r="E11" i="166" s="1"/>
  <c r="BK72" i="164"/>
  <c r="BL82" i="164"/>
  <c r="BL242" i="164" s="1"/>
  <c r="BK242" i="164" s="1"/>
  <c r="BL71" i="164"/>
  <c r="BK71" i="164" s="1"/>
  <c r="AC100" i="164"/>
  <c r="CA100" i="164"/>
  <c r="S100" i="164"/>
  <c r="BQ100" i="164"/>
  <c r="AR100" i="164"/>
  <c r="AR104" i="164" s="1"/>
  <c r="I100" i="164"/>
  <c r="X100" i="164"/>
  <c r="AW100" i="164"/>
  <c r="AW104" i="164" s="1"/>
  <c r="BL100" i="164"/>
  <c r="AH100" i="164"/>
  <c r="BB100" i="164"/>
  <c r="BV100" i="164"/>
  <c r="N100" i="164"/>
  <c r="BG100" i="164"/>
  <c r="AM100" i="164"/>
  <c r="AM104" i="164" s="1"/>
  <c r="CK100" i="164"/>
  <c r="CK104" i="164" s="1"/>
  <c r="CP100" i="164"/>
  <c r="CP104" i="164" s="1"/>
  <c r="CF100" i="164"/>
  <c r="CF104" i="164" s="1"/>
  <c r="G157" i="164"/>
  <c r="I157" i="164" s="1"/>
  <c r="I156" i="164"/>
  <c r="BJ225" i="164"/>
  <c r="BL225" i="164" s="1"/>
  <c r="BL266" i="164" s="1"/>
  <c r="CN225" i="164"/>
  <c r="CP225" i="164" s="1"/>
  <c r="CP266" i="164" s="1"/>
  <c r="CD225" i="164"/>
  <c r="CF225" i="164" s="1"/>
  <c r="CF266" i="164" s="1"/>
  <c r="AF225" i="164"/>
  <c r="AH225" i="164" s="1"/>
  <c r="AH266" i="164" s="1"/>
  <c r="Q225" i="164"/>
  <c r="S225" i="164" s="1"/>
  <c r="S266" i="164" s="1"/>
  <c r="G225" i="164"/>
  <c r="I225" i="164" s="1"/>
  <c r="I266" i="164" s="1"/>
  <c r="BT225" i="164"/>
  <c r="BV225" i="164" s="1"/>
  <c r="BV266" i="164" s="1"/>
  <c r="AK225" i="164"/>
  <c r="AM225" i="164" s="1"/>
  <c r="AM266" i="164" s="1"/>
  <c r="AZ225" i="164"/>
  <c r="BB225" i="164" s="1"/>
  <c r="BB266" i="164" s="1"/>
  <c r="AU225" i="164"/>
  <c r="AW225" i="164" s="1"/>
  <c r="AW266" i="164" s="1"/>
  <c r="L225" i="164"/>
  <c r="N225" i="164" s="1"/>
  <c r="N266" i="164" s="1"/>
  <c r="BE225" i="164"/>
  <c r="BG225" i="164" s="1"/>
  <c r="BG266" i="164" s="1"/>
  <c r="CI225" i="164"/>
  <c r="CK225" i="164" s="1"/>
  <c r="CK266" i="164" s="1"/>
  <c r="V225" i="164"/>
  <c r="X225" i="164" s="1"/>
  <c r="X266" i="164" s="1"/>
  <c r="BY225" i="164"/>
  <c r="CA225" i="164" s="1"/>
  <c r="CA266" i="164" s="1"/>
  <c r="AA225" i="164"/>
  <c r="AC225" i="164" s="1"/>
  <c r="AC266" i="164" s="1"/>
  <c r="BO225" i="164"/>
  <c r="BQ225" i="164" s="1"/>
  <c r="BQ266" i="164" s="1"/>
  <c r="AP225" i="164"/>
  <c r="AR225" i="164" s="1"/>
  <c r="AR266" i="164" s="1"/>
  <c r="EM25" i="164"/>
  <c r="AG17" i="163"/>
  <c r="AM110" i="164"/>
  <c r="AM114" i="164" s="1"/>
  <c r="BG110" i="164"/>
  <c r="N110" i="164"/>
  <c r="CA110" i="164"/>
  <c r="X110" i="164"/>
  <c r="AW110" i="164"/>
  <c r="AW114" i="164" s="1"/>
  <c r="AV114" i="164" s="1"/>
  <c r="BB110" i="164"/>
  <c r="BV110" i="164"/>
  <c r="I110" i="164"/>
  <c r="AH110" i="164"/>
  <c r="S110" i="164"/>
  <c r="AC110" i="164"/>
  <c r="BQ110" i="164"/>
  <c r="AR110" i="164"/>
  <c r="AR114" i="164" s="1"/>
  <c r="BL110" i="164"/>
  <c r="CP110" i="164"/>
  <c r="CP114" i="164" s="1"/>
  <c r="CF110" i="164"/>
  <c r="CF114" i="164" s="1"/>
  <c r="CK110" i="164"/>
  <c r="CK114" i="164" s="1"/>
  <c r="BO197" i="164"/>
  <c r="BQ197" i="164" s="1"/>
  <c r="BQ196" i="164"/>
  <c r="L197" i="164"/>
  <c r="N197" i="164" s="1"/>
  <c r="N196" i="164"/>
  <c r="BT157" i="164"/>
  <c r="BV157" i="164" s="1"/>
  <c r="BV156" i="164"/>
  <c r="J109" i="163"/>
  <c r="J109" i="166" s="1"/>
  <c r="AP157" i="164"/>
  <c r="AR157" i="164" s="1"/>
  <c r="AR156" i="164"/>
  <c r="AZ157" i="164"/>
  <c r="BB157" i="164" s="1"/>
  <c r="BB156" i="164"/>
  <c r="CN157" i="164"/>
  <c r="CP157" i="164" s="1"/>
  <c r="CP156" i="164"/>
  <c r="C104" i="163"/>
  <c r="AC86" i="163"/>
  <c r="AC86" i="166" s="1"/>
  <c r="J110" i="163"/>
  <c r="J110" i="166" s="1"/>
  <c r="AC52" i="163"/>
  <c r="AC52" i="166" s="1"/>
  <c r="C70" i="163"/>
  <c r="CI197" i="164"/>
  <c r="CK197" i="164" s="1"/>
  <c r="CK196" i="164"/>
  <c r="BT197" i="164"/>
  <c r="BV197" i="164" s="1"/>
  <c r="BV196" i="164"/>
  <c r="S10" i="163"/>
  <c r="S10" i="166" s="1"/>
  <c r="Z10" i="163"/>
  <c r="Z10" i="166" s="1"/>
  <c r="I82" i="164"/>
  <c r="I242" i="164" s="1"/>
  <c r="H242" i="164" s="1"/>
  <c r="H72" i="164"/>
  <c r="F12" i="163"/>
  <c r="F12" i="166" s="1"/>
  <c r="I71" i="164"/>
  <c r="BP91" i="164"/>
  <c r="E86" i="163"/>
  <c r="E86" i="166" s="1"/>
  <c r="G197" i="164"/>
  <c r="I197" i="164" s="1"/>
  <c r="I196" i="164"/>
  <c r="AB71" i="164"/>
  <c r="AC81" i="164"/>
  <c r="AC241" i="164" s="1"/>
  <c r="AB241" i="164" s="1"/>
  <c r="AC74" i="164"/>
  <c r="N82" i="164"/>
  <c r="N242" i="164" s="1"/>
  <c r="M242" i="164" s="1"/>
  <c r="M72" i="164"/>
  <c r="N71" i="164"/>
  <c r="AA157" i="164"/>
  <c r="AC157" i="164" s="1"/>
  <c r="AC156" i="164"/>
  <c r="BY157" i="164"/>
  <c r="CA157" i="164" s="1"/>
  <c r="CA156" i="164"/>
  <c r="BA61" i="164"/>
  <c r="E65" i="163"/>
  <c r="E65" i="166" s="1"/>
  <c r="U101" i="163"/>
  <c r="U101" i="166" s="1"/>
  <c r="AU197" i="164"/>
  <c r="AW197" i="164" s="1"/>
  <c r="AW196" i="164"/>
  <c r="BY197" i="164"/>
  <c r="CA197" i="164" s="1"/>
  <c r="CA196" i="164"/>
  <c r="BE197" i="164"/>
  <c r="BG197" i="164" s="1"/>
  <c r="BG196" i="164"/>
  <c r="CA93" i="164"/>
  <c r="AG64" i="164"/>
  <c r="H29" i="163"/>
  <c r="H29" i="166" s="1"/>
  <c r="W71" i="164"/>
  <c r="X81" i="164"/>
  <c r="X241" i="164" s="1"/>
  <c r="W241" i="164" s="1"/>
  <c r="X74" i="164"/>
  <c r="W74" i="164" s="1"/>
  <c r="BP83" i="164"/>
  <c r="G85" i="163"/>
  <c r="G85" i="166" s="1"/>
  <c r="AC51" i="163"/>
  <c r="AC51" i="166" s="1"/>
  <c r="C69" i="163"/>
  <c r="BP92" i="164"/>
  <c r="F86" i="163"/>
  <c r="F86" i="166" s="1"/>
  <c r="BE157" i="164"/>
  <c r="BG157" i="164" s="1"/>
  <c r="BG156" i="164"/>
  <c r="AF157" i="164"/>
  <c r="AH157" i="164" s="1"/>
  <c r="AH156" i="164"/>
  <c r="L157" i="164"/>
  <c r="N157" i="164" s="1"/>
  <c r="N156" i="164"/>
  <c r="W72" i="164"/>
  <c r="X82" i="164"/>
  <c r="X242" i="164" s="1"/>
  <c r="W242" i="164" s="1"/>
  <c r="BJ197" i="164"/>
  <c r="BL197" i="164" s="1"/>
  <c r="BL196" i="164"/>
  <c r="AF197" i="164"/>
  <c r="AH197" i="164" s="1"/>
  <c r="AH196" i="164"/>
  <c r="CD197" i="164"/>
  <c r="CF197" i="164" s="1"/>
  <c r="CF196" i="164"/>
  <c r="S82" i="164"/>
  <c r="S242" i="164" s="1"/>
  <c r="R242" i="164" s="1"/>
  <c r="R72" i="164"/>
  <c r="S71" i="164"/>
  <c r="R71" i="164" s="1"/>
  <c r="S29" i="163"/>
  <c r="S29" i="166" s="1"/>
  <c r="C53" i="163"/>
  <c r="AC35" i="163"/>
  <c r="AC35" i="166" s="1"/>
  <c r="V157" i="164"/>
  <c r="X157" i="164" s="1"/>
  <c r="X156" i="164"/>
  <c r="BO157" i="164"/>
  <c r="BQ157" i="164" s="1"/>
  <c r="BQ156" i="164"/>
  <c r="BA72" i="164"/>
  <c r="BB82" i="164"/>
  <c r="BB242" i="164" s="1"/>
  <c r="BA242" i="164" s="1"/>
  <c r="F66" i="163"/>
  <c r="F66" i="166" s="1"/>
  <c r="BB71" i="164"/>
  <c r="AK197" i="164"/>
  <c r="AM197" i="164" s="1"/>
  <c r="AM196" i="164"/>
  <c r="V197" i="164"/>
  <c r="X197" i="164" s="1"/>
  <c r="X196" i="164"/>
  <c r="EH34" i="164"/>
  <c r="Q206" i="164"/>
  <c r="CI206" i="164"/>
  <c r="BO206" i="164"/>
  <c r="V206" i="164"/>
  <c r="AP206" i="164"/>
  <c r="BE206" i="164"/>
  <c r="AK206" i="164"/>
  <c r="CD206" i="164"/>
  <c r="AA206" i="164"/>
  <c r="BY206" i="164"/>
  <c r="CN206" i="164"/>
  <c r="G206" i="164"/>
  <c r="L206" i="164"/>
  <c r="BT206" i="164"/>
  <c r="AZ206" i="164"/>
  <c r="AF206" i="164"/>
  <c r="AU206" i="164"/>
  <c r="BJ206" i="164"/>
  <c r="AG72" i="164"/>
  <c r="AH82" i="164"/>
  <c r="AH242" i="164" s="1"/>
  <c r="AG242" i="164" s="1"/>
  <c r="F30" i="163"/>
  <c r="F30" i="166" s="1"/>
  <c r="AF16" i="163" l="1"/>
  <c r="AF16" i="166" s="1"/>
  <c r="AF15" i="163"/>
  <c r="AF15" i="166" s="1"/>
  <c r="L11" i="163"/>
  <c r="L11" i="166" s="1"/>
  <c r="V101" i="163"/>
  <c r="V101" i="166" s="1"/>
  <c r="D102" i="163"/>
  <c r="D102" i="166" s="1"/>
  <c r="X101" i="163"/>
  <c r="X101" i="166" s="1"/>
  <c r="AH102" i="163"/>
  <c r="AF102" i="163" s="1"/>
  <c r="AF102" i="166" s="1"/>
  <c r="W101" i="163"/>
  <c r="W101" i="166" s="1"/>
  <c r="S101" i="163"/>
  <c r="S101" i="166" s="1"/>
  <c r="T101" i="163"/>
  <c r="T101" i="166" s="1"/>
  <c r="L86" i="163"/>
  <c r="L86" i="166" s="1"/>
  <c r="D83" i="163"/>
  <c r="AF83" i="166"/>
  <c r="AF101" i="163"/>
  <c r="AF101" i="166" s="1"/>
  <c r="AH101" i="166"/>
  <c r="AH34" i="163"/>
  <c r="AG34" i="166"/>
  <c r="AD53" i="163"/>
  <c r="AD53" i="166" s="1"/>
  <c r="C53" i="166"/>
  <c r="AH85" i="163"/>
  <c r="AG85" i="166"/>
  <c r="AD69" i="163"/>
  <c r="AD69" i="166" s="1"/>
  <c r="C69" i="166"/>
  <c r="AD70" i="163"/>
  <c r="AD70" i="166" s="1"/>
  <c r="C70" i="166"/>
  <c r="U50" i="163"/>
  <c r="U50" i="166" s="1"/>
  <c r="D50" i="166"/>
  <c r="V65" i="163"/>
  <c r="V65" i="166" s="1"/>
  <c r="D65" i="166"/>
  <c r="W65" i="163"/>
  <c r="W65" i="166" s="1"/>
  <c r="X65" i="163"/>
  <c r="X65" i="166" s="1"/>
  <c r="U65" i="163"/>
  <c r="U65" i="166" s="1"/>
  <c r="AH68" i="163"/>
  <c r="AG68" i="166"/>
  <c r="D66" i="163"/>
  <c r="T66" i="163" s="1"/>
  <c r="T66" i="166" s="1"/>
  <c r="AF66" i="166"/>
  <c r="AF84" i="163"/>
  <c r="AH84" i="166"/>
  <c r="AD104" i="163"/>
  <c r="AD104" i="166" s="1"/>
  <c r="C104" i="166"/>
  <c r="AH17" i="163"/>
  <c r="AH17" i="166" s="1"/>
  <c r="AG17" i="166"/>
  <c r="AF67" i="163"/>
  <c r="AH67" i="166"/>
  <c r="D81" i="166"/>
  <c r="V81" i="163"/>
  <c r="V81" i="166" s="1"/>
  <c r="S81" i="163"/>
  <c r="S81" i="166" s="1"/>
  <c r="T81" i="163"/>
  <c r="T81" i="166" s="1"/>
  <c r="W81" i="163"/>
  <c r="W81" i="166" s="1"/>
  <c r="X81" i="163"/>
  <c r="X81" i="166" s="1"/>
  <c r="U81" i="163"/>
  <c r="U81" i="166" s="1"/>
  <c r="AH33" i="163"/>
  <c r="AG33" i="166"/>
  <c r="S82" i="163"/>
  <c r="S82" i="166" s="1"/>
  <c r="D82" i="166"/>
  <c r="W82" i="163"/>
  <c r="W82" i="166" s="1"/>
  <c r="V82" i="163"/>
  <c r="V82" i="166" s="1"/>
  <c r="U82" i="163"/>
  <c r="U82" i="166" s="1"/>
  <c r="X82" i="163"/>
  <c r="X82" i="166" s="1"/>
  <c r="T82" i="163"/>
  <c r="T82" i="166" s="1"/>
  <c r="T65" i="163"/>
  <c r="T65" i="166" s="1"/>
  <c r="AF50" i="163"/>
  <c r="AF50" i="166" s="1"/>
  <c r="AH50" i="166"/>
  <c r="D33" i="163"/>
  <c r="D33" i="166" s="1"/>
  <c r="D34" i="163"/>
  <c r="D34" i="166" s="1"/>
  <c r="CC104" i="175"/>
  <c r="CD104" i="175"/>
  <c r="CE104" i="175"/>
  <c r="CF104" i="175"/>
  <c r="CN104" i="175"/>
  <c r="CM104" i="175"/>
  <c r="CO104" i="175"/>
  <c r="CP104" i="175"/>
  <c r="CK104" i="175"/>
  <c r="CJ104" i="175"/>
  <c r="CI104" i="175"/>
  <c r="CH104" i="175"/>
  <c r="CE114" i="164"/>
  <c r="CI114" i="175"/>
  <c r="CJ114" i="175"/>
  <c r="CH114" i="175"/>
  <c r="CK114" i="175"/>
  <c r="CO114" i="164"/>
  <c r="AG35" i="163"/>
  <c r="N85" i="163"/>
  <c r="N85" i="166" s="1"/>
  <c r="M86" i="163"/>
  <c r="M86" i="166" s="1"/>
  <c r="W50" i="163"/>
  <c r="W50" i="166" s="1"/>
  <c r="CO104" i="164"/>
  <c r="V50" i="163"/>
  <c r="V50" i="166" s="1"/>
  <c r="CE104" i="164"/>
  <c r="S50" i="163"/>
  <c r="S50" i="166" s="1"/>
  <c r="AV104" i="164"/>
  <c r="T50" i="163"/>
  <c r="T50" i="166" s="1"/>
  <c r="O29" i="163"/>
  <c r="O29" i="166" s="1"/>
  <c r="AG52" i="163"/>
  <c r="X50" i="163"/>
  <c r="X50" i="166" s="1"/>
  <c r="AG51" i="163"/>
  <c r="BZ93" i="164"/>
  <c r="BP93" i="164"/>
  <c r="AG103" i="163"/>
  <c r="AB70" i="163"/>
  <c r="AB70" i="166" s="1"/>
  <c r="AB69" i="163"/>
  <c r="AB69" i="166" s="1"/>
  <c r="T30" i="163"/>
  <c r="T30" i="166" s="1"/>
  <c r="AG86" i="163"/>
  <c r="V29" i="163"/>
  <c r="V29" i="166" s="1"/>
  <c r="AB53" i="163"/>
  <c r="AB53" i="166" s="1"/>
  <c r="T12" i="163"/>
  <c r="T12" i="166" s="1"/>
  <c r="AB104" i="163"/>
  <c r="AB104" i="166" s="1"/>
  <c r="L65" i="163"/>
  <c r="L65" i="166" s="1"/>
  <c r="AB74" i="164"/>
  <c r="BF71" i="164"/>
  <c r="BU93" i="164"/>
  <c r="M71" i="164"/>
  <c r="AQ114" i="164"/>
  <c r="AQ104" i="164"/>
  <c r="M30" i="163"/>
  <c r="M30" i="166" s="1"/>
  <c r="L30" i="163"/>
  <c r="L30" i="166" s="1"/>
  <c r="M12" i="163"/>
  <c r="M12" i="166" s="1"/>
  <c r="M66" i="163"/>
  <c r="M66" i="166" s="1"/>
  <c r="G86" i="163"/>
  <c r="G86" i="166" s="1"/>
  <c r="AU207" i="164"/>
  <c r="AW207" i="164" s="1"/>
  <c r="AW206" i="164"/>
  <c r="Q207" i="164"/>
  <c r="S207" i="164" s="1"/>
  <c r="S206" i="164"/>
  <c r="AF207" i="164"/>
  <c r="AH207" i="164" s="1"/>
  <c r="AH206" i="164"/>
  <c r="CD207" i="164"/>
  <c r="CF207" i="164" s="1"/>
  <c r="CF206" i="164"/>
  <c r="EH35" i="164"/>
  <c r="AA216" i="164"/>
  <c r="AP216" i="164"/>
  <c r="L216" i="164"/>
  <c r="BJ216" i="164"/>
  <c r="AF216" i="164"/>
  <c r="AK216" i="164"/>
  <c r="AU216" i="164"/>
  <c r="CD216" i="164"/>
  <c r="AZ216" i="164"/>
  <c r="BE216" i="164"/>
  <c r="BT216" i="164"/>
  <c r="V216" i="164"/>
  <c r="BO216" i="164"/>
  <c r="CN216" i="164"/>
  <c r="Q216" i="164"/>
  <c r="BY216" i="164"/>
  <c r="CI216" i="164"/>
  <c r="G216" i="164"/>
  <c r="C87" i="163"/>
  <c r="AC69" i="163"/>
  <c r="AC69" i="166" s="1"/>
  <c r="AB81" i="164"/>
  <c r="AC91" i="164"/>
  <c r="AC84" i="164"/>
  <c r="AC244" i="164" s="1"/>
  <c r="AB244" i="164" s="1"/>
  <c r="BB120" i="164"/>
  <c r="BQ120" i="164"/>
  <c r="AW120" i="164"/>
  <c r="AW124" i="164" s="1"/>
  <c r="AV124" i="164" s="1"/>
  <c r="AM120" i="164"/>
  <c r="AM124" i="164" s="1"/>
  <c r="AH120" i="164"/>
  <c r="CA120" i="164"/>
  <c r="BG120" i="164"/>
  <c r="AR120" i="164"/>
  <c r="AR124" i="164" s="1"/>
  <c r="N120" i="164"/>
  <c r="BV120" i="164"/>
  <c r="BL120" i="164"/>
  <c r="S120" i="164"/>
  <c r="X120" i="164"/>
  <c r="AC120" i="164"/>
  <c r="I120" i="164"/>
  <c r="CP120" i="164"/>
  <c r="CP124" i="164" s="1"/>
  <c r="CF120" i="164"/>
  <c r="CF124" i="164" s="1"/>
  <c r="CK120" i="164"/>
  <c r="CK124" i="164" s="1"/>
  <c r="CA101" i="164"/>
  <c r="CA102" i="164"/>
  <c r="S11" i="163"/>
  <c r="S11" i="166" s="1"/>
  <c r="Z11" i="163"/>
  <c r="Z11" i="166" s="1"/>
  <c r="AA167" i="164"/>
  <c r="AC167" i="164" s="1"/>
  <c r="AC166" i="164"/>
  <c r="G167" i="164"/>
  <c r="I167" i="164" s="1"/>
  <c r="I166" i="164"/>
  <c r="AZ167" i="164"/>
  <c r="BB167" i="164" s="1"/>
  <c r="BB166" i="164"/>
  <c r="AC92" i="164"/>
  <c r="AB82" i="164"/>
  <c r="AK207" i="164"/>
  <c r="AM207" i="164" s="1"/>
  <c r="AM206" i="164"/>
  <c r="H71" i="164"/>
  <c r="E12" i="163"/>
  <c r="E12" i="166" s="1"/>
  <c r="AK176" i="164"/>
  <c r="AZ176" i="164"/>
  <c r="AU176" i="164"/>
  <c r="BJ176" i="164"/>
  <c r="CD176" i="164"/>
  <c r="BE176" i="164"/>
  <c r="V176" i="164"/>
  <c r="AP176" i="164"/>
  <c r="AA176" i="164"/>
  <c r="BO176" i="164"/>
  <c r="BT176" i="164"/>
  <c r="BY176" i="164"/>
  <c r="L176" i="164"/>
  <c r="AF176" i="164"/>
  <c r="CN176" i="164"/>
  <c r="G176" i="164"/>
  <c r="CI176" i="164"/>
  <c r="Q176" i="164"/>
  <c r="BE207" i="164"/>
  <c r="BG207" i="164" s="1"/>
  <c r="BG206" i="164"/>
  <c r="BA71" i="164"/>
  <c r="E66" i="163"/>
  <c r="E66" i="166" s="1"/>
  <c r="CA111" i="164"/>
  <c r="BZ111" i="164" s="1"/>
  <c r="CA112" i="164"/>
  <c r="BZ112" i="164" s="1"/>
  <c r="CJ104" i="164"/>
  <c r="H105" i="163"/>
  <c r="H105" i="166" s="1"/>
  <c r="BE167" i="164"/>
  <c r="BG167" i="164" s="1"/>
  <c r="BG166" i="164"/>
  <c r="BT167" i="164"/>
  <c r="BV167" i="164" s="1"/>
  <c r="BV166" i="164"/>
  <c r="S30" i="163"/>
  <c r="S30" i="166" s="1"/>
  <c r="AZ207" i="164"/>
  <c r="BB207" i="164" s="1"/>
  <c r="BB206" i="164"/>
  <c r="V167" i="164"/>
  <c r="X167" i="164" s="1"/>
  <c r="X166" i="164"/>
  <c r="L207" i="164"/>
  <c r="N207" i="164" s="1"/>
  <c r="N206" i="164"/>
  <c r="AP207" i="164"/>
  <c r="AR207" i="164" s="1"/>
  <c r="AR206" i="164"/>
  <c r="Z85" i="163"/>
  <c r="Z85" i="166" s="1"/>
  <c r="AL104" i="164"/>
  <c r="H51" i="163"/>
  <c r="H51" i="166" s="1"/>
  <c r="BK82" i="164"/>
  <c r="BL92" i="164"/>
  <c r="BL81" i="164"/>
  <c r="BK81" i="164" s="1"/>
  <c r="BO167" i="164"/>
  <c r="BQ167" i="164" s="1"/>
  <c r="BQ166" i="164"/>
  <c r="Q167" i="164"/>
  <c r="S167" i="164" s="1"/>
  <c r="S166" i="164"/>
  <c r="AH91" i="164"/>
  <c r="AG81" i="164"/>
  <c r="E31" i="163"/>
  <c r="E31" i="166" s="1"/>
  <c r="AH84" i="164"/>
  <c r="AH244" i="164" s="1"/>
  <c r="AG244" i="164" s="1"/>
  <c r="AG74" i="164"/>
  <c r="H30" i="163"/>
  <c r="H30" i="166" s="1"/>
  <c r="AG82" i="164"/>
  <c r="AH92" i="164"/>
  <c r="F31" i="163"/>
  <c r="F31" i="166" s="1"/>
  <c r="C36" i="163"/>
  <c r="AC18" i="163"/>
  <c r="AC18" i="166" s="1"/>
  <c r="U102" i="163"/>
  <c r="U102" i="166" s="1"/>
  <c r="T102" i="163"/>
  <c r="T102" i="166" s="1"/>
  <c r="S102" i="163"/>
  <c r="S102" i="166" s="1"/>
  <c r="W102" i="163"/>
  <c r="W102" i="166" s="1"/>
  <c r="X102" i="163"/>
  <c r="X102" i="166" s="1"/>
  <c r="V102" i="163"/>
  <c r="V102" i="166" s="1"/>
  <c r="G207" i="164"/>
  <c r="I207" i="164" s="1"/>
  <c r="I206" i="164"/>
  <c r="V207" i="164"/>
  <c r="X207" i="164" s="1"/>
  <c r="X206" i="164"/>
  <c r="BA82" i="164"/>
  <c r="BB92" i="164"/>
  <c r="F67" i="163"/>
  <c r="F67" i="166" s="1"/>
  <c r="BB81" i="164"/>
  <c r="BB241" i="164" s="1"/>
  <c r="BA241" i="164" s="1"/>
  <c r="C71" i="163"/>
  <c r="AC53" i="163"/>
  <c r="AC53" i="166" s="1"/>
  <c r="I92" i="164"/>
  <c r="H82" i="164"/>
  <c r="F13" i="163"/>
  <c r="F13" i="166" s="1"/>
  <c r="I81" i="164"/>
  <c r="I241" i="164" s="1"/>
  <c r="H241" i="164" s="1"/>
  <c r="CJ114" i="164"/>
  <c r="H106" i="163"/>
  <c r="H106" i="166" s="1"/>
  <c r="U16" i="163"/>
  <c r="U16" i="166" s="1"/>
  <c r="V16" i="163"/>
  <c r="V16" i="166" s="1"/>
  <c r="W16" i="163"/>
  <c r="W16" i="166" s="1"/>
  <c r="X16" i="163"/>
  <c r="X16" i="166" s="1"/>
  <c r="BY167" i="164"/>
  <c r="CA167" i="164" s="1"/>
  <c r="CA166" i="164"/>
  <c r="AK167" i="164"/>
  <c r="AM167" i="164" s="1"/>
  <c r="AM166" i="164"/>
  <c r="CD167" i="164"/>
  <c r="CF167" i="164" s="1"/>
  <c r="CF166" i="164"/>
  <c r="BT207" i="164"/>
  <c r="BV207" i="164" s="1"/>
  <c r="BV206" i="164"/>
  <c r="CN207" i="164"/>
  <c r="CP207" i="164" s="1"/>
  <c r="CP206" i="164"/>
  <c r="BO207" i="164"/>
  <c r="BQ207" i="164" s="1"/>
  <c r="BQ206" i="164"/>
  <c r="W82" i="164"/>
  <c r="X92" i="164"/>
  <c r="AC104" i="163"/>
  <c r="AC104" i="166" s="1"/>
  <c r="Z104" i="163"/>
  <c r="Z104" i="166" s="1"/>
  <c r="AL114" i="164"/>
  <c r="H52" i="163"/>
  <c r="H52" i="166" s="1"/>
  <c r="CN167" i="164"/>
  <c r="CP167" i="164" s="1"/>
  <c r="CP166" i="164"/>
  <c r="AU167" i="164"/>
  <c r="AW167" i="164" s="1"/>
  <c r="AW166" i="164"/>
  <c r="BQ111" i="164"/>
  <c r="BQ112" i="164"/>
  <c r="C37" i="163"/>
  <c r="AC19" i="163"/>
  <c r="AC19" i="166" s="1"/>
  <c r="BJ207" i="164"/>
  <c r="BL207" i="164" s="1"/>
  <c r="BL206" i="164"/>
  <c r="BY207" i="164"/>
  <c r="CA207" i="164" s="1"/>
  <c r="CA206" i="164"/>
  <c r="CI207" i="164"/>
  <c r="CK207" i="164" s="1"/>
  <c r="CK206" i="164"/>
  <c r="R82" i="164"/>
  <c r="S92" i="164"/>
  <c r="S81" i="164"/>
  <c r="R81" i="164" s="1"/>
  <c r="S65" i="163"/>
  <c r="S65" i="166" s="1"/>
  <c r="Z65" i="163"/>
  <c r="Z65" i="166" s="1"/>
  <c r="M82" i="164"/>
  <c r="N92" i="164"/>
  <c r="N81" i="164"/>
  <c r="N241" i="164" s="1"/>
  <c r="M241" i="164" s="1"/>
  <c r="BV112" i="164"/>
  <c r="BV111" i="164"/>
  <c r="BV101" i="164"/>
  <c r="BV102" i="164"/>
  <c r="BQ101" i="164"/>
  <c r="BQ102" i="164"/>
  <c r="L167" i="164"/>
  <c r="N167" i="164" s="1"/>
  <c r="N166" i="164"/>
  <c r="BJ167" i="164"/>
  <c r="BL167" i="164" s="1"/>
  <c r="BL166" i="164"/>
  <c r="V15" i="163"/>
  <c r="V15" i="166" s="1"/>
  <c r="U15" i="163"/>
  <c r="U15" i="166" s="1"/>
  <c r="X15" i="163"/>
  <c r="X15" i="166" s="1"/>
  <c r="W15" i="163"/>
  <c r="W15" i="166" s="1"/>
  <c r="AA207" i="164"/>
  <c r="AC207" i="164" s="1"/>
  <c r="AC206" i="164"/>
  <c r="Z29" i="163"/>
  <c r="Z29" i="166" s="1"/>
  <c r="X91" i="164"/>
  <c r="W81" i="164"/>
  <c r="X84" i="164"/>
  <c r="W84" i="164" s="1"/>
  <c r="AC70" i="163"/>
  <c r="AC70" i="166" s="1"/>
  <c r="C88" i="163"/>
  <c r="D17" i="163"/>
  <c r="D17" i="166" s="1"/>
  <c r="AF167" i="164"/>
  <c r="AH167" i="164" s="1"/>
  <c r="AH166" i="164"/>
  <c r="AP167" i="164"/>
  <c r="AR167" i="164" s="1"/>
  <c r="AR166" i="164"/>
  <c r="CI167" i="164"/>
  <c r="CK167" i="164" s="1"/>
  <c r="CK166" i="164"/>
  <c r="BF82" i="164"/>
  <c r="BG92" i="164"/>
  <c r="BG81" i="164"/>
  <c r="BG241" i="164" s="1"/>
  <c r="BF241" i="164" s="1"/>
  <c r="AH102" i="166" l="1"/>
  <c r="W33" i="163"/>
  <c r="W33" i="166" s="1"/>
  <c r="U33" i="163"/>
  <c r="U33" i="166" s="1"/>
  <c r="W34" i="163"/>
  <c r="W34" i="166" s="1"/>
  <c r="X34" i="163"/>
  <c r="X34" i="166" s="1"/>
  <c r="AF17" i="163"/>
  <c r="AF17" i="166" s="1"/>
  <c r="U34" i="163"/>
  <c r="U34" i="166" s="1"/>
  <c r="X33" i="163"/>
  <c r="X33" i="166" s="1"/>
  <c r="AD88" i="163"/>
  <c r="AD88" i="166" s="1"/>
  <c r="C88" i="166"/>
  <c r="AD37" i="163"/>
  <c r="AD37" i="166" s="1"/>
  <c r="C37" i="166"/>
  <c r="AH51" i="163"/>
  <c r="AG51" i="166"/>
  <c r="AH35" i="163"/>
  <c r="AG35" i="166"/>
  <c r="AH52" i="163"/>
  <c r="AG52" i="166"/>
  <c r="D84" i="163"/>
  <c r="AF84" i="166"/>
  <c r="AF33" i="163"/>
  <c r="AF33" i="166" s="1"/>
  <c r="AH33" i="166"/>
  <c r="AF85" i="163"/>
  <c r="AH85" i="166"/>
  <c r="AD71" i="163"/>
  <c r="AD71" i="166" s="1"/>
  <c r="C71" i="166"/>
  <c r="AD36" i="163"/>
  <c r="AD36" i="166" s="1"/>
  <c r="C36" i="166"/>
  <c r="W66" i="163"/>
  <c r="W66" i="166" s="1"/>
  <c r="D66" i="166"/>
  <c r="X66" i="163"/>
  <c r="X66" i="166" s="1"/>
  <c r="U66" i="163"/>
  <c r="U66" i="166" s="1"/>
  <c r="V66" i="163"/>
  <c r="V66" i="166" s="1"/>
  <c r="AF68" i="163"/>
  <c r="AH68" i="166"/>
  <c r="AF34" i="163"/>
  <c r="AF34" i="166" s="1"/>
  <c r="AH34" i="166"/>
  <c r="AH86" i="163"/>
  <c r="AG86" i="166"/>
  <c r="AD87" i="163"/>
  <c r="AD87" i="166" s="1"/>
  <c r="C87" i="166"/>
  <c r="D67" i="163"/>
  <c r="T67" i="163" s="1"/>
  <c r="T67" i="166" s="1"/>
  <c r="AF67" i="166"/>
  <c r="D103" i="163"/>
  <c r="D103" i="166" s="1"/>
  <c r="AG103" i="166"/>
  <c r="T83" i="163"/>
  <c r="T83" i="166" s="1"/>
  <c r="D83" i="166"/>
  <c r="X83" i="163"/>
  <c r="X83" i="166" s="1"/>
  <c r="S83" i="163"/>
  <c r="S83" i="166" s="1"/>
  <c r="W83" i="163"/>
  <c r="W83" i="166" s="1"/>
  <c r="V83" i="163"/>
  <c r="V83" i="166" s="1"/>
  <c r="U83" i="163"/>
  <c r="U83" i="166" s="1"/>
  <c r="O30" i="163"/>
  <c r="O30" i="166" s="1"/>
  <c r="CF114" i="175"/>
  <c r="CE114" i="175"/>
  <c r="CC114" i="175"/>
  <c r="CD114" i="175"/>
  <c r="CO124" i="164"/>
  <c r="CP114" i="175"/>
  <c r="CO114" i="175"/>
  <c r="CN114" i="175"/>
  <c r="CM114" i="175"/>
  <c r="CK124" i="175"/>
  <c r="CJ124" i="175"/>
  <c r="CI124" i="175"/>
  <c r="CH124" i="175"/>
  <c r="CE124" i="164"/>
  <c r="AH103" i="163"/>
  <c r="D35" i="163"/>
  <c r="D35" i="166" s="1"/>
  <c r="AG70" i="163"/>
  <c r="S241" i="164"/>
  <c r="R241" i="164" s="1"/>
  <c r="N86" i="163"/>
  <c r="N86" i="166" s="1"/>
  <c r="BL241" i="164"/>
  <c r="BK241" i="164" s="1"/>
  <c r="AG69" i="163"/>
  <c r="D51" i="163"/>
  <c r="BZ102" i="164"/>
  <c r="AG53" i="163"/>
  <c r="O51" i="163"/>
  <c r="O51" i="166" s="1"/>
  <c r="BZ101" i="164"/>
  <c r="X244" i="164"/>
  <c r="W244" i="164" s="1"/>
  <c r="D52" i="163"/>
  <c r="T13" i="163"/>
  <c r="T13" i="166" s="1"/>
  <c r="V30" i="163"/>
  <c r="V30" i="166" s="1"/>
  <c r="AB88" i="163"/>
  <c r="AB88" i="166" s="1"/>
  <c r="L66" i="163"/>
  <c r="L66" i="166" s="1"/>
  <c r="AG104" i="163"/>
  <c r="AB71" i="163"/>
  <c r="AB71" i="166" s="1"/>
  <c r="AB36" i="163"/>
  <c r="AB36" i="166" s="1"/>
  <c r="AB37" i="163"/>
  <c r="AB37" i="166" s="1"/>
  <c r="T31" i="163"/>
  <c r="T31" i="166" s="1"/>
  <c r="AB87" i="163"/>
  <c r="AB87" i="166" s="1"/>
  <c r="O52" i="163"/>
  <c r="O52" i="166" s="1"/>
  <c r="AB84" i="164"/>
  <c r="O106" i="163"/>
  <c r="O106" i="166" s="1"/>
  <c r="O105" i="163"/>
  <c r="O105" i="166" s="1"/>
  <c r="AQ124" i="164"/>
  <c r="BU101" i="164"/>
  <c r="BU102" i="164"/>
  <c r="BU111" i="164"/>
  <c r="BF81" i="164"/>
  <c r="BU112" i="164"/>
  <c r="M81" i="164"/>
  <c r="L12" i="163"/>
  <c r="L12" i="166" s="1"/>
  <c r="M31" i="163"/>
  <c r="M31" i="166" s="1"/>
  <c r="L31" i="163"/>
  <c r="L31" i="166" s="1"/>
  <c r="M13" i="163"/>
  <c r="M13" i="166" s="1"/>
  <c r="M67" i="163"/>
  <c r="M67" i="166" s="1"/>
  <c r="Z86" i="163"/>
  <c r="Z86" i="166" s="1"/>
  <c r="BQ103" i="164"/>
  <c r="Z30" i="163"/>
  <c r="Z30" i="166" s="1"/>
  <c r="BQ113" i="164"/>
  <c r="BP113" i="164" s="1"/>
  <c r="CA113" i="164"/>
  <c r="BZ113" i="164" s="1"/>
  <c r="EM31" i="164"/>
  <c r="AG19" i="163"/>
  <c r="BV113" i="164"/>
  <c r="AC71" i="163"/>
  <c r="AC71" i="166" s="1"/>
  <c r="C89" i="163"/>
  <c r="EM26" i="164"/>
  <c r="AG18" i="163"/>
  <c r="AG84" i="164"/>
  <c r="H31" i="163"/>
  <c r="H31" i="166" s="1"/>
  <c r="CN177" i="164"/>
  <c r="CP177" i="164" s="1"/>
  <c r="CP261" i="164" s="1"/>
  <c r="CP176" i="164"/>
  <c r="CP260" i="164" s="1"/>
  <c r="V177" i="164"/>
  <c r="X177" i="164" s="1"/>
  <c r="X261" i="164" s="1"/>
  <c r="X176" i="164"/>
  <c r="X260" i="164" s="1"/>
  <c r="Z12" i="163"/>
  <c r="Z12" i="166" s="1"/>
  <c r="S12" i="163"/>
  <c r="S12" i="166" s="1"/>
  <c r="AL124" i="164"/>
  <c r="H53" i="163"/>
  <c r="H53" i="166" s="1"/>
  <c r="CN217" i="164"/>
  <c r="CP217" i="164" s="1"/>
  <c r="CP216" i="164"/>
  <c r="AK217" i="164"/>
  <c r="AM217" i="164" s="1"/>
  <c r="AM216" i="164"/>
  <c r="V17" i="163"/>
  <c r="V17" i="166" s="1"/>
  <c r="U17" i="163"/>
  <c r="U17" i="166" s="1"/>
  <c r="W17" i="163"/>
  <c r="W17" i="166" s="1"/>
  <c r="X17" i="163"/>
  <c r="X17" i="166" s="1"/>
  <c r="BP102" i="164"/>
  <c r="F87" i="163"/>
  <c r="F87" i="166" s="1"/>
  <c r="C55" i="163"/>
  <c r="AC37" i="163"/>
  <c r="AC37" i="166" s="1"/>
  <c r="BA81" i="164"/>
  <c r="E67" i="163"/>
  <c r="E67" i="166" s="1"/>
  <c r="C54" i="163"/>
  <c r="AC36" i="163"/>
  <c r="AC36" i="166" s="1"/>
  <c r="BK92" i="164"/>
  <c r="BL102" i="164"/>
  <c r="BL91" i="164"/>
  <c r="L177" i="164"/>
  <c r="N177" i="164" s="1"/>
  <c r="N261" i="164" s="1"/>
  <c r="N258" i="164" s="1"/>
  <c r="M258" i="164" s="1"/>
  <c r="N176" i="164"/>
  <c r="N260" i="164" s="1"/>
  <c r="CD177" i="164"/>
  <c r="CF177" i="164" s="1"/>
  <c r="CF261" i="164" s="1"/>
  <c r="CF176" i="164"/>
  <c r="CF260" i="164" s="1"/>
  <c r="CJ124" i="164"/>
  <c r="H107" i="163"/>
  <c r="H107" i="166" s="1"/>
  <c r="BV122" i="164"/>
  <c r="BV121" i="164"/>
  <c r="BQ122" i="164"/>
  <c r="BQ121" i="164"/>
  <c r="AC87" i="163"/>
  <c r="AC87" i="166" s="1"/>
  <c r="C105" i="163"/>
  <c r="V217" i="164"/>
  <c r="X217" i="164" s="1"/>
  <c r="X216" i="164"/>
  <c r="BJ217" i="164"/>
  <c r="BL217" i="164" s="1"/>
  <c r="BL216" i="164"/>
  <c r="AF217" i="164"/>
  <c r="AH217" i="164" s="1"/>
  <c r="AH216" i="164"/>
  <c r="C38" i="163"/>
  <c r="AC20" i="163"/>
  <c r="AC20" i="166" s="1"/>
  <c r="W91" i="164"/>
  <c r="X101" i="164"/>
  <c r="X94" i="164"/>
  <c r="BP101" i="164"/>
  <c r="E87" i="163"/>
  <c r="E87" i="166" s="1"/>
  <c r="W92" i="164"/>
  <c r="X102" i="164"/>
  <c r="H81" i="164"/>
  <c r="E13" i="163"/>
  <c r="E13" i="166" s="1"/>
  <c r="AH101" i="164"/>
  <c r="AG91" i="164"/>
  <c r="E32" i="163"/>
  <c r="E32" i="166" s="1"/>
  <c r="AH94" i="164"/>
  <c r="BY177" i="164"/>
  <c r="CA177" i="164" s="1"/>
  <c r="CA261" i="164" s="1"/>
  <c r="CA258" i="164" s="1"/>
  <c r="BZ258" i="164" s="1"/>
  <c r="CA176" i="164"/>
  <c r="CA260" i="164" s="1"/>
  <c r="BJ177" i="164"/>
  <c r="BL177" i="164" s="1"/>
  <c r="BL261" i="164" s="1"/>
  <c r="BL258" i="164" s="1"/>
  <c r="BK258" i="164" s="1"/>
  <c r="BL176" i="164"/>
  <c r="BL260" i="164" s="1"/>
  <c r="BT217" i="164"/>
  <c r="BV217" i="164" s="1"/>
  <c r="BV216" i="164"/>
  <c r="L217" i="164"/>
  <c r="N217" i="164" s="1"/>
  <c r="N216" i="164"/>
  <c r="AF177" i="164"/>
  <c r="AH177" i="164" s="1"/>
  <c r="AH261" i="164" s="1"/>
  <c r="AH176" i="164"/>
  <c r="AH260" i="164" s="1"/>
  <c r="BE177" i="164"/>
  <c r="BG177" i="164" s="1"/>
  <c r="BG261" i="164" s="1"/>
  <c r="BG258" i="164" s="1"/>
  <c r="BF258" i="164" s="1"/>
  <c r="BG176" i="164"/>
  <c r="BG260" i="164" s="1"/>
  <c r="BO217" i="164"/>
  <c r="BQ217" i="164" s="1"/>
  <c r="BQ216" i="164"/>
  <c r="BV103" i="164"/>
  <c r="M92" i="164"/>
  <c r="N102" i="164"/>
  <c r="N91" i="164"/>
  <c r="BA92" i="164"/>
  <c r="BB102" i="164"/>
  <c r="F68" i="163"/>
  <c r="F68" i="166" s="1"/>
  <c r="BB91" i="164"/>
  <c r="AG92" i="164"/>
  <c r="AH102" i="164"/>
  <c r="F32" i="163"/>
  <c r="F32" i="166" s="1"/>
  <c r="BT177" i="164"/>
  <c r="BV177" i="164" s="1"/>
  <c r="BV261" i="164" s="1"/>
  <c r="BV258" i="164" s="1"/>
  <c r="BU258" i="164" s="1"/>
  <c r="BV176" i="164"/>
  <c r="BV260" i="164" s="1"/>
  <c r="AU177" i="164"/>
  <c r="AW177" i="164" s="1"/>
  <c r="AW261" i="164" s="1"/>
  <c r="AW176" i="164"/>
  <c r="AW260" i="164" s="1"/>
  <c r="G217" i="164"/>
  <c r="I217" i="164" s="1"/>
  <c r="I216" i="164"/>
  <c r="BE217" i="164"/>
  <c r="BG217" i="164" s="1"/>
  <c r="BG216" i="164"/>
  <c r="AP217" i="164"/>
  <c r="AR217" i="164" s="1"/>
  <c r="AR216" i="164"/>
  <c r="S31" i="163"/>
  <c r="S31" i="166" s="1"/>
  <c r="Q177" i="164"/>
  <c r="S177" i="164" s="1"/>
  <c r="S261" i="164" s="1"/>
  <c r="S258" i="164" s="1"/>
  <c r="R258" i="164" s="1"/>
  <c r="S176" i="164"/>
  <c r="S260" i="164" s="1"/>
  <c r="BO177" i="164"/>
  <c r="BQ177" i="164" s="1"/>
  <c r="BQ261" i="164" s="1"/>
  <c r="BQ258" i="164" s="1"/>
  <c r="BP258" i="164" s="1"/>
  <c r="BQ176" i="164"/>
  <c r="BQ260" i="164" s="1"/>
  <c r="AZ177" i="164"/>
  <c r="BB177" i="164" s="1"/>
  <c r="BB261" i="164" s="1"/>
  <c r="BB258" i="164" s="1"/>
  <c r="BA258" i="164" s="1"/>
  <c r="BB176" i="164"/>
  <c r="BB260" i="164" s="1"/>
  <c r="AB92" i="164"/>
  <c r="AC102" i="164"/>
  <c r="CI217" i="164"/>
  <c r="CK217" i="164" s="1"/>
  <c r="CK216" i="164"/>
  <c r="AZ217" i="164"/>
  <c r="BB217" i="164" s="1"/>
  <c r="BB216" i="164"/>
  <c r="AA217" i="164"/>
  <c r="AC217" i="164" s="1"/>
  <c r="AC216" i="164"/>
  <c r="R92" i="164"/>
  <c r="S102" i="164"/>
  <c r="S91" i="164"/>
  <c r="S66" i="163"/>
  <c r="S66" i="166" s="1"/>
  <c r="Z66" i="163"/>
  <c r="Z66" i="166" s="1"/>
  <c r="BP112" i="164"/>
  <c r="F88" i="163"/>
  <c r="F88" i="166" s="1"/>
  <c r="Z51" i="163"/>
  <c r="Z51" i="166" s="1"/>
  <c r="C106" i="163"/>
  <c r="AC88" i="163"/>
  <c r="AC88" i="166" s="1"/>
  <c r="BP111" i="164"/>
  <c r="E88" i="163"/>
  <c r="E88" i="166" s="1"/>
  <c r="Z52" i="163"/>
  <c r="Z52" i="166" s="1"/>
  <c r="H92" i="164"/>
  <c r="I102" i="164"/>
  <c r="F14" i="163"/>
  <c r="F14" i="166" s="1"/>
  <c r="I91" i="164"/>
  <c r="CI177" i="164"/>
  <c r="CK177" i="164" s="1"/>
  <c r="CK261" i="164" s="1"/>
  <c r="CK176" i="164"/>
  <c r="CK260" i="164" s="1"/>
  <c r="AA177" i="164"/>
  <c r="AC177" i="164" s="1"/>
  <c r="AC261" i="164" s="1"/>
  <c r="AC176" i="164"/>
  <c r="AC260" i="164" s="1"/>
  <c r="AK177" i="164"/>
  <c r="AM177" i="164" s="1"/>
  <c r="AM261" i="164" s="1"/>
  <c r="AM176" i="164"/>
  <c r="AM260" i="164" s="1"/>
  <c r="CA103" i="164"/>
  <c r="CA122" i="164"/>
  <c r="BZ122" i="164" s="1"/>
  <c r="CA121" i="164"/>
  <c r="BZ121" i="164" s="1"/>
  <c r="AB91" i="164"/>
  <c r="AC101" i="164"/>
  <c r="AC94" i="164"/>
  <c r="BY217" i="164"/>
  <c r="CA217" i="164" s="1"/>
  <c r="CA216" i="164"/>
  <c r="CD217" i="164"/>
  <c r="CF217" i="164" s="1"/>
  <c r="CF216" i="164"/>
  <c r="CN226" i="164"/>
  <c r="AA226" i="164"/>
  <c r="AZ226" i="164"/>
  <c r="CD226" i="164"/>
  <c r="BY226" i="164"/>
  <c r="AU226" i="164"/>
  <c r="AF226" i="164"/>
  <c r="BO226" i="164"/>
  <c r="V226" i="164"/>
  <c r="CI226" i="164"/>
  <c r="AP226" i="164"/>
  <c r="BT226" i="164"/>
  <c r="BJ226" i="164"/>
  <c r="AK226" i="164"/>
  <c r="Q226" i="164"/>
  <c r="L226" i="164"/>
  <c r="BE226" i="164"/>
  <c r="G226" i="164"/>
  <c r="BF92" i="164"/>
  <c r="BG102" i="164"/>
  <c r="BG91" i="164"/>
  <c r="G177" i="164"/>
  <c r="I177" i="164" s="1"/>
  <c r="I261" i="164" s="1"/>
  <c r="I258" i="164" s="1"/>
  <c r="H258" i="164" s="1"/>
  <c r="I176" i="164"/>
  <c r="I260" i="164" s="1"/>
  <c r="AP177" i="164"/>
  <c r="AR177" i="164" s="1"/>
  <c r="AR261" i="164" s="1"/>
  <c r="AR176" i="164"/>
  <c r="AR260" i="164" s="1"/>
  <c r="Q217" i="164"/>
  <c r="S217" i="164" s="1"/>
  <c r="S216" i="164"/>
  <c r="AU217" i="164"/>
  <c r="AW217" i="164" s="1"/>
  <c r="AW216" i="164"/>
  <c r="V103" i="163" l="1"/>
  <c r="V103" i="166" s="1"/>
  <c r="S103" i="163"/>
  <c r="S103" i="166" s="1"/>
  <c r="U103" i="163"/>
  <c r="U103" i="166" s="1"/>
  <c r="X103" i="163"/>
  <c r="X103" i="166" s="1"/>
  <c r="W103" i="163"/>
  <c r="W103" i="166" s="1"/>
  <c r="T103" i="163"/>
  <c r="T103" i="166" s="1"/>
  <c r="W35" i="163"/>
  <c r="W35" i="166" s="1"/>
  <c r="X35" i="163"/>
  <c r="X35" i="166" s="1"/>
  <c r="U35" i="163"/>
  <c r="U35" i="166" s="1"/>
  <c r="AH19" i="163"/>
  <c r="AH19" i="166" s="1"/>
  <c r="AG19" i="166"/>
  <c r="D85" i="163"/>
  <c r="AF85" i="166"/>
  <c r="AH70" i="163"/>
  <c r="AG70" i="166"/>
  <c r="AF86" i="163"/>
  <c r="AH86" i="166"/>
  <c r="AD55" i="163"/>
  <c r="AD55" i="166" s="1"/>
  <c r="C55" i="166"/>
  <c r="AF103" i="163"/>
  <c r="AF103" i="166" s="1"/>
  <c r="AH103" i="166"/>
  <c r="W84" i="163"/>
  <c r="W84" i="166" s="1"/>
  <c r="D84" i="166"/>
  <c r="V84" i="163"/>
  <c r="V84" i="166" s="1"/>
  <c r="T84" i="163"/>
  <c r="T84" i="166" s="1"/>
  <c r="S84" i="163"/>
  <c r="S84" i="166" s="1"/>
  <c r="X84" i="163"/>
  <c r="X84" i="166" s="1"/>
  <c r="U84" i="163"/>
  <c r="U84" i="166" s="1"/>
  <c r="T52" i="163"/>
  <c r="T52" i="166" s="1"/>
  <c r="D52" i="166"/>
  <c r="D68" i="163"/>
  <c r="T68" i="163" s="1"/>
  <c r="T68" i="166" s="1"/>
  <c r="AF68" i="166"/>
  <c r="AF52" i="163"/>
  <c r="AF52" i="166" s="1"/>
  <c r="AH52" i="166"/>
  <c r="AD38" i="163"/>
  <c r="AD38" i="166" s="1"/>
  <c r="C38" i="166"/>
  <c r="AF35" i="163"/>
  <c r="AF35" i="166" s="1"/>
  <c r="AH35" i="166"/>
  <c r="AH53" i="163"/>
  <c r="AG53" i="166"/>
  <c r="AH18" i="163"/>
  <c r="AH18" i="166" s="1"/>
  <c r="AG18" i="166"/>
  <c r="AF51" i="163"/>
  <c r="AF51" i="166" s="1"/>
  <c r="AH51" i="166"/>
  <c r="X51" i="163"/>
  <c r="X51" i="166" s="1"/>
  <c r="D51" i="166"/>
  <c r="AD89" i="163"/>
  <c r="AD89" i="166" s="1"/>
  <c r="C89" i="166"/>
  <c r="AH69" i="163"/>
  <c r="AG69" i="166"/>
  <c r="D104" i="163"/>
  <c r="D104" i="166" s="1"/>
  <c r="AG104" i="166"/>
  <c r="U67" i="163"/>
  <c r="U67" i="166" s="1"/>
  <c r="D67" i="166"/>
  <c r="V67" i="163"/>
  <c r="V67" i="166" s="1"/>
  <c r="W67" i="163"/>
  <c r="W67" i="166" s="1"/>
  <c r="X67" i="163"/>
  <c r="X67" i="166" s="1"/>
  <c r="AD106" i="163"/>
  <c r="AD106" i="166" s="1"/>
  <c r="C106" i="166"/>
  <c r="AD105" i="163"/>
  <c r="AD105" i="166" s="1"/>
  <c r="C105" i="166"/>
  <c r="AD54" i="163"/>
  <c r="AD54" i="166" s="1"/>
  <c r="C54" i="166"/>
  <c r="CM124" i="175"/>
  <c r="CN124" i="175"/>
  <c r="CP124" i="175"/>
  <c r="CO124" i="175"/>
  <c r="CF124" i="175"/>
  <c r="CE124" i="175"/>
  <c r="CC124" i="175"/>
  <c r="CD124" i="175"/>
  <c r="O31" i="163"/>
  <c r="O31" i="166" s="1"/>
  <c r="S51" i="163"/>
  <c r="S51" i="166" s="1"/>
  <c r="T51" i="163"/>
  <c r="T51" i="166" s="1"/>
  <c r="AG36" i="163"/>
  <c r="M87" i="163"/>
  <c r="M87" i="166" s="1"/>
  <c r="X52" i="163"/>
  <c r="X52" i="166" s="1"/>
  <c r="W52" i="163"/>
  <c r="W52" i="166" s="1"/>
  <c r="S52" i="163"/>
  <c r="S52" i="166" s="1"/>
  <c r="AG88" i="163"/>
  <c r="M88" i="163"/>
  <c r="M88" i="166" s="1"/>
  <c r="U51" i="163"/>
  <c r="U51" i="166" s="1"/>
  <c r="U52" i="163"/>
  <c r="U52" i="166" s="1"/>
  <c r="V52" i="163"/>
  <c r="V52" i="166" s="1"/>
  <c r="AG37" i="163"/>
  <c r="R91" i="164"/>
  <c r="V51" i="163"/>
  <c r="V51" i="166" s="1"/>
  <c r="D53" i="163"/>
  <c r="BK91" i="164"/>
  <c r="W51" i="163"/>
  <c r="W51" i="166" s="1"/>
  <c r="BZ103" i="164"/>
  <c r="W94" i="164"/>
  <c r="AH104" i="163"/>
  <c r="AB106" i="163"/>
  <c r="AB106" i="166" s="1"/>
  <c r="T32" i="163"/>
  <c r="T32" i="166" s="1"/>
  <c r="AB105" i="163"/>
  <c r="AB105" i="166" s="1"/>
  <c r="AB54" i="163"/>
  <c r="AB54" i="166" s="1"/>
  <c r="V31" i="163"/>
  <c r="V31" i="166" s="1"/>
  <c r="AB38" i="163"/>
  <c r="AB38" i="166" s="1"/>
  <c r="AG87" i="163"/>
  <c r="T14" i="163"/>
  <c r="T14" i="166" s="1"/>
  <c r="L87" i="163"/>
  <c r="L87" i="166" s="1"/>
  <c r="AB89" i="163"/>
  <c r="AB89" i="166" s="1"/>
  <c r="AG71" i="163"/>
  <c r="AB55" i="163"/>
  <c r="AB55" i="166" s="1"/>
  <c r="L88" i="163"/>
  <c r="L88" i="166" s="1"/>
  <c r="L67" i="163"/>
  <c r="L67" i="166" s="1"/>
  <c r="O53" i="163"/>
  <c r="O53" i="166" s="1"/>
  <c r="O107" i="163"/>
  <c r="O107" i="166" s="1"/>
  <c r="BU103" i="164"/>
  <c r="M91" i="164"/>
  <c r="BU113" i="164"/>
  <c r="BF91" i="164"/>
  <c r="L13" i="163"/>
  <c r="L13" i="166" s="1"/>
  <c r="AB94" i="164"/>
  <c r="BU121" i="164"/>
  <c r="BU122" i="164"/>
  <c r="L32" i="163"/>
  <c r="L32" i="166" s="1"/>
  <c r="M32" i="163"/>
  <c r="M32" i="166" s="1"/>
  <c r="M14" i="163"/>
  <c r="M14" i="166" s="1"/>
  <c r="M68" i="163"/>
  <c r="M68" i="166" s="1"/>
  <c r="G87" i="163"/>
  <c r="G87" i="166" s="1"/>
  <c r="BP103" i="164"/>
  <c r="Z31" i="163"/>
  <c r="Z31" i="166" s="1"/>
  <c r="BQ123" i="164"/>
  <c r="BP123" i="164" s="1"/>
  <c r="G88" i="163"/>
  <c r="G88" i="166" s="1"/>
  <c r="CA123" i="164"/>
  <c r="BZ123" i="164" s="1"/>
  <c r="M102" i="164"/>
  <c r="N112" i="164"/>
  <c r="N101" i="164"/>
  <c r="W102" i="164"/>
  <c r="X112" i="164"/>
  <c r="U104" i="163"/>
  <c r="U104" i="166" s="1"/>
  <c r="CN227" i="164"/>
  <c r="CP227" i="164" s="1"/>
  <c r="CP268" i="164" s="1"/>
  <c r="CP226" i="164"/>
  <c r="CP267" i="164" s="1"/>
  <c r="S67" i="163"/>
  <c r="S67" i="166" s="1"/>
  <c r="Z67" i="163"/>
  <c r="Z67" i="166" s="1"/>
  <c r="L227" i="164"/>
  <c r="N227" i="164" s="1"/>
  <c r="N268" i="164" s="1"/>
  <c r="N265" i="164" s="1"/>
  <c r="M265" i="164" s="1"/>
  <c r="N226" i="164"/>
  <c r="N267" i="164" s="1"/>
  <c r="BA102" i="164"/>
  <c r="BB112" i="164"/>
  <c r="F69" i="163"/>
  <c r="F69" i="166" s="1"/>
  <c r="BB101" i="164"/>
  <c r="EM36" i="164"/>
  <c r="AG20" i="163"/>
  <c r="BV123" i="164"/>
  <c r="BE227" i="164"/>
  <c r="BG227" i="164" s="1"/>
  <c r="BG268" i="164" s="1"/>
  <c r="BG265" i="164" s="1"/>
  <c r="BF265" i="164" s="1"/>
  <c r="BG226" i="164"/>
  <c r="BG267" i="164" s="1"/>
  <c r="Q227" i="164"/>
  <c r="S227" i="164" s="1"/>
  <c r="S268" i="164" s="1"/>
  <c r="S265" i="164" s="1"/>
  <c r="R265" i="164" s="1"/>
  <c r="S226" i="164"/>
  <c r="S267" i="164" s="1"/>
  <c r="AF227" i="164"/>
  <c r="AH227" i="164" s="1"/>
  <c r="AH268" i="164" s="1"/>
  <c r="AH226" i="164"/>
  <c r="AH267" i="164" s="1"/>
  <c r="AK227" i="164"/>
  <c r="AM227" i="164" s="1"/>
  <c r="AM268" i="164" s="1"/>
  <c r="AM226" i="164"/>
  <c r="AM267" i="164" s="1"/>
  <c r="AU227" i="164"/>
  <c r="AW227" i="164" s="1"/>
  <c r="AW268" i="164" s="1"/>
  <c r="AW226" i="164"/>
  <c r="AW267" i="164" s="1"/>
  <c r="H91" i="164"/>
  <c r="E14" i="163"/>
  <c r="E14" i="166" s="1"/>
  <c r="AC106" i="163"/>
  <c r="AC106" i="166" s="1"/>
  <c r="Z106" i="163"/>
  <c r="Z106" i="166" s="1"/>
  <c r="AG94" i="164"/>
  <c r="H32" i="163"/>
  <c r="H32" i="166" s="1"/>
  <c r="C56" i="163"/>
  <c r="AC38" i="163"/>
  <c r="AC38" i="166" s="1"/>
  <c r="Z105" i="163"/>
  <c r="Z105" i="166" s="1"/>
  <c r="AC105" i="163"/>
  <c r="AC105" i="166" s="1"/>
  <c r="BK102" i="164"/>
  <c r="BL112" i="164"/>
  <c r="BL101" i="164"/>
  <c r="BK101" i="164" s="1"/>
  <c r="V227" i="164"/>
  <c r="X227" i="164" s="1"/>
  <c r="X268" i="164" s="1"/>
  <c r="X226" i="164"/>
  <c r="X267" i="164" s="1"/>
  <c r="AB102" i="164"/>
  <c r="AC112" i="164"/>
  <c r="BO227" i="164"/>
  <c r="BQ227" i="164" s="1"/>
  <c r="BQ268" i="164" s="1"/>
  <c r="BQ265" i="164" s="1"/>
  <c r="BP265" i="164" s="1"/>
  <c r="BQ226" i="164"/>
  <c r="BQ267" i="164" s="1"/>
  <c r="BJ227" i="164"/>
  <c r="BL227" i="164" s="1"/>
  <c r="BL268" i="164" s="1"/>
  <c r="BL265" i="164" s="1"/>
  <c r="BK265" i="164" s="1"/>
  <c r="BL226" i="164"/>
  <c r="BL267" i="164" s="1"/>
  <c r="BY227" i="164"/>
  <c r="CA227" i="164" s="1"/>
  <c r="CA268" i="164" s="1"/>
  <c r="CA265" i="164" s="1"/>
  <c r="BZ265" i="164" s="1"/>
  <c r="CA226" i="164"/>
  <c r="CA267" i="164" s="1"/>
  <c r="R102" i="164"/>
  <c r="S112" i="164"/>
  <c r="S101" i="164"/>
  <c r="R101" i="164" s="1"/>
  <c r="S32" i="163"/>
  <c r="S32" i="166" s="1"/>
  <c r="C73" i="163"/>
  <c r="AC55" i="163"/>
  <c r="AC55" i="166" s="1"/>
  <c r="D18" i="163"/>
  <c r="D18" i="166" s="1"/>
  <c r="D19" i="163"/>
  <c r="D19" i="166" s="1"/>
  <c r="BF102" i="164"/>
  <c r="BG112" i="164"/>
  <c r="BG101" i="164"/>
  <c r="CD227" i="164"/>
  <c r="CF227" i="164" s="1"/>
  <c r="CF268" i="164" s="1"/>
  <c r="CF226" i="164"/>
  <c r="CF267" i="164" s="1"/>
  <c r="Z53" i="163"/>
  <c r="Z53" i="166" s="1"/>
  <c r="S130" i="164"/>
  <c r="AM130" i="164"/>
  <c r="AM134" i="164" s="1"/>
  <c r="AM251" i="164" s="1"/>
  <c r="AL251" i="164" s="1"/>
  <c r="BG130" i="164"/>
  <c r="AR130" i="164"/>
  <c r="AR134" i="164" s="1"/>
  <c r="AR251" i="164" s="1"/>
  <c r="AQ251" i="164" s="1"/>
  <c r="I130" i="164"/>
  <c r="CA130" i="164"/>
  <c r="BL130" i="164"/>
  <c r="BV130" i="164"/>
  <c r="AW130" i="164"/>
  <c r="AW134" i="164" s="1"/>
  <c r="N130" i="164"/>
  <c r="X130" i="164"/>
  <c r="AC130" i="164"/>
  <c r="AH130" i="164"/>
  <c r="BB130" i="164"/>
  <c r="BQ130" i="164"/>
  <c r="CK130" i="164"/>
  <c r="CK134" i="164" s="1"/>
  <c r="CP130" i="164"/>
  <c r="CP134" i="164" s="1"/>
  <c r="CF130" i="164"/>
  <c r="CF134" i="164" s="1"/>
  <c r="EM27" i="164"/>
  <c r="BG180" i="164"/>
  <c r="AR180" i="164"/>
  <c r="AR184" i="164" s="1"/>
  <c r="I180" i="164"/>
  <c r="BV180" i="164"/>
  <c r="X180" i="164"/>
  <c r="AH180" i="164"/>
  <c r="AW180" i="164"/>
  <c r="AW184" i="164" s="1"/>
  <c r="AV184" i="164" s="1"/>
  <c r="BQ180" i="164"/>
  <c r="AC180" i="164"/>
  <c r="BL180" i="164"/>
  <c r="N180" i="164"/>
  <c r="S180" i="164"/>
  <c r="CA180" i="164"/>
  <c r="BB180" i="164"/>
  <c r="AM180" i="164"/>
  <c r="AM184" i="164" s="1"/>
  <c r="CP180" i="164"/>
  <c r="CP184" i="164" s="1"/>
  <c r="CK180" i="164"/>
  <c r="CK184" i="164" s="1"/>
  <c r="CF180" i="164"/>
  <c r="CF184" i="164" s="1"/>
  <c r="BA91" i="164"/>
  <c r="E68" i="163"/>
  <c r="E68" i="166" s="1"/>
  <c r="AP227" i="164"/>
  <c r="AR227" i="164" s="1"/>
  <c r="AR268" i="164" s="1"/>
  <c r="AR226" i="164"/>
  <c r="AR267" i="164" s="1"/>
  <c r="AZ227" i="164"/>
  <c r="BB227" i="164" s="1"/>
  <c r="BB268" i="164" s="1"/>
  <c r="BB265" i="164" s="1"/>
  <c r="BA265" i="164" s="1"/>
  <c r="BB226" i="164"/>
  <c r="BB267" i="164" s="1"/>
  <c r="AB101" i="164"/>
  <c r="AC111" i="164"/>
  <c r="AC104" i="164"/>
  <c r="AG102" i="164"/>
  <c r="AH112" i="164"/>
  <c r="F33" i="163"/>
  <c r="F33" i="166" s="1"/>
  <c r="AG101" i="164"/>
  <c r="AH111" i="164"/>
  <c r="E33" i="163"/>
  <c r="E33" i="166" s="1"/>
  <c r="AH104" i="164"/>
  <c r="W101" i="164"/>
  <c r="X111" i="164"/>
  <c r="X104" i="164"/>
  <c r="W104" i="164" s="1"/>
  <c r="C72" i="163"/>
  <c r="AC54" i="163"/>
  <c r="AC54" i="166" s="1"/>
  <c r="AC89" i="163"/>
  <c r="AC89" i="166" s="1"/>
  <c r="C107" i="163"/>
  <c r="BP122" i="164"/>
  <c r="F89" i="163"/>
  <c r="F89" i="166" s="1"/>
  <c r="BT227" i="164"/>
  <c r="BV227" i="164" s="1"/>
  <c r="BV268" i="164" s="1"/>
  <c r="BV265" i="164" s="1"/>
  <c r="BU265" i="164" s="1"/>
  <c r="BV226" i="164"/>
  <c r="BV267" i="164" s="1"/>
  <c r="H102" i="164"/>
  <c r="I112" i="164"/>
  <c r="F15" i="163"/>
  <c r="F15" i="166" s="1"/>
  <c r="I101" i="164"/>
  <c r="G227" i="164"/>
  <c r="I227" i="164" s="1"/>
  <c r="I268" i="164" s="1"/>
  <c r="I265" i="164" s="1"/>
  <c r="H265" i="164" s="1"/>
  <c r="I226" i="164"/>
  <c r="I267" i="164" s="1"/>
  <c r="CI227" i="164"/>
  <c r="CK227" i="164" s="1"/>
  <c r="CK268" i="164" s="1"/>
  <c r="CK226" i="164"/>
  <c r="CK267" i="164" s="1"/>
  <c r="AA227" i="164"/>
  <c r="AC227" i="164" s="1"/>
  <c r="AC268" i="164" s="1"/>
  <c r="AC226" i="164"/>
  <c r="AC267" i="164" s="1"/>
  <c r="S13" i="163"/>
  <c r="S13" i="166" s="1"/>
  <c r="Z13" i="163"/>
  <c r="Z13" i="166" s="1"/>
  <c r="BP121" i="164"/>
  <c r="E89" i="163"/>
  <c r="E89" i="166" s="1"/>
  <c r="AF19" i="163" l="1"/>
  <c r="AF19" i="166" s="1"/>
  <c r="AF18" i="163"/>
  <c r="AF18" i="166" s="1"/>
  <c r="V104" i="163"/>
  <c r="V104" i="166" s="1"/>
  <c r="X104" i="163"/>
  <c r="X104" i="166" s="1"/>
  <c r="W104" i="163"/>
  <c r="W104" i="166" s="1"/>
  <c r="S104" i="163"/>
  <c r="S104" i="166" s="1"/>
  <c r="T104" i="163"/>
  <c r="T104" i="166" s="1"/>
  <c r="AF53" i="163"/>
  <c r="AF53" i="166" s="1"/>
  <c r="AH53" i="166"/>
  <c r="AH88" i="163"/>
  <c r="AG88" i="166"/>
  <c r="AD72" i="163"/>
  <c r="AD72" i="166" s="1"/>
  <c r="C72" i="166"/>
  <c r="AD73" i="163"/>
  <c r="AD73" i="166" s="1"/>
  <c r="C73" i="166"/>
  <c r="AF104" i="163"/>
  <c r="AF104" i="166" s="1"/>
  <c r="AH104" i="166"/>
  <c r="AF69" i="163"/>
  <c r="AH69" i="166"/>
  <c r="D86" i="163"/>
  <c r="AF86" i="166"/>
  <c r="AD56" i="163"/>
  <c r="AD56" i="166" s="1"/>
  <c r="C56" i="166"/>
  <c r="AH36" i="163"/>
  <c r="AG36" i="166"/>
  <c r="U68" i="163"/>
  <c r="U68" i="166" s="1"/>
  <c r="D68" i="166"/>
  <c r="X68" i="163"/>
  <c r="X68" i="166" s="1"/>
  <c r="W68" i="163"/>
  <c r="W68" i="166" s="1"/>
  <c r="V68" i="163"/>
  <c r="V68" i="166" s="1"/>
  <c r="AH71" i="163"/>
  <c r="AG71" i="166"/>
  <c r="U53" i="163"/>
  <c r="U53" i="166" s="1"/>
  <c r="D53" i="166"/>
  <c r="AF70" i="163"/>
  <c r="AH70" i="166"/>
  <c r="X85" i="163"/>
  <c r="X85" i="166" s="1"/>
  <c r="D85" i="166"/>
  <c r="W85" i="163"/>
  <c r="W85" i="166" s="1"/>
  <c r="U85" i="163"/>
  <c r="U85" i="166" s="1"/>
  <c r="T85" i="163"/>
  <c r="T85" i="166" s="1"/>
  <c r="V85" i="163"/>
  <c r="V85" i="166" s="1"/>
  <c r="S85" i="163"/>
  <c r="S85" i="166" s="1"/>
  <c r="AD107" i="163"/>
  <c r="AD107" i="166" s="1"/>
  <c r="C107" i="166"/>
  <c r="AH37" i="163"/>
  <c r="AG37" i="166"/>
  <c r="AH20" i="163"/>
  <c r="AH20" i="166" s="1"/>
  <c r="AG20" i="166"/>
  <c r="AH87" i="163"/>
  <c r="AG87" i="166"/>
  <c r="D36" i="163"/>
  <c r="D36" i="166" s="1"/>
  <c r="CE134" i="175"/>
  <c r="CF134" i="175"/>
  <c r="CD134" i="175"/>
  <c r="CC134" i="175"/>
  <c r="CE184" i="164"/>
  <c r="CI184" i="175"/>
  <c r="CH184" i="175"/>
  <c r="CO184" i="164"/>
  <c r="CP134" i="175"/>
  <c r="CO134" i="175"/>
  <c r="CN134" i="175"/>
  <c r="CM134" i="175"/>
  <c r="CK251" i="164"/>
  <c r="CJ251" i="164" s="1"/>
  <c r="AG38" i="163"/>
  <c r="V53" i="163"/>
  <c r="V53" i="166" s="1"/>
  <c r="S53" i="163"/>
  <c r="S53" i="166" s="1"/>
  <c r="X53" i="163"/>
  <c r="X53" i="166" s="1"/>
  <c r="T53" i="163"/>
  <c r="T53" i="166" s="1"/>
  <c r="W53" i="163"/>
  <c r="W53" i="166" s="1"/>
  <c r="L68" i="163"/>
  <c r="L68" i="166" s="1"/>
  <c r="D37" i="163"/>
  <c r="N88" i="163"/>
  <c r="N88" i="166" s="1"/>
  <c r="CO134" i="164"/>
  <c r="CP251" i="164"/>
  <c r="CO251" i="164" s="1"/>
  <c r="AG55" i="163"/>
  <c r="AG105" i="163"/>
  <c r="AG106" i="163"/>
  <c r="AV134" i="164"/>
  <c r="AW251" i="164"/>
  <c r="AV251" i="164" s="1"/>
  <c r="AG54" i="163"/>
  <c r="CE134" i="164"/>
  <c r="CF251" i="164"/>
  <c r="CE251" i="164" s="1"/>
  <c r="L14" i="163"/>
  <c r="L14" i="166" s="1"/>
  <c r="Z88" i="163"/>
  <c r="Z88" i="166" s="1"/>
  <c r="T15" i="163"/>
  <c r="T15" i="166" s="1"/>
  <c r="AG89" i="163"/>
  <c r="V32" i="163"/>
  <c r="V32" i="166" s="1"/>
  <c r="AB107" i="163"/>
  <c r="AB107" i="166" s="1"/>
  <c r="AB72" i="163"/>
  <c r="AB72" i="166" s="1"/>
  <c r="T33" i="163"/>
  <c r="T33" i="166" s="1"/>
  <c r="AB73" i="163"/>
  <c r="AB73" i="166" s="1"/>
  <c r="AB56" i="163"/>
  <c r="AB56" i="166" s="1"/>
  <c r="L89" i="163"/>
  <c r="L89" i="166" s="1"/>
  <c r="M89" i="163"/>
  <c r="M89" i="166" s="1"/>
  <c r="O32" i="163"/>
  <c r="O32" i="166" s="1"/>
  <c r="N87" i="163"/>
  <c r="N87" i="166" s="1"/>
  <c r="M101" i="164"/>
  <c r="AQ134" i="164"/>
  <c r="AB104" i="164"/>
  <c r="BF101" i="164"/>
  <c r="AQ184" i="164"/>
  <c r="BU123" i="164"/>
  <c r="L33" i="163"/>
  <c r="L33" i="166" s="1"/>
  <c r="Z87" i="163"/>
  <c r="Z87" i="166" s="1"/>
  <c r="M33" i="163"/>
  <c r="M33" i="166" s="1"/>
  <c r="M15" i="163"/>
  <c r="M15" i="166" s="1"/>
  <c r="M69" i="163"/>
  <c r="M69" i="166" s="1"/>
  <c r="G89" i="163"/>
  <c r="G89" i="166" s="1"/>
  <c r="AL184" i="164"/>
  <c r="H55" i="163"/>
  <c r="H55" i="166" s="1"/>
  <c r="X140" i="164"/>
  <c r="BL140" i="164"/>
  <c r="AW140" i="164"/>
  <c r="AW144" i="164" s="1"/>
  <c r="AM140" i="164"/>
  <c r="AM144" i="164" s="1"/>
  <c r="S140" i="164"/>
  <c r="BV140" i="164"/>
  <c r="N140" i="164"/>
  <c r="AH140" i="164"/>
  <c r="I140" i="164"/>
  <c r="AC140" i="164"/>
  <c r="BQ140" i="164"/>
  <c r="CA140" i="164"/>
  <c r="AR140" i="164"/>
  <c r="AR144" i="164" s="1"/>
  <c r="BG140" i="164"/>
  <c r="BB140" i="164"/>
  <c r="CF140" i="164"/>
  <c r="CF144" i="164" s="1"/>
  <c r="CP140" i="164"/>
  <c r="CP144" i="164" s="1"/>
  <c r="CK140" i="164"/>
  <c r="CK144" i="164" s="1"/>
  <c r="R112" i="164"/>
  <c r="S122" i="164"/>
  <c r="S111" i="164"/>
  <c r="W112" i="164"/>
  <c r="X122" i="164"/>
  <c r="U36" i="163"/>
  <c r="U36" i="166" s="1"/>
  <c r="W36" i="163"/>
  <c r="W36" i="166" s="1"/>
  <c r="BF112" i="164"/>
  <c r="BG122" i="164"/>
  <c r="BG111" i="164"/>
  <c r="C91" i="163"/>
  <c r="AC73" i="163"/>
  <c r="AC73" i="166" s="1"/>
  <c r="AB112" i="164"/>
  <c r="AC122" i="164"/>
  <c r="D20" i="163"/>
  <c r="D20" i="166" s="1"/>
  <c r="AG111" i="164"/>
  <c r="AH121" i="164"/>
  <c r="E34" i="163"/>
  <c r="E34" i="166" s="1"/>
  <c r="AH114" i="164"/>
  <c r="AC72" i="163"/>
  <c r="AC72" i="166" s="1"/>
  <c r="C90" i="163"/>
  <c r="CA182" i="164"/>
  <c r="BZ182" i="164" s="1"/>
  <c r="CA181" i="164"/>
  <c r="BZ181" i="164" s="1"/>
  <c r="EM28" i="164"/>
  <c r="S14" i="163"/>
  <c r="S14" i="166" s="1"/>
  <c r="Z14" i="163"/>
  <c r="Z14" i="166" s="1"/>
  <c r="EM32" i="164"/>
  <c r="EM33" i="164" s="1"/>
  <c r="X230" i="164"/>
  <c r="S230" i="164"/>
  <c r="N230" i="164"/>
  <c r="BQ230" i="164"/>
  <c r="AC230" i="164"/>
  <c r="AM230" i="164"/>
  <c r="AM234" i="164" s="1"/>
  <c r="BG230" i="164"/>
  <c r="AR230" i="164"/>
  <c r="AR234" i="164" s="1"/>
  <c r="AH230" i="164"/>
  <c r="I230" i="164"/>
  <c r="BB230" i="164"/>
  <c r="BL230" i="164"/>
  <c r="AW230" i="164"/>
  <c r="AW234" i="164" s="1"/>
  <c r="AV234" i="164" s="1"/>
  <c r="CA230" i="164"/>
  <c r="BV230" i="164"/>
  <c r="CP230" i="164"/>
  <c r="CP234" i="164" s="1"/>
  <c r="CF230" i="164"/>
  <c r="CF234" i="164" s="1"/>
  <c r="CK230" i="164"/>
  <c r="CK234" i="164" s="1"/>
  <c r="BQ182" i="164"/>
  <c r="BQ181" i="164"/>
  <c r="AG112" i="164"/>
  <c r="AH122" i="164"/>
  <c r="F34" i="163"/>
  <c r="F34" i="166" s="1"/>
  <c r="S68" i="163"/>
  <c r="S68" i="166" s="1"/>
  <c r="Z68" i="163"/>
  <c r="Z68" i="166" s="1"/>
  <c r="BV181" i="164"/>
  <c r="BV182" i="164"/>
  <c r="AL134" i="164"/>
  <c r="H54" i="163"/>
  <c r="H54" i="166" s="1"/>
  <c r="U19" i="163"/>
  <c r="U19" i="166" s="1"/>
  <c r="V19" i="163"/>
  <c r="V19" i="166" s="1"/>
  <c r="W19" i="163"/>
  <c r="W19" i="166" s="1"/>
  <c r="X19" i="163"/>
  <c r="X19" i="166" s="1"/>
  <c r="BA101" i="164"/>
  <c r="E69" i="163"/>
  <c r="E69" i="166" s="1"/>
  <c r="N122" i="164"/>
  <c r="M112" i="164"/>
  <c r="N111" i="164"/>
  <c r="S33" i="163"/>
  <c r="S33" i="166" s="1"/>
  <c r="CA131" i="164"/>
  <c r="CA132" i="164"/>
  <c r="H101" i="164"/>
  <c r="E15" i="163"/>
  <c r="E15" i="166" s="1"/>
  <c r="W111" i="164"/>
  <c r="X121" i="164"/>
  <c r="X114" i="164"/>
  <c r="W114" i="164" s="1"/>
  <c r="AC56" i="163"/>
  <c r="AC56" i="166" s="1"/>
  <c r="C74" i="163"/>
  <c r="AB111" i="164"/>
  <c r="AC121" i="164"/>
  <c r="AC114" i="164"/>
  <c r="Z107" i="163"/>
  <c r="Z107" i="166" s="1"/>
  <c r="AC107" i="163"/>
  <c r="AC107" i="166" s="1"/>
  <c r="CJ134" i="164"/>
  <c r="H108" i="163"/>
  <c r="H108" i="166" s="1"/>
  <c r="BV131" i="164"/>
  <c r="BV248" i="164" s="1"/>
  <c r="BU248" i="164" s="1"/>
  <c r="BV132" i="164"/>
  <c r="BV249" i="164" s="1"/>
  <c r="BU249" i="164" s="1"/>
  <c r="Z32" i="163"/>
  <c r="Z32" i="166" s="1"/>
  <c r="BA112" i="164"/>
  <c r="BB122" i="164"/>
  <c r="F70" i="163"/>
  <c r="F70" i="166" s="1"/>
  <c r="BB111" i="164"/>
  <c r="H112" i="164"/>
  <c r="I122" i="164"/>
  <c r="F16" i="163"/>
  <c r="F16" i="166" s="1"/>
  <c r="I111" i="164"/>
  <c r="AG104" i="164"/>
  <c r="H33" i="163"/>
  <c r="H33" i="166" s="1"/>
  <c r="CJ184" i="164"/>
  <c r="H109" i="163"/>
  <c r="H109" i="166" s="1"/>
  <c r="BQ131" i="164"/>
  <c r="BQ248" i="164" s="1"/>
  <c r="BP248" i="164" s="1"/>
  <c r="BQ132" i="164"/>
  <c r="BQ249" i="164" s="1"/>
  <c r="BP249" i="164" s="1"/>
  <c r="U18" i="163"/>
  <c r="U18" i="166" s="1"/>
  <c r="V18" i="163"/>
  <c r="V18" i="166" s="1"/>
  <c r="W18" i="163"/>
  <c r="W18" i="166" s="1"/>
  <c r="X18" i="163"/>
  <c r="X18" i="166" s="1"/>
  <c r="BL122" i="164"/>
  <c r="BK112" i="164"/>
  <c r="BL111" i="164"/>
  <c r="BK111" i="164" s="1"/>
  <c r="AF20" i="163" l="1"/>
  <c r="AF20" i="166" s="1"/>
  <c r="AD90" i="163"/>
  <c r="AD90" i="166" s="1"/>
  <c r="C90" i="166"/>
  <c r="AH106" i="163"/>
  <c r="AG106" i="166"/>
  <c r="AH105" i="163"/>
  <c r="AG105" i="166"/>
  <c r="AH55" i="163"/>
  <c r="AG55" i="166"/>
  <c r="X86" i="163"/>
  <c r="X86" i="166" s="1"/>
  <c r="D86" i="166"/>
  <c r="T86" i="163"/>
  <c r="T86" i="166" s="1"/>
  <c r="W86" i="163"/>
  <c r="W86" i="166" s="1"/>
  <c r="U86" i="163"/>
  <c r="U86" i="166" s="1"/>
  <c r="V86" i="163"/>
  <c r="V86" i="166" s="1"/>
  <c r="S86" i="163"/>
  <c r="S86" i="166" s="1"/>
  <c r="D70" i="163"/>
  <c r="T70" i="163" s="1"/>
  <c r="T70" i="166" s="1"/>
  <c r="AF70" i="166"/>
  <c r="AH89" i="163"/>
  <c r="AG89" i="166"/>
  <c r="AF87" i="163"/>
  <c r="AH87" i="166"/>
  <c r="D69" i="163"/>
  <c r="AF69" i="166"/>
  <c r="AD74" i="163"/>
  <c r="AD74" i="166" s="1"/>
  <c r="C74" i="166"/>
  <c r="AH38" i="163"/>
  <c r="AG38" i="166"/>
  <c r="AF71" i="163"/>
  <c r="AH71" i="166"/>
  <c r="AF37" i="163"/>
  <c r="AF37" i="166" s="1"/>
  <c r="AH37" i="166"/>
  <c r="U37" i="163"/>
  <c r="U37" i="166" s="1"/>
  <c r="D37" i="166"/>
  <c r="AD91" i="163"/>
  <c r="AD91" i="166" s="1"/>
  <c r="C91" i="166"/>
  <c r="AH54" i="163"/>
  <c r="AG54" i="166"/>
  <c r="AF88" i="163"/>
  <c r="AH88" i="166"/>
  <c r="X36" i="163"/>
  <c r="X36" i="166" s="1"/>
  <c r="AF36" i="163"/>
  <c r="AF36" i="166" s="1"/>
  <c r="AH36" i="166"/>
  <c r="D105" i="163"/>
  <c r="D105" i="166" s="1"/>
  <c r="D38" i="163"/>
  <c r="U38" i="163" s="1"/>
  <c r="U38" i="166" s="1"/>
  <c r="CN184" i="175"/>
  <c r="CM184" i="175"/>
  <c r="CC184" i="175"/>
  <c r="CD184" i="175"/>
  <c r="CI234" i="175"/>
  <c r="CH234" i="175"/>
  <c r="CE234" i="164"/>
  <c r="CH144" i="175"/>
  <c r="CK144" i="175"/>
  <c r="CJ144" i="175"/>
  <c r="CI144" i="175"/>
  <c r="CK134" i="175"/>
  <c r="CJ134" i="175"/>
  <c r="CI134" i="175"/>
  <c r="CH134" i="175"/>
  <c r="CO234" i="164"/>
  <c r="CO144" i="175"/>
  <c r="CN144" i="175"/>
  <c r="CM144" i="175"/>
  <c r="CP144" i="175"/>
  <c r="CF144" i="175"/>
  <c r="CE144" i="175"/>
  <c r="CD144" i="175"/>
  <c r="CC144" i="175"/>
  <c r="D54" i="163"/>
  <c r="AG107" i="163"/>
  <c r="X37" i="163"/>
  <c r="X37" i="166" s="1"/>
  <c r="O54" i="163"/>
  <c r="O54" i="166" s="1"/>
  <c r="W37" i="163"/>
  <c r="W37" i="166" s="1"/>
  <c r="AG73" i="163"/>
  <c r="D55" i="163"/>
  <c r="S55" i="163" s="1"/>
  <c r="S55" i="166" s="1"/>
  <c r="CE144" i="164"/>
  <c r="AL144" i="164"/>
  <c r="CO144" i="164"/>
  <c r="D106" i="163"/>
  <c r="R111" i="164"/>
  <c r="BZ131" i="164"/>
  <c r="CA248" i="164"/>
  <c r="BZ248" i="164" s="1"/>
  <c r="AV144" i="164"/>
  <c r="CJ144" i="164"/>
  <c r="AG56" i="163"/>
  <c r="BZ132" i="164"/>
  <c r="CA249" i="164"/>
  <c r="BZ249" i="164" s="1"/>
  <c r="AQ144" i="164"/>
  <c r="V33" i="163"/>
  <c r="V33" i="166" s="1"/>
  <c r="AB90" i="163"/>
  <c r="AB90" i="166" s="1"/>
  <c r="AB91" i="163"/>
  <c r="AB91" i="166" s="1"/>
  <c r="T34" i="163"/>
  <c r="T34" i="166" s="1"/>
  <c r="AG72" i="163"/>
  <c r="O55" i="163"/>
  <c r="O55" i="166" s="1"/>
  <c r="T16" i="163"/>
  <c r="T16" i="166" s="1"/>
  <c r="AB74" i="163"/>
  <c r="AB74" i="166" s="1"/>
  <c r="L69" i="163"/>
  <c r="L69" i="166" s="1"/>
  <c r="Z89" i="163"/>
  <c r="Z89" i="166" s="1"/>
  <c r="L15" i="163"/>
  <c r="L15" i="166" s="1"/>
  <c r="BU181" i="164"/>
  <c r="N89" i="163"/>
  <c r="N89" i="166" s="1"/>
  <c r="BU132" i="164"/>
  <c r="BU182" i="164"/>
  <c r="O109" i="163"/>
  <c r="O109" i="166" s="1"/>
  <c r="M111" i="164"/>
  <c r="AQ234" i="164"/>
  <c r="BF111" i="164"/>
  <c r="BU131" i="164"/>
  <c r="O33" i="163"/>
  <c r="O33" i="166" s="1"/>
  <c r="AB114" i="164"/>
  <c r="O108" i="163"/>
  <c r="O108" i="166" s="1"/>
  <c r="L34" i="163"/>
  <c r="L34" i="166" s="1"/>
  <c r="M34" i="163"/>
  <c r="M34" i="166" s="1"/>
  <c r="M70" i="163"/>
  <c r="M70" i="166" s="1"/>
  <c r="M16" i="163"/>
  <c r="M16" i="166" s="1"/>
  <c r="BQ183" i="164"/>
  <c r="BP183" i="164" s="1"/>
  <c r="BQ133" i="164"/>
  <c r="CJ234" i="164"/>
  <c r="H110" i="163"/>
  <c r="H110" i="166" s="1"/>
  <c r="BV141" i="164"/>
  <c r="BV142" i="164"/>
  <c r="H122" i="164"/>
  <c r="I132" i="164"/>
  <c r="I249" i="164" s="1"/>
  <c r="H249" i="164" s="1"/>
  <c r="F17" i="163"/>
  <c r="F17" i="166" s="1"/>
  <c r="I121" i="164"/>
  <c r="CA133" i="164"/>
  <c r="S69" i="163"/>
  <c r="S69" i="166" s="1"/>
  <c r="Z69" i="163"/>
  <c r="Z69" i="166" s="1"/>
  <c r="Z54" i="163"/>
  <c r="Z54" i="166" s="1"/>
  <c r="C108" i="163"/>
  <c r="AC90" i="163"/>
  <c r="AC90" i="166" s="1"/>
  <c r="W122" i="164"/>
  <c r="X132" i="164"/>
  <c r="X249" i="164" s="1"/>
  <c r="W249" i="164" s="1"/>
  <c r="BP131" i="164"/>
  <c r="E90" i="163"/>
  <c r="E90" i="166" s="1"/>
  <c r="BG132" i="164"/>
  <c r="BG249" i="164" s="1"/>
  <c r="BF249" i="164" s="1"/>
  <c r="BF122" i="164"/>
  <c r="BG121" i="164"/>
  <c r="BV133" i="164"/>
  <c r="BV250" i="164" s="1"/>
  <c r="BU250" i="164" s="1"/>
  <c r="AB121" i="164"/>
  <c r="AC131" i="164"/>
  <c r="AC248" i="164" s="1"/>
  <c r="AB248" i="164" s="1"/>
  <c r="AC124" i="164"/>
  <c r="CA190" i="164"/>
  <c r="BG190" i="164"/>
  <c r="AW190" i="164"/>
  <c r="AW194" i="164" s="1"/>
  <c r="X190" i="164"/>
  <c r="BL190" i="164"/>
  <c r="BB190" i="164"/>
  <c r="BV190" i="164"/>
  <c r="BQ190" i="164"/>
  <c r="S190" i="164"/>
  <c r="AR190" i="164"/>
  <c r="AR194" i="164" s="1"/>
  <c r="AM190" i="164"/>
  <c r="AM194" i="164" s="1"/>
  <c r="N190" i="164"/>
  <c r="AH190" i="164"/>
  <c r="I190" i="164"/>
  <c r="AC190" i="164"/>
  <c r="CK190" i="164"/>
  <c r="CK194" i="164" s="1"/>
  <c r="CF190" i="164"/>
  <c r="CF194" i="164" s="1"/>
  <c r="CP190" i="164"/>
  <c r="CP194" i="164" s="1"/>
  <c r="S150" i="164"/>
  <c r="N150" i="164"/>
  <c r="AR150" i="164"/>
  <c r="AR154" i="164" s="1"/>
  <c r="AQ154" i="164" s="1"/>
  <c r="AW150" i="164"/>
  <c r="AW154" i="164" s="1"/>
  <c r="AV154" i="164" s="1"/>
  <c r="BV150" i="164"/>
  <c r="I150" i="164"/>
  <c r="BQ150" i="164"/>
  <c r="BB150" i="164"/>
  <c r="BG150" i="164"/>
  <c r="BL150" i="164"/>
  <c r="X150" i="164"/>
  <c r="AM150" i="164"/>
  <c r="AM154" i="164" s="1"/>
  <c r="AL154" i="164" s="1"/>
  <c r="CA150" i="164"/>
  <c r="AH150" i="164"/>
  <c r="AC150" i="164"/>
  <c r="CP150" i="164"/>
  <c r="CP154" i="164" s="1"/>
  <c r="CK150" i="164"/>
  <c r="CK154" i="164" s="1"/>
  <c r="CF150" i="164"/>
  <c r="CF154" i="164" s="1"/>
  <c r="EM29" i="164"/>
  <c r="AB122" i="164"/>
  <c r="AC132" i="164"/>
  <c r="AC249" i="164" s="1"/>
  <c r="AB249" i="164" s="1"/>
  <c r="CA141" i="164"/>
  <c r="CA142" i="164"/>
  <c r="BK122" i="164"/>
  <c r="BL132" i="164"/>
  <c r="BL249" i="164" s="1"/>
  <c r="BK249" i="164" s="1"/>
  <c r="BL121" i="164"/>
  <c r="BK121" i="164" s="1"/>
  <c r="W121" i="164"/>
  <c r="X131" i="164"/>
  <c r="X248" i="164" s="1"/>
  <c r="W248" i="164" s="1"/>
  <c r="X124" i="164"/>
  <c r="W124" i="164" s="1"/>
  <c r="AG122" i="164"/>
  <c r="AH132" i="164"/>
  <c r="AH249" i="164" s="1"/>
  <c r="AG249" i="164" s="1"/>
  <c r="F35" i="163"/>
  <c r="F35" i="166" s="1"/>
  <c r="BV231" i="164"/>
  <c r="BV232" i="164"/>
  <c r="BG200" i="164"/>
  <c r="I200" i="164"/>
  <c r="AH200" i="164"/>
  <c r="BB200" i="164"/>
  <c r="AR200" i="164"/>
  <c r="AR204" i="164" s="1"/>
  <c r="AQ204" i="164" s="1"/>
  <c r="X200" i="164"/>
  <c r="BQ200" i="164"/>
  <c r="AW200" i="164"/>
  <c r="AW204" i="164" s="1"/>
  <c r="AV204" i="164" s="1"/>
  <c r="CA200" i="164"/>
  <c r="AC200" i="164"/>
  <c r="BV200" i="164"/>
  <c r="AM200" i="164"/>
  <c r="AM204" i="164" s="1"/>
  <c r="AL204" i="164" s="1"/>
  <c r="N200" i="164"/>
  <c r="S200" i="164"/>
  <c r="BL200" i="164"/>
  <c r="CK200" i="164"/>
  <c r="CK204" i="164" s="1"/>
  <c r="CF200" i="164"/>
  <c r="CF204" i="164" s="1"/>
  <c r="CP200" i="164"/>
  <c r="CP204" i="164" s="1"/>
  <c r="BA111" i="164"/>
  <c r="E70" i="163"/>
  <c r="E70" i="166" s="1"/>
  <c r="AC74" i="163"/>
  <c r="AC74" i="166" s="1"/>
  <c r="C92" i="163"/>
  <c r="Z33" i="163"/>
  <c r="Z33" i="166" s="1"/>
  <c r="CA232" i="164"/>
  <c r="BZ232" i="164" s="1"/>
  <c r="CA231" i="164"/>
  <c r="BZ231" i="164" s="1"/>
  <c r="AL234" i="164"/>
  <c r="H56" i="163"/>
  <c r="H56" i="166" s="1"/>
  <c r="EM34" i="164"/>
  <c r="M122" i="164"/>
  <c r="N132" i="164"/>
  <c r="N249" i="164" s="1"/>
  <c r="M249" i="164" s="1"/>
  <c r="N121" i="164"/>
  <c r="BQ141" i="164"/>
  <c r="BQ142" i="164"/>
  <c r="S15" i="163"/>
  <c r="S15" i="166" s="1"/>
  <c r="Z15" i="163"/>
  <c r="Z15" i="166" s="1"/>
  <c r="BV183" i="164"/>
  <c r="BP181" i="164"/>
  <c r="E91" i="163"/>
  <c r="E91" i="166" s="1"/>
  <c r="CA183" i="164"/>
  <c r="BZ183" i="164" s="1"/>
  <c r="AG114" i="164"/>
  <c r="H34" i="163"/>
  <c r="H34" i="166" s="1"/>
  <c r="BA122" i="164"/>
  <c r="BB132" i="164"/>
  <c r="BB249" i="164" s="1"/>
  <c r="BA249" i="164" s="1"/>
  <c r="F71" i="163"/>
  <c r="F71" i="166" s="1"/>
  <c r="BB121" i="164"/>
  <c r="BQ232" i="164"/>
  <c r="BQ231" i="164"/>
  <c r="S34" i="163"/>
  <c r="S34" i="166" s="1"/>
  <c r="AC91" i="163"/>
  <c r="AC91" i="166" s="1"/>
  <c r="C109" i="163"/>
  <c r="S132" i="164"/>
  <c r="S249" i="164" s="1"/>
  <c r="R249" i="164" s="1"/>
  <c r="R122" i="164"/>
  <c r="S121" i="164"/>
  <c r="R121" i="164" s="1"/>
  <c r="Z55" i="163"/>
  <c r="Z55" i="166" s="1"/>
  <c r="BP132" i="164"/>
  <c r="F90" i="163"/>
  <c r="F90" i="166" s="1"/>
  <c r="H111" i="164"/>
  <c r="E16" i="163"/>
  <c r="E16" i="166" s="1"/>
  <c r="BP182" i="164"/>
  <c r="F91" i="163"/>
  <c r="F91" i="166" s="1"/>
  <c r="AH131" i="164"/>
  <c r="AH248" i="164" s="1"/>
  <c r="AG248" i="164" s="1"/>
  <c r="AG121" i="164"/>
  <c r="E35" i="163"/>
  <c r="E35" i="166" s="1"/>
  <c r="AH124" i="164"/>
  <c r="U20" i="163"/>
  <c r="U20" i="166" s="1"/>
  <c r="V20" i="163"/>
  <c r="V20" i="166" s="1"/>
  <c r="X20" i="163"/>
  <c r="X20" i="166" s="1"/>
  <c r="W20" i="163"/>
  <c r="W20" i="166" s="1"/>
  <c r="S105" i="163" l="1"/>
  <c r="S105" i="166" s="1"/>
  <c r="V105" i="163"/>
  <c r="V105" i="166" s="1"/>
  <c r="X105" i="163"/>
  <c r="X105" i="166" s="1"/>
  <c r="W105" i="163"/>
  <c r="W105" i="166" s="1"/>
  <c r="T105" i="163"/>
  <c r="T105" i="166" s="1"/>
  <c r="U105" i="163"/>
  <c r="U105" i="166" s="1"/>
  <c r="X38" i="163"/>
  <c r="X38" i="166" s="1"/>
  <c r="W55" i="163"/>
  <c r="W55" i="166" s="1"/>
  <c r="AD92" i="163"/>
  <c r="AD92" i="166" s="1"/>
  <c r="C92" i="166"/>
  <c r="U70" i="163"/>
  <c r="U70" i="166" s="1"/>
  <c r="D70" i="166"/>
  <c r="W70" i="163"/>
  <c r="W70" i="166" s="1"/>
  <c r="V70" i="163"/>
  <c r="V70" i="166" s="1"/>
  <c r="X70" i="163"/>
  <c r="X70" i="166" s="1"/>
  <c r="W38" i="163"/>
  <c r="W38" i="166" s="1"/>
  <c r="D38" i="166"/>
  <c r="D71" i="163"/>
  <c r="T71" i="163" s="1"/>
  <c r="T71" i="166" s="1"/>
  <c r="AF71" i="166"/>
  <c r="V55" i="163"/>
  <c r="V55" i="166" s="1"/>
  <c r="D55" i="166"/>
  <c r="AH73" i="163"/>
  <c r="AG73" i="166"/>
  <c r="AF38" i="163"/>
  <c r="AF38" i="166" s="1"/>
  <c r="AH38" i="166"/>
  <c r="AH56" i="163"/>
  <c r="AG56" i="166"/>
  <c r="AF55" i="163"/>
  <c r="AF55" i="166" s="1"/>
  <c r="AH55" i="166"/>
  <c r="AH107" i="163"/>
  <c r="AG107" i="166"/>
  <c r="D88" i="163"/>
  <c r="AF88" i="166"/>
  <c r="U69" i="163"/>
  <c r="U69" i="166" s="1"/>
  <c r="D69" i="166"/>
  <c r="V69" i="163"/>
  <c r="V69" i="166" s="1"/>
  <c r="W69" i="163"/>
  <c r="W69" i="166" s="1"/>
  <c r="X69" i="163"/>
  <c r="X69" i="166" s="1"/>
  <c r="T69" i="163"/>
  <c r="T69" i="166" s="1"/>
  <c r="U54" i="163"/>
  <c r="U54" i="166" s="1"/>
  <c r="D54" i="166"/>
  <c r="AF105" i="163"/>
  <c r="AF105" i="166" s="1"/>
  <c r="AH105" i="166"/>
  <c r="AD108" i="163"/>
  <c r="AD108" i="166" s="1"/>
  <c r="C108" i="166"/>
  <c r="AD109" i="163"/>
  <c r="AD109" i="166" s="1"/>
  <c r="C109" i="166"/>
  <c r="AF54" i="163"/>
  <c r="AF54" i="166" s="1"/>
  <c r="AH54" i="166"/>
  <c r="D87" i="163"/>
  <c r="AF87" i="166"/>
  <c r="AF106" i="163"/>
  <c r="AF106" i="166" s="1"/>
  <c r="AH106" i="166"/>
  <c r="AH72" i="163"/>
  <c r="AG72" i="166"/>
  <c r="W106" i="163"/>
  <c r="W106" i="166" s="1"/>
  <c r="D106" i="166"/>
  <c r="AF89" i="163"/>
  <c r="AH89" i="166"/>
  <c r="D107" i="163"/>
  <c r="V54" i="163"/>
  <c r="V54" i="166" s="1"/>
  <c r="X54" i="163"/>
  <c r="X54" i="166" s="1"/>
  <c r="W54" i="163"/>
  <c r="W54" i="166" s="1"/>
  <c r="S54" i="163"/>
  <c r="S54" i="166" s="1"/>
  <c r="T54" i="163"/>
  <c r="T54" i="166" s="1"/>
  <c r="CF194" i="175"/>
  <c r="CE194" i="175"/>
  <c r="CC194" i="175"/>
  <c r="CD194" i="175"/>
  <c r="CC234" i="175"/>
  <c r="CD234" i="175"/>
  <c r="CP194" i="175"/>
  <c r="CO194" i="175"/>
  <c r="CN194" i="175"/>
  <c r="CM194" i="175"/>
  <c r="CI194" i="175"/>
  <c r="CJ194" i="175"/>
  <c r="CH194" i="175"/>
  <c r="CK194" i="175"/>
  <c r="CN234" i="175"/>
  <c r="CM234" i="175"/>
  <c r="CO154" i="164"/>
  <c r="M91" i="163"/>
  <c r="M91" i="166" s="1"/>
  <c r="CO204" i="164"/>
  <c r="CJ154" i="164"/>
  <c r="CE204" i="164"/>
  <c r="CJ204" i="164"/>
  <c r="CE154" i="164"/>
  <c r="S106" i="163"/>
  <c r="S106" i="166" s="1"/>
  <c r="T106" i="163"/>
  <c r="T106" i="166" s="1"/>
  <c r="U106" i="163"/>
  <c r="U106" i="166" s="1"/>
  <c r="AG90" i="163"/>
  <c r="X55" i="163"/>
  <c r="X55" i="166" s="1"/>
  <c r="T55" i="163"/>
  <c r="T55" i="166" s="1"/>
  <c r="U55" i="163"/>
  <c r="U55" i="166" s="1"/>
  <c r="V106" i="163"/>
  <c r="V106" i="166" s="1"/>
  <c r="X106" i="163"/>
  <c r="X106" i="166" s="1"/>
  <c r="L91" i="163"/>
  <c r="L91" i="166" s="1"/>
  <c r="D56" i="163"/>
  <c r="AV194" i="164"/>
  <c r="BP141" i="164"/>
  <c r="L16" i="163"/>
  <c r="L16" i="166" s="1"/>
  <c r="AQ194" i="164"/>
  <c r="CE194" i="164"/>
  <c r="CJ194" i="164"/>
  <c r="BU142" i="164"/>
  <c r="AL194" i="164"/>
  <c r="BU141" i="164"/>
  <c r="BZ141" i="164"/>
  <c r="BP133" i="164"/>
  <c r="BQ250" i="164"/>
  <c r="BP250" i="164" s="1"/>
  <c r="BP142" i="164"/>
  <c r="CO194" i="164"/>
  <c r="AG91" i="163"/>
  <c r="O56" i="163"/>
  <c r="O56" i="166" s="1"/>
  <c r="BZ142" i="164"/>
  <c r="BZ133" i="164"/>
  <c r="CA250" i="164"/>
  <c r="BZ250" i="164" s="1"/>
  <c r="AB92" i="163"/>
  <c r="AB92" i="166" s="1"/>
  <c r="T35" i="163"/>
  <c r="T35" i="166" s="1"/>
  <c r="AG74" i="163"/>
  <c r="T17" i="163"/>
  <c r="T17" i="166" s="1"/>
  <c r="AB109" i="163"/>
  <c r="AB109" i="166" s="1"/>
  <c r="V34" i="163"/>
  <c r="V34" i="166" s="1"/>
  <c r="AB108" i="163"/>
  <c r="AB108" i="166" s="1"/>
  <c r="O34" i="163"/>
  <c r="O34" i="166" s="1"/>
  <c r="M90" i="163"/>
  <c r="M90" i="166" s="1"/>
  <c r="L70" i="163"/>
  <c r="L70" i="166" s="1"/>
  <c r="M121" i="164"/>
  <c r="BU232" i="164"/>
  <c r="L90" i="163"/>
  <c r="L90" i="166" s="1"/>
  <c r="AB124" i="164"/>
  <c r="O110" i="163"/>
  <c r="O110" i="166" s="1"/>
  <c r="BU231" i="164"/>
  <c r="BU183" i="164"/>
  <c r="BU133" i="164"/>
  <c r="BF121" i="164"/>
  <c r="M71" i="163"/>
  <c r="M71" i="166" s="1"/>
  <c r="M35" i="163"/>
  <c r="M35" i="166" s="1"/>
  <c r="L35" i="163"/>
  <c r="L35" i="166" s="1"/>
  <c r="M17" i="163"/>
  <c r="M17" i="166" s="1"/>
  <c r="G91" i="163"/>
  <c r="G91" i="166" s="1"/>
  <c r="G90" i="163"/>
  <c r="G90" i="166" s="1"/>
  <c r="BQ233" i="164"/>
  <c r="CA143" i="164"/>
  <c r="Z34" i="163"/>
  <c r="Z34" i="166" s="1"/>
  <c r="AG132" i="164"/>
  <c r="AH142" i="164"/>
  <c r="F36" i="163"/>
  <c r="F36" i="166" s="1"/>
  <c r="H121" i="164"/>
  <c r="E17" i="163"/>
  <c r="E17" i="166" s="1"/>
  <c r="S142" i="164"/>
  <c r="R132" i="164"/>
  <c r="S131" i="164"/>
  <c r="F92" i="163"/>
  <c r="F92" i="166" s="1"/>
  <c r="BP232" i="164"/>
  <c r="BB142" i="164"/>
  <c r="BA132" i="164"/>
  <c r="F72" i="163"/>
  <c r="F72" i="166" s="1"/>
  <c r="BB131" i="164"/>
  <c r="BB248" i="164" s="1"/>
  <c r="BA248" i="164" s="1"/>
  <c r="BV201" i="164"/>
  <c r="BU201" i="164" s="1"/>
  <c r="BV202" i="164"/>
  <c r="BU202" i="164" s="1"/>
  <c r="X160" i="164"/>
  <c r="CA160" i="164"/>
  <c r="AR160" i="164"/>
  <c r="AR164" i="164" s="1"/>
  <c r="AW160" i="164"/>
  <c r="AW164" i="164" s="1"/>
  <c r="BG160" i="164"/>
  <c r="AC160" i="164"/>
  <c r="AH160" i="164"/>
  <c r="BQ160" i="164"/>
  <c r="AM160" i="164"/>
  <c r="AM164" i="164" s="1"/>
  <c r="BL160" i="164"/>
  <c r="I160" i="164"/>
  <c r="N160" i="164"/>
  <c r="BB160" i="164"/>
  <c r="BV160" i="164"/>
  <c r="S160" i="164"/>
  <c r="CP160" i="164"/>
  <c r="CP164" i="164" s="1"/>
  <c r="CF160" i="164"/>
  <c r="CF164" i="164" s="1"/>
  <c r="CK160" i="164"/>
  <c r="CK164" i="164" s="1"/>
  <c r="EM30" i="164"/>
  <c r="BQ143" i="164"/>
  <c r="AM210" i="164"/>
  <c r="AM214" i="164" s="1"/>
  <c r="AL214" i="164" s="1"/>
  <c r="BV210" i="164"/>
  <c r="AH210" i="164"/>
  <c r="AW210" i="164"/>
  <c r="AW214" i="164" s="1"/>
  <c r="AV214" i="164" s="1"/>
  <c r="BL210" i="164"/>
  <c r="N210" i="164"/>
  <c r="AC210" i="164"/>
  <c r="S210" i="164"/>
  <c r="AR210" i="164"/>
  <c r="AR214" i="164" s="1"/>
  <c r="AQ214" i="164" s="1"/>
  <c r="BG210" i="164"/>
  <c r="BB210" i="164"/>
  <c r="X210" i="164"/>
  <c r="CA210" i="164"/>
  <c r="I210" i="164"/>
  <c r="BQ210" i="164"/>
  <c r="CK210" i="164"/>
  <c r="CK214" i="164" s="1"/>
  <c r="CF210" i="164"/>
  <c r="CF214" i="164" s="1"/>
  <c r="CP210" i="164"/>
  <c r="CP214" i="164" s="1"/>
  <c r="EM35" i="164"/>
  <c r="I142" i="164"/>
  <c r="H132" i="164"/>
  <c r="F18" i="163"/>
  <c r="F18" i="166" s="1"/>
  <c r="I131" i="164"/>
  <c r="I248" i="164" s="1"/>
  <c r="H248" i="164" s="1"/>
  <c r="X141" i="164"/>
  <c r="W131" i="164"/>
  <c r="X134" i="164"/>
  <c r="W134" i="164" s="1"/>
  <c r="AC142" i="164"/>
  <c r="AB132" i="164"/>
  <c r="AG124" i="164"/>
  <c r="H35" i="163"/>
  <c r="H35" i="166" s="1"/>
  <c r="C110" i="163"/>
  <c r="AC92" i="163"/>
  <c r="BV233" i="164"/>
  <c r="W132" i="164"/>
  <c r="X142" i="164"/>
  <c r="BV143" i="164"/>
  <c r="BQ201" i="164"/>
  <c r="BP201" i="164" s="1"/>
  <c r="BQ202" i="164"/>
  <c r="BP202" i="164" s="1"/>
  <c r="BQ152" i="164"/>
  <c r="BP152" i="164" s="1"/>
  <c r="BQ151" i="164"/>
  <c r="BP151" i="164" s="1"/>
  <c r="CA191" i="164"/>
  <c r="CA192" i="164"/>
  <c r="BF132" i="164"/>
  <c r="BG142" i="164"/>
  <c r="BG131" i="164"/>
  <c r="BG248" i="164" s="1"/>
  <c r="BF248" i="164" s="1"/>
  <c r="S70" i="163"/>
  <c r="S70" i="166" s="1"/>
  <c r="Z70" i="163"/>
  <c r="Z70" i="166" s="1"/>
  <c r="Z109" i="163"/>
  <c r="Z109" i="166" s="1"/>
  <c r="AC109" i="163"/>
  <c r="AC109" i="166" s="1"/>
  <c r="CA201" i="164"/>
  <c r="BZ201" i="164" s="1"/>
  <c r="CA202" i="164"/>
  <c r="BZ202" i="164" s="1"/>
  <c r="S35" i="163"/>
  <c r="S35" i="166" s="1"/>
  <c r="M132" i="164"/>
  <c r="N142" i="164"/>
  <c r="N131" i="164"/>
  <c r="N248" i="164" s="1"/>
  <c r="M248" i="164" s="1"/>
  <c r="CA233" i="164"/>
  <c r="BZ233" i="164" s="1"/>
  <c r="BL142" i="164"/>
  <c r="BK132" i="164"/>
  <c r="BL131" i="164"/>
  <c r="BK131" i="164" s="1"/>
  <c r="BQ192" i="164"/>
  <c r="BQ191" i="164"/>
  <c r="S16" i="163"/>
  <c r="S16" i="166" s="1"/>
  <c r="Z16" i="163"/>
  <c r="Z16" i="166" s="1"/>
  <c r="AH141" i="164"/>
  <c r="AG131" i="164"/>
  <c r="E36" i="163"/>
  <c r="E36" i="166" s="1"/>
  <c r="AH134" i="164"/>
  <c r="AH251" i="164" s="1"/>
  <c r="AG251" i="164" s="1"/>
  <c r="E92" i="163"/>
  <c r="E92" i="166" s="1"/>
  <c r="BP231" i="164"/>
  <c r="BA121" i="164"/>
  <c r="E71" i="163"/>
  <c r="E71" i="166" s="1"/>
  <c r="CA152" i="164"/>
  <c r="BZ152" i="164" s="1"/>
  <c r="CA151" i="164"/>
  <c r="BZ151" i="164" s="1"/>
  <c r="BV151" i="164"/>
  <c r="BU151" i="164" s="1"/>
  <c r="BV152" i="164"/>
  <c r="BU152" i="164" s="1"/>
  <c r="BV191" i="164"/>
  <c r="BV192" i="164"/>
  <c r="AB131" i="164"/>
  <c r="AC141" i="164"/>
  <c r="AC134" i="164"/>
  <c r="AC251" i="164" s="1"/>
  <c r="AB251" i="164" s="1"/>
  <c r="AC108" i="163"/>
  <c r="AC108" i="166" s="1"/>
  <c r="Z108" i="163"/>
  <c r="Z108" i="166" s="1"/>
  <c r="AH91" i="163" l="1"/>
  <c r="AG91" i="166"/>
  <c r="AF72" i="163"/>
  <c r="AH72" i="166"/>
  <c r="AF73" i="163"/>
  <c r="AH73" i="166"/>
  <c r="AH90" i="163"/>
  <c r="AG90" i="166"/>
  <c r="W87" i="163"/>
  <c r="W87" i="166" s="1"/>
  <c r="D87" i="166"/>
  <c r="X87" i="163"/>
  <c r="X87" i="166" s="1"/>
  <c r="U87" i="163"/>
  <c r="U87" i="166" s="1"/>
  <c r="T87" i="163"/>
  <c r="T87" i="166" s="1"/>
  <c r="V87" i="163"/>
  <c r="V87" i="166" s="1"/>
  <c r="S87" i="163"/>
  <c r="S87" i="166" s="1"/>
  <c r="W71" i="163"/>
  <c r="W71" i="166" s="1"/>
  <c r="D71" i="166"/>
  <c r="U71" i="163"/>
  <c r="U71" i="166" s="1"/>
  <c r="X71" i="163"/>
  <c r="X71" i="166" s="1"/>
  <c r="V71" i="163"/>
  <c r="V71" i="166" s="1"/>
  <c r="X88" i="163"/>
  <c r="X88" i="166" s="1"/>
  <c r="D88" i="166"/>
  <c r="T88" i="163"/>
  <c r="T88" i="166" s="1"/>
  <c r="U88" i="163"/>
  <c r="U88" i="166" s="1"/>
  <c r="W88" i="163"/>
  <c r="W88" i="166" s="1"/>
  <c r="V88" i="163"/>
  <c r="V88" i="166" s="1"/>
  <c r="S88" i="163"/>
  <c r="S88" i="166" s="1"/>
  <c r="AH74" i="163"/>
  <c r="AG74" i="166"/>
  <c r="AF107" i="163"/>
  <c r="AF107" i="166" s="1"/>
  <c r="AH107" i="166"/>
  <c r="V107" i="163"/>
  <c r="V107" i="166" s="1"/>
  <c r="D107" i="166"/>
  <c r="AG92" i="163"/>
  <c r="AC92" i="166"/>
  <c r="AD110" i="163"/>
  <c r="AD110" i="166" s="1"/>
  <c r="C110" i="166"/>
  <c r="D89" i="163"/>
  <c r="AF89" i="166"/>
  <c r="AF56" i="163"/>
  <c r="AF56" i="166" s="1"/>
  <c r="AH56" i="166"/>
  <c r="T56" i="163"/>
  <c r="T56" i="166" s="1"/>
  <c r="D56" i="166"/>
  <c r="X107" i="163"/>
  <c r="X107" i="166" s="1"/>
  <c r="W107" i="163"/>
  <c r="W107" i="166" s="1"/>
  <c r="S107" i="163"/>
  <c r="S107" i="166" s="1"/>
  <c r="T107" i="163"/>
  <c r="T107" i="166" s="1"/>
  <c r="U107" i="163"/>
  <c r="U107" i="166" s="1"/>
  <c r="W56" i="163"/>
  <c r="W56" i="166" s="1"/>
  <c r="Z56" i="163"/>
  <c r="Z56" i="166" s="1"/>
  <c r="V56" i="163"/>
  <c r="V56" i="166" s="1"/>
  <c r="X56" i="163"/>
  <c r="X56" i="166" s="1"/>
  <c r="CK204" i="175"/>
  <c r="CJ204" i="175"/>
  <c r="CI204" i="175"/>
  <c r="CH204" i="175"/>
  <c r="CE204" i="175"/>
  <c r="CF204" i="175"/>
  <c r="CC204" i="175"/>
  <c r="CD204" i="175"/>
  <c r="CK154" i="175"/>
  <c r="CJ154" i="175"/>
  <c r="CI154" i="175"/>
  <c r="CH154" i="175"/>
  <c r="CM204" i="175"/>
  <c r="CN204" i="175"/>
  <c r="CP204" i="175"/>
  <c r="CO204" i="175"/>
  <c r="CO214" i="164"/>
  <c r="CP154" i="175"/>
  <c r="CO154" i="175"/>
  <c r="CN154" i="175"/>
  <c r="CM154" i="175"/>
  <c r="CI164" i="175"/>
  <c r="CH164" i="175"/>
  <c r="CJ164" i="175"/>
  <c r="CK164" i="175"/>
  <c r="CE164" i="164"/>
  <c r="CO164" i="164"/>
  <c r="CE214" i="164"/>
  <c r="CJ214" i="164"/>
  <c r="CF154" i="175"/>
  <c r="CE154" i="175"/>
  <c r="CC154" i="175"/>
  <c r="CD154" i="175"/>
  <c r="L92" i="163"/>
  <c r="L92" i="166" s="1"/>
  <c r="U56" i="163"/>
  <c r="U56" i="166" s="1"/>
  <c r="S56" i="163"/>
  <c r="S56" i="166" s="1"/>
  <c r="BL248" i="164"/>
  <c r="BK248" i="164" s="1"/>
  <c r="X251" i="164"/>
  <c r="W251" i="164" s="1"/>
  <c r="AV164" i="164"/>
  <c r="BP192" i="164"/>
  <c r="AQ164" i="164"/>
  <c r="BU143" i="164"/>
  <c r="BP191" i="164"/>
  <c r="BP143" i="164"/>
  <c r="BU192" i="164"/>
  <c r="CJ164" i="164"/>
  <c r="AL164" i="164"/>
  <c r="R131" i="164"/>
  <c r="S248" i="164"/>
  <c r="R248" i="164" s="1"/>
  <c r="BZ192" i="164"/>
  <c r="BU191" i="164"/>
  <c r="BZ143" i="164"/>
  <c r="BZ191" i="164"/>
  <c r="AG108" i="163"/>
  <c r="AG109" i="163"/>
  <c r="L17" i="163"/>
  <c r="L17" i="166" s="1"/>
  <c r="T36" i="163"/>
  <c r="T36" i="166" s="1"/>
  <c r="V35" i="163"/>
  <c r="V35" i="166" s="1"/>
  <c r="T18" i="163"/>
  <c r="T18" i="166" s="1"/>
  <c r="AB110" i="163"/>
  <c r="AB110" i="166" s="1"/>
  <c r="O35" i="163"/>
  <c r="O35" i="166" s="1"/>
  <c r="Z90" i="163"/>
  <c r="Z90" i="166" s="1"/>
  <c r="L71" i="163"/>
  <c r="L71" i="166" s="1"/>
  <c r="M92" i="163"/>
  <c r="M92" i="166" s="1"/>
  <c r="M131" i="164"/>
  <c r="N90" i="163"/>
  <c r="N90" i="166" s="1"/>
  <c r="N91" i="163"/>
  <c r="N91" i="166" s="1"/>
  <c r="AB134" i="164"/>
  <c r="BF131" i="164"/>
  <c r="BU233" i="164"/>
  <c r="L36" i="163"/>
  <c r="L36" i="166" s="1"/>
  <c r="M36" i="163"/>
  <c r="M36" i="166" s="1"/>
  <c r="Z91" i="163"/>
  <c r="Z91" i="166" s="1"/>
  <c r="M72" i="163"/>
  <c r="M72" i="166" s="1"/>
  <c r="M18" i="163"/>
  <c r="M18" i="166" s="1"/>
  <c r="G92" i="163"/>
  <c r="G92" i="166" s="1"/>
  <c r="BP233" i="164"/>
  <c r="Z35" i="163"/>
  <c r="Z35" i="166" s="1"/>
  <c r="BV193" i="164"/>
  <c r="BQ193" i="164"/>
  <c r="CA203" i="164"/>
  <c r="BZ203" i="164" s="1"/>
  <c r="BV203" i="164"/>
  <c r="BU203" i="164" s="1"/>
  <c r="S152" i="164"/>
  <c r="R142" i="164"/>
  <c r="S141" i="164"/>
  <c r="AB141" i="164"/>
  <c r="AC151" i="164"/>
  <c r="AC144" i="164"/>
  <c r="BQ203" i="164"/>
  <c r="BP203" i="164" s="1"/>
  <c r="X170" i="164"/>
  <c r="CA170" i="164"/>
  <c r="AM170" i="164"/>
  <c r="AM174" i="164" s="1"/>
  <c r="AL174" i="164" s="1"/>
  <c r="BQ170" i="164"/>
  <c r="AR170" i="164"/>
  <c r="AR174" i="164" s="1"/>
  <c r="AQ174" i="164" s="1"/>
  <c r="BV170" i="164"/>
  <c r="S170" i="164"/>
  <c r="BB170" i="164"/>
  <c r="AW170" i="164"/>
  <c r="AW174" i="164" s="1"/>
  <c r="AV174" i="164" s="1"/>
  <c r="N170" i="164"/>
  <c r="BL170" i="164"/>
  <c r="BG170" i="164"/>
  <c r="AC170" i="164"/>
  <c r="I170" i="164"/>
  <c r="AH170" i="164"/>
  <c r="CP170" i="164"/>
  <c r="CP174" i="164" s="1"/>
  <c r="CK170" i="164"/>
  <c r="CK174" i="164" s="1"/>
  <c r="CF170" i="164"/>
  <c r="CF174" i="164" s="1"/>
  <c r="S17" i="163"/>
  <c r="S17" i="166" s="1"/>
  <c r="Z17" i="163"/>
  <c r="Z17" i="166" s="1"/>
  <c r="AG134" i="164"/>
  <c r="H36" i="163"/>
  <c r="H36" i="166" s="1"/>
  <c r="CA193" i="164"/>
  <c r="CA161" i="164"/>
  <c r="BZ161" i="164" s="1"/>
  <c r="CA162" i="164"/>
  <c r="BZ162" i="164" s="1"/>
  <c r="S36" i="163"/>
  <c r="S36" i="166" s="1"/>
  <c r="W142" i="164"/>
  <c r="X152" i="164"/>
  <c r="BQ161" i="164"/>
  <c r="BQ162" i="164"/>
  <c r="AC152" i="164"/>
  <c r="AB142" i="164"/>
  <c r="I152" i="164"/>
  <c r="H142" i="164"/>
  <c r="I141" i="164"/>
  <c r="CA153" i="164"/>
  <c r="BZ153" i="164" s="1"/>
  <c r="M142" i="164"/>
  <c r="N152" i="164"/>
  <c r="N141" i="164"/>
  <c r="BQ211" i="164"/>
  <c r="BP211" i="164" s="1"/>
  <c r="BQ212" i="164"/>
  <c r="BP212" i="164" s="1"/>
  <c r="BA142" i="164"/>
  <c r="BB152" i="164"/>
  <c r="BB141" i="164"/>
  <c r="AH151" i="164"/>
  <c r="AG141" i="164"/>
  <c r="AH144" i="164"/>
  <c r="H131" i="164"/>
  <c r="E18" i="163"/>
  <c r="E18" i="166" s="1"/>
  <c r="CA211" i="164"/>
  <c r="BZ211" i="164" s="1"/>
  <c r="CA212" i="164"/>
  <c r="BZ212" i="164" s="1"/>
  <c r="BV212" i="164"/>
  <c r="BU212" i="164" s="1"/>
  <c r="BV211" i="164"/>
  <c r="BU211" i="164" s="1"/>
  <c r="BA131" i="164"/>
  <c r="E72" i="163"/>
  <c r="E72" i="166" s="1"/>
  <c r="AC110" i="163"/>
  <c r="AC110" i="166" s="1"/>
  <c r="Z110" i="163"/>
  <c r="Z110" i="166" s="1"/>
  <c r="S71" i="163"/>
  <c r="S71" i="166" s="1"/>
  <c r="Z71" i="163"/>
  <c r="Z71" i="166" s="1"/>
  <c r="BK142" i="164"/>
  <c r="BL152" i="164"/>
  <c r="BL141" i="164"/>
  <c r="BQ153" i="164"/>
  <c r="BP153" i="164" s="1"/>
  <c r="BV162" i="164"/>
  <c r="BU162" i="164" s="1"/>
  <c r="BV161" i="164"/>
  <c r="AG142" i="164"/>
  <c r="AH152" i="164"/>
  <c r="X151" i="164"/>
  <c r="W141" i="164"/>
  <c r="X144" i="164"/>
  <c r="BV153" i="164"/>
  <c r="BU153" i="164" s="1"/>
  <c r="BG152" i="164"/>
  <c r="BF142" i="164"/>
  <c r="BG141" i="164"/>
  <c r="BG220" i="164"/>
  <c r="BV220" i="164"/>
  <c r="BQ220" i="164"/>
  <c r="X220" i="164"/>
  <c r="I220" i="164"/>
  <c r="AM220" i="164"/>
  <c r="AM224" i="164" s="1"/>
  <c r="AL224" i="164" s="1"/>
  <c r="S220" i="164"/>
  <c r="AH220" i="164"/>
  <c r="CA220" i="164"/>
  <c r="AW220" i="164"/>
  <c r="AW224" i="164" s="1"/>
  <c r="BL220" i="164"/>
  <c r="N220" i="164"/>
  <c r="AR220" i="164"/>
  <c r="AR224" i="164" s="1"/>
  <c r="AQ224" i="164" s="1"/>
  <c r="AC220" i="164"/>
  <c r="BB220" i="164"/>
  <c r="CP220" i="164"/>
  <c r="CP224" i="164" s="1"/>
  <c r="CK220" i="164"/>
  <c r="CK224" i="164" s="1"/>
  <c r="CF220" i="164"/>
  <c r="CF224" i="164" s="1"/>
  <c r="AF74" i="163" l="1"/>
  <c r="AH74" i="166"/>
  <c r="AF90" i="163"/>
  <c r="AH90" i="166"/>
  <c r="D109" i="163"/>
  <c r="D109" i="166" s="1"/>
  <c r="AG109" i="166"/>
  <c r="V89" i="163"/>
  <c r="V89" i="166" s="1"/>
  <c r="D89" i="166"/>
  <c r="X89" i="163"/>
  <c r="X89" i="166" s="1"/>
  <c r="U89" i="163"/>
  <c r="U89" i="166" s="1"/>
  <c r="W89" i="163"/>
  <c r="W89" i="166" s="1"/>
  <c r="T89" i="163"/>
  <c r="T89" i="166" s="1"/>
  <c r="S89" i="163"/>
  <c r="S89" i="166" s="1"/>
  <c r="D108" i="163"/>
  <c r="D108" i="166" s="1"/>
  <c r="AG108" i="166"/>
  <c r="D73" i="163"/>
  <c r="AF73" i="166"/>
  <c r="D72" i="163"/>
  <c r="AF72" i="166"/>
  <c r="AH92" i="163"/>
  <c r="AG92" i="166"/>
  <c r="AF91" i="163"/>
  <c r="AH91" i="166"/>
  <c r="CJ174" i="164"/>
  <c r="CF214" i="175"/>
  <c r="CE214" i="175"/>
  <c r="CD214" i="175"/>
  <c r="CC214" i="175"/>
  <c r="CJ224" i="164"/>
  <c r="CE224" i="164"/>
  <c r="CM174" i="175"/>
  <c r="CO174" i="175"/>
  <c r="CN174" i="175"/>
  <c r="CP174" i="175"/>
  <c r="CP184" i="175"/>
  <c r="CO184" i="175"/>
  <c r="CE164" i="175"/>
  <c r="CF164" i="175"/>
  <c r="CC164" i="175"/>
  <c r="CD164" i="175"/>
  <c r="CO224" i="164"/>
  <c r="CK214" i="175"/>
  <c r="CJ214" i="175"/>
  <c r="CI214" i="175"/>
  <c r="CH214" i="175"/>
  <c r="CP214" i="175"/>
  <c r="CO214" i="175"/>
  <c r="CN214" i="175"/>
  <c r="CM214" i="175"/>
  <c r="CP164" i="175"/>
  <c r="CO164" i="175"/>
  <c r="CN164" i="175"/>
  <c r="CM164" i="175"/>
  <c r="CF174" i="175"/>
  <c r="CE174" i="175"/>
  <c r="CC174" i="175"/>
  <c r="CD174" i="175"/>
  <c r="CF184" i="175"/>
  <c r="CE184" i="175"/>
  <c r="AH108" i="163"/>
  <c r="AH109" i="163"/>
  <c r="AR258" i="164"/>
  <c r="AQ258" i="164" s="1"/>
  <c r="CP265" i="164"/>
  <c r="CO265" i="164" s="1"/>
  <c r="AR265" i="164"/>
  <c r="AQ265" i="164" s="1"/>
  <c r="AG144" i="164"/>
  <c r="BP162" i="164"/>
  <c r="AM258" i="164"/>
  <c r="AL258" i="164" s="1"/>
  <c r="BF141" i="164"/>
  <c r="BP161" i="164"/>
  <c r="CK258" i="164"/>
  <c r="CJ258" i="164" s="1"/>
  <c r="H141" i="164"/>
  <c r="CO174" i="164"/>
  <c r="CP258" i="164"/>
  <c r="CO258" i="164" s="1"/>
  <c r="AM265" i="164"/>
  <c r="AL265" i="164" s="1"/>
  <c r="W144" i="164"/>
  <c r="BU161" i="164"/>
  <c r="AB144" i="164"/>
  <c r="BP193" i="164"/>
  <c r="AW258" i="164"/>
  <c r="AV258" i="164" s="1"/>
  <c r="BA141" i="164"/>
  <c r="BU193" i="164"/>
  <c r="AV224" i="164"/>
  <c r="AW265" i="164"/>
  <c r="AV265" i="164" s="1"/>
  <c r="BK141" i="164"/>
  <c r="M141" i="164"/>
  <c r="R141" i="164"/>
  <c r="CE174" i="164"/>
  <c r="CF258" i="164"/>
  <c r="CE258" i="164" s="1"/>
  <c r="BZ193" i="164"/>
  <c r="L18" i="163"/>
  <c r="L18" i="166" s="1"/>
  <c r="O36" i="163"/>
  <c r="O36" i="166" s="1"/>
  <c r="CK265" i="164"/>
  <c r="CJ265" i="164" s="1"/>
  <c r="CF265" i="164"/>
  <c r="CE265" i="164" s="1"/>
  <c r="AG110" i="163"/>
  <c r="V36" i="163"/>
  <c r="V36" i="166" s="1"/>
  <c r="N92" i="163"/>
  <c r="N92" i="166" s="1"/>
  <c r="L72" i="163"/>
  <c r="L72" i="166" s="1"/>
  <c r="Z36" i="163"/>
  <c r="Z36" i="166" s="1"/>
  <c r="BV163" i="164"/>
  <c r="BU163" i="164" s="1"/>
  <c r="BQ163" i="164"/>
  <c r="S109" i="163"/>
  <c r="S109" i="166" s="1"/>
  <c r="W109" i="163"/>
  <c r="W109" i="166" s="1"/>
  <c r="X109" i="163"/>
  <c r="X109" i="166" s="1"/>
  <c r="W151" i="164"/>
  <c r="X161" i="164"/>
  <c r="X154" i="164"/>
  <c r="W154" i="164" s="1"/>
  <c r="W152" i="164"/>
  <c r="X162" i="164"/>
  <c r="AH162" i="164"/>
  <c r="AG152" i="164"/>
  <c r="AC162" i="164"/>
  <c r="AB152" i="164"/>
  <c r="BV171" i="164"/>
  <c r="BU171" i="164" s="1"/>
  <c r="BV172" i="164"/>
  <c r="AB151" i="164"/>
  <c r="AC161" i="164"/>
  <c r="AC154" i="164"/>
  <c r="AB154" i="164" s="1"/>
  <c r="H152" i="164"/>
  <c r="I162" i="164"/>
  <c r="I151" i="164"/>
  <c r="H151" i="164" s="1"/>
  <c r="BK152" i="164"/>
  <c r="BL162" i="164"/>
  <c r="BL151" i="164"/>
  <c r="BK151" i="164" s="1"/>
  <c r="Z72" i="163"/>
  <c r="Z72" i="166" s="1"/>
  <c r="AG151" i="164"/>
  <c r="AH161" i="164"/>
  <c r="AH154" i="164"/>
  <c r="AG154" i="164" s="1"/>
  <c r="M152" i="164"/>
  <c r="N162" i="164"/>
  <c r="N151" i="164"/>
  <c r="M151" i="164" s="1"/>
  <c r="BG162" i="164"/>
  <c r="BF152" i="164"/>
  <c r="BG151" i="164"/>
  <c r="BF151" i="164" s="1"/>
  <c r="CA213" i="164"/>
  <c r="BZ213" i="164" s="1"/>
  <c r="BQ172" i="164"/>
  <c r="BP172" i="164" s="1"/>
  <c r="BQ171" i="164"/>
  <c r="BP171" i="164" s="1"/>
  <c r="BV213" i="164"/>
  <c r="BU213" i="164" s="1"/>
  <c r="BA152" i="164"/>
  <c r="BB162" i="164"/>
  <c r="BB151" i="164"/>
  <c r="BA151" i="164" s="1"/>
  <c r="CA221" i="164"/>
  <c r="CA222" i="164"/>
  <c r="BZ222" i="164" s="1"/>
  <c r="BQ221" i="164"/>
  <c r="BQ222" i="164"/>
  <c r="CA163" i="164"/>
  <c r="CA171" i="164"/>
  <c r="BZ171" i="164" s="1"/>
  <c r="CA172" i="164"/>
  <c r="BZ172" i="164" s="1"/>
  <c r="R152" i="164"/>
  <c r="S162" i="164"/>
  <c r="S151" i="164"/>
  <c r="R151" i="164" s="1"/>
  <c r="BV221" i="164"/>
  <c r="BU221" i="164" s="1"/>
  <c r="BV222" i="164"/>
  <c r="BU222" i="164" s="1"/>
  <c r="S18" i="163"/>
  <c r="S18" i="166" s="1"/>
  <c r="Z18" i="163"/>
  <c r="Z18" i="166" s="1"/>
  <c r="BQ213" i="164"/>
  <c r="BP213" i="164" s="1"/>
  <c r="U109" i="163" l="1"/>
  <c r="U109" i="166" s="1"/>
  <c r="V108" i="163"/>
  <c r="V108" i="166" s="1"/>
  <c r="T108" i="163"/>
  <c r="T108" i="166" s="1"/>
  <c r="X108" i="163"/>
  <c r="X108" i="166" s="1"/>
  <c r="W108" i="163"/>
  <c r="W108" i="166" s="1"/>
  <c r="V109" i="163"/>
  <c r="V109" i="166" s="1"/>
  <c r="S108" i="163"/>
  <c r="S108" i="166" s="1"/>
  <c r="U108" i="163"/>
  <c r="U108" i="166" s="1"/>
  <c r="T109" i="163"/>
  <c r="T109" i="166" s="1"/>
  <c r="U73" i="163"/>
  <c r="U73" i="166" s="1"/>
  <c r="D73" i="166"/>
  <c r="W73" i="163"/>
  <c r="W73" i="166" s="1"/>
  <c r="X73" i="163"/>
  <c r="X73" i="166" s="1"/>
  <c r="V73" i="163"/>
  <c r="V73" i="166" s="1"/>
  <c r="AH110" i="163"/>
  <c r="AG110" i="166"/>
  <c r="AF109" i="163"/>
  <c r="AF109" i="166" s="1"/>
  <c r="AH109" i="166"/>
  <c r="AF108" i="163"/>
  <c r="AF108" i="166" s="1"/>
  <c r="AH108" i="166"/>
  <c r="D91" i="163"/>
  <c r="AF91" i="166"/>
  <c r="AF92" i="163"/>
  <c r="AH92" i="166"/>
  <c r="D90" i="163"/>
  <c r="AF90" i="166"/>
  <c r="U72" i="163"/>
  <c r="U72" i="166" s="1"/>
  <c r="D72" i="166"/>
  <c r="X72" i="163"/>
  <c r="X72" i="166" s="1"/>
  <c r="W72" i="163"/>
  <c r="W72" i="166" s="1"/>
  <c r="V72" i="163"/>
  <c r="V72" i="166" s="1"/>
  <c r="T72" i="163"/>
  <c r="T72" i="166" s="1"/>
  <c r="S72" i="163"/>
  <c r="S72" i="166" s="1"/>
  <c r="D74" i="163"/>
  <c r="AF74" i="166"/>
  <c r="CF224" i="175"/>
  <c r="CE224" i="175"/>
  <c r="CD224" i="175"/>
  <c r="CC224" i="175"/>
  <c r="CF234" i="175"/>
  <c r="CE234" i="175"/>
  <c r="CH224" i="175"/>
  <c r="CK224" i="175"/>
  <c r="CJ224" i="175"/>
  <c r="CI224" i="175"/>
  <c r="CK234" i="175"/>
  <c r="CJ234" i="175"/>
  <c r="CO224" i="175"/>
  <c r="CN224" i="175"/>
  <c r="CM224" i="175"/>
  <c r="CP224" i="175"/>
  <c r="CP234" i="175"/>
  <c r="CO234" i="175"/>
  <c r="CK174" i="175"/>
  <c r="CJ174" i="175"/>
  <c r="CI174" i="175"/>
  <c r="CH174" i="175"/>
  <c r="CK184" i="175"/>
  <c r="CJ184" i="175"/>
  <c r="D110" i="163"/>
  <c r="BV262" i="164"/>
  <c r="BU262" i="164" s="1"/>
  <c r="BP222" i="164"/>
  <c r="BQ263" i="164"/>
  <c r="BP263" i="164" s="1"/>
  <c r="BP163" i="164"/>
  <c r="BV255" i="164"/>
  <c r="BU255" i="164" s="1"/>
  <c r="BQ256" i="164"/>
  <c r="BP256" i="164" s="1"/>
  <c r="BZ221" i="164"/>
  <c r="CA262" i="164"/>
  <c r="BZ262" i="164" s="1"/>
  <c r="BP221" i="164"/>
  <c r="BQ262" i="164"/>
  <c r="BP262" i="164" s="1"/>
  <c r="CA255" i="164"/>
  <c r="BZ255" i="164" s="1"/>
  <c r="BV263" i="164"/>
  <c r="BU263" i="164" s="1"/>
  <c r="BZ163" i="164"/>
  <c r="BU172" i="164"/>
  <c r="BV256" i="164"/>
  <c r="BU256" i="164" s="1"/>
  <c r="CA263" i="164"/>
  <c r="BZ263" i="164" s="1"/>
  <c r="CA256" i="164"/>
  <c r="BZ256" i="164" s="1"/>
  <c r="BQ255" i="164"/>
  <c r="BP255" i="164" s="1"/>
  <c r="BV223" i="164"/>
  <c r="AH171" i="164"/>
  <c r="AG161" i="164"/>
  <c r="AH164" i="164"/>
  <c r="AG164" i="164" s="1"/>
  <c r="BF162" i="164"/>
  <c r="BG172" i="164"/>
  <c r="BG161" i="164"/>
  <c r="I172" i="164"/>
  <c r="H162" i="164"/>
  <c r="I161" i="164"/>
  <c r="H161" i="164" s="1"/>
  <c r="BQ173" i="164"/>
  <c r="BP173" i="164" s="1"/>
  <c r="AG162" i="164"/>
  <c r="AH172" i="164"/>
  <c r="CA173" i="164"/>
  <c r="BZ173" i="164" s="1"/>
  <c r="BQ223" i="164"/>
  <c r="BB172" i="164"/>
  <c r="BA162" i="164"/>
  <c r="BB161" i="164"/>
  <c r="AC172" i="164"/>
  <c r="AB162" i="164"/>
  <c r="W162" i="164"/>
  <c r="X172" i="164"/>
  <c r="AB161" i="164"/>
  <c r="AC171" i="164"/>
  <c r="AC164" i="164"/>
  <c r="M162" i="164"/>
  <c r="N172" i="164"/>
  <c r="N161" i="164"/>
  <c r="BL172" i="164"/>
  <c r="BK162" i="164"/>
  <c r="BL161" i="164"/>
  <c r="S172" i="164"/>
  <c r="R162" i="164"/>
  <c r="S161" i="164"/>
  <c r="R161" i="164" s="1"/>
  <c r="CA223" i="164"/>
  <c r="BZ223" i="164" s="1"/>
  <c r="BV173" i="164"/>
  <c r="BU173" i="164" s="1"/>
  <c r="X171" i="164"/>
  <c r="W161" i="164"/>
  <c r="X164" i="164"/>
  <c r="W164" i="164" s="1"/>
  <c r="V90" i="163" l="1"/>
  <c r="V90" i="166" s="1"/>
  <c r="D90" i="166"/>
  <c r="U90" i="163"/>
  <c r="U90" i="166" s="1"/>
  <c r="S90" i="163"/>
  <c r="S90" i="166" s="1"/>
  <c r="X90" i="163"/>
  <c r="X90" i="166" s="1"/>
  <c r="W90" i="163"/>
  <c r="W90" i="166" s="1"/>
  <c r="T90" i="163"/>
  <c r="T90" i="166" s="1"/>
  <c r="D92" i="163"/>
  <c r="Z92" i="163" s="1"/>
  <c r="Z92" i="166" s="1"/>
  <c r="AF92" i="166"/>
  <c r="V91" i="163"/>
  <c r="V91" i="166" s="1"/>
  <c r="D91" i="166"/>
  <c r="W91" i="163"/>
  <c r="W91" i="166" s="1"/>
  <c r="X91" i="163"/>
  <c r="X91" i="166" s="1"/>
  <c r="S91" i="163"/>
  <c r="S91" i="166" s="1"/>
  <c r="T91" i="163"/>
  <c r="T91" i="166" s="1"/>
  <c r="U91" i="163"/>
  <c r="U91" i="166" s="1"/>
  <c r="U74" i="163"/>
  <c r="U74" i="166" s="1"/>
  <c r="D74" i="166"/>
  <c r="X74" i="163"/>
  <c r="X74" i="166" s="1"/>
  <c r="V74" i="163"/>
  <c r="V74" i="166" s="1"/>
  <c r="W74" i="163"/>
  <c r="W74" i="166" s="1"/>
  <c r="AF110" i="163"/>
  <c r="AF110" i="166" s="1"/>
  <c r="AH110" i="166"/>
  <c r="U110" i="163"/>
  <c r="U110" i="166" s="1"/>
  <c r="D110" i="166"/>
  <c r="V110" i="163"/>
  <c r="V110" i="166" s="1"/>
  <c r="W110" i="163"/>
  <c r="W110" i="166" s="1"/>
  <c r="X110" i="163"/>
  <c r="X110" i="166" s="1"/>
  <c r="S110" i="163"/>
  <c r="S110" i="166" s="1"/>
  <c r="T110" i="163"/>
  <c r="T110" i="166" s="1"/>
  <c r="CA264" i="164"/>
  <c r="BZ264" i="164" s="1"/>
  <c r="BV257" i="164"/>
  <c r="BU257" i="164" s="1"/>
  <c r="BK161" i="164"/>
  <c r="BA161" i="164"/>
  <c r="AB164" i="164"/>
  <c r="BU223" i="164"/>
  <c r="BV264" i="164"/>
  <c r="BU264" i="164" s="1"/>
  <c r="CA257" i="164"/>
  <c r="BZ257" i="164" s="1"/>
  <c r="M161" i="164"/>
  <c r="BQ257" i="164"/>
  <c r="BP257" i="164" s="1"/>
  <c r="BP223" i="164"/>
  <c r="BQ264" i="164"/>
  <c r="BP264" i="164" s="1"/>
  <c r="BF161" i="164"/>
  <c r="N182" i="164"/>
  <c r="N256" i="164" s="1"/>
  <c r="M256" i="164" s="1"/>
  <c r="M172" i="164"/>
  <c r="N171" i="164"/>
  <c r="M171" i="164" s="1"/>
  <c r="X182" i="164"/>
  <c r="X256" i="164" s="1"/>
  <c r="W256" i="164" s="1"/>
  <c r="W172" i="164"/>
  <c r="BG182" i="164"/>
  <c r="BG256" i="164" s="1"/>
  <c r="BF256" i="164" s="1"/>
  <c r="BF172" i="164"/>
  <c r="BG171" i="164"/>
  <c r="BF171" i="164" s="1"/>
  <c r="H172" i="164"/>
  <c r="I182" i="164"/>
  <c r="I256" i="164" s="1"/>
  <c r="H256" i="164" s="1"/>
  <c r="I171" i="164"/>
  <c r="H171" i="164" s="1"/>
  <c r="R172" i="164"/>
  <c r="S182" i="164"/>
  <c r="S256" i="164" s="1"/>
  <c r="R256" i="164" s="1"/>
  <c r="S171" i="164"/>
  <c r="AH182" i="164"/>
  <c r="AH256" i="164" s="1"/>
  <c r="AG256" i="164" s="1"/>
  <c r="AG172" i="164"/>
  <c r="AB171" i="164"/>
  <c r="AC181" i="164"/>
  <c r="AC255" i="164" s="1"/>
  <c r="AB255" i="164" s="1"/>
  <c r="AC174" i="164"/>
  <c r="AB174" i="164" s="1"/>
  <c r="BA172" i="164"/>
  <c r="BB182" i="164"/>
  <c r="BB256" i="164" s="1"/>
  <c r="BA256" i="164" s="1"/>
  <c r="BB171" i="164"/>
  <c r="BA171" i="164" s="1"/>
  <c r="W171" i="164"/>
  <c r="X181" i="164"/>
  <c r="X255" i="164" s="1"/>
  <c r="W255" i="164" s="1"/>
  <c r="X174" i="164"/>
  <c r="W174" i="164" s="1"/>
  <c r="BK172" i="164"/>
  <c r="BL182" i="164"/>
  <c r="BL256" i="164" s="1"/>
  <c r="BK256" i="164" s="1"/>
  <c r="BL171" i="164"/>
  <c r="BK171" i="164" s="1"/>
  <c r="AB172" i="164"/>
  <c r="AC182" i="164"/>
  <c r="AC256" i="164" s="1"/>
  <c r="AB256" i="164" s="1"/>
  <c r="AG171" i="164"/>
  <c r="AH181" i="164"/>
  <c r="AH255" i="164" s="1"/>
  <c r="AG255" i="164" s="1"/>
  <c r="AH174" i="164"/>
  <c r="AG174" i="164" s="1"/>
  <c r="D92" i="166" l="1"/>
  <c r="V92" i="163"/>
  <c r="V92" i="166" s="1"/>
  <c r="T92" i="163"/>
  <c r="T92" i="166" s="1"/>
  <c r="W92" i="163"/>
  <c r="W92" i="166" s="1"/>
  <c r="X92" i="163"/>
  <c r="X92" i="166" s="1"/>
  <c r="S92" i="163"/>
  <c r="S92" i="166" s="1"/>
  <c r="U92" i="163"/>
  <c r="U92" i="166" s="1"/>
  <c r="R171" i="164"/>
  <c r="AB181" i="164"/>
  <c r="AC191" i="164"/>
  <c r="AC184" i="164"/>
  <c r="AC258" i="164" s="1"/>
  <c r="AB258" i="164" s="1"/>
  <c r="M182" i="164"/>
  <c r="N192" i="164"/>
  <c r="N181" i="164"/>
  <c r="N255" i="164" s="1"/>
  <c r="M255" i="164" s="1"/>
  <c r="W181" i="164"/>
  <c r="X191" i="164"/>
  <c r="X184" i="164"/>
  <c r="AG182" i="164"/>
  <c r="AH192" i="164"/>
  <c r="F37" i="163"/>
  <c r="F37" i="166" s="1"/>
  <c r="AC192" i="164"/>
  <c r="AB182" i="164"/>
  <c r="BF182" i="164"/>
  <c r="BG192" i="164"/>
  <c r="BG181" i="164"/>
  <c r="BG255" i="164" s="1"/>
  <c r="BF255" i="164" s="1"/>
  <c r="BB192" i="164"/>
  <c r="BA182" i="164"/>
  <c r="F73" i="163"/>
  <c r="F73" i="166" s="1"/>
  <c r="BB181" i="164"/>
  <c r="BB255" i="164" s="1"/>
  <c r="BA255" i="164" s="1"/>
  <c r="S192" i="164"/>
  <c r="R182" i="164"/>
  <c r="S181" i="164"/>
  <c r="R181" i="164" s="1"/>
  <c r="I192" i="164"/>
  <c r="H182" i="164"/>
  <c r="F19" i="163"/>
  <c r="F19" i="166" s="1"/>
  <c r="I181" i="164"/>
  <c r="I255" i="164" s="1"/>
  <c r="H255" i="164" s="1"/>
  <c r="W182" i="164"/>
  <c r="X192" i="164"/>
  <c r="AH191" i="164"/>
  <c r="AG181" i="164"/>
  <c r="E37" i="163"/>
  <c r="E37" i="166" s="1"/>
  <c r="AH184" i="164"/>
  <c r="AH258" i="164" s="1"/>
  <c r="AG258" i="164" s="1"/>
  <c r="BL192" i="164"/>
  <c r="BK182" i="164"/>
  <c r="BL181" i="164"/>
  <c r="BK181" i="164" s="1"/>
  <c r="BL255" i="164" l="1"/>
  <c r="BK255" i="164" s="1"/>
  <c r="W184" i="164"/>
  <c r="X258" i="164"/>
  <c r="W258" i="164" s="1"/>
  <c r="S255" i="164"/>
  <c r="R255" i="164" s="1"/>
  <c r="T73" i="163"/>
  <c r="T73" i="166" s="1"/>
  <c r="T19" i="163"/>
  <c r="T19" i="166" s="1"/>
  <c r="T37" i="163"/>
  <c r="T37" i="166" s="1"/>
  <c r="L37" i="163"/>
  <c r="L37" i="166" s="1"/>
  <c r="M181" i="164"/>
  <c r="AB184" i="164"/>
  <c r="BF181" i="164"/>
  <c r="M37" i="163"/>
  <c r="M37" i="166" s="1"/>
  <c r="M73" i="163"/>
  <c r="M73" i="166" s="1"/>
  <c r="M19" i="163"/>
  <c r="M19" i="166" s="1"/>
  <c r="AC201" i="164"/>
  <c r="AB191" i="164"/>
  <c r="AC194" i="164"/>
  <c r="H192" i="164"/>
  <c r="I202" i="164"/>
  <c r="I191" i="164"/>
  <c r="BG202" i="164"/>
  <c r="BF192" i="164"/>
  <c r="BG191" i="164"/>
  <c r="W191" i="164"/>
  <c r="X201" i="164"/>
  <c r="X194" i="164"/>
  <c r="S37" i="163"/>
  <c r="S37" i="166" s="1"/>
  <c r="AG191" i="164"/>
  <c r="AH201" i="164"/>
  <c r="AH194" i="164"/>
  <c r="BA192" i="164"/>
  <c r="BB202" i="164"/>
  <c r="BB191" i="164"/>
  <c r="X202" i="164"/>
  <c r="W192" i="164"/>
  <c r="R192" i="164"/>
  <c r="S202" i="164"/>
  <c r="S191" i="164"/>
  <c r="BA181" i="164"/>
  <c r="E73" i="163"/>
  <c r="E73" i="166" s="1"/>
  <c r="AB192" i="164"/>
  <c r="AC202" i="164"/>
  <c r="N202" i="164"/>
  <c r="M192" i="164"/>
  <c r="N191" i="164"/>
  <c r="H181" i="164"/>
  <c r="E19" i="163"/>
  <c r="E19" i="166" s="1"/>
  <c r="AG184" i="164"/>
  <c r="H37" i="163"/>
  <c r="H37" i="166" s="1"/>
  <c r="BK192" i="164"/>
  <c r="BL202" i="164"/>
  <c r="BL191" i="164"/>
  <c r="AH202" i="164"/>
  <c r="AG192" i="164"/>
  <c r="R191" i="164" l="1"/>
  <c r="BA191" i="164"/>
  <c r="M191" i="164"/>
  <c r="AB194" i="164"/>
  <c r="L19" i="163"/>
  <c r="L19" i="166" s="1"/>
  <c r="BK191" i="164"/>
  <c r="H191" i="164"/>
  <c r="W194" i="164"/>
  <c r="BF191" i="164"/>
  <c r="AG194" i="164"/>
  <c r="V37" i="163"/>
  <c r="V37" i="166" s="1"/>
  <c r="O37" i="163"/>
  <c r="O37" i="166" s="1"/>
  <c r="L73" i="163"/>
  <c r="L73" i="166" s="1"/>
  <c r="S19" i="163"/>
  <c r="S19" i="166" s="1"/>
  <c r="Z19" i="163"/>
  <c r="Z19" i="166" s="1"/>
  <c r="AC211" i="164"/>
  <c r="AB201" i="164"/>
  <c r="AC204" i="164"/>
  <c r="AB204" i="164" s="1"/>
  <c r="AH212" i="164"/>
  <c r="AG202" i="164"/>
  <c r="R202" i="164"/>
  <c r="S212" i="164"/>
  <c r="S201" i="164"/>
  <c r="R201" i="164" s="1"/>
  <c r="AG201" i="164"/>
  <c r="AH211" i="164"/>
  <c r="AH204" i="164"/>
  <c r="AG204" i="164" s="1"/>
  <c r="BK202" i="164"/>
  <c r="BL212" i="164"/>
  <c r="BL201" i="164"/>
  <c r="BK201" i="164" s="1"/>
  <c r="N212" i="164"/>
  <c r="M202" i="164"/>
  <c r="N201" i="164"/>
  <c r="M201" i="164" s="1"/>
  <c r="Z37" i="163"/>
  <c r="Z37" i="166" s="1"/>
  <c r="AB202" i="164"/>
  <c r="AC212" i="164"/>
  <c r="X212" i="164"/>
  <c r="W202" i="164"/>
  <c r="H202" i="164"/>
  <c r="I212" i="164"/>
  <c r="I201" i="164"/>
  <c r="H201" i="164" s="1"/>
  <c r="BF202" i="164"/>
  <c r="BG212" i="164"/>
  <c r="BG201" i="164"/>
  <c r="BF201" i="164" s="1"/>
  <c r="S73" i="163"/>
  <c r="S73" i="166" s="1"/>
  <c r="Z73" i="163"/>
  <c r="Z73" i="166" s="1"/>
  <c r="BB212" i="164"/>
  <c r="BA202" i="164"/>
  <c r="BB201" i="164"/>
  <c r="BA201" i="164" s="1"/>
  <c r="W201" i="164"/>
  <c r="X211" i="164"/>
  <c r="X204" i="164"/>
  <c r="W204" i="164" s="1"/>
  <c r="X221" i="164" l="1"/>
  <c r="W211" i="164"/>
  <c r="X214" i="164"/>
  <c r="S222" i="164"/>
  <c r="R212" i="164"/>
  <c r="S211" i="164"/>
  <c r="R211" i="164" s="1"/>
  <c r="W212" i="164"/>
  <c r="X222" i="164"/>
  <c r="BL222" i="164"/>
  <c r="BK212" i="164"/>
  <c r="BL211" i="164"/>
  <c r="BK211" i="164" s="1"/>
  <c r="AC222" i="164"/>
  <c r="AB212" i="164"/>
  <c r="AG212" i="164"/>
  <c r="AH222" i="164"/>
  <c r="BF212" i="164"/>
  <c r="BG222" i="164"/>
  <c r="BG211" i="164"/>
  <c r="BF211" i="164" s="1"/>
  <c r="AH221" i="164"/>
  <c r="AG211" i="164"/>
  <c r="AH214" i="164"/>
  <c r="AG214" i="164" s="1"/>
  <c r="AB211" i="164"/>
  <c r="AC221" i="164"/>
  <c r="AC214" i="164"/>
  <c r="BB222" i="164"/>
  <c r="BA212" i="164"/>
  <c r="BB211" i="164"/>
  <c r="BA211" i="164" s="1"/>
  <c r="M212" i="164"/>
  <c r="N222" i="164"/>
  <c r="N211" i="164"/>
  <c r="M211" i="164" s="1"/>
  <c r="I222" i="164"/>
  <c r="H212" i="164"/>
  <c r="I211" i="164"/>
  <c r="H211" i="164" s="1"/>
  <c r="W214" i="164" l="1"/>
  <c r="AB214" i="164"/>
  <c r="BA222" i="164"/>
  <c r="BB232" i="164"/>
  <c r="BB263" i="164" s="1"/>
  <c r="BA263" i="164" s="1"/>
  <c r="BB221" i="164"/>
  <c r="BA221" i="164" s="1"/>
  <c r="BK222" i="164"/>
  <c r="BL232" i="164"/>
  <c r="BL263" i="164" s="1"/>
  <c r="BK263" i="164" s="1"/>
  <c r="BL221" i="164"/>
  <c r="W222" i="164"/>
  <c r="X232" i="164"/>
  <c r="AB221" i="164"/>
  <c r="AC231" i="164"/>
  <c r="AC262" i="164" s="1"/>
  <c r="AB262" i="164" s="1"/>
  <c r="AC224" i="164"/>
  <c r="AB224" i="164" s="1"/>
  <c r="M222" i="164"/>
  <c r="N232" i="164"/>
  <c r="N263" i="164" s="1"/>
  <c r="M263" i="164" s="1"/>
  <c r="N221" i="164"/>
  <c r="M221" i="164" s="1"/>
  <c r="BG232" i="164"/>
  <c r="BG263" i="164" s="1"/>
  <c r="BF263" i="164" s="1"/>
  <c r="BF222" i="164"/>
  <c r="BG221" i="164"/>
  <c r="BF221" i="164" s="1"/>
  <c r="X231" i="164"/>
  <c r="X262" i="164" s="1"/>
  <c r="W262" i="164" s="1"/>
  <c r="W221" i="164"/>
  <c r="X224" i="164"/>
  <c r="W224" i="164" s="1"/>
  <c r="I232" i="164"/>
  <c r="I263" i="164" s="1"/>
  <c r="H263" i="164" s="1"/>
  <c r="H222" i="164"/>
  <c r="I221" i="164"/>
  <c r="H221" i="164" s="1"/>
  <c r="AG222" i="164"/>
  <c r="AH232" i="164"/>
  <c r="AH263" i="164" s="1"/>
  <c r="AG263" i="164" s="1"/>
  <c r="AC232" i="164"/>
  <c r="AC263" i="164" s="1"/>
  <c r="AB263" i="164" s="1"/>
  <c r="AB222" i="164"/>
  <c r="S232" i="164"/>
  <c r="S263" i="164" s="1"/>
  <c r="R263" i="164" s="1"/>
  <c r="R222" i="164"/>
  <c r="S221" i="164"/>
  <c r="R221" i="164" s="1"/>
  <c r="AH231" i="164"/>
  <c r="AH262" i="164" s="1"/>
  <c r="AG262" i="164" s="1"/>
  <c r="AG221" i="164"/>
  <c r="AH224" i="164"/>
  <c r="AG224" i="164" l="1"/>
  <c r="W232" i="164"/>
  <c r="X263" i="164"/>
  <c r="W263" i="164" s="1"/>
  <c r="BK221" i="164"/>
  <c r="AB232" i="164"/>
  <c r="AB231" i="164"/>
  <c r="AC234" i="164"/>
  <c r="AC265" i="164" s="1"/>
  <c r="AB265" i="164" s="1"/>
  <c r="F38" i="163"/>
  <c r="F38" i="166" s="1"/>
  <c r="AG232" i="164"/>
  <c r="E38" i="163"/>
  <c r="E38" i="166" s="1"/>
  <c r="AG231" i="164"/>
  <c r="AH234" i="164"/>
  <c r="AH265" i="164" s="1"/>
  <c r="AG265" i="164" s="1"/>
  <c r="H232" i="164"/>
  <c r="F20" i="163"/>
  <c r="F20" i="166" s="1"/>
  <c r="I231" i="164"/>
  <c r="I262" i="164" s="1"/>
  <c r="H262" i="164" s="1"/>
  <c r="M232" i="164"/>
  <c r="N231" i="164"/>
  <c r="N262" i="164" s="1"/>
  <c r="M262" i="164" s="1"/>
  <c r="BK232" i="164"/>
  <c r="BL231" i="164"/>
  <c r="BK231" i="164" s="1"/>
  <c r="W231" i="164"/>
  <c r="X234" i="164"/>
  <c r="W234" i="164" s="1"/>
  <c r="BA232" i="164"/>
  <c r="F74" i="163"/>
  <c r="F74" i="166" s="1"/>
  <c r="BB231" i="164"/>
  <c r="BB262" i="164" s="1"/>
  <c r="BA262" i="164" s="1"/>
  <c r="BF232" i="164"/>
  <c r="BG231" i="164"/>
  <c r="BG262" i="164" s="1"/>
  <c r="BF262" i="164" s="1"/>
  <c r="R232" i="164"/>
  <c r="S231" i="164"/>
  <c r="R231" i="164" s="1"/>
  <c r="S262" i="164" l="1"/>
  <c r="R262" i="164" s="1"/>
  <c r="BL262" i="164"/>
  <c r="BK262" i="164" s="1"/>
  <c r="X265" i="164"/>
  <c r="W265" i="164" s="1"/>
  <c r="T38" i="163"/>
  <c r="T38" i="166" s="1"/>
  <c r="T20" i="163"/>
  <c r="T20" i="166" s="1"/>
  <c r="T74" i="163"/>
  <c r="T74" i="166" s="1"/>
  <c r="M38" i="163"/>
  <c r="M38" i="166" s="1"/>
  <c r="BF231" i="164"/>
  <c r="M231" i="164"/>
  <c r="AB234" i="164"/>
  <c r="L38" i="163"/>
  <c r="L38" i="166" s="1"/>
  <c r="M20" i="163"/>
  <c r="M20" i="166" s="1"/>
  <c r="M74" i="163"/>
  <c r="M74" i="166" s="1"/>
  <c r="S38" i="163"/>
  <c r="S38" i="166" s="1"/>
  <c r="AG234" i="164"/>
  <c r="H38" i="163"/>
  <c r="H38" i="166" s="1"/>
  <c r="E74" i="163"/>
  <c r="E74" i="166" s="1"/>
  <c r="BA231" i="164"/>
  <c r="E20" i="163"/>
  <c r="E20" i="166" s="1"/>
  <c r="H231" i="164"/>
  <c r="O38" i="163" l="1"/>
  <c r="O38" i="166" s="1"/>
  <c r="V38" i="163"/>
  <c r="V38" i="166" s="1"/>
  <c r="L74" i="163"/>
  <c r="L74" i="166" s="1"/>
  <c r="L20" i="163"/>
  <c r="L20" i="166" s="1"/>
  <c r="S74" i="163"/>
  <c r="S74" i="166" s="1"/>
  <c r="Z74" i="163"/>
  <c r="Z74" i="166" s="1"/>
  <c r="Z38" i="163"/>
  <c r="Z38" i="166" s="1"/>
  <c r="S20" i="163"/>
  <c r="S20" i="166" s="1"/>
  <c r="Z20" i="163"/>
  <c r="Z20" i="16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Modris</author>
    <author>tc={F0587B49-EE8C-4028-BAA3-BEF41843B397}</author>
    <author>tc={1CBDA9F1-F01C-4702-9967-F348383B43C6}</author>
  </authors>
  <commentList>
    <comment ref="H11" authorId="0" shapeId="0" xr:uid="{DDA9AEB4-8240-4151-8484-95B636CAA20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1" authorId="0" shapeId="0" xr:uid="{F3841D2C-0223-45C5-B870-9E63DC9DAB9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1" authorId="0" shapeId="0" xr:uid="{8C3D5ADE-6A45-48AD-8D76-C11ED498CD1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1" authorId="0" shapeId="0" xr:uid="{115B3CCA-B065-4435-AA54-4E04D450004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1" authorId="0" shapeId="0" xr:uid="{D7BBA176-FE15-49BF-8815-4DE3CA30643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1" authorId="0" shapeId="0" xr:uid="{E962265B-18BA-4383-8759-3C445D1DC9F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L11" authorId="0" shapeId="0" xr:uid="{99F39B5F-9FAD-4472-97FA-364E9FFE138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Q11" authorId="0" shapeId="0" xr:uid="{01DE44D2-1BA8-4457-860E-CA50322D323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V11" authorId="0" shapeId="0" xr:uid="{8FE1E1E0-3CF3-4E36-9A0F-9FAF82760A6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1" authorId="0" shapeId="0" xr:uid="{3F3306C6-0251-4AF0-A3FF-21645C630B6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1" authorId="0" shapeId="0" xr:uid="{61A8965D-739F-4654-ADAF-B6D58211992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1" authorId="0" shapeId="0" xr:uid="{EC284547-C234-491E-A422-0D60D95C78F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1" authorId="0" shapeId="0" xr:uid="{D56B229F-411B-475D-8689-5DEBAD13ACF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1" authorId="0" shapeId="0" xr:uid="{889AC333-FBD6-48F9-B29F-D3CCE38B303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1" authorId="0" shapeId="0" xr:uid="{708FB1F5-943D-463D-8D20-09BEF7DF421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1" authorId="0" shapeId="0" xr:uid="{EB60F47A-3926-4D83-A2CD-344A0EC03A8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1" authorId="0" shapeId="0" xr:uid="{5E79F91F-7E79-49D8-BE8F-2A0DEE7A771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1" authorId="0" shapeId="0" xr:uid="{5668F013-BAEE-4AF2-9E31-AD6B5A32B51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12" authorId="0" shapeId="0" xr:uid="{FF712DCB-88A7-4603-B322-4AF880377F0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2" authorId="0" shapeId="0" xr:uid="{811AF21A-AAB7-48C5-A7CB-777B0DD363E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2" authorId="0" shapeId="0" xr:uid="{283619D4-0865-4F71-BA51-911866FFA6A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2" authorId="0" shapeId="0" xr:uid="{17E7E329-97C8-4B97-8BD2-FF4FE9927CD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2" authorId="0" shapeId="0" xr:uid="{9EEF8D8B-438B-445A-85B0-0A736952BC7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2" authorId="0" shapeId="0" xr:uid="{5DB23A7F-4ED5-4A29-B085-609D529B58C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L12" authorId="0" shapeId="0" xr:uid="{A6027211-3BA7-474E-AA58-CF3097DEAFF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Q12" authorId="0" shapeId="0" xr:uid="{C77C08AF-0A37-45B3-86DD-31DB6FE4955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V12" authorId="0" shapeId="0" xr:uid="{23F86C45-81D5-493B-964C-12FEC6A43BF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2" authorId="0" shapeId="0" xr:uid="{C02448D5-8E41-4C33-ABD7-D3D8C1E3FDC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2" authorId="0" shapeId="0" xr:uid="{12985D85-89FF-4E74-B3DD-250B11ADB00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2" authorId="0" shapeId="0" xr:uid="{9D5DBE0A-8496-4AFA-93DC-02ECB40D51C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2" authorId="0" shapeId="0" xr:uid="{91B7ED01-E4DC-42FA-8B06-F72FEC05596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2" authorId="0" shapeId="0" xr:uid="{8C838580-8F20-4FE7-B2F6-B196426D603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2" authorId="0" shapeId="0" xr:uid="{E83A9383-85A8-4490-98A3-2E2C0EEFD42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2" authorId="0" shapeId="0" xr:uid="{6E268B97-9B2F-4720-A02C-8322A36D60A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2" authorId="0" shapeId="0" xr:uid="{368A575C-4C5B-4C3D-8B8E-B6B4A96B0AE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2" authorId="0" shapeId="0" xr:uid="{8606C6A8-B3B3-4D5D-917E-0CBA122F807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3" authorId="0" shapeId="0" xr:uid="{C7E5C97E-2C1E-4AE6-AECF-95F795D0A80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3" authorId="0" shapeId="0" xr:uid="{D913C4A7-7B2C-4820-BECA-4A014263816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3" authorId="0" shapeId="0" xr:uid="{AE6719C1-2F17-471E-8833-632F613F7B1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14" authorId="0" shapeId="0" xr:uid="{17A6839D-EC8A-4514-A5FE-2A3EC000D72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4" authorId="0" shapeId="0" xr:uid="{48962BF5-E76A-4E56-9468-927A4A28955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14" authorId="0" shapeId="0" xr:uid="{5B4161D7-78A8-4833-9E5E-8116489C716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4" authorId="0" shapeId="0" xr:uid="{564C5D80-8BE9-4A07-ACC3-B1BEAB45456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14" authorId="0" shapeId="0" xr:uid="{D5CDF279-30B4-472E-8DBC-AD156824F91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4" authorId="0" shapeId="0" xr:uid="{150830F0-F621-49B9-83B4-C348476B2C7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14" authorId="0" shapeId="0" xr:uid="{C6E5E6E2-A4F6-4313-B5FC-F065C3A7472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4" authorId="0" shapeId="0" xr:uid="{36F5AE70-73A5-4990-8448-5A930217B55B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14" authorId="0" shapeId="0" xr:uid="{74128F96-2F6F-4867-B90A-307DF6DF7C1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4" authorId="0" shapeId="0" xr:uid="{5EFE6CDE-2F08-48CC-94FA-F27B208238A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14" authorId="0" shapeId="0" xr:uid="{785431E0-AF01-4716-AB33-AA211B507F1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4" authorId="0" shapeId="0" xr:uid="{DF22F0D1-FBA6-477D-9B22-9CB357AE48B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14" authorId="0" shapeId="0" xr:uid="{FBE6EDDF-A33B-46D5-AA1D-FD2BE293DBB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4" authorId="0" shapeId="0" xr:uid="{CB7F8ACB-51CE-4684-9FA0-280365BE4C1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14" authorId="0" shapeId="0" xr:uid="{ED9577A3-6BAD-4B23-9D24-552828C23DC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4" authorId="0" shapeId="0" xr:uid="{9F372AE8-A4D1-4F25-B6C1-AB51B785AF9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14" authorId="0" shapeId="0" xr:uid="{EF899738-D54F-4BA7-8C32-A2F828A48D0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4" authorId="0" shapeId="0" xr:uid="{9FBDAF80-A06F-4FB7-B78F-6718BC627584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14" authorId="0" shapeId="0" xr:uid="{6EED478E-2073-4131-AB3F-8E066F53E3C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4" authorId="0" shapeId="0" xr:uid="{F74D8DE2-5F3D-4B39-8EED-372D3829E16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14" authorId="0" shapeId="0" xr:uid="{B531C464-7DA6-41F1-B0A3-7924CFB5933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4" authorId="0" shapeId="0" xr:uid="{345FEB18-C182-4578-B94D-70EB58F9630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14" authorId="0" shapeId="0" xr:uid="{9384A4A0-1DB0-438A-9686-72E63BB3975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4" authorId="0" shapeId="0" xr:uid="{27BDDCFA-A505-477C-829E-2DEE87E12BF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14" authorId="0" shapeId="0" xr:uid="{5B0BD264-8E00-4B89-BF7E-BA81FB7D551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4" authorId="0" shapeId="0" xr:uid="{BA1EF85D-D822-47F5-A1F1-E794983B0BA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14" authorId="0" shapeId="0" xr:uid="{931AC580-053E-4B33-8F19-614D7BC28B3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4" authorId="0" shapeId="0" xr:uid="{44598417-10EF-4167-B776-E9B97D5A736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14" authorId="0" shapeId="0" xr:uid="{4B4FA7CD-BF1E-4F56-BE04-C473E38E8C5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4" authorId="0" shapeId="0" xr:uid="{C72DEA7E-B28D-4779-B946-D17A320126E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14" authorId="0" shapeId="0" xr:uid="{DDCEF773-8038-4CC5-B0A0-5E99A1F293B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4" authorId="0" shapeId="0" xr:uid="{D279244A-15A4-47CE-A4AD-EF07EF84E70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14" authorId="0" shapeId="0" xr:uid="{CBBE2FEA-B7E3-4AC2-BDB7-CB585AE2CAD0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14" authorId="0" shapeId="0" xr:uid="{A268366B-F9AF-48A9-984B-2913E6A0BF7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4" authorId="0" shapeId="0" xr:uid="{37EE4820-0AD1-4D23-8D76-A5D618C19E7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14" authorId="0" shapeId="0" xr:uid="{4B46AE73-A8DC-4B5E-B9FB-A310DBA2B168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14" authorId="0" shapeId="0" xr:uid="{14FBAE9A-E212-4AC4-9E7D-1DF660D0395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4" authorId="0" shapeId="0" xr:uid="{E6523146-D04D-4533-9BDB-96F48A09124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14" authorId="0" shapeId="0" xr:uid="{D9F86582-AD26-47EF-97D6-43EAB7446C58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DE14" authorId="0" shapeId="0" xr:uid="{B0AABE75-18CC-42BF-8224-0E566BFCD305}">
      <text>
        <r>
          <rPr>
            <b/>
            <sz val="9"/>
            <color indexed="81"/>
            <rFont val="Tahoma"/>
            <family val="2"/>
            <charset val="186"/>
          </rPr>
          <t xml:space="preserve">CSP rādītājs
</t>
        </r>
      </text>
    </comment>
    <comment ref="DF14" authorId="0" shapeId="0" xr:uid="{4E7DDBFE-BAA4-4AB4-AB9D-F835ECC4E66A}">
      <text>
        <r>
          <rPr>
            <b/>
            <sz val="9"/>
            <color indexed="81"/>
            <rFont val="Tahoma"/>
            <family val="2"/>
            <charset val="186"/>
          </rPr>
          <t xml:space="preserve">CSP rādītājs
</t>
        </r>
      </text>
    </comment>
    <comment ref="DH14" authorId="0" shapeId="0" xr:uid="{CF82D13B-CF7A-41C9-ABEE-C8672A49F646}">
      <text>
        <r>
          <rPr>
            <b/>
            <sz val="9"/>
            <color indexed="81"/>
            <rFont val="Tahoma"/>
            <family val="2"/>
            <charset val="186"/>
          </rPr>
          <t xml:space="preserve">CSP rādītājs
</t>
        </r>
      </text>
    </comment>
    <comment ref="DI14" authorId="0" shapeId="0" xr:uid="{270D115A-8F20-4F70-B46F-509C75B2BC99}">
      <text>
        <r>
          <rPr>
            <b/>
            <sz val="9"/>
            <color indexed="81"/>
            <rFont val="Tahoma"/>
            <family val="2"/>
            <charset val="186"/>
          </rPr>
          <t xml:space="preserve">CSP rādītājs
</t>
        </r>
      </text>
    </comment>
    <comment ref="DK14" authorId="0" shapeId="0" xr:uid="{EFCBBFFC-521F-419E-ACCF-F4B7F75B12CF}">
      <text>
        <r>
          <rPr>
            <b/>
            <sz val="9"/>
            <color indexed="81"/>
            <rFont val="Tahoma"/>
            <family val="2"/>
            <charset val="186"/>
          </rPr>
          <t xml:space="preserve">CSP rādītājs
</t>
        </r>
      </text>
    </comment>
    <comment ref="DL14" authorId="0" shapeId="0" xr:uid="{2C5AFED6-20CD-468C-96A9-DC79CA029C4C}">
      <text>
        <r>
          <rPr>
            <b/>
            <sz val="9"/>
            <color indexed="81"/>
            <rFont val="Tahoma"/>
            <family val="2"/>
            <charset val="186"/>
          </rPr>
          <t xml:space="preserve">CSP rādītājs
</t>
        </r>
      </text>
    </comment>
    <comment ref="DX14" authorId="1" shapeId="0" xr:uid="{F0587B49-EE8C-4028-BAA3-BEF41843B397}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Skaits labots, atbilstoši CSB datiem</t>
        </r>
      </text>
    </comment>
    <comment ref="F15" authorId="0" shapeId="0" xr:uid="{8C6853A8-C975-468C-ABA0-95AF8DE6EB4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5" authorId="0" shapeId="0" xr:uid="{268B9A4E-7F5A-4404-AB19-DB50279521A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5" authorId="0" shapeId="0" xr:uid="{56005FC6-1440-4844-A141-AFA27C90A71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5" authorId="0" shapeId="0" xr:uid="{34BD6B72-D763-41A3-A134-99D2E2905F5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5" authorId="0" shapeId="0" xr:uid="{012AE0A3-6302-45C0-896A-AA3F1A56F9E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5" authorId="0" shapeId="0" xr:uid="{56ED5742-B188-431B-A59D-C1DC3B74F87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5" authorId="0" shapeId="0" xr:uid="{CA060684-828E-4101-9ECB-7D59AE73AC0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5" authorId="0" shapeId="0" xr:uid="{7BB1B151-3387-4100-9653-2B8AE8B1D6D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5" authorId="0" shapeId="0" xr:uid="{CADA2B75-7DF5-493A-B31D-4D1B96B6C08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5" authorId="0" shapeId="0" xr:uid="{0A4086C0-4919-4AD3-B373-A218135290D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5" authorId="0" shapeId="0" xr:uid="{AABC1A8A-AE28-4565-9EE1-13115E25E88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5" authorId="0" shapeId="0" xr:uid="{A8260AC3-51A3-454B-BF94-3E2CDF3871D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5" authorId="0" shapeId="0" xr:uid="{31B0AF86-5CB3-4FAF-8104-BA741351E92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5" authorId="0" shapeId="0" xr:uid="{039FD101-573D-4241-AB28-CFBF936C94F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5" authorId="0" shapeId="0" xr:uid="{45A0062A-CB83-4099-B830-D52E2FB2D69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5" authorId="0" shapeId="0" xr:uid="{D932F117-44E7-4313-9845-2FDBB4A177F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5" authorId="0" shapeId="0" xr:uid="{E8AEB53C-186B-4832-B005-BF7A7143DA2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5" authorId="0" shapeId="0" xr:uid="{2F0B1F1F-A1C7-4F4E-9642-E8841D0E4DF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DE15" authorId="0" shapeId="0" xr:uid="{827F4466-C174-42A8-8346-DDC11B5A389B}">
      <text>
        <r>
          <rPr>
            <b/>
            <sz val="9"/>
            <color indexed="81"/>
            <rFont val="Tahoma"/>
            <family val="2"/>
            <charset val="186"/>
          </rPr>
          <t xml:space="preserve">CSP rādītājs
</t>
        </r>
      </text>
    </comment>
    <comment ref="DF15" authorId="0" shapeId="0" xr:uid="{6A093E21-9133-461B-88CC-5044B4978891}">
      <text>
        <r>
          <rPr>
            <b/>
            <sz val="9"/>
            <color indexed="81"/>
            <rFont val="Tahoma"/>
            <family val="2"/>
            <charset val="186"/>
          </rPr>
          <t xml:space="preserve">CSP rādītājs
</t>
        </r>
      </text>
    </comment>
    <comment ref="DH15" authorId="0" shapeId="0" xr:uid="{CCABED36-C720-4F69-A03A-145BF24B1DC2}">
      <text>
        <r>
          <rPr>
            <b/>
            <sz val="9"/>
            <color indexed="81"/>
            <rFont val="Tahoma"/>
            <family val="2"/>
            <charset val="186"/>
          </rPr>
          <t xml:space="preserve">CSP rādītājs
</t>
        </r>
      </text>
    </comment>
    <comment ref="DI15" authorId="0" shapeId="0" xr:uid="{B0CB94AD-913D-4ABC-AB36-0E3EE7911154}">
      <text>
        <r>
          <rPr>
            <b/>
            <sz val="9"/>
            <color indexed="81"/>
            <rFont val="Tahoma"/>
            <family val="2"/>
            <charset val="186"/>
          </rPr>
          <t xml:space="preserve">CSP rādītājs
</t>
        </r>
      </text>
    </comment>
    <comment ref="DK15" authorId="0" shapeId="0" xr:uid="{E52BE324-9EE2-453A-9D88-52FA0599D913}">
      <text>
        <r>
          <rPr>
            <b/>
            <sz val="9"/>
            <color indexed="81"/>
            <rFont val="Tahoma"/>
            <family val="2"/>
            <charset val="186"/>
          </rPr>
          <t xml:space="preserve">CSP rādītājs
</t>
        </r>
      </text>
    </comment>
    <comment ref="DL15" authorId="0" shapeId="0" xr:uid="{AB2008F8-78EC-4AD7-8C40-0859AE001D32}">
      <text>
        <r>
          <rPr>
            <b/>
            <sz val="9"/>
            <color indexed="81"/>
            <rFont val="Tahoma"/>
            <family val="2"/>
            <charset val="186"/>
          </rPr>
          <t xml:space="preserve">CSP rādītājs
</t>
        </r>
      </text>
    </comment>
    <comment ref="DX15" authorId="2" shapeId="0" xr:uid="{1CBDA9F1-F01C-4702-9967-F348383B43C6}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Skaits labots, atbilstoši CSB datiem</t>
        </r>
      </text>
    </comment>
    <comment ref="F16" authorId="0" shapeId="0" xr:uid="{519B1CB1-3250-48EA-B111-1B4AB5199AB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6" authorId="0" shapeId="0" xr:uid="{8F2036AD-D90A-43C3-BB84-C5929BF79BD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6" authorId="0" shapeId="0" xr:uid="{869092C3-6D98-48B4-AC47-3B79618CBE0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6" authorId="0" shapeId="0" xr:uid="{BAA478C9-04F1-4DE8-8EBB-F31160E99AF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6" authorId="0" shapeId="0" xr:uid="{E9082C5E-D2CA-404D-82BA-9A17ABC473A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6" authorId="0" shapeId="0" xr:uid="{CDF0196A-F173-4D6D-9924-B4BF9B5F75E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6" authorId="0" shapeId="0" xr:uid="{D73C9381-752C-454C-85B9-A3254412FDF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6" authorId="0" shapeId="0" xr:uid="{8A0AD78C-5A66-4C4A-A5EC-EB1BADFF5FB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6" authorId="0" shapeId="0" xr:uid="{599F0CBA-247F-431A-8A0F-EEBF59D56D5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6" authorId="0" shapeId="0" xr:uid="{C3ABA3E6-46E2-4A8D-B7BD-6DFBF00C6D5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6" authorId="0" shapeId="0" xr:uid="{B2B5CB7C-A3E9-4714-81D4-F68BB19A6A7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6" authorId="0" shapeId="0" xr:uid="{74D5193B-C0E0-43EA-ABEB-3BFEC63D289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6" authorId="0" shapeId="0" xr:uid="{3EB05700-9773-4177-BF49-B946B55A3B0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6" authorId="0" shapeId="0" xr:uid="{79BC2A9C-1E71-441A-B87A-1F68E3053B1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6" authorId="0" shapeId="0" xr:uid="{385107C4-4F96-414E-AAB3-32E5E7EEDCD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6" authorId="0" shapeId="0" xr:uid="{9C6A6975-3652-434E-8327-45124CF0492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6" authorId="0" shapeId="0" xr:uid="{F78DA403-F20C-4747-A546-39AC4977974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6" authorId="0" shapeId="0" xr:uid="{3ECABECE-6403-483D-97AB-1DF88804140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18" authorId="0" shapeId="0" xr:uid="{B48E6EB1-8772-45AF-A2BF-1D1440CD7BB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8" authorId="0" shapeId="0" xr:uid="{2B3EA17B-A0BC-4484-A45B-B0CD6C1D7B2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18" authorId="0" shapeId="0" xr:uid="{4871A545-3510-4270-BF7A-A717CCEC164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8" authorId="0" shapeId="0" xr:uid="{6B2B5B9F-D904-4AEB-8034-91F1EF3C89C9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18" authorId="0" shapeId="0" xr:uid="{C223C3DA-9A93-4DB1-8798-78453C58C33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8" authorId="0" shapeId="0" xr:uid="{F730DF73-5F07-4B08-8FB0-5425F972CC8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18" authorId="0" shapeId="0" xr:uid="{A5112732-2F6A-4B2B-B280-E25B34F8859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8" authorId="0" shapeId="0" xr:uid="{A3BE7B99-920D-4DBD-A359-5B53B978D3C9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18" authorId="0" shapeId="0" xr:uid="{EF1D124D-CB23-47B0-804D-C6F39631176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8" authorId="0" shapeId="0" xr:uid="{9459C444-B3B0-454F-9ACB-E5EA6514D3E0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18" authorId="0" shapeId="0" xr:uid="{F8B8C127-68D4-4D35-B214-D7627A4B0AE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8" authorId="0" shapeId="0" xr:uid="{FF139DA8-46A5-40E9-892D-EF299C1615C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18" authorId="0" shapeId="0" xr:uid="{405187AF-DAF1-4814-9B2A-282DE8EDFBC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8" authorId="0" shapeId="0" xr:uid="{FDEB3398-8FAB-43B8-A477-C8C572672B09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18" authorId="0" shapeId="0" xr:uid="{08385B95-DBC1-4CBE-9961-5CFF1C761C2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8" authorId="0" shapeId="0" xr:uid="{186CF0B9-4C65-42D7-ACEA-437DDE063EF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18" authorId="0" shapeId="0" xr:uid="{D92F08AD-CCE6-408F-BF60-AC3F3860E6F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8" authorId="0" shapeId="0" xr:uid="{1867CB8C-4317-44CA-B517-0505889D1B5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18" authorId="0" shapeId="0" xr:uid="{D4D13A4C-184C-4640-86E5-1FA48DBF183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8" authorId="0" shapeId="0" xr:uid="{ABC58B42-BD2A-4261-B9E7-3BE9C5775340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18" authorId="0" shapeId="0" xr:uid="{5B98EF86-82AF-4EF9-9316-5ED59CD3508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8" authorId="0" shapeId="0" xr:uid="{663F76DA-38BC-4674-8085-DC5DF3DF77D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18" authorId="0" shapeId="0" xr:uid="{4B9B3346-3FD2-4706-842B-B82E43F7EF5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8" authorId="0" shapeId="0" xr:uid="{B2920E69-DFEC-445A-8642-5EE7AFD7185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18" authorId="0" shapeId="0" xr:uid="{2E5C22F3-3A9C-4F7A-870F-589521A04D8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8" authorId="0" shapeId="0" xr:uid="{79BBF994-E6AB-4384-9C4F-9E2AADDBA30E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18" authorId="0" shapeId="0" xr:uid="{6505BF0E-6DBC-45EA-8CDF-4163A1BAA38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8" authorId="0" shapeId="0" xr:uid="{F06E2774-139A-49F1-8C56-EDA5A61BBAC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18" authorId="0" shapeId="0" xr:uid="{1DB11B47-07AB-44FF-859D-D760A0A7FB7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8" authorId="0" shapeId="0" xr:uid="{2F5C46E9-0A70-4A26-B908-FEF9255CA8B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18" authorId="0" shapeId="0" xr:uid="{EC41C4E9-2199-422B-B572-845F83E2A7C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8" authorId="0" shapeId="0" xr:uid="{175AA6D7-5FCB-4B38-BA7A-80620F7E341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18" authorId="0" shapeId="0" xr:uid="{BA78224B-3398-40D6-8C99-F37A05B271B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8" authorId="0" shapeId="0" xr:uid="{3C29612D-BF26-4C92-BCA2-E5D1A03AC4A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18" authorId="0" shapeId="0" xr:uid="{5E83CDC3-83B5-4772-B4D4-B3066D5FDA6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8" authorId="0" shapeId="0" xr:uid="{D704DB24-54AE-46A9-9273-493E7B94E0E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19" authorId="0" shapeId="0" xr:uid="{67FF7C96-B06D-4943-9541-85F62A1F8CB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19" authorId="0" shapeId="0" xr:uid="{F95B40B2-110A-4921-B0DA-8D3F390A2CD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19" authorId="0" shapeId="0" xr:uid="{A73136F3-4414-4F48-9674-BA3AB618258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19" authorId="0" shapeId="0" xr:uid="{F8513A09-1239-4D98-B748-0A7CB3E21CB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19" authorId="0" shapeId="0" xr:uid="{988676E3-9AB9-4B3B-AC1A-04137675100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19" authorId="0" shapeId="0" xr:uid="{08CDA40D-D6F5-4A47-8230-58197DD82BB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19" authorId="0" shapeId="0" xr:uid="{DFD98CB2-A055-46AE-B7CB-871C1EEA02C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19" authorId="0" shapeId="0" xr:uid="{CC147B5C-1F82-4D10-9A3B-DC153BF3081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19" authorId="0" shapeId="0" xr:uid="{80DBE67A-9707-4405-A307-EE75C6CC509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19" authorId="0" shapeId="0" xr:uid="{31908E9E-75FA-407B-8374-9AE67F4C79A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19" authorId="0" shapeId="0" xr:uid="{681BEAB3-04A2-4898-AD27-1EEE7FEB3DF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19" authorId="0" shapeId="0" xr:uid="{852BA7C8-12AD-4029-9EAA-29ED87A2131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19" authorId="0" shapeId="0" xr:uid="{A2DC21A6-BC20-490B-865E-3E380BAA043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19" authorId="0" shapeId="0" xr:uid="{897A3386-32B6-4AEB-9ED9-403C8E39062C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19" authorId="0" shapeId="0" xr:uid="{D0ECD410-4B75-411D-B861-8C368223399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19" authorId="0" shapeId="0" xr:uid="{D1A32CF7-E488-4A49-92AB-F03955727997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19" authorId="0" shapeId="0" xr:uid="{F8FE9E7C-4A3A-44EC-A921-C40C72986E6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19" authorId="0" shapeId="0" xr:uid="{99DDD3C3-7AB0-40D2-828A-D9E99B47A88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19" authorId="0" shapeId="0" xr:uid="{721DD9A5-DD47-4601-9156-6E5B5CDAC3A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19" authorId="0" shapeId="0" xr:uid="{42A85304-F815-4D5F-8972-C5FBCD629A0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19" authorId="0" shapeId="0" xr:uid="{7EFCA46A-8EFA-4CA0-8B4A-4F84F173754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19" authorId="0" shapeId="0" xr:uid="{26B36426-5A17-4FB4-9262-D46A28F96AE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19" authorId="0" shapeId="0" xr:uid="{7627B6C6-6CDB-4749-9288-F797CA8A568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19" authorId="0" shapeId="0" xr:uid="{72B9E79A-DF2C-4328-9CDF-39D21D21AE7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19" authorId="0" shapeId="0" xr:uid="{665D8F20-6A3E-472A-B750-55A1BF07EA3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19" authorId="0" shapeId="0" xr:uid="{4B200221-C85C-471C-BF9A-AE56E8920AE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19" authorId="0" shapeId="0" xr:uid="{A5F422C8-5497-4E8D-ABFA-18CB57A7FAE9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19" authorId="0" shapeId="0" xr:uid="{EE04D2B9-2A53-4E78-8855-F65ED04D6FE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19" authorId="0" shapeId="0" xr:uid="{D8479C4B-5529-46C0-B558-8AA569E9545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19" authorId="0" shapeId="0" xr:uid="{7E71C7B9-F066-4E0A-B829-4273EA8951F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19" authorId="0" shapeId="0" xr:uid="{3550ABBC-A1EC-4AC3-A163-CD08A10FFAE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19" authorId="0" shapeId="0" xr:uid="{497A4BE0-1029-45A1-B36B-2BDCBAA4B6C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19" authorId="0" shapeId="0" xr:uid="{8BED2C22-5006-4875-A144-36482F7851C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19" authorId="0" shapeId="0" xr:uid="{E1C4C306-67D2-4D0F-BA4F-362551B80FB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19" authorId="0" shapeId="0" xr:uid="{C9BD9AD2-61D0-492D-A73B-0082D414C35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19" authorId="0" shapeId="0" xr:uid="{07087B84-8FA5-4BF0-A468-11F1B25B3729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21" authorId="0" shapeId="0" xr:uid="{8D50A092-A8D9-4E2F-A7CE-ED0AB2C40A7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21" authorId="0" shapeId="0" xr:uid="{D4E93B1E-8603-4D59-9CAC-15CB4EAB219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21" authorId="0" shapeId="0" xr:uid="{7A297310-D8A6-40BB-A9F9-8E8F64B85D3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21" authorId="0" shapeId="0" xr:uid="{40309558-E043-4025-B9D1-5265BBB2613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21" authorId="0" shapeId="0" xr:uid="{C0D5102E-82BE-4D4C-8A2D-3C2255F6344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21" authorId="0" shapeId="0" xr:uid="{14D7B213-3DA0-49BD-8B24-0D6D16373D4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21" authorId="0" shapeId="0" xr:uid="{6C416EDB-87AE-40C9-895B-D5B4E9831B3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21" authorId="0" shapeId="0" xr:uid="{3D05A4C7-9551-4D70-880E-C3B8FDF8B68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21" authorId="0" shapeId="0" xr:uid="{F521F21A-7D8D-428A-B61F-4E3EE3EE437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21" authorId="0" shapeId="0" xr:uid="{C8403F71-820D-49F5-9B87-50C7CDA4AF3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21" authorId="0" shapeId="0" xr:uid="{88E42311-D0FF-4600-8653-E3954BB5394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21" authorId="0" shapeId="0" xr:uid="{58605286-6A05-4B2E-9391-603249822F1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21" authorId="0" shapeId="0" xr:uid="{2BBDA524-CC9D-45E4-ABE2-08711D1BA52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21" authorId="0" shapeId="0" xr:uid="{81DA8FAF-0A75-447D-914E-2388E8360CD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21" authorId="0" shapeId="0" xr:uid="{92356BD6-C9F2-4FF4-A378-44CDFAD32CB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22" authorId="0" shapeId="0" xr:uid="{DFC271B2-4D13-4853-83D6-93F46A7A82E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22" authorId="0" shapeId="0" xr:uid="{E502D9A0-3AD3-47EA-94CC-8615DB84731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22" authorId="0" shapeId="0" xr:uid="{8230C033-4313-47F0-89CB-610206D96C4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22" authorId="0" shapeId="0" xr:uid="{924C5D2B-7A68-459B-B706-BCCCB4872C8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22" authorId="0" shapeId="0" xr:uid="{E3655D7A-1C21-4E27-A73D-0E5ECD3A31E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22" authorId="0" shapeId="0" xr:uid="{0A4153BB-15DA-466C-885A-AE51F985FF4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22" authorId="0" shapeId="0" xr:uid="{D0D11621-179B-4480-A12E-26E3ACFB42B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22" authorId="0" shapeId="0" xr:uid="{A133C15A-8196-48E1-A70D-7B2DF107D9E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22" authorId="0" shapeId="0" xr:uid="{385ABF12-ABB7-4340-8D88-BB47B613348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22" authorId="0" shapeId="0" xr:uid="{DBF364AC-8242-43BF-99AB-FEF182228EB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22" authorId="0" shapeId="0" xr:uid="{9D65DD52-8ED6-41F4-ADC3-55ED24C8451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22" authorId="0" shapeId="0" xr:uid="{FCE7FEE9-1CA2-4ADE-B82B-76213CBF712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22" authorId="0" shapeId="0" xr:uid="{C4870317-C28E-4A0A-B798-833BA3B7E58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22" authorId="0" shapeId="0" xr:uid="{3ED5030D-1804-41D2-9476-6F604590397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22" authorId="0" shapeId="0" xr:uid="{05262AC3-B065-49A8-A0FA-BC042E9A225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23" authorId="0" shapeId="0" xr:uid="{976C5FA7-A957-4770-85B7-86226E58F01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23" authorId="0" shapeId="0" xr:uid="{95C632BA-9C36-45AE-A2FA-2B622FB8225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23" authorId="0" shapeId="0" xr:uid="{876C7B08-DABC-4992-94F3-BFCC4C13FF7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24" authorId="0" shapeId="0" xr:uid="{BC8939E0-7DA7-4FBE-BC24-06FAAC6024F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24" authorId="0" shapeId="0" xr:uid="{F1F6F6A9-09CA-4F24-8617-EBD86638B84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24" authorId="0" shapeId="0" xr:uid="{CF6EA45C-606F-4728-A200-375DC1882EC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24" authorId="0" shapeId="0" xr:uid="{FE89D8BE-678D-414F-A1D3-4E1D3522153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24" authorId="0" shapeId="0" xr:uid="{8C8ACE33-18A7-4241-B4D8-78427C000CC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24" authorId="0" shapeId="0" xr:uid="{57A28267-060D-410B-A262-86B9FC1F042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24" authorId="0" shapeId="0" xr:uid="{8E0E3226-47F3-4942-9A0D-CAD18007A1D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24" authorId="0" shapeId="0" xr:uid="{61476DC8-7BF5-4E5C-AA06-33EB26DE3DC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24" authorId="0" shapeId="0" xr:uid="{44319128-428D-417F-A108-EE630C43B2E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24" authorId="0" shapeId="0" xr:uid="{582F3E72-0DAE-417F-B91C-C9ED141322F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24" authorId="0" shapeId="0" xr:uid="{2D7ABDE7-46D6-4170-B949-50887C0CF55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24" authorId="0" shapeId="0" xr:uid="{546FA893-269F-453C-8BB9-22332F39A6A0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24" authorId="0" shapeId="0" xr:uid="{C502E05D-CAC3-41A6-AADB-7B30195ACD1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24" authorId="0" shapeId="0" xr:uid="{261B228F-2122-41F7-8AF1-2C13F5875F7B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24" authorId="0" shapeId="0" xr:uid="{53391D34-4B6E-4A6C-B3C4-ABBB6EA8A66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24" authorId="0" shapeId="0" xr:uid="{30C49658-5F7C-4068-B98F-66F62380E18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24" authorId="0" shapeId="0" xr:uid="{186E69C8-FA92-48BD-AED9-1294EC50906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24" authorId="0" shapeId="0" xr:uid="{1EAD1E32-413C-4846-9D6C-8F8C1805FC91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24" authorId="0" shapeId="0" xr:uid="{71D2C875-7E0F-4EB8-AE4E-48349100BAC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24" authorId="0" shapeId="0" xr:uid="{E1F42A53-CB91-442D-B0C7-85A14FC28DF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24" authorId="0" shapeId="0" xr:uid="{0A1D5DED-BBEC-4F3B-A9B4-9028257DC24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24" authorId="0" shapeId="0" xr:uid="{DE5524DD-506D-47EC-B4AA-BD613EC080A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24" authorId="0" shapeId="0" xr:uid="{3C399C6C-22D4-4495-B879-88330F35342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24" authorId="0" shapeId="0" xr:uid="{E59992C4-EA57-4EF0-8B3B-01D8C4D58A1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24" authorId="0" shapeId="0" xr:uid="{C6B561BE-07FB-4200-9E70-B6D1D32B58D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24" authorId="0" shapeId="0" xr:uid="{EEC11814-B8A6-4B91-BEF8-5E51BAE3EF0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24" authorId="0" shapeId="0" xr:uid="{D1C94A6A-B761-45C1-AFBC-E4C526E420D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24" authorId="0" shapeId="0" xr:uid="{48912D41-A813-45F7-A64A-BE44AFDD08A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24" authorId="0" shapeId="0" xr:uid="{9919387F-FAE2-46E9-9D3F-B3625A498CD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24" authorId="0" shapeId="0" xr:uid="{8333ADF6-B0A1-41DE-A0D8-C78B92CA935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24" authorId="0" shapeId="0" xr:uid="{6834A2A3-91B3-4DA0-B9A8-660BE5545C2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24" authorId="0" shapeId="0" xr:uid="{C00089E7-1E3D-4E57-96AC-6C690C7DE8C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24" authorId="0" shapeId="0" xr:uid="{A187BE7E-BAF4-454A-A3AA-BA66989F60C6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24" authorId="0" shapeId="0" xr:uid="{A2F303F0-4902-499D-A93F-253FF37A8D3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24" authorId="0" shapeId="0" xr:uid="{73592413-500C-4086-ABEB-32B9CD50283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24" authorId="0" shapeId="0" xr:uid="{AFEE7B0E-296B-4DE8-AF34-C055BDD26B48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24" authorId="0" shapeId="0" xr:uid="{6ADB0C06-D629-4F41-8061-FAD1EA23693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24" authorId="0" shapeId="0" xr:uid="{1E7C2132-E9A1-486C-8016-1C4FC9E4B5E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24" authorId="0" shapeId="0" xr:uid="{CECAD9CF-7F6F-44D4-9FD6-CBD7F8AE7F47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25" authorId="0" shapeId="0" xr:uid="{37303F0F-C8C7-48FF-97B4-EBB380C2BE3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25" authorId="0" shapeId="0" xr:uid="{0F2297CF-F5D2-4E71-8214-AF5D8BE8C5C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25" authorId="0" shapeId="0" xr:uid="{6A659C4F-27B7-46B4-9E21-5E58D4E6D97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25" authorId="0" shapeId="0" xr:uid="{A1924313-9A67-4AE9-A15E-5C27D53E360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25" authorId="0" shapeId="0" xr:uid="{60D3077C-40CE-489D-AB18-C9EB48EF25D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25" authorId="0" shapeId="0" xr:uid="{76DFE3F8-16D8-4E94-83D9-3CF16EBD4CC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25" authorId="0" shapeId="0" xr:uid="{8CA4731F-FCA7-44ED-9C30-470CFB18542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25" authorId="0" shapeId="0" xr:uid="{E3FB2C72-B414-43FB-8842-BFDBA231F64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25" authorId="0" shapeId="0" xr:uid="{6FC9B0C5-3940-4497-95C7-C9E01890F99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25" authorId="0" shapeId="0" xr:uid="{CB4161AC-DC57-4341-AF5E-F3B664C3105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25" authorId="0" shapeId="0" xr:uid="{50F7C042-16EC-4A3A-BE09-0D6DBD76E76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25" authorId="0" shapeId="0" xr:uid="{4615055B-2561-4DAB-9764-A8E92D94D77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25" authorId="0" shapeId="0" xr:uid="{58505B9F-09AC-4D80-B212-5FFE55895F4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25" authorId="0" shapeId="0" xr:uid="{446306BC-3E99-4E0B-80A4-4E07239F552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25" authorId="0" shapeId="0" xr:uid="{95D7CDEA-A159-4E29-BC5D-2E705723EEE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25" authorId="0" shapeId="0" xr:uid="{9972957E-2E88-4E9D-BD6A-FE6525E7D9B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25" authorId="0" shapeId="0" xr:uid="{21122F37-7B2A-4F25-A2B1-0F905E1065A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25" authorId="0" shapeId="0" xr:uid="{1D509E2D-54E6-463C-961F-A963E6C4775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26" authorId="0" shapeId="0" xr:uid="{4322FC20-88F1-4E05-BD51-53C71E77F7F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26" authorId="0" shapeId="0" xr:uid="{49FB2AFC-E5B2-4458-900E-A7E16D662AD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26" authorId="0" shapeId="0" xr:uid="{84E7672F-15A7-486C-B475-56040CC0E52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26" authorId="0" shapeId="0" xr:uid="{340F905F-1A2F-4F13-9285-5450432BC2D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26" authorId="0" shapeId="0" xr:uid="{4DC27BA4-5869-4726-BEEB-BF66E4AAB93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26" authorId="0" shapeId="0" xr:uid="{A42F6594-EC5E-45B2-B553-0986F8B3F22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26" authorId="0" shapeId="0" xr:uid="{63A9C3BB-791A-4086-9622-B46200825BA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26" authorId="0" shapeId="0" xr:uid="{52B3548C-65AF-415D-85A2-5C270E9BD5C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26" authorId="0" shapeId="0" xr:uid="{F4746BB6-44D2-4E24-9894-A7BA91E798E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26" authorId="0" shapeId="0" xr:uid="{28BC13EE-4E11-48BB-B731-1AA720112E4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26" authorId="0" shapeId="0" xr:uid="{28A493C3-0EC5-4259-A879-345D8114FE4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26" authorId="0" shapeId="0" xr:uid="{0CD37C3F-B9F6-466C-9451-066F4BFAFC3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26" authorId="0" shapeId="0" xr:uid="{27AC0B6C-33E7-4112-8AC3-0E492246D71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26" authorId="0" shapeId="0" xr:uid="{F860628F-1F28-4885-95B8-044EE1E2791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26" authorId="0" shapeId="0" xr:uid="{13D443D0-19BB-479B-B132-6FBF5DDA78C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26" authorId="0" shapeId="0" xr:uid="{E8BFE971-26F7-43C5-81D1-088E3F69AAB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26" authorId="0" shapeId="0" xr:uid="{F55681AA-F563-4E79-912F-D99A3A3E0E0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26" authorId="0" shapeId="0" xr:uid="{9D182D03-E29D-4E70-B6D0-CB5BDD15121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28" authorId="0" shapeId="0" xr:uid="{6A6FECA6-99E8-4998-A13F-A2051364235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28" authorId="0" shapeId="0" xr:uid="{BB09F210-1C24-4988-A20C-CFD1A781D4C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28" authorId="0" shapeId="0" xr:uid="{B76626FB-6884-464A-90DE-76E9B27E3B3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28" authorId="0" shapeId="0" xr:uid="{4469E25D-DC54-4785-A09E-9037A45E49A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28" authorId="0" shapeId="0" xr:uid="{E6299211-5002-4BB9-A815-A5F83CA283C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28" authorId="0" shapeId="0" xr:uid="{E5DBC92D-E719-43CC-AB38-5ADA9E99D83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28" authorId="0" shapeId="0" xr:uid="{10214E3F-9384-49DE-9FB5-32AEC200F92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28" authorId="0" shapeId="0" xr:uid="{A64D11F0-C562-4027-983D-6F850DAD49B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28" authorId="0" shapeId="0" xr:uid="{D5EC46E4-CB7F-44AF-9C32-11D02A2CFB1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28" authorId="0" shapeId="0" xr:uid="{8429946F-1B72-4C09-BBA5-370DEB8073C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28" authorId="0" shapeId="0" xr:uid="{53CB886D-C5C2-4B26-AD39-2111ED10410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28" authorId="0" shapeId="0" xr:uid="{A4DF06CC-D951-4869-A119-9C7A3E0F2F2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28" authorId="0" shapeId="0" xr:uid="{826012DE-5168-4245-BBF3-8DFA621B0F1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28" authorId="0" shapeId="0" xr:uid="{53851A43-28FA-4A86-B595-026DE405EC4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28" authorId="0" shapeId="0" xr:uid="{DF7E77B2-C8A5-49A0-89F6-79FF6B18930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28" authorId="0" shapeId="0" xr:uid="{415C2ED6-BE00-4E87-B30D-983769229C8E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28" authorId="0" shapeId="0" xr:uid="{B5C56301-F8EB-4E86-80C9-C63360E6264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28" authorId="0" shapeId="0" xr:uid="{19B1875F-2CBD-4787-AB10-ABF428F9A03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28" authorId="0" shapeId="0" xr:uid="{0FA4FDAD-C748-4E44-B484-CB6ABC2F935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28" authorId="0" shapeId="0" xr:uid="{BB95EF29-1226-401F-B997-9EDE3C9E642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28" authorId="0" shapeId="0" xr:uid="{17AD7E7A-1DE6-4DDC-90A0-D3BC572B8B2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28" authorId="0" shapeId="0" xr:uid="{91024912-8480-4C2B-85DB-B88A7F615BD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28" authorId="0" shapeId="0" xr:uid="{D4764F9C-31ED-40D9-8F10-BE520586222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28" authorId="0" shapeId="0" xr:uid="{A8E79A35-29EB-43D8-9408-E5E82514FD9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28" authorId="0" shapeId="0" xr:uid="{492277D6-22CA-4C8B-A686-EF3373CDFC9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28" authorId="0" shapeId="0" xr:uid="{B707F8B4-CBB3-4C5C-B20E-973705ACDC6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28" authorId="0" shapeId="0" xr:uid="{38DAEA1B-FAC0-48DA-8517-BF979E0DEE7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28" authorId="0" shapeId="0" xr:uid="{BC4C264D-DB84-4264-9A82-49B83B30F3B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28" authorId="0" shapeId="0" xr:uid="{B8047555-929E-4FBA-A30F-7DB979A0C33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28" authorId="0" shapeId="0" xr:uid="{4F31BC2C-1E67-4869-9942-7175A4BC0DA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28" authorId="0" shapeId="0" xr:uid="{70AB5A2A-BAEC-432A-9396-44AD71E50B5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28" authorId="0" shapeId="0" xr:uid="{158B7C9F-2BB9-4524-B44F-B053119ACCF0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28" authorId="0" shapeId="0" xr:uid="{B1F77661-2AF9-418C-8CDD-88870E34747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28" authorId="0" shapeId="0" xr:uid="{47138614-047E-442A-8DE4-B3D07B3EA39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28" authorId="0" shapeId="0" xr:uid="{A4420317-1FAF-4407-9B46-5FD99301E2B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28" authorId="0" shapeId="0" xr:uid="{55EF9F0C-66BA-41C8-865D-BFE741E9B99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29" authorId="0" shapeId="0" xr:uid="{0D2B1C6F-7F12-4518-9727-EA3F750CECD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29" authorId="0" shapeId="0" xr:uid="{FE8C4562-6BB7-4814-BF0A-8BFDECE2CA3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29" authorId="0" shapeId="0" xr:uid="{C749BD1F-1906-4D3A-9EB8-188129089EE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29" authorId="0" shapeId="0" xr:uid="{74EA3366-05DF-497A-9D2F-7E96B3813DE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29" authorId="0" shapeId="0" xr:uid="{599B4C28-B7B8-442D-BD89-6A146184D3CD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29" authorId="0" shapeId="0" xr:uid="{7AE48A9E-97B2-4DB0-AE4C-B3DC7DDBC94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29" authorId="0" shapeId="0" xr:uid="{57DDF903-26D8-419C-B2F3-D3A78BFCE6C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29" authorId="0" shapeId="0" xr:uid="{ED080099-0EB1-4B09-82E4-BF4F0370935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29" authorId="0" shapeId="0" xr:uid="{C6743563-F341-408D-B38D-C8225E9D1A15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29" authorId="0" shapeId="0" xr:uid="{6E32EB63-5828-4C11-820F-07052D22353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29" authorId="0" shapeId="0" xr:uid="{F98D67B4-06A1-4604-AD2A-3687FC59535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29" authorId="0" shapeId="0" xr:uid="{4DA30CF1-2F5D-46CF-8369-8E0B75E98D2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29" authorId="0" shapeId="0" xr:uid="{44744398-8A99-487D-B4B7-1E11AF89A72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29" authorId="0" shapeId="0" xr:uid="{B2090CD7-B2C0-4BAC-BDF7-1E42113FA4A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29" authorId="0" shapeId="0" xr:uid="{587A45FE-963D-466F-804D-2A7DE656FDB5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29" authorId="0" shapeId="0" xr:uid="{735F0DD4-775D-4CC4-82E7-2FC1987B2AE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29" authorId="0" shapeId="0" xr:uid="{30C5DE26-2C78-4658-909A-F4B83F64DEF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29" authorId="0" shapeId="0" xr:uid="{9A781FBC-7B81-4ECB-A0E2-89C2CA49CD4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29" authorId="0" shapeId="0" xr:uid="{2A6CF2BB-62CD-4EF2-8D31-A52B2F874B8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29" authorId="0" shapeId="0" xr:uid="{7D4B0FCA-E144-4CB5-869C-6296247054B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29" authorId="0" shapeId="0" xr:uid="{0247830E-41D6-4E1A-B602-5D963F446366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29" authorId="0" shapeId="0" xr:uid="{ECCDB5CD-6A43-43E9-84ED-7C116E7D847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29" authorId="0" shapeId="0" xr:uid="{BFF6D55F-0F42-4645-868B-763FFD7F7749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29" authorId="0" shapeId="0" xr:uid="{81427EB1-5825-43B3-9913-96D9667DA9D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29" authorId="0" shapeId="0" xr:uid="{725B83F1-69EF-4150-86D7-DCD2B7993DA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29" authorId="0" shapeId="0" xr:uid="{7480FD4F-69F9-4358-8F41-01F6FAC2E6F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29" authorId="0" shapeId="0" xr:uid="{C11DAF64-9C3F-4D24-ADA6-26B8F01E7B79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29" authorId="0" shapeId="0" xr:uid="{91B38590-9A2A-4962-A169-7887C6A5E54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29" authorId="0" shapeId="0" xr:uid="{63011577-027A-4198-A6F6-B8B76E7697C5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29" authorId="0" shapeId="0" xr:uid="{630D4F16-DBBF-498E-93C4-B8A0EAAA501C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29" authorId="0" shapeId="0" xr:uid="{A53390B7-6BF5-4A53-B70A-9FDB908876F9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29" authorId="0" shapeId="0" xr:uid="{3BC18E96-2ACD-44BA-9F81-86882734FFF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29" authorId="0" shapeId="0" xr:uid="{8385EC51-ADEE-4F04-B655-F1DF466DDEC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29" authorId="0" shapeId="0" xr:uid="{D74868A0-B2FB-41BD-B863-BE63A932B557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29" authorId="0" shapeId="0" xr:uid="{51EB603E-B28A-4584-888C-BB98F6C77BA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29" authorId="0" shapeId="0" xr:uid="{C7E8AB35-E310-42E0-8462-3B9867CF22C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31" authorId="0" shapeId="0" xr:uid="{721CF8BA-BB7E-4B81-A4E0-FDA014E05F4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31" authorId="0" shapeId="0" xr:uid="{579A4C46-D419-43D3-83EE-25B60CB6821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31" authorId="0" shapeId="0" xr:uid="{3FD6B922-FEFF-4CAD-A0BD-CD898DE88BC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31" authorId="0" shapeId="0" xr:uid="{8500B581-04A9-49A4-AFA5-EB50D300B5C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31" authorId="0" shapeId="0" xr:uid="{40ABC01D-34D4-434B-81FB-50885AA4ECF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31" authorId="0" shapeId="0" xr:uid="{0D158372-9109-4B1F-89F1-32645E09AEB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31" authorId="0" shapeId="0" xr:uid="{BD094AF2-D02E-4A3A-80E2-3D84AC17975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31" authorId="0" shapeId="0" xr:uid="{1D1CA744-1589-496E-87B8-35A46B7DEFF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31" authorId="0" shapeId="0" xr:uid="{BE32A6AA-033A-4B30-A6CC-3EB4CBA7893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31" authorId="0" shapeId="0" xr:uid="{3DFED20A-95F1-4917-B689-6D5154F6642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31" authorId="0" shapeId="0" xr:uid="{01434C6C-BBD2-44D3-8A73-98188611F8C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31" authorId="0" shapeId="0" xr:uid="{3CCD8761-F349-4D27-A009-7CF05B3470E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31" authorId="0" shapeId="0" xr:uid="{DF959D5A-4143-451E-BEC7-95C690FE043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31" authorId="0" shapeId="0" xr:uid="{47348B7C-FC88-4D6F-BB36-3236A3580AC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31" authorId="0" shapeId="0" xr:uid="{83CE8521-D570-491C-AC45-6566966B42E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32" authorId="0" shapeId="0" xr:uid="{30844333-4490-4A3C-83E6-3CC5775F822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32" authorId="0" shapeId="0" xr:uid="{D632FE6A-AE39-46DA-99B3-11CE6BA39C6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32" authorId="0" shapeId="0" xr:uid="{20E72475-A935-4E86-9547-6B0B0FC7930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32" authorId="0" shapeId="0" xr:uid="{F698B086-1DB0-4217-95DF-1FDA44CA59B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32" authorId="0" shapeId="0" xr:uid="{0144E8DB-C793-46E8-8BA3-8F8717C2465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32" authorId="0" shapeId="0" xr:uid="{E6F2F7B2-AB3F-4BA0-88F6-FFD5FBC5090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32" authorId="0" shapeId="0" xr:uid="{FCC7603B-02C5-43E3-ADEA-B653F6C48E1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32" authorId="0" shapeId="0" xr:uid="{DF54F0AE-5566-4330-86D3-C952FD0C666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32" authorId="0" shapeId="0" xr:uid="{2B9A34DF-0052-444C-9E0D-9FD1F8D2229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32" authorId="0" shapeId="0" xr:uid="{7C8435BD-1185-4BC8-9BDA-0BC08DD4C12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32" authorId="0" shapeId="0" xr:uid="{B003A3C3-6009-4DEA-AC25-30B2D3BBFCA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32" authorId="0" shapeId="0" xr:uid="{AC20A4F3-D6A4-47FC-A26D-2A5A1B62A63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32" authorId="0" shapeId="0" xr:uid="{A549CA26-8703-4D1D-9F5B-9B437DE15D4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32" authorId="0" shapeId="0" xr:uid="{740EC6E9-7687-41FB-B633-4C5B17F6CD4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32" authorId="0" shapeId="0" xr:uid="{6A3704EF-17F1-4C40-AF3C-EF281F85A7F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33" authorId="0" shapeId="0" xr:uid="{C4996B8D-E5AD-4211-9DD9-0AF9831DB22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33" authorId="0" shapeId="0" xr:uid="{1A49B8AC-B159-44A0-9D71-64A36AEFBCF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33" authorId="0" shapeId="0" xr:uid="{9D230686-FF60-4B66-AAB9-DFDB3D092B4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34" authorId="0" shapeId="0" xr:uid="{42A1C93C-1409-4BEB-97F5-AC541892880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34" authorId="0" shapeId="0" xr:uid="{6B8449F9-5E20-475B-A7B9-B18B9846DC6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34" authorId="0" shapeId="0" xr:uid="{47FC2137-D5B2-4241-BE22-6EB999A727B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34" authorId="0" shapeId="0" xr:uid="{6EC025E1-14AB-4DFF-938F-3127071C2E3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34" authorId="0" shapeId="0" xr:uid="{DECC5684-CF71-4660-8252-8306931824E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34" authorId="0" shapeId="0" xr:uid="{62195648-5671-4F04-A4AE-295E0E24B99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34" authorId="0" shapeId="0" xr:uid="{2FDC8520-E126-456E-B815-10C883A92B9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34" authorId="0" shapeId="0" xr:uid="{78D8C2F5-92ED-4589-920B-6F4C91E3289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34" authorId="0" shapeId="0" xr:uid="{8387DAB2-7F12-47E9-B76D-6DFDD655BC9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34" authorId="0" shapeId="0" xr:uid="{7F8325EC-3D7C-4C39-95C1-1CAF7A232DF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34" authorId="0" shapeId="0" xr:uid="{3D3C2001-9085-42E1-96CF-84844F4AB59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34" authorId="0" shapeId="0" xr:uid="{A07B3AE3-1ACA-4C2B-BDE3-7E7524C7760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34" authorId="0" shapeId="0" xr:uid="{08B11BAA-4227-4E10-BB7E-30402802B29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34" authorId="0" shapeId="0" xr:uid="{DC774FF5-6049-43BA-8C0F-DD57502F2C2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34" authorId="0" shapeId="0" xr:uid="{8C1B48BA-2191-47AA-8014-8C9E5230BD7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34" authorId="0" shapeId="0" xr:uid="{303BAEAD-E9D9-40FB-99AA-6EC42367749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34" authorId="0" shapeId="0" xr:uid="{7A66A847-956D-4A1C-A05D-56DEC98EB73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34" authorId="0" shapeId="0" xr:uid="{0FD487F7-1115-4A5B-B665-5F4F89F1E19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34" authorId="0" shapeId="0" xr:uid="{439D23DF-1966-4C58-935B-60AAFC8E734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34" authorId="0" shapeId="0" xr:uid="{A0128312-1888-4666-9074-8207186F41A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34" authorId="0" shapeId="0" xr:uid="{DAC7BD88-01FF-4A14-BB9C-78729DF864D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34" authorId="0" shapeId="0" xr:uid="{96CC0E51-E630-4511-BFDC-641A611DF69B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34" authorId="0" shapeId="0" xr:uid="{5BF3EA1D-DBD1-4833-82CB-6C9E1385772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34" authorId="0" shapeId="0" xr:uid="{AC868E7F-9718-4C8F-8FCC-B0AD8D297BE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34" authorId="0" shapeId="0" xr:uid="{CB3524F3-A9B4-40AF-8198-8E7BE54FC04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34" authorId="0" shapeId="0" xr:uid="{5EC6923B-E59A-437D-BFC5-EBDDA42A6D5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34" authorId="0" shapeId="0" xr:uid="{F2336C79-02B3-4D4E-BD55-EC074B98EBB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34" authorId="0" shapeId="0" xr:uid="{D85E77AB-3765-42C0-AFD6-982E50519B9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34" authorId="0" shapeId="0" xr:uid="{8F82F1AA-BC76-41BF-87D1-0439A76AB91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34" authorId="0" shapeId="0" xr:uid="{47E68147-EC9F-4F00-8831-7EBC5FDA012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34" authorId="0" shapeId="0" xr:uid="{3D495356-1C65-44C8-AE0B-449AFA8C6C3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34" authorId="0" shapeId="0" xr:uid="{38B5B374-77C2-494F-B2DD-B630163BCA8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34" authorId="0" shapeId="0" xr:uid="{FA9CA0D8-B8F9-4371-ADCD-59AD65013ACC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34" authorId="0" shapeId="0" xr:uid="{AD0370DF-0AEF-4D82-9572-18FFBE8D495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34" authorId="0" shapeId="0" xr:uid="{9F3DAC84-C8DE-4EA2-A143-5F71E10E5AA1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34" authorId="0" shapeId="0" xr:uid="{1FBEEBA9-4641-4F16-B94A-ABD7CBC7DE7D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34" authorId="0" shapeId="0" xr:uid="{8FC51574-9F88-49FF-85BE-44BE199A531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34" authorId="0" shapeId="0" xr:uid="{98861752-4B1C-4874-8858-7401901CBAD1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34" authorId="0" shapeId="0" xr:uid="{BB2DAE3C-7F28-4A60-8463-57CD9F8C3FB2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35" authorId="0" shapeId="0" xr:uid="{6BE537A4-58FF-4E94-9D6D-AC13E5A2529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35" authorId="0" shapeId="0" xr:uid="{6C3AB919-31DF-4026-A9D7-6B12A9B1031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35" authorId="0" shapeId="0" xr:uid="{89B5C2D5-A1C4-403F-B306-EF3B8FD5BBC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35" authorId="0" shapeId="0" xr:uid="{7BC67293-A4E5-4AD0-B5D5-738F59ED9F8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35" authorId="0" shapeId="0" xr:uid="{F4338F19-865F-4785-BF06-79CF2312FC5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35" authorId="0" shapeId="0" xr:uid="{1CA47047-401A-4747-AA3E-D9F158E4AC8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35" authorId="0" shapeId="0" xr:uid="{9FDF708E-63AB-4324-8419-8912523A268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35" authorId="0" shapeId="0" xr:uid="{53F6420F-71F1-490C-98B0-FDC702399B8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35" authorId="0" shapeId="0" xr:uid="{8966B688-1C8E-4161-87B9-9529840B8A9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35" authorId="0" shapeId="0" xr:uid="{6F8BE9A2-5C64-4AE8-A71A-CCC013C0375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35" authorId="0" shapeId="0" xr:uid="{7885F71E-F15C-4606-8E6A-3D75FBD7C37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35" authorId="0" shapeId="0" xr:uid="{FF4051CC-AE6A-446D-8799-6213D0DB42A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35" authorId="0" shapeId="0" xr:uid="{21636E12-D0B2-4437-897F-7EFBDE29422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35" authorId="0" shapeId="0" xr:uid="{C7AFE838-35B4-4FE1-B079-7E2B80C96DF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35" authorId="0" shapeId="0" xr:uid="{3F69FECD-EC04-40EC-9C3D-5F1711B60F6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35" authorId="0" shapeId="0" xr:uid="{67D376A5-084B-4B64-B1E8-A48627EEBB8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35" authorId="0" shapeId="0" xr:uid="{CD3BD9E7-6258-4364-9C30-2B4918AE86F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35" authorId="0" shapeId="0" xr:uid="{944B1E2B-DE04-447E-A22E-261F63D2805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36" authorId="0" shapeId="0" xr:uid="{1E054B46-1DC9-45DB-BBE5-D265B310A54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36" authorId="0" shapeId="0" xr:uid="{0522C430-A465-44BF-804F-5AB1045CCBD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36" authorId="0" shapeId="0" xr:uid="{96262E1B-C47E-48B4-83C2-AF18DD75E9F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36" authorId="0" shapeId="0" xr:uid="{00DAA87A-3C35-4347-8041-B92824B01A2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36" authorId="0" shapeId="0" xr:uid="{E15ADEEB-6CF5-49F3-8CBD-FC04252B126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36" authorId="0" shapeId="0" xr:uid="{7424570B-46E5-4B99-97D0-AD8C30C63CE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36" authorId="0" shapeId="0" xr:uid="{D26A76CD-D3E0-44B9-9334-2417B548B4F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36" authorId="0" shapeId="0" xr:uid="{26F6990F-E2F2-4DD2-A591-1494234B934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36" authorId="0" shapeId="0" xr:uid="{724E7E74-5427-47EB-9C2D-3F31D10809B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36" authorId="0" shapeId="0" xr:uid="{728FBB0F-F103-443D-AA11-E35B27967F3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36" authorId="0" shapeId="0" xr:uid="{AEC89974-9969-4EE6-8E9B-5C88A6E15D9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36" authorId="0" shapeId="0" xr:uid="{403D629F-F4A5-4746-8581-1B65A3A74D3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36" authorId="0" shapeId="0" xr:uid="{69B6CA3B-048F-4563-8B44-D0FD2B9E01E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36" authorId="0" shapeId="0" xr:uid="{41C91BB3-6797-46AE-A5D0-D224A685B70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36" authorId="0" shapeId="0" xr:uid="{493F15E8-8230-4556-BE8B-D809AC0787E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36" authorId="0" shapeId="0" xr:uid="{D64DF280-1875-45D5-AFCF-96C043B30D2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36" authorId="0" shapeId="0" xr:uid="{04AFB5F7-94E3-4325-ABB2-88100567CCD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36" authorId="0" shapeId="0" xr:uid="{54ACCBA9-721F-4E2C-B38F-F0C27EC1BFB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38" authorId="0" shapeId="0" xr:uid="{DF4194AB-0144-47EC-80C1-601E6673F4C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38" authorId="0" shapeId="0" xr:uid="{CF0345D8-3389-4F50-B596-BF54729403E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38" authorId="0" shapeId="0" xr:uid="{A7694FED-D0B9-4455-A88F-CEB4D23FE0E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38" authorId="0" shapeId="0" xr:uid="{26775C4A-0285-4E47-A08F-0B19D99F6D89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38" authorId="0" shapeId="0" xr:uid="{8D290A5D-D587-43E8-9486-13B269E6D75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38" authorId="0" shapeId="0" xr:uid="{448C462A-8017-4B61-B76D-17FDC8D0C60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38" authorId="0" shapeId="0" xr:uid="{3966E420-1CAC-4883-8B2E-0F91B2376B9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38" authorId="0" shapeId="0" xr:uid="{5E802F3E-0FA0-4D79-9688-6069991DCE0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38" authorId="0" shapeId="0" xr:uid="{004702E8-CB63-4F2D-80B3-F10E2B6F769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38" authorId="0" shapeId="0" xr:uid="{79836B7F-F188-47B3-BD35-B895351A36C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38" authorId="0" shapeId="0" xr:uid="{A527D5C1-B3DD-493F-B2E4-8E8EDA0F406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38" authorId="0" shapeId="0" xr:uid="{CF94235F-2E2E-462D-8587-946BE622198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38" authorId="0" shapeId="0" xr:uid="{96DAC6BA-2CEA-4282-BBF4-8D5E477B522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38" authorId="0" shapeId="0" xr:uid="{B32AB836-AC75-47B7-9BC7-5CFB2070296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38" authorId="0" shapeId="0" xr:uid="{1FA276A8-2EBF-42E8-83B5-2DAAF12CB1D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38" authorId="0" shapeId="0" xr:uid="{A1DA68B9-EEFE-4190-9156-C3111228DB9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38" authorId="0" shapeId="0" xr:uid="{184B9431-49AD-4D31-BCA8-70B83E521D4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38" authorId="0" shapeId="0" xr:uid="{E4D79CCD-5EF1-440D-B51F-6EB79AD0D0C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38" authorId="0" shapeId="0" xr:uid="{5F784F64-4741-43C4-BB17-1ACB4FA4119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38" authorId="0" shapeId="0" xr:uid="{60935BB1-F45C-4287-85C3-1C8C8BB591A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38" authorId="0" shapeId="0" xr:uid="{D78ABD2C-DF83-4D40-B01A-BE8339C09F9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38" authorId="0" shapeId="0" xr:uid="{40DA0512-93A8-4403-8764-763CF8DD193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38" authorId="0" shapeId="0" xr:uid="{1D933104-5957-4CDE-8D64-5F213C924D6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38" authorId="0" shapeId="0" xr:uid="{12DC4E27-0A3A-4FE9-B209-CE1D883D72B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38" authorId="0" shapeId="0" xr:uid="{76035691-660D-40CB-BE14-4F519FA0975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38" authorId="0" shapeId="0" xr:uid="{ADC1D419-4C03-4ACD-978C-7A8C0C3D9DB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38" authorId="0" shapeId="0" xr:uid="{4FD8F9BD-A53A-4024-9C7A-40715A08A82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38" authorId="0" shapeId="0" xr:uid="{3DF0EF67-811F-4FB1-9FAE-73E6D55DDAB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38" authorId="0" shapeId="0" xr:uid="{9B63ACD3-FB43-4721-866C-14E2B973589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38" authorId="0" shapeId="0" xr:uid="{6A451F39-412A-4BA7-8A38-03BB11E54DC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38" authorId="0" shapeId="0" xr:uid="{6B39478E-87FD-4EB5-8A8B-2B975CDB353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38" authorId="0" shapeId="0" xr:uid="{B1727E61-99A2-4EDD-B989-A4A7F527507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38" authorId="0" shapeId="0" xr:uid="{2EF83BBD-9AB7-4212-A022-08CCE5BA109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38" authorId="0" shapeId="0" xr:uid="{CA3B3E4A-1433-4553-A091-3C9DB21DA75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38" authorId="0" shapeId="0" xr:uid="{AF3B5B88-6E0C-4754-8403-CE8A30FEFA1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38" authorId="0" shapeId="0" xr:uid="{3B7C315E-5855-40DB-AFBE-DC425DE7FCB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39" authorId="0" shapeId="0" xr:uid="{799AF9A4-0E3E-4B77-A7E2-11897CC2F10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39" authorId="0" shapeId="0" xr:uid="{F0E32833-663C-4404-8B67-9D043CA6542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39" authorId="0" shapeId="0" xr:uid="{D5D4B08A-8880-4343-BCDD-02F3577B5B3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39" authorId="0" shapeId="0" xr:uid="{99BDEF31-FD71-400E-BD60-0A7E167851C9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39" authorId="0" shapeId="0" xr:uid="{6D0BAF92-F950-4217-B725-903F226E853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39" authorId="0" shapeId="0" xr:uid="{7A21062A-8150-451F-A15E-3BF3478CDA6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39" authorId="0" shapeId="0" xr:uid="{8464DE11-A02C-4074-A4CB-37EE1DF8B8C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39" authorId="0" shapeId="0" xr:uid="{7E0CDCAB-87F3-45DC-BFB2-B53876A52FF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39" authorId="0" shapeId="0" xr:uid="{C43217E7-8ABB-4F3B-9E80-68594ABA14C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39" authorId="0" shapeId="0" xr:uid="{1B4C6E48-71D0-4DDE-86A4-A5BE6342954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39" authorId="0" shapeId="0" xr:uid="{6D91E12F-26AC-42AB-A420-EE89BCEF276D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39" authorId="0" shapeId="0" xr:uid="{317384CE-68F8-4588-8E4E-3BCAF6E0A04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39" authorId="0" shapeId="0" xr:uid="{BA56D31A-ADAB-4B93-8B77-FFD4322AB9E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39" authorId="0" shapeId="0" xr:uid="{109073AA-9238-4849-BFC3-DC5898AB4C5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39" authorId="0" shapeId="0" xr:uid="{A23405BB-D3F0-4CEA-801F-A4F5767A175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39" authorId="0" shapeId="0" xr:uid="{4B2F1CD1-3EA6-4A64-9BA5-8375732987A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39" authorId="0" shapeId="0" xr:uid="{402D57B6-E268-48C5-B4BB-D9BDA92939A6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39" authorId="0" shapeId="0" xr:uid="{A275F5B4-04E4-4860-ACE9-01439185768C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39" authorId="0" shapeId="0" xr:uid="{20207064-D031-43E5-94A8-46D2AADC78B5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39" authorId="0" shapeId="0" xr:uid="{FCC00732-77A8-41F4-8BBB-844BDFA64C9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39" authorId="0" shapeId="0" xr:uid="{4BF2879F-1536-42BE-B159-25A8C93F725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39" authorId="0" shapeId="0" xr:uid="{28E74F3A-BFD0-4A6B-B0AC-D4D24A00AAB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39" authorId="0" shapeId="0" xr:uid="{641DFBB1-4E63-4143-83F7-596A5D6EC04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39" authorId="0" shapeId="0" xr:uid="{422709BC-96C8-46B9-AD04-2387A561BA3E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39" authorId="0" shapeId="0" xr:uid="{7B0B0444-8D41-4B08-A72F-52F46DDB3A0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39" authorId="0" shapeId="0" xr:uid="{947D9CC1-5EA1-4E2B-9006-A00D0881120E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39" authorId="0" shapeId="0" xr:uid="{D6CE8A91-A10B-43D4-A1AF-9C77ABCF3B6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39" authorId="0" shapeId="0" xr:uid="{B06C3CD6-4FAB-4D18-AAA7-14D401BD856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39" authorId="0" shapeId="0" xr:uid="{5EDD5CFE-B3F6-4076-914F-BDD50A08CEC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39" authorId="0" shapeId="0" xr:uid="{1ED8EE97-0C20-46E2-9676-303FA2044AD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39" authorId="0" shapeId="0" xr:uid="{297BC241-6B34-4754-8B2B-26A6A989078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39" authorId="0" shapeId="0" xr:uid="{8EF6FBD5-0100-4B7F-B5A0-18188B9CFCDC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39" authorId="0" shapeId="0" xr:uid="{6A653D36-6231-4B15-BC5D-97B84D0650B9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39" authorId="0" shapeId="0" xr:uid="{13AC6583-6ADF-42B2-BAE1-6FA0DFED9F7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39" authorId="0" shapeId="0" xr:uid="{32A2FA95-B0CC-42C7-B823-70426941CE1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39" authorId="0" shapeId="0" xr:uid="{873FC25E-9C97-4B9A-A2D7-7311E390ED0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41" authorId="0" shapeId="0" xr:uid="{A4D7AE7E-52F2-44CC-8423-2418C9B9D5F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41" authorId="0" shapeId="0" xr:uid="{F6D4721F-D440-424D-8AF8-50298383FA3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41" authorId="0" shapeId="0" xr:uid="{24B77FB0-C0B8-482F-B85F-72933996444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41" authorId="0" shapeId="0" xr:uid="{8A53E0FC-1DDA-4B9D-BCD4-2989E22FEE8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41" authorId="0" shapeId="0" xr:uid="{06311BC2-2E8A-485A-9CE1-76FA4D3310D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41" authorId="0" shapeId="0" xr:uid="{19003795-BDB7-4619-846A-488297293C3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41" authorId="0" shapeId="0" xr:uid="{371C53F8-5571-4E85-B52F-99DF16B7DF7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41" authorId="0" shapeId="0" xr:uid="{83431A02-E0C8-41B0-87A4-B9F8009A7F3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41" authorId="0" shapeId="0" xr:uid="{2B94C5F8-A159-4464-AD68-832D660FCC8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41" authorId="0" shapeId="0" xr:uid="{76809D61-E9D6-454C-B339-8A599D28204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41" authorId="0" shapeId="0" xr:uid="{8E28CAED-60F3-4ED3-A008-BD50AB1193D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41" authorId="0" shapeId="0" xr:uid="{C282EA80-42A8-49F2-8953-BFB081EA5C5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41" authorId="0" shapeId="0" xr:uid="{EB76B5A9-90BA-420C-BC42-9EAEF451B46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41" authorId="0" shapeId="0" xr:uid="{0A6A08C4-9C83-4B66-9F34-A2A2B2C2C60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41" authorId="0" shapeId="0" xr:uid="{A236ACC6-00B7-4C59-8398-63236874B92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42" authorId="0" shapeId="0" xr:uid="{ACC63535-9497-45CC-A14A-7B9E9D571F4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42" authorId="0" shapeId="0" xr:uid="{62003CB8-E50C-4CA5-A0A2-C0A6EEA93D1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42" authorId="0" shapeId="0" xr:uid="{D817B8DF-B2E3-4271-980F-2F908EEE5F2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42" authorId="0" shapeId="0" xr:uid="{2623BC5A-AB73-4028-A653-7AD36B873CB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42" authorId="0" shapeId="0" xr:uid="{522E8144-FACB-4D86-A3E0-AE37547C1BD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42" authorId="0" shapeId="0" xr:uid="{B99A1CC1-3A5A-41F7-847A-D4EDEB0A5C2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42" authorId="0" shapeId="0" xr:uid="{0CA96ECB-1411-44B8-91AB-577FEFBC2B6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42" authorId="0" shapeId="0" xr:uid="{3020DB4E-DEE8-44B5-92C7-70F0A56C43B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42" authorId="0" shapeId="0" xr:uid="{0C432909-C34A-47F5-ABC5-FD10D28833C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42" authorId="0" shapeId="0" xr:uid="{B0AA5875-ECB8-48E8-B751-BFEB8300B89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42" authorId="0" shapeId="0" xr:uid="{01EF75FE-1ACA-4959-953D-2F86A65F03F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42" authorId="0" shapeId="0" xr:uid="{A867CEAF-0645-4B70-B053-0A0E74EA659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42" authorId="0" shapeId="0" xr:uid="{5999177D-B5C1-4AA1-B228-961B96A4BBB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42" authorId="0" shapeId="0" xr:uid="{BF01D12E-847A-4FB7-913D-86CEC31BFA7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42" authorId="0" shapeId="0" xr:uid="{97BDA59D-2DF6-4F5C-8819-7D2BC1B2D23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43" authorId="0" shapeId="0" xr:uid="{0E2B1F33-B6CB-4E80-B27D-99A90DFB786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43" authorId="0" shapeId="0" xr:uid="{E34A19A5-2736-407E-B192-A06D9B77A94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43" authorId="0" shapeId="0" xr:uid="{48962294-E9EA-459C-BB44-F15DA19C8AA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44" authorId="0" shapeId="0" xr:uid="{F134321B-0A2E-4A42-884E-DB9C814D310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44" authorId="0" shapeId="0" xr:uid="{7E4BD2BD-619D-4754-9F4A-30F33B1899F4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44" authorId="0" shapeId="0" xr:uid="{3DE385E3-68BF-45B3-AAC2-A6F43BF4AD4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44" authorId="0" shapeId="0" xr:uid="{07943DD5-35C0-4C0A-9B7B-56350B56A37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44" authorId="0" shapeId="0" xr:uid="{F831B65E-1FEA-40C4-A8E7-28554EB88CE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44" authorId="0" shapeId="0" xr:uid="{3A695A5B-28B0-4A48-B8D2-345EE24F09E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44" authorId="0" shapeId="0" xr:uid="{6888181A-2E87-4CCE-9A26-00A185AC6C7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44" authorId="0" shapeId="0" xr:uid="{C4942153-A5B4-4780-909B-2D9C5A9473F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44" authorId="0" shapeId="0" xr:uid="{2AFC5842-65A2-429C-9DE8-2456A8A5128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44" authorId="0" shapeId="0" xr:uid="{7F6AE7CB-9084-40A6-A2B9-88FE7AA56E01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44" authorId="0" shapeId="0" xr:uid="{9812C0D0-4C2A-40A2-A845-B9684DE0F66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44" authorId="0" shapeId="0" xr:uid="{03DC5276-3E86-4497-8E76-ADCAF0BCB84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44" authorId="0" shapeId="0" xr:uid="{2DFAC3FF-C433-44B3-9A59-AA4A5E712A6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44" authorId="0" shapeId="0" xr:uid="{62C54BDD-38B2-4A75-A45A-0E88F7A35CF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44" authorId="0" shapeId="0" xr:uid="{A1A02637-FE80-41B4-8077-8640E4E6789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44" authorId="0" shapeId="0" xr:uid="{6189C92C-A170-434F-8564-CF4DFB2B5BF4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44" authorId="0" shapeId="0" xr:uid="{A205242A-8854-404B-8A13-27E15B5444E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44" authorId="0" shapeId="0" xr:uid="{152A3E67-BE3B-4D6B-B361-E4672B5D5BA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44" authorId="0" shapeId="0" xr:uid="{A571C4AB-E601-438F-8A29-513A7232BF5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44" authorId="0" shapeId="0" xr:uid="{4B01F6C0-C5F4-4E9C-A139-29FA74DE28F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44" authorId="0" shapeId="0" xr:uid="{A6F01493-B6B2-42CE-A32A-F1F2C93A43A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44" authorId="0" shapeId="0" xr:uid="{B589A7BE-27C1-498A-8577-D36D09DBE60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44" authorId="0" shapeId="0" xr:uid="{2B77F240-E45B-48D7-A902-E4A0685B511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44" authorId="0" shapeId="0" xr:uid="{53E5BE66-68D3-44CD-A50D-E4988E735C5B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44" authorId="0" shapeId="0" xr:uid="{E1A97F74-FF5D-4F2E-BDDA-13926D6E787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44" authorId="0" shapeId="0" xr:uid="{2BD91E3D-4E15-47E7-A007-FD60981CA7C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44" authorId="0" shapeId="0" xr:uid="{7B7E4AF7-0864-4B75-986E-75991630A1F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44" authorId="0" shapeId="0" xr:uid="{7A7BFB72-C4A7-42FC-B046-2F056766379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44" authorId="0" shapeId="0" xr:uid="{40B00E1E-ADB3-437B-B2A7-A675D7093A6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44" authorId="0" shapeId="0" xr:uid="{7AE8AE55-7909-47A7-9170-3A4768970E3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44" authorId="0" shapeId="0" xr:uid="{2EF25612-DC9D-4F9D-9739-94316BA2957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44" authorId="0" shapeId="0" xr:uid="{B8AB5A69-5430-4FF8-80E2-63E72CE075B4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44" authorId="0" shapeId="0" xr:uid="{143BB563-87B7-4B99-A9EA-969B3F267E29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44" authorId="0" shapeId="0" xr:uid="{FE798FCB-6A2C-4755-9905-90A6FCE2770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44" authorId="0" shapeId="0" xr:uid="{384D2BD3-A4CB-4F93-AA67-034C93763A9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44" authorId="0" shapeId="0" xr:uid="{4C5D276C-20EE-474B-8E2E-65B64DC70CB6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44" authorId="0" shapeId="0" xr:uid="{CDE11C0C-2DF6-4578-8294-10B550C5D49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44" authorId="0" shapeId="0" xr:uid="{C3F4372F-8BAC-48FC-8CAE-3478625EFE3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44" authorId="0" shapeId="0" xr:uid="{C306FB86-B22B-4DDD-A0F2-04FAFF33FB5A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45" authorId="0" shapeId="0" xr:uid="{4F4F25BD-7878-4C34-AA15-45F7370AF7B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45" authorId="0" shapeId="0" xr:uid="{04852729-6150-4A16-A314-B01CEB12C2F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45" authorId="0" shapeId="0" xr:uid="{9F5830BC-3353-48A3-9C73-16B05A0FDCE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45" authorId="0" shapeId="0" xr:uid="{D5B04137-3763-415A-90BF-4A249F13698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45" authorId="0" shapeId="0" xr:uid="{88EE1D43-F061-4CE7-A5DA-27E65DC22E4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45" authorId="0" shapeId="0" xr:uid="{9A8CF11E-8C9D-401D-8D8E-80C40FD3FEC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45" authorId="0" shapeId="0" xr:uid="{D734D200-233E-4A01-ABF6-024E2CA4349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45" authorId="0" shapeId="0" xr:uid="{05BFDA89-221E-42BD-9F32-45B06207AB7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45" authorId="0" shapeId="0" xr:uid="{E060EE15-C4D7-478C-BF79-888AE5E2F88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45" authorId="0" shapeId="0" xr:uid="{D928C9F2-5A1F-46F1-9711-0E24085447B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45" authorId="0" shapeId="0" xr:uid="{10877E51-4629-40A3-9885-BA98E0A5C33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45" authorId="0" shapeId="0" xr:uid="{BE3B78EA-7EF3-4D20-8CDA-5C9899E60BB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45" authorId="0" shapeId="0" xr:uid="{07469EA4-C9C4-4E7E-A002-ED44F16FEF2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45" authorId="0" shapeId="0" xr:uid="{6368E938-57A4-4632-B127-1F522870C3D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45" authorId="0" shapeId="0" xr:uid="{543B9130-1AE5-4473-A21E-1D02DD2CE47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45" authorId="0" shapeId="0" xr:uid="{FBD5D4CD-CEB4-4392-8178-00B6BAEAC0A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45" authorId="0" shapeId="0" xr:uid="{F3760FAA-21DB-4DC5-935B-4416AF6C293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45" authorId="0" shapeId="0" xr:uid="{CEC2A530-9E01-49C1-982A-CBB6DB269F3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46" authorId="0" shapeId="0" xr:uid="{18A1A18A-75B3-42F3-B034-4E6D711C423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46" authorId="0" shapeId="0" xr:uid="{5E1E2CD2-0D50-450E-8CDF-878B8CC50C5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46" authorId="0" shapeId="0" xr:uid="{B7C95E74-F3B8-43AD-9B23-97301C20F32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46" authorId="0" shapeId="0" xr:uid="{34D642A1-30F0-4F05-A538-30B0927D4A3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46" authorId="0" shapeId="0" xr:uid="{5C0067B4-98CE-4221-8728-1C748953288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46" authorId="0" shapeId="0" xr:uid="{09160945-14F0-4A07-8B2F-D7EAA1DEFCB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46" authorId="0" shapeId="0" xr:uid="{F8A22988-02A0-4C2F-80DD-FF9052BC6AD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46" authorId="0" shapeId="0" xr:uid="{D3A13BAD-E0B1-4E8D-8C75-2F9440E18E8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46" authorId="0" shapeId="0" xr:uid="{6C2D6398-FD49-4544-ACEA-798237F1ED6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46" authorId="0" shapeId="0" xr:uid="{50B6304E-DE8D-4B55-9B72-5EDDCBDEA9E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46" authorId="0" shapeId="0" xr:uid="{5CF7C2AE-E4EE-4787-A522-9B1AA2172A2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46" authorId="0" shapeId="0" xr:uid="{54C10AFE-1D18-4C85-B980-6AB230718E3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46" authorId="0" shapeId="0" xr:uid="{3CCA24A4-D403-48DB-8F2A-54AC1B60899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46" authorId="0" shapeId="0" xr:uid="{DAA4A8B4-B2FE-4FA0-85E1-F2522AFA209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46" authorId="0" shapeId="0" xr:uid="{0951D59D-02C5-47A5-B9A3-17386DE42A2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46" authorId="0" shapeId="0" xr:uid="{BB635BB4-6D2A-46E0-B583-1D25E394573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46" authorId="0" shapeId="0" xr:uid="{38942E79-12F6-43B6-A012-95077666B4D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46" authorId="0" shapeId="0" xr:uid="{09CAA1BD-1F52-483F-81AA-68DA2D6EFE8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48" authorId="0" shapeId="0" xr:uid="{40B37226-1F7B-4264-A89C-19D712EC130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48" authorId="0" shapeId="0" xr:uid="{C39238E7-3872-4F12-A1B4-0A4DFC63735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48" authorId="0" shapeId="0" xr:uid="{4F399308-E4C1-445D-B8E3-5B3FB1D696F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48" authorId="0" shapeId="0" xr:uid="{5C11C779-F016-4681-82D6-21A0F6D99A4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48" authorId="0" shapeId="0" xr:uid="{CB31372E-5616-457D-899A-297D7DF383A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48" authorId="0" shapeId="0" xr:uid="{1D7FDA4D-959C-4422-A603-CB61DEC3EAD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48" authorId="0" shapeId="0" xr:uid="{B8F0A346-3060-438D-90D6-B727D88E3E0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48" authorId="0" shapeId="0" xr:uid="{DBF32E79-0779-459B-9D3C-88F04176F8F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48" authorId="0" shapeId="0" xr:uid="{A74FF0DA-78D1-4734-A163-419267429BE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48" authorId="0" shapeId="0" xr:uid="{F1436733-31FD-45EF-9D90-51B957C3963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48" authorId="0" shapeId="0" xr:uid="{83FD77FE-4F60-4928-9660-0C3C0256EF1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48" authorId="0" shapeId="0" xr:uid="{A055DAFB-01DE-41AD-984F-C264FC3FE07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48" authorId="0" shapeId="0" xr:uid="{5C901AA5-5B31-4DEA-B7D2-7B9063DD2B5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48" authorId="0" shapeId="0" xr:uid="{A130D6EF-DE0A-4ABE-981D-22F3D4A459B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48" authorId="0" shapeId="0" xr:uid="{716B3BB6-394E-4D89-8382-DFDECC3B2D2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48" authorId="0" shapeId="0" xr:uid="{EB177481-2CC8-438D-ACBE-519734AB3BE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48" authorId="0" shapeId="0" xr:uid="{16431607-3D35-41D5-B1F3-90347A2FEBA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48" authorId="0" shapeId="0" xr:uid="{406BF924-A3BC-4F86-9FD8-538157C92DA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48" authorId="0" shapeId="0" xr:uid="{8BBEC6CF-4F59-4079-8C34-005C4627434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48" authorId="0" shapeId="0" xr:uid="{1D37771B-9013-4616-9B13-2A56CD3F878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48" authorId="0" shapeId="0" xr:uid="{7BCF4522-083B-4B7F-963B-61F4F7E452A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48" authorId="0" shapeId="0" xr:uid="{542C2DB7-9499-41A0-BA00-2838EE376C0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48" authorId="0" shapeId="0" xr:uid="{2F177C08-F294-43DE-A211-D7CF527397A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48" authorId="0" shapeId="0" xr:uid="{7F3503AA-4D25-44CE-ABAA-36CEDCC2E3D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48" authorId="0" shapeId="0" xr:uid="{E00B587F-444A-4A5F-BC32-8C2305DA3CA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48" authorId="0" shapeId="0" xr:uid="{8EDC144B-FEA4-4CC9-A138-CB9358362EC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48" authorId="0" shapeId="0" xr:uid="{57FED638-4E53-4AC9-8272-2E641CE7F48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48" authorId="0" shapeId="0" xr:uid="{4DCBCD73-B742-4187-8206-843D043720F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48" authorId="0" shapeId="0" xr:uid="{030D8340-BA8C-4CFA-9D9F-2ECD23D2335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48" authorId="0" shapeId="0" xr:uid="{8B4B7D05-ED6A-4EB5-9DB1-9786E489332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48" authorId="0" shapeId="0" xr:uid="{5F0C790D-C4C1-4C76-AFEC-6C0D1819098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48" authorId="0" shapeId="0" xr:uid="{9366927D-EE68-44C9-883E-DA0E64275AE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48" authorId="0" shapeId="0" xr:uid="{4708880C-47A8-4684-A79B-4D6D1CFC404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48" authorId="0" shapeId="0" xr:uid="{69CC5B26-CC98-408E-9863-69B02EAE1B20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48" authorId="0" shapeId="0" xr:uid="{99BD1A70-775A-45B5-8E6D-891A0D910A3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48" authorId="0" shapeId="0" xr:uid="{FA88FB43-D043-4793-8519-BC6FA22CF7B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49" authorId="0" shapeId="0" xr:uid="{8CB0D77F-778D-405D-84B6-740C775E2069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49" authorId="0" shapeId="0" xr:uid="{5CDC43A3-A5EE-41E9-A1E1-35BF57A8590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49" authorId="0" shapeId="0" xr:uid="{37131E61-267B-404A-B00E-B9892FB92A79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49" authorId="0" shapeId="0" xr:uid="{39658ECA-0CE8-4E33-9EC3-55B5D431330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49" authorId="0" shapeId="0" xr:uid="{2665A249-8E50-4590-95A7-67D4855F25A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49" authorId="0" shapeId="0" xr:uid="{25A32499-A190-4CF5-A897-1A4C3045CAA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49" authorId="0" shapeId="0" xr:uid="{919F2531-C998-41B4-83F8-6550D0F2EE3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49" authorId="0" shapeId="0" xr:uid="{BE1B25F9-D6A2-4712-B20F-1173821BE71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49" authorId="0" shapeId="0" xr:uid="{1B1E7842-625B-46F5-8FD3-5B4CE580E23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49" authorId="0" shapeId="0" xr:uid="{58450F93-2E50-4C9E-98E9-9611444D12A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49" authorId="0" shapeId="0" xr:uid="{423CFD0A-4446-4254-AC0A-1F80871D569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49" authorId="0" shapeId="0" xr:uid="{DAE972F1-F42C-4EFB-A34C-77108E447A7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49" authorId="0" shapeId="0" xr:uid="{BE61DDC4-09A0-4217-B8D3-BD34AD006B1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49" authorId="0" shapeId="0" xr:uid="{AA04F6A5-579D-4984-B17C-1253DBA2A97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49" authorId="0" shapeId="0" xr:uid="{FAF87BE1-DBA9-4044-9C98-6ACF6C3BBFB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49" authorId="0" shapeId="0" xr:uid="{32D1F305-6CD0-4F43-9837-6DF34EA6378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49" authorId="0" shapeId="0" xr:uid="{A4DE7127-7598-4132-895C-3678F51FBCE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49" authorId="0" shapeId="0" xr:uid="{1FE8778C-5739-4A8A-B667-2F0EA6DBA6BC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49" authorId="0" shapeId="0" xr:uid="{B023DDAA-D39C-4112-8DAC-0284F3A314D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49" authorId="0" shapeId="0" xr:uid="{D75364CE-F4A4-465F-860F-2A36450B742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49" authorId="0" shapeId="0" xr:uid="{1A4F05B0-090D-4915-965B-4AE9756C095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49" authorId="0" shapeId="0" xr:uid="{6DD6E87D-9BE4-48FA-91D3-3BAB2A27476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49" authorId="0" shapeId="0" xr:uid="{C59EE2F1-3A53-4449-AFDE-32559B0EC49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49" authorId="0" shapeId="0" xr:uid="{DA5F076D-8DA7-4491-8422-FBAA1A3A1DDE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49" authorId="0" shapeId="0" xr:uid="{C4451FC0-1EED-4351-B3E9-34DE70F282B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49" authorId="0" shapeId="0" xr:uid="{DE677505-E661-4C2B-9758-18357F2A749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49" authorId="0" shapeId="0" xr:uid="{5652352F-48E4-4A8F-8DEE-10AFD622D09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49" authorId="0" shapeId="0" xr:uid="{07E2DF97-C90B-412A-9538-5585D4EE15A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49" authorId="0" shapeId="0" xr:uid="{E25CE9D1-5C94-4D50-B27A-F283AD617F9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49" authorId="0" shapeId="0" xr:uid="{119FB732-2CF0-48D3-BCEA-15B8ADB5921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49" authorId="0" shapeId="0" xr:uid="{A5B750EE-8F16-4709-87B1-82ABE352BB3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49" authorId="0" shapeId="0" xr:uid="{AB251889-4A6B-4331-A0CC-2AB72DA3AD57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49" authorId="0" shapeId="0" xr:uid="{4DDADAE6-94A2-4430-963E-42B594CC359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49" authorId="0" shapeId="0" xr:uid="{A19B0CC9-54F9-4810-9EE8-D7586620AC4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49" authorId="0" shapeId="0" xr:uid="{D2D95F4B-3842-467D-B850-FBC46E9FA84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49" authorId="0" shapeId="0" xr:uid="{AB244EEA-AE55-4465-BA8A-51539D09E1C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51" authorId="0" shapeId="0" xr:uid="{63339BA8-86E6-41D1-9E27-5EA926B6046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51" authorId="0" shapeId="0" xr:uid="{D0211120-6706-4343-8F49-C91CE264598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51" authorId="0" shapeId="0" xr:uid="{B8729016-638F-4133-BF86-305359C2A91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51" authorId="0" shapeId="0" xr:uid="{CE72724E-34BD-4B71-9316-45A8095D42F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51" authorId="0" shapeId="0" xr:uid="{6E2A397F-0B05-4FDD-BF9C-A2142A0724E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51" authorId="0" shapeId="0" xr:uid="{964B02D6-3E7D-4551-9D94-73D94A42D71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51" authorId="0" shapeId="0" xr:uid="{76753E26-EF2A-47E6-8B86-015B3656AE6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51" authorId="0" shapeId="0" xr:uid="{43CA2F2D-E7BF-4F73-B9BD-228336A6D43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51" authorId="0" shapeId="0" xr:uid="{B0D7BAAB-82F5-40E1-9D6E-56DE97B346B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51" authorId="0" shapeId="0" xr:uid="{F68BBD1F-3734-4702-9BDD-105C207769F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51" authorId="0" shapeId="0" xr:uid="{E670B048-B486-450A-8401-881C4FDC53F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51" authorId="0" shapeId="0" xr:uid="{8636ABFA-663C-487F-8543-66D6DB703A9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51" authorId="0" shapeId="0" xr:uid="{173C9C8C-9AD1-4052-B1C6-18201A1CA7D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51" authorId="0" shapeId="0" xr:uid="{1579D97E-2410-467E-A54A-11A9CC11D99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51" authorId="0" shapeId="0" xr:uid="{E9FD0842-F2A2-42D3-A6D2-C8B7B6C5F97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52" authorId="0" shapeId="0" xr:uid="{C2D312FE-2275-4DD2-8CF7-3733BDB0231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52" authorId="0" shapeId="0" xr:uid="{341A97CB-8298-45CA-A36F-6577CCF6CAF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52" authorId="0" shapeId="0" xr:uid="{61D8D153-EAD0-46A2-8644-3AD87F3FEDD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52" authorId="0" shapeId="0" xr:uid="{E89B8D64-7B83-426D-A997-9629C4910E3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52" authorId="0" shapeId="0" xr:uid="{415CD33D-1078-462E-B1F8-702693C8440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52" authorId="0" shapeId="0" xr:uid="{D6982F60-53E0-4B88-B8FF-0CC539C3140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52" authorId="0" shapeId="0" xr:uid="{F5E21F33-CD1C-4010-A695-944E84ADC08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52" authorId="0" shapeId="0" xr:uid="{641A13E8-1CC8-4EB8-81FB-CC8F7DB3CDC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52" authorId="0" shapeId="0" xr:uid="{DE3A8FAC-C3EF-4B91-A2A2-FD69B9A88CC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52" authorId="0" shapeId="0" xr:uid="{D6AE8F1A-F6F0-4021-8F80-3F08C7C1954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52" authorId="0" shapeId="0" xr:uid="{BC220D00-857D-4337-8C20-DD0B9F19BA2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52" authorId="0" shapeId="0" xr:uid="{450466E5-3FAC-44BF-A395-821995096E9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52" authorId="0" shapeId="0" xr:uid="{0C4F3653-E4C2-4EEC-BDB8-E427D2C0A52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52" authorId="0" shapeId="0" xr:uid="{A633012C-718D-4670-92DA-192F8710F01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52" authorId="0" shapeId="0" xr:uid="{F74F89D0-9E50-41FB-88DC-CEDCD27A2C4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53" authorId="0" shapeId="0" xr:uid="{E39049EF-04BC-4B28-9946-B03B7489FA4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53" authorId="0" shapeId="0" xr:uid="{1DD55E64-8422-4FB3-8538-62FD609EF9B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53" authorId="0" shapeId="0" xr:uid="{EE771A2C-5C99-4890-A01B-9C9080DD2D2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54" authorId="0" shapeId="0" xr:uid="{0CE366A6-888F-4D10-AC9A-B687C152D1B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54" authorId="0" shapeId="0" xr:uid="{0E03169B-D1C8-4F35-B238-9F6EDDE2883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54" authorId="0" shapeId="0" xr:uid="{AF7F2984-AD9D-405D-9010-C66F21685B9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54" authorId="0" shapeId="0" xr:uid="{8EA1370E-FF9F-4243-AECC-A26B61D1E6B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54" authorId="0" shapeId="0" xr:uid="{A7F56D10-93F5-4172-9C12-2B5DBE282B4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54" authorId="0" shapeId="0" xr:uid="{DE3A4422-F136-4568-81D3-81A57870EFC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54" authorId="0" shapeId="0" xr:uid="{FB11876A-D5A5-4F8F-A68E-DAA27F8E3EB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54" authorId="0" shapeId="0" xr:uid="{798CDF6C-86B6-44BD-A89D-DD446B43284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54" authorId="0" shapeId="0" xr:uid="{37CE17D9-D282-4527-854F-A19020F16A4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54" authorId="0" shapeId="0" xr:uid="{9952B02B-46D1-4991-83B2-555A6221B1E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54" authorId="0" shapeId="0" xr:uid="{1C70DEED-FE65-4900-9951-0180DF7C5CB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54" authorId="0" shapeId="0" xr:uid="{C2BA5415-34F5-4885-8A3A-447FF89250C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54" authorId="0" shapeId="0" xr:uid="{3008B5BA-81ED-42E7-95B4-E599A3F33B6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54" authorId="0" shapeId="0" xr:uid="{9F9245CF-ABBC-4DF4-9C06-1108EDF22BD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54" authorId="0" shapeId="0" xr:uid="{EF123421-CC8C-406F-ADEF-07C70893A9E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54" authorId="0" shapeId="0" xr:uid="{2A7B851B-5990-43E9-98C4-898266F7EF1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54" authorId="0" shapeId="0" xr:uid="{334A902D-D5F0-486B-A599-DFFFF55F9E5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54" authorId="0" shapeId="0" xr:uid="{9E53BC84-D097-429D-BE84-61A1000E1D71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54" authorId="0" shapeId="0" xr:uid="{459802EA-1B5A-47AA-9DE4-AC800D24968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54" authorId="0" shapeId="0" xr:uid="{6EBF33AE-A5CF-458C-83B6-A14E0E31C14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54" authorId="0" shapeId="0" xr:uid="{0FE94677-B9F2-45D1-A915-20495649118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54" authorId="0" shapeId="0" xr:uid="{84F344FB-A663-4BB9-8294-399032BBAC01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54" authorId="0" shapeId="0" xr:uid="{BA87E321-6882-4015-A4A5-48056727745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54" authorId="0" shapeId="0" xr:uid="{CD42C7CA-C901-495D-920A-FC7B1C403FA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54" authorId="0" shapeId="0" xr:uid="{CD174F50-D139-4FC4-AB01-BEEC93045B4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54" authorId="0" shapeId="0" xr:uid="{7F86CBDE-3201-4A1A-BDE8-3CDB3DDBFC70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54" authorId="0" shapeId="0" xr:uid="{BB7DD7CF-809F-4176-9DFE-9A4DE2B1254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54" authorId="0" shapeId="0" xr:uid="{DEADFA62-7399-423D-A23B-EE1B614917A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54" authorId="0" shapeId="0" xr:uid="{860FB09A-E04B-4153-BECD-5E842276D76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54" authorId="0" shapeId="0" xr:uid="{27013BAF-89E6-4FE9-802D-089CFAC8C67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54" authorId="0" shapeId="0" xr:uid="{1AF5ECEC-F2EF-4BAF-A382-E0936C438F0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54" authorId="0" shapeId="0" xr:uid="{0E8674D1-2683-4392-9B0E-15B5D90A19C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54" authorId="0" shapeId="0" xr:uid="{1135082F-73A3-4331-9F15-2662C8D54D93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54" authorId="0" shapeId="0" xr:uid="{0F05353B-1771-4B00-9330-06B7F036D29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54" authorId="0" shapeId="0" xr:uid="{A891D226-9FF0-4E60-9488-16A08A7D704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54" authorId="0" shapeId="0" xr:uid="{4B13EDEC-8702-4A74-B10D-5BD9FCCBBDAE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54" authorId="0" shapeId="0" xr:uid="{973C4C38-99F7-439B-979D-3D9E6388246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54" authorId="0" shapeId="0" xr:uid="{A158A0BA-E29F-4104-8A5F-BE2A69311FA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54" authorId="0" shapeId="0" xr:uid="{8EE973C0-CAA2-4C51-B4E1-024CAA579657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55" authorId="0" shapeId="0" xr:uid="{2537A9B7-15EB-4EBE-AEDD-B760ED56DF6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55" authorId="0" shapeId="0" xr:uid="{F0B2074C-01C0-4795-9C23-C87CE95D548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55" authorId="0" shapeId="0" xr:uid="{33BAE9F6-AAF6-413B-B759-4E87AB87013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55" authorId="0" shapeId="0" xr:uid="{B7DEFFAC-9A5D-4422-B8B7-DEB7E7D4F40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55" authorId="0" shapeId="0" xr:uid="{8BB7FC0B-C4FC-47A6-9246-7D19E111D89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55" authorId="0" shapeId="0" xr:uid="{CE0AF845-6884-4002-80D7-5E48BF5AC71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55" authorId="0" shapeId="0" xr:uid="{BB9BCF6F-F91B-4D48-9039-A01D7F15479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55" authorId="0" shapeId="0" xr:uid="{50D992BF-8D9A-4281-9627-07DBA6FCB89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55" authorId="0" shapeId="0" xr:uid="{359809C1-8D06-46C4-BFAE-521F885A6CB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55" authorId="0" shapeId="0" xr:uid="{A82A665F-2762-4B3D-B993-E0A8816EC31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55" authorId="0" shapeId="0" xr:uid="{A85F682F-C064-4DD1-A67A-41881E5056C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55" authorId="0" shapeId="0" xr:uid="{8B8853AB-C575-4622-B781-FE06894A08A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55" authorId="0" shapeId="0" xr:uid="{86875386-80EE-48D4-9324-EB7C6F25EC2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55" authorId="0" shapeId="0" xr:uid="{32518C98-BE6A-4C21-A982-23C9F33A500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55" authorId="0" shapeId="0" xr:uid="{D9948064-084E-43E4-A7A5-84E3C5363D4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55" authorId="0" shapeId="0" xr:uid="{C257E443-0E09-404A-A675-C94D468051F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55" authorId="0" shapeId="0" xr:uid="{5254ADF6-92AE-4B6D-B510-0C7B03292F8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55" authorId="0" shapeId="0" xr:uid="{E1CF13BA-B8E4-4797-B9B4-ACDA70FA00A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56" authorId="0" shapeId="0" xr:uid="{9B36022D-1521-4221-8769-F530536F60A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56" authorId="0" shapeId="0" xr:uid="{1034C876-EDC2-4C2C-8B71-F1D8243596E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56" authorId="0" shapeId="0" xr:uid="{08D2F8ED-AB01-432C-B597-5EE2F206B6D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56" authorId="0" shapeId="0" xr:uid="{99CE471D-E07A-4C78-9C59-39EEF96B5C7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56" authorId="0" shapeId="0" xr:uid="{1A7E064D-CAC3-4F57-9381-F4F2DD997CB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56" authorId="0" shapeId="0" xr:uid="{27BE27D3-6F6F-4BC8-9971-A4F24E55645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56" authorId="0" shapeId="0" xr:uid="{AF8ECE36-0717-4047-9122-F63EF1DACC2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56" authorId="0" shapeId="0" xr:uid="{8F7CBE77-CD15-4599-908B-30A7ACCD377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56" authorId="0" shapeId="0" xr:uid="{DD968DBB-2843-49E0-9AD6-65E72E3848B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56" authorId="0" shapeId="0" xr:uid="{1DDA4570-44DC-4A31-9C92-2B3133A424A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56" authorId="0" shapeId="0" xr:uid="{391F65C1-22BF-43D0-B577-B41AEC59E3B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56" authorId="0" shapeId="0" xr:uid="{99E4B99E-70A5-4050-9125-32762575A01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56" authorId="0" shapeId="0" xr:uid="{49DAC9C6-1028-4B49-93EF-50F7AEE8E03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56" authorId="0" shapeId="0" xr:uid="{7FEAAE67-501C-46C2-9DFB-D171277DD7D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56" authorId="0" shapeId="0" xr:uid="{757393EA-D40F-40D1-9C36-FBCA14910E9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56" authorId="0" shapeId="0" xr:uid="{6CB7AD42-B5F5-4616-AB00-37177A031EA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56" authorId="0" shapeId="0" xr:uid="{65029815-4E20-49B2-8A71-130006D22CE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56" authorId="0" shapeId="0" xr:uid="{293D52A1-FBB3-493D-A658-535F75E27F1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58" authorId="0" shapeId="0" xr:uid="{6691AC12-0B69-4A8A-9405-9BFC6448012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58" authorId="0" shapeId="0" xr:uid="{24E5935D-0C9F-4A93-B6E1-F0C7C8185CA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58" authorId="0" shapeId="0" xr:uid="{7DA78A13-5668-49D9-B1B6-B08B502AB82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58" authorId="0" shapeId="0" xr:uid="{3D803E54-9D50-44DC-A868-0D0B358BBF4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58" authorId="0" shapeId="0" xr:uid="{17938D6A-C741-43D7-BB31-4D116781E24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58" authorId="0" shapeId="0" xr:uid="{2B1420AC-4ABD-4C47-853E-03659CAD1AC0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58" authorId="0" shapeId="0" xr:uid="{54BA1045-2C6B-46B4-BF7F-A2F787DA897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58" authorId="0" shapeId="0" xr:uid="{A2D5DCC0-E891-461C-AEAA-8CB2A32CD62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58" authorId="0" shapeId="0" xr:uid="{E1DDB523-8D64-4853-BA47-4E1CFF42EB9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58" authorId="0" shapeId="0" xr:uid="{5790DF5A-4A12-4205-9289-675158387E1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58" authorId="0" shapeId="0" xr:uid="{F4A0A150-D820-4FEB-AC73-2CEDAE3DD05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58" authorId="0" shapeId="0" xr:uid="{A2838A99-E3CB-4164-BBC9-602C2BA575F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58" authorId="0" shapeId="0" xr:uid="{A831BBC9-41DE-44E9-B310-8638A4999A6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58" authorId="0" shapeId="0" xr:uid="{049D0E51-64C2-4F42-9733-B1F0C8B2E9C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58" authorId="0" shapeId="0" xr:uid="{8E414325-9968-4865-B8F2-6F0A611000A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58" authorId="0" shapeId="0" xr:uid="{E477D2CC-9792-4B51-AEFB-59D87DD4FF6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58" authorId="0" shapeId="0" xr:uid="{D1C15BB9-9ABC-4FFD-A0AA-530C90BF6EE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58" authorId="0" shapeId="0" xr:uid="{38A44704-A22B-4FC1-9763-1BF2458C75D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58" authorId="0" shapeId="0" xr:uid="{0AFEBB38-76A3-444C-B4BA-9CD5721736D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58" authorId="0" shapeId="0" xr:uid="{FDBD5A07-5471-42BA-9F3B-297C6885BAB0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58" authorId="0" shapeId="0" xr:uid="{5F162D7F-BCA7-4E48-BD93-318D986099D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58" authorId="0" shapeId="0" xr:uid="{E0EAB7BE-F36B-45D7-BC97-8E17725C8D4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58" authorId="0" shapeId="0" xr:uid="{6E67B757-2938-4111-B288-4B99ACDC373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58" authorId="0" shapeId="0" xr:uid="{519F4778-B39D-4CFD-B177-997F8597538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58" authorId="0" shapeId="0" xr:uid="{3281010B-4F7C-4075-8DEB-AE86F6E480C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58" authorId="0" shapeId="0" xr:uid="{031F588F-DBED-46B3-B9AF-2F8162D7FF5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58" authorId="0" shapeId="0" xr:uid="{9EC39649-76C9-42AB-8FE4-58D52A2A678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58" authorId="0" shapeId="0" xr:uid="{8CB14B45-5081-4AF6-A65B-AA31F7BAE2C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58" authorId="0" shapeId="0" xr:uid="{9757D837-776D-4F63-B082-5FBA5C20B08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58" authorId="0" shapeId="0" xr:uid="{3F22149D-CA31-408E-97F5-4A0DC575F02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58" authorId="0" shapeId="0" xr:uid="{53265DC8-C8BD-412B-8BBB-B4DA3142ACD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58" authorId="0" shapeId="0" xr:uid="{CAC8B00B-35A4-4046-B29E-70305F97D3D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58" authorId="0" shapeId="0" xr:uid="{8AC17631-2A70-48E3-9B11-6FCF0A20F04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58" authorId="0" shapeId="0" xr:uid="{ABB52E1D-52F9-4F9E-AF94-F79A4CC4894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58" authorId="0" shapeId="0" xr:uid="{01E23324-1BF8-48C4-AC10-A492C58922D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58" authorId="0" shapeId="0" xr:uid="{61D8CCBF-A816-45F4-91CF-CFDB497C9A5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59" authorId="0" shapeId="0" xr:uid="{E44C3111-D543-4EE7-9679-79A26A87A1C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59" authorId="0" shapeId="0" xr:uid="{9F1DEBD2-E6E3-445D-9214-DB34E3ED5D0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59" authorId="0" shapeId="0" xr:uid="{83677B56-20D2-432B-8F7C-9587285F10C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59" authorId="0" shapeId="0" xr:uid="{E3FDAE7D-3775-4D92-8686-F7A2C628D55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59" authorId="0" shapeId="0" xr:uid="{2D28D828-ED8B-46BB-BEC3-38FE5A80368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59" authorId="0" shapeId="0" xr:uid="{0408130C-46D0-4E09-B5D7-7A7E514D890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59" authorId="0" shapeId="0" xr:uid="{34747D4B-F5A0-4EA1-9198-D3ABA591102D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59" authorId="0" shapeId="0" xr:uid="{15DCBD9E-4CCB-4088-8AF8-B5551860CD3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59" authorId="0" shapeId="0" xr:uid="{08CB3B85-86D3-429D-A762-0AEA663A520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59" authorId="0" shapeId="0" xr:uid="{0B941D68-A3EB-447E-87DE-13979CDE09FE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59" authorId="0" shapeId="0" xr:uid="{562F0796-6A3F-4261-BC1F-01C2D697328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59" authorId="0" shapeId="0" xr:uid="{BA95E7B4-D56F-4BB4-ABA1-7A40AC84342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59" authorId="0" shapeId="0" xr:uid="{C44B625C-87C4-4186-BE1C-55706A6DB99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59" authorId="0" shapeId="0" xr:uid="{E4B4D952-987C-49F9-9EA9-85596AD637E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59" authorId="0" shapeId="0" xr:uid="{0F4F72E4-8F3F-4ACA-BA4A-5B3B0FF20C6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59" authorId="0" shapeId="0" xr:uid="{E964F31C-9AD6-4FC6-ADD8-31FCD403FDFC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59" authorId="0" shapeId="0" xr:uid="{70596452-0EE3-4336-B4D7-F9D3535986F6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59" authorId="0" shapeId="0" xr:uid="{9EC708D0-8675-4174-92D9-EFD1CA429AE9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59" authorId="0" shapeId="0" xr:uid="{1E2D91F8-6307-40D6-840C-B63D4FC6CD45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59" authorId="0" shapeId="0" xr:uid="{D5053A6F-74B5-4FFB-8BB6-35E429B761F7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59" authorId="0" shapeId="0" xr:uid="{5C46F041-0D35-4C06-BB4C-961932F1AD66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59" authorId="0" shapeId="0" xr:uid="{652D1CEE-80E8-41BB-B8C4-A157B8BC43E7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59" authorId="0" shapeId="0" xr:uid="{ADF7D7FB-52E3-41ED-AB48-C50642A11E8D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59" authorId="0" shapeId="0" xr:uid="{B4D8067F-D29D-444C-8EEB-1F91B309E539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59" authorId="0" shapeId="0" xr:uid="{5FF90126-FF6F-4E74-97C8-AA36A3F4007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59" authorId="0" shapeId="0" xr:uid="{DA58DF41-6512-4A10-AEB5-73943F97B4C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59" authorId="0" shapeId="0" xr:uid="{8C8BB0D3-88AA-475F-AB5E-204C8DB0C34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59" authorId="0" shapeId="0" xr:uid="{6A653113-0866-4557-A605-59DEC375C0C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59" authorId="0" shapeId="0" xr:uid="{A3CF8C77-9BA1-41FA-A9A5-D27A775E540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59" authorId="0" shapeId="0" xr:uid="{C6237C02-9AC9-45A8-B31E-15736BE51477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59" authorId="0" shapeId="0" xr:uid="{51861779-5A0E-4BEC-83BB-B6C6C3F9CDD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59" authorId="0" shapeId="0" xr:uid="{2EBE386A-E4BC-4081-A87A-9FF75A3E026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59" authorId="0" shapeId="0" xr:uid="{9C8B2502-3094-4B55-8BBC-0B55245330D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59" authorId="0" shapeId="0" xr:uid="{DF06B258-6D24-42CD-A165-361578A1856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59" authorId="0" shapeId="0" xr:uid="{2E541560-1F63-4779-9A8B-5DB11DEE8D8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59" authorId="0" shapeId="0" xr:uid="{02A031EE-A948-426C-9E82-E55334CFBB0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61" authorId="0" shapeId="0" xr:uid="{FE6CBE2A-6957-4385-9218-AACCD5580D8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61" authorId="0" shapeId="0" xr:uid="{8AC47F1D-58FE-4DB5-99B9-75A69F6239B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61" authorId="0" shapeId="0" xr:uid="{368DDB46-9C52-47DB-B2E8-C6A0B35B400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61" authorId="0" shapeId="0" xr:uid="{49052895-94AF-4BB0-BA13-4E2A3408C87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61" authorId="0" shapeId="0" xr:uid="{DEE089B5-4AF4-49E3-886E-96ECF007571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61" authorId="0" shapeId="0" xr:uid="{858F8662-5F5A-4038-85F8-5929A9BAFC1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61" authorId="0" shapeId="0" xr:uid="{5F1604CB-D38A-415A-BEB1-BDA3970C9AD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61" authorId="0" shapeId="0" xr:uid="{B7C4B4C1-2616-4F8F-9D75-CD781A43398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61" authorId="0" shapeId="0" xr:uid="{784C631E-7018-47E5-A0BB-94E0EFA1051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61" authorId="0" shapeId="0" xr:uid="{FA1D012C-9E88-4B6C-A42E-23CA8FC6A5F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61" authorId="0" shapeId="0" xr:uid="{06CB1FC4-1C32-44DB-9E61-CAD83EC22A0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61" authorId="0" shapeId="0" xr:uid="{AAD0DE57-3B68-4109-856B-E8879A32011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61" authorId="0" shapeId="0" xr:uid="{1BD556B0-7772-48C1-AE2F-3CF3632D5E5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61" authorId="0" shapeId="0" xr:uid="{0332C78F-D47F-4D21-9B27-88EEA751F5A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61" authorId="0" shapeId="0" xr:uid="{DF39202F-7165-4271-8156-6BE1ED16A3D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DJ61" authorId="0" shapeId="0" xr:uid="{6FBDF5B5-60E3-427B-9988-979A62D83069}">
      <text>
        <r>
          <rPr>
            <b/>
            <sz val="9"/>
            <color indexed="81"/>
            <rFont val="Tahoma"/>
            <family val="2"/>
            <charset val="186"/>
          </rPr>
          <t>Modris:
50% no visiem iedzīvotājiem, kuri noslēguši dzīvības apdrošināšanu ar uzkrājumu (prēmiju summa : 12 mēneši : vidējā iemaksu summa 60 EUR)</t>
        </r>
      </text>
    </comment>
    <comment ref="H62" authorId="0" shapeId="0" xr:uid="{384FEE11-76F2-4203-B660-0E0B5595EF0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62" authorId="0" shapeId="0" xr:uid="{C8856198-263B-4370-9D21-6E8CE7A1649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62" authorId="0" shapeId="0" xr:uid="{5690C4AF-66E1-4112-B361-EE683C8FA30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62" authorId="0" shapeId="0" xr:uid="{E24DD58B-9DDA-4AAB-9848-2C88F0F9799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62" authorId="0" shapeId="0" xr:uid="{8D1D53D7-A170-4DBA-B188-C0935147BE1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62" authorId="0" shapeId="0" xr:uid="{61F5F9F2-A6B7-425E-8E11-E08BC294B41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62" authorId="0" shapeId="0" xr:uid="{521400F3-0504-48BA-9C90-637819CB1FC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62" authorId="0" shapeId="0" xr:uid="{3FE06048-B71E-4E9F-A206-A753D0C4529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62" authorId="0" shapeId="0" xr:uid="{42255B65-C593-430F-9834-910E022FFD5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62" authorId="0" shapeId="0" xr:uid="{439533A3-1D58-4F11-98F4-6A1B5DE7AB4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62" authorId="0" shapeId="0" xr:uid="{931958F5-19A1-44CA-A77F-21F3EDDE798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62" authorId="0" shapeId="0" xr:uid="{1780073C-C018-4DE7-A640-302FE1A3463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62" authorId="0" shapeId="0" xr:uid="{4580DCA1-EA22-459E-A3D8-8C370F8FE6C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62" authorId="0" shapeId="0" xr:uid="{99112217-59E3-4694-ACAE-6FC12CBB216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62" authorId="0" shapeId="0" xr:uid="{E619FA11-F9E5-4EE6-8B53-580CA40634A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63" authorId="0" shapeId="0" xr:uid="{F655B55C-76C8-4B54-91CC-F9D0D1FD7D9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63" authorId="0" shapeId="0" xr:uid="{4ADB7C2E-2DA0-4A81-8087-D92A4891AFB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63" authorId="0" shapeId="0" xr:uid="{195C989F-A7CF-46F0-93DF-7429F5F01B9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64" authorId="0" shapeId="0" xr:uid="{E7D1F7EB-AA71-41A9-A950-C2181E2DE4E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64" authorId="0" shapeId="0" xr:uid="{E94A7E63-9FC9-49B7-891C-CD7EACF204F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64" authorId="0" shapeId="0" xr:uid="{C4AC696D-50AB-45E9-9DAC-2D602915DB0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64" authorId="0" shapeId="0" xr:uid="{CCC61EF2-076A-419D-BAC0-686A36FCAEB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64" authorId="0" shapeId="0" xr:uid="{87C5A03B-31DA-4F8B-917E-82C8CA9E6C7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64" authorId="0" shapeId="0" xr:uid="{F000C6B6-F53C-4D2D-B70E-0D9B5D90600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64" authorId="0" shapeId="0" xr:uid="{DBF567D4-2A96-415F-A882-A2590A9B4F2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64" authorId="0" shapeId="0" xr:uid="{409035A5-ACF3-40A9-A263-1A5A6A3DFD6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64" authorId="0" shapeId="0" xr:uid="{B3A4E542-1D4A-475A-8F91-5D44F5DFAC1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64" authorId="0" shapeId="0" xr:uid="{E6D97948-D8B1-4B54-BE3F-2AEA432057E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64" authorId="0" shapeId="0" xr:uid="{5D6F4C76-410F-44ED-ACCF-A021C3F9EDC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64" authorId="0" shapeId="0" xr:uid="{D8323EE6-422E-4E11-A83C-B72299C99F10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64" authorId="0" shapeId="0" xr:uid="{98F4F1C5-9A63-4B8B-B9FA-55D19193CEC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64" authorId="0" shapeId="0" xr:uid="{863C376B-4E0D-4734-8D5F-CE0BE69B7A5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64" authorId="0" shapeId="0" xr:uid="{07D166FC-AE51-44D6-8BA9-1478E1D071B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64" authorId="0" shapeId="0" xr:uid="{0014E225-2B4B-47FA-8343-3DC685B0226B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64" authorId="0" shapeId="0" xr:uid="{2AC2DDDF-2552-4CDF-B648-B40B2AAAEA9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64" authorId="0" shapeId="0" xr:uid="{2E175885-0010-4D36-BAB3-7427D6FCD8A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64" authorId="0" shapeId="0" xr:uid="{242A6639-9A93-461A-8E02-A9B827148DE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64" authorId="0" shapeId="0" xr:uid="{AD3916D9-E7E9-4876-AD13-88C29091B3D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64" authorId="0" shapeId="0" xr:uid="{47712E14-3FC7-43FE-94E3-90D99FF8C52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64" authorId="0" shapeId="0" xr:uid="{C7AFD772-BA7F-419B-A5A0-356975C9309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64" authorId="0" shapeId="0" xr:uid="{CEB27923-7C19-48AE-BE45-73DC89BEA7D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64" authorId="0" shapeId="0" xr:uid="{9881F123-6204-4C95-A356-703DABAAB5C0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64" authorId="0" shapeId="0" xr:uid="{B7EE1ED2-D69B-46D2-82E0-B9F9D73C1C8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64" authorId="0" shapeId="0" xr:uid="{4C0EA1DC-524F-4161-A44E-8675D99C3C3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64" authorId="0" shapeId="0" xr:uid="{33BF183F-20B2-4E90-8AAA-CC3D4E6C13B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64" authorId="0" shapeId="0" xr:uid="{AC24F006-5F17-4275-81D9-30DE8EFA95F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64" authorId="0" shapeId="0" xr:uid="{FCF9C6E9-7942-41FD-9D78-D429418B337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64" authorId="0" shapeId="0" xr:uid="{16D3502A-9B8A-4B43-94C4-B756EA9AC6C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64" authorId="0" shapeId="0" xr:uid="{1D90BBFC-AF63-48ED-8862-150BCA52C50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64" authorId="0" shapeId="0" xr:uid="{609A7641-8F39-4CFD-BF27-9C287BCCA06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64" authorId="0" shapeId="0" xr:uid="{1A435818-95AC-4B0C-AA46-0222F519A178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64" authorId="0" shapeId="0" xr:uid="{9601AE2C-0EAF-4EF8-8C62-11EB239F969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64" authorId="0" shapeId="0" xr:uid="{3938304A-A0DF-4F31-AC72-033E6A89E23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64" authorId="0" shapeId="0" xr:uid="{69BD8C58-B33B-44EA-ADFA-1A58B18AACDF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64" authorId="0" shapeId="0" xr:uid="{DEF17647-6280-416E-90AD-3A703371ACD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64" authorId="0" shapeId="0" xr:uid="{E7931594-CB40-4B8B-A2DC-35BAC63E7C6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64" authorId="0" shapeId="0" xr:uid="{B4FBC74D-9FF4-401B-AE0D-59B390635536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65" authorId="0" shapeId="0" xr:uid="{4C28C67B-226A-4DA7-B43A-C3FF77BC959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65" authorId="0" shapeId="0" xr:uid="{EB5113FC-140A-4868-8230-09C9AE0AB4F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65" authorId="0" shapeId="0" xr:uid="{0883F6B5-2387-4B41-A76C-35A955A4A35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65" authorId="0" shapeId="0" xr:uid="{2C75570F-CAA2-4F82-93BA-F87E012FB9D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65" authorId="0" shapeId="0" xr:uid="{BEDA64A0-374B-46D3-B76B-9668799562A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65" authorId="0" shapeId="0" xr:uid="{B11124F3-F9D3-4880-9CA4-531EEA79B9D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65" authorId="0" shapeId="0" xr:uid="{7D30D591-C078-46EE-B261-3134449F296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65" authorId="0" shapeId="0" xr:uid="{0740DBAC-EA00-497A-A260-8CFBCB40220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65" authorId="0" shapeId="0" xr:uid="{4289FA05-E7E9-4C4C-9886-F263C0C541F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65" authorId="0" shapeId="0" xr:uid="{CB7F8D14-8B35-4ABD-8631-1FF9176E2E7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65" authorId="0" shapeId="0" xr:uid="{F8C6B996-5926-42AF-B4DF-63542C41A25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65" authorId="0" shapeId="0" xr:uid="{60E80A21-021D-49D7-B63B-DA791F6CA32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65" authorId="0" shapeId="0" xr:uid="{527E056B-7FAD-433F-ABF4-683F1F60F39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65" authorId="0" shapeId="0" xr:uid="{45FCD005-6A63-4AD5-84DD-01B902FF5FF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65" authorId="0" shapeId="0" xr:uid="{42E449F4-7A3C-45ED-B873-5CEBA0A451A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65" authorId="0" shapeId="0" xr:uid="{B556E375-3A55-4ECC-9B5C-E1C005E72E0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65" authorId="0" shapeId="0" xr:uid="{6437330B-7FEF-427D-8628-5092C057374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65" authorId="0" shapeId="0" xr:uid="{336A7CBE-8796-4F6E-A49F-A4DEF75AAC5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66" authorId="0" shapeId="0" xr:uid="{A9F2F872-05D2-493E-B108-84CB3EE5B91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66" authorId="0" shapeId="0" xr:uid="{8CC3060A-CC41-4537-BC4B-88C114CFDB6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66" authorId="0" shapeId="0" xr:uid="{EE3E0782-97B7-42AD-8375-845817FB0C5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66" authorId="0" shapeId="0" xr:uid="{9A43A1D7-227C-44CC-AF8C-C829FF1C565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66" authorId="0" shapeId="0" xr:uid="{A0F6F3CC-3A5E-49C2-A768-B1F550163CB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66" authorId="0" shapeId="0" xr:uid="{E049B9DF-1441-444A-9FA6-DA281F2CD44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66" authorId="0" shapeId="0" xr:uid="{9BFC3F8E-8F84-48A0-8D04-38AA812CD27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66" authorId="0" shapeId="0" xr:uid="{EFAF9418-E229-4F9F-9D22-CB42F533BE5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66" authorId="0" shapeId="0" xr:uid="{93F1DF43-3104-4CCE-9F04-59F161C3338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66" authorId="0" shapeId="0" xr:uid="{E67DB19E-E192-4745-8BA2-D919747B19F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66" authorId="0" shapeId="0" xr:uid="{45B6D1C4-A587-4DD8-9660-726C6AC1DEB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66" authorId="0" shapeId="0" xr:uid="{E5F6A2AA-7D8B-4DA0-A620-40B08545313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66" authorId="0" shapeId="0" xr:uid="{6D7FAAD1-F739-44F1-950D-A2203455374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66" authorId="0" shapeId="0" xr:uid="{80BEE348-D7B9-4565-B9BF-59C8772DE90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66" authorId="0" shapeId="0" xr:uid="{24B5D8BE-2213-4182-82E8-417257A1A52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66" authorId="0" shapeId="0" xr:uid="{050F6ABD-70B2-4E8A-9538-4B67E2968A5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66" authorId="0" shapeId="0" xr:uid="{1D1886CC-C040-452A-AC62-0E87AEB592B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66" authorId="0" shapeId="0" xr:uid="{B8553A98-198F-4EA6-8FA2-DD55FC178D4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68" authorId="0" shapeId="0" xr:uid="{4256D992-1608-4B1A-8E9B-FDE3354A9B0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68" authorId="0" shapeId="0" xr:uid="{056BA6E1-C57E-46FD-AA18-0BBEE566915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68" authorId="0" shapeId="0" xr:uid="{655A3CEA-A658-45AD-965C-6E343477F52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68" authorId="0" shapeId="0" xr:uid="{F35F4039-7DD1-45B6-97D1-86CF919A2CF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68" authorId="0" shapeId="0" xr:uid="{91AF3403-423E-44DD-B8FD-6239E157C22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68" authorId="0" shapeId="0" xr:uid="{02659FBC-1A5A-41A6-9C8A-C7CA528962E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68" authorId="0" shapeId="0" xr:uid="{7B8074C7-4140-4B4B-BB75-40D7DEFAF86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68" authorId="0" shapeId="0" xr:uid="{F52604A5-28F9-4782-9184-FD0BE0261B8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68" authorId="0" shapeId="0" xr:uid="{64DD4F3A-A74D-44B4-92DB-CD1C905DD5D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68" authorId="0" shapeId="0" xr:uid="{B83D6BB4-8865-41D7-97FC-6C4EFD61A47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68" authorId="0" shapeId="0" xr:uid="{7EFB91D4-1112-4DA5-B2E2-A5A5EADDAED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68" authorId="0" shapeId="0" xr:uid="{1A23FAE7-BAC3-4A67-B0FD-5DDBCC00426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68" authorId="0" shapeId="0" xr:uid="{23D3EF49-CA64-4744-B1BA-A0007AF941C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68" authorId="0" shapeId="0" xr:uid="{11A3EB1B-57DD-4803-902A-C0CC9ACE96B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68" authorId="0" shapeId="0" xr:uid="{C3B190CD-2C71-42B1-B5B3-BBF90F54ACD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68" authorId="0" shapeId="0" xr:uid="{8A28FDBB-FFFD-41A2-BC05-A04A35A5BB30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68" authorId="0" shapeId="0" xr:uid="{D4198D45-0356-4880-B465-06FB28C8D7D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68" authorId="0" shapeId="0" xr:uid="{A61AAE73-227C-4441-9405-480D921A636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68" authorId="0" shapeId="0" xr:uid="{9AC56D54-F808-44AD-8F02-743A63D37FD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68" authorId="0" shapeId="0" xr:uid="{2B52EBD0-50CC-4E71-BF22-43E2B2BFAD9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68" authorId="0" shapeId="0" xr:uid="{20D17EE3-59FA-4B83-9FE1-5FB6F150893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68" authorId="0" shapeId="0" xr:uid="{72662DF9-CC38-48E4-8D39-E714860432B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68" authorId="0" shapeId="0" xr:uid="{50816865-A29C-4E44-90F3-98605DCF4F9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68" authorId="0" shapeId="0" xr:uid="{641C7716-74A5-4437-BE94-DFC71B52431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68" authorId="0" shapeId="0" xr:uid="{32FAFBAD-F45A-488C-A8CA-84EEB8BDC12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68" authorId="0" shapeId="0" xr:uid="{AD0BD0C6-C60D-4B5D-AEE4-F0BBFE95B4C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68" authorId="0" shapeId="0" xr:uid="{702A313F-1EF3-4B69-8B0C-89395CB3765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68" authorId="0" shapeId="0" xr:uid="{2C3DDB46-E6AC-4A9C-A22B-C99CF3C51870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68" authorId="0" shapeId="0" xr:uid="{11428143-BCAF-4855-AD3A-E9617602B79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68" authorId="0" shapeId="0" xr:uid="{8589DD87-7778-45A3-826A-08DC49D2F7F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68" authorId="0" shapeId="0" xr:uid="{A1016985-0916-46F4-9A68-E8D213C7D3A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68" authorId="0" shapeId="0" xr:uid="{AEDFA912-3B76-4927-B8EA-B87AAC48669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68" authorId="0" shapeId="0" xr:uid="{3690BD7A-0EE2-4F2D-9F43-A9658868D29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68" authorId="0" shapeId="0" xr:uid="{A16C321C-21FE-47A3-980A-A77838AB36B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68" authorId="0" shapeId="0" xr:uid="{97FECACF-5614-476E-947E-F5A7023E794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68" authorId="0" shapeId="0" xr:uid="{6F0F4683-37E7-4B49-9EAA-CCA443B467D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69" authorId="0" shapeId="0" xr:uid="{6DA6D6B0-1120-44DE-83A5-34D7F65F037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69" authorId="0" shapeId="0" xr:uid="{1B71758C-BFAC-4DDE-8E8F-8F2C73FB7EB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69" authorId="0" shapeId="0" xr:uid="{8B036C2B-975D-4218-BFDD-FCDDD4F4B1D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69" authorId="0" shapeId="0" xr:uid="{640A626D-D697-49CA-9850-2939CC7CB15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69" authorId="0" shapeId="0" xr:uid="{AD7748F9-36E3-4285-872F-96C5B9F67BC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69" authorId="0" shapeId="0" xr:uid="{0A9A7127-37CC-43A2-8146-C00DD36C3A6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69" authorId="0" shapeId="0" xr:uid="{F08A20FC-2E5C-4C01-86F0-CC001564FEC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69" authorId="0" shapeId="0" xr:uid="{FA88BD1F-CA00-4BEA-8764-A9DACE66A98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69" authorId="0" shapeId="0" xr:uid="{31955595-F03A-4755-94BA-9D73A11BDE6D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69" authorId="0" shapeId="0" xr:uid="{AC8CD821-B3E4-4403-8A07-A172CE0413B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69" authorId="0" shapeId="0" xr:uid="{84B480E8-FCEC-4DF4-8251-DF25800AD6F5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69" authorId="0" shapeId="0" xr:uid="{51E2038C-DEB9-4EC9-9264-EB8DBC75F61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69" authorId="0" shapeId="0" xr:uid="{C3F79AE0-7CE4-412B-9992-08D2E8C0A13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69" authorId="0" shapeId="0" xr:uid="{30A035D2-4644-40C2-974E-7813524E5A2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69" authorId="0" shapeId="0" xr:uid="{2B37A8F5-6BB2-40C8-ADBC-48BEEADDBDB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69" authorId="0" shapeId="0" xr:uid="{62E3CD2C-F92F-4444-B8A8-0BAE3DF98EB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69" authorId="0" shapeId="0" xr:uid="{2943D6D9-7FD8-4D14-82D9-A2A4DF906CB5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69" authorId="0" shapeId="0" xr:uid="{82778CFD-1234-49BB-85C5-EECC05D83BCE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69" authorId="0" shapeId="0" xr:uid="{0DE66EA9-6691-4B56-B045-98EAF25DEC6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69" authorId="0" shapeId="0" xr:uid="{80E188DD-C46F-4BBE-A40C-CD1CE8D1A0E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69" authorId="0" shapeId="0" xr:uid="{8F65B757-4C90-4B10-91EC-27E3B28500E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69" authorId="0" shapeId="0" xr:uid="{6C5FF51B-F96D-4642-9DC8-E62486B7EBF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69" authorId="0" shapeId="0" xr:uid="{A94DF59D-568D-463D-8B54-D795FEEF069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69" authorId="0" shapeId="0" xr:uid="{4D3186FB-53DB-4242-AF3B-84B0527080D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69" authorId="0" shapeId="0" xr:uid="{9F07E50A-CBD3-451A-93A8-997EA0725E3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69" authorId="0" shapeId="0" xr:uid="{0BE5C316-A457-4332-A387-506EAC4E152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69" authorId="0" shapeId="0" xr:uid="{2804E521-DBFE-4822-848C-63880BE50BB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69" authorId="0" shapeId="0" xr:uid="{6A0A5101-833B-4BE9-BF05-BB8E6A20A28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69" authorId="0" shapeId="0" xr:uid="{6482512F-A81E-4897-BE79-5C6707673865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69" authorId="0" shapeId="0" xr:uid="{3D251D5C-D2F3-43ED-9E31-848145326CD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69" authorId="0" shapeId="0" xr:uid="{CD6E2F1F-CB6D-45B9-BBD2-A7FC80CA75C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69" authorId="0" shapeId="0" xr:uid="{85F9306B-A209-47B5-BFC2-5806B53BCA8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69" authorId="0" shapeId="0" xr:uid="{B2F7073A-7C9A-4F3B-A1C6-C65349EA65C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69" authorId="0" shapeId="0" xr:uid="{CFC1C56C-A1A0-4C05-8641-D817D76D69A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69" authorId="0" shapeId="0" xr:uid="{8CC70B82-3C53-40EE-8DC3-60B6CA98B0E6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69" authorId="0" shapeId="0" xr:uid="{7921A0E1-3B2D-471E-96F4-AA4C3BC4DBA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71" authorId="0" shapeId="0" xr:uid="{6390E1C1-896A-419C-8FAA-D1B097D2D56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71" authorId="0" shapeId="0" xr:uid="{4AB94B5C-BBE8-4853-AB50-662D604AAB9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71" authorId="0" shapeId="0" xr:uid="{D7763C7A-29B3-4A28-B70C-AD3DB5AF168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71" authorId="0" shapeId="0" xr:uid="{11199ED0-3679-4159-AC9B-64B20719DBE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71" authorId="0" shapeId="0" xr:uid="{C4C0FF54-B6A1-4EFC-BB5D-40DF466294E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71" authorId="0" shapeId="0" xr:uid="{50699473-BF15-48AF-905C-3DEE54FF79F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71" authorId="0" shapeId="0" xr:uid="{B6A6C805-EBF0-4F09-8C17-8DF4BEBD7C8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71" authorId="0" shapeId="0" xr:uid="{CF6A7F12-F04C-4A45-BABF-C13449ACE87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71" authorId="0" shapeId="0" xr:uid="{A20BF7FC-B1A1-447C-B27E-4ABE74F6ED5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71" authorId="0" shapeId="0" xr:uid="{0912E631-81FE-490D-81E0-1913B14F5B8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71" authorId="0" shapeId="0" xr:uid="{12B40B3A-9BEE-480E-8B77-F299604477B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71" authorId="0" shapeId="0" xr:uid="{0BC5B84F-098F-4D49-89BD-2632AE3B85B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71" authorId="0" shapeId="0" xr:uid="{4CC0EEDD-4087-47C0-9505-7AFB89D26F3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71" authorId="0" shapeId="0" xr:uid="{C622F0C7-2D53-4F4A-B313-4F8CC19D588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71" authorId="0" shapeId="0" xr:uid="{1381DC8F-640F-4814-8F0E-F4B414D8B52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72" authorId="0" shapeId="0" xr:uid="{FCAE6F87-9794-4458-BA2D-7F800CF61FA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72" authorId="0" shapeId="0" xr:uid="{7974CD2C-043B-4124-B503-A88F6A83456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72" authorId="0" shapeId="0" xr:uid="{CE6B06F6-8A9B-4BE0-9CB9-B91A864E23D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72" authorId="0" shapeId="0" xr:uid="{DC628F57-A537-4471-A207-455B52C7D25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72" authorId="0" shapeId="0" xr:uid="{88BA7B89-C037-4ED3-BE82-22410A69EE6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72" authorId="0" shapeId="0" xr:uid="{DC0263BC-A7F9-4607-97B6-61ED2F0528C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72" authorId="0" shapeId="0" xr:uid="{613BBE01-6B1D-4AFB-B9B4-A6523A38F59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72" authorId="0" shapeId="0" xr:uid="{828DCD70-B04D-4E75-838F-9AECDAEBA00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72" authorId="0" shapeId="0" xr:uid="{B009EFAB-66E3-4E9B-B1D4-794EAF133D9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72" authorId="0" shapeId="0" xr:uid="{2ED60A84-C6CF-4CE1-A522-B12B911F902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72" authorId="0" shapeId="0" xr:uid="{7A6D1C92-8AAF-4892-BC29-1A2E5481D21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72" authorId="0" shapeId="0" xr:uid="{A1CEA23F-B672-4589-A4B0-C7E4D4028DA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72" authorId="0" shapeId="0" xr:uid="{EF8F4513-CD1B-41E3-819D-CCCCFB515D4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72" authorId="0" shapeId="0" xr:uid="{B77603CF-562B-4EE3-9991-520DC6A2B59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72" authorId="0" shapeId="0" xr:uid="{512847F3-A1DC-435F-A1E4-941E5B340EB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73" authorId="0" shapeId="0" xr:uid="{69166643-4B39-47EF-A30F-93F21AF438A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73" authorId="0" shapeId="0" xr:uid="{54472C36-5DE1-4E9E-BEC6-B32160FFEE1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73" authorId="0" shapeId="0" xr:uid="{CA5FBBAE-F474-4EB6-A41D-A0691F698BF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74" authorId="0" shapeId="0" xr:uid="{C091429B-E9CE-4C77-A527-383ACB1C080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74" authorId="0" shapeId="0" xr:uid="{0491AEEA-0B6D-4B76-8AEF-4BE375C1A64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74" authorId="0" shapeId="0" xr:uid="{14B314D5-11CC-4DBA-A7AF-CB8FB9BE2EA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74" authorId="0" shapeId="0" xr:uid="{95C5F77F-A486-499E-BD40-9D56B4B2EF0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74" authorId="0" shapeId="0" xr:uid="{58A97944-65AF-4B1E-BB1D-23F1B38F2C9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74" authorId="0" shapeId="0" xr:uid="{9A186697-7B97-4D0D-8F77-62012B2253C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74" authorId="0" shapeId="0" xr:uid="{486B9C2E-E8EA-4B44-8E5B-7856E08B7D7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74" authorId="0" shapeId="0" xr:uid="{FAF5E98E-7A96-4380-B38B-A0599A5BA5D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74" authorId="0" shapeId="0" xr:uid="{5C3A9015-87CC-4FFE-AA17-1EF8A91C7E6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74" authorId="0" shapeId="0" xr:uid="{9E5651A7-123D-4CAE-820A-2B7814FDD72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74" authorId="0" shapeId="0" xr:uid="{3F0BA85F-6FEC-47FE-BD1B-E7247D3D50A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74" authorId="0" shapeId="0" xr:uid="{B9982444-7557-4C77-A59A-180FA79B6A5B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74" authorId="0" shapeId="0" xr:uid="{718D3D27-A6A3-4E44-82FA-99931EAF579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74" authorId="0" shapeId="0" xr:uid="{C34E999B-4412-4693-9C68-C6B30B4B7661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74" authorId="0" shapeId="0" xr:uid="{080C71D8-FD81-46DC-9079-BF1DF8ACAFE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74" authorId="0" shapeId="0" xr:uid="{E80AD657-298B-4FF0-A024-CBD9AF201BB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74" authorId="0" shapeId="0" xr:uid="{E9B934C3-F007-4E06-AFC2-5FCD81B3E55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74" authorId="0" shapeId="0" xr:uid="{B928C815-C430-4923-A7C7-3113CCD1FD8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74" authorId="0" shapeId="0" xr:uid="{A9BC400B-DAC2-4F5D-827F-F7CEA70FE53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74" authorId="0" shapeId="0" xr:uid="{6C0D7B37-8D85-4F77-A880-F9F8233BD8A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74" authorId="0" shapeId="0" xr:uid="{0D3B31C1-B1D0-4B88-929A-4EB274AD311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74" authorId="0" shapeId="0" xr:uid="{D41CC988-F87D-4286-827A-3513F446E3B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74" authorId="0" shapeId="0" xr:uid="{DFA836F2-379F-403D-A84C-F2684815E88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74" authorId="0" shapeId="0" xr:uid="{19359DF3-1D94-4FB1-B953-926378A93DE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74" authorId="0" shapeId="0" xr:uid="{B91A3D30-3A43-47D3-9B03-F3574E6F287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74" authorId="0" shapeId="0" xr:uid="{730DB618-290D-4F76-8079-A3468338C8F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74" authorId="0" shapeId="0" xr:uid="{3B46D2C7-001A-4142-B4FB-7BFE8351696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74" authorId="0" shapeId="0" xr:uid="{B10CC898-01D3-48AC-8205-BD2324FC4DC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74" authorId="0" shapeId="0" xr:uid="{B5C032BF-80BB-4AE0-9061-3E3285E3A6A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74" authorId="0" shapeId="0" xr:uid="{A754997C-EEAF-4CB6-9C9A-16E4E5D6961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74" authorId="0" shapeId="0" xr:uid="{C2FB19FB-88B9-4A68-909C-6BCA45423B9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74" authorId="0" shapeId="0" xr:uid="{86096ADF-A97B-4833-9A0D-8F1CC59AA15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74" authorId="0" shapeId="0" xr:uid="{AD2A755E-965C-4D9A-8043-1B23194FFE05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74" authorId="0" shapeId="0" xr:uid="{8ED1EE88-ECB4-4442-BF8B-CF2144A7F0C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74" authorId="0" shapeId="0" xr:uid="{C4E74180-7B45-402F-AA29-8A4940D79A3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74" authorId="0" shapeId="0" xr:uid="{6C178554-4F27-47E0-BA9F-EDBDF828C2DD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74" authorId="0" shapeId="0" xr:uid="{E5AE886B-4C99-4837-8877-3D71A050300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74" authorId="0" shapeId="0" xr:uid="{D4B65426-FD8A-4657-85A3-6E5E0F0BB40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74" authorId="0" shapeId="0" xr:uid="{159B30A8-321E-49D8-93C7-25DA93BB40B2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75" authorId="0" shapeId="0" xr:uid="{56FB51F6-B657-4049-A900-390C3843CEE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75" authorId="0" shapeId="0" xr:uid="{5D2846D0-4A1F-4970-B61F-AF1B77AEFBA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75" authorId="0" shapeId="0" xr:uid="{0F62C639-18B7-443E-9283-88437154F02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75" authorId="0" shapeId="0" xr:uid="{CE164D75-DBF7-4D1A-BC20-7BEC048AA69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75" authorId="0" shapeId="0" xr:uid="{C584AB4F-8320-4FA7-B636-0785A2E3118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75" authorId="0" shapeId="0" xr:uid="{7234C262-4BAF-419C-B348-7ACCF323B2B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75" authorId="0" shapeId="0" xr:uid="{3C4C7262-27D4-46C5-BDB0-07F9952401C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75" authorId="0" shapeId="0" xr:uid="{BA51F015-461B-4078-8BF7-A0BEBE01D6C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75" authorId="0" shapeId="0" xr:uid="{2484AC5D-AB89-4A91-BF31-3634D815187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75" authorId="0" shapeId="0" xr:uid="{3E78E4BB-78E6-4690-8B97-99D03FF7451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75" authorId="0" shapeId="0" xr:uid="{52E83E8D-3AC7-4BE8-ABE4-06D0B489AAB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75" authorId="0" shapeId="0" xr:uid="{948438C1-87A3-41DF-B5E0-B05CFD6201D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75" authorId="0" shapeId="0" xr:uid="{06E22F32-13BD-44C5-A8CB-A06B9DD5EE4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75" authorId="0" shapeId="0" xr:uid="{ACEA3AE8-CC48-445A-A5A0-1450EC9E3DB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75" authorId="0" shapeId="0" xr:uid="{29FF7835-84EB-40A9-B062-6460C085CCF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75" authorId="0" shapeId="0" xr:uid="{66A763CC-0A88-41E8-80C0-762DDD915E4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75" authorId="0" shapeId="0" xr:uid="{9F76D5C1-466B-4124-AAB4-6A68A0289E8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75" authorId="0" shapeId="0" xr:uid="{E6CCBD7C-B3E0-4A2D-8E29-777A46EEBC2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76" authorId="0" shapeId="0" xr:uid="{C07AF275-3600-4EA6-B79D-DFEECD353D9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76" authorId="0" shapeId="0" xr:uid="{B5A42C23-83FB-4E69-A301-043EFAB94F4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76" authorId="0" shapeId="0" xr:uid="{41F1181E-0173-48B8-9646-2D3AC139F6C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76" authorId="0" shapeId="0" xr:uid="{A5E3527D-1AE1-45DE-BFD3-8BE1D00E931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76" authorId="0" shapeId="0" xr:uid="{D26209F0-76E9-46D7-B48C-515C52E0C25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76" authorId="0" shapeId="0" xr:uid="{841956BD-FE18-4469-9122-A9D7A4FEDBE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76" authorId="0" shapeId="0" xr:uid="{3215AFAE-D5A2-4391-AA1D-09C6BB12CD7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76" authorId="0" shapeId="0" xr:uid="{BE85E0E6-2B8E-4F95-A3AD-3864180CCE1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76" authorId="0" shapeId="0" xr:uid="{C55A61E5-346E-4FBF-A9F4-3E23456A8BC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76" authorId="0" shapeId="0" xr:uid="{A5402375-A35A-498F-8143-D7F179B17C9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76" authorId="0" shapeId="0" xr:uid="{963B6555-C2B1-403A-929D-F6F19452332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76" authorId="0" shapeId="0" xr:uid="{B920434A-D10F-4B95-AB96-A32A974C3A6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76" authorId="0" shapeId="0" xr:uid="{7A01C696-BC64-4F02-9B01-29CBC84003A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76" authorId="0" shapeId="0" xr:uid="{D307004F-8ECB-424C-8D96-60826EE989A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76" authorId="0" shapeId="0" xr:uid="{26682FB5-AB35-490F-88AB-D5A4EC70349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76" authorId="0" shapeId="0" xr:uid="{A1FD8082-14CE-47A5-AECE-050ADF781B3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76" authorId="0" shapeId="0" xr:uid="{4E20B1AF-1074-4A76-8AEF-8952053B00A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76" authorId="0" shapeId="0" xr:uid="{8ED5994E-3810-4ADF-B3BF-8F6D6420862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78" authorId="0" shapeId="0" xr:uid="{CBACFBF9-C3F3-4DB9-B789-75F050B252B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78" authorId="0" shapeId="0" xr:uid="{E574E3C5-B25A-4B7C-A01A-33960362567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78" authorId="0" shapeId="0" xr:uid="{508C02D2-0988-412C-9A63-59CB6B4580A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78" authorId="0" shapeId="0" xr:uid="{18AAFAD3-F9F5-4954-8817-FEE680EE1AD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78" authorId="0" shapeId="0" xr:uid="{4FDD13D0-A900-47E8-B7D5-94DB9FCCE34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78" authorId="0" shapeId="0" xr:uid="{88B55A44-0332-415E-B131-4B17530A31B9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78" authorId="0" shapeId="0" xr:uid="{4667F5B6-7D65-4017-8C3A-8CDDD0EFA80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78" authorId="0" shapeId="0" xr:uid="{111754A6-88A7-4BCF-8822-AFC430E16FB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78" authorId="0" shapeId="0" xr:uid="{24AA8849-CC8C-40B9-A5BD-53A10FBE243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78" authorId="0" shapeId="0" xr:uid="{BB6845FB-2D6A-46BC-B503-09292DB0C19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78" authorId="0" shapeId="0" xr:uid="{4A96A1B2-FDC4-44B3-A269-4314AEC1ABC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78" authorId="0" shapeId="0" xr:uid="{8D0FCA5F-52DE-4206-8066-AF6502D4B97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78" authorId="0" shapeId="0" xr:uid="{474F4445-12B9-4746-91DC-762F8306A8E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78" authorId="0" shapeId="0" xr:uid="{EA1BFB1C-2009-475A-9DC1-E5E95430301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78" authorId="0" shapeId="0" xr:uid="{F198E987-3679-4652-AD75-F04FBD0C0B1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78" authorId="0" shapeId="0" xr:uid="{6AB3B245-7DD3-4F2F-A32F-FAE72CD8A64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78" authorId="0" shapeId="0" xr:uid="{D754780F-A1E9-4B69-A52A-7BE8E11118A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78" authorId="0" shapeId="0" xr:uid="{A532E92E-98D9-45D0-815C-2D51D77CEF50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78" authorId="0" shapeId="0" xr:uid="{3D9BAF91-346D-4574-ABDD-A3BEB09E61A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78" authorId="0" shapeId="0" xr:uid="{06D40B47-4B61-4CD8-BDA1-95FCD5EAD07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78" authorId="0" shapeId="0" xr:uid="{56BA61E3-24B2-4863-B3FE-D69B3D5B64A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78" authorId="0" shapeId="0" xr:uid="{84097866-98B6-492C-B42B-A8E329B3F74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78" authorId="0" shapeId="0" xr:uid="{48A87813-74EC-47B2-8779-FBAB32C76DC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78" authorId="0" shapeId="0" xr:uid="{60947633-FD7E-4454-9794-B9589058EC7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78" authorId="0" shapeId="0" xr:uid="{FE25E8D3-7313-42B0-A575-EFA5034D3BA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78" authorId="0" shapeId="0" xr:uid="{F163F2D9-4A4E-4BA1-A85B-C732F65DE58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78" authorId="0" shapeId="0" xr:uid="{20A73D3D-D070-4CE8-BDFC-48632539569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78" authorId="0" shapeId="0" xr:uid="{0CFEE6BF-531A-46E9-89D9-B9CF4C0D078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78" authorId="0" shapeId="0" xr:uid="{03679D0E-316A-4918-BDC9-4255C95F325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78" authorId="0" shapeId="0" xr:uid="{D20A945A-9715-468B-B34F-F82CCFFCAC19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78" authorId="0" shapeId="0" xr:uid="{444DF897-7B84-49A7-930A-A59210C1076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78" authorId="0" shapeId="0" xr:uid="{CB86E68B-3A0D-4DA2-AC60-0CFA66388B1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78" authorId="0" shapeId="0" xr:uid="{4C4A512B-72A0-43E4-BBFE-DCA53792A05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78" authorId="0" shapeId="0" xr:uid="{6F8098FC-EC88-45CC-9C34-D8D41FD5A0E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78" authorId="0" shapeId="0" xr:uid="{522609B0-87ED-4027-8C3D-AF10D683DB0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78" authorId="0" shapeId="0" xr:uid="{2394CE67-8744-4303-B1FA-8A1A59D098A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79" authorId="0" shapeId="0" xr:uid="{7395749C-C0F1-46A8-8660-A43CB940236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79" authorId="0" shapeId="0" xr:uid="{27EAF545-C874-4DBE-98C6-372939C3FC59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79" authorId="0" shapeId="0" xr:uid="{C1CA843A-6F43-4135-ADBD-F67513F0A78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79" authorId="0" shapeId="0" xr:uid="{CA657636-B075-4707-AD73-1EF8F246866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79" authorId="0" shapeId="0" xr:uid="{2D27E965-E014-4DAE-8329-059FA3478DC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79" authorId="0" shapeId="0" xr:uid="{5AC9C2D4-E553-4A9B-9162-5692B24DEB5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79" authorId="0" shapeId="0" xr:uid="{9F5D98E6-5736-4808-9698-1482207F8FC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79" authorId="0" shapeId="0" xr:uid="{56D1A701-0E7B-486E-AFF0-23B41DA77B5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79" authorId="0" shapeId="0" xr:uid="{8B6314F8-A79D-49E6-8664-6D4869EEEC8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79" authorId="0" shapeId="0" xr:uid="{99B9D6BB-4A39-4381-94B7-119AAF0B194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79" authorId="0" shapeId="0" xr:uid="{71AA671D-0AAB-4F82-8CC6-A09B764AF529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79" authorId="0" shapeId="0" xr:uid="{F1F51B89-3E5A-42E9-97F4-F5208F42B959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79" authorId="0" shapeId="0" xr:uid="{C5EEDB17-7503-4110-AB81-10D7C98657D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79" authorId="0" shapeId="0" xr:uid="{5DDD63F4-FD28-42BF-A8C9-F4DABFA7958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79" authorId="0" shapeId="0" xr:uid="{5EADC123-2659-4E5B-A82F-28C4E7ED00E6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79" authorId="0" shapeId="0" xr:uid="{3AD69605-47DE-483B-AC5E-FFFE1E5AD2D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79" authorId="0" shapeId="0" xr:uid="{FC260BA6-9230-4BE5-AD2A-5CD3D355C41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79" authorId="0" shapeId="0" xr:uid="{D212BBDB-7C66-478B-BF7C-A84A8B6245B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79" authorId="0" shapeId="0" xr:uid="{F1021A31-684D-44FD-8E5C-6F1394106D2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79" authorId="0" shapeId="0" xr:uid="{33307E04-4EE4-4D65-B149-90BBD802470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79" authorId="0" shapeId="0" xr:uid="{2D848EAB-A4D0-440E-8390-A1542386D8A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79" authorId="0" shapeId="0" xr:uid="{41E8B550-32C5-4A48-AE25-97A9971EF4F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79" authorId="0" shapeId="0" xr:uid="{F69780D8-DEF7-43A2-BD34-8F86FAD11ED9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79" authorId="0" shapeId="0" xr:uid="{457EADBB-EE60-4F2F-8E39-A8D442359E5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79" authorId="0" shapeId="0" xr:uid="{FFAA1BB4-206E-44E9-B801-CBC4D3C5AA36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79" authorId="0" shapeId="0" xr:uid="{8E738AAB-FF93-4A5F-BDC1-91C31D95C609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79" authorId="0" shapeId="0" xr:uid="{A2A3C399-DD99-40B3-A124-117FD6118B4D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79" authorId="0" shapeId="0" xr:uid="{7A7A7902-3209-44B7-BFD2-7BFC585DE2E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79" authorId="0" shapeId="0" xr:uid="{2F1A1A6B-A879-4241-AFFC-FCF3051C6D4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79" authorId="0" shapeId="0" xr:uid="{631FFF07-7F2C-42AA-954E-FDDFE29662B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79" authorId="0" shapeId="0" xr:uid="{75C167B1-0936-4C98-A13F-32FDEFCBA12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79" authorId="0" shapeId="0" xr:uid="{56FED8DE-8EA9-41F0-8067-71FBD017F41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79" authorId="0" shapeId="0" xr:uid="{ADAF5D1D-4B38-4A0B-B65F-0A958E9EA47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79" authorId="0" shapeId="0" xr:uid="{C9282EA5-2AC4-4E22-A36F-691B1B88DD8E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79" authorId="0" shapeId="0" xr:uid="{90F9A04A-2B66-4966-9DA6-75EF9353FD8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79" authorId="0" shapeId="0" xr:uid="{B7EE03E0-8D3A-4D6E-A3EA-00B72786DCF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81" authorId="0" shapeId="0" xr:uid="{4813A148-72E8-4DD6-914A-8AC231F1988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81" authorId="0" shapeId="0" xr:uid="{6F9FD08D-5E85-48F1-BBC0-10A89132BD4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81" authorId="0" shapeId="0" xr:uid="{66CC9F60-8258-45C2-8E6F-56AE94F91E2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81" authorId="0" shapeId="0" xr:uid="{FC856303-8E57-4EDF-9F75-4F921AD17DF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81" authorId="0" shapeId="0" xr:uid="{0E7E003B-9938-45DA-AD47-209F60004D9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81" authorId="0" shapeId="0" xr:uid="{1EAA2AE0-5D4F-4990-90A4-85054F9638B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81" authorId="0" shapeId="0" xr:uid="{2B5C558B-DF03-4198-AC16-1C1793428E0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81" authorId="0" shapeId="0" xr:uid="{D64C2B5E-CC9C-4119-A193-51ECCBECE2A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81" authorId="0" shapeId="0" xr:uid="{19DF697F-ADD3-4399-8EE0-AA213E7E961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81" authorId="0" shapeId="0" xr:uid="{1AC63B77-A681-4478-BC3B-9024D9C70AF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81" authorId="0" shapeId="0" xr:uid="{978C66C2-EFDF-466E-BE00-C4F47BBB46A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81" authorId="0" shapeId="0" xr:uid="{2DCF2BB9-3F78-403F-A1EE-C9271664BC0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81" authorId="0" shapeId="0" xr:uid="{8AB47054-6014-4AA0-9622-BDFA176246F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81" authorId="0" shapeId="0" xr:uid="{14D51F07-3EC9-4375-B292-01046EAB0D2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81" authorId="0" shapeId="0" xr:uid="{E75620A3-47E5-40C4-A358-718CB355AD5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82" authorId="0" shapeId="0" xr:uid="{3EF59D45-21BE-461B-8BEF-6C7F940E25E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82" authorId="0" shapeId="0" xr:uid="{9CF85540-4A54-4AE2-A42D-C44CDA6CAF1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82" authorId="0" shapeId="0" xr:uid="{A9CB5A11-5279-40C4-8A27-4C262D078CF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82" authorId="0" shapeId="0" xr:uid="{ADBF3D9D-2BF9-4153-8E7E-16231AE3A6F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82" authorId="0" shapeId="0" xr:uid="{E7A15F65-647B-49AC-BE98-BEADBC10228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82" authorId="0" shapeId="0" xr:uid="{4970F6D0-525A-45C1-929D-9D4301DDE63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82" authorId="0" shapeId="0" xr:uid="{D1642C2B-8FAB-406F-81AA-0C186748570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82" authorId="0" shapeId="0" xr:uid="{66F994D0-A3CF-46FA-8AFB-7353F1FA062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82" authorId="0" shapeId="0" xr:uid="{E7A9A9C1-CA42-4087-AD3E-0BE97486857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82" authorId="0" shapeId="0" xr:uid="{0FD73A51-FD1A-4C52-8A36-9C6159DEF83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82" authorId="0" shapeId="0" xr:uid="{6CE3E95D-8852-4210-B217-C0E425903E6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82" authorId="0" shapeId="0" xr:uid="{B48A93C6-EB8B-43D3-84C9-887EE9272C4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82" authorId="0" shapeId="0" xr:uid="{FB868A85-83BA-4243-AC38-CE6111A6934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82" authorId="0" shapeId="0" xr:uid="{FBDAEEAF-9B21-40C2-8E4A-CCB30A18391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82" authorId="0" shapeId="0" xr:uid="{6D0C67DB-6681-4607-A980-51FE572166C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83" authorId="0" shapeId="0" xr:uid="{6AB07C4F-FB8B-4367-990C-1EF29646325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83" authorId="0" shapeId="0" xr:uid="{1C3FD45F-25B1-4FE1-A58B-54765608C63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83" authorId="0" shapeId="0" xr:uid="{3CF53EF3-D0CF-48E0-A5F0-CBC808BA64D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84" authorId="0" shapeId="0" xr:uid="{1B23D496-AB78-4FE8-864A-D014A321943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84" authorId="0" shapeId="0" xr:uid="{EED558D1-82D1-4461-8358-6D71240821D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84" authorId="0" shapeId="0" xr:uid="{635AE8AC-F23A-4CAF-A68F-58C740B11F3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84" authorId="0" shapeId="0" xr:uid="{974F43C9-8BE7-4380-88E2-7C35BDC0B13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84" authorId="0" shapeId="0" xr:uid="{D20E4FFF-7C96-43E8-86E9-6EE32762181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84" authorId="0" shapeId="0" xr:uid="{D7BD6BA3-50C9-4D76-9BD5-0CF366B3923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84" authorId="0" shapeId="0" xr:uid="{ECBF42CB-143E-4451-92A4-4E66C369AAA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84" authorId="0" shapeId="0" xr:uid="{1D3CECD0-ABFB-401E-AA60-F430050BE174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84" authorId="0" shapeId="0" xr:uid="{DE5C0265-FEC5-4E44-A295-95120EFDF42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84" authorId="0" shapeId="0" xr:uid="{AA60E591-D8AA-4001-95C2-D897ACCE71C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84" authorId="0" shapeId="0" xr:uid="{A89AC4A2-2034-4545-97F9-006E1A56A02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84" authorId="0" shapeId="0" xr:uid="{29BBEFD8-D088-4ED6-851A-700D68FC262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84" authorId="0" shapeId="0" xr:uid="{3D1899CB-FAEF-4005-99DC-B05844755B3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84" authorId="0" shapeId="0" xr:uid="{FB91373E-2711-4E02-BE3A-7C958A902C4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84" authorId="0" shapeId="0" xr:uid="{0F4A2731-3F47-4259-B947-096C738459E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84" authorId="0" shapeId="0" xr:uid="{A0DD90BF-BF6E-4329-8054-AAE3ED4CC3F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84" authorId="0" shapeId="0" xr:uid="{FC5DD954-88C6-48B1-BD13-9FF97157DDA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84" authorId="0" shapeId="0" xr:uid="{3F4C318B-405B-4B23-941F-E50F2CA84EC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84" authorId="0" shapeId="0" xr:uid="{72E8A0D2-5E99-4B14-8C6E-116CF75B819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84" authorId="0" shapeId="0" xr:uid="{19B937F0-A029-4930-8FC9-4AF58C1947CB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84" authorId="0" shapeId="0" xr:uid="{CA8EAFF4-B843-4DE1-A0CF-6A1E41BB524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84" authorId="0" shapeId="0" xr:uid="{EBAB08F5-90E9-46AD-B1C3-537AE90056D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84" authorId="0" shapeId="0" xr:uid="{3D1495C9-B9E9-4F8A-A385-69A0087D483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84" authorId="0" shapeId="0" xr:uid="{446DE1FC-8722-419A-834C-BCBAB31CB98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84" authorId="0" shapeId="0" xr:uid="{7E2C10F6-52EC-4945-9947-C9E411D8D92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84" authorId="0" shapeId="0" xr:uid="{DB52038B-7246-45B9-939D-9D843679699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84" authorId="0" shapeId="0" xr:uid="{9A367DD1-535B-4E76-B99B-3E091191858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84" authorId="0" shapeId="0" xr:uid="{08B076C7-D8B5-4F95-8997-ADC28F196C5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84" authorId="0" shapeId="0" xr:uid="{93FAA3E8-F58D-4562-ABE2-EAE808540A6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84" authorId="0" shapeId="0" xr:uid="{C490D8C6-6135-4765-88A2-72FD1C8CB7F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84" authorId="0" shapeId="0" xr:uid="{27594E51-F0B7-4865-897B-5F8173F90F1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84" authorId="0" shapeId="0" xr:uid="{3AEAB4F5-E35D-4FE4-8427-1D1FBFA028F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84" authorId="0" shapeId="0" xr:uid="{C9EBD5CD-B5EA-40A6-A2EB-1EBF0E9A263F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84" authorId="0" shapeId="0" xr:uid="{537DF90B-096C-47A3-A3EA-1A5E995ADE6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84" authorId="0" shapeId="0" xr:uid="{D2A64C39-6887-425B-B5C7-CF1FB606300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84" authorId="0" shapeId="0" xr:uid="{BB1E39D0-99D2-4B16-BDD8-88D2926AE013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84" authorId="0" shapeId="0" xr:uid="{EBE1D1ED-1BD7-4843-801C-0E0E9039C9F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84" authorId="0" shapeId="0" xr:uid="{957F63A3-2280-47F7-9DCB-673B8092DF6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84" authorId="0" shapeId="0" xr:uid="{BD5E948E-9FCC-4670-9F28-DB2951A40E47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85" authorId="0" shapeId="0" xr:uid="{80390666-AB97-4073-8044-EBCAD29BF22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85" authorId="0" shapeId="0" xr:uid="{0DC02D09-28A9-4E74-BA47-48364C565E9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85" authorId="0" shapeId="0" xr:uid="{04A6152B-2E83-4B17-8443-8436DFE4B45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85" authorId="0" shapeId="0" xr:uid="{1BF5DD08-FA3E-4FD8-AD29-E30768D2A83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85" authorId="0" shapeId="0" xr:uid="{5874728D-8DE0-484E-BFF2-FB96D1F8D31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85" authorId="0" shapeId="0" xr:uid="{0C05AD3F-554C-45F0-8269-613A104C849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85" authorId="0" shapeId="0" xr:uid="{0BE143CD-622C-4205-A986-4157E0B7555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85" authorId="0" shapeId="0" xr:uid="{BFB00210-45E8-4573-9CCE-535C27E839A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85" authorId="0" shapeId="0" xr:uid="{15FF61FB-C5D6-4F47-96D4-BD427BC8F04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85" authorId="0" shapeId="0" xr:uid="{12039051-D423-4165-8889-4DAD64D94DF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85" authorId="0" shapeId="0" xr:uid="{6BB0807D-40C2-4FF3-9EF8-4ECC83DB7DD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85" authorId="0" shapeId="0" xr:uid="{518FA865-D665-4E3D-88BE-2EEA1312E91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85" authorId="0" shapeId="0" xr:uid="{5777B633-9082-41ED-A875-4FBEDF8F696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85" authorId="0" shapeId="0" xr:uid="{9F958515-86EB-4EAA-A804-5E85CDD0A32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85" authorId="0" shapeId="0" xr:uid="{EB498F6A-CB79-451E-A88B-8C0F92C7EEF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85" authorId="0" shapeId="0" xr:uid="{BB1F0490-3857-402B-9EF3-9A64826DDB0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85" authorId="0" shapeId="0" xr:uid="{C3BB8435-EA06-4496-8593-A1B744A8853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85" authorId="0" shapeId="0" xr:uid="{88068261-DB57-4C71-8CE6-0D9950CA726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86" authorId="0" shapeId="0" xr:uid="{53F2C67D-9244-4AD8-B603-86738800F5C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86" authorId="0" shapeId="0" xr:uid="{BFDB6DD6-D360-4A77-8570-BCA2B0F145D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86" authorId="0" shapeId="0" xr:uid="{0EE8F914-59FC-4651-A285-959B2F19974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86" authorId="0" shapeId="0" xr:uid="{273D4B87-4A40-44E9-8930-912308AF73B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86" authorId="0" shapeId="0" xr:uid="{27D5A94E-3524-4DB4-8F1C-2736EBCD5D3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86" authorId="0" shapeId="0" xr:uid="{7B87FF72-5619-46C3-80A0-CAF5E8989D5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86" authorId="0" shapeId="0" xr:uid="{5D9602D3-A0A2-4337-A6AB-DE8A2A7E1E7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86" authorId="0" shapeId="0" xr:uid="{01B55D13-EABB-4D79-9142-345D7BF2B28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86" authorId="0" shapeId="0" xr:uid="{A1E8209C-E369-4237-96A7-6D9AFF6A701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86" authorId="0" shapeId="0" xr:uid="{62077B9C-E4A3-498D-8A58-8CBD2C31DB8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86" authorId="0" shapeId="0" xr:uid="{71CE4B19-8064-4EC2-A9BD-34323753D74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86" authorId="0" shapeId="0" xr:uid="{F653ECB8-4DDF-40CA-9E29-C66CCD2D343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86" authorId="0" shapeId="0" xr:uid="{91C85B0F-A96C-459E-9D68-C6B3F3A8916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86" authorId="0" shapeId="0" xr:uid="{2DFD88CF-DCAB-42B6-8C8E-9EFDAFEA983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86" authorId="0" shapeId="0" xr:uid="{1E7A6C0E-2502-476A-BA8F-3C5EE0B6FBF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86" authorId="0" shapeId="0" xr:uid="{90BC53E3-EDFF-4A87-8903-8ECFE5D472E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86" authorId="0" shapeId="0" xr:uid="{CC152B40-E746-4302-8DEC-E95F52148CF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86" authorId="0" shapeId="0" xr:uid="{87F5D80C-48CD-4CB0-B42E-FFB6C8291FA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88" authorId="0" shapeId="0" xr:uid="{921DE4E4-AD73-46A8-B1CA-E204CF17DA3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88" authorId="0" shapeId="0" xr:uid="{46D49BA1-D77D-4774-ADE9-1508EA74B99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88" authorId="0" shapeId="0" xr:uid="{F9DDCA04-0660-4A65-9A21-A78E46F0413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88" authorId="0" shapeId="0" xr:uid="{52811A2A-7E5F-4593-811F-BAA2662E78EE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88" authorId="0" shapeId="0" xr:uid="{412FCE03-D442-4C2D-90E9-001C9877F4D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88" authorId="0" shapeId="0" xr:uid="{F98BD388-A639-433A-AAF6-341D9D2BD599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88" authorId="0" shapeId="0" xr:uid="{9440FF55-DE3F-47ED-92BD-4D3D1BBD7A5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88" authorId="0" shapeId="0" xr:uid="{4A9AC468-96B8-4557-9EC6-E452B6B4F9C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88" authorId="0" shapeId="0" xr:uid="{C4E60476-1A35-467C-B7CA-C127BFCAA63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88" authorId="0" shapeId="0" xr:uid="{27B1DA6A-558E-4181-A7A3-C92365BF11B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88" authorId="0" shapeId="0" xr:uid="{C60B7920-530D-4098-A036-F21B699887F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88" authorId="0" shapeId="0" xr:uid="{E8F3C895-1BF7-445F-9F12-BC0CC075A0E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88" authorId="0" shapeId="0" xr:uid="{7CC8C30E-75C2-4D9E-BF34-80FA5BC35A2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88" authorId="0" shapeId="0" xr:uid="{20E16A3A-E435-4764-99FC-DA38AA0F72D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88" authorId="0" shapeId="0" xr:uid="{8F784033-8EA9-4DAE-B563-4A84AFEBC82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88" authorId="0" shapeId="0" xr:uid="{7C84C0C1-4753-41FE-A4DD-FE4D0037060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88" authorId="0" shapeId="0" xr:uid="{A02AEA98-81A5-45ED-AD96-178FAFFCEF4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88" authorId="0" shapeId="0" xr:uid="{1039E75A-3B97-4C18-AD0B-65D0D819C47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88" authorId="0" shapeId="0" xr:uid="{ACB7FFB0-FA2E-4636-984D-A0EAF419D24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88" authorId="0" shapeId="0" xr:uid="{1BE7B705-CC39-474C-B5E0-94A9E0B0211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88" authorId="0" shapeId="0" xr:uid="{4D949B0F-9895-4EE9-BABB-72C5CBCB68F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88" authorId="0" shapeId="0" xr:uid="{255DCB60-9B26-4F4C-AB57-D3F0DF73FEE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88" authorId="0" shapeId="0" xr:uid="{B71850CE-917B-41BC-BBEE-55BFE45A480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88" authorId="0" shapeId="0" xr:uid="{26292E82-3C27-4AFC-A1D2-075BF4BB489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88" authorId="0" shapeId="0" xr:uid="{0A55D54B-F247-475A-B65A-876EED50F6B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88" authorId="0" shapeId="0" xr:uid="{9DC55CB0-D8B7-440E-833D-6DEAE909D9A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88" authorId="0" shapeId="0" xr:uid="{312B0D22-0957-4710-91CA-88ED2C396F9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88" authorId="0" shapeId="0" xr:uid="{FB49E1C6-9E2B-45B4-B8A1-76B04DE0A2D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88" authorId="0" shapeId="0" xr:uid="{3BFC5AB4-1BB6-41CA-9D66-8B94D7528F0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88" authorId="0" shapeId="0" xr:uid="{C5CF7C17-E5DA-47DC-AB5D-C2A27CF62E2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88" authorId="0" shapeId="0" xr:uid="{0C878DE8-6833-4DE2-9BF8-91806207338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88" authorId="0" shapeId="0" xr:uid="{ABB08A54-418E-4267-94D2-DC297791C8B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88" authorId="0" shapeId="0" xr:uid="{6DAD87CD-3633-4937-BFC4-CB957AA0AC5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88" authorId="0" shapeId="0" xr:uid="{D6FDB689-94D1-431C-AC55-2C2EB607B8F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88" authorId="0" shapeId="0" xr:uid="{F60D8AC1-A51D-4952-B507-CDECB9EF42D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88" authorId="0" shapeId="0" xr:uid="{8C35082B-2DBA-4978-AAB3-539D21C6444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89" authorId="0" shapeId="0" xr:uid="{34E51A2A-9494-4B7C-A8C7-9668C4FF316D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89" authorId="0" shapeId="0" xr:uid="{57EF2392-8822-4B48-A394-0FE8F9E4F14E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89" authorId="0" shapeId="0" xr:uid="{AEC50117-5405-4EB5-BB76-CE6009C44E76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89" authorId="0" shapeId="0" xr:uid="{23A0B1BF-831B-4A27-A9EA-4891A6CC90D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89" authorId="0" shapeId="0" xr:uid="{12F5F018-AB63-41EA-BE60-8A4659C221F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89" authorId="0" shapeId="0" xr:uid="{FC103853-0BD7-4F96-B899-367A47D173F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89" authorId="0" shapeId="0" xr:uid="{10FB5A38-9F62-4E5C-923F-A0F3E3C8838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89" authorId="0" shapeId="0" xr:uid="{3C79FD12-DA40-4453-BE7B-496C4D9797F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89" authorId="0" shapeId="0" xr:uid="{B0210479-1DCF-4055-8CC6-34FAF0B9A02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89" authorId="0" shapeId="0" xr:uid="{507FE738-3A44-42C2-A3FD-E582B938B227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89" authorId="0" shapeId="0" xr:uid="{A3DC0DA4-F0F7-4389-B146-B4EF1B3632E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89" authorId="0" shapeId="0" xr:uid="{AD182E6F-B7CB-4C06-B7CA-36FFC725E77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89" authorId="0" shapeId="0" xr:uid="{913002B4-FC41-4D69-8EC3-27D7845D6F76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89" authorId="0" shapeId="0" xr:uid="{3B9A1EA8-0E59-4A90-A181-BBFCFF5E02E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89" authorId="0" shapeId="0" xr:uid="{287D2DFA-51BB-4B18-8E86-B49AEDF58B2D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89" authorId="0" shapeId="0" xr:uid="{99CBF8BC-FA54-4EA9-BB5C-F98A971A624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89" authorId="0" shapeId="0" xr:uid="{E5A27D3D-FB65-4D06-B7B1-F045E40A949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89" authorId="0" shapeId="0" xr:uid="{1FB278FC-6649-4F5F-AF41-9F1EA5B681E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89" authorId="0" shapeId="0" xr:uid="{F7221D18-E2C6-4275-9641-5AD08BDA57C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89" authorId="0" shapeId="0" xr:uid="{DD21131E-C44F-4655-8527-F19B735B17E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89" authorId="0" shapeId="0" xr:uid="{CB95908F-3F07-43CB-A1D4-9E01C9E07BE5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89" authorId="0" shapeId="0" xr:uid="{645B2167-D0DA-4200-981D-34CB436AE5CC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89" authorId="0" shapeId="0" xr:uid="{71D1D6FC-5304-4598-923E-4C4E3A522D4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89" authorId="0" shapeId="0" xr:uid="{8E3E9647-F7E8-4592-B18F-4A56998F51B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89" authorId="0" shapeId="0" xr:uid="{9A8AA7C2-ED47-4033-AF52-8D9E2EBB980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89" authorId="0" shapeId="0" xr:uid="{6FC019BA-D2F8-45DC-B6E2-AA0CCC8DAFC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89" authorId="0" shapeId="0" xr:uid="{955F5006-B1BE-481C-B9D6-249F6381F0A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89" authorId="0" shapeId="0" xr:uid="{40A59511-44AC-4B05-B4F0-DA09264950E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89" authorId="0" shapeId="0" xr:uid="{E87E1974-CD87-4105-B4AF-875887C96C3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89" authorId="0" shapeId="0" xr:uid="{9A743386-10DC-4379-A133-FAA31F423A7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89" authorId="0" shapeId="0" xr:uid="{1BA27877-1DD5-4915-9497-92BA9B19A52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89" authorId="0" shapeId="0" xr:uid="{AE719FA4-6B29-4A9B-8B29-035119B138C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89" authorId="0" shapeId="0" xr:uid="{9B504237-EE9B-4989-B9F2-F3D872179E55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89" authorId="0" shapeId="0" xr:uid="{675E214E-41C4-44AF-BC09-45A65D5A6F5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89" authorId="0" shapeId="0" xr:uid="{2EF89024-0623-4B03-AF60-2A7C1DBF493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89" authorId="0" shapeId="0" xr:uid="{57E4DD3F-AF59-46E1-BB85-5510CB0682E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91" authorId="0" shapeId="0" xr:uid="{752D8B0B-CA89-49CA-A127-4B8EF5F9EB8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91" authorId="0" shapeId="0" xr:uid="{A0077171-F528-40E6-8B67-318E905CB75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91" authorId="0" shapeId="0" xr:uid="{9A2C2DE4-06E1-4A30-B1C0-77D720B17FB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91" authorId="0" shapeId="0" xr:uid="{359CB295-3F9A-4DCC-AF89-6F724CEC501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91" authorId="0" shapeId="0" xr:uid="{26240673-545A-491B-BDD4-5DBDFB2A801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91" authorId="0" shapeId="0" xr:uid="{8FDC086F-5210-4C53-B9A7-69F0E01C3B9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91" authorId="0" shapeId="0" xr:uid="{88AE2B73-6D4F-4E2C-A3EA-046C1E1FE8B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91" authorId="0" shapeId="0" xr:uid="{00E85C36-58A1-4AB9-B614-8F5C4E99048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91" authorId="0" shapeId="0" xr:uid="{8C9C99B4-E9D2-4F37-A6D0-FB5773F0926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91" authorId="0" shapeId="0" xr:uid="{380950B1-A811-4DDD-947B-F9722A49730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91" authorId="0" shapeId="0" xr:uid="{A42BBD06-06AF-415D-B51A-0ACFDEE8190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91" authorId="0" shapeId="0" xr:uid="{729BB449-5ADE-42D7-88CF-526C551BDBF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91" authorId="0" shapeId="0" xr:uid="{11E10430-58A9-4014-BB80-D2278D7469D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91" authorId="0" shapeId="0" xr:uid="{DE7CB43C-72BA-47B1-921C-D921094574E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91" authorId="0" shapeId="0" xr:uid="{6F0C7004-2215-4ED3-B770-40972F8CCC4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92" authorId="0" shapeId="0" xr:uid="{570D40FA-E8BE-4C8C-8672-A95CEAD28FB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92" authorId="0" shapeId="0" xr:uid="{2B93BA9A-93DF-401C-8E2A-8B57E9549F8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92" authorId="0" shapeId="0" xr:uid="{5EFE7ED0-160B-44D7-B9B6-436C17D43AE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92" authorId="0" shapeId="0" xr:uid="{AB0AFD9D-4CAF-4C59-B5DA-A76E8DD56F4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92" authorId="0" shapeId="0" xr:uid="{76B968B3-294D-4F16-BD5B-EF2A7E23429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92" authorId="0" shapeId="0" xr:uid="{E3FFCCBB-8552-41B5-8E15-E8FCA00100F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92" authorId="0" shapeId="0" xr:uid="{92237212-3492-4C3F-9E06-D10EDC43834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92" authorId="0" shapeId="0" xr:uid="{14E63F7E-167E-4339-AB0F-D738D21C98C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92" authorId="0" shapeId="0" xr:uid="{12B5770B-0436-47AF-8C97-FFA219FF1A7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92" authorId="0" shapeId="0" xr:uid="{8FBFA695-FD32-46FF-A009-A1117640A15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92" authorId="0" shapeId="0" xr:uid="{EF86E024-0A67-4A0D-B135-6E0FF460657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92" authorId="0" shapeId="0" xr:uid="{50F3023D-0B24-447A-89B5-A06BD4AE72F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92" authorId="0" shapeId="0" xr:uid="{F2D5A2DD-680B-40E9-BCDF-905F389D6BD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92" authorId="0" shapeId="0" xr:uid="{2917880B-0AE9-478C-8E2F-A87021A5D32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92" authorId="0" shapeId="0" xr:uid="{2C3E0AFD-19DF-4E48-B049-405D211F765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93" authorId="0" shapeId="0" xr:uid="{906B4C69-7B1D-4FDC-AE22-00D259014FC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93" authorId="0" shapeId="0" xr:uid="{B9105013-2892-4985-B8EF-30EA7E58857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93" authorId="0" shapeId="0" xr:uid="{2D112FC6-4B72-4F67-8B35-9B154EE1403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94" authorId="0" shapeId="0" xr:uid="{87C63AA3-F1BA-4C89-8334-F801D5EC7CD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94" authorId="0" shapeId="0" xr:uid="{8EA901D6-3C98-4FDF-8D5A-86930F3FC78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94" authorId="0" shapeId="0" xr:uid="{8898C44E-7347-4663-B19C-A03026FA44B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94" authorId="0" shapeId="0" xr:uid="{4CDD67B0-7988-4B6D-8ADE-3E3925BAC8C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94" authorId="0" shapeId="0" xr:uid="{51F730EF-6CA7-4AD6-9FEA-B11DD1CA1CA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94" authorId="0" shapeId="0" xr:uid="{5327D2D4-06B6-49E3-B23C-1D495E10051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94" authorId="0" shapeId="0" xr:uid="{E7B4ABA8-189D-42F4-8FA5-B3D32D8B19C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94" authorId="0" shapeId="0" xr:uid="{8B8A3DD8-D215-442A-9E3C-0C8596C320A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94" authorId="0" shapeId="0" xr:uid="{59CCCD65-B442-4E03-A0E2-7256931DA94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94" authorId="0" shapeId="0" xr:uid="{16971FCB-349E-44CA-8F64-2CFE45F23B1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94" authorId="0" shapeId="0" xr:uid="{33F5C196-2ABD-4874-B7A6-E5CD0378249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94" authorId="0" shapeId="0" xr:uid="{F89B1362-9C0F-4F57-8A55-5EED8943974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94" authorId="0" shapeId="0" xr:uid="{188792F4-837F-4579-8638-0B230C6B96E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94" authorId="0" shapeId="0" xr:uid="{60E59AD1-826F-4556-9915-1C2CA3CD499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94" authorId="0" shapeId="0" xr:uid="{6E53F972-92AF-4235-926C-9F97D8F81B0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94" authorId="0" shapeId="0" xr:uid="{BE264C08-4763-4F87-B9F2-85D0A72B842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94" authorId="0" shapeId="0" xr:uid="{003BDC6F-FF69-4AEA-9F77-5214EB8C9DB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94" authorId="0" shapeId="0" xr:uid="{EB6FE76B-4193-400B-BEA6-CDF1CE8B77E1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94" authorId="0" shapeId="0" xr:uid="{F69C128F-86AE-49DC-8370-1270D224B38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94" authorId="0" shapeId="0" xr:uid="{4D3CB12A-B08B-4CA1-A611-98D69F64065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94" authorId="0" shapeId="0" xr:uid="{8F8FE11D-4C85-4D5B-8351-DE81A2724E9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94" authorId="0" shapeId="0" xr:uid="{083F9D5C-9D3F-406E-ACAB-6C0F29C23BA0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94" authorId="0" shapeId="0" xr:uid="{97DC0512-4993-44D0-8F68-8DD82168588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94" authorId="0" shapeId="0" xr:uid="{1B1F49CC-BDFB-407A-B7F8-B69CAA3230C1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94" authorId="0" shapeId="0" xr:uid="{636BFEB5-C7CB-41BE-80CC-5D23C67BED3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94" authorId="0" shapeId="0" xr:uid="{C9E774E6-8560-4C67-B95E-41198DE0876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94" authorId="0" shapeId="0" xr:uid="{FE2CCBFA-009B-4CAE-BC14-FD5B027447B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94" authorId="0" shapeId="0" xr:uid="{56296FC0-8F2A-4152-BED5-65AC8326D4A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94" authorId="0" shapeId="0" xr:uid="{DC6EBE31-DE78-4E07-975F-E01F515CFF0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94" authorId="0" shapeId="0" xr:uid="{0113F1A7-53AC-4F33-90A1-D39594A8EF8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94" authorId="0" shapeId="0" xr:uid="{525BBBBA-718E-4C5A-9230-80A523C8A70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94" authorId="0" shapeId="0" xr:uid="{712D8B00-F9AF-4754-9D72-E95F6EE2017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94" authorId="0" shapeId="0" xr:uid="{7745D3CB-19B2-43C7-B29E-24682E6A0325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94" authorId="0" shapeId="0" xr:uid="{AA324605-2E0D-48D1-B3B0-030AD78134B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94" authorId="0" shapeId="0" xr:uid="{2A62AA46-5239-4CC2-BE80-9BB0A89247F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94" authorId="0" shapeId="0" xr:uid="{1300A090-11C8-49AF-A757-8B8648B4F2A3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94" authorId="0" shapeId="0" xr:uid="{1E37919B-165D-47E2-8781-32C7ACA66DA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94" authorId="0" shapeId="0" xr:uid="{2F087F3E-A77C-4FD5-83BE-F3BCC282C41B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94" authorId="0" shapeId="0" xr:uid="{FB46321A-02FE-49AE-A7E8-8A19273835BC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95" authorId="0" shapeId="0" xr:uid="{93BDD2ED-1EE9-4F40-B836-5A4D240BF99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95" authorId="0" shapeId="0" xr:uid="{617A108C-DFD7-4AAD-8BEF-0F47F179DC6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95" authorId="0" shapeId="0" xr:uid="{F56CEB37-5D48-4E75-8803-92E1739027E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95" authorId="0" shapeId="0" xr:uid="{4D814244-A55E-415D-AAD0-02F628D9FCD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95" authorId="0" shapeId="0" xr:uid="{D6280E6A-F0DD-4781-9DAE-311D522E897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95" authorId="0" shapeId="0" xr:uid="{9366E958-3D5E-4D23-BF22-7802178A5A7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95" authorId="0" shapeId="0" xr:uid="{0FADBAEF-6018-450A-9FF9-FED3F3D7EB0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95" authorId="0" shapeId="0" xr:uid="{AC469E6A-397A-4783-BCD6-E73A9A9B35F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95" authorId="0" shapeId="0" xr:uid="{9AC519DF-15E6-460D-A6C5-06F62B06117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95" authorId="0" shapeId="0" xr:uid="{4C7D6472-2F6F-415C-A3F4-D5F7F6AB354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95" authorId="0" shapeId="0" xr:uid="{391D27EA-03F2-4DCB-9BB2-827FC3204AC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95" authorId="0" shapeId="0" xr:uid="{EF48B68F-2C0D-4E16-A653-CCA64A80CD9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95" authorId="0" shapeId="0" xr:uid="{DFCBDA15-AB07-4B66-8EB5-7D4DB905615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95" authorId="0" shapeId="0" xr:uid="{39DEFEBB-F550-4CEC-8CD5-9E6F34E961D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95" authorId="0" shapeId="0" xr:uid="{294719AD-E817-4D89-9CC4-7514EFE8625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95" authorId="0" shapeId="0" xr:uid="{F095FBB4-5577-4F17-9662-BC351FD8FB8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95" authorId="0" shapeId="0" xr:uid="{1257064B-6F4F-45FC-98B0-9BAA9860D2A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95" authorId="0" shapeId="0" xr:uid="{B273F8DD-242B-4440-8170-E88E8335CBF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96" authorId="0" shapeId="0" xr:uid="{41E197C0-2FEA-4A56-9AC8-A5ABF20A27A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96" authorId="0" shapeId="0" xr:uid="{8BBE8B18-6E0D-4A82-B4FE-CB1CDC52783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96" authorId="0" shapeId="0" xr:uid="{D1EEEB0B-4BB0-45E6-A010-5C3E16A3479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96" authorId="0" shapeId="0" xr:uid="{59E5CE30-4A2F-4045-B012-B24C0A75A63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96" authorId="0" shapeId="0" xr:uid="{37D982C3-D1C8-4E08-8C53-5534678753F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96" authorId="0" shapeId="0" xr:uid="{BC7DFCDA-B305-4C34-91E8-8FC8C4F18AD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96" authorId="0" shapeId="0" xr:uid="{5F302BBE-42EC-4814-84E6-4FD765F3D71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96" authorId="0" shapeId="0" xr:uid="{64E80BEE-7E94-44C8-A2E0-899B6D96D67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96" authorId="0" shapeId="0" xr:uid="{796C0C2E-BC61-4624-A915-66ECB671123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96" authorId="0" shapeId="0" xr:uid="{4F2A09FA-24B7-4477-9EAF-7DBCEA04B36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96" authorId="0" shapeId="0" xr:uid="{4FDD69D2-1E6C-438C-8821-DCA569D53AC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96" authorId="0" shapeId="0" xr:uid="{9BCD5506-3BE8-4919-8AA2-DEEC0AACFED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96" authorId="0" shapeId="0" xr:uid="{D0ECEC49-497E-47A1-AF76-4062A104AFC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96" authorId="0" shapeId="0" xr:uid="{8B94D9A5-207B-4125-9D19-45ECC44CAF4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96" authorId="0" shapeId="0" xr:uid="{2C68AA8C-9420-4F85-A175-A9C95AD9EAA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96" authorId="0" shapeId="0" xr:uid="{7C1DBC20-61D3-47DE-9B81-DC8925DEAE5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96" authorId="0" shapeId="0" xr:uid="{19E26E51-5C5A-4CBB-8C30-04831287E9D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96" authorId="0" shapeId="0" xr:uid="{2622EDA7-B5D9-443E-B514-B0B7D277354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98" authorId="0" shapeId="0" xr:uid="{A592ECFE-AD5A-4C72-A97A-01E03458AC7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98" authorId="0" shapeId="0" xr:uid="{3C089C9D-1FA2-4726-AD00-82C4CD7B3A50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98" authorId="0" shapeId="0" xr:uid="{57E36B54-015D-413F-B01F-7143D5822F9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98" authorId="0" shapeId="0" xr:uid="{FF99661B-D554-4713-8E69-1E93EF5BC93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98" authorId="0" shapeId="0" xr:uid="{F37BB458-8D4C-4FFD-9FA1-7570EA7FEA5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98" authorId="0" shapeId="0" xr:uid="{88A00077-6BC3-4C4B-82B5-791D86C22D1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98" authorId="0" shapeId="0" xr:uid="{8875F91D-30D4-4116-AE71-D3D9FDA3861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98" authorId="0" shapeId="0" xr:uid="{C8CC1635-5E6B-47D4-AF15-8F4C406498C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98" authorId="0" shapeId="0" xr:uid="{3DDB2445-21BE-46CB-A43B-8CA96ED6145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98" authorId="0" shapeId="0" xr:uid="{34EA1189-2EB1-44A9-8728-A6AA6747D12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98" authorId="0" shapeId="0" xr:uid="{BBC0FD1A-7F6E-4411-9219-B695626D775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98" authorId="0" shapeId="0" xr:uid="{F4C57A02-872A-4E78-BA2E-EDBF99930E30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98" authorId="0" shapeId="0" xr:uid="{75A83CB6-490F-4FC5-A3A8-393E02AC3F4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98" authorId="0" shapeId="0" xr:uid="{5FE22075-8B79-4646-B0C5-DDA003FD1D3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98" authorId="0" shapeId="0" xr:uid="{C24B2C12-B79B-4BD2-AC03-41EF85706A1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98" authorId="0" shapeId="0" xr:uid="{CD546935-A5E6-46EF-868A-5CB0CBB9EC8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98" authorId="0" shapeId="0" xr:uid="{8DB849FE-F6DE-4498-812D-857833C21CC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98" authorId="0" shapeId="0" xr:uid="{E18D5B70-E2F4-4C8A-97B4-8E0134656DB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98" authorId="0" shapeId="0" xr:uid="{ABE32BC7-4D67-4216-8EB2-74F7F3BD537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98" authorId="0" shapeId="0" xr:uid="{C7D261BF-CE52-4560-AA20-0E772D154E4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98" authorId="0" shapeId="0" xr:uid="{B4B392FE-A2BA-4D59-8382-E38EC0C6E92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98" authorId="0" shapeId="0" xr:uid="{A8AC4774-EB2A-4397-BA4E-0EE649C98C9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98" authorId="0" shapeId="0" xr:uid="{CFAC72CD-0687-4DEA-BFB9-713B3198495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98" authorId="0" shapeId="0" xr:uid="{A46B7349-8EFB-44FF-9774-4FD56930C8B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98" authorId="0" shapeId="0" xr:uid="{A8939604-236D-4628-86ED-4D0D129459A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98" authorId="0" shapeId="0" xr:uid="{DB1C8498-C762-4048-8EA0-F668247D7960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98" authorId="0" shapeId="0" xr:uid="{309A1B3C-0782-44C9-9D1C-CFB43FBD92C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98" authorId="0" shapeId="0" xr:uid="{8F9C4BDF-BDED-4573-8342-E97B9BAE89B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98" authorId="0" shapeId="0" xr:uid="{11C43198-C5E4-427B-959A-FB6A401DB1A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98" authorId="0" shapeId="0" xr:uid="{6B7882CE-9C75-4434-8451-FF188556BB7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98" authorId="0" shapeId="0" xr:uid="{3E163FCB-D149-418A-B682-7858A5ED0BC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98" authorId="0" shapeId="0" xr:uid="{1FDAF191-118A-4834-A9D0-DBE6AD14E9B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98" authorId="0" shapeId="0" xr:uid="{37DD2948-9AA6-45BE-98CA-E9E5241CEF6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98" authorId="0" shapeId="0" xr:uid="{5E859699-C4E9-4FF5-9903-7A7D8333EAF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98" authorId="0" shapeId="0" xr:uid="{3A20FBD4-0E23-4203-ADA9-34404378FD0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98" authorId="0" shapeId="0" xr:uid="{5269B7E3-BB23-4A24-A775-4BEC1C9E173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99" authorId="0" shapeId="0" xr:uid="{2BD73184-BA04-4C6D-AEEC-FFF1452A6D2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99" authorId="0" shapeId="0" xr:uid="{D3AB4179-B973-4364-B505-178DD447DB6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99" authorId="0" shapeId="0" xr:uid="{DD8045FB-2060-453B-929C-B670625B964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99" authorId="0" shapeId="0" xr:uid="{EF025421-8B75-489B-B437-D2931E093F2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99" authorId="0" shapeId="0" xr:uid="{01CE0494-5144-407E-907C-384218C84EE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99" authorId="0" shapeId="0" xr:uid="{72AFBE83-0311-46F7-B327-6B1CAD8BB07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99" authorId="0" shapeId="0" xr:uid="{07B25782-B68A-4E49-9EF7-41C10BF57BA6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99" authorId="0" shapeId="0" xr:uid="{004C6D32-5DD3-4283-86A3-2527695B8FF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99" authorId="0" shapeId="0" xr:uid="{FCDE5B3E-9907-403F-AA9E-B8319E820115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99" authorId="0" shapeId="0" xr:uid="{91267A3C-B40A-45A5-8725-642CE95DC99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99" authorId="0" shapeId="0" xr:uid="{9C4ECAF2-2BCE-496D-80C0-6CE8EFB39E0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99" authorId="0" shapeId="0" xr:uid="{802B1BA8-0B05-4252-9A7A-777E39DD6EE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99" authorId="0" shapeId="0" xr:uid="{F1014553-F2D5-41A6-9C9E-88966E2C814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99" authorId="0" shapeId="0" xr:uid="{724A43C2-8821-44F5-9ABF-C1583044291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99" authorId="0" shapeId="0" xr:uid="{72B19C88-3835-44B6-8B3F-E45645897A6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99" authorId="0" shapeId="0" xr:uid="{824F03B9-EE28-4D69-A4DB-0597D5C1F2D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99" authorId="0" shapeId="0" xr:uid="{48DD4C2E-F33F-41B4-8116-F3753CF4E2F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99" authorId="0" shapeId="0" xr:uid="{5294DEA4-296A-4A8A-9ABE-7D9D7E7B8C4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99" authorId="0" shapeId="0" xr:uid="{B255996C-C9CE-4414-8892-36EEEF578AF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99" authorId="0" shapeId="0" xr:uid="{D980ECB4-54B3-4D18-AA5F-CE130C6937F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99" authorId="0" shapeId="0" xr:uid="{70ECB5F6-245F-48A2-9C95-CAE086E4DD2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99" authorId="0" shapeId="0" xr:uid="{5D612880-76FF-400D-9E80-F2B328B6DAB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99" authorId="0" shapeId="0" xr:uid="{F7B88234-EEC7-45E3-B707-73E1449F9B5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99" authorId="0" shapeId="0" xr:uid="{0D140C1E-4301-4DC4-9A45-3D5B531B52AE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99" authorId="0" shapeId="0" xr:uid="{0783BC46-04E0-48C2-8D95-2ED9AAF3751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99" authorId="0" shapeId="0" xr:uid="{4C96D013-7E46-4973-A166-9645A80895F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99" authorId="0" shapeId="0" xr:uid="{3A123F44-C277-42FC-9C86-BE20C755170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99" authorId="0" shapeId="0" xr:uid="{C9864607-6EEF-4A04-9B1A-CA6DDAB3FBC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99" authorId="0" shapeId="0" xr:uid="{F4B806F7-6D4A-4AF7-A597-6EA6D757980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99" authorId="0" shapeId="0" xr:uid="{2A0F1C48-F1C5-40B5-AB01-0EEF62DCCB3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99" authorId="0" shapeId="0" xr:uid="{750E1FC0-019F-4502-9E30-184426BB2D49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99" authorId="0" shapeId="0" xr:uid="{706E4887-CADB-47DA-A4AC-BECA2A3C83C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99" authorId="0" shapeId="0" xr:uid="{DAD9178C-A98A-46D7-B57F-E6E3CEC138B6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99" authorId="0" shapeId="0" xr:uid="{F57EE513-B5B7-4CCA-A6EE-FD952A7230F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99" authorId="0" shapeId="0" xr:uid="{F9CB3977-FA8F-40A5-9B7C-F13423D6B5C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99" authorId="0" shapeId="0" xr:uid="{4FB65445-6D70-41FB-BDEB-14074FAA2E47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101" authorId="0" shapeId="0" xr:uid="{0266B3AE-8045-4C30-BFE1-BA24C323783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01" authorId="0" shapeId="0" xr:uid="{7EEF7EBD-42D6-4F8A-A9EF-FAD1769C1BA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01" authorId="0" shapeId="0" xr:uid="{B982C49E-AA68-433F-A80B-F1BDFF36A27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01" authorId="0" shapeId="0" xr:uid="{E96ABDEF-6D2A-4FDD-8D98-87B2C21F0EF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01" authorId="0" shapeId="0" xr:uid="{01242472-4C72-45FD-BBE5-AA4522E1FAE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01" authorId="0" shapeId="0" xr:uid="{C2F666FE-7AE7-4B80-BFD7-E188782C72B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01" authorId="0" shapeId="0" xr:uid="{5961DA7B-4AEF-4CBC-961C-1964641BD8E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01" authorId="0" shapeId="0" xr:uid="{AFD5C9B6-BF5F-48C9-9307-DBDCB25F82D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01" authorId="0" shapeId="0" xr:uid="{8309433A-301F-4272-82C9-CE09B820F11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01" authorId="0" shapeId="0" xr:uid="{7346651F-8D5B-4D35-B211-E9B75693C74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01" authorId="0" shapeId="0" xr:uid="{93F1E198-05F2-47D7-8FE5-CF7DEE80F56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01" authorId="0" shapeId="0" xr:uid="{72CA9608-2CAA-4500-B956-EBF4187E941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01" authorId="0" shapeId="0" xr:uid="{BF103BB0-4F40-4797-A39E-35C03F0570F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01" authorId="0" shapeId="0" xr:uid="{06BA2241-96C2-463F-B9B4-026D9A60841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01" authorId="0" shapeId="0" xr:uid="{FC4ECE53-7428-4E39-8167-6EB177CF634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102" authorId="0" shapeId="0" xr:uid="{4F0546B4-2B4D-40DA-982D-35EC9FEF7BF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02" authorId="0" shapeId="0" xr:uid="{834FA142-4B7F-4A6B-848A-A7C68C0077C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02" authorId="0" shapeId="0" xr:uid="{EB5E2839-7708-4CBD-B015-A5EF07C1672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02" authorId="0" shapeId="0" xr:uid="{E3CFBCBC-0979-4F57-9DDC-B96B590FE97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02" authorId="0" shapeId="0" xr:uid="{1C48D4DE-26B3-46B2-8F1B-E2EFACBA1C5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02" authorId="0" shapeId="0" xr:uid="{4B99DB56-3FA2-4A7F-B921-86EE4CED3B2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02" authorId="0" shapeId="0" xr:uid="{EA721C3F-083F-480E-B32D-1B041FBC393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02" authorId="0" shapeId="0" xr:uid="{CD9720EE-3805-4500-B87D-762D57F6DB4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02" authorId="0" shapeId="0" xr:uid="{C1FD38C8-5ACF-45B4-B170-170FCCDD0B6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02" authorId="0" shapeId="0" xr:uid="{E055E70C-9820-4A0E-8F6E-2FDAE86C490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02" authorId="0" shapeId="0" xr:uid="{50C0C101-BD01-4767-AA8D-8AE78EE792F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02" authorId="0" shapeId="0" xr:uid="{CA42DB43-CC95-4F2A-9E90-96B692B1D1D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02" authorId="0" shapeId="0" xr:uid="{333F0F4C-6815-4613-B460-7D585832A32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02" authorId="0" shapeId="0" xr:uid="{497E8176-754A-46E5-B1C0-841EC7DBCC6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02" authorId="0" shapeId="0" xr:uid="{A9319B71-0869-486A-8421-28F54722A05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03" authorId="0" shapeId="0" xr:uid="{27760716-9A9E-41DA-8BBE-57D556EC8CC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03" authorId="0" shapeId="0" xr:uid="{6566A222-4F7F-4DB2-A9DD-983228225E7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03" authorId="0" shapeId="0" xr:uid="{D59ED2E5-5850-45D4-893E-1403D50720C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104" authorId="0" shapeId="0" xr:uid="{E90795F7-F32B-4E4A-8DA5-72E6560E0D4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04" authorId="0" shapeId="0" xr:uid="{1AF51387-51F2-41D4-A9EE-7193E791A45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104" authorId="0" shapeId="0" xr:uid="{3C2169EE-7AD2-4AE7-952B-079E4654BA4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04" authorId="0" shapeId="0" xr:uid="{5264332C-892C-4B5A-A5F7-D2968AA4E34B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104" authorId="0" shapeId="0" xr:uid="{2B60D07F-9637-47C9-B55A-199CD012DCF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04" authorId="0" shapeId="0" xr:uid="{23E12A00-E1E5-4E79-AEEB-34E3B22FA470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104" authorId="0" shapeId="0" xr:uid="{292A148A-6DAF-4EF6-8392-7C7FF15A494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04" authorId="0" shapeId="0" xr:uid="{20B72BA4-4FAC-412B-BB77-4705E8799DE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104" authorId="0" shapeId="0" xr:uid="{8B86095F-ABE7-4577-AB5C-B66A439B586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04" authorId="0" shapeId="0" xr:uid="{E9574D31-6403-4B41-81CC-2C96DA125E9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104" authorId="0" shapeId="0" xr:uid="{CEFB3ED9-8A2E-4574-A5B1-1044F3D0416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04" authorId="0" shapeId="0" xr:uid="{DCA617A0-EFF1-408E-AD3F-1FF324483FD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104" authorId="0" shapeId="0" xr:uid="{C0B39C5C-BB93-456D-B11E-F24F2F0A118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04" authorId="0" shapeId="0" xr:uid="{84FA232B-30DD-43E7-AAB1-5EC48E21A41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104" authorId="0" shapeId="0" xr:uid="{7E320FC0-B9E8-4DD1-83E9-67BB561B745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04" authorId="0" shapeId="0" xr:uid="{62807689-8F7B-4526-92F5-B7EDFD4B93E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104" authorId="0" shapeId="0" xr:uid="{8D985221-BBB2-431A-8136-E0C49880941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04" authorId="0" shapeId="0" xr:uid="{1AC0FC43-5CA4-4BBD-87C0-13B9125D635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104" authorId="0" shapeId="0" xr:uid="{8E65D285-C730-4548-82D7-69B92C797FC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04" authorId="0" shapeId="0" xr:uid="{91B9A536-88CD-4F83-BED1-401095997A7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104" authorId="0" shapeId="0" xr:uid="{0DE42E49-25BE-40CB-B82F-AB4C228805C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04" authorId="0" shapeId="0" xr:uid="{9B2876DF-A291-4833-893A-6A9B55FA4E1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104" authorId="0" shapeId="0" xr:uid="{554C3863-4519-4911-89B9-F11352EA596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04" authorId="0" shapeId="0" xr:uid="{561AC782-6C80-4BD6-B71F-D4654B1543E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104" authorId="0" shapeId="0" xr:uid="{DB311DCE-BCA8-437D-9EB7-FC5C24250C4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04" authorId="0" shapeId="0" xr:uid="{9D7AA7F0-CFB7-4C76-A0B9-FE937D3B6D5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104" authorId="0" shapeId="0" xr:uid="{E64E2919-28EF-4F3A-AD08-7A22C92E8D9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04" authorId="0" shapeId="0" xr:uid="{9F4E558D-5EE1-4635-9977-6964C81419C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104" authorId="0" shapeId="0" xr:uid="{975F3A9F-F383-4669-AA44-94695EAC961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04" authorId="0" shapeId="0" xr:uid="{AF438600-D569-491D-A2E8-01DDEDB70E9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104" authorId="0" shapeId="0" xr:uid="{6CAF386C-7F9C-45BB-968F-47E61B9DE3C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04" authorId="0" shapeId="0" xr:uid="{BEBAA288-9A51-4A93-A416-62A9DA23496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104" authorId="0" shapeId="0" xr:uid="{38AB6371-49F7-43CA-94CD-E0D9ED2008ED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104" authorId="0" shapeId="0" xr:uid="{47E5A7A3-BAA5-4969-B971-10573749083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04" authorId="0" shapeId="0" xr:uid="{B5D740A4-7013-4A82-9BF8-03341974B26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104" authorId="0" shapeId="0" xr:uid="{A202DDB9-D676-436D-9074-5204696738BA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104" authorId="0" shapeId="0" xr:uid="{856540A5-A597-4DAD-9156-326F9997EC7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04" authorId="0" shapeId="0" xr:uid="{A091B660-A1FE-45F8-906E-77A73B52A0B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104" authorId="0" shapeId="0" xr:uid="{0AF0B41E-6025-4210-8C5A-0DD4A5120838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105" authorId="0" shapeId="0" xr:uid="{DB58F8BB-406A-44D9-AC16-D420DE6785C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05" authorId="0" shapeId="0" xr:uid="{6B8E07AE-16FD-4FBE-8955-5C652F8F1F3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05" authorId="0" shapeId="0" xr:uid="{2D236478-DD8E-47BD-A94A-CFD1D25CE57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05" authorId="0" shapeId="0" xr:uid="{5EE64FE8-019D-467E-B170-D184CA6B6B6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05" authorId="0" shapeId="0" xr:uid="{2467E741-E8D0-4246-93B5-0E007E0738F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05" authorId="0" shapeId="0" xr:uid="{4731C52F-F347-4D8E-852B-60D9EE44551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05" authorId="0" shapeId="0" xr:uid="{68FAF7B2-197D-4BAE-BD57-26292DF1398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05" authorId="0" shapeId="0" xr:uid="{D0E2130D-1D01-40C8-8C3D-0F289BA04D8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05" authorId="0" shapeId="0" xr:uid="{7D285A62-4B05-4918-959D-B5F0B301DB9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05" authorId="0" shapeId="0" xr:uid="{96863446-B9CF-4B58-B0E9-D5BB0B5DF2F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05" authorId="0" shapeId="0" xr:uid="{7CA66ED1-31D5-41C1-81D0-1C310089905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05" authorId="0" shapeId="0" xr:uid="{C8BEA76D-8462-4D60-9D7E-F8190907595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05" authorId="0" shapeId="0" xr:uid="{92D8E456-7742-4438-B894-E9D9BB86A1D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05" authorId="0" shapeId="0" xr:uid="{A6C6B830-132E-49B8-B686-200FD89DEB9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05" authorId="0" shapeId="0" xr:uid="{91352713-366D-4438-8384-9144BF8897B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05" authorId="0" shapeId="0" xr:uid="{6A25A83E-CE9D-4038-8C8C-66D85ADD516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05" authorId="0" shapeId="0" xr:uid="{8777982B-A39B-407C-8311-FE1EE843B3A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05" authorId="0" shapeId="0" xr:uid="{09053AFC-DD1C-4124-A919-D73B3334532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106" authorId="0" shapeId="0" xr:uid="{44FF1BBA-A179-4C1E-819B-EF2C7AA64FF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06" authorId="0" shapeId="0" xr:uid="{19098D32-CB83-491B-9B18-86EEBAF81ED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06" authorId="0" shapeId="0" xr:uid="{2B6183E3-4F71-48FB-AFF6-543B1482934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06" authorId="0" shapeId="0" xr:uid="{116543DB-CF19-48F6-94F8-864D6EFD206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06" authorId="0" shapeId="0" xr:uid="{CEA024BF-E8C8-435F-B9F8-0DF2691EC14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06" authorId="0" shapeId="0" xr:uid="{C40EB43C-72C6-4A72-BEB2-CF0B5AE6828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06" authorId="0" shapeId="0" xr:uid="{8C09C51B-A0DA-47C1-B4D6-AB7EF7FA755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06" authorId="0" shapeId="0" xr:uid="{F59552B6-B78F-44E0-945E-11148911C5B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06" authorId="0" shapeId="0" xr:uid="{55A8D425-74DF-4F1D-85AB-9C63C57363C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06" authorId="0" shapeId="0" xr:uid="{30D91671-D33C-4508-9CA2-9B6448D284E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06" authorId="0" shapeId="0" xr:uid="{7BC01480-72BA-4000-A2F0-4033DB70ED3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06" authorId="0" shapeId="0" xr:uid="{38E0D319-F5BA-46F1-81E0-7580687093F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06" authorId="0" shapeId="0" xr:uid="{4656942B-5F9A-400A-8091-CEBA589A5E7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06" authorId="0" shapeId="0" xr:uid="{12081314-4BA1-4106-8C53-FDC2F3DEA0D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06" authorId="0" shapeId="0" xr:uid="{2972FE24-7060-40C2-8797-493BE26FD44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06" authorId="0" shapeId="0" xr:uid="{B130E956-4623-45F6-8593-5BDD76211C0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06" authorId="0" shapeId="0" xr:uid="{CC8EAB65-BFAF-4132-AF4A-E9F34714D46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06" authorId="0" shapeId="0" xr:uid="{4880A967-AF4A-48C1-B413-02C3AD3086B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108" authorId="0" shapeId="0" xr:uid="{24068863-8507-46F3-A7AE-05EA9260FE1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08" authorId="0" shapeId="0" xr:uid="{D36AA676-54D1-4324-8861-2537E34D834E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108" authorId="0" shapeId="0" xr:uid="{3563C38F-00FE-456E-ADFA-98BC415083C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08" authorId="0" shapeId="0" xr:uid="{6E4E19AF-A479-4858-ACC9-A81D0139DB6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108" authorId="0" shapeId="0" xr:uid="{EEED64F2-0606-4A44-8BA5-BF4CC1ED819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08" authorId="0" shapeId="0" xr:uid="{1F700EC9-4B3D-4819-AC64-478DCEFFE41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108" authorId="0" shapeId="0" xr:uid="{9AAA8818-C742-432C-8AF2-30B766E33C4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08" authorId="0" shapeId="0" xr:uid="{25F2BDCB-3B80-47BD-AC69-993ADCEB7E2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108" authorId="0" shapeId="0" xr:uid="{E78B2427-6095-41D7-8EFE-5A449D99E56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08" authorId="0" shapeId="0" xr:uid="{A026E6E1-EC82-4CCA-8641-C7946E2ED99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108" authorId="0" shapeId="0" xr:uid="{10028CDA-EACC-421B-BFFC-64217872792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08" authorId="0" shapeId="0" xr:uid="{35CD5FA9-09CF-4661-807F-A5F7C68072EE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108" authorId="0" shapeId="0" xr:uid="{9D05E2C8-D3FF-4A7B-BAC5-45879B1069D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08" authorId="0" shapeId="0" xr:uid="{28B78855-CA44-4B31-B7E1-15FBAA59BA5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108" authorId="0" shapeId="0" xr:uid="{59D5C8A7-9FD4-489B-88AD-1A864307A78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08" authorId="0" shapeId="0" xr:uid="{88B28EF4-D988-4642-A164-6714ECF3BC6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108" authorId="0" shapeId="0" xr:uid="{9E4DC5BC-CBBF-421E-87CF-7D24951B6C0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08" authorId="0" shapeId="0" xr:uid="{757D7EFB-DA75-4278-82AC-9468FD4034C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108" authorId="0" shapeId="0" xr:uid="{B2AD971F-4C95-4A09-A440-84EE1E4694B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08" authorId="0" shapeId="0" xr:uid="{0A190A9A-F261-4CA4-AC87-4482B974A65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108" authorId="0" shapeId="0" xr:uid="{DBF17619-2F6E-4DB4-90EA-F9A00CC5A5F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08" authorId="0" shapeId="0" xr:uid="{2A0322F1-0E87-4CD8-A4F8-A4751FC3B4F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108" authorId="0" shapeId="0" xr:uid="{6B514AA7-4FE1-4BC7-B29F-7B522F0F202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08" authorId="0" shapeId="0" xr:uid="{8B382F6E-1BCD-4157-9190-7163D26DC9A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108" authorId="0" shapeId="0" xr:uid="{901018C2-4264-4A6E-AD7D-2C5E35EC0B7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08" authorId="0" shapeId="0" xr:uid="{37E0CB38-1C1F-4377-B65D-D45732D503D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108" authorId="0" shapeId="0" xr:uid="{5E9F12B9-1F02-44ED-B199-5302872814C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08" authorId="0" shapeId="0" xr:uid="{857EF61A-F39F-4037-A903-4C6DC707887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108" authorId="0" shapeId="0" xr:uid="{27081571-EF85-4C28-B513-33FA5840702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08" authorId="0" shapeId="0" xr:uid="{D0C637C8-A3F7-4139-A2CD-DC1FBB1586D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108" authorId="0" shapeId="0" xr:uid="{AC629924-D6C9-4164-954D-90D7E4296C0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08" authorId="0" shapeId="0" xr:uid="{F217A92C-6A04-4483-AC66-6FF6C7059AF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108" authorId="0" shapeId="0" xr:uid="{9B377EB0-DFB4-4935-9145-D955A83D0DB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08" authorId="0" shapeId="0" xr:uid="{4BE5D71C-3A48-4473-B804-69CD91380EC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108" authorId="0" shapeId="0" xr:uid="{6CB48FF2-B32B-44B7-9EB7-15A06DA0D76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08" authorId="0" shapeId="0" xr:uid="{587E3F9D-82CE-4C63-8EFA-A378583935DE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109" authorId="0" shapeId="0" xr:uid="{181E8D0D-8AF1-4B49-B250-EBC4EEFEA57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109" authorId="0" shapeId="0" xr:uid="{037D0D40-CBFB-49C9-8AC5-1F8D8476489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109" authorId="0" shapeId="0" xr:uid="{A1098D2B-B751-4DE3-983E-A76485DF533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109" authorId="0" shapeId="0" xr:uid="{E65A5CBC-3D52-4740-BA03-93F2B146F7B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109" authorId="0" shapeId="0" xr:uid="{8067B64A-BD1E-4BB8-8C39-877C11FB48E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109" authorId="0" shapeId="0" xr:uid="{27BE5818-FCF5-4834-9D5B-7C7B5235776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109" authorId="0" shapeId="0" xr:uid="{7AEA4A1B-9543-4A5D-B946-AD4D979ED85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109" authorId="0" shapeId="0" xr:uid="{2F412277-2904-4AFA-AAF4-116D9305362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109" authorId="0" shapeId="0" xr:uid="{3A894615-D637-40A6-B5D7-74942C2EB6D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109" authorId="0" shapeId="0" xr:uid="{0638A59F-9E02-4902-BEEB-D4BFA5AA0697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109" authorId="0" shapeId="0" xr:uid="{EFFEF36A-F906-4C16-9DB0-D8AA84BF201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109" authorId="0" shapeId="0" xr:uid="{F49116F2-063B-4234-A257-D10214D21BC7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109" authorId="0" shapeId="0" xr:uid="{46BA9934-7711-43AE-954A-191AD3DA030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109" authorId="0" shapeId="0" xr:uid="{CAAD0024-103C-46EF-BD76-5607A125FDC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109" authorId="0" shapeId="0" xr:uid="{02EF40B5-578C-4465-AAB1-0645CE367FC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109" authorId="0" shapeId="0" xr:uid="{B197F525-1123-444D-9689-2739B9D1BA3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109" authorId="0" shapeId="0" xr:uid="{044AE8CD-5430-40D0-AF71-9D02A7822B9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109" authorId="0" shapeId="0" xr:uid="{FA27EFC7-976F-405C-BAFF-723BDA4721B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109" authorId="0" shapeId="0" xr:uid="{92D25B62-3004-49C4-A201-9BD903A34EE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109" authorId="0" shapeId="0" xr:uid="{64742022-FEE3-484B-B8DB-0D915537730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109" authorId="0" shapeId="0" xr:uid="{0A2C4AAF-8DD2-487E-A01C-82FD702D38B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109" authorId="0" shapeId="0" xr:uid="{21E99F99-8C6B-4BB4-9A2C-06F591D396F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109" authorId="0" shapeId="0" xr:uid="{B2C1DCD9-17B6-4FF4-A562-7C530FA925F6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109" authorId="0" shapeId="0" xr:uid="{D9ADC102-0C3D-4E17-8EF3-5CC3CB98CFF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109" authorId="0" shapeId="0" xr:uid="{9A4491B2-FED7-4EDA-B2AD-21C29524DB7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109" authorId="0" shapeId="0" xr:uid="{5A35A124-1E31-4B9F-9972-E186F97FBA39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109" authorId="0" shapeId="0" xr:uid="{76CA55E3-693B-471F-91EC-8C6F13B0B24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109" authorId="0" shapeId="0" xr:uid="{85F040C6-C9E8-4A1A-A97C-72E18B469C2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109" authorId="0" shapeId="0" xr:uid="{9D4869D7-6F15-4BC9-BCBE-9606E77A098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109" authorId="0" shapeId="0" xr:uid="{F0F71669-875C-4B76-B6AC-4C8C6E0012A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109" authorId="0" shapeId="0" xr:uid="{46CFC7CE-B2B0-4D49-9BAC-C5B076DE59C6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109" authorId="0" shapeId="0" xr:uid="{750E722D-3CE5-45E5-A2B5-8011EBB104A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109" authorId="0" shapeId="0" xr:uid="{9E1B4E05-AE0E-4B83-9770-265B7266807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109" authorId="0" shapeId="0" xr:uid="{0DE7914F-9F65-479F-81AB-9B3AAC3D2BB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109" authorId="0" shapeId="0" xr:uid="{350B9807-ECF8-4073-918E-AD605B1A7AA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109" authorId="0" shapeId="0" xr:uid="{9BA66F46-4337-4FDE-9056-4A5DDCD6139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111" authorId="0" shapeId="0" xr:uid="{3577AA35-5D4B-40F7-BBDA-BA4F71C98D5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11" authorId="0" shapeId="0" xr:uid="{E3154923-91AA-4913-BBF4-F37F71C542A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11" authorId="0" shapeId="0" xr:uid="{8608D12F-E84D-403E-A798-6394139EABC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11" authorId="0" shapeId="0" xr:uid="{72964FD1-D2A9-43C7-8044-6DAF277080F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11" authorId="0" shapeId="0" xr:uid="{423FB15E-70FE-4066-BD45-13256BDF515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11" authorId="0" shapeId="0" xr:uid="{037317BA-861D-47DE-BCCA-48E59CEEA4C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11" authorId="0" shapeId="0" xr:uid="{FA38C1B5-0B0F-4DDE-AC05-13B54CA3075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11" authorId="0" shapeId="0" xr:uid="{4F865181-C520-45B5-A69F-794CFD29C83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11" authorId="0" shapeId="0" xr:uid="{B5256F27-F51C-46F9-AD74-CEA5FF6C1A3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11" authorId="0" shapeId="0" xr:uid="{48E97161-66F5-4DC8-99E9-4F9399E3F12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11" authorId="0" shapeId="0" xr:uid="{4E349B9B-F49E-461E-9EBE-AC230B30039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11" authorId="0" shapeId="0" xr:uid="{C15D1690-486F-4A32-B0B0-308DDC2AF5E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11" authorId="0" shapeId="0" xr:uid="{A3BE242B-0A02-4F3E-ACFB-99EC9B584EF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11" authorId="0" shapeId="0" xr:uid="{47A441F4-E2E6-42F7-B741-3CD9C2CFC62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11" authorId="0" shapeId="0" xr:uid="{6DD5A968-D85F-4E90-9531-9820936F88F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112" authorId="0" shapeId="0" xr:uid="{92652F1D-FC5B-4601-BE20-740407AE092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12" authorId="0" shapeId="0" xr:uid="{31E4D1C3-A0B8-438D-A539-75FFD566C20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12" authorId="0" shapeId="0" xr:uid="{232F762B-2819-4A9E-A9DB-2D56128C56C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12" authorId="0" shapeId="0" xr:uid="{3E034960-10DF-4E9C-A7D9-8250A5B045C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12" authorId="0" shapeId="0" xr:uid="{DE82AAC2-0EB5-4411-8AB9-4B5BE6210DD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12" authorId="0" shapeId="0" xr:uid="{E7092AEA-DEA7-4EC7-B6CE-C021703C582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12" authorId="0" shapeId="0" xr:uid="{8EB3FEE0-166D-4456-8524-630FB1275D4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12" authorId="0" shapeId="0" xr:uid="{80631728-FF08-466C-A98D-7273B002085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12" authorId="0" shapeId="0" xr:uid="{50E80696-A178-44BA-B97B-2A21518C19D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12" authorId="0" shapeId="0" xr:uid="{E8A93F3A-736B-447A-B568-CE2A2C71A75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12" authorId="0" shapeId="0" xr:uid="{FB1A7B0B-54DA-4207-9FBB-D3152618CAA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12" authorId="0" shapeId="0" xr:uid="{4D1ADB87-A44D-4AC5-AB0E-06991607093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12" authorId="0" shapeId="0" xr:uid="{C43A1BCE-B3F0-4B14-A120-FEBB77C0C54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12" authorId="0" shapeId="0" xr:uid="{58E2B451-B325-4946-8079-8A877FC767C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12" authorId="0" shapeId="0" xr:uid="{38F87FBE-DFB7-42E9-A5CC-48263F8B02A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13" authorId="0" shapeId="0" xr:uid="{745E1D0E-1719-4DE6-988A-576ABD22032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13" authorId="0" shapeId="0" xr:uid="{3ECD6197-8A2E-45A7-97BD-8E47F887913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13" authorId="0" shapeId="0" xr:uid="{A883A42B-5018-4E3F-ACD7-10049F20559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114" authorId="0" shapeId="0" xr:uid="{F1241B1D-E96C-4C51-A939-852C9378600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14" authorId="0" shapeId="0" xr:uid="{CFF6AA95-7554-4436-8537-52337EA9775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114" authorId="0" shapeId="0" xr:uid="{8970C348-CF95-41DC-8D85-8BBDEE9910B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14" authorId="0" shapeId="0" xr:uid="{DC5EBF18-6DC3-407F-BFF8-2C06A7F01C3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114" authorId="0" shapeId="0" xr:uid="{321C4D2C-33E1-4B27-A748-20BB9219E28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14" authorId="0" shapeId="0" xr:uid="{15DFE594-B026-43C6-A405-048D6936E1E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114" authorId="0" shapeId="0" xr:uid="{EC8E68C8-97DF-4AD6-B30F-D7861BC1BE5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14" authorId="0" shapeId="0" xr:uid="{8E8C2544-4BD6-428B-8FE4-872B74098C6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114" authorId="0" shapeId="0" xr:uid="{E1AC741E-095D-421C-A74E-012DE0D9D3B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14" authorId="0" shapeId="0" xr:uid="{A84EEBFC-BE97-49ED-8688-E21AF1AF983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114" authorId="0" shapeId="0" xr:uid="{BD785F51-5D79-450A-B412-CD4CECAFCAD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14" authorId="0" shapeId="0" xr:uid="{63648383-8B5E-44FB-B1FB-F4877069342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114" authorId="0" shapeId="0" xr:uid="{8A05053D-D350-4CA3-9EF8-EEA33CA13E7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14" authorId="0" shapeId="0" xr:uid="{5684262C-83CA-4408-A6BA-982371F0891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114" authorId="0" shapeId="0" xr:uid="{2EABEC75-FC4D-4D2C-9C55-528C188BA66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14" authorId="0" shapeId="0" xr:uid="{AA44AD3B-78CB-4EBD-83F7-D3F432C5FAD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114" authorId="0" shapeId="0" xr:uid="{9FB3269B-40B1-4B24-B30E-1D2A3236143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14" authorId="0" shapeId="0" xr:uid="{7C632C1C-473F-4524-9DF5-763B9251BD5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114" authorId="0" shapeId="0" xr:uid="{C5C890C8-1FCB-4098-A178-F90A16CF580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14" authorId="0" shapeId="0" xr:uid="{9E8E1DC3-1954-4B2D-8BE5-66E46DAECCB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114" authorId="0" shapeId="0" xr:uid="{EF5DF456-AE1E-43E4-932C-6C82092B5C9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14" authorId="0" shapeId="0" xr:uid="{77A8EBB7-4030-40F2-B551-D4518A689C0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114" authorId="0" shapeId="0" xr:uid="{E2BAA590-932F-4174-9463-90CD81B301B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14" authorId="0" shapeId="0" xr:uid="{1DC4CDE0-5E15-4720-A78F-5836A4AF145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114" authorId="0" shapeId="0" xr:uid="{60251641-57FD-4585-A89D-8534B000941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14" authorId="0" shapeId="0" xr:uid="{F97F3D3E-C137-48B3-82ED-2A7C0DFDFBC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114" authorId="0" shapeId="0" xr:uid="{D06DF580-B8C5-4ECB-BE42-C9BD5D35901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14" authorId="0" shapeId="0" xr:uid="{F0B4624D-2275-4271-9B9E-244917E5040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114" authorId="0" shapeId="0" xr:uid="{001CB054-C7C6-4307-8193-745004CFC00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14" authorId="0" shapeId="0" xr:uid="{9E1D93AF-3B94-433C-B6B0-E8F381EEA91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114" authorId="0" shapeId="0" xr:uid="{A5A3F7EF-CCB2-45A4-9E51-6081DA00F6B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14" authorId="0" shapeId="0" xr:uid="{322CA16D-139A-4C24-83CD-8B421A026731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114" authorId="0" shapeId="0" xr:uid="{68D39E2A-F0BC-48F1-BA54-C548DE7B8748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114" authorId="0" shapeId="0" xr:uid="{B2A1D08F-A258-49A3-B6D3-FE710ED6D0F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14" authorId="0" shapeId="0" xr:uid="{3B1672A2-A2F5-49F8-8977-59B37A2184E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114" authorId="0" shapeId="0" xr:uid="{F9AEE5AC-48CF-4BB2-A0D2-A6A4E64C268A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114" authorId="0" shapeId="0" xr:uid="{5F4DB852-6E65-400D-A40F-5F6AE690F36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14" authorId="0" shapeId="0" xr:uid="{EDCB60AF-4135-4420-91E0-2DAA49F1479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114" authorId="0" shapeId="0" xr:uid="{28F61499-8F95-4D21-BB07-DBE71C74CA2A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115" authorId="0" shapeId="0" xr:uid="{DAC824A3-6019-40BA-AA22-6EC2907B582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15" authorId="0" shapeId="0" xr:uid="{9DF66ABD-2510-4BED-B30C-4508B0F2583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15" authorId="0" shapeId="0" xr:uid="{6289D602-F92C-48FA-BDDE-9CE8C99C9B9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15" authorId="0" shapeId="0" xr:uid="{110251D7-71DD-4CAD-A275-D52A745822F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15" authorId="0" shapeId="0" xr:uid="{FE5055F2-E7BA-4336-991E-662367BE0A0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15" authorId="0" shapeId="0" xr:uid="{7D8E9E38-5282-4121-A1B1-1D4F05BADC1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15" authorId="0" shapeId="0" xr:uid="{035BA07E-19C2-41D0-A7F6-F14F3220074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15" authorId="0" shapeId="0" xr:uid="{5FAABBD2-1630-41C3-9CC9-DB0CE63E0AB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15" authorId="0" shapeId="0" xr:uid="{A8EAFA88-CE39-4EBA-9447-4E0A9009B02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15" authorId="0" shapeId="0" xr:uid="{42BD772B-E029-489B-870A-D157B9C77A6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15" authorId="0" shapeId="0" xr:uid="{5B6BA8DB-A160-444E-ACF8-452A3AFD66F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15" authorId="0" shapeId="0" xr:uid="{BCEFE391-FE11-4ED3-98D3-E735EBB3B91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15" authorId="0" shapeId="0" xr:uid="{7BE3CA0C-E72E-433A-A4F9-6C99E552513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15" authorId="0" shapeId="0" xr:uid="{9825958B-F9E4-4609-9EB1-7BCFB46A5F8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15" authorId="0" shapeId="0" xr:uid="{55FD7CF9-AB59-4472-AA8A-A6227304FE5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15" authorId="0" shapeId="0" xr:uid="{080EE3F4-F8C4-4700-A44F-48E0C7AB64E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15" authorId="0" shapeId="0" xr:uid="{03F818E6-10D6-4852-8F83-5BAA230E971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15" authorId="0" shapeId="0" xr:uid="{46378BF4-1EB6-4D9B-9035-749960610D9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116" authorId="0" shapeId="0" xr:uid="{0DBC8BE7-0DF3-4777-B930-342103EE528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16" authorId="0" shapeId="0" xr:uid="{A7DD57D5-EDCE-4AC5-9B3A-626651ED8A8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16" authorId="0" shapeId="0" xr:uid="{01308C25-EC44-4442-BB15-EFA8EBDF974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16" authorId="0" shapeId="0" xr:uid="{5C89D4F8-4D6D-4667-BC97-DBBA1888625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16" authorId="0" shapeId="0" xr:uid="{51F40497-9D99-4329-938D-A4FF0945FCF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16" authorId="0" shapeId="0" xr:uid="{673F5D53-B87C-4A59-9617-D3520AB965E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16" authorId="0" shapeId="0" xr:uid="{EEC9FBCD-55BA-4745-9443-5EDEF86369D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16" authorId="0" shapeId="0" xr:uid="{47C81864-B75B-4C07-9909-6B54AA61F4A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16" authorId="0" shapeId="0" xr:uid="{7F0A9AD6-38A3-4FE1-BC8D-E1C7AD68E74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16" authorId="0" shapeId="0" xr:uid="{21362A2A-DB26-4CF2-9954-FCB74DFCC71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16" authorId="0" shapeId="0" xr:uid="{CB687FF2-2D89-455B-B730-268AE68BC03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16" authorId="0" shapeId="0" xr:uid="{C158666E-7CB3-458F-9CAD-3A375B429AB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16" authorId="0" shapeId="0" xr:uid="{95699E3B-F88C-4D30-8E49-19FF35F32EB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16" authorId="0" shapeId="0" xr:uid="{0962DAFD-35DC-4298-94D6-85C8A61EAD5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16" authorId="0" shapeId="0" xr:uid="{B60A31EC-A679-4E10-B011-6971620168F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16" authorId="0" shapeId="0" xr:uid="{EFD1CB69-E6BB-4E96-8497-CC6512333C8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16" authorId="0" shapeId="0" xr:uid="{501A2878-77E4-456D-BCE2-19004CCD881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16" authorId="0" shapeId="0" xr:uid="{C63527C0-931C-438C-9617-3CA8C1815AF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118" authorId="0" shapeId="0" xr:uid="{CB3B3967-554E-48FE-BFD5-A86499A54B4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18" authorId="0" shapeId="0" xr:uid="{580E932D-0BC8-41D5-A0F5-AFD1EA7B611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118" authorId="0" shapeId="0" xr:uid="{F380EA4A-0642-42E3-A6C6-7F40E776CAB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18" authorId="0" shapeId="0" xr:uid="{01D77001-5471-47B7-8299-137E38FF002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118" authorId="0" shapeId="0" xr:uid="{926A1A7F-FC9B-4391-8542-E56DDBAC9BD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18" authorId="0" shapeId="0" xr:uid="{4FD168F1-862E-4524-9EE2-4815746B2DE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118" authorId="0" shapeId="0" xr:uid="{C03D87C2-3B8E-45C4-91D9-B9FA8D2DE17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18" authorId="0" shapeId="0" xr:uid="{58D998F1-DD1C-48C0-AB1B-7F7594AF7AFE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118" authorId="0" shapeId="0" xr:uid="{00BC4C74-DD48-4032-9A1B-B20189988D2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18" authorId="0" shapeId="0" xr:uid="{0753D9E0-B116-410C-86DC-345011E955B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118" authorId="0" shapeId="0" xr:uid="{1762F3F8-5718-48CF-9032-E04EFA80A58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18" authorId="0" shapeId="0" xr:uid="{09479B87-B363-4F86-BAF4-261898DDD9E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118" authorId="0" shapeId="0" xr:uid="{43237EFA-626E-4D18-9445-C7315E4AA08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18" authorId="0" shapeId="0" xr:uid="{C0CA310D-C6E8-4403-9477-5A9C89455B0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118" authorId="0" shapeId="0" xr:uid="{4BC8585F-975E-46EE-BD0D-B6479821840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18" authorId="0" shapeId="0" xr:uid="{C543EDF1-3434-4FF2-9C13-A9DFDC5F2DD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118" authorId="0" shapeId="0" xr:uid="{18A14CC0-0B42-4ECE-B8D6-AC9F769E395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18" authorId="0" shapeId="0" xr:uid="{F43787F2-FB4E-4FE3-AB03-0C4FC0655A7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118" authorId="0" shapeId="0" xr:uid="{375B9D10-6046-46A2-B57C-9AE8AD6F20D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18" authorId="0" shapeId="0" xr:uid="{267173BE-98F0-46A5-9F90-CDA088D077C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118" authorId="0" shapeId="0" xr:uid="{438949F2-3078-4799-A9B7-B52C24FCB05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18" authorId="0" shapeId="0" xr:uid="{43A61973-9319-418C-AEFD-CEEBEFD7947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118" authorId="0" shapeId="0" xr:uid="{3DB947AA-8390-457B-962B-4F145B0699D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18" authorId="0" shapeId="0" xr:uid="{CC44CAAE-FF64-4913-A88E-CAF5B6A1A5C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118" authorId="0" shapeId="0" xr:uid="{0B4D0D5D-A6C7-4DCF-8CBE-57FF3F4BAEF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18" authorId="0" shapeId="0" xr:uid="{593F123E-481B-487D-9CC5-79FAFED7B27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118" authorId="0" shapeId="0" xr:uid="{A9B47D0B-DAE8-4993-95C3-3DABDB03D59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18" authorId="0" shapeId="0" xr:uid="{5A9FA6AA-458B-45BF-8CF6-F37EFACBA25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118" authorId="0" shapeId="0" xr:uid="{61FA796C-AF4C-4093-B950-131E154B95A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18" authorId="0" shapeId="0" xr:uid="{4B48C5BF-B28C-4390-9D8B-2DF7F45C865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118" authorId="0" shapeId="0" xr:uid="{EA5C891C-823E-46B6-86E1-2B3A8060F1D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18" authorId="0" shapeId="0" xr:uid="{F84B451E-5268-4A90-83D3-9B49A5C35E3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118" authorId="0" shapeId="0" xr:uid="{FCD5DF83-4C3A-4E2E-BCE7-F6E9488415C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18" authorId="0" shapeId="0" xr:uid="{92CD8943-E955-4380-92BE-A9FC7003D780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118" authorId="0" shapeId="0" xr:uid="{56A3959D-FBB5-4C19-940E-D042D88C4CC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18" authorId="0" shapeId="0" xr:uid="{855CF549-E274-4EC0-91CC-E54B357D679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119" authorId="0" shapeId="0" xr:uid="{92C0C780-5515-4960-8C10-5BF520E55C7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119" authorId="0" shapeId="0" xr:uid="{A152DDD1-3621-4928-8D71-977DDF4C005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119" authorId="0" shapeId="0" xr:uid="{E2985BD3-FC02-425F-A460-E3B8D51AA77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119" authorId="0" shapeId="0" xr:uid="{AF093C7E-207B-422D-B644-6FE3014623E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119" authorId="0" shapeId="0" xr:uid="{61F938CD-5396-46CE-B402-464AA7A60865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119" authorId="0" shapeId="0" xr:uid="{EFBFE27D-68F1-4691-B1F2-1FE2DCAA309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119" authorId="0" shapeId="0" xr:uid="{B0718FEC-3F9D-4FC1-A30A-77868E133B65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119" authorId="0" shapeId="0" xr:uid="{5CC90B8E-32C3-45C6-8335-C684DDF0B78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119" authorId="0" shapeId="0" xr:uid="{DC6EE42C-D3CD-405F-9ED5-45D2AE26C74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119" authorId="0" shapeId="0" xr:uid="{C46A9364-03EB-4D2E-B057-C1BA60B79E5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119" authorId="0" shapeId="0" xr:uid="{29B81F71-8E63-4FEF-97A3-D3751EC545E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119" authorId="0" shapeId="0" xr:uid="{792C164C-9C43-4801-80D3-063E6C2BB1B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119" authorId="0" shapeId="0" xr:uid="{BA5675C9-0484-422E-B472-F5362C2F844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119" authorId="0" shapeId="0" xr:uid="{A6A92508-4441-4905-84AD-3EB562E0754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119" authorId="0" shapeId="0" xr:uid="{D948FFAB-6D69-46B4-88EF-062D66AF9995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119" authorId="0" shapeId="0" xr:uid="{B3E3396D-11E4-4453-A8ED-5978590E3F1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119" authorId="0" shapeId="0" xr:uid="{D453AC54-9C50-4675-A5D3-44C5A0E39A3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119" authorId="0" shapeId="0" xr:uid="{BB6C8A10-FD33-4F2F-BCAA-1783DAB863F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119" authorId="0" shapeId="0" xr:uid="{9D8460BB-002C-4C31-BA98-6E2C0437096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119" authorId="0" shapeId="0" xr:uid="{29EAC2C3-5F83-4FDC-8D39-22DE1C5D203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119" authorId="0" shapeId="0" xr:uid="{19A9119C-89B3-41C3-ADA4-074FF654ADAD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119" authorId="0" shapeId="0" xr:uid="{E72BB49A-993E-49F4-A611-7C20B57B8419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119" authorId="0" shapeId="0" xr:uid="{BC6166ED-78F2-455A-AAF9-9F661D091BE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119" authorId="0" shapeId="0" xr:uid="{00196E63-F197-40B6-8415-E32AD0891A7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119" authorId="0" shapeId="0" xr:uid="{2398A898-469D-440F-86A8-15D5D847C2C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119" authorId="0" shapeId="0" xr:uid="{F839F9B8-B5A1-4B4F-8A2F-F57444E7D5EC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119" authorId="0" shapeId="0" xr:uid="{0ADD369E-71E6-456A-B138-418655A1F5C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119" authorId="0" shapeId="0" xr:uid="{E289FE8C-1A87-48ED-AE38-ADF01D88D7F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119" authorId="0" shapeId="0" xr:uid="{AC3530F0-D6A6-4BED-A2C2-AFAFED1C8B1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119" authorId="0" shapeId="0" xr:uid="{034AE190-A72B-4A83-ADE5-043104BDB08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119" authorId="0" shapeId="0" xr:uid="{4A1883BA-FE28-4B69-B801-84E277D36F9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119" authorId="0" shapeId="0" xr:uid="{05E42DEB-FE52-4D1E-A2AF-251CFD9D347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119" authorId="0" shapeId="0" xr:uid="{5FBCCB64-6448-4C3C-AA60-22E4D727DDD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119" authorId="0" shapeId="0" xr:uid="{151FFA84-6F80-4DBB-9C64-C42C4ED8E0C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119" authorId="0" shapeId="0" xr:uid="{D6C5AF8D-A989-432A-AFCB-62C31850290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119" authorId="0" shapeId="0" xr:uid="{3218EC69-594C-40D8-AEDF-54D74773189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121" authorId="0" shapeId="0" xr:uid="{67AC59E8-43FD-4387-B2D8-ADAA62254F6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21" authorId="0" shapeId="0" xr:uid="{5CB71927-6313-4FA7-9761-13D6D3EB962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21" authorId="0" shapeId="0" xr:uid="{DA2F708B-B3B9-48D3-ABFA-7F26F3BF35B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21" authorId="0" shapeId="0" xr:uid="{289CDAB9-89DE-431D-BD16-5FA63EC395E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21" authorId="0" shapeId="0" xr:uid="{E5467363-398D-45FF-878D-E5179827383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21" authorId="0" shapeId="0" xr:uid="{31755801-6EA3-4400-92DC-CCD0D0B26DD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21" authorId="0" shapeId="0" xr:uid="{551FDB7A-3E89-424F-A152-95C5C31B97D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21" authorId="0" shapeId="0" xr:uid="{A1B9E724-CEC2-4B4C-8B86-AD40B0C51C5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21" authorId="0" shapeId="0" xr:uid="{E38BBEF7-DDD2-438E-B927-D7FAA76CE8E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21" authorId="0" shapeId="0" xr:uid="{709FD448-F06A-46DC-BC27-D1DC09177B2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21" authorId="0" shapeId="0" xr:uid="{68EEF0A3-B74D-42B0-9912-ABF4424BF94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21" authorId="0" shapeId="0" xr:uid="{51E49779-44C3-4FFC-9CC4-6BB0F63BB5D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21" authorId="0" shapeId="0" xr:uid="{83ACC274-CF9F-4B90-8D58-A6A41AC58BA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21" authorId="0" shapeId="0" xr:uid="{6988FB8C-1EEA-415F-833E-A8BA3DD5B1C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21" authorId="0" shapeId="0" xr:uid="{441B41D2-763B-453E-BEF4-87AB32AC020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122" authorId="0" shapeId="0" xr:uid="{BFE16D41-FCDB-428A-9662-CD58F4AE405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22" authorId="0" shapeId="0" xr:uid="{27740231-E03E-479D-A6D0-F751DA4C326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22" authorId="0" shapeId="0" xr:uid="{B8BBEBFF-64B7-4781-B554-F64C42BBF38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22" authorId="0" shapeId="0" xr:uid="{B6F5FD80-EDFA-452D-99AE-37758CD0C48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22" authorId="0" shapeId="0" xr:uid="{C8044B9B-E925-42B3-B188-E7295BD8F94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22" authorId="0" shapeId="0" xr:uid="{993FEFFC-651E-44D6-807B-75F7370B43D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22" authorId="0" shapeId="0" xr:uid="{524ACECA-95DC-4338-875F-59BB5D48693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22" authorId="0" shapeId="0" xr:uid="{8930D179-653B-4A92-9751-70DA23CEE81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22" authorId="0" shapeId="0" xr:uid="{A56CE5F8-B0F4-493A-BC1F-360A38FC77D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22" authorId="0" shapeId="0" xr:uid="{BC9869A2-AA13-4643-A4DB-B7EB8207A62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22" authorId="0" shapeId="0" xr:uid="{1D334210-D14E-45C0-93E9-75BA2507460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22" authorId="0" shapeId="0" xr:uid="{BDD8F49C-4FD0-4F62-9835-A3D2F8908DE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22" authorId="0" shapeId="0" xr:uid="{78B74165-4F5C-4B85-9F21-A89682EE6BA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22" authorId="0" shapeId="0" xr:uid="{6B156DE6-BE16-4F6A-A889-C5260C25271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22" authorId="0" shapeId="0" xr:uid="{46D2E4A6-ACF4-4C04-8567-51B115260D5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23" authorId="0" shapeId="0" xr:uid="{8665FD54-3CC4-43C1-9A38-E7C3C2CBDFF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23" authorId="0" shapeId="0" xr:uid="{CB5D794D-9F5F-4A68-9B54-4565D1B529A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23" authorId="0" shapeId="0" xr:uid="{70169DB3-DA7F-4E20-ACED-438519AFBCD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124" authorId="0" shapeId="0" xr:uid="{8241F7D3-6630-425B-9B1F-6FCAE171DEF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24" authorId="0" shapeId="0" xr:uid="{C589D347-6912-455A-B1F2-D95943C377D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124" authorId="0" shapeId="0" xr:uid="{3482E263-4FFD-429F-8AEC-F9F01D06AD9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24" authorId="0" shapeId="0" xr:uid="{87EA212A-BBC3-441B-8361-C552A2914A5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124" authorId="0" shapeId="0" xr:uid="{11B63656-1D74-4D51-954B-648717F84F2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24" authorId="0" shapeId="0" xr:uid="{6BAC14F5-83C0-4B92-8F40-905AE5954601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124" authorId="0" shapeId="0" xr:uid="{8E798299-29F3-4CE4-8541-6B6719AAAB9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24" authorId="0" shapeId="0" xr:uid="{0CD31836-1EF6-4ABD-BE8C-2FB120ECBAE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124" authorId="0" shapeId="0" xr:uid="{15C614EB-36A0-4FE2-AA0C-213FEA16723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24" authorId="0" shapeId="0" xr:uid="{9FCD206A-9BE0-4BCB-9B1A-6B08ED5371C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124" authorId="0" shapeId="0" xr:uid="{5C4A3DA7-B188-4368-93F1-F0A351EC70F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24" authorId="0" shapeId="0" xr:uid="{59418527-C8C7-490A-AE73-510D63D57D8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124" authorId="0" shapeId="0" xr:uid="{EE868CAA-F4C3-4494-B735-028E4865E68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24" authorId="0" shapeId="0" xr:uid="{9FB3A59F-45CE-424B-B885-776781D9F58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124" authorId="0" shapeId="0" xr:uid="{2752F530-A18F-44A6-A66C-3C086C717DD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24" authorId="0" shapeId="0" xr:uid="{89444C87-C081-4091-AA25-7B3832599CE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124" authorId="0" shapeId="0" xr:uid="{521759D3-4556-4FC2-8AF6-90A481FF7FE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24" authorId="0" shapeId="0" xr:uid="{5AA47CD1-B7BC-41D8-B542-C5EE5FBC7450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124" authorId="0" shapeId="0" xr:uid="{BB6BB7A9-F0C7-43C8-B1BE-D68062C2899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24" authorId="0" shapeId="0" xr:uid="{16B6158D-AE90-49AB-AE9D-FE424FA6E71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124" authorId="0" shapeId="0" xr:uid="{72D818AE-71A7-4EBE-834A-F03A6BB482D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24" authorId="0" shapeId="0" xr:uid="{7202ADD6-CFF4-498E-9581-0DA755BDAB6B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124" authorId="0" shapeId="0" xr:uid="{0C574830-2A41-4529-8E0A-E358FADD356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24" authorId="0" shapeId="0" xr:uid="{2349184C-B84B-4F93-A200-8204D07A421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124" authorId="0" shapeId="0" xr:uid="{4CFCEF91-D382-4AB8-96D4-91C71EE323F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24" authorId="0" shapeId="0" xr:uid="{948DD7A6-2FC3-430F-8199-12B78C0B271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124" authorId="0" shapeId="0" xr:uid="{A3755CAD-86F6-4B2B-8739-7FE97CC9123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24" authorId="0" shapeId="0" xr:uid="{3FC536A9-74B9-4DDE-B891-2202E5173264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124" authorId="0" shapeId="0" xr:uid="{5E8CBE4D-A96B-48A5-88B8-50CFB02645E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24" authorId="0" shapeId="0" xr:uid="{6915BCCB-8294-49C9-A04E-42166FC08E4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124" authorId="0" shapeId="0" xr:uid="{3555501B-FCFB-46E7-8588-FC40757B428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24" authorId="0" shapeId="0" xr:uid="{0C18A73B-DEEF-4B77-9924-4B13C2D5EF4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124" authorId="0" shapeId="0" xr:uid="{9BEAB067-3617-4093-A7B1-F2E8444BEE3C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124" authorId="0" shapeId="0" xr:uid="{F4038765-07FF-47E3-B630-EE6CFCD954B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24" authorId="0" shapeId="0" xr:uid="{2C729EFE-4DB3-42D7-8C4E-8E10C7B5797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124" authorId="0" shapeId="0" xr:uid="{6EDE8D36-C0FA-4441-9165-C2FF71ED3C26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124" authorId="0" shapeId="0" xr:uid="{1CD7901E-E13A-4544-AD75-7E808A3EDA0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24" authorId="0" shapeId="0" xr:uid="{6DB2CF7B-B319-4D4E-BBDC-920BEE9CD40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124" authorId="0" shapeId="0" xr:uid="{03FF9494-1501-4AEB-A7FD-2EB8874630E4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125" authorId="0" shapeId="0" xr:uid="{6139786C-5884-4B9B-8802-2A0FBB81BB4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25" authorId="0" shapeId="0" xr:uid="{AD34155E-DD09-4DBA-A3A3-ADA883F4DBB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25" authorId="0" shapeId="0" xr:uid="{D0AB0034-31B7-4EC7-937A-0D39D85F7F1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25" authorId="0" shapeId="0" xr:uid="{39602D8E-11C8-409A-A9B8-34D8C0A7FE0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25" authorId="0" shapeId="0" xr:uid="{882E306B-44CE-4A15-839A-6A3665D7390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25" authorId="0" shapeId="0" xr:uid="{4D84E977-847A-4B88-9D5F-A7B6B340FDA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25" authorId="0" shapeId="0" xr:uid="{2FF7F06E-B78B-4BDF-94D3-2F48DCFBC9F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25" authorId="0" shapeId="0" xr:uid="{F7AFA593-0668-4605-A2E2-7A3C26F9EE0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25" authorId="0" shapeId="0" xr:uid="{D0F32B8A-9569-46F3-AB3A-FE030BF8D0F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25" authorId="0" shapeId="0" xr:uid="{022C0044-7EB2-4AB7-8746-08A92542F25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25" authorId="0" shapeId="0" xr:uid="{0C6A4276-A72E-44CC-BED1-557EE437AB6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25" authorId="0" shapeId="0" xr:uid="{66729F70-8BE3-46EB-A5DB-D3D426A0F1B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25" authorId="0" shapeId="0" xr:uid="{A909C41D-4F22-44CA-B65D-CDA5261748D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25" authorId="0" shapeId="0" xr:uid="{7DE6AC51-CAAE-466B-AA2C-32F7BC29FD5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25" authorId="0" shapeId="0" xr:uid="{1A4578BC-8FF2-4B4F-BDDD-13CE5A17A59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25" authorId="0" shapeId="0" xr:uid="{49DE5355-D66C-48FC-8BC9-15C45914142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25" authorId="0" shapeId="0" xr:uid="{6302FBF7-50FE-4A26-8FB8-D63A4CB2679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25" authorId="0" shapeId="0" xr:uid="{E5711A06-C14A-4664-8378-B2A856A2676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126" authorId="0" shapeId="0" xr:uid="{3F97822D-78C1-4A60-8DB4-8977158AE28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26" authorId="0" shapeId="0" xr:uid="{61733C86-0732-464D-8695-42D30323F1E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26" authorId="0" shapeId="0" xr:uid="{2FB6C160-A9B4-488F-B867-7FD0A765D57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26" authorId="0" shapeId="0" xr:uid="{58BCCEF1-81EF-4CE3-AD9B-CE369BF6CA7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26" authorId="0" shapeId="0" xr:uid="{95892E27-F02B-4309-B000-E16A7913028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26" authorId="0" shapeId="0" xr:uid="{30E5216D-E34D-4064-9C01-50E014737E1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26" authorId="0" shapeId="0" xr:uid="{9910D62C-9BD6-4D17-A15D-01C0E5C8889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26" authorId="0" shapeId="0" xr:uid="{870C97D8-63C5-41FC-8717-CA7C4D94F0D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26" authorId="0" shapeId="0" xr:uid="{8C040325-32A7-4E4D-AB1F-C71458E1B7C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26" authorId="0" shapeId="0" xr:uid="{AAEFECBC-8DF5-4D0F-9A64-94F04E8F633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26" authorId="0" shapeId="0" xr:uid="{A28F916D-4926-4AF4-A987-6AE889F38BD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26" authorId="0" shapeId="0" xr:uid="{BA7ADE4F-514B-498E-9994-ABA2F70A887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26" authorId="0" shapeId="0" xr:uid="{7F34F939-C0AA-4F6A-A261-8CFC7221ABB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26" authorId="0" shapeId="0" xr:uid="{8A793E6D-516A-4271-9EC4-62D48C946DB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26" authorId="0" shapeId="0" xr:uid="{4B6C08BD-5AA7-46E8-9739-F3A901AD361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26" authorId="0" shapeId="0" xr:uid="{6CD1A805-4E85-4B7E-9CAD-DC9C364B033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26" authorId="0" shapeId="0" xr:uid="{A9FA51A5-2C73-4959-BC87-C6AB0E2BBB3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26" authorId="0" shapeId="0" xr:uid="{10A13288-8E88-4A83-9D39-46BBA421995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128" authorId="0" shapeId="0" xr:uid="{CC09C54B-C2F9-450E-8F34-FBDDC770B5E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28" authorId="0" shapeId="0" xr:uid="{2C15E804-3326-4D27-9189-F35D812C376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128" authorId="0" shapeId="0" xr:uid="{9BD40181-9802-44E9-8A18-9A708B77ACD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28" authorId="0" shapeId="0" xr:uid="{602E1CB1-EE98-4180-9A02-4E00668C7AD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128" authorId="0" shapeId="0" xr:uid="{806C7F95-738E-4122-93CC-F7C512F2AE9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28" authorId="0" shapeId="0" xr:uid="{210D48B9-7F7C-4781-97B7-B8D45412D8E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128" authorId="0" shapeId="0" xr:uid="{63C4CC2A-9C5F-48ED-85C6-ACA3E9F63AD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28" authorId="0" shapeId="0" xr:uid="{40185C61-3B75-4A13-AB2E-0EAC6103640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128" authorId="0" shapeId="0" xr:uid="{D8188948-3A7E-4E82-B4BA-7493A0323C4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28" authorId="0" shapeId="0" xr:uid="{1BB14A0F-8DEF-48CF-BF76-929AD4F2C53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128" authorId="0" shapeId="0" xr:uid="{9C6EFA2B-9F96-453C-8917-14E101DB2D2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28" authorId="0" shapeId="0" xr:uid="{3486CBFF-76FB-4D78-8B23-F1E3380363D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128" authorId="0" shapeId="0" xr:uid="{46C54E5A-3DA3-40D2-A03F-F9BCF820587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28" authorId="0" shapeId="0" xr:uid="{3B4CE632-6421-400C-AF8C-B2824A7935C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128" authorId="0" shapeId="0" xr:uid="{EE944432-4253-42C6-B5EF-5E97C875463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28" authorId="0" shapeId="0" xr:uid="{7DD41A98-1D5B-415A-BB1B-9AFB4A71F47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128" authorId="0" shapeId="0" xr:uid="{35D82B42-8CEE-4091-A46A-EF830E33BAD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28" authorId="0" shapeId="0" xr:uid="{AFBC73F3-FD9D-43CC-AC2C-8B796BFCC4A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128" authorId="0" shapeId="0" xr:uid="{2A8F5E26-A4A8-4E30-BB84-3488A880B6B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28" authorId="0" shapeId="0" xr:uid="{315F2598-53D8-4F61-8C2A-B5DF0E61366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128" authorId="0" shapeId="0" xr:uid="{739B475C-65C5-49FC-A7AA-550F69589AE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28" authorId="0" shapeId="0" xr:uid="{3A550B8C-7CB8-4D12-9DE8-DB25D63A0B2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128" authorId="0" shapeId="0" xr:uid="{2A86A743-1D42-4144-9D66-8E4A7C6432B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28" authorId="0" shapeId="0" xr:uid="{64ACA5F4-6D6B-484B-9387-BDC6C653C2A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128" authorId="0" shapeId="0" xr:uid="{A272F70E-D002-42A8-8C66-8EB69F6A7EB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28" authorId="0" shapeId="0" xr:uid="{0676A819-2F8F-459D-B647-5A839DCEE27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128" authorId="0" shapeId="0" xr:uid="{6669A11E-2A34-4A81-A598-1939EBCB922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28" authorId="0" shapeId="0" xr:uid="{EB12B1A6-2C93-47D2-8B0F-927E1B23F1F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128" authorId="0" shapeId="0" xr:uid="{A1A72BFE-DB4D-48BC-997A-8BA57953D82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28" authorId="0" shapeId="0" xr:uid="{6AA2DA19-06DB-4AEC-89E7-BB64187623D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128" authorId="0" shapeId="0" xr:uid="{7F894CAB-1F76-4B45-9822-95F8EBB97CC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28" authorId="0" shapeId="0" xr:uid="{4E5C1E2F-4D3B-42F3-A1C1-BD5F74C2A69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128" authorId="0" shapeId="0" xr:uid="{78F5A808-5B41-4BF3-A936-61EEF7554A8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28" authorId="0" shapeId="0" xr:uid="{519E5E01-91F4-4D36-A6E1-822EF52763A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128" authorId="0" shapeId="0" xr:uid="{5CB81D93-9B57-4D4D-9B96-F68B7E934AE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28" authorId="0" shapeId="0" xr:uid="{BB310CE5-F00E-4F1C-9DDE-9D31F783150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129" authorId="0" shapeId="0" xr:uid="{087AFC3B-3E83-4D37-B4C7-5997ACDF988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129" authorId="0" shapeId="0" xr:uid="{22084044-187C-44B3-BDE0-707C4DDD447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129" authorId="0" shapeId="0" xr:uid="{4184DB03-65EB-4B15-9111-8DE1B3D571C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129" authorId="0" shapeId="0" xr:uid="{8801855F-7C20-42BE-8DD3-BBF1152594B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129" authorId="0" shapeId="0" xr:uid="{C61F345B-2933-45CA-BC73-0A865AC8CF05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129" authorId="0" shapeId="0" xr:uid="{57E32E01-24AA-44E2-A9FC-7434E9BBC7E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129" authorId="0" shapeId="0" xr:uid="{E6B89710-5360-4F2E-B9D2-C6CFE3C467F6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129" authorId="0" shapeId="0" xr:uid="{16FE0E6B-D90E-4CF7-915F-8FC2291089D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129" authorId="0" shapeId="0" xr:uid="{72A6DFAB-A463-406F-84E6-520D1880820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129" authorId="0" shapeId="0" xr:uid="{6A62C197-1B02-4272-8FA6-BDC8926B9189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129" authorId="0" shapeId="0" xr:uid="{2FB810DD-D796-4E9B-8E56-3BB8DF60A8B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129" authorId="0" shapeId="0" xr:uid="{E9EF7A22-03F6-4DC6-B187-E233FAE12A3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129" authorId="0" shapeId="0" xr:uid="{99D50C8A-2130-4467-9A41-A9F6D0E67AD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129" authorId="0" shapeId="0" xr:uid="{D2877497-21D8-44C0-A18A-EE75B387632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129" authorId="0" shapeId="0" xr:uid="{FB5031B6-23A3-4D6F-9642-D1307D45F9D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129" authorId="0" shapeId="0" xr:uid="{14DEBE79-DC01-4FA5-A1B1-FC94B2E0536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129" authorId="0" shapeId="0" xr:uid="{33667867-C8EF-4AC7-9253-F4DB3B13B69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129" authorId="0" shapeId="0" xr:uid="{58BA9558-9B22-44D6-97B8-6F00D7030B9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129" authorId="0" shapeId="0" xr:uid="{D810BDAD-DF51-4232-9E9F-9FBFE67A671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129" authorId="0" shapeId="0" xr:uid="{31E46279-A151-4E0E-BCFD-810D03D0973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129" authorId="0" shapeId="0" xr:uid="{5CA32AEF-BBA7-4198-A5CC-53079C876BF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129" authorId="0" shapeId="0" xr:uid="{FC65AD56-3D9B-4A67-9386-05840D43316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129" authorId="0" shapeId="0" xr:uid="{2DCAC0CA-4088-4083-808D-25F02C47A59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129" authorId="0" shapeId="0" xr:uid="{E844149E-13CA-4965-94DD-484065CCC03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129" authorId="0" shapeId="0" xr:uid="{C1BEF3E8-D03A-411B-BD68-1A2006A8192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129" authorId="0" shapeId="0" xr:uid="{98F911FD-0C68-4CBE-B694-460D28D7E207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129" authorId="0" shapeId="0" xr:uid="{E02CA764-9E52-402D-8594-8C193061C8C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129" authorId="0" shapeId="0" xr:uid="{F0BD2C71-E16A-475C-90EC-5F3C109E2DC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129" authorId="0" shapeId="0" xr:uid="{F658FEB7-746C-4BD9-91A2-3453964ED34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129" authorId="0" shapeId="0" xr:uid="{CC6A35C2-4DB8-4553-B6A6-06085DF7EA3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129" authorId="0" shapeId="0" xr:uid="{5C2BEB12-CCE9-4EE9-B4A7-BB60B917959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129" authorId="0" shapeId="0" xr:uid="{0C9961CC-65CF-41FE-B930-DC0BA04914E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129" authorId="0" shapeId="0" xr:uid="{D49A0A28-60AE-42CB-B95E-39D2687E467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129" authorId="0" shapeId="0" xr:uid="{3CA542A5-3AFB-4CF8-9710-2C01F4C62BF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129" authorId="0" shapeId="0" xr:uid="{A4AEC634-993D-4ABC-8D5A-D758457F01D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129" authorId="0" shapeId="0" xr:uid="{47BB3B59-33D6-466F-A4D9-E7269F54857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131" authorId="0" shapeId="0" xr:uid="{5E925365-59FB-47D4-AE6A-08999838006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31" authorId="0" shapeId="0" xr:uid="{00D493B1-CA05-4280-B53D-1B325EDD52D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31" authorId="0" shapeId="0" xr:uid="{AFBBF811-9322-494A-BB96-CD3ED3D804C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31" authorId="0" shapeId="0" xr:uid="{F4C6213A-070F-4FCD-A841-F9EEEF26B09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31" authorId="0" shapeId="0" xr:uid="{03D3F998-B5D7-487D-A62E-6EE095469FD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31" authorId="0" shapeId="0" xr:uid="{0546D16E-D28B-4B7B-832E-B9D94C2251E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31" authorId="0" shapeId="0" xr:uid="{4F735015-8F84-44BF-8101-73FF84F8F37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31" authorId="0" shapeId="0" xr:uid="{CDB4610E-2B7C-4261-8DFE-680A5131C4D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31" authorId="0" shapeId="0" xr:uid="{60A32EF3-E355-43C5-89CD-60E46D67F78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31" authorId="0" shapeId="0" xr:uid="{55AEB18B-0013-4BE3-B1F6-B917EB641A3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31" authorId="0" shapeId="0" xr:uid="{1971318F-0C1A-4C1E-B418-00A02A685A9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31" authorId="0" shapeId="0" xr:uid="{3D392DDD-A691-4859-A55F-DCBB4B109EC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31" authorId="0" shapeId="0" xr:uid="{E5C34283-2CC7-4454-B836-AD5EC4A63B0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31" authorId="0" shapeId="0" xr:uid="{573E734D-29C7-475E-AE51-812756457E2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31" authorId="0" shapeId="0" xr:uid="{19A9C0A2-A00C-4E6C-B245-674FD3A41B2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132" authorId="0" shapeId="0" xr:uid="{65D5334F-E444-4E08-A4B5-F7FF5B617FF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32" authorId="0" shapeId="0" xr:uid="{7E636E8C-F679-4C70-B4BB-16AC8945AFB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32" authorId="0" shapeId="0" xr:uid="{9A7943B4-6DD6-48F3-B510-AE7A8ECA3D4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32" authorId="0" shapeId="0" xr:uid="{0D41FF01-B57F-47B2-9811-52ED67299B6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32" authorId="0" shapeId="0" xr:uid="{3E3AB2E2-E6FE-46EA-9591-B81CC82CBFE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32" authorId="0" shapeId="0" xr:uid="{FFB1B4B6-0928-4FDB-9335-16A38C52D2A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32" authorId="0" shapeId="0" xr:uid="{4CBAB30F-134E-4468-8BA9-A563F88968F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32" authorId="0" shapeId="0" xr:uid="{3920EA33-6C00-45BE-8083-4D776C30F24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32" authorId="0" shapeId="0" xr:uid="{BF683A95-913E-48C8-8ED0-4DFC21A2153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32" authorId="0" shapeId="0" xr:uid="{F9D5C7FE-964E-4811-AAF3-6433DED8109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32" authorId="0" shapeId="0" xr:uid="{7D94DB2F-0579-4CEC-ADC7-D2059ECA9B5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32" authorId="0" shapeId="0" xr:uid="{3F2D89C1-A169-4B8A-9ADB-0682ACFFC77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32" authorId="0" shapeId="0" xr:uid="{E046E18C-200C-4C81-B695-0D5716E5D45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32" authorId="0" shapeId="0" xr:uid="{7205A358-D194-4D82-8E09-3637EAF1703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32" authorId="0" shapeId="0" xr:uid="{5CF6BD35-7813-4CCA-88D9-C41FB15B0B7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33" authorId="0" shapeId="0" xr:uid="{C292DD5C-36D4-4B0C-8B36-556FE274D75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33" authorId="0" shapeId="0" xr:uid="{8F7981C5-670D-4913-852B-BB4BFE012CF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33" authorId="0" shapeId="0" xr:uid="{A7CDCC51-999C-4167-9244-7AA2C5A0E6D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134" authorId="0" shapeId="0" xr:uid="{4880A553-6AC9-4F9C-AA40-748C0D27922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34" authorId="0" shapeId="0" xr:uid="{67FC9602-1430-4338-AB8B-0A2B5855B8E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134" authorId="0" shapeId="0" xr:uid="{44E1FDDD-4D40-4589-96CC-853CDB2EDAB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34" authorId="0" shapeId="0" xr:uid="{5D38B822-027D-4631-811D-145851C002C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134" authorId="0" shapeId="0" xr:uid="{518FADF8-72F1-44D6-AF31-0F9DD220558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34" authorId="0" shapeId="0" xr:uid="{BE11E2C0-973D-43B7-801A-0C36E264213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134" authorId="0" shapeId="0" xr:uid="{6CA715D7-0A6C-4053-8CE2-21C7DD25642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34" authorId="0" shapeId="0" xr:uid="{28BACC80-306C-4713-A282-5088CA49C32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134" authorId="0" shapeId="0" xr:uid="{50F11C61-D477-4C84-AFDA-1FA62EA7A39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34" authorId="0" shapeId="0" xr:uid="{18988395-06A3-423A-AA29-EB703232862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134" authorId="0" shapeId="0" xr:uid="{48DF08DC-DEA9-405A-8C7A-DAB9EAC62ED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34" authorId="0" shapeId="0" xr:uid="{C1BD56E3-1463-446E-BC90-28A533204BE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134" authorId="0" shapeId="0" xr:uid="{4453CAFD-8E65-4C7D-BA60-78DA8949732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34" authorId="0" shapeId="0" xr:uid="{57BD02F8-E6C8-419B-98F0-1C4862B46211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134" authorId="0" shapeId="0" xr:uid="{1FE2FC69-3431-4B3F-B8DE-929E2E1CC8B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34" authorId="0" shapeId="0" xr:uid="{AE73CEB0-B491-4D30-B09D-DCF230D0C7D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134" authorId="0" shapeId="0" xr:uid="{4EAC224A-4A96-4F2C-9E71-51023EB8680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34" authorId="0" shapeId="0" xr:uid="{2B0A9BAA-38FF-4EBF-8D6C-845782B6845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134" authorId="0" shapeId="0" xr:uid="{86575D53-9260-4586-8B08-52EAFD08CF4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34" authorId="0" shapeId="0" xr:uid="{EA5DF983-C933-4B35-AB33-4E5A5CA0593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134" authorId="0" shapeId="0" xr:uid="{900B5B01-09E1-43B7-9E94-2A826CF03B1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34" authorId="0" shapeId="0" xr:uid="{500ECF7B-8A1E-4B82-A2EB-94F4B4F8644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134" authorId="0" shapeId="0" xr:uid="{E3DDCBEB-C1C9-4469-8783-174816AD93C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34" authorId="0" shapeId="0" xr:uid="{83CE0BE7-028D-437A-909F-5F383B407CC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134" authorId="0" shapeId="0" xr:uid="{6C9B04F1-34E9-4E52-B730-75B40FB67E8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34" authorId="0" shapeId="0" xr:uid="{4431D379-AEC0-4146-A20F-494F908BF0C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134" authorId="0" shapeId="0" xr:uid="{EEAC4DF3-3BBD-47B3-8529-735B15E5080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34" authorId="0" shapeId="0" xr:uid="{97A3711F-E44F-47FC-9150-DED1D374102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134" authorId="0" shapeId="0" xr:uid="{3E8BB6F0-BFE5-49DF-907F-3C7CEA4F091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34" authorId="0" shapeId="0" xr:uid="{1BA037BD-A4B1-40B2-863E-EABCBEDB279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134" authorId="0" shapeId="0" xr:uid="{9486AC12-3A7F-4B43-8667-AD3E2374B1F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34" authorId="0" shapeId="0" xr:uid="{E14993BD-B09C-4006-BC67-465D392366A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134" authorId="0" shapeId="0" xr:uid="{3E14B949-EDC0-43AE-BADB-2741A7F7C60D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134" authorId="0" shapeId="0" xr:uid="{F458DCED-DD76-4FB3-B73B-0837CAE17A7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34" authorId="0" shapeId="0" xr:uid="{75776587-349D-4E10-A064-8B7D139807F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134" authorId="0" shapeId="0" xr:uid="{1EC618B1-3FBF-4EA3-83DF-B2E1A760583F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134" authorId="0" shapeId="0" xr:uid="{F88F2CD9-6679-47EC-B810-F459F453AF7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34" authorId="0" shapeId="0" xr:uid="{0EEFE12F-21BD-497D-858A-37BCAF85370B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134" authorId="0" shapeId="0" xr:uid="{684C093C-7006-49DB-B661-430C485957CD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135" authorId="0" shapeId="0" xr:uid="{F9F5E37B-8009-4346-B464-5A6B378C93A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35" authorId="0" shapeId="0" xr:uid="{9270A7BF-32C9-4D0D-9F30-4F6680AD88C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35" authorId="0" shapeId="0" xr:uid="{13F0E708-698E-4B21-A564-418A94414F1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35" authorId="0" shapeId="0" xr:uid="{49EF60BE-63AF-4392-AD18-0C6628DBA4D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35" authorId="0" shapeId="0" xr:uid="{3E76890F-FE91-434F-8F27-E48A0C961DA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35" authorId="0" shapeId="0" xr:uid="{A95DA7D2-79A8-4CDF-8BFC-45D66CD8552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35" authorId="0" shapeId="0" xr:uid="{62F57396-FF8E-448E-A9EF-203D67A3ECF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35" authorId="0" shapeId="0" xr:uid="{65A797C5-BCD1-40B5-BB91-576C8967550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35" authorId="0" shapeId="0" xr:uid="{D804F0AC-3BAB-48BC-B42F-91EC5D3B859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35" authorId="0" shapeId="0" xr:uid="{CF1BB464-24E4-43D5-9F8D-879B23F2BC0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35" authorId="0" shapeId="0" xr:uid="{27D17944-CB78-42F5-9AB7-2E885BC145E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35" authorId="0" shapeId="0" xr:uid="{658A08E6-0A64-4658-9FFD-429CA071480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35" authorId="0" shapeId="0" xr:uid="{B9BA6EFA-1B28-4026-95D2-AF950CE34E4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35" authorId="0" shapeId="0" xr:uid="{A405A618-538B-4CA4-969D-D032B92B5BA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35" authorId="0" shapeId="0" xr:uid="{D3E87F2A-625F-419B-ADE6-F20E76080B9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35" authorId="0" shapeId="0" xr:uid="{1096AF5F-F049-4D99-B4E5-304FD1CB83F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35" authorId="0" shapeId="0" xr:uid="{48121AE2-4AA7-440C-AE58-EA160445BF1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35" authorId="0" shapeId="0" xr:uid="{29FE86F3-4FB2-416D-947E-ACEBF0F0E47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136" authorId="0" shapeId="0" xr:uid="{9D85B555-1B8B-4A5F-BC71-3F5AD35C4DE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36" authorId="0" shapeId="0" xr:uid="{56A192BE-22C4-400D-B85F-0DFC3102E0C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36" authorId="0" shapeId="0" xr:uid="{19E9A897-33EF-4B56-B887-C72BC361C7F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36" authorId="0" shapeId="0" xr:uid="{3BDB44D1-1D68-4A1D-930C-D217517FA23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36" authorId="0" shapeId="0" xr:uid="{2913E123-0850-43E7-8669-8DBE44E504C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36" authorId="0" shapeId="0" xr:uid="{9E77976C-0C61-40D2-9C0F-32E84EB8D06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36" authorId="0" shapeId="0" xr:uid="{6AF23F1D-840F-4DCC-A5C6-797FF1A8EA8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36" authorId="0" shapeId="0" xr:uid="{2682F524-0614-4AC0-B704-C9ABD6CBC8E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36" authorId="0" shapeId="0" xr:uid="{113C114F-F2D2-4045-BC9F-1BC0C00540B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36" authorId="0" shapeId="0" xr:uid="{E8F9FDE8-C47D-49E4-BF0C-925C46EA7A7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36" authorId="0" shapeId="0" xr:uid="{4125AD99-360A-446F-9AD5-23B82DB3DA3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36" authorId="0" shapeId="0" xr:uid="{CF56134E-CEDA-4504-9A47-C8A1C3AE8EC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36" authorId="0" shapeId="0" xr:uid="{E69D0F63-4567-42A5-80FF-2925A7C908B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36" authorId="0" shapeId="0" xr:uid="{68A30B5B-C946-4804-928E-B4B45948D32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36" authorId="0" shapeId="0" xr:uid="{DE3DF898-1CA2-4C0A-9014-EBF69ABDA86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36" authorId="0" shapeId="0" xr:uid="{CBDA6AC3-EE00-4BAB-ACE0-85DF579E08D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36" authorId="0" shapeId="0" xr:uid="{BD0F98F4-6B5D-400E-842D-34596BD899A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36" authorId="0" shapeId="0" xr:uid="{3C20B8B5-A282-4884-92DC-1587A2BE893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138" authorId="0" shapeId="0" xr:uid="{97367587-DAD7-4784-8054-35D42EE8E9B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38" authorId="0" shapeId="0" xr:uid="{2BE447BD-B437-4ECF-8672-6E0A201732D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138" authorId="0" shapeId="0" xr:uid="{2CF49BD8-F628-41BB-9901-CE09278D46C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38" authorId="0" shapeId="0" xr:uid="{22C2FAF5-D65B-4206-BC24-11EC7B20A39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138" authorId="0" shapeId="0" xr:uid="{585C0C2E-D391-404A-9552-7F6B893CA7A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38" authorId="0" shapeId="0" xr:uid="{E90CC373-DF06-4F64-8B6F-E0B8300F7A4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138" authorId="0" shapeId="0" xr:uid="{5AD1ABB0-0603-490B-952A-2B3953BAF03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38" authorId="0" shapeId="0" xr:uid="{385280D9-C0B8-4ED1-94CC-1466E6F7F53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138" authorId="0" shapeId="0" xr:uid="{D3740AA2-4E08-403E-82C3-3A09A9CB530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38" authorId="0" shapeId="0" xr:uid="{3B54A394-E221-4686-B853-2AD6710FEBC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138" authorId="0" shapeId="0" xr:uid="{1FF19430-C382-4EA5-A607-9FB917D5538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38" authorId="0" shapeId="0" xr:uid="{FDE53A4B-327E-443B-80B1-17FF77EA0DC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138" authorId="0" shapeId="0" xr:uid="{AEFF6BE2-4B3B-43C5-88D0-56DAC88B5C7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38" authorId="0" shapeId="0" xr:uid="{3AC18380-225B-4292-A2D4-E0E16ED3DC6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138" authorId="0" shapeId="0" xr:uid="{6093050E-43E4-4049-8024-14AB71427B0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38" authorId="0" shapeId="0" xr:uid="{11E97101-7A10-4434-91EA-A42E92EBF96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138" authorId="0" shapeId="0" xr:uid="{ABB5EAEF-FDAA-44F7-845D-36F7B83818A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38" authorId="0" shapeId="0" xr:uid="{76AC5C62-159E-4F0F-A3F7-D98A487AC1D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138" authorId="0" shapeId="0" xr:uid="{F6556DEA-A4DC-48FF-8E05-97817FEDB0A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38" authorId="0" shapeId="0" xr:uid="{43E39A07-2EC0-48FA-B7F3-4BF3DD06770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138" authorId="0" shapeId="0" xr:uid="{3A863FE0-0FEE-4932-B516-3295395FF73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38" authorId="0" shapeId="0" xr:uid="{3965A3F7-46D8-4328-B936-C6E7D9CE612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138" authorId="0" shapeId="0" xr:uid="{36F34005-AB73-4F29-A15C-E9AC5E41C2F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38" authorId="0" shapeId="0" xr:uid="{098A18D9-F8BF-4D27-9846-67C41DFD9690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138" authorId="0" shapeId="0" xr:uid="{3B8F22CF-FAF4-4E63-B150-EED9E434F6E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38" authorId="0" shapeId="0" xr:uid="{9ADA1D0C-BD68-4294-B964-85160BB43EE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138" authorId="0" shapeId="0" xr:uid="{6358E9A9-900D-4B98-9A93-F54E1115C47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38" authorId="0" shapeId="0" xr:uid="{2C56E863-273E-4E83-9F59-D386D7B164A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138" authorId="0" shapeId="0" xr:uid="{4AF4C9A8-729E-48CC-83DA-5C95284267D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38" authorId="0" shapeId="0" xr:uid="{2567B191-6CB0-4AB1-BA2E-20559A2D8F0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138" authorId="0" shapeId="0" xr:uid="{1FD3FD5C-A40C-4598-835B-0C4625FC184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38" authorId="0" shapeId="0" xr:uid="{DC53C002-74F7-46E2-BB5C-5B76DF9992A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138" authorId="0" shapeId="0" xr:uid="{493CB82F-B050-4D11-9AB1-CC37F59AA35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38" authorId="0" shapeId="0" xr:uid="{EFA72E3D-6F81-4D63-934C-9B526E46B41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138" authorId="0" shapeId="0" xr:uid="{21B9FA64-3762-46F5-97B6-3D5D79715A5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38" authorId="0" shapeId="0" xr:uid="{4EF426DC-0A97-4B01-8D3E-9BAD3924E94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139" authorId="0" shapeId="0" xr:uid="{A54AF23F-5105-4591-8A2F-4A44C7DC8ED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139" authorId="0" shapeId="0" xr:uid="{A6A13E7F-60F1-4275-A77A-7C54BC81FEA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139" authorId="0" shapeId="0" xr:uid="{7FC8816C-E5D1-4ECD-9C7D-B6FBF4EBA17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139" authorId="0" shapeId="0" xr:uid="{1910D4E1-8475-4041-8505-00ADEC80DEA7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139" authorId="0" shapeId="0" xr:uid="{572A1E9B-4DF6-440B-8FF3-D2030FDC7A1D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139" authorId="0" shapeId="0" xr:uid="{B9173B33-45F6-417D-8A8C-0DC010089E59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139" authorId="0" shapeId="0" xr:uid="{C1DBC0E6-0695-43FC-911E-8928CED80556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139" authorId="0" shapeId="0" xr:uid="{AD5D8DCA-DAEB-4789-A848-FCFBD819AB2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139" authorId="0" shapeId="0" xr:uid="{3BCABE0A-5D9D-4252-885E-128F6486987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139" authorId="0" shapeId="0" xr:uid="{3FF2BF35-533A-4626-8A7C-704B4B9A7E9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139" authorId="0" shapeId="0" xr:uid="{CC0EFA05-8591-4650-980A-C3E5A1DA47C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139" authorId="0" shapeId="0" xr:uid="{6164F621-0A00-49CF-9EA9-458563243C4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139" authorId="0" shapeId="0" xr:uid="{E0EFFF6A-3E29-4E22-ADDE-83CF7273D8F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139" authorId="0" shapeId="0" xr:uid="{FA3E16BA-01A3-4D8D-8473-FB8BC3F0BD1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139" authorId="0" shapeId="0" xr:uid="{793980FB-DF4B-4100-B76C-7B50A951E98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139" authorId="0" shapeId="0" xr:uid="{1C76BE2A-94AA-40EB-BD78-57A299945F3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139" authorId="0" shapeId="0" xr:uid="{68A1DBEF-5D2D-4A0B-A05C-5F39584060D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139" authorId="0" shapeId="0" xr:uid="{EDF2EF28-D248-4241-8E95-26F511AF21F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139" authorId="0" shapeId="0" xr:uid="{E583A340-16CA-4DD9-AA85-9FD81965441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139" authorId="0" shapeId="0" xr:uid="{2B050E1A-9DA8-4A90-8941-00D590DE929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139" authorId="0" shapeId="0" xr:uid="{ADCE4035-CCAC-48FF-A063-6AC82E0F1DB5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139" authorId="0" shapeId="0" xr:uid="{8AC57A7A-17C7-4B96-AF81-5EC0FBD34ED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139" authorId="0" shapeId="0" xr:uid="{EB43B158-B0BC-41A4-A19F-E137476E896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139" authorId="0" shapeId="0" xr:uid="{9A717557-77A9-4FC8-9E6C-4ADB0CCF09C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139" authorId="0" shapeId="0" xr:uid="{8C9572A1-E11A-4B40-AF2C-7948B1E5B69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139" authorId="0" shapeId="0" xr:uid="{4AEC6049-87E3-4170-970D-CD62E62B66C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139" authorId="0" shapeId="0" xr:uid="{2DC92607-0C91-452F-B6F5-F9E80C255946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139" authorId="0" shapeId="0" xr:uid="{C5B79C2C-BACD-4F0F-BE28-F4A3DBB16A69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139" authorId="0" shapeId="0" xr:uid="{47B3BA48-3754-469D-8799-5FCF18EDE82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139" authorId="0" shapeId="0" xr:uid="{86FF0F2E-E9A8-4012-97D9-0157EDADB7A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139" authorId="0" shapeId="0" xr:uid="{2AB056FF-C913-4806-8795-154D28A0C4C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139" authorId="0" shapeId="0" xr:uid="{451B70DD-2917-41A6-B9E9-9E1AB2FE718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139" authorId="0" shapeId="0" xr:uid="{4A923FE6-C969-4A29-9404-5C91CBAA7B2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139" authorId="0" shapeId="0" xr:uid="{558EEA32-012C-4862-AD50-F36D8B6D029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139" authorId="0" shapeId="0" xr:uid="{9295FB9E-BA6B-4B76-A52D-7455988C445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139" authorId="0" shapeId="0" xr:uid="{D87D82D7-7DAE-4468-A5F0-4CAC2332B67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141" authorId="0" shapeId="0" xr:uid="{52989905-C998-4082-B640-C14E8A5EF4D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41" authorId="0" shapeId="0" xr:uid="{FC4E98C5-4519-409A-8F37-4EBA6BB8D6E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41" authorId="0" shapeId="0" xr:uid="{4E1EC544-F201-4E03-AEBA-5C0DAA98FE6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41" authorId="0" shapeId="0" xr:uid="{23D99ECD-16B6-443C-B98E-89627A4AB69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41" authorId="0" shapeId="0" xr:uid="{EFB8D3E2-A8AA-4B22-8771-3D2C86E49CA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41" authorId="0" shapeId="0" xr:uid="{398AAE8C-E8B3-4E56-ACB5-53E07C64B9B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41" authorId="0" shapeId="0" xr:uid="{8BE804ED-287C-4191-88CF-CF9B5D18254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41" authorId="0" shapeId="0" xr:uid="{6D97CE4F-7B45-4774-8F3F-23314777577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41" authorId="0" shapeId="0" xr:uid="{AAB4124E-0293-43CE-B2F8-CB6372AC07E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41" authorId="0" shapeId="0" xr:uid="{EFFAD4A1-4AF5-4602-A7C4-84E493C925A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41" authorId="0" shapeId="0" xr:uid="{111F66C3-2B89-4B05-8ECF-6B5447AF695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41" authorId="0" shapeId="0" xr:uid="{6629EF32-37E2-44BC-A1D7-0C0B4F44B97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41" authorId="0" shapeId="0" xr:uid="{7989F1E9-28AD-4D87-A2BA-FF776C5CA9F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41" authorId="0" shapeId="0" xr:uid="{C048D59B-0B2F-4C35-9032-87104696EAA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41" authorId="0" shapeId="0" xr:uid="{EBCE3270-801A-46B4-ACFF-AF346BA4BD6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142" authorId="0" shapeId="0" xr:uid="{DADD6328-1CFB-4F97-B4A4-B5DABAE38D4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42" authorId="0" shapeId="0" xr:uid="{2CF9A259-FB56-42E5-A761-D535A4D2362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42" authorId="0" shapeId="0" xr:uid="{88FB4AE9-541B-4D99-BAB2-DDF2E976765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42" authorId="0" shapeId="0" xr:uid="{484AAEB6-4935-4258-B032-A9FFBA20625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42" authorId="0" shapeId="0" xr:uid="{69B1FE47-79A3-4433-B534-D42354799DA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42" authorId="0" shapeId="0" xr:uid="{31EBBD76-DD0A-40BD-84E4-D031FBF62A9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42" authorId="0" shapeId="0" xr:uid="{FF0DC073-1582-4555-8AC5-1D8FDD2E3C2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42" authorId="0" shapeId="0" xr:uid="{D30A8B13-5D90-4525-AA7E-531772B9910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42" authorId="0" shapeId="0" xr:uid="{EA6CBACF-4F25-4786-A4AD-63DA10CDD55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42" authorId="0" shapeId="0" xr:uid="{3E4E9002-2EB8-44F1-BB15-EFF40C56F27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42" authorId="0" shapeId="0" xr:uid="{E636DB46-A353-4DF0-9EBA-EBBC4D1623D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42" authorId="0" shapeId="0" xr:uid="{94E220E6-CD21-4AD7-9903-791E8805FB2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42" authorId="0" shapeId="0" xr:uid="{5222F486-E729-44ED-AC9E-AD2FA4FE453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42" authorId="0" shapeId="0" xr:uid="{9451009E-8A0D-4DD3-AE25-3BC633B0805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42" authorId="0" shapeId="0" xr:uid="{7CB2BC79-DC4F-4AE0-B245-95FEAF3AA27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43" authorId="0" shapeId="0" xr:uid="{C88EB56F-598D-4EB4-9304-6939EDE88DA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43" authorId="0" shapeId="0" xr:uid="{E016B192-C54A-4276-8CC9-4F22EDD3F83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43" authorId="0" shapeId="0" xr:uid="{22D28F0C-6157-49BD-83CB-E5B2B07D79D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144" authorId="0" shapeId="0" xr:uid="{95DFC9A3-8933-4B65-9F18-3E9AE8C62CF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44" authorId="0" shapeId="0" xr:uid="{D4D4F910-9A79-4449-A2A3-ACAF085ED5A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144" authorId="0" shapeId="0" xr:uid="{DC2FA634-AFF8-4467-BC9B-C68198F5C60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44" authorId="0" shapeId="0" xr:uid="{CD98938C-7B13-4C82-AEEA-EAFB875DE49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144" authorId="0" shapeId="0" xr:uid="{F7884DEC-1C3E-4D7B-A560-EF5D5F74907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44" authorId="0" shapeId="0" xr:uid="{E9AD2B82-5B06-45FA-A001-C7EA552590A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144" authorId="0" shapeId="0" xr:uid="{5B959C5E-461A-4C0A-82BB-5D560FFF63F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44" authorId="0" shapeId="0" xr:uid="{E7AB04BD-C502-44D3-A467-1A0E71DEB79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144" authorId="0" shapeId="0" xr:uid="{CEAC4350-D758-48A6-993C-CD2374B49F0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44" authorId="0" shapeId="0" xr:uid="{53324D22-3CDB-41CC-91AD-76FBE031A600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144" authorId="0" shapeId="0" xr:uid="{0655BCDC-D3E2-4CA1-B01F-A75FEF0FCA4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44" authorId="0" shapeId="0" xr:uid="{E20917AF-8608-4E59-917B-99D8EF21636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144" authorId="0" shapeId="0" xr:uid="{C19276E2-BDB1-4FA8-A5F0-427C1FD3264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44" authorId="0" shapeId="0" xr:uid="{94699625-AB26-45E4-A874-3C0ED73CF13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144" authorId="0" shapeId="0" xr:uid="{127F9603-9398-48BF-937B-925DCB896F3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44" authorId="0" shapeId="0" xr:uid="{FE584981-ECBC-45E7-90C6-AD9813D4029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144" authorId="0" shapeId="0" xr:uid="{60C44415-8525-43E5-9949-513CC08C892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44" authorId="0" shapeId="0" xr:uid="{687D039B-20D2-4193-A505-0CCBA73F913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144" authorId="0" shapeId="0" xr:uid="{9D0445E5-B8C2-416E-9D42-B3686E837B3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44" authorId="0" shapeId="0" xr:uid="{56AF0D5A-36D4-4CE4-AA6D-15898AD02C2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144" authorId="0" shapeId="0" xr:uid="{A9412CAF-2802-4057-8642-3FC96A8D98C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44" authorId="0" shapeId="0" xr:uid="{D7042138-55CF-4FA2-97F4-5AF2F0F23FE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144" authorId="0" shapeId="0" xr:uid="{E7205147-4008-4F63-99C6-52E9A44A59A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44" authorId="0" shapeId="0" xr:uid="{35CC48C4-3005-4705-815D-8D1A78CDA5D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144" authorId="0" shapeId="0" xr:uid="{B9A36AB6-B57B-45F4-A844-15D4329D9C7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44" authorId="0" shapeId="0" xr:uid="{6A28E3F8-9854-4186-B1E4-8BC69C1A596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144" authorId="0" shapeId="0" xr:uid="{B18AB48F-CCA8-43B8-A277-070E28332AF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44" authorId="0" shapeId="0" xr:uid="{69AA4895-CEFE-4C69-A44C-621FCBE5203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144" authorId="0" shapeId="0" xr:uid="{BBA5E520-11E7-46C1-B873-F257E919BEE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44" authorId="0" shapeId="0" xr:uid="{783B2C91-5A26-4931-8898-F04CBA5EFB5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144" authorId="0" shapeId="0" xr:uid="{940A2BF9-2944-4022-BD17-BA089636381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44" authorId="0" shapeId="0" xr:uid="{5490EB24-AF00-471D-AA8F-E8720A0BB80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144" authorId="0" shapeId="0" xr:uid="{28E236FF-D5DA-469C-B35E-F307895F0EC2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144" authorId="0" shapeId="0" xr:uid="{96403FDC-03DB-483E-A160-56128E6B6D6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44" authorId="0" shapeId="0" xr:uid="{E7438A0E-8F07-4C4B-9340-AAC1D6CD6610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144" authorId="0" shapeId="0" xr:uid="{2BD42BC3-31B9-44A1-955D-2CF87EEE6EDF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144" authorId="0" shapeId="0" xr:uid="{A911E673-2BB2-4FBC-B80F-9D998F3053B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44" authorId="0" shapeId="0" xr:uid="{769B3025-C090-458B-937D-154AFA33D061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144" authorId="0" shapeId="0" xr:uid="{9C2C1563-60DD-4BDC-83F6-E54EC284E3FC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145" authorId="0" shapeId="0" xr:uid="{8C462AE0-2656-4D53-AEA2-BD7C2884529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45" authorId="0" shapeId="0" xr:uid="{C9DCE881-D02B-463E-A5D4-0DD24422F53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45" authorId="0" shapeId="0" xr:uid="{5899327B-7247-4FA4-8F06-5B5C16765C4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45" authorId="0" shapeId="0" xr:uid="{ED4ABD7F-4F14-4D6C-892D-C54103E8530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45" authorId="0" shapeId="0" xr:uid="{A7FABE81-D820-4557-BC6D-F0C8DF946C4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45" authorId="0" shapeId="0" xr:uid="{2880F9FD-B2D2-46C4-ACDC-22FDCD8D0EC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45" authorId="0" shapeId="0" xr:uid="{1DF85F75-5601-44D0-A322-599C140DCE1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45" authorId="0" shapeId="0" xr:uid="{E4F61DDF-1257-4F81-891C-CF751E18FCB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45" authorId="0" shapeId="0" xr:uid="{BFD0BEBA-999E-4881-82A3-93D4E26B9EC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45" authorId="0" shapeId="0" xr:uid="{4C08DBBF-1357-474C-9175-E95D372E538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45" authorId="0" shapeId="0" xr:uid="{EE7241CC-E8A9-40DE-99C5-735B4B4C820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45" authorId="0" shapeId="0" xr:uid="{098307A2-58AD-43E0-93C0-F3A3844C0D4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45" authorId="0" shapeId="0" xr:uid="{D011085F-3851-42FB-A71B-CB2E61A6896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45" authorId="0" shapeId="0" xr:uid="{EB8AA8C2-7EEF-4BB2-BFF1-389B587F4F7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45" authorId="0" shapeId="0" xr:uid="{E87F5C84-F67B-4130-9457-1525FCC9DBA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45" authorId="0" shapeId="0" xr:uid="{BE174BDD-6451-4814-8796-072F552FBF0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45" authorId="0" shapeId="0" xr:uid="{2AA67219-3610-4C44-B39B-3494984DEA6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45" authorId="0" shapeId="0" xr:uid="{26CFA92F-60DB-4306-AC47-B7DDCBD64A3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146" authorId="0" shapeId="0" xr:uid="{96E990E4-A300-44F1-BF57-FF8BA2D9312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46" authorId="0" shapeId="0" xr:uid="{84A880FF-5CD2-412A-989D-24F34C77955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46" authorId="0" shapeId="0" xr:uid="{FE5C0F21-08D1-43BD-AA16-CA22A230E63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46" authorId="0" shapeId="0" xr:uid="{70786711-F767-49D9-84D8-F1224A2EA5F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46" authorId="0" shapeId="0" xr:uid="{A125C510-C6E8-4E44-AD84-AA0EF6CA3B3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46" authorId="0" shapeId="0" xr:uid="{420FAE17-A723-4EB2-A760-279E4A56507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46" authorId="0" shapeId="0" xr:uid="{AF5A0F65-DE5C-4619-907E-490A739A435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46" authorId="0" shapeId="0" xr:uid="{9572C4CA-A027-4B63-9A37-1FB22BA6856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46" authorId="0" shapeId="0" xr:uid="{B89640E0-BFBE-43CD-8CE2-220EDF43D29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46" authorId="0" shapeId="0" xr:uid="{EFF26FB3-CAFC-4ED8-9D08-9A8955F5DA4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46" authorId="0" shapeId="0" xr:uid="{17D7D8D6-B224-40ED-98BA-8E99AB5D257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46" authorId="0" shapeId="0" xr:uid="{2992B9EA-3FF5-4C8C-8E16-C7237561ECD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46" authorId="0" shapeId="0" xr:uid="{C293B871-636D-43EE-A989-5E60F721669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46" authorId="0" shapeId="0" xr:uid="{77871204-C92A-44D3-B4D6-9C5C7D1DCA6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46" authorId="0" shapeId="0" xr:uid="{AE170AC5-7EB2-4F5F-84AF-CC62D8D4A0E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46" authorId="0" shapeId="0" xr:uid="{7EBCF5FF-F906-4FE2-95CC-5B31AE43436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46" authorId="0" shapeId="0" xr:uid="{6E709D08-4441-49BF-B521-C476BCC049F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46" authorId="0" shapeId="0" xr:uid="{8DD0A27D-B926-4720-BC56-27FC8519BCB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148" authorId="0" shapeId="0" xr:uid="{33C0F7FA-4522-4A13-B781-DC093AC3940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48" authorId="0" shapeId="0" xr:uid="{CD53BC5C-771A-4E86-B873-E7B7047C878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148" authorId="0" shapeId="0" xr:uid="{49A3804E-6CEA-4D7A-A891-9A733AA2211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48" authorId="0" shapeId="0" xr:uid="{5D3FD21A-5D93-47BF-B5FF-D4E477DBAD4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148" authorId="0" shapeId="0" xr:uid="{1846E505-21C5-487B-8EE5-ECC63AD20DA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48" authorId="0" shapeId="0" xr:uid="{84731516-4C51-4046-85E7-795C0F1EBC3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148" authorId="0" shapeId="0" xr:uid="{B07F2C96-CA9F-4DCD-9D49-8EFBF8CA82D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48" authorId="0" shapeId="0" xr:uid="{7F6D45D7-4D6B-4117-9DCF-E3C01456E210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148" authorId="0" shapeId="0" xr:uid="{93959D4C-355D-4C7E-835D-49BA460AAB9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48" authorId="0" shapeId="0" xr:uid="{F5D04F22-A93E-41B3-8078-37CDBEFDF26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148" authorId="0" shapeId="0" xr:uid="{954D2656-2307-458F-A207-65B095A39CE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48" authorId="0" shapeId="0" xr:uid="{769BBA4B-4914-4135-AC88-6FD9CE85B65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148" authorId="0" shapeId="0" xr:uid="{40E796C9-27EE-4291-B24A-EEBA60F8EB8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48" authorId="0" shapeId="0" xr:uid="{B47EF9C3-0F33-4CF8-8554-91F621E32D3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148" authorId="0" shapeId="0" xr:uid="{44AE48A9-9A9E-4FB3-87A3-FF1791773B9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48" authorId="0" shapeId="0" xr:uid="{EA3E5F47-62DD-48E3-9831-B8F2DB3AEA7E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148" authorId="0" shapeId="0" xr:uid="{8B1C1145-276F-4084-808C-72286BBBCEE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48" authorId="0" shapeId="0" xr:uid="{ED4C1657-4528-466D-B3C7-08716566DD5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148" authorId="0" shapeId="0" xr:uid="{D3381B29-1102-4071-8DD8-358480C4FE9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48" authorId="0" shapeId="0" xr:uid="{6416FBAC-6D74-4EEF-93D4-7E4EE68C640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148" authorId="0" shapeId="0" xr:uid="{1F38BE28-5899-49C4-A1A7-F7187C67BD8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48" authorId="0" shapeId="0" xr:uid="{7C587BE3-1447-4D21-A7C5-B8793998C11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148" authorId="0" shapeId="0" xr:uid="{ADEB5B4D-2453-4F01-9CD5-D054059B664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48" authorId="0" shapeId="0" xr:uid="{2C871482-9509-4746-898E-EEA9DA5F1A5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148" authorId="0" shapeId="0" xr:uid="{ED5F8C3F-5D84-4AC5-B84D-4E4CD393753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48" authorId="0" shapeId="0" xr:uid="{6A85485F-4124-451A-AE36-F66F3FAAED0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148" authorId="0" shapeId="0" xr:uid="{E80464F6-D042-45F6-9AF1-CA47FB812A5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48" authorId="0" shapeId="0" xr:uid="{CA1F3407-26A1-4183-A968-44E46363213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148" authorId="0" shapeId="0" xr:uid="{B25A12F7-345E-4673-AE5F-71441439943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48" authorId="0" shapeId="0" xr:uid="{F6C69BCB-F524-4262-A02C-D433F8234BD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148" authorId="0" shapeId="0" xr:uid="{4F4759A3-C611-4B7F-B36A-926D671A67A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48" authorId="0" shapeId="0" xr:uid="{2171F89E-EE1D-4FA2-B6A3-E2088940DF4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148" authorId="0" shapeId="0" xr:uid="{8E63C25C-82ED-465E-AE6E-9184432398D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48" authorId="0" shapeId="0" xr:uid="{A4D5E6C1-1518-4ADE-9B79-AD242F121DA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148" authorId="0" shapeId="0" xr:uid="{9D612757-CDB4-4AB8-BC6A-DBC98AE6480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48" authorId="0" shapeId="0" xr:uid="{605507A8-C090-44A6-B76C-F0ADBDACC26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149" authorId="0" shapeId="0" xr:uid="{7ECE0E66-AC6A-4041-B24E-B2025B5E672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149" authorId="0" shapeId="0" xr:uid="{0DCFC53B-7B78-48BE-9D76-5B3284BFB8D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149" authorId="0" shapeId="0" xr:uid="{524E4CF6-E87C-4728-B96E-A35C265BAC3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149" authorId="0" shapeId="0" xr:uid="{B614E9FD-33DF-445E-A274-899916EB781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149" authorId="0" shapeId="0" xr:uid="{DAA41656-3849-4CBD-814F-EABF83A876ED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149" authorId="0" shapeId="0" xr:uid="{92650BB6-8D40-4E53-88A8-47CF47088BB7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149" authorId="0" shapeId="0" xr:uid="{49CD6605-AD72-41BE-8DED-1D06A7240AE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149" authorId="0" shapeId="0" xr:uid="{A4A35E6A-99D2-44DB-B1CD-3E753533399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149" authorId="0" shapeId="0" xr:uid="{A3E6A15C-D41C-40E5-B74B-24BE0BF0E1E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149" authorId="0" shapeId="0" xr:uid="{FC90B15B-A2DB-4603-A29F-45D44ED350B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149" authorId="0" shapeId="0" xr:uid="{7F7F74BF-6F61-426B-8518-125C750DF61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149" authorId="0" shapeId="0" xr:uid="{FEEE486E-31A9-4BF3-865A-61EFFFA7C73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149" authorId="0" shapeId="0" xr:uid="{1211914F-5D94-459A-B1EE-0E52298F19D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149" authorId="0" shapeId="0" xr:uid="{F3E43797-D1CA-47C2-BB94-581542E40AF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149" authorId="0" shapeId="0" xr:uid="{B16544D4-E5CB-418A-ACDB-7B6ED9F355A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149" authorId="0" shapeId="0" xr:uid="{EDB54424-9816-40FC-83C0-2152EDFCF89E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149" authorId="0" shapeId="0" xr:uid="{CECCCAF3-09EC-484D-B034-AB2AE3755779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149" authorId="0" shapeId="0" xr:uid="{492DC5A4-1072-4A59-8418-464605C1A5C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149" authorId="0" shapeId="0" xr:uid="{FA4260FC-8ECF-40A1-B024-1C24B853E4E9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149" authorId="0" shapeId="0" xr:uid="{03B2FA2B-C55C-4D37-B8E9-1AD255BE038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149" authorId="0" shapeId="0" xr:uid="{CF98680E-38F0-4B16-BF9B-2C2DFE32D8B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149" authorId="0" shapeId="0" xr:uid="{C0785E48-4918-4708-AB5A-E0CD70980EE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149" authorId="0" shapeId="0" xr:uid="{27875714-9AFD-4A75-B07C-20A986714FE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149" authorId="0" shapeId="0" xr:uid="{EAE06831-204C-4F3D-B0CD-AF20828F80F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149" authorId="0" shapeId="0" xr:uid="{EEA9F482-AF67-457A-9D88-6922D5344E3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149" authorId="0" shapeId="0" xr:uid="{F281FBD1-F89A-439E-A0AF-B1CA9239297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149" authorId="0" shapeId="0" xr:uid="{E2143392-FD5A-47C5-AAFB-A09B3F2A4E4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149" authorId="0" shapeId="0" xr:uid="{09ABE70F-C8F5-42C3-8A41-5F13299C60C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149" authorId="0" shapeId="0" xr:uid="{DBB9D86D-B113-4D2F-88A7-808036ECF65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149" authorId="0" shapeId="0" xr:uid="{F6ED9A5D-AA8C-4675-8C1C-87F5BFE0F92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149" authorId="0" shapeId="0" xr:uid="{37424A8E-A148-4065-A60D-D95C3FAC8A4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149" authorId="0" shapeId="0" xr:uid="{372BE067-2F05-4A4A-BD88-D71ABE427B09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149" authorId="0" shapeId="0" xr:uid="{56814C60-421B-4E2B-9B18-C4BE4C69D69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149" authorId="0" shapeId="0" xr:uid="{4F3FC86E-109E-464B-A5B9-440B0FAF76F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149" authorId="0" shapeId="0" xr:uid="{272861AA-0444-4A28-A16D-2C02A67DE57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149" authorId="0" shapeId="0" xr:uid="{7F7BE3A1-2C75-443A-B593-05FD96DEBB3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151" authorId="0" shapeId="0" xr:uid="{9E29B536-BEA5-4C36-B270-D397A4FEF99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51" authorId="0" shapeId="0" xr:uid="{628EC86D-82F5-44F0-88D9-191BF613D51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51" authorId="0" shapeId="0" xr:uid="{7D2FC4B8-6BEE-4A28-8640-1DD99C2CBA7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51" authorId="0" shapeId="0" xr:uid="{85AB5268-1DAB-49D8-917B-859A18078CB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51" authorId="0" shapeId="0" xr:uid="{132193B5-388C-4CA9-84A8-5392CB7B43F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51" authorId="0" shapeId="0" xr:uid="{FBD56020-07B9-47BA-9346-CEAECDFBAD4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51" authorId="0" shapeId="0" xr:uid="{5AAD48EE-9BAC-4137-A83B-73F9DAE31E6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51" authorId="0" shapeId="0" xr:uid="{FE925CD7-ADA8-4225-AD34-77F5555837D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51" authorId="0" shapeId="0" xr:uid="{B3561C1D-FF81-4FFD-B2A5-6A001FB8ACC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51" authorId="0" shapeId="0" xr:uid="{D4E3EFDB-D9D5-4A1B-AC77-91C9F1AD8C5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51" authorId="0" shapeId="0" xr:uid="{46406B2B-7C67-41E9-9EE3-763F6B23F21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51" authorId="0" shapeId="0" xr:uid="{FD2244D7-1C86-43E2-B435-550EED321FC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51" authorId="0" shapeId="0" xr:uid="{F477EEA3-36CD-498E-A3EB-364C85C6689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51" authorId="0" shapeId="0" xr:uid="{94241A0B-7943-43F7-9740-D9643DD0B20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51" authorId="0" shapeId="0" xr:uid="{DA6007EA-CAF0-4A80-9F83-9AC111EB3F7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152" authorId="0" shapeId="0" xr:uid="{1CB14D15-E74B-4C44-A892-7C70CC944D7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52" authorId="0" shapeId="0" xr:uid="{01D277C7-2C6F-42C4-A486-B6CC78D9385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52" authorId="0" shapeId="0" xr:uid="{18B5189C-A6AA-491C-AE75-D901ADCA391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52" authorId="0" shapeId="0" xr:uid="{2CE82F5A-D681-457F-8824-FFA5D74E465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52" authorId="0" shapeId="0" xr:uid="{2B26D5BA-8139-4EC6-A4D8-7F27E8A6C5F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52" authorId="0" shapeId="0" xr:uid="{94EF0B1B-06C7-4876-A4A1-DC8D0264BD1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52" authorId="0" shapeId="0" xr:uid="{2B2B0AB8-2B17-4762-880D-B884B7D8230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52" authorId="0" shapeId="0" xr:uid="{47FFF32F-C06C-4826-8256-3699B96C622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52" authorId="0" shapeId="0" xr:uid="{A5C09FEE-1EF3-421A-8705-8AF0D903377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52" authorId="0" shapeId="0" xr:uid="{74C30621-1B81-4BA6-BE41-D0652CF6E3F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52" authorId="0" shapeId="0" xr:uid="{9193F6A4-04FD-4423-8A59-29CC2588C7B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52" authorId="0" shapeId="0" xr:uid="{D6F593F8-77FC-4454-A0C7-F6BC7AC9170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52" authorId="0" shapeId="0" xr:uid="{6BF2474D-9E68-4890-8391-7FAA00FC958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52" authorId="0" shapeId="0" xr:uid="{915F250E-2BD5-4A5D-A630-5D471831750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52" authorId="0" shapeId="0" xr:uid="{91ABA114-A4A9-45D1-8E90-68E99116BF3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53" authorId="0" shapeId="0" xr:uid="{37CAEF9A-2F59-4B40-B18D-9593F42590C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53" authorId="0" shapeId="0" xr:uid="{246CB1F8-00B2-4C14-B3FA-86317083A52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53" authorId="0" shapeId="0" xr:uid="{A9A56711-2567-4FFD-970E-FCC2B915087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154" authorId="0" shapeId="0" xr:uid="{6FCAAD82-9565-47A8-AD07-625D1A17CF6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54" authorId="0" shapeId="0" xr:uid="{9779B506-EB8E-4C92-9B94-CE56C6B43FA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154" authorId="0" shapeId="0" xr:uid="{12713053-3508-4313-AE60-7B27B3D3CA2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54" authorId="0" shapeId="0" xr:uid="{0D9ABD8F-87EA-4DDF-9F0C-5E113BC556F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154" authorId="0" shapeId="0" xr:uid="{2166BB3E-367A-4B7D-92BA-7B531917989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54" authorId="0" shapeId="0" xr:uid="{80DF24FA-C9A1-4866-AB98-E7FE3F854A9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154" authorId="0" shapeId="0" xr:uid="{D7FD1153-201B-4FE8-A9EF-22A7497C4DD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54" authorId="0" shapeId="0" xr:uid="{88E3B350-F376-4AC4-AC06-F054A0D2CEF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154" authorId="0" shapeId="0" xr:uid="{12D895A0-3B77-4570-B121-A04708F55E5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54" authorId="0" shapeId="0" xr:uid="{64DA3980-7AD9-4463-A1AF-FCDF4EF95C0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154" authorId="0" shapeId="0" xr:uid="{A62AAFD3-F415-42F9-BE2B-8B7843A7055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54" authorId="0" shapeId="0" xr:uid="{BD658C9F-1D89-454B-9913-0A3D56FF5C1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154" authorId="0" shapeId="0" xr:uid="{E9A15351-DED3-47E2-9DD5-5DCC2BBFCEB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54" authorId="0" shapeId="0" xr:uid="{5BF60CBC-7A1A-46EF-A16B-0A1C9584B86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154" authorId="0" shapeId="0" xr:uid="{42A1E8AF-E62D-4950-93A9-B367E8DD405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54" authorId="0" shapeId="0" xr:uid="{52E60BEC-EEB6-47DC-802A-AB372143416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154" authorId="0" shapeId="0" xr:uid="{B630E6AB-B09C-4AC9-91AA-55A4BC332FF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54" authorId="0" shapeId="0" xr:uid="{1304C778-AC5F-4013-8507-9A0603621DF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154" authorId="0" shapeId="0" xr:uid="{69C4DCC1-9CC5-44AD-96EC-B9ED746DE30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54" authorId="0" shapeId="0" xr:uid="{35E59729-CE02-4210-9626-F7D97947B86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154" authorId="0" shapeId="0" xr:uid="{4115AF6A-EFEC-44FF-B8AF-C92D0403FF4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54" authorId="0" shapeId="0" xr:uid="{EC22BC5D-FA1C-4383-8B37-CFADEB73699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154" authorId="0" shapeId="0" xr:uid="{262AC053-92BB-4F40-B567-B707615B7EB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54" authorId="0" shapeId="0" xr:uid="{949003EF-65C3-4993-855D-2A3B76DDA64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154" authorId="0" shapeId="0" xr:uid="{B863240D-75A1-422E-BC1B-8B201209AFF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54" authorId="0" shapeId="0" xr:uid="{43D48261-DD00-4538-B7CD-43DA20FBD5F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154" authorId="0" shapeId="0" xr:uid="{4983773E-6162-4382-AE41-8619AA02DC3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54" authorId="0" shapeId="0" xr:uid="{AF6EDF79-D7D1-46EB-83AE-9535708D7D1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154" authorId="0" shapeId="0" xr:uid="{909BB547-05BC-47E0-B2F4-8179A8D45A4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54" authorId="0" shapeId="0" xr:uid="{A5780641-FD3A-48B3-8935-21643815DB6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154" authorId="0" shapeId="0" xr:uid="{D344FDF9-0B4A-4D60-A6D5-C2CD3BDD760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54" authorId="0" shapeId="0" xr:uid="{CDBF0CBF-05FF-48BE-BB7D-9E5697C73E4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154" authorId="0" shapeId="0" xr:uid="{985E7E71-D29E-4083-B3FD-9844950D9A9C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154" authorId="0" shapeId="0" xr:uid="{059E817F-78F8-4521-851B-EC47F971D86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54" authorId="0" shapeId="0" xr:uid="{756B6E82-3010-4C35-9F86-1B461D3A0DA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154" authorId="0" shapeId="0" xr:uid="{FCDB655D-647D-4742-85A4-7C247415610C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154" authorId="0" shapeId="0" xr:uid="{B3E79B9C-909B-4E11-A8B1-676D02B1693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54" authorId="0" shapeId="0" xr:uid="{BA1F4B9F-CDE2-46A8-9856-C1EF0282F5E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154" authorId="0" shapeId="0" xr:uid="{5DD296E3-F2A7-4F88-8161-CA350F5BAA9C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155" authorId="0" shapeId="0" xr:uid="{877634EE-2B60-459B-A312-F170F11F7A9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55" authorId="0" shapeId="0" xr:uid="{775EF428-4042-46CE-9294-B3405499621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55" authorId="0" shapeId="0" xr:uid="{19391113-9012-4B25-ABD1-F58B0A94085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55" authorId="0" shapeId="0" xr:uid="{944F44D5-91DC-46D9-9FC3-DAB431D0C30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55" authorId="0" shapeId="0" xr:uid="{B01AF4CC-7852-4E59-BAF6-108BC395B46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55" authorId="0" shapeId="0" xr:uid="{822A7633-41AE-4FF4-ADA8-DC433EE95D9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55" authorId="0" shapeId="0" xr:uid="{A74A97A3-E2A1-4DA0-A2C1-0B15B46E0DC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55" authorId="0" shapeId="0" xr:uid="{4486421C-BD86-4F0B-A1DB-F64393193C8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55" authorId="0" shapeId="0" xr:uid="{00DEE3B1-86FA-4CFA-A365-4DF862BC347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55" authorId="0" shapeId="0" xr:uid="{93CC1D8D-D913-40F3-B8E1-27C3D3E2554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55" authorId="0" shapeId="0" xr:uid="{62484DAA-1DE8-43C8-95A3-D1471B2D9F9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55" authorId="0" shapeId="0" xr:uid="{A20A5513-E18B-495D-9DE5-440AC95E9F3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55" authorId="0" shapeId="0" xr:uid="{CEC0456D-B382-4A8C-9B79-469ACCEDCF1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55" authorId="0" shapeId="0" xr:uid="{C52E2041-CC36-43BB-826F-0455AE60457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55" authorId="0" shapeId="0" xr:uid="{BAF60911-E45C-47FE-B52A-9656552FDD4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55" authorId="0" shapeId="0" xr:uid="{57A6B5D0-4208-427D-A7B7-643274087BF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55" authorId="0" shapeId="0" xr:uid="{3360A2A6-F6A4-46A0-B72A-2EF519A26F4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55" authorId="0" shapeId="0" xr:uid="{C09479F0-B45B-4034-B855-7A6FDB7F1EE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156" authorId="0" shapeId="0" xr:uid="{65E6D182-7F06-4205-9389-A741F1D71CB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56" authorId="0" shapeId="0" xr:uid="{15DFB6C9-513A-499B-977B-01F7F6ADFBE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56" authorId="0" shapeId="0" xr:uid="{DA21E0A5-AF6C-4D2B-989F-FD4EF4221AC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56" authorId="0" shapeId="0" xr:uid="{9C99B81B-9C94-4AFC-9C29-A1F683B2322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56" authorId="0" shapeId="0" xr:uid="{7576E1C6-735C-41AA-B4D9-D533C8D3803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56" authorId="0" shapeId="0" xr:uid="{3DFDAA18-B2B0-47AC-9A21-49EE5219C44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56" authorId="0" shapeId="0" xr:uid="{A7DA3EB9-A332-40BB-B273-836AA876E1A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56" authorId="0" shapeId="0" xr:uid="{9F2FE9AE-4C33-4866-96F0-74DC13C7C8D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56" authorId="0" shapeId="0" xr:uid="{2C8756F3-EF50-436E-8CE3-754B415721A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56" authorId="0" shapeId="0" xr:uid="{5C9792A7-BE93-451A-AAEB-9FC2E9930B1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56" authorId="0" shapeId="0" xr:uid="{7AB6C887-36AF-4031-85DA-4969142A86F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56" authorId="0" shapeId="0" xr:uid="{D69135D6-C770-429C-BA6A-21AA20C04BD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56" authorId="0" shapeId="0" xr:uid="{AE627409-3299-4022-BCA5-8BEB1E7AD2E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56" authorId="0" shapeId="0" xr:uid="{2C3EE902-F4CF-4E90-A853-CDE8E467D09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56" authorId="0" shapeId="0" xr:uid="{732DFFAB-A9A6-4753-8355-638EB9624AB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56" authorId="0" shapeId="0" xr:uid="{DC0E5DD1-1D2F-4C2A-A7DC-835E61E2B51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56" authorId="0" shapeId="0" xr:uid="{5FC1BCA5-EE54-4C83-BF76-A3CFBF74793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56" authorId="0" shapeId="0" xr:uid="{F24A7FED-70E9-41D1-A94C-FA26F1E7D03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158" authorId="0" shapeId="0" xr:uid="{16214B19-D25C-4D5E-BEBB-DAA173E6A46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58" authorId="0" shapeId="0" xr:uid="{54B0C9E8-566A-46A1-A1BB-3B59E4008A49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158" authorId="0" shapeId="0" xr:uid="{18EC8F19-05B2-46FC-AC4C-0C3F8CE229A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58" authorId="0" shapeId="0" xr:uid="{7C2CB0C0-492E-4083-B79C-D3A77D92C49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158" authorId="0" shapeId="0" xr:uid="{6AC21D3E-7A68-465C-B814-17986598D6C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58" authorId="0" shapeId="0" xr:uid="{8FE83DC8-A109-4C9F-A24D-2CA825A4DAA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158" authorId="0" shapeId="0" xr:uid="{9BD6D5F0-7F34-4BB3-8752-252DA21B743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58" authorId="0" shapeId="0" xr:uid="{A73EDCAA-08B6-49D9-BBA5-D1EC67C4F03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158" authorId="0" shapeId="0" xr:uid="{66BC16B3-5FB8-47A0-8062-4BD32242ABB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58" authorId="0" shapeId="0" xr:uid="{F42A64C4-AA29-48BE-AF3B-A98B5F1A178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158" authorId="0" shapeId="0" xr:uid="{6116ED9F-28A6-457D-90FF-5497A1D41D1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58" authorId="0" shapeId="0" xr:uid="{03EF9729-9F9D-46A2-9B49-D918F8DBC2A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158" authorId="0" shapeId="0" xr:uid="{8F7AE03D-4976-412D-87DF-4D7BDA334D9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58" authorId="0" shapeId="0" xr:uid="{F599247B-8C36-4837-8406-B937EA0D1BC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158" authorId="0" shapeId="0" xr:uid="{6773AB40-B26F-40D6-8366-D3E104F9705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58" authorId="0" shapeId="0" xr:uid="{B74DE173-526C-420A-B2C7-09BFB84547C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158" authorId="0" shapeId="0" xr:uid="{1BC4C1FD-4AA0-4324-9A6F-B9294748CB5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58" authorId="0" shapeId="0" xr:uid="{B1EBE211-B6E2-4D89-92BE-5DBF3AD57FD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158" authorId="0" shapeId="0" xr:uid="{A9762C7B-B9BE-4A36-9213-9FDF2188548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58" authorId="0" shapeId="0" xr:uid="{8BBA9D7C-B7C2-457B-86A2-1814B2F4548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158" authorId="0" shapeId="0" xr:uid="{9879D043-E1C3-4125-A1ED-E658BCD1598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58" authorId="0" shapeId="0" xr:uid="{0598A9E9-4D6F-482B-BE3D-8225E1838A8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158" authorId="0" shapeId="0" xr:uid="{2FA71BC6-984E-4C57-A355-5A5FF293277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58" authorId="0" shapeId="0" xr:uid="{B46900F1-40D9-44DE-B62A-4AC245922BE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158" authorId="0" shapeId="0" xr:uid="{F5F5885D-A762-47E7-B25A-375BB74520C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58" authorId="0" shapeId="0" xr:uid="{F81DB672-9FB5-40B8-9069-31EE46F34CD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158" authorId="0" shapeId="0" xr:uid="{BB7D3421-7806-4087-84F8-68511AA12F5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58" authorId="0" shapeId="0" xr:uid="{D10B4034-67FF-4A3A-80BC-5A47B049A77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158" authorId="0" shapeId="0" xr:uid="{E5A6BCA8-85CD-4846-B250-8F98EF157B7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58" authorId="0" shapeId="0" xr:uid="{7199ACD9-1FF3-4F03-9492-52582B243EA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158" authorId="0" shapeId="0" xr:uid="{8D68E46E-10F8-4E7C-968A-323DE7885AD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58" authorId="0" shapeId="0" xr:uid="{60EB0793-8FA6-418E-B2D5-4A9224B99BB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158" authorId="0" shapeId="0" xr:uid="{025C9FCC-DD4D-4EF8-9EF6-ABFEFC3461F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58" authorId="0" shapeId="0" xr:uid="{8B5692CD-B0AD-4FCC-92C2-4F1DC574FDA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158" authorId="0" shapeId="0" xr:uid="{A12A770C-49B2-4DC8-BB78-E9109AF0FA5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58" authorId="0" shapeId="0" xr:uid="{816D54D0-9410-4EA4-B713-00F1CD63B35E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159" authorId="0" shapeId="0" xr:uid="{1C441A90-70A3-4C47-AFEA-3CAB8C77621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159" authorId="0" shapeId="0" xr:uid="{5EEC8438-C988-4BE4-915B-72223C37636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159" authorId="0" shapeId="0" xr:uid="{07997E95-4968-43E3-A11B-0BEFCB2439BD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159" authorId="0" shapeId="0" xr:uid="{BA7BAA17-5CEA-4F8D-AF8A-67EA8743E40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159" authorId="0" shapeId="0" xr:uid="{6F2D8EC5-8F24-4E39-AC1F-96C081C4350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159" authorId="0" shapeId="0" xr:uid="{D6A6364B-8900-4ADC-8B09-3D381EA79E1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159" authorId="0" shapeId="0" xr:uid="{0C1BA0FB-CD7F-4F9C-9577-AE217A06E8A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159" authorId="0" shapeId="0" xr:uid="{F9698527-D726-4060-97A5-0AAB59CEDA1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159" authorId="0" shapeId="0" xr:uid="{CB564BB9-E7F0-439F-B4E9-3031A14B819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159" authorId="0" shapeId="0" xr:uid="{83EF67E6-B0F9-464F-A631-4EA6F7AEFA8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159" authorId="0" shapeId="0" xr:uid="{690B9127-BCCF-425B-9482-93D0DF11F39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159" authorId="0" shapeId="0" xr:uid="{27C9CE34-E72B-4C6A-8599-530C768F1C4E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159" authorId="0" shapeId="0" xr:uid="{37B64672-13F5-4C88-959E-790D9486A53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159" authorId="0" shapeId="0" xr:uid="{C99CCB21-CBDF-4916-9E74-C1B9467F423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159" authorId="0" shapeId="0" xr:uid="{65307E03-B0A4-42F9-B68D-D3CA09553E2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159" authorId="0" shapeId="0" xr:uid="{D5867226-656B-429A-9A46-A8FC9955E28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159" authorId="0" shapeId="0" xr:uid="{C47FCD41-AC0B-47A1-867C-A9592BBAE46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159" authorId="0" shapeId="0" xr:uid="{0EB1F3B6-A122-43FB-946F-2BCAF3D89CC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159" authorId="0" shapeId="0" xr:uid="{AE4F44DF-2C0C-4A2A-97DB-F1F353F2C38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159" authorId="0" shapeId="0" xr:uid="{EB02801E-44BA-4FBD-8C87-6910B07773CC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159" authorId="0" shapeId="0" xr:uid="{99D24151-CFC3-4ECF-AF56-9FCB89E57F0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159" authorId="0" shapeId="0" xr:uid="{32A7954B-4B19-48DF-AF4E-EC778281F2D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159" authorId="0" shapeId="0" xr:uid="{17EAC9CD-53DF-49B6-8C05-9BD8EB14545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159" authorId="0" shapeId="0" xr:uid="{E62835D6-F41B-4447-AE6D-3BF5B0F0429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159" authorId="0" shapeId="0" xr:uid="{BC90B62F-CF2C-4FF7-8B0F-C81B86CA094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159" authorId="0" shapeId="0" xr:uid="{CD0E8820-1990-4BF1-8440-FD02C5CEFE2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159" authorId="0" shapeId="0" xr:uid="{125FB00D-02B4-461B-87A5-983E92937DCD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159" authorId="0" shapeId="0" xr:uid="{AFC2DEC3-7700-4E0E-AB32-67176F22649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159" authorId="0" shapeId="0" xr:uid="{F509897D-24E2-4A9F-926D-F956ADFEF53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159" authorId="0" shapeId="0" xr:uid="{5468D9A9-441C-47F6-ACC8-DED4D1F442E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159" authorId="0" shapeId="0" xr:uid="{9CBF6148-CC4E-4DF4-8FBF-A89F2D69C15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159" authorId="0" shapeId="0" xr:uid="{B09B561B-298E-47D3-B8A2-D62734F0B52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159" authorId="0" shapeId="0" xr:uid="{81521612-13F4-45F7-8D4F-06FE476BC7F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159" authorId="0" shapeId="0" xr:uid="{86D4CFC6-4F74-4344-9755-99AE6A37AECC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159" authorId="0" shapeId="0" xr:uid="{3B05439F-F64C-45F5-B576-D21849D2488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159" authorId="0" shapeId="0" xr:uid="{111F09C6-18E5-4CAC-9908-ED04DFB66E2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161" authorId="0" shapeId="0" xr:uid="{9541C03B-4D8A-46F0-A973-2B3EDFB2D9E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61" authorId="0" shapeId="0" xr:uid="{2FB4523F-FF41-43D0-9FEF-9768A5B2BAA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61" authorId="0" shapeId="0" xr:uid="{CAE0832A-3BE1-4097-8B44-F230AA724F2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61" authorId="0" shapeId="0" xr:uid="{E17780A1-BD7D-4B42-A33C-124860C29A5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61" authorId="0" shapeId="0" xr:uid="{7F1C5061-6538-4445-A826-5B297BD1EA3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61" authorId="0" shapeId="0" xr:uid="{19D17F48-59DF-4289-A6DB-3FC24079920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61" authorId="0" shapeId="0" xr:uid="{6AC5EB62-F0BE-45DE-AA8E-720A9A10186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61" authorId="0" shapeId="0" xr:uid="{5D9EE26E-A454-4EDD-B4CC-289D6D90134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61" authorId="0" shapeId="0" xr:uid="{2843A532-B761-4847-9969-720C8C01987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61" authorId="0" shapeId="0" xr:uid="{FFE5FC20-CC72-4CCC-A6FA-349C8DD0838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61" authorId="0" shapeId="0" xr:uid="{7CFD6A68-A48A-4B57-9A13-31BFD0635BD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61" authorId="0" shapeId="0" xr:uid="{F0EE38DD-B7EA-494E-BA46-82A51DC110C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61" authorId="0" shapeId="0" xr:uid="{38B5E522-7945-4757-9078-92543657D6E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61" authorId="0" shapeId="0" xr:uid="{57F98368-D704-40CB-A611-D2B17CF879D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61" authorId="0" shapeId="0" xr:uid="{48F89E9D-6E4C-4F09-A2EF-B87D4FE1D67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162" authorId="0" shapeId="0" xr:uid="{025C72EE-C863-4374-94DF-3AFE260D83F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62" authorId="0" shapeId="0" xr:uid="{1B80AB54-E7F3-4E86-9D7E-18B7759ED0F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62" authorId="0" shapeId="0" xr:uid="{83497E1F-E925-4488-BB7A-4105C6C65DB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62" authorId="0" shapeId="0" xr:uid="{561B7A2C-73E3-4390-AFEC-31877309967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62" authorId="0" shapeId="0" xr:uid="{F196A800-19F0-4A31-81B4-59E991DB40D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62" authorId="0" shapeId="0" xr:uid="{D821FB73-0FB5-49F6-AE06-DDB47146BB0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62" authorId="0" shapeId="0" xr:uid="{8D4545A2-1AF1-43C7-A735-20AFD301D12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62" authorId="0" shapeId="0" xr:uid="{CFB79F31-52C2-48BC-B1D2-65056F57710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62" authorId="0" shapeId="0" xr:uid="{CC152B74-3383-4482-A1DA-2D0516AE593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62" authorId="0" shapeId="0" xr:uid="{F3AB0672-3D15-43A0-A5CA-8598DC3C254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62" authorId="0" shapeId="0" xr:uid="{D4F03F0E-123B-4A98-995A-64650BAA335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62" authorId="0" shapeId="0" xr:uid="{1FD553D6-D314-4ACB-A856-77A15EEEC3A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62" authorId="0" shapeId="0" xr:uid="{8C9C5EC9-BC23-4861-8D16-688398EE2D0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62" authorId="0" shapeId="0" xr:uid="{EA4085BE-A46D-43BA-9BCC-A97FBAB6472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62" authorId="0" shapeId="0" xr:uid="{E942C751-9EB0-4D82-B1E2-3D18575531C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63" authorId="0" shapeId="0" xr:uid="{42ED980D-8EB4-4109-AE9D-223F9D9C451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63" authorId="0" shapeId="0" xr:uid="{16D9021A-D471-466B-84D8-23E2381F110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63" authorId="0" shapeId="0" xr:uid="{E3AC9EB8-62EF-4573-AA1B-46D5C385711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164" authorId="0" shapeId="0" xr:uid="{22BA8B8A-6EC5-4ECC-AC8D-CA53507C2FC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64" authorId="0" shapeId="0" xr:uid="{E5267DDB-9A2E-45FE-A600-34C6780BE5C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164" authorId="0" shapeId="0" xr:uid="{4AAD7DC8-1321-4A24-8CDC-A0F6ECD4B7E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64" authorId="0" shapeId="0" xr:uid="{1A125360-8A6A-4CF4-AB76-9F5943A7B341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164" authorId="0" shapeId="0" xr:uid="{D24DBE21-1CA4-44F5-B74D-8EADDC680AD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64" authorId="0" shapeId="0" xr:uid="{1BA1F3F8-DAF5-4926-8272-03F525A883A4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164" authorId="0" shapeId="0" xr:uid="{F0486CAD-8E6E-4731-BF0D-1AB949B02C5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64" authorId="0" shapeId="0" xr:uid="{E442737C-C7E3-4A35-8150-82CBBEFE922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164" authorId="0" shapeId="0" xr:uid="{A1570A90-D0FC-4A07-BFA1-A9ACD8DC639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64" authorId="0" shapeId="0" xr:uid="{AB40613F-99B1-437A-8501-19D80088715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164" authorId="0" shapeId="0" xr:uid="{28760DFC-A519-43C8-BDB0-BA273818673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64" authorId="0" shapeId="0" xr:uid="{335BBD70-9E38-4844-BA93-9CB85B9D416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164" authorId="0" shapeId="0" xr:uid="{89ABAA16-24AB-4920-9FDD-C12DF28DF9B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64" authorId="0" shapeId="0" xr:uid="{E224C7AC-8A6B-4E7A-8F45-AA041F568D0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164" authorId="0" shapeId="0" xr:uid="{5118CB62-635A-4909-9AD5-BE6AA14B292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64" authorId="0" shapeId="0" xr:uid="{643D6F4C-A777-433C-AF2B-A4D04009BAF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164" authorId="0" shapeId="0" xr:uid="{CADBDC56-E38D-41CE-8712-798BC972AEC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64" authorId="0" shapeId="0" xr:uid="{FD82C4EB-F9B1-4CC9-9B64-9DA08C64EAD4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164" authorId="0" shapeId="0" xr:uid="{71147065-9AEB-4A43-A57A-66C1B4F0CCD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64" authorId="0" shapeId="0" xr:uid="{3EA6F1F1-4FAA-42E3-8086-34766C4FE8D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164" authorId="0" shapeId="0" xr:uid="{B0F6D226-4302-4DAD-A76A-1BE38FAB754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64" authorId="0" shapeId="0" xr:uid="{EAE7B8A3-4EF2-41B4-A733-CFE6009832F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164" authorId="0" shapeId="0" xr:uid="{56087F5A-9CB7-419A-B0FD-98DDF6FF161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64" authorId="0" shapeId="0" xr:uid="{737F78BA-BA52-471E-8431-690670C14001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164" authorId="0" shapeId="0" xr:uid="{802FD130-B9E6-4201-B08A-8BDBDD5731A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64" authorId="0" shapeId="0" xr:uid="{B3DB786B-05F9-4737-ABCC-4457A9756D3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164" authorId="0" shapeId="0" xr:uid="{795FCA9D-829A-4D91-A2EA-DB2F5C1C3DD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64" authorId="0" shapeId="0" xr:uid="{22AD7F82-81DF-475F-B52C-E826FD22557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164" authorId="0" shapeId="0" xr:uid="{A1294F70-A444-4E48-B9EB-CCC7CC6151C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64" authorId="0" shapeId="0" xr:uid="{E6F27F04-60B7-4729-ABFF-D83A1430579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164" authorId="0" shapeId="0" xr:uid="{6956C6EA-4A3C-414E-A913-2D71E60FDC0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64" authorId="0" shapeId="0" xr:uid="{1F51C91E-1267-49E1-BECA-477C5B40090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164" authorId="0" shapeId="0" xr:uid="{FE5AC1FA-6B62-46BB-AE77-35EF42BEC3AF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164" authorId="0" shapeId="0" xr:uid="{B24B08B2-071F-4996-B366-85A0B19C002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64" authorId="0" shapeId="0" xr:uid="{8DF59B95-2EED-4814-B7ED-02F43F792D0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164" authorId="0" shapeId="0" xr:uid="{F07852E3-916D-4C90-942F-F78232470F51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164" authorId="0" shapeId="0" xr:uid="{F0477ABF-F123-45B4-8DC9-7C5A0152590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64" authorId="0" shapeId="0" xr:uid="{7A386FE4-C156-4DAA-BED4-A663ED27D5E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164" authorId="0" shapeId="0" xr:uid="{869A3357-3284-44D0-A7DC-7C965D4EB664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165" authorId="0" shapeId="0" xr:uid="{4FA1448A-743D-459A-B068-E75B3245ED8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65" authorId="0" shapeId="0" xr:uid="{A315F1E3-5C57-4DD8-9B19-7D5ED9D150E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65" authorId="0" shapeId="0" xr:uid="{46F05B6E-9F04-46D2-974D-9AC714C805B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65" authorId="0" shapeId="0" xr:uid="{FD22403C-170B-4411-9A32-35E21BF2F0A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65" authorId="0" shapeId="0" xr:uid="{E24E3E48-6DEE-4C34-ABF8-80EF4769062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65" authorId="0" shapeId="0" xr:uid="{AB891E75-6AED-4D3E-98BC-88FC3F3394B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65" authorId="0" shapeId="0" xr:uid="{F075BDE4-21AD-47BF-A587-59A619C9C81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65" authorId="0" shapeId="0" xr:uid="{BD6F5254-308B-4069-88F0-A475E7878C3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65" authorId="0" shapeId="0" xr:uid="{21C3D0F7-4458-4772-A6C9-0FEB1EF1244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65" authorId="0" shapeId="0" xr:uid="{E0259C81-BFDB-4495-AE10-3EA9FDF846A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65" authorId="0" shapeId="0" xr:uid="{A8065296-A419-429E-9FC0-A4A61B8B493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65" authorId="0" shapeId="0" xr:uid="{EE7C53CE-BFD1-4A77-A577-7127EF2B86B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65" authorId="0" shapeId="0" xr:uid="{AFD16EBC-69A1-431F-B057-473AF0D5C3B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65" authorId="0" shapeId="0" xr:uid="{B71DC809-43D1-4742-B23E-A331B435546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65" authorId="0" shapeId="0" xr:uid="{AA671AAE-14CE-4781-9E07-4096E3BCAB6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65" authorId="0" shapeId="0" xr:uid="{31A2AB9A-9A0E-4D7A-938B-66029C893C8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65" authorId="0" shapeId="0" xr:uid="{307CA144-5D24-41F1-A3B4-5055A78885C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65" authorId="0" shapeId="0" xr:uid="{B26C3D43-943E-427C-B666-0D82F3AA8F5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166" authorId="0" shapeId="0" xr:uid="{498BD7D8-8226-4740-AFBB-AF008FEDED1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66" authorId="0" shapeId="0" xr:uid="{99C220C2-7E4D-4D77-BE4D-7F6BA6022E1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66" authorId="0" shapeId="0" xr:uid="{71CD6B35-BAFD-4B46-BFD5-BDC58ED2D15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66" authorId="0" shapeId="0" xr:uid="{989D410D-C652-4829-A100-B346F921B19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66" authorId="0" shapeId="0" xr:uid="{CD02BB6B-F8B3-4679-959E-D75DE22F3C5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66" authorId="0" shapeId="0" xr:uid="{184CC887-C96E-4B98-A2FF-56D89E0F442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66" authorId="0" shapeId="0" xr:uid="{48AAC751-D272-40F6-8521-E97B81FA08E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66" authorId="0" shapeId="0" xr:uid="{FC5D1BFB-983C-4F2C-A786-387C4730B78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66" authorId="0" shapeId="0" xr:uid="{F6C1E288-9B7E-455A-BD6D-8EF3FA6B6E9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66" authorId="0" shapeId="0" xr:uid="{35AD1518-D16C-4789-A735-2059413702C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66" authorId="0" shapeId="0" xr:uid="{5571842A-3D15-4E85-951C-A7131D29449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66" authorId="0" shapeId="0" xr:uid="{ECB2A0E4-8FDE-44FD-94A1-B3A6FD59429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66" authorId="0" shapeId="0" xr:uid="{8768AC10-B989-48E9-8576-F2DAF6A70EA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66" authorId="0" shapeId="0" xr:uid="{0DF8B1E6-D53D-41E5-8D70-C0DB326F71C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66" authorId="0" shapeId="0" xr:uid="{5D09382E-FD5C-481C-B053-C13C949BC2B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66" authorId="0" shapeId="0" xr:uid="{DAAFDE42-CE6E-445D-9432-7676D62FDE1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66" authorId="0" shapeId="0" xr:uid="{2239C4E0-45E6-42B7-AD2A-AB11F2A3FAF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66" authorId="0" shapeId="0" xr:uid="{E03D4BD5-6F7F-4064-A82F-47CE265ACE4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168" authorId="0" shapeId="0" xr:uid="{5FECBF5C-F2D1-4057-BE88-74E7847CC52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68" authorId="0" shapeId="0" xr:uid="{D1DE93CA-5A16-46C4-9413-C721210B2BD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168" authorId="0" shapeId="0" xr:uid="{D3FEDC18-DF74-442F-81FC-C56D69AEF9F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68" authorId="0" shapeId="0" xr:uid="{50B93885-E16A-448E-8007-F20A838F72F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168" authorId="0" shapeId="0" xr:uid="{B595F8AE-D10A-4806-A226-A82AD4AA995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68" authorId="0" shapeId="0" xr:uid="{1EA0EABA-078F-4D31-8C1D-D3981721875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168" authorId="0" shapeId="0" xr:uid="{0DC9033C-4F45-44F7-9C49-9C5D1369FF6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68" authorId="0" shapeId="0" xr:uid="{2800D1B3-639E-4908-BF2C-429EFFE274A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168" authorId="0" shapeId="0" xr:uid="{788FC2A8-6C1E-4C2D-B508-A1DABE89826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68" authorId="0" shapeId="0" xr:uid="{85350A1E-6F9C-4D85-AB79-F66801B6584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168" authorId="0" shapeId="0" xr:uid="{8EEADB21-BF4F-4A62-9301-5E5B85E7F7C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68" authorId="0" shapeId="0" xr:uid="{5141261A-D688-48C0-982B-68FAFB694B9E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168" authorId="0" shapeId="0" xr:uid="{6D682D6F-943E-4F4D-91F6-C6D8B47CB36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68" authorId="0" shapeId="0" xr:uid="{D17577ED-0FA4-493E-8825-583CE0D3CFC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168" authorId="0" shapeId="0" xr:uid="{DE83389A-2B01-41FF-91B7-EF16C9FDFC7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68" authorId="0" shapeId="0" xr:uid="{7CCE75CA-A269-4962-AAE9-6B1F196BA1B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168" authorId="0" shapeId="0" xr:uid="{8C43738B-8D4C-4F24-99F9-DA88B68BDA7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68" authorId="0" shapeId="0" xr:uid="{8AEF9574-037C-4F79-BB57-2305821F4539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168" authorId="0" shapeId="0" xr:uid="{221E9A74-EFB4-4EC4-8C94-F951E519CA6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68" authorId="0" shapeId="0" xr:uid="{CF7502D2-9F42-48D5-ACE1-60AF40BA58A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168" authorId="0" shapeId="0" xr:uid="{26A90E82-EA8B-4C8B-8FA6-24A1E9CB455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68" authorId="0" shapeId="0" xr:uid="{925EB342-2B28-4CBB-893F-5BAF7A1DA6F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168" authorId="0" shapeId="0" xr:uid="{8AEE36EF-F3DC-40CD-8EF9-1523568C3E0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68" authorId="0" shapeId="0" xr:uid="{178CA67C-A766-469B-937A-D053523F4679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168" authorId="0" shapeId="0" xr:uid="{49A41D60-CE5D-4C07-A266-67BE2362EC8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68" authorId="0" shapeId="0" xr:uid="{8177B328-5647-436C-A563-09147C0CC40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168" authorId="0" shapeId="0" xr:uid="{5EEE9287-2340-44E5-AD9D-E742BC1E491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68" authorId="0" shapeId="0" xr:uid="{F94BA28C-9B04-4464-8A34-F753A5575809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168" authorId="0" shapeId="0" xr:uid="{A1CFC464-EF34-4F67-9EC3-DE4403371B7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68" authorId="0" shapeId="0" xr:uid="{4185D075-8A30-4540-8A80-804055AA785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168" authorId="0" shapeId="0" xr:uid="{A769E5DD-9953-440B-88C7-019B6F807B7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68" authorId="0" shapeId="0" xr:uid="{F5D12A8C-11D6-4DBC-83FA-1322F5FFC16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168" authorId="0" shapeId="0" xr:uid="{311DD73A-AC47-4E4B-9E46-AABADC697C1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68" authorId="0" shapeId="0" xr:uid="{608D1874-5BDD-45AB-A202-6C2BF86345B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168" authorId="0" shapeId="0" xr:uid="{D65E3158-80E3-47B9-9D28-4C7B09C07ED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68" authorId="0" shapeId="0" xr:uid="{65B63FA4-4CBE-4D01-838D-18EE67BD724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169" authorId="0" shapeId="0" xr:uid="{709026A0-C5AA-448E-A44C-3A5E4C766E7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169" authorId="0" shapeId="0" xr:uid="{71742A70-0607-44B5-AAD1-9874B5DDEEB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169" authorId="0" shapeId="0" xr:uid="{5DE3F7F8-1596-45F4-9EFF-9CC3611AA569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169" authorId="0" shapeId="0" xr:uid="{38F1FAB6-E6BC-4FDB-8F6F-7E7013FEBE9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169" authorId="0" shapeId="0" xr:uid="{9BBD5079-92B3-4FE8-A2B0-B934B59E554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169" authorId="0" shapeId="0" xr:uid="{155129FC-CDD1-4824-8D69-3C62E9B5206C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169" authorId="0" shapeId="0" xr:uid="{8FEC863A-B278-4447-8914-5FE4437C172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169" authorId="0" shapeId="0" xr:uid="{D8F03B75-F84B-4B2D-AE2F-A4A707E0E5C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169" authorId="0" shapeId="0" xr:uid="{FFBF16DC-9DEC-4BCB-B1F9-B9EE843B15E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169" authorId="0" shapeId="0" xr:uid="{99DF020A-439B-4609-BE1C-6E15CD63A1FC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169" authorId="0" shapeId="0" xr:uid="{4CC08E71-C161-40AC-84BC-E5A538ABB9D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169" authorId="0" shapeId="0" xr:uid="{70019AEF-8735-4261-9F33-4D6FD74F279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169" authorId="0" shapeId="0" xr:uid="{4222D937-E3B1-4A36-8DC6-4823610B6C1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169" authorId="0" shapeId="0" xr:uid="{CDA71451-CA78-429F-AE1D-6018ADFF245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169" authorId="0" shapeId="0" xr:uid="{56C44645-54F3-4690-8F98-208F5ADFADC9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169" authorId="0" shapeId="0" xr:uid="{E74FC325-FC57-41A3-BB1B-F86FE5AF0D2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169" authorId="0" shapeId="0" xr:uid="{2F108FA5-264B-4FF1-B973-2D3FBBA5B15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169" authorId="0" shapeId="0" xr:uid="{09614CD5-CA14-4FC8-B0E9-70BF048AFA37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169" authorId="0" shapeId="0" xr:uid="{758BDE6F-8206-451E-A909-7F4691CCA06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169" authorId="0" shapeId="0" xr:uid="{0035CAC5-A881-4835-AE71-39D3745E17A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169" authorId="0" shapeId="0" xr:uid="{3C8CA02A-FEE3-4652-AEFF-DFD091957B89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169" authorId="0" shapeId="0" xr:uid="{68A329B4-6A7A-4FAD-B0E1-4CCC73BDBEE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169" authorId="0" shapeId="0" xr:uid="{D342054C-6BE9-450A-820B-CA8AFBFD204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169" authorId="0" shapeId="0" xr:uid="{3C9645B6-8956-432E-BF5E-2F8B4394788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169" authorId="0" shapeId="0" xr:uid="{08F63246-D4D1-41F9-A453-DBF8205A4D6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169" authorId="0" shapeId="0" xr:uid="{247BD747-8878-478C-9511-084A2EDB94F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169" authorId="0" shapeId="0" xr:uid="{FCF2A1A7-CCE5-4E8C-891B-2051F5194E5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169" authorId="0" shapeId="0" xr:uid="{83FDE416-D9F0-476C-80C4-5BDDE1E566FE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169" authorId="0" shapeId="0" xr:uid="{C400821F-E748-4D55-98C8-263946C4A61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169" authorId="0" shapeId="0" xr:uid="{70CF5538-0596-404C-BC21-662D978461E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169" authorId="0" shapeId="0" xr:uid="{9E68C5A0-3542-4328-8AA0-0594983715C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169" authorId="0" shapeId="0" xr:uid="{F8F12E6C-52F6-4616-AF32-67D0CFE9ECA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169" authorId="0" shapeId="0" xr:uid="{35875A52-E435-4AC8-A4CA-F5ED98BCF2A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169" authorId="0" shapeId="0" xr:uid="{B521C995-2636-4A06-8A81-DCC0C1ACA92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169" authorId="0" shapeId="0" xr:uid="{65E52A54-81C9-4598-A22D-9F3E04C757D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169" authorId="0" shapeId="0" xr:uid="{6C85C185-F683-4743-902A-B0B8D1AA03B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171" authorId="0" shapeId="0" xr:uid="{B851948C-82B0-491F-9A01-2B828719826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71" authorId="0" shapeId="0" xr:uid="{C790C04F-F35F-410C-8512-C39673DD5EF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71" authorId="0" shapeId="0" xr:uid="{5677B130-1D69-4631-A5E2-0CD13CDF729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71" authorId="0" shapeId="0" xr:uid="{EE126211-A1FC-4F96-B4FA-55D0B9BB645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71" authorId="0" shapeId="0" xr:uid="{093372EF-74CD-4580-AA16-89AB7D534A5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71" authorId="0" shapeId="0" xr:uid="{5C91865C-43E7-47CE-A343-313D60069EC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71" authorId="0" shapeId="0" xr:uid="{82DB0880-86A5-4B7C-BC16-9F944D6514F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71" authorId="0" shapeId="0" xr:uid="{6B590F53-6FB4-4CD6-AEDA-774C65E1B03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71" authorId="0" shapeId="0" xr:uid="{90C6B82D-0AD3-4538-9205-9214F9B9E60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71" authorId="0" shapeId="0" xr:uid="{91FFE0C9-7268-4179-A582-A9C827BA59B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71" authorId="0" shapeId="0" xr:uid="{8AC58788-0794-4C2E-893E-A11A4EFD375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71" authorId="0" shapeId="0" xr:uid="{1922A75A-3EBC-47BF-8FFC-BB52A1F48A9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71" authorId="0" shapeId="0" xr:uid="{BA484D26-3DA6-4BFA-8CCD-06CED028C29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71" authorId="0" shapeId="0" xr:uid="{D2061FDF-3520-4715-BBBA-C1B991D95C6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71" authorId="0" shapeId="0" xr:uid="{4299ECE9-8379-409A-BA52-4A99141D6F2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172" authorId="0" shapeId="0" xr:uid="{91BED7B9-8B89-4189-8165-D49C2174D31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72" authorId="0" shapeId="0" xr:uid="{8F3F312C-9D18-43B7-8897-7D913B3E523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72" authorId="0" shapeId="0" xr:uid="{42C30D41-C1AF-480A-9816-6137F6406A7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72" authorId="0" shapeId="0" xr:uid="{4B278A74-FA5A-4E1E-BC1B-2B4990EDBEA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72" authorId="0" shapeId="0" xr:uid="{0EAA044C-E920-480C-B2A0-E0567EE3E35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72" authorId="0" shapeId="0" xr:uid="{09FDF42A-95AE-41BB-95CA-2D6C57EE8AA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72" authorId="0" shapeId="0" xr:uid="{8D2CBB15-3C11-4444-844B-66708154AC7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72" authorId="0" shapeId="0" xr:uid="{A0DF52B6-247C-4233-BE58-72DBB99E954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72" authorId="0" shapeId="0" xr:uid="{35375BFB-1292-4600-B92D-EBF020B61C7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72" authorId="0" shapeId="0" xr:uid="{3CCD8CFE-3CDD-46BA-901E-2CD8C5EAF52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72" authorId="0" shapeId="0" xr:uid="{DD4F6D3F-B530-436B-998E-DE4A43F03F1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72" authorId="0" shapeId="0" xr:uid="{89FFCE4B-FC45-4EB2-BDD5-B421DD9DAF4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72" authorId="0" shapeId="0" xr:uid="{6CDC38F0-B306-4CFF-ABF9-DF4194D386F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72" authorId="0" shapeId="0" xr:uid="{F1C0241E-3A95-43A1-9B55-A757FF2D885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72" authorId="0" shapeId="0" xr:uid="{0D4FBCBC-909E-41B5-A58C-223D8F5602C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73" authorId="0" shapeId="0" xr:uid="{DBBBD122-2CE8-4AC3-99BA-46AE3D580D9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73" authorId="0" shapeId="0" xr:uid="{BB47A0A8-DBAA-41C5-B0D6-224240C6D7E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73" authorId="0" shapeId="0" xr:uid="{1FE85942-2965-48FD-9C08-759E4B25FB2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174" authorId="0" shapeId="0" xr:uid="{2A422FD3-0E6B-492E-817D-0010415CD1D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74" authorId="0" shapeId="0" xr:uid="{D0676060-E7BD-44A6-8A3E-D5E06C047460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174" authorId="0" shapeId="0" xr:uid="{C64A2011-5247-49A5-8937-72160DA6194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74" authorId="0" shapeId="0" xr:uid="{C0A2C4C6-B68C-43B4-AC2D-7B223CA6CF7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174" authorId="0" shapeId="0" xr:uid="{A379B8A8-ACA3-46FD-9A59-7415DD65B79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74" authorId="0" shapeId="0" xr:uid="{6C978E10-680B-481F-A8D0-C85FEB3C72A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174" authorId="0" shapeId="0" xr:uid="{0F0EAEED-A6B5-47BE-8981-3C7A5A1B8E4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74" authorId="0" shapeId="0" xr:uid="{D32CCFC7-F897-43DD-8F2F-8E4F83816DB1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174" authorId="0" shapeId="0" xr:uid="{942B292D-7361-4ABA-B253-3124A26C8F7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74" authorId="0" shapeId="0" xr:uid="{2629D3A4-0DE1-44C5-BA4A-33506328919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174" authorId="0" shapeId="0" xr:uid="{723865BF-5F04-40B2-8F22-36E0D8DD3C9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74" authorId="0" shapeId="0" xr:uid="{7C290863-2959-469C-9DDC-71EEC176DB04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174" authorId="0" shapeId="0" xr:uid="{63C1880A-025F-43F0-A03A-B986225E9E6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74" authorId="0" shapeId="0" xr:uid="{DE2CCE6F-FB66-4C22-81DA-383E4481BB0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174" authorId="0" shapeId="0" xr:uid="{F171B5BE-209C-4C3A-8F9D-A892250B193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74" authorId="0" shapeId="0" xr:uid="{5770DEED-F173-4633-9327-CCD8BF95B36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174" authorId="0" shapeId="0" xr:uid="{439DEAFF-C395-4A3D-86A2-D627CB72A98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74" authorId="0" shapeId="0" xr:uid="{C22545F3-95A2-4625-BF0B-84D2D2614D7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174" authorId="0" shapeId="0" xr:uid="{AA5368BA-8AE1-49DE-84B9-FBEF2763844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74" authorId="0" shapeId="0" xr:uid="{C43421C4-8996-4C80-B26B-5BE05EFA40C1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174" authorId="0" shapeId="0" xr:uid="{55DE2F01-74E2-4452-B241-CCD26E1B71D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74" authorId="0" shapeId="0" xr:uid="{C58EDB10-1BF2-40D6-87F8-5275A5E87D7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174" authorId="0" shapeId="0" xr:uid="{593CD046-5097-4D29-8390-13BDD285CB0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74" authorId="0" shapeId="0" xr:uid="{4A4D7B75-0FB6-4301-8E6D-D2DCD1CB5B0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174" authorId="0" shapeId="0" xr:uid="{34A785EB-4C44-4C6F-AC4F-6B94047E3BE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74" authorId="0" shapeId="0" xr:uid="{3150D19F-C0AF-48A2-91DD-14104A41A3F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174" authorId="0" shapeId="0" xr:uid="{99AF7574-B880-4725-A758-AE3D5E7ACED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74" authorId="0" shapeId="0" xr:uid="{D8DBA62F-C9B0-4589-AB5E-7CA9150DDFB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174" authorId="0" shapeId="0" xr:uid="{BC70373F-6718-45F1-8879-5695CB879CD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74" authorId="0" shapeId="0" xr:uid="{AFB9E82C-A02B-45D5-9468-3FA9883A22F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174" authorId="0" shapeId="0" xr:uid="{83A62501-94CC-4797-8881-3C9220CDF87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74" authorId="0" shapeId="0" xr:uid="{BDC9B90E-2CDE-4BB1-98D9-51FA2C03A03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174" authorId="0" shapeId="0" xr:uid="{B30E3B07-BCC4-4552-8393-9BC69F0F04C9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174" authorId="0" shapeId="0" xr:uid="{DB18007C-CB82-4CE1-8DB9-18D7605D8A0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74" authorId="0" shapeId="0" xr:uid="{3F9BE945-5E53-4A4F-9EB8-1966312920A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174" authorId="0" shapeId="0" xr:uid="{DE639E86-CC79-4EBF-A6A9-3D3D50A45305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174" authorId="0" shapeId="0" xr:uid="{86946BC9-2236-40FE-A353-513837FE4CA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74" authorId="0" shapeId="0" xr:uid="{DCA422DC-F4A3-41A8-8AAF-2701CE0FF55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174" authorId="0" shapeId="0" xr:uid="{80E0AC7F-C4DA-41AC-B513-7FF8AF2794DF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175" authorId="0" shapeId="0" xr:uid="{4BF696D5-D034-4E6D-9FD3-50B15845370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75" authorId="0" shapeId="0" xr:uid="{3C6AD554-0B79-42AE-8E66-7F1E6347ADA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75" authorId="0" shapeId="0" xr:uid="{8D03E6F8-1617-4760-904A-3A550A1CB5C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75" authorId="0" shapeId="0" xr:uid="{9ECEF8A5-3452-4457-AD74-3215CCDAB36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75" authorId="0" shapeId="0" xr:uid="{5E2A1A4E-D642-4751-9F77-A06866A8F13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75" authorId="0" shapeId="0" xr:uid="{59B2FE3C-5AD1-4451-9CCF-82828FE8113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75" authorId="0" shapeId="0" xr:uid="{84B47FB2-7EE7-442C-911D-BCCA0F3DBD9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75" authorId="0" shapeId="0" xr:uid="{DB3634DC-E262-4F5B-8A25-21C0C897A0A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75" authorId="0" shapeId="0" xr:uid="{BF2F71C1-53AF-4C77-80AC-98D796F0900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75" authorId="0" shapeId="0" xr:uid="{05C8EBB3-51BB-42AA-83A5-E40291BECAB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75" authorId="0" shapeId="0" xr:uid="{7329DBDE-D77F-447C-8997-DECECC1B425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75" authorId="0" shapeId="0" xr:uid="{8FCB6EDC-031C-4CAE-94D2-EA89E7C60EB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75" authorId="0" shapeId="0" xr:uid="{C96F5DFF-5F3E-40CA-BAB7-3616AF3DB9D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75" authorId="0" shapeId="0" xr:uid="{F481BA95-F4CA-4013-BC18-727007825A5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75" authorId="0" shapeId="0" xr:uid="{D924B282-2BAF-4CBB-B473-DA5CA23E427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75" authorId="0" shapeId="0" xr:uid="{3B28E756-DEAD-4DC0-9720-CDA1C8B97C9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75" authorId="0" shapeId="0" xr:uid="{00273882-BC63-4692-88D8-27AC0508822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75" authorId="0" shapeId="0" xr:uid="{B481DFE7-DC51-4FE9-9C94-734D5B9373E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176" authorId="0" shapeId="0" xr:uid="{DEB889B5-1B3C-47A7-84DE-99F1351371F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76" authorId="0" shapeId="0" xr:uid="{D63907AE-2061-449A-992C-5D0C6D04F37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76" authorId="0" shapeId="0" xr:uid="{BB1EA4E0-E323-402A-AB21-AE7A1B1CD2F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76" authorId="0" shapeId="0" xr:uid="{0EEE0626-5B19-4A75-8010-DF604403336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76" authorId="0" shapeId="0" xr:uid="{10649FC2-6CC8-43DE-B907-349B58FFEA0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76" authorId="0" shapeId="0" xr:uid="{3BC6D02A-170E-430D-804B-CE3A4E209FA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76" authorId="0" shapeId="0" xr:uid="{8CFC6556-F82B-4F9D-86AD-3B2919A3193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76" authorId="0" shapeId="0" xr:uid="{74B28320-E5FF-4DBF-BEEE-49DBE2174AD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76" authorId="0" shapeId="0" xr:uid="{637D17A5-9352-448A-BB25-37CFB077939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76" authorId="0" shapeId="0" xr:uid="{2C97C4D0-5B6F-4725-9F7A-C374B3F8617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76" authorId="0" shapeId="0" xr:uid="{C808013B-1A8B-40C2-9788-0DCD7F2C8FE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76" authorId="0" shapeId="0" xr:uid="{FE55993B-5B0F-4C27-8A50-F74F5E4CD15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76" authorId="0" shapeId="0" xr:uid="{C4AFAB46-187C-4D09-9790-368E404AD96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76" authorId="0" shapeId="0" xr:uid="{1C4D8D2C-BD24-415B-A249-AE60DB3CD3C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76" authorId="0" shapeId="0" xr:uid="{186732B7-2202-47CD-97CE-974B164829B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76" authorId="0" shapeId="0" xr:uid="{5FA3DE0F-7A92-40AF-BB7F-3295316158E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76" authorId="0" shapeId="0" xr:uid="{08D1B6A7-B739-4149-89C8-33755B25191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76" authorId="0" shapeId="0" xr:uid="{CB7EF9FB-0944-4BF2-8C5B-20F8FA3FA85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178" authorId="0" shapeId="0" xr:uid="{F97668DF-A192-4242-A468-802F75764DF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78" authorId="0" shapeId="0" xr:uid="{0176071B-D230-4E30-9CCD-04EFEC09362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178" authorId="0" shapeId="0" xr:uid="{18C4A877-0218-410E-A258-11829A57A9F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78" authorId="0" shapeId="0" xr:uid="{01D66D1F-CA12-42D8-9E19-9633158C57D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178" authorId="0" shapeId="0" xr:uid="{840286C1-D55F-4E91-8100-F281367DE80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78" authorId="0" shapeId="0" xr:uid="{545AD2ED-8724-4C49-BC78-47E7C909AC2E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178" authorId="0" shapeId="0" xr:uid="{6563B4F2-BECC-4AA8-9312-5888FB775E8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78" authorId="0" shapeId="0" xr:uid="{C2958283-8E49-47A1-91BB-DB28D4B5991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178" authorId="0" shapeId="0" xr:uid="{24C55FC0-7A14-4E25-ABE4-E8BDDAFADF2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78" authorId="0" shapeId="0" xr:uid="{26021345-69E3-4E4A-B841-5F36ADAE992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178" authorId="0" shapeId="0" xr:uid="{F622DA8D-F554-418C-96F6-42299F4F2B6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78" authorId="0" shapeId="0" xr:uid="{5039C6A7-ACFD-4349-AD1E-4EA60CE4596E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178" authorId="0" shapeId="0" xr:uid="{8A0200F2-5C68-46FA-A70F-8E1BA29F029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78" authorId="0" shapeId="0" xr:uid="{008DC2C9-D0A7-4A9D-86AF-9D713E69314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178" authorId="0" shapeId="0" xr:uid="{95BBBCBE-56AF-4D45-9F21-7FDE357427A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78" authorId="0" shapeId="0" xr:uid="{F67E701B-50C2-4042-A5E0-E5182988428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178" authorId="0" shapeId="0" xr:uid="{7E86F403-2186-4402-A142-2145CB208A6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78" authorId="0" shapeId="0" xr:uid="{7498828D-C68E-4D2F-9C44-8353E07B095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178" authorId="0" shapeId="0" xr:uid="{B93331C9-8A6B-41A6-A05F-C4EDBB83CF7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78" authorId="0" shapeId="0" xr:uid="{1AF606FA-8B93-4DB6-98EC-19091889D3D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178" authorId="0" shapeId="0" xr:uid="{7240B293-0912-463E-8DD9-FFA19A0FF3C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78" authorId="0" shapeId="0" xr:uid="{FABD77B4-7549-4603-BCDD-04285ED77F8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178" authorId="0" shapeId="0" xr:uid="{F38F1905-F532-4210-8823-7587E4D5567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78" authorId="0" shapeId="0" xr:uid="{031CB1A2-EE02-4723-ADD8-67CFC8F76AB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178" authorId="0" shapeId="0" xr:uid="{2DF4D25F-0F35-4FB2-BB66-3A2E4D2E748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78" authorId="0" shapeId="0" xr:uid="{CC107D29-4E28-4A1E-A7EC-4FA809CD708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178" authorId="0" shapeId="0" xr:uid="{546A451E-CF3D-4DE6-951D-F44C0225518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78" authorId="0" shapeId="0" xr:uid="{6897ECFB-E650-474F-9A4B-729A1807BC0E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178" authorId="0" shapeId="0" xr:uid="{2B9B665F-697C-430B-8721-52A8284153C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78" authorId="0" shapeId="0" xr:uid="{C7CE7120-21AE-4AE7-AA77-2C32750C616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178" authorId="0" shapeId="0" xr:uid="{06CD8158-5DD5-4987-A3CE-511BD03D21A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78" authorId="0" shapeId="0" xr:uid="{AA639B2B-FBD9-4F0A-8E18-A795D5C6FF2E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178" authorId="0" shapeId="0" xr:uid="{C0AC6B37-C9E6-492D-B4F2-6B2CBAF9034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78" authorId="0" shapeId="0" xr:uid="{7A8DEAE6-43FA-4933-ADA7-174AAD1C5AC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178" authorId="0" shapeId="0" xr:uid="{672C42DE-200C-49AA-9B55-E336D5A7AB3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78" authorId="0" shapeId="0" xr:uid="{DF539C3F-898D-48F1-B0D8-7D16F85B410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179" authorId="0" shapeId="0" xr:uid="{DC3DC3E2-4645-4A97-8260-0A021AE5B3D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179" authorId="0" shapeId="0" xr:uid="{97DD26B4-C2B2-45D9-BE04-7CEED2FDF25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179" authorId="0" shapeId="0" xr:uid="{F7DA79AD-1941-4A31-A927-E7EE910C0E5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179" authorId="0" shapeId="0" xr:uid="{0C3BD36E-470C-4AE2-889E-051066A0564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179" authorId="0" shapeId="0" xr:uid="{9C90D6F5-09C8-425E-A21E-D9EA0E66815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179" authorId="0" shapeId="0" xr:uid="{D59BD70E-BAD4-4197-88D6-1A8A3DE2BFD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179" authorId="0" shapeId="0" xr:uid="{25581B7C-716B-4816-9D09-98FFDF668F1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179" authorId="0" shapeId="0" xr:uid="{E905FFCF-F7D7-429B-B2D8-EECF42FAECEC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179" authorId="0" shapeId="0" xr:uid="{3EA26634-E485-40A0-B9DB-830A7D039C4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179" authorId="0" shapeId="0" xr:uid="{83CF1C60-7A10-42D3-BFDC-37454A164DC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179" authorId="0" shapeId="0" xr:uid="{51D6EC93-8001-4511-B042-A5327210A4A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179" authorId="0" shapeId="0" xr:uid="{0682C628-4100-4181-B3F8-875C4DA1E6D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179" authorId="0" shapeId="0" xr:uid="{2C4E29F4-9758-49C4-98E1-7EE0E49831E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179" authorId="0" shapeId="0" xr:uid="{19177BAD-F1F0-474E-AD31-F812EF9BD60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179" authorId="0" shapeId="0" xr:uid="{F8A1DB23-4B71-4BEB-A1F0-0D5A692F6EC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179" authorId="0" shapeId="0" xr:uid="{3DC0A392-CBBB-47E1-8BCF-10AF3C58B389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179" authorId="0" shapeId="0" xr:uid="{917380C6-BB1F-4637-B128-155C06C8786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179" authorId="0" shapeId="0" xr:uid="{0A92507C-7F59-405E-AF87-E6225FFE6A4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179" authorId="0" shapeId="0" xr:uid="{2CC7C793-A83E-4BAB-B0CA-55A5FF21079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179" authorId="0" shapeId="0" xr:uid="{48CB8052-0122-444F-B7DE-8A374CB2A06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179" authorId="0" shapeId="0" xr:uid="{517EE512-29A8-411D-9C87-2A75E3B2A20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179" authorId="0" shapeId="0" xr:uid="{8C12C64C-6B64-448F-A3BB-75B5EB5CADB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179" authorId="0" shapeId="0" xr:uid="{39964C44-1D94-4B37-981A-495E172B2BF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179" authorId="0" shapeId="0" xr:uid="{9726CDDB-7E4D-4D63-A2C0-13E83FFEAFA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179" authorId="0" shapeId="0" xr:uid="{0687B327-BFD2-47DF-A16D-5B885C41E76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179" authorId="0" shapeId="0" xr:uid="{53A9C89A-F4CC-4FF6-B787-A429E12D7E8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179" authorId="0" shapeId="0" xr:uid="{10EFE828-F8C5-4D68-A5DF-ED2A3EA6FE2D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179" authorId="0" shapeId="0" xr:uid="{45E726DF-51BA-4545-8915-5AD46759884E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179" authorId="0" shapeId="0" xr:uid="{89CBB7C0-D9D0-4A32-BF55-AD415910F27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179" authorId="0" shapeId="0" xr:uid="{3802AA77-22C2-4AD2-BA09-7545DECE0B3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179" authorId="0" shapeId="0" xr:uid="{33757566-28DD-41CB-AFB5-F57F0E0F401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179" authorId="0" shapeId="0" xr:uid="{30975FF9-1B1A-4484-A44E-9A4902C0716C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179" authorId="0" shapeId="0" xr:uid="{1DBF634E-19EA-4293-80CB-2B59A2E6D47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179" authorId="0" shapeId="0" xr:uid="{BED14B1B-34DD-4461-8E38-B1BC5337455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179" authorId="0" shapeId="0" xr:uid="{62CBB17E-2A75-4A38-A0DB-6E8789588DC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179" authorId="0" shapeId="0" xr:uid="{A57F1424-7320-438C-8658-B6469DD1CDE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181" authorId="0" shapeId="0" xr:uid="{DA6811B7-7E9A-4E69-B94B-5A9C4FB84E1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81" authorId="0" shapeId="0" xr:uid="{12A88D8C-FF74-49CD-A3BD-9B662810E43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81" authorId="0" shapeId="0" xr:uid="{212BBF22-90E6-43D0-BEA0-B8DE2318C5B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81" authorId="0" shapeId="0" xr:uid="{B9409B3D-AC00-4BD9-A6A7-1C2CF480B8B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81" authorId="0" shapeId="0" xr:uid="{11C311D5-7B2B-4C78-B361-75DFD5C97C7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81" authorId="0" shapeId="0" xr:uid="{A83CE1B4-64B6-4157-8B9C-64E668927A4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81" authorId="0" shapeId="0" xr:uid="{C4EA99CC-102F-4048-8589-C2838906725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81" authorId="0" shapeId="0" xr:uid="{B8956F5A-A3A1-427A-8F1A-CD71CC7A4B9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81" authorId="0" shapeId="0" xr:uid="{600F6D84-6F57-414B-82A2-8E88025ED5F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81" authorId="0" shapeId="0" xr:uid="{4C442A1E-A363-45DE-8BCF-D41A7DBDB9D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81" authorId="0" shapeId="0" xr:uid="{F56D198F-8393-4A6E-AA87-77CB4E7A2EE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81" authorId="0" shapeId="0" xr:uid="{75CE725C-92F6-4B49-9386-B19D9921B33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81" authorId="0" shapeId="0" xr:uid="{DD5B38F2-6C5B-4EA3-9AA6-58ECA912738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81" authorId="0" shapeId="0" xr:uid="{2AE628BE-E333-4785-BF50-8DCF743E19E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81" authorId="0" shapeId="0" xr:uid="{FC668319-949F-49E3-98EB-00B5D84D45E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182" authorId="0" shapeId="0" xr:uid="{C6635DF4-5B8E-4FC3-87F3-7C72E552A10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82" authorId="0" shapeId="0" xr:uid="{7E664C06-D005-45F5-AD0F-4CD3494D061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82" authorId="0" shapeId="0" xr:uid="{5E6B92F4-0DBB-4177-8491-343D5AE3856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82" authorId="0" shapeId="0" xr:uid="{9F0F447F-5D1E-478D-A4A8-AA29156EB70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82" authorId="0" shapeId="0" xr:uid="{609F2C13-046C-4A4A-AD9E-05B442CC592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82" authorId="0" shapeId="0" xr:uid="{BE56C518-8382-4A22-B769-E83A98050FA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82" authorId="0" shapeId="0" xr:uid="{62E6B22F-A562-4020-A50B-B967613F468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82" authorId="0" shapeId="0" xr:uid="{9835D67A-08D1-4EC5-9277-9E33BFA289A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82" authorId="0" shapeId="0" xr:uid="{9B751704-EC77-4126-B2A0-727A9B4EF17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82" authorId="0" shapeId="0" xr:uid="{A2A83FD3-E4CF-429A-959E-7906E166BEF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82" authorId="0" shapeId="0" xr:uid="{83B8341E-F0B3-44F9-991B-5B9896492A8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82" authorId="0" shapeId="0" xr:uid="{113BBDCC-B226-47EC-8FC9-994B352D41E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82" authorId="0" shapeId="0" xr:uid="{22E5D4CF-4D53-45A5-A055-904654188A2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82" authorId="0" shapeId="0" xr:uid="{86987208-65B1-4D3F-AFEA-B07F6831297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82" authorId="0" shapeId="0" xr:uid="{817CD20E-5D97-4157-9D0A-91625628EAE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83" authorId="0" shapeId="0" xr:uid="{681D6D8C-5CBB-45D8-8859-B7E5E326E40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83" authorId="0" shapeId="0" xr:uid="{68830D56-7527-4924-BCCD-BBE0C39FAE7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83" authorId="0" shapeId="0" xr:uid="{775F1729-2F8D-4B93-938F-34592F36D12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184" authorId="0" shapeId="0" xr:uid="{BBEEABEC-560E-4522-8DC2-1A82FB95AA1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84" authorId="0" shapeId="0" xr:uid="{58918F48-938B-493B-AD2B-3E68D95B3C9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184" authorId="0" shapeId="0" xr:uid="{88ECA865-CC11-4EF8-8CA3-F9C989743F5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84" authorId="0" shapeId="0" xr:uid="{0B2C6DA8-6983-460F-AD45-A8A1AFB3DA6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184" authorId="0" shapeId="0" xr:uid="{B2E8687F-427E-4677-B476-F444503D6E0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84" authorId="0" shapeId="0" xr:uid="{1E65973C-D119-4BFA-AB75-C0C38D1A4FC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184" authorId="0" shapeId="0" xr:uid="{1E34319A-B1AC-44F0-A110-DCD918E55AA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84" authorId="0" shapeId="0" xr:uid="{32903000-88E5-473B-B35C-EF8BE0113FE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184" authorId="0" shapeId="0" xr:uid="{041203DC-6E9A-486F-8D8F-7FB90438EF8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84" authorId="0" shapeId="0" xr:uid="{9EA5D586-62D1-4C64-BABA-7A808BAA9B1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184" authorId="0" shapeId="0" xr:uid="{BA1C9D57-0364-4F53-A546-6E7BB909E8C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84" authorId="0" shapeId="0" xr:uid="{C67BF5BC-6ABB-4998-8A15-5E813A88594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184" authorId="0" shapeId="0" xr:uid="{47AA11B9-B0AA-4BFE-800F-602E712F5A3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84" authorId="0" shapeId="0" xr:uid="{C09AC054-D46C-46F5-906C-8BB7D347166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184" authorId="0" shapeId="0" xr:uid="{D2771D0B-89BC-4A6D-9B6B-F5518F3165F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84" authorId="0" shapeId="0" xr:uid="{93EA308D-4E95-4BB9-A03A-27E8FEDB408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184" authorId="0" shapeId="0" xr:uid="{25EB7B1E-ACA1-4358-A5DB-AA6BAD85870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84" authorId="0" shapeId="0" xr:uid="{6CC7DB64-8110-4DEA-8C08-C05C2E74FA2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184" authorId="0" shapeId="0" xr:uid="{9E7581DB-CF17-4FA2-BBC2-4AB48074B5D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84" authorId="0" shapeId="0" xr:uid="{26FBBE0A-7A05-4668-A545-1EC9703BD1E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184" authorId="0" shapeId="0" xr:uid="{11637361-3D05-4ADB-B6D5-4D382C0D128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84" authorId="0" shapeId="0" xr:uid="{9923C819-49FF-4204-AD0F-3EBB8C90EB6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184" authorId="0" shapeId="0" xr:uid="{67A755B3-B485-47DA-8140-3F4BD1E3B4F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84" authorId="0" shapeId="0" xr:uid="{DE50FAF6-9C9F-40DA-8E40-F896AE1E44E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184" authorId="0" shapeId="0" xr:uid="{422E383D-DCED-44C8-B731-E5ED4CA75A9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84" authorId="0" shapeId="0" xr:uid="{CA8C2128-D51B-49B6-B2F3-9603AF3843A1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184" authorId="0" shapeId="0" xr:uid="{395613C9-DCCA-4F70-9FFA-42DDC892A34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84" authorId="0" shapeId="0" xr:uid="{1FF89FF1-38FB-44F1-B2DC-2A16C1E32D4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184" authorId="0" shapeId="0" xr:uid="{9ABCAA75-0CBE-4AE8-99EE-DACD54B0C87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84" authorId="0" shapeId="0" xr:uid="{F94D1431-6F69-4941-8F82-C8961161C3F1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184" authorId="0" shapeId="0" xr:uid="{DAD627BE-1D36-4730-90FD-521BED22475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84" authorId="0" shapeId="0" xr:uid="{DB5B5284-5551-46CD-B96C-B148E5879D8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184" authorId="0" shapeId="0" xr:uid="{2B87E4B5-D76A-442F-A6AB-30FB9F65A5AF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184" authorId="0" shapeId="0" xr:uid="{7F988C64-03D8-4F41-ADCF-877ECA83639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84" authorId="0" shapeId="0" xr:uid="{156D4654-C502-48DB-8D2C-58439750188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184" authorId="0" shapeId="0" xr:uid="{A8AC1A65-68EC-451E-AC8F-A2D9535D2F9F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184" authorId="0" shapeId="0" xr:uid="{C9875911-F4A6-4820-8063-B7E532F4D5B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84" authorId="0" shapeId="0" xr:uid="{4CC77356-E66D-4FB5-8463-2ABD1FF7908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184" authorId="0" shapeId="0" xr:uid="{8B860041-7976-41AC-A13B-93DE39FEA077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185" authorId="0" shapeId="0" xr:uid="{AEFA32DB-08D8-4CAA-9C34-82D822CBE26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85" authorId="0" shapeId="0" xr:uid="{1E296A23-BE00-44C5-9F90-D7D4CA79926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85" authorId="0" shapeId="0" xr:uid="{BDEBAA76-CD5E-4667-A9D4-B75E75C6391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85" authorId="0" shapeId="0" xr:uid="{D7E7D8CC-A92B-4B38-986E-2ECAB5F4D6E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85" authorId="0" shapeId="0" xr:uid="{BE779A4F-4D18-4B5E-9DD4-12921C32167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85" authorId="0" shapeId="0" xr:uid="{F4358A3C-D850-48AC-86D5-71F06A60F34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85" authorId="0" shapeId="0" xr:uid="{CD8EE471-1B68-415A-9654-80670275CBB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85" authorId="0" shapeId="0" xr:uid="{922AD7D5-FF11-4DCC-A760-DC29FAD58A9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85" authorId="0" shapeId="0" xr:uid="{254BF731-F0DE-4705-837B-8A63956D1B0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85" authorId="0" shapeId="0" xr:uid="{7F198C33-945D-4553-9203-6EB098D4EC8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85" authorId="0" shapeId="0" xr:uid="{6FBE7F02-0C88-4125-A3A5-EB8FA2AB830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85" authorId="0" shapeId="0" xr:uid="{BC38C46E-CFB8-4CC2-A754-EE37016C088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85" authorId="0" shapeId="0" xr:uid="{BF191C2C-CAC8-41E0-A323-D5FF863869C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85" authorId="0" shapeId="0" xr:uid="{D45DAB6E-ACD2-4977-830F-681436F3CF6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85" authorId="0" shapeId="0" xr:uid="{E93671B4-0394-439B-A9E0-8D11DAFAE55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85" authorId="0" shapeId="0" xr:uid="{4E94E46C-218E-41DF-A382-02D0B3D95E3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85" authorId="0" shapeId="0" xr:uid="{8EC6FE4A-E0B3-4557-8055-82B316395C5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85" authorId="0" shapeId="0" xr:uid="{D1B93406-0727-46F5-A651-C4EB6485AB7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186" authorId="0" shapeId="0" xr:uid="{FDC50C51-9AC1-46C2-9FF2-27BADDE61AC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86" authorId="0" shapeId="0" xr:uid="{656DF407-67A5-4EDC-BABD-A78BBE00FAE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86" authorId="0" shapeId="0" xr:uid="{C1AE30E8-48FE-4542-851A-3773AEF886C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86" authorId="0" shapeId="0" xr:uid="{5252C12A-476C-4874-B358-DE708E11EF0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86" authorId="0" shapeId="0" xr:uid="{92845078-70AD-443B-9390-875EDFA58FF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86" authorId="0" shapeId="0" xr:uid="{31A57725-9F94-4402-9076-274E2B9F3DB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86" authorId="0" shapeId="0" xr:uid="{BEB6E81A-0CC0-4619-8686-7D10D3AC557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86" authorId="0" shapeId="0" xr:uid="{971B02E2-7C7D-4626-8C83-28914F8D9F9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86" authorId="0" shapeId="0" xr:uid="{4353DE8A-3734-4800-B4DA-EFBA6497731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86" authorId="0" shapeId="0" xr:uid="{F0290D71-C2AC-4A33-88B8-C581105C519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86" authorId="0" shapeId="0" xr:uid="{E087F948-5AF2-4C9C-98D6-D07103D6036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86" authorId="0" shapeId="0" xr:uid="{9B12659F-56D3-40C0-9444-FC5D3367E9F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86" authorId="0" shapeId="0" xr:uid="{BB1A4C31-CDE6-4F6D-B8DD-39905A9EED6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86" authorId="0" shapeId="0" xr:uid="{5F72F7E3-6DC0-4405-9FAB-4A925AAD0A7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86" authorId="0" shapeId="0" xr:uid="{46D9637D-22AD-4198-B0FC-5628C256A77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86" authorId="0" shapeId="0" xr:uid="{E4EBB4E7-F6B1-4BB1-B896-F62FD4B8CA4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86" authorId="0" shapeId="0" xr:uid="{E2AD1937-1E5C-4A9B-B5DB-97697A7D367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86" authorId="0" shapeId="0" xr:uid="{D495F9A9-231C-44F4-922F-0238AD0967A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188" authorId="0" shapeId="0" xr:uid="{3F3A1693-417E-4A45-ADD5-25BAE53ACAC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88" authorId="0" shapeId="0" xr:uid="{E8C495D5-13A1-493B-8720-61713B3F7A8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188" authorId="0" shapeId="0" xr:uid="{9F1AB9C2-69D5-475E-8EF6-F1067232810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88" authorId="0" shapeId="0" xr:uid="{65B016C2-1B76-463A-9D81-7CACCF3C917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188" authorId="0" shapeId="0" xr:uid="{0C6551B2-6DF6-4EC8-98C0-07C17C0802E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88" authorId="0" shapeId="0" xr:uid="{0883B4B2-2D13-4DB7-B53D-7266341E486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188" authorId="0" shapeId="0" xr:uid="{E95EF4CE-DE8D-496A-962F-CEE142B32ED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88" authorId="0" shapeId="0" xr:uid="{E07BB541-CDAF-4A74-9A62-4DA44B96C2B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188" authorId="0" shapeId="0" xr:uid="{FD9F7723-B2CD-4EC7-8F5F-5E85EA79C7A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88" authorId="0" shapeId="0" xr:uid="{FD3DCBD2-AF09-452D-B2D4-EFE4549B77B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188" authorId="0" shapeId="0" xr:uid="{CFC9B97E-3035-4DBF-9196-EAF02EEF72E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88" authorId="0" shapeId="0" xr:uid="{C6A5423D-A979-4DA8-A6A6-B64571437E4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188" authorId="0" shapeId="0" xr:uid="{B75C0E0E-DEF3-41A5-A5F8-FDE1A2B6DAD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88" authorId="0" shapeId="0" xr:uid="{C1AA5651-B9A4-4B9B-880E-5393D56D7539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188" authorId="0" shapeId="0" xr:uid="{037F2F70-0E57-4371-883C-2633DD43715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88" authorId="0" shapeId="0" xr:uid="{65C64304-FD9B-4CF0-9380-1A5E1FCACF00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188" authorId="0" shapeId="0" xr:uid="{99FDA45B-2647-491C-B920-E59C8A8F7F0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88" authorId="0" shapeId="0" xr:uid="{0F82E14E-8BB4-4EF2-BCB1-01D27444E69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188" authorId="0" shapeId="0" xr:uid="{645CA1E3-E446-411D-A988-746A5A53F36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88" authorId="0" shapeId="0" xr:uid="{B9BE9B64-D0A4-43E3-9115-DF9F026F042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188" authorId="0" shapeId="0" xr:uid="{28E94282-E03D-43F8-8384-BD3686A8B94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88" authorId="0" shapeId="0" xr:uid="{A0E34318-5D4D-4716-9523-597F2E4A75CE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188" authorId="0" shapeId="0" xr:uid="{4CC18B6E-800C-4D14-A496-DB00E9A520D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88" authorId="0" shapeId="0" xr:uid="{DA71EB14-B83C-42DC-8717-A65F0FEDD20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188" authorId="0" shapeId="0" xr:uid="{9D53C102-948F-4290-8689-CDBF1329E43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88" authorId="0" shapeId="0" xr:uid="{E92B6C55-D8E3-4533-8171-98DB1E4C3F8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188" authorId="0" shapeId="0" xr:uid="{B7BDD0EC-C701-4962-98B4-3F01219C82D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88" authorId="0" shapeId="0" xr:uid="{26F947A2-19D7-45D3-BD15-D8C40A31C91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188" authorId="0" shapeId="0" xr:uid="{7BE244BE-CDFF-4D9A-AA0F-72D3026F81E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88" authorId="0" shapeId="0" xr:uid="{0F86F664-7CB9-414B-8796-03CFF4CA49C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188" authorId="0" shapeId="0" xr:uid="{13CC6EEA-99C8-47B3-BC81-61A0A7B8587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88" authorId="0" shapeId="0" xr:uid="{2C356857-95B4-4599-B977-05C9A82CCBB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188" authorId="0" shapeId="0" xr:uid="{EBB713C4-7B05-46AD-9ED0-C309AE4FFBB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88" authorId="0" shapeId="0" xr:uid="{3FBB4635-8FF3-4296-A225-8286C94F15A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188" authorId="0" shapeId="0" xr:uid="{3C356F52-C24C-436D-96BF-7EA4B5D02EC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88" authorId="0" shapeId="0" xr:uid="{90BB6793-31F6-4D0C-B5D3-AB67E67D839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189" authorId="0" shapeId="0" xr:uid="{91E2C705-2E87-457E-91BD-D853DB4E3F29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189" authorId="0" shapeId="0" xr:uid="{5F55965A-BA8E-4968-968D-1044CE12660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189" authorId="0" shapeId="0" xr:uid="{94060027-A365-49CD-AEB2-F8C32830F58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189" authorId="0" shapeId="0" xr:uid="{3BE1EE9F-2CCF-4D17-8DBC-02AA9A274637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189" authorId="0" shapeId="0" xr:uid="{3AF69841-21D9-4266-884F-491CA9F30BE5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189" authorId="0" shapeId="0" xr:uid="{4BE8D6CB-220A-45ED-A28B-0B1E578D0C4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189" authorId="0" shapeId="0" xr:uid="{EF08CFE5-2A48-42B0-A3E2-1A0D24B9F1C6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189" authorId="0" shapeId="0" xr:uid="{E52A2C79-A810-4500-8EB4-C6399AE5374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189" authorId="0" shapeId="0" xr:uid="{3343D37F-284F-4628-B3F0-051A50DDDC0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189" authorId="0" shapeId="0" xr:uid="{9434876A-E890-4C13-A4A6-E98A12EFF1D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189" authorId="0" shapeId="0" xr:uid="{7CEA6762-2C58-41AD-A4BE-6796E8A21FA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189" authorId="0" shapeId="0" xr:uid="{77F8EFF2-85CF-43E6-A54E-14FB756CFEE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189" authorId="0" shapeId="0" xr:uid="{C0969B41-6FA8-4B8A-B578-841EB8264D1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189" authorId="0" shapeId="0" xr:uid="{B9A9971B-C17D-425F-B7ED-D0446D7AB32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189" authorId="0" shapeId="0" xr:uid="{2D18D94F-BEA4-4AEB-8629-996862CB741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189" authorId="0" shapeId="0" xr:uid="{F0C90030-E403-4A84-B706-DE500C761C7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189" authorId="0" shapeId="0" xr:uid="{07BB59E1-4B06-4177-B375-C0D90AE84A5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189" authorId="0" shapeId="0" xr:uid="{25184D9D-DD9F-4B18-A4B5-00E1007D4A0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189" authorId="0" shapeId="0" xr:uid="{D9F4DA22-37D0-4B68-B843-1622F07DD049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189" authorId="0" shapeId="0" xr:uid="{73596154-7E1B-45F1-8169-7659D4F35E5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189" authorId="0" shapeId="0" xr:uid="{CEBC9076-6974-481E-8E47-2471465B073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189" authorId="0" shapeId="0" xr:uid="{619CF302-2535-42C3-BCBF-C3D2938A566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189" authorId="0" shapeId="0" xr:uid="{74187A5C-7D0F-4128-B2CB-5B2C151EA2D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189" authorId="0" shapeId="0" xr:uid="{A7F00B9A-B6E6-4466-88FA-842092E170C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189" authorId="0" shapeId="0" xr:uid="{4B07B658-DAD8-4031-BE8F-3615C533EAA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189" authorId="0" shapeId="0" xr:uid="{B478992F-7C0F-49D1-87F2-D985C215DB0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189" authorId="0" shapeId="0" xr:uid="{1426D996-C230-40D6-962B-63226BA6F82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189" authorId="0" shapeId="0" xr:uid="{8F10FB59-6CA0-4555-A207-87C1386C65F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189" authorId="0" shapeId="0" xr:uid="{422CFF9B-F611-4E02-B031-FBBCDA7F638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189" authorId="0" shapeId="0" xr:uid="{B6C93747-2F6E-4BDC-B2EB-3D78CAD8FAD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189" authorId="0" shapeId="0" xr:uid="{7E1CBCD2-2F07-4341-ACE7-B0519A6D76A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189" authorId="0" shapeId="0" xr:uid="{C6AEB42F-275D-4478-90AD-D9F64A2C344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189" authorId="0" shapeId="0" xr:uid="{9E8F80AB-117A-4539-A156-7A05304FF85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189" authorId="0" shapeId="0" xr:uid="{085CBE57-C8B0-4207-AAD8-6EBB6B04013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189" authorId="0" shapeId="0" xr:uid="{6C8E227A-DDD2-4B18-9702-94AC3A3AE77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189" authorId="0" shapeId="0" xr:uid="{0DACD4BE-DD17-4C30-B565-DAAB998D2AA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191" authorId="0" shapeId="0" xr:uid="{0B2DDC03-B776-46C4-BDCB-4B2138BDDC1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91" authorId="0" shapeId="0" xr:uid="{16C31CC8-1263-441E-8CE6-59EC80D4986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91" authorId="0" shapeId="0" xr:uid="{558FC0F8-5A4F-44FD-A000-B877197B39C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91" authorId="0" shapeId="0" xr:uid="{ECDA09AD-9E2C-4F46-82B2-5251113C88E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91" authorId="0" shapeId="0" xr:uid="{3FEA1FA1-DA7C-4FBC-A521-18FC96DF3F1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91" authorId="0" shapeId="0" xr:uid="{65801F73-4055-4D85-A7E5-B752F2392E4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91" authorId="0" shapeId="0" xr:uid="{468A12B4-85AD-4EA6-9FAF-15953001A3F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91" authorId="0" shapeId="0" xr:uid="{75ADC5DB-7F06-433E-919D-5EF9BD8B20B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91" authorId="0" shapeId="0" xr:uid="{D1AEB76B-9B0B-4C98-8329-C698206AFFA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91" authorId="0" shapeId="0" xr:uid="{2A1B8435-C0D3-4ACF-AADF-C8FE513697E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91" authorId="0" shapeId="0" xr:uid="{7D89F0C9-7E2C-4558-B616-371A17598AD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91" authorId="0" shapeId="0" xr:uid="{B9A01901-5CFB-4060-957A-CF8B9072BD8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91" authorId="0" shapeId="0" xr:uid="{8FA27D69-AB34-4BF5-A59C-7AACFE0D907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91" authorId="0" shapeId="0" xr:uid="{F97E1809-3D57-4DFB-8B30-6B9DFE0CA64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91" authorId="0" shapeId="0" xr:uid="{8DAC17D6-3F48-4F65-9FDB-7055D70E971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192" authorId="0" shapeId="0" xr:uid="{7CC53E43-7272-445E-9032-07C9562DED8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192" authorId="0" shapeId="0" xr:uid="{5F5DE6CF-F7CC-4EA0-9D16-37D6203F4C4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192" authorId="0" shapeId="0" xr:uid="{0CEAE923-9500-4BC8-B24B-AB9513AD918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192" authorId="0" shapeId="0" xr:uid="{2D60F9E8-380D-437C-9624-AA251255F58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192" authorId="0" shapeId="0" xr:uid="{0586B49D-B155-4996-860B-A911BD5724D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192" authorId="0" shapeId="0" xr:uid="{2320722F-C922-4BA4-B3F8-E188F24101D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192" authorId="0" shapeId="0" xr:uid="{C639DC78-C439-4D13-81D9-A306F0ABB96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192" authorId="0" shapeId="0" xr:uid="{E96E729F-7E28-4D50-8A23-F2E077F787E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192" authorId="0" shapeId="0" xr:uid="{7B062E89-1D40-4887-84F3-4B814692470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92" authorId="0" shapeId="0" xr:uid="{EF872F9A-B7BE-4484-97CA-7623DF387E2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92" authorId="0" shapeId="0" xr:uid="{287E0E07-F3DB-4AA9-BCCF-3989A516B72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92" authorId="0" shapeId="0" xr:uid="{AF086169-CB8D-4CE2-8C38-BEF094B388D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192" authorId="0" shapeId="0" xr:uid="{77EFF71D-7147-484E-95DE-4EDAC4B9C6F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192" authorId="0" shapeId="0" xr:uid="{2B925B88-4EF0-46A8-9141-5550F599C39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192" authorId="0" shapeId="0" xr:uid="{3B754486-5AC8-488B-B9FB-097C396E71D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193" authorId="0" shapeId="0" xr:uid="{E3BF41AD-7AFF-4936-B5D0-620A06389E2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193" authorId="0" shapeId="0" xr:uid="{707A567E-80AD-4C18-ABDD-0454A19D429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193" authorId="0" shapeId="0" xr:uid="{A9565E23-9B0B-46C6-8B76-75DD90CFF14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194" authorId="0" shapeId="0" xr:uid="{1B20D84A-BC2F-4E9C-AB60-20B7B3BC0A6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94" authorId="0" shapeId="0" xr:uid="{12399369-7C8F-431A-9912-268FF0F975BB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194" authorId="0" shapeId="0" xr:uid="{9377029C-54BB-4F0B-9EFF-9F0C6C0A041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94" authorId="0" shapeId="0" xr:uid="{2B6A7731-8216-4F31-9E71-D8BB9C33477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194" authorId="0" shapeId="0" xr:uid="{799E5747-069B-497C-A05E-21847DCAE64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94" authorId="0" shapeId="0" xr:uid="{8AFC8A6D-1978-4FA8-B7A5-56BE2401004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194" authorId="0" shapeId="0" xr:uid="{E1CAC26D-4A09-44F0-B445-479988D1F1E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94" authorId="0" shapeId="0" xr:uid="{DD4D57E0-64F1-4418-A267-74026E1692E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194" authorId="0" shapeId="0" xr:uid="{E884BA80-E9CC-41C4-AB54-24B56851569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94" authorId="0" shapeId="0" xr:uid="{55D05E9D-329F-48EA-918E-975457D309E0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194" authorId="0" shapeId="0" xr:uid="{82F2B0C2-31E9-44C1-ABBD-07677625575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94" authorId="0" shapeId="0" xr:uid="{99FF2B5C-7FBB-48E9-A073-609F9D0E18F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194" authorId="0" shapeId="0" xr:uid="{9F00FBAF-7558-49FA-A086-82B5AA094B8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94" authorId="0" shapeId="0" xr:uid="{AE4D01DB-086C-4E98-B937-4842947EF63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194" authorId="0" shapeId="0" xr:uid="{366526F2-5274-48BE-831A-A1501009374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94" authorId="0" shapeId="0" xr:uid="{D8CD0AB0-33F6-4A2E-909D-D1B1BA52CBB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194" authorId="0" shapeId="0" xr:uid="{6E937A57-F542-4D8B-82F4-346B75DCDBE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94" authorId="0" shapeId="0" xr:uid="{3EF0138E-C66C-4CFA-BDDB-427CD2C93BA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194" authorId="0" shapeId="0" xr:uid="{536FE1A2-7493-4EF1-A1F1-D28203C6834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94" authorId="0" shapeId="0" xr:uid="{F8EA5B11-2671-45FF-AA67-F77EFAFB455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194" authorId="0" shapeId="0" xr:uid="{073B9B03-610B-4A74-930A-65940B9A26C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94" authorId="0" shapeId="0" xr:uid="{F3351002-FB69-403A-8008-62362C4A3574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194" authorId="0" shapeId="0" xr:uid="{9959E5E5-B87F-4138-8CCD-2ABD78F7B88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94" authorId="0" shapeId="0" xr:uid="{905E460B-03F3-494E-9C32-F75C0E965FC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194" authorId="0" shapeId="0" xr:uid="{A660A4F1-085C-44DF-94D0-24315A17871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94" authorId="0" shapeId="0" xr:uid="{94CCAE28-0605-4335-8FE6-A2CE9D6D95D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194" authorId="0" shapeId="0" xr:uid="{952239BE-CABE-45BE-BF07-822324417DA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94" authorId="0" shapeId="0" xr:uid="{5FA7F4A7-A7A9-4CCA-AC66-38D35A334FB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194" authorId="0" shapeId="0" xr:uid="{FD840C4D-0F0E-4C1A-A471-63380227192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94" authorId="0" shapeId="0" xr:uid="{9E11DE48-DB1B-46E0-8737-6DEC11EAF660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194" authorId="0" shapeId="0" xr:uid="{69176333-9290-43B7-9BE7-6FDE28F9633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94" authorId="0" shapeId="0" xr:uid="{FCDCC434-B6C1-4F39-850B-C5E13D5CC711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194" authorId="0" shapeId="0" xr:uid="{3F842E91-088B-44BC-9D9B-6748DD09A4F9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194" authorId="0" shapeId="0" xr:uid="{2181295A-2C96-45B7-AF15-98595BCEF66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94" authorId="0" shapeId="0" xr:uid="{23244FDA-F76E-452B-8C68-C0CD44C938C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194" authorId="0" shapeId="0" xr:uid="{F96F5C75-7960-46E5-8BBA-B65AC7DFB75F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194" authorId="0" shapeId="0" xr:uid="{2086E991-7DBA-4878-BB8D-A603F9F2704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94" authorId="0" shapeId="0" xr:uid="{394031B7-ADB0-4F29-AA95-4AB06BB3EE3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194" authorId="0" shapeId="0" xr:uid="{42174BC7-7764-4C38-8759-359559C72160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195" authorId="0" shapeId="0" xr:uid="{23760550-E575-4900-BD77-BEF44A4BB0F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95" authorId="0" shapeId="0" xr:uid="{0F337E59-C3FF-461E-A19C-DFF02125C02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95" authorId="0" shapeId="0" xr:uid="{5CC31211-A73C-4553-A02E-FD42C30424F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95" authorId="0" shapeId="0" xr:uid="{B1CABE64-EDDE-415B-87DE-803503E02AF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95" authorId="0" shapeId="0" xr:uid="{CCC796E7-A2E8-4072-ACCD-BBF89EB4908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95" authorId="0" shapeId="0" xr:uid="{9CE201B5-02CF-4921-862C-4D61E912C48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95" authorId="0" shapeId="0" xr:uid="{23EA3674-1CAB-4D78-9111-DC26329668E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95" authorId="0" shapeId="0" xr:uid="{710FEB1E-0E40-44B8-8B7F-755E4FF8AFC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95" authorId="0" shapeId="0" xr:uid="{3A64EC78-35CE-4A57-A311-B6C6EE7C9B1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95" authorId="0" shapeId="0" xr:uid="{FA646A6D-D400-402B-9CBA-9705723F08B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95" authorId="0" shapeId="0" xr:uid="{12BC1A0E-A039-480C-AAE8-3086B8AA889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95" authorId="0" shapeId="0" xr:uid="{A3C87F47-02FD-4C30-A829-CF9EBA80F02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95" authorId="0" shapeId="0" xr:uid="{76D4A717-586F-4F6E-86DD-CCCF5C62C01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95" authorId="0" shapeId="0" xr:uid="{28CD05BE-3E3C-466A-9F5C-A35A89285DD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95" authorId="0" shapeId="0" xr:uid="{EE361389-DD10-41AD-94D7-B475E7E1E77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95" authorId="0" shapeId="0" xr:uid="{8B46E12C-0DFF-495A-A26E-C36C3F771A6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95" authorId="0" shapeId="0" xr:uid="{8880994F-75FC-4E50-B39D-3E2FF263B3A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95" authorId="0" shapeId="0" xr:uid="{A9F160B1-801E-42FC-A97C-74276CC0690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196" authorId="0" shapeId="0" xr:uid="{7070925E-A9FA-4C37-8036-E9F78657049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196" authorId="0" shapeId="0" xr:uid="{F3A822D8-A3F1-40D8-84AF-626E0912CA5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196" authorId="0" shapeId="0" xr:uid="{12E0A4AB-A93D-4208-84ED-B7DBEC08298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196" authorId="0" shapeId="0" xr:uid="{39149EB1-6E3D-40D2-8F3F-1070641C4F1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196" authorId="0" shapeId="0" xr:uid="{4E1E233D-A498-403F-8EFF-8870506420C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196" authorId="0" shapeId="0" xr:uid="{12A55A2E-F660-40E1-ABBB-151961698B7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196" authorId="0" shapeId="0" xr:uid="{C8859139-7FAB-4FA1-B548-D4395364021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196" authorId="0" shapeId="0" xr:uid="{ACAECBE6-7BB4-4724-B443-63EDA9DD90F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196" authorId="0" shapeId="0" xr:uid="{91B1F0DF-EFD8-4801-B57F-B4D7A7FF938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196" authorId="0" shapeId="0" xr:uid="{2BC87865-56EA-42AC-B839-17704BB3A3B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196" authorId="0" shapeId="0" xr:uid="{19DDCB4F-26DB-4748-8A21-37AF047A2BA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196" authorId="0" shapeId="0" xr:uid="{58EF5D95-A5F4-40DE-B097-42AF0309B74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196" authorId="0" shapeId="0" xr:uid="{ED10A279-32E8-4681-B698-79FEEF3677E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196" authorId="0" shapeId="0" xr:uid="{E7AC7F60-3BB5-4A5C-A2D8-CF356FEA739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196" authorId="0" shapeId="0" xr:uid="{F361AB32-6393-48F3-9FF2-0D83FA28E69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196" authorId="0" shapeId="0" xr:uid="{56998043-D253-46C4-B130-50C37C39215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196" authorId="0" shapeId="0" xr:uid="{8A6E0EE9-B062-488A-AB62-C2131954490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196" authorId="0" shapeId="0" xr:uid="{21BD2948-C5C5-4CCF-B3D1-BC23C91A807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198" authorId="0" shapeId="0" xr:uid="{D008229C-F9EF-421B-A61D-D427B0630B6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198" authorId="0" shapeId="0" xr:uid="{AE763C1B-76CC-4819-A0FA-34D405A57DE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198" authorId="0" shapeId="0" xr:uid="{506BDF60-B1E8-4B0A-BA57-FBE842FEA43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198" authorId="0" shapeId="0" xr:uid="{7166ABD1-A832-4B87-89EE-181BD8C820C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198" authorId="0" shapeId="0" xr:uid="{2368C509-E248-4F86-AE57-8C62A02A94A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198" authorId="0" shapeId="0" xr:uid="{C0FE73D5-135F-4296-A2AA-BA63EB610EF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198" authorId="0" shapeId="0" xr:uid="{24CE25CF-FA64-4FAD-858E-4482B668457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198" authorId="0" shapeId="0" xr:uid="{D3A2B353-09E0-463B-8A2C-3F6A6A131F4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198" authorId="0" shapeId="0" xr:uid="{75313C4C-061E-4944-9297-5A5E67214D6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198" authorId="0" shapeId="0" xr:uid="{DA2BEE38-CEF1-4E18-8A3B-B82A72FC60B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198" authorId="0" shapeId="0" xr:uid="{8E0BFE04-77F5-4FEB-85A0-58856CE27A8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198" authorId="0" shapeId="0" xr:uid="{FAC63075-4FFC-439B-B428-84F94C80C09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198" authorId="0" shapeId="0" xr:uid="{104C0CA0-E793-4C1D-BCF5-CA4C52158F3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198" authorId="0" shapeId="0" xr:uid="{CCDDA4B5-C838-488F-8704-C7A1A072BF7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198" authorId="0" shapeId="0" xr:uid="{B91BD8CB-79DA-45B4-BFD1-E04BECC0D44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198" authorId="0" shapeId="0" xr:uid="{122D3396-34DA-4497-9587-84EF3EECD13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198" authorId="0" shapeId="0" xr:uid="{FD19C400-64BF-462C-9471-3A9708824CC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198" authorId="0" shapeId="0" xr:uid="{645398AB-0C87-48E3-BFF1-BDBFBB556B2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198" authorId="0" shapeId="0" xr:uid="{B7F10CCB-0718-47A1-9AB2-4B78674CFD9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198" authorId="0" shapeId="0" xr:uid="{5BA364F3-B72E-41BC-BFB9-AE59CC2B04C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198" authorId="0" shapeId="0" xr:uid="{29203197-918E-4214-AE7E-EF46BFE12F5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198" authorId="0" shapeId="0" xr:uid="{FBD264AF-EC7C-45BF-B9B2-4BA3706C39B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198" authorId="0" shapeId="0" xr:uid="{063E96A3-6BE2-4F72-8664-673FC88F0D3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198" authorId="0" shapeId="0" xr:uid="{CC2A7243-E274-4965-8138-913A19562C2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198" authorId="0" shapeId="0" xr:uid="{34FBE497-6656-4EC0-9F16-0D8F40A0D0F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198" authorId="0" shapeId="0" xr:uid="{41414E46-4555-48A0-880B-3CCF7F687A6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198" authorId="0" shapeId="0" xr:uid="{3E381C34-A6B3-49F0-A211-F917B4F6607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198" authorId="0" shapeId="0" xr:uid="{F9030A67-18F9-492A-B0C1-4B6B507D0AE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198" authorId="0" shapeId="0" xr:uid="{5FFA4AF3-AD01-4911-B8C2-AD54287901A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198" authorId="0" shapeId="0" xr:uid="{24436784-F4AD-4475-A1F7-63D98DA1223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198" authorId="0" shapeId="0" xr:uid="{B61469A8-EC8D-4A58-8E09-0C67EBD952C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198" authorId="0" shapeId="0" xr:uid="{18219486-431B-46CF-ABB6-C453689D700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198" authorId="0" shapeId="0" xr:uid="{67D80C25-2260-4631-B9C7-F53925B17BD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198" authorId="0" shapeId="0" xr:uid="{9530A659-40D2-4477-B5E1-4258F38039C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198" authorId="0" shapeId="0" xr:uid="{CE28E5EA-BC87-4FB8-B3C0-92D476421D0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198" authorId="0" shapeId="0" xr:uid="{6FBD0E71-7A41-49B4-B5C3-761C521F60E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199" authorId="0" shapeId="0" xr:uid="{6E7D5934-479F-4C45-9763-C25FB02BF15D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199" authorId="0" shapeId="0" xr:uid="{A411A707-DA36-416C-9778-B56715EB924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199" authorId="0" shapeId="0" xr:uid="{50177592-FD0D-4AA4-B68A-0AAD3EB6CF5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199" authorId="0" shapeId="0" xr:uid="{ECE2EA9B-31D4-46E0-8212-8C6D583C5DEE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199" authorId="0" shapeId="0" xr:uid="{74CE8D1F-A2B3-4790-AA24-6AEC568E3F1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199" authorId="0" shapeId="0" xr:uid="{2822ED51-AF24-461B-B6C4-CD5EA7A1E10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199" authorId="0" shapeId="0" xr:uid="{4E694762-C670-422D-9E3C-92243C047E2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199" authorId="0" shapeId="0" xr:uid="{F5A12056-DE22-42AD-917C-9DA6602679E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199" authorId="0" shapeId="0" xr:uid="{E9552EBA-758C-48C2-89E0-A4C938190A0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199" authorId="0" shapeId="0" xr:uid="{06474E71-F290-45D0-946C-CEB691C1130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199" authorId="0" shapeId="0" xr:uid="{EE350381-7FB7-43FA-A8EB-907FE91CE78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199" authorId="0" shapeId="0" xr:uid="{04D6E047-1F18-45A6-9AFE-A1748444600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199" authorId="0" shapeId="0" xr:uid="{7829EDC8-AC0C-4BCB-9EF4-3CF43C613A6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199" authorId="0" shapeId="0" xr:uid="{C685ECA0-99B8-4A1B-87DA-C70F345E71D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199" authorId="0" shapeId="0" xr:uid="{4E84611F-59F0-496A-A9E3-5E6D218ABD9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199" authorId="0" shapeId="0" xr:uid="{B13B6F51-C774-4301-ACF1-37359CE28C5E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199" authorId="0" shapeId="0" xr:uid="{6078D175-1C36-4BEF-A03F-72F796BD2CCD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199" authorId="0" shapeId="0" xr:uid="{474D745C-E799-45A8-B9C1-E65E93FA557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199" authorId="0" shapeId="0" xr:uid="{DC78F9B1-669C-4031-AB8E-8C52B683D7A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199" authorId="0" shapeId="0" xr:uid="{877AABF2-56B2-47D7-B50B-39DFFF31C8CE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199" authorId="0" shapeId="0" xr:uid="{3647CFBB-5647-4DCD-8D93-88566CB2473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199" authorId="0" shapeId="0" xr:uid="{6D2CC419-DD14-44E2-BE30-2968E15AD29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199" authorId="0" shapeId="0" xr:uid="{621EA721-5ADF-4B9A-94E7-EC4911CBA92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199" authorId="0" shapeId="0" xr:uid="{57805938-A5E6-418D-89B1-C3AD8444CA7E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199" authorId="0" shapeId="0" xr:uid="{141C4880-903A-4C39-9C3C-4660BBA8919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199" authorId="0" shapeId="0" xr:uid="{531FB846-56DB-42CD-9BB4-5FBB846AD5E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199" authorId="0" shapeId="0" xr:uid="{7D746D31-FC21-4CC4-B071-6C4C335C6B7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199" authorId="0" shapeId="0" xr:uid="{0C819E48-45A6-4DB7-8D5E-B18490423C2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199" authorId="0" shapeId="0" xr:uid="{0C05FA64-E8E0-43C1-8B74-AA833BA79F6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199" authorId="0" shapeId="0" xr:uid="{2AEB830C-DE6D-4224-9802-4F55F08A124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199" authorId="0" shapeId="0" xr:uid="{35DFA620-FA16-45F5-933B-FDB2318972F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199" authorId="0" shapeId="0" xr:uid="{893495E7-DB54-460A-8329-F49DAB0DC97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199" authorId="0" shapeId="0" xr:uid="{67094669-5880-4271-AA93-6EDEE8553B2D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199" authorId="0" shapeId="0" xr:uid="{B0A85116-5E27-4D3F-AE29-3753CAFD0E2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199" authorId="0" shapeId="0" xr:uid="{EC652B49-291D-4A12-8F47-02D55B91FC2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199" authorId="0" shapeId="0" xr:uid="{6BA37E81-1DBB-40D8-9169-23DC133BA41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201" authorId="0" shapeId="0" xr:uid="{D588DCC6-6CB7-4CB9-93F0-9F8DFB8865F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201" authorId="0" shapeId="0" xr:uid="{51D155CA-400B-48BD-9402-6334D4B05F8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201" authorId="0" shapeId="0" xr:uid="{E6327891-3806-43BE-ABF8-F618D298B08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201" authorId="0" shapeId="0" xr:uid="{490CB1C8-784D-4122-8E82-D6EE5CBD3E7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201" authorId="0" shapeId="0" xr:uid="{82AD6E8D-8B4C-467D-909D-AD106D24DD2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201" authorId="0" shapeId="0" xr:uid="{E69018C5-D4FD-4460-B316-4A768C31030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201" authorId="0" shapeId="0" xr:uid="{413350ED-E0AD-431B-9A37-65812F71AC6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201" authorId="0" shapeId="0" xr:uid="{3EB146AC-99AF-49C4-B105-41E82EF8F7C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201" authorId="0" shapeId="0" xr:uid="{9AC02643-54D7-4775-AF21-F1EFD54F06E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201" authorId="0" shapeId="0" xr:uid="{3CE355A6-18AA-400B-84E0-81997F03660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201" authorId="0" shapeId="0" xr:uid="{82C26DBF-3A71-49EC-8144-CFC6D10EBC3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201" authorId="0" shapeId="0" xr:uid="{E4FF8EF6-8B4E-4C67-99FE-8226C615CCB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201" authorId="0" shapeId="0" xr:uid="{E1B5CAFB-A4EE-45BE-B9FA-866F88F6512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201" authorId="0" shapeId="0" xr:uid="{95F46CCC-5546-43E3-9DB0-653E8BFB1B0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201" authorId="0" shapeId="0" xr:uid="{18648D8B-6146-4570-BEB4-FE05E920752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202" authorId="0" shapeId="0" xr:uid="{5E55F0A6-2623-4A4F-BCED-EFFA5D817D6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202" authorId="0" shapeId="0" xr:uid="{A8B9F0B8-BBE8-4438-9D83-D81679CC12C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202" authorId="0" shapeId="0" xr:uid="{ADF67DA8-BAE4-4BB0-9CFD-5E214FCB41A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202" authorId="0" shapeId="0" xr:uid="{63A13F89-FF8A-44CE-B8A0-A854590F7D7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202" authorId="0" shapeId="0" xr:uid="{CDEE990F-56BD-4885-B987-BF1BC1E7F29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202" authorId="0" shapeId="0" xr:uid="{5BFF9FFE-3E5E-4177-91D5-ADBDBF723CF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202" authorId="0" shapeId="0" xr:uid="{85A44D7F-EEC5-4DB9-9835-70ECF1959E3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202" authorId="0" shapeId="0" xr:uid="{DC03F8A4-174B-40A9-8361-5E95ED0BC04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202" authorId="0" shapeId="0" xr:uid="{3DAE40B9-BD0E-4C05-B269-F3A1CC468B2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202" authorId="0" shapeId="0" xr:uid="{4A530F78-3122-47B5-B13F-94BBABA0323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202" authorId="0" shapeId="0" xr:uid="{A6162FF3-8029-43C7-B610-835B67B67CF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202" authorId="0" shapeId="0" xr:uid="{782F522A-3061-4CF7-A904-C2881F74E6E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202" authorId="0" shapeId="0" xr:uid="{DBF7F22A-25A4-4F2F-9000-9C7401071A0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202" authorId="0" shapeId="0" xr:uid="{22D9295A-B5C4-442F-85AD-1DD53B5AD0F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202" authorId="0" shapeId="0" xr:uid="{357FEB45-1A5D-406C-922D-D759B89C1E2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203" authorId="0" shapeId="0" xr:uid="{DDFD65EE-0F16-4E03-B4A8-BC683975B23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203" authorId="0" shapeId="0" xr:uid="{24A8CDB4-9001-46C9-9483-47FCE1E21BA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203" authorId="0" shapeId="0" xr:uid="{4BEED439-4749-4E80-8A21-92DE26A1AD8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204" authorId="0" shapeId="0" xr:uid="{24F2221E-EC06-487F-9FDE-76A79C8F39C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204" authorId="0" shapeId="0" xr:uid="{F8282D37-D3DE-4756-8DF3-1AA7BB93A81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204" authorId="0" shapeId="0" xr:uid="{BDFD1F91-16A8-4488-924E-9336BB9222F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204" authorId="0" shapeId="0" xr:uid="{CC89CD95-D856-47A6-9831-89ADDAA4D8F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204" authorId="0" shapeId="0" xr:uid="{11251424-8A77-4A85-A579-7B080DDAD84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204" authorId="0" shapeId="0" xr:uid="{CEB1DD69-7F08-430E-85F7-9ECB54010A8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204" authorId="0" shapeId="0" xr:uid="{BA47B4B6-F6D0-4090-8E9A-81D51ED5069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204" authorId="0" shapeId="0" xr:uid="{FDB755DD-463C-4A41-BC65-66C498A6C7D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204" authorId="0" shapeId="0" xr:uid="{5CBFFBCA-8F2F-4AAA-9890-58945D11619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204" authorId="0" shapeId="0" xr:uid="{6A3BE02F-98BD-47ED-9697-76547A47E91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204" authorId="0" shapeId="0" xr:uid="{2CE2B209-DECB-496D-A058-00B8CDDAD89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204" authorId="0" shapeId="0" xr:uid="{999D970C-C48B-4745-99F0-E6530933DB6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204" authorId="0" shapeId="0" xr:uid="{53E6F7CB-2458-417C-A0ED-F44C7FE18C7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204" authorId="0" shapeId="0" xr:uid="{DFBA0D64-B4D2-4AC5-8A36-BA0BD5610A2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204" authorId="0" shapeId="0" xr:uid="{32CC618E-CC7E-48F1-8117-99429166466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204" authorId="0" shapeId="0" xr:uid="{9658F1F7-466A-402B-B48B-AD21B89374E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204" authorId="0" shapeId="0" xr:uid="{A8B01B62-E8E6-451B-A043-8299409C61E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204" authorId="0" shapeId="0" xr:uid="{147DB5B7-7B4C-44DD-AA7D-B208E6E19A2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204" authorId="0" shapeId="0" xr:uid="{26DD1D41-EB18-425D-BA1A-8EFEED08BFB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204" authorId="0" shapeId="0" xr:uid="{182FC601-6AF7-4DF0-A5E0-668E6782B99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204" authorId="0" shapeId="0" xr:uid="{ECFE6812-EAF6-45AA-884C-E1B04903F4F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204" authorId="0" shapeId="0" xr:uid="{663C28D6-8450-49E6-8505-96643F23B914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204" authorId="0" shapeId="0" xr:uid="{F6D38B13-E637-4E16-BC09-F40131DE0A3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204" authorId="0" shapeId="0" xr:uid="{54055643-9CD9-477B-8B09-47B646F3FC1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204" authorId="0" shapeId="0" xr:uid="{6271D1A4-5E87-42C0-8BEF-964F09C707F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204" authorId="0" shapeId="0" xr:uid="{8B0F3516-AE64-4EBE-9BC6-26D51431A23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204" authorId="0" shapeId="0" xr:uid="{71A7B204-4A38-4A7E-ACAB-1A515ED20CD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204" authorId="0" shapeId="0" xr:uid="{DAB6ED8C-39EF-49CA-83F4-24AAC59F0E6B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204" authorId="0" shapeId="0" xr:uid="{9ABB4386-362F-441B-A3F1-62576F2F9DB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204" authorId="0" shapeId="0" xr:uid="{ADE71225-55B0-44DD-9642-C8BA9508F65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204" authorId="0" shapeId="0" xr:uid="{A897373E-D8F6-431E-9E45-AB61D2A33F3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204" authorId="0" shapeId="0" xr:uid="{7F72F8CB-5A57-469E-8F7B-4E09F1A9C57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204" authorId="0" shapeId="0" xr:uid="{4F2B10FE-FB02-468C-8D02-3CF495559F69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204" authorId="0" shapeId="0" xr:uid="{ACD69D73-2505-45CE-BA82-9A025FA2F2B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204" authorId="0" shapeId="0" xr:uid="{CAF350C7-B079-43FB-9923-81A06B41F3C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204" authorId="0" shapeId="0" xr:uid="{CE05B6D2-E8A6-4EF4-B543-87D0FE3B1B87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204" authorId="0" shapeId="0" xr:uid="{75EF8251-B688-4B5E-B535-FC5B1744B30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204" authorId="0" shapeId="0" xr:uid="{9CFB4053-09A0-4D2E-965A-FA26483C7444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204" authorId="0" shapeId="0" xr:uid="{CED8FDE9-0C7A-4AD7-9F96-CE564FBF0B84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205" authorId="0" shapeId="0" xr:uid="{49A605CB-EC09-486F-B21B-06567A127B9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205" authorId="0" shapeId="0" xr:uid="{921BF254-47B9-4F0D-B37D-29617F4B6BE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205" authorId="0" shapeId="0" xr:uid="{EBF05E88-D83E-4A8D-83BC-852A01E6986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205" authorId="0" shapeId="0" xr:uid="{C32E27C0-005F-46E6-9915-0D1CAAFC142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205" authorId="0" shapeId="0" xr:uid="{33FCDF0B-9253-4ED6-897C-BA8C392A4A6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205" authorId="0" shapeId="0" xr:uid="{4E2BAAEC-1633-4594-B3F6-C620AE6CEF8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205" authorId="0" shapeId="0" xr:uid="{89659CD9-E862-42D7-8695-9926F31D1D1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205" authorId="0" shapeId="0" xr:uid="{673CA38C-BF67-475E-B07A-3C59A1FBDB2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205" authorId="0" shapeId="0" xr:uid="{A35BED48-A621-4209-AAF9-BE2EFA6E331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205" authorId="0" shapeId="0" xr:uid="{33F8188B-7D49-4FE0-B784-0890A535C4C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205" authorId="0" shapeId="0" xr:uid="{BE9BB385-CF16-479D-A232-BF16DEB3D79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205" authorId="0" shapeId="0" xr:uid="{38697FFA-6162-460F-8AAF-876B4077518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205" authorId="0" shapeId="0" xr:uid="{F91766DC-A556-4EF6-A324-154912B6508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205" authorId="0" shapeId="0" xr:uid="{4D168594-BE7C-4312-902D-3BE9D19E5F3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205" authorId="0" shapeId="0" xr:uid="{C71DAFE1-D457-4BAB-A8F7-9CA414BFB0A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205" authorId="0" shapeId="0" xr:uid="{568AEAF4-89ED-42FC-91F2-835A7A2649F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205" authorId="0" shapeId="0" xr:uid="{2880DB1F-6B68-40DE-AFF5-6FE595ED3EB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205" authorId="0" shapeId="0" xr:uid="{F1E2AEDD-0FD4-4C67-8256-89EEB907F2A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206" authorId="0" shapeId="0" xr:uid="{2D85BF66-50F7-4098-9362-F7E4990023D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206" authorId="0" shapeId="0" xr:uid="{25D51099-E014-46A2-A235-87C77847CB7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206" authorId="0" shapeId="0" xr:uid="{2FF3411E-C4D3-4937-8118-E7C42F2F179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206" authorId="0" shapeId="0" xr:uid="{AD1DF758-EC37-46B1-A824-C8BEF22EA89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206" authorId="0" shapeId="0" xr:uid="{0323CAC0-AED4-4ABD-8388-F0224CE03E8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206" authorId="0" shapeId="0" xr:uid="{A290DFF6-9028-45E6-BC65-61C97278ACF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206" authorId="0" shapeId="0" xr:uid="{E9A5DD37-0772-4BBD-9126-CAC0D8A1690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206" authorId="0" shapeId="0" xr:uid="{581492D1-F311-4A0B-BAF5-5213E0F444C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206" authorId="0" shapeId="0" xr:uid="{2AC90BD6-22F4-4561-B737-2BF959397EE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206" authorId="0" shapeId="0" xr:uid="{04CB7DCC-61B6-4152-B26A-61E73C253DF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206" authorId="0" shapeId="0" xr:uid="{3254761B-92E7-47E2-8AAC-D08B78B080E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206" authorId="0" shapeId="0" xr:uid="{162DB284-EF11-41AB-B6CF-B28D99F25DD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206" authorId="0" shapeId="0" xr:uid="{70FC375F-52BF-4A6F-8D99-D9274DC75DC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206" authorId="0" shapeId="0" xr:uid="{710EAC01-B3DC-46B6-A54D-188ED395755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206" authorId="0" shapeId="0" xr:uid="{B7C0CD0A-7FB2-4EC1-BB8D-A3D03D6337F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206" authorId="0" shapeId="0" xr:uid="{A109788D-1A01-468B-B41D-646F75F0772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206" authorId="0" shapeId="0" xr:uid="{830B9A17-58B4-4A4C-AC17-2E53083D6CE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206" authorId="0" shapeId="0" xr:uid="{A8E7DFF1-4019-4C52-B5FE-ECFB03118CC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208" authorId="0" shapeId="0" xr:uid="{DFCCB822-7461-42EC-B5DD-AF962BE81B9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208" authorId="0" shapeId="0" xr:uid="{D3932118-7F54-437D-97FE-311FF903908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208" authorId="0" shapeId="0" xr:uid="{9D7622C9-39D6-4506-AD29-C7FC7F9532E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208" authorId="0" shapeId="0" xr:uid="{A0640293-D054-4E87-89CD-873BDF9A3FD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208" authorId="0" shapeId="0" xr:uid="{3E04346E-762A-43E5-8E23-835468FE549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208" authorId="0" shapeId="0" xr:uid="{DC7193A2-D3FF-414C-8676-F3A5983B96C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208" authorId="0" shapeId="0" xr:uid="{C9D1524A-516A-4822-9295-657808A5063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208" authorId="0" shapeId="0" xr:uid="{9ACB3469-88B4-437D-B919-6371749F34E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208" authorId="0" shapeId="0" xr:uid="{3EEBAB2A-1645-450D-AFCD-BFB12CC4B7E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208" authorId="0" shapeId="0" xr:uid="{28FE1AE4-4443-41BB-8BC7-62DA7C2D4AF0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208" authorId="0" shapeId="0" xr:uid="{92B091FB-EE6F-431A-AF5B-3580DDFEABE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208" authorId="0" shapeId="0" xr:uid="{F5C5E04C-FDB8-450C-BEA0-107FA9185EC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208" authorId="0" shapeId="0" xr:uid="{FFD52648-2553-43DD-818D-937E732DE67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208" authorId="0" shapeId="0" xr:uid="{293DB8FC-0D1C-4BC9-B214-050C0B02747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208" authorId="0" shapeId="0" xr:uid="{922F0312-673E-4304-8FF8-7D55B72B432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208" authorId="0" shapeId="0" xr:uid="{B26A5CF7-3910-43C0-896A-33B47AAD85A9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208" authorId="0" shapeId="0" xr:uid="{FF2641A3-C9C1-4E33-A9BF-BF3323944C9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208" authorId="0" shapeId="0" xr:uid="{4D81DAFD-30F9-4E0D-9BE7-2AF4960D164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208" authorId="0" shapeId="0" xr:uid="{2E4B339E-56E4-4399-8270-975097A9161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208" authorId="0" shapeId="0" xr:uid="{53FAFDDC-0632-458A-AB26-4ADAECCCEAB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208" authorId="0" shapeId="0" xr:uid="{E2441ED3-B566-4837-9AF4-EE30C0B8E6E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208" authorId="0" shapeId="0" xr:uid="{27C5A0EC-43BB-42D9-82EF-F06A305E4E8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208" authorId="0" shapeId="0" xr:uid="{310E594C-F28F-4F19-A466-80B26B8D72D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208" authorId="0" shapeId="0" xr:uid="{2EC693D9-BA38-43D9-9BF5-F6DD915DC5CE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208" authorId="0" shapeId="0" xr:uid="{6811F20F-0088-4A83-8902-E0638841EEA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208" authorId="0" shapeId="0" xr:uid="{53DBC167-6DA7-4D9D-B50B-0CD8B002C7C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208" authorId="0" shapeId="0" xr:uid="{3E3845A5-3A95-45D5-B0A5-7A08B4C65B6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208" authorId="0" shapeId="0" xr:uid="{E09FDE48-9AAE-424C-A2B2-9C641B546A19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208" authorId="0" shapeId="0" xr:uid="{D06BD149-BB99-4B20-9FD2-4E7173365B7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208" authorId="0" shapeId="0" xr:uid="{3B98D446-6BD5-4AF8-9797-E3EC9F98E86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208" authorId="0" shapeId="0" xr:uid="{C6A7D683-B3CB-4FE1-91B5-187DBAB1010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208" authorId="0" shapeId="0" xr:uid="{FD66716F-2C0A-4C8D-A0BF-12891AE0A1D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208" authorId="0" shapeId="0" xr:uid="{834EAE83-1A63-467B-9FAB-371C137A400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208" authorId="0" shapeId="0" xr:uid="{8499BE58-6303-4E48-8A71-5FF99B60D50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208" authorId="0" shapeId="0" xr:uid="{04A5E69C-F73E-408B-B31B-89D27E71F7F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208" authorId="0" shapeId="0" xr:uid="{4BC160F1-0AA5-4D33-BB38-3BBECAC02B30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209" authorId="0" shapeId="0" xr:uid="{A30BD5E1-09AD-4FED-97D4-C71864C594E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209" authorId="0" shapeId="0" xr:uid="{C36B1FCE-DA99-4253-AAE3-7608D78E9F0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209" authorId="0" shapeId="0" xr:uid="{C039D5C3-99E9-4200-8788-D20FE2C466B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209" authorId="0" shapeId="0" xr:uid="{D45E132A-BA76-478A-A4DA-43D390CFC7F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209" authorId="0" shapeId="0" xr:uid="{6148F98B-42E6-454A-9583-09600271541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209" authorId="0" shapeId="0" xr:uid="{CC5A0EDE-FB00-4AF5-82CD-4B93EF15912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209" authorId="0" shapeId="0" xr:uid="{AEFAA8B7-92DF-4B73-83BE-FE5612B0DA0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209" authorId="0" shapeId="0" xr:uid="{8DE81541-DE21-4A4B-935B-9D31FF2A46F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209" authorId="0" shapeId="0" xr:uid="{3494D18F-850F-420B-9A12-EA09B35424B9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209" authorId="0" shapeId="0" xr:uid="{B08BFA85-9FD9-4881-BB5E-7BEEB0525D9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209" authorId="0" shapeId="0" xr:uid="{6353C514-DE59-493E-84E9-D9BD488C5065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209" authorId="0" shapeId="0" xr:uid="{BABC319B-B36A-4279-92F1-03638CD4EF0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209" authorId="0" shapeId="0" xr:uid="{0B3A9E45-9A3C-4306-8AD0-00F3FDB50B99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209" authorId="0" shapeId="0" xr:uid="{20FF9CA8-F084-4CF0-8E9B-D44E9FB3AD0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209" authorId="0" shapeId="0" xr:uid="{8B5CCED4-05F2-456F-81EE-E6B20B0F4F0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209" authorId="0" shapeId="0" xr:uid="{25784D0B-C904-44F4-A15C-9BF34C1A290C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209" authorId="0" shapeId="0" xr:uid="{9A2EEEAC-0B0D-4E54-8DD0-7C6F922100B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209" authorId="0" shapeId="0" xr:uid="{38851DDA-8B17-4078-ABC2-37C9DC36098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209" authorId="0" shapeId="0" xr:uid="{E1D18768-62BA-4952-B879-0E4A2441B77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209" authorId="0" shapeId="0" xr:uid="{3BF07CF8-8C5F-4E7A-8743-286A3A86B6DE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209" authorId="0" shapeId="0" xr:uid="{D265AAEB-C705-42F8-984F-B4707C5D4A4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209" authorId="0" shapeId="0" xr:uid="{A6110654-C601-40B5-AF1B-8F0F88962A2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209" authorId="0" shapeId="0" xr:uid="{1D4C4404-1DDE-4833-B2AE-FD1BE7F98FB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209" authorId="0" shapeId="0" xr:uid="{87E1C3D2-6372-4A75-91BA-9A093D628A1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209" authorId="0" shapeId="0" xr:uid="{D0F00610-A263-4CDD-8B50-0E48FDBB781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209" authorId="0" shapeId="0" xr:uid="{02C5278F-7259-4AD0-A89C-73F41FD06369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209" authorId="0" shapeId="0" xr:uid="{555A53EA-0AE8-4F04-8E01-ECFEFA7B6CD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209" authorId="0" shapeId="0" xr:uid="{44940054-B100-43BD-85A8-410358156CA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209" authorId="0" shapeId="0" xr:uid="{79656FD5-B44D-4BBD-9F0F-6B0F4379813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209" authorId="0" shapeId="0" xr:uid="{5835B1E2-8237-42E4-B0EA-24FFB38098D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209" authorId="0" shapeId="0" xr:uid="{0A90FDEB-5E91-4DA0-B6D0-8BAEC02F472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209" authorId="0" shapeId="0" xr:uid="{F0E756C6-9332-455A-900F-4F74D92FE18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209" authorId="0" shapeId="0" xr:uid="{6B31AB3B-27AE-42C7-A39D-BACDF1AFBB3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209" authorId="0" shapeId="0" xr:uid="{64344435-68F4-41C0-9637-0C78498A2AC9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209" authorId="0" shapeId="0" xr:uid="{FC00C5FD-2415-497F-9CF8-C913BFBE6A9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209" authorId="0" shapeId="0" xr:uid="{A9FCE5D5-FBE6-4131-8BEF-8918A5FEE76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211" authorId="0" shapeId="0" xr:uid="{1213E9F3-6CF0-407E-A735-68081F5D0B6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211" authorId="0" shapeId="0" xr:uid="{F9B7468A-D70C-4DFB-B2C8-98AE7A86D69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211" authorId="0" shapeId="0" xr:uid="{E91AABDF-4408-4815-ABA5-05DE07DBF69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211" authorId="0" shapeId="0" xr:uid="{0863EC23-91E9-4B45-B568-92E28C68202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211" authorId="0" shapeId="0" xr:uid="{2A65594C-6D24-4689-B708-7CC70A1D204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211" authorId="0" shapeId="0" xr:uid="{725BD18F-A057-43EC-B419-241A034A269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211" authorId="0" shapeId="0" xr:uid="{5F9AFCB5-C9E6-4BFB-A9AC-F040E195122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211" authorId="0" shapeId="0" xr:uid="{917A6619-31D4-4338-B8EA-E9B6CAD60AD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211" authorId="0" shapeId="0" xr:uid="{30EFF849-CD87-4C47-AD6D-CD488559546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211" authorId="0" shapeId="0" xr:uid="{8F3601EF-BF47-4485-9D05-4C9D7F5B2F5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211" authorId="0" shapeId="0" xr:uid="{1E8C3C3F-D834-47BD-B24B-549050C6027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211" authorId="0" shapeId="0" xr:uid="{1269E351-B0A9-4B0A-AB09-D09A88AD977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211" authorId="0" shapeId="0" xr:uid="{43F118A7-9ADA-4A06-8F1C-7AAC1A6D103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211" authorId="0" shapeId="0" xr:uid="{5E0F4FD7-614C-4B0C-8887-2C412CA64A1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211" authorId="0" shapeId="0" xr:uid="{6B257239-396B-46CC-96F3-E69DDE19FDF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212" authorId="0" shapeId="0" xr:uid="{6DA280AB-1275-4090-AF57-1362E7B1636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212" authorId="0" shapeId="0" xr:uid="{4DCA677E-F397-4A30-B451-2FA6189B46D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212" authorId="0" shapeId="0" xr:uid="{EAC07641-BA52-4E42-B33B-D820AD7788C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212" authorId="0" shapeId="0" xr:uid="{07A34776-DB71-4DAE-88D8-5FD5FE624E8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212" authorId="0" shapeId="0" xr:uid="{D06D84B8-1B1D-484A-8A0E-34BF94C1BBD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212" authorId="0" shapeId="0" xr:uid="{24033E29-2A94-4909-AD87-6414C6AA2AF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212" authorId="0" shapeId="0" xr:uid="{A46ADC25-B270-4BC7-A4D2-7D66AF38F8C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212" authorId="0" shapeId="0" xr:uid="{1FE12F4B-5967-4A25-8034-D3BF6E05992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212" authorId="0" shapeId="0" xr:uid="{65AC0650-37FA-417D-97DB-9E8575D453E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212" authorId="0" shapeId="0" xr:uid="{7E4FCEFB-29FB-42A0-B278-7B14C508DE2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212" authorId="0" shapeId="0" xr:uid="{FCD07491-9909-4C35-8AD2-EF96C25A398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212" authorId="0" shapeId="0" xr:uid="{B991D2E5-ED4D-4453-A374-9E85E0A165F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212" authorId="0" shapeId="0" xr:uid="{067553FB-66F8-49BD-96BD-BCDC4E2770E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212" authorId="0" shapeId="0" xr:uid="{E5023915-FF5B-44F9-94BF-172E9CE426A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212" authorId="0" shapeId="0" xr:uid="{4B08E75A-AF36-4077-82B3-29AE8EE687B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213" authorId="0" shapeId="0" xr:uid="{FF0D4D5D-1D68-4253-AB1E-D58D0FA83E5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213" authorId="0" shapeId="0" xr:uid="{8393E977-F4C5-4739-B188-AA8DE7C0640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213" authorId="0" shapeId="0" xr:uid="{AD98C8D2-2734-46AE-B86B-408597B2A55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214" authorId="0" shapeId="0" xr:uid="{FA814C7B-DB0F-4829-8294-70E88917DD0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214" authorId="0" shapeId="0" xr:uid="{1F0335CB-606A-4859-8DE6-8B4F5BD120C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214" authorId="0" shapeId="0" xr:uid="{55D946AA-275F-4A6C-9467-B77A5DA5856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214" authorId="0" shapeId="0" xr:uid="{AA0E9021-CE39-4158-AD1F-83DE5592831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214" authorId="0" shapeId="0" xr:uid="{A703B74C-B097-4B0B-8FD7-29E60BB6EF5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214" authorId="0" shapeId="0" xr:uid="{DE34F424-5FE0-4B51-91BC-0DE37999A62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214" authorId="0" shapeId="0" xr:uid="{6D6BE6B4-F3A8-4770-A49B-106EDD84EF7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214" authorId="0" shapeId="0" xr:uid="{23B9ED58-B741-430C-9DF4-959F40883E8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214" authorId="0" shapeId="0" xr:uid="{D43F6F0F-6F12-4176-A2AA-5DCCDB338D4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214" authorId="0" shapeId="0" xr:uid="{AE9099F5-A334-4A67-80E2-BFE1853C870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214" authorId="0" shapeId="0" xr:uid="{B92680F7-0989-41D6-A976-4AFA85E9FBD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214" authorId="0" shapeId="0" xr:uid="{5151DAF8-6715-4808-BCF6-9214FBBEA3E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214" authorId="0" shapeId="0" xr:uid="{E7B92319-C6C9-47F0-BDC8-C69B193C0B9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214" authorId="0" shapeId="0" xr:uid="{42C90EDD-0DC8-4045-B80C-4B27D06D2A0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214" authorId="0" shapeId="0" xr:uid="{38F4CDF7-67E9-4A09-B30F-50E931191AA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214" authorId="0" shapeId="0" xr:uid="{0C8C9850-4731-4E33-B52D-F2F6A96DB31B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214" authorId="0" shapeId="0" xr:uid="{ECF427E2-E370-4964-A500-8346A9D30BB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214" authorId="0" shapeId="0" xr:uid="{007BDD63-9942-4642-8D10-3CFE75255174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214" authorId="0" shapeId="0" xr:uid="{5035BC4C-6B86-4A9F-BEB3-968EA52A488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214" authorId="0" shapeId="0" xr:uid="{EDF06997-9F3E-4B3F-B5C4-A4AB27F2490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214" authorId="0" shapeId="0" xr:uid="{B7587578-087B-416A-8EF8-FC3990ACF5B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214" authorId="0" shapeId="0" xr:uid="{8C7181AE-08B5-418F-BCCF-8DC0A18F82F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214" authorId="0" shapeId="0" xr:uid="{8C9F90AE-E52D-4BD5-AFAE-536F1204111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214" authorId="0" shapeId="0" xr:uid="{9A67AED9-71BF-43E5-B3AD-969DE9D7D25B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214" authorId="0" shapeId="0" xr:uid="{5DA2295D-6853-4197-9703-0771B8015C0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214" authorId="0" shapeId="0" xr:uid="{E2C4D07E-BA4F-45D6-BBCA-8025C73FFA50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214" authorId="0" shapeId="0" xr:uid="{9681C0AD-66D5-471D-B882-82F7270C0B5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214" authorId="0" shapeId="0" xr:uid="{3C97566F-079B-4036-8F61-4A76BAB7A7D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214" authorId="0" shapeId="0" xr:uid="{0B4E569C-8AE3-4FA9-B76C-25381E1A162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214" authorId="0" shapeId="0" xr:uid="{A7954444-1157-4EB5-8124-F9ED83E0BC3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214" authorId="0" shapeId="0" xr:uid="{44182716-2304-4F58-AA8D-C4F7C1C2782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214" authorId="0" shapeId="0" xr:uid="{114589A0-DC67-492D-9579-E836BB899F49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214" authorId="0" shapeId="0" xr:uid="{5E6D03FC-3397-477B-A6E5-A012820CF9D5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214" authorId="0" shapeId="0" xr:uid="{E52F9AAB-DA66-49C6-A511-199FDB192BD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214" authorId="0" shapeId="0" xr:uid="{A90BF791-DD64-4431-A881-4D31A925EC6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214" authorId="0" shapeId="0" xr:uid="{4458EC40-B66E-40E5-9477-9F344ECFC67A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214" authorId="0" shapeId="0" xr:uid="{F6C233AB-10E6-4B95-9792-4CB69A54C99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214" authorId="0" shapeId="0" xr:uid="{1C27EF6D-524A-4354-BD83-3E237E5FAF1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214" authorId="0" shapeId="0" xr:uid="{F462AE43-831C-4AB7-BC18-0015F9ED9291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215" authorId="0" shapeId="0" xr:uid="{8BA0EB67-51B3-4D16-9564-1773B5910B1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215" authorId="0" shapeId="0" xr:uid="{2EC49AAD-ABBB-454D-8582-850A57AE3DA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215" authorId="0" shapeId="0" xr:uid="{5AC5AE26-637D-4B3C-B423-7D5289F522C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215" authorId="0" shapeId="0" xr:uid="{207D02AC-2D04-4C47-9382-A5681A1A631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215" authorId="0" shapeId="0" xr:uid="{A4E12B56-E683-48FE-A5B8-64CD7795413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215" authorId="0" shapeId="0" xr:uid="{211BC08D-ADDF-42CF-B6AC-3F28DE26345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215" authorId="0" shapeId="0" xr:uid="{5D324BE6-617C-464C-A255-8CBF30E9857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215" authorId="0" shapeId="0" xr:uid="{67876D8A-CD8A-4300-9F75-F9C6289E554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215" authorId="0" shapeId="0" xr:uid="{7D7160B7-A3E1-4E7B-904B-80F3F2B81AF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215" authorId="0" shapeId="0" xr:uid="{64C778F4-7832-4B4D-B917-F17A9E6254D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215" authorId="0" shapeId="0" xr:uid="{486F47D7-F4FE-4944-AFAE-6C4D08C674C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215" authorId="0" shapeId="0" xr:uid="{5B134BE7-6549-49FE-8D51-EFA40FA2BD6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215" authorId="0" shapeId="0" xr:uid="{8C51A48E-5466-4778-A4E0-2BE525709EF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215" authorId="0" shapeId="0" xr:uid="{8A64FB64-7559-4B64-B2A6-A24BFF20A1E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215" authorId="0" shapeId="0" xr:uid="{3851A1F7-3FEF-4BB6-8B14-CE4A8A3522B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215" authorId="0" shapeId="0" xr:uid="{E7067155-725B-4131-B9F3-9D69006FF64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215" authorId="0" shapeId="0" xr:uid="{71B9A092-8B2E-4DB6-8C5C-8BEED349DA0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215" authorId="0" shapeId="0" xr:uid="{F0C68881-44FD-47C5-A0CF-251C2B83C02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216" authorId="0" shapeId="0" xr:uid="{8E5D471D-F711-4331-B708-90B67CFBE68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216" authorId="0" shapeId="0" xr:uid="{49F6B49D-1323-4FFB-8BBE-520744EADFA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216" authorId="0" shapeId="0" xr:uid="{4EB09D3D-94CB-4663-8012-34A9022DDE7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216" authorId="0" shapeId="0" xr:uid="{6CBA1F9A-955A-4B3D-8C56-51A5D323278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216" authorId="0" shapeId="0" xr:uid="{BA0F62AD-F37F-48F6-A5DA-7294F136737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216" authorId="0" shapeId="0" xr:uid="{2490B893-E488-46A9-B4AD-FD174DA31BB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216" authorId="0" shapeId="0" xr:uid="{582BD39B-4275-4025-B50F-C3CF5842EEF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216" authorId="0" shapeId="0" xr:uid="{FD48C462-5BDA-41A2-A81B-49FF436CAF3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216" authorId="0" shapeId="0" xr:uid="{ED5CE257-40D1-44A5-BFCA-36E4CDF3765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216" authorId="0" shapeId="0" xr:uid="{33A54D3E-84B6-4CB7-98FF-47FF4196707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216" authorId="0" shapeId="0" xr:uid="{1CA2CF6A-18E8-450C-ABE3-414083E1E72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216" authorId="0" shapeId="0" xr:uid="{AFCEB131-2698-48D3-930B-778316ACEC6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216" authorId="0" shapeId="0" xr:uid="{6CB93743-27F3-45F3-8EBD-C1F2A68ED52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216" authorId="0" shapeId="0" xr:uid="{5DF8D078-384A-44A6-B8E8-1F83CFDC6A1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216" authorId="0" shapeId="0" xr:uid="{F426FD54-BC38-49CB-9107-320A743BD34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216" authorId="0" shapeId="0" xr:uid="{5CD7014E-0990-433A-8E6D-AE4793B6B2C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216" authorId="0" shapeId="0" xr:uid="{8DA232E8-738F-4B3F-A92B-EB93DCEB037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216" authorId="0" shapeId="0" xr:uid="{12F9B39F-72DD-4C9B-B36B-2280EEB0D16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218" authorId="0" shapeId="0" xr:uid="{FA98EB15-50B1-42B7-B9DA-CDBD9A223CA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218" authorId="0" shapeId="0" xr:uid="{FBECB10C-3E4E-4B03-B15C-7C5177C2D7B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218" authorId="0" shapeId="0" xr:uid="{12930261-139C-45F3-8122-2652D347244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218" authorId="0" shapeId="0" xr:uid="{56ED7D80-F22F-4CC0-B332-FF9C2FEEEFF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218" authorId="0" shapeId="0" xr:uid="{CFD0937C-6437-4F79-9E6B-1F27D5F27B6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218" authorId="0" shapeId="0" xr:uid="{A8DABE99-DE98-44AC-832C-A1BBB494415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218" authorId="0" shapeId="0" xr:uid="{8C428A54-5E21-4CA0-82F6-ADB129E5E27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218" authorId="0" shapeId="0" xr:uid="{43018D45-F3C9-47A0-B8E5-0B0CB54BCE00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218" authorId="0" shapeId="0" xr:uid="{B4B02FE5-3D21-4F67-83D3-67CDC24BB8F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218" authorId="0" shapeId="0" xr:uid="{149AB9FF-48AF-4E8E-A11B-C9ECE3BFDD0E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218" authorId="0" shapeId="0" xr:uid="{5571FCA9-9798-4C9F-8FFA-D86F8F92CB4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218" authorId="0" shapeId="0" xr:uid="{751E2A90-E5B5-4EA7-A9B8-409EDB3C70B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218" authorId="0" shapeId="0" xr:uid="{E48896A0-5B61-4687-9846-5F45D17DD94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218" authorId="0" shapeId="0" xr:uid="{A0C08DF0-D7FE-497F-8322-5CEC937911A9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218" authorId="0" shapeId="0" xr:uid="{4A0C8FBA-075A-4AC7-AB72-17197F43BB9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218" authorId="0" shapeId="0" xr:uid="{7AC2F8A1-CB02-4E4C-A8FE-E59A8F3E6CF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218" authorId="0" shapeId="0" xr:uid="{DE5B5D69-104D-4953-A9E0-0C82C181407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218" authorId="0" shapeId="0" xr:uid="{3BFE978A-9D6A-46FB-9AB6-1907FDA4F9F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218" authorId="0" shapeId="0" xr:uid="{DF518092-9827-4BA0-AAB0-C95E80FF823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218" authorId="0" shapeId="0" xr:uid="{7E90C9A6-D0E7-4312-A77F-8BAAA887617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218" authorId="0" shapeId="0" xr:uid="{90796436-EB64-4A7C-9D11-3C7CD819B04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218" authorId="0" shapeId="0" xr:uid="{7B868F75-A2FE-427B-8BFE-8ACDDB46937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218" authorId="0" shapeId="0" xr:uid="{36B50C7A-12F8-4F3C-AC94-4582DD75948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218" authorId="0" shapeId="0" xr:uid="{1140CFEF-7F43-4888-A17E-D7443DCEDBB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218" authorId="0" shapeId="0" xr:uid="{E44366D9-8C8E-4858-AA77-099F6E0B6FC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218" authorId="0" shapeId="0" xr:uid="{0CFF1643-D0D3-4D22-90F6-9F27D8357B6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218" authorId="0" shapeId="0" xr:uid="{0CD3AD28-2BD0-4894-8883-186C50F1B8A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218" authorId="0" shapeId="0" xr:uid="{230A9213-B27D-45B1-B570-9D50DAE7B12E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218" authorId="0" shapeId="0" xr:uid="{834493D7-BDB5-42CA-8889-60201A00AE0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218" authorId="0" shapeId="0" xr:uid="{F4976DC2-D724-4C59-A103-65AB697F95F1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218" authorId="0" shapeId="0" xr:uid="{0F6514E4-AE2A-4B97-B598-FE8E236FE38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218" authorId="0" shapeId="0" xr:uid="{4FE89E5E-E089-4258-ACB8-AB749666281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218" authorId="0" shapeId="0" xr:uid="{6B563A84-1349-4CD5-A279-401BE54C2AB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218" authorId="0" shapeId="0" xr:uid="{5FB694AF-6F45-4445-8413-2D2EDA26C57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218" authorId="0" shapeId="0" xr:uid="{2ED632D5-08B1-4439-AD29-2536377944F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218" authorId="0" shapeId="0" xr:uid="{20202E49-2405-4D5F-BBF8-E8C66B1A799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219" authorId="0" shapeId="0" xr:uid="{8577CF13-3505-4119-8694-A49A032C18E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219" authorId="0" shapeId="0" xr:uid="{1697A1C5-7F92-44E9-AA49-D68DA3FA168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219" authorId="0" shapeId="0" xr:uid="{9C5BF8EE-C068-40D2-A649-80A365540799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219" authorId="0" shapeId="0" xr:uid="{51B906A6-7E93-4DA5-B29D-D1D4B34AC9A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219" authorId="0" shapeId="0" xr:uid="{8BAFE705-D854-481F-9902-78EF189E031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219" authorId="0" shapeId="0" xr:uid="{F75BDC2D-0C20-4009-813F-5BBDEC9E7E5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219" authorId="0" shapeId="0" xr:uid="{6771AE62-CD99-4358-8449-5A969C194ED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219" authorId="0" shapeId="0" xr:uid="{F540C066-3823-4C4D-85BA-C3C95139B19C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219" authorId="0" shapeId="0" xr:uid="{A48686D1-9165-4FA5-9C54-76940CF7AE4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219" authorId="0" shapeId="0" xr:uid="{8F978473-4CCC-4563-A589-55138836EC8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219" authorId="0" shapeId="0" xr:uid="{50286069-DB57-4290-9328-55DD2B75822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219" authorId="0" shapeId="0" xr:uid="{82FC33F5-6A22-4FBB-BB89-EF33A466D41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219" authorId="0" shapeId="0" xr:uid="{417A7B7A-B6C0-40B9-ACED-FFBC5FF34A2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219" authorId="0" shapeId="0" xr:uid="{70265E3A-9D87-41F3-83E5-C2C431C7F422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219" authorId="0" shapeId="0" xr:uid="{57ABF1CB-464B-4AC5-BD0C-C49AD3FA682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219" authorId="0" shapeId="0" xr:uid="{FCAAE245-D982-45FC-A09B-81DA4E251F57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219" authorId="0" shapeId="0" xr:uid="{089F8619-55DB-4CCD-B130-70F633799C3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219" authorId="0" shapeId="0" xr:uid="{46E514F8-8A3E-4CB6-9D5F-6D89A6EEE2C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219" authorId="0" shapeId="0" xr:uid="{8FF12965-39F6-44A1-82AB-276996D4A4F6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219" authorId="0" shapeId="0" xr:uid="{F76C7DF4-49B3-490F-9F58-C0B6DA25D289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219" authorId="0" shapeId="0" xr:uid="{2F34FD09-5709-4158-B5DD-FE043536894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219" authorId="0" shapeId="0" xr:uid="{8FD4030D-4034-430F-83EC-989DF73DD35E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219" authorId="0" shapeId="0" xr:uid="{AD2CFC6E-1404-4120-8E9E-EFD73FEF046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219" authorId="0" shapeId="0" xr:uid="{67043405-EDA3-4554-8CF3-67484166360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219" authorId="0" shapeId="0" xr:uid="{DB95817E-277E-4F6E-8D3E-6002A7FA295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219" authorId="0" shapeId="0" xr:uid="{ECDF9912-EABE-4E5B-8576-0B829ECF5C7A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219" authorId="0" shapeId="0" xr:uid="{4EE99B31-3DED-4B8B-8791-830C7E5C91B9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219" authorId="0" shapeId="0" xr:uid="{F369A054-EDA5-4B68-87AB-9139329A9F5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219" authorId="0" shapeId="0" xr:uid="{6BA5E968-7357-425D-B7FA-ADE1C27B79E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219" authorId="0" shapeId="0" xr:uid="{1A0BDF23-41EA-426F-9EBF-85EE496623B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219" authorId="0" shapeId="0" xr:uid="{CE47A63F-B04C-4A11-AF06-0973FCF398E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219" authorId="0" shapeId="0" xr:uid="{DD0C808A-080E-4190-8C66-B6510EDC8F2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219" authorId="0" shapeId="0" xr:uid="{EFDD5A24-CEAE-491A-B17E-8A912313788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219" authorId="0" shapeId="0" xr:uid="{FE0D9897-FFEB-474D-87A2-EC4E3609E23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219" authorId="0" shapeId="0" xr:uid="{E472BE1C-CC09-4964-805D-5285DFFE5AF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219" authorId="0" shapeId="0" xr:uid="{39B5961D-1A0C-46DE-92DD-718B35C076D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221" authorId="0" shapeId="0" xr:uid="{CAC54592-81A4-4B5C-B49F-BDC7483887A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221" authorId="0" shapeId="0" xr:uid="{0AD4F31C-DA14-4D6F-AF91-100A05AEF2E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221" authorId="0" shapeId="0" xr:uid="{A4DBFB4E-B948-4B9D-872B-4FBAC3AEFFF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221" authorId="0" shapeId="0" xr:uid="{0F5BD6C0-FC9A-45B2-B70A-D9B4F38146F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221" authorId="0" shapeId="0" xr:uid="{DA13DF9D-F5E8-4D2E-B53D-5E6B30A3EDA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221" authorId="0" shapeId="0" xr:uid="{6EF10539-A88C-4D87-96A8-6E9B4B16690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221" authorId="0" shapeId="0" xr:uid="{B43CFF22-91C8-4BF9-92B1-F2E1A826F85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221" authorId="0" shapeId="0" xr:uid="{8AF42129-2605-4659-8274-1E728C851B7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221" authorId="0" shapeId="0" xr:uid="{AAAFB34B-3E2F-454A-B854-89C8F35B197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221" authorId="0" shapeId="0" xr:uid="{85346718-F0AD-4251-AFB8-55B97B63721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221" authorId="0" shapeId="0" xr:uid="{01B046D4-17F3-4CCE-A712-16331128B4B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221" authorId="0" shapeId="0" xr:uid="{FA453A30-20FE-4F53-A6EE-60D4B9BD958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221" authorId="0" shapeId="0" xr:uid="{C7AB9073-FE36-491B-B222-A33C3EA43F4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221" authorId="0" shapeId="0" xr:uid="{5DE94AAF-8F5E-4C90-8C06-5AB996E067B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221" authorId="0" shapeId="0" xr:uid="{D38DD79B-EC6E-40CA-A276-E5ABAE154A8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222" authorId="0" shapeId="0" xr:uid="{26C235E6-A895-46A9-831F-9D8C3C08DB7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222" authorId="0" shapeId="0" xr:uid="{853A8D2D-41A3-47E9-AE50-C4D33884872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222" authorId="0" shapeId="0" xr:uid="{3056B4A9-4560-4C4C-AA32-AFDE20758AB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222" authorId="0" shapeId="0" xr:uid="{E633432D-523B-44C9-94ED-AF4C85A2DDA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222" authorId="0" shapeId="0" xr:uid="{F5942798-32ED-46B6-90C0-A7FAE514BC9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222" authorId="0" shapeId="0" xr:uid="{CECA807A-440B-4E1D-9891-23B5D3A5C10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222" authorId="0" shapeId="0" xr:uid="{D438D9C2-0AD2-4397-A915-B90FA5CFB83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222" authorId="0" shapeId="0" xr:uid="{72134BC6-29FB-4335-87AF-A3EAD81E8D2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222" authorId="0" shapeId="0" xr:uid="{DFAEEECB-7A6E-4569-9FCC-5915C980D3A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222" authorId="0" shapeId="0" xr:uid="{722AAB0F-CF9D-48E9-9906-A5A38E5C4AE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222" authorId="0" shapeId="0" xr:uid="{2D4186FD-49A6-44E2-9266-A63525ECCF5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222" authorId="0" shapeId="0" xr:uid="{842F07E0-F5D1-42E4-8280-693C19CFE63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222" authorId="0" shapeId="0" xr:uid="{DD542FDD-EB82-4181-A7BE-AA911986674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222" authorId="0" shapeId="0" xr:uid="{80150AA1-740B-42ED-9A0B-136B60D9966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222" authorId="0" shapeId="0" xr:uid="{C8978A95-9446-469C-B4F2-57FCED36F1C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223" authorId="0" shapeId="0" xr:uid="{E122DA32-FECD-4B90-9461-4915B12FCBB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223" authorId="0" shapeId="0" xr:uid="{C7ACAE8C-19FE-4CC3-A86A-8037D246E62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223" authorId="0" shapeId="0" xr:uid="{05B9ECED-8C05-477E-8FF0-AFACB116545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224" authorId="0" shapeId="0" xr:uid="{E4233B8F-FA3B-4B54-9C9C-70275417332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224" authorId="0" shapeId="0" xr:uid="{AC94FE04-8C38-424C-95A6-352AE12091B4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224" authorId="0" shapeId="0" xr:uid="{8B034BD6-B2A3-4C5A-B503-96A73E4BF51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224" authorId="0" shapeId="0" xr:uid="{2BAEE9A9-FFE2-41E9-BDFE-E000F316A60B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224" authorId="0" shapeId="0" xr:uid="{936E0F95-251D-4961-9410-AD14ED6C48B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224" authorId="0" shapeId="0" xr:uid="{7396472C-396B-4C7A-A4ED-8128506F3FF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224" authorId="0" shapeId="0" xr:uid="{B1D63EC9-E039-4A1F-9150-90174C3027D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224" authorId="0" shapeId="0" xr:uid="{63F7B2E6-0DA3-4F0C-9877-B5025EA63EA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224" authorId="0" shapeId="0" xr:uid="{A9C4D9E0-8FE7-45AF-8163-BA2C63924FD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224" authorId="0" shapeId="0" xr:uid="{2C4F6C1D-6F4E-4A63-8423-91BFE2F3A24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224" authorId="0" shapeId="0" xr:uid="{C6C969EB-1ABA-4878-BC3C-B799D61B9AB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224" authorId="0" shapeId="0" xr:uid="{7EDF722F-26F6-4357-A085-DCD4814B18A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224" authorId="0" shapeId="0" xr:uid="{2E446469-074F-45F2-B9E8-C18985512DF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224" authorId="0" shapeId="0" xr:uid="{9B218D57-98D7-44EB-ACFA-C7D97B694D4F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224" authorId="0" shapeId="0" xr:uid="{84A58510-61ED-4DED-B1AC-06BA5297013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224" authorId="0" shapeId="0" xr:uid="{3EB0149F-13D7-450F-B87A-23519B5F6041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224" authorId="0" shapeId="0" xr:uid="{B2C6D1AD-0EF5-4B34-85B0-35B3FCEB35B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224" authorId="0" shapeId="0" xr:uid="{B6757A2E-ACCC-4E40-891D-ABB11D45D52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224" authorId="0" shapeId="0" xr:uid="{076B1718-7D92-4F7A-B2A8-4167483839F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224" authorId="0" shapeId="0" xr:uid="{AC64E66A-5DE4-4D5F-9980-20737372F91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224" authorId="0" shapeId="0" xr:uid="{BAD5B381-5232-434A-A671-CD0AB876E1F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224" authorId="0" shapeId="0" xr:uid="{347BC25A-D50D-4179-9B01-D05346463D50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224" authorId="0" shapeId="0" xr:uid="{656E81AD-282D-4E0A-9DBA-F3A13866332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224" authorId="0" shapeId="0" xr:uid="{242F1ADC-0932-4C2A-8E23-94E3B345852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224" authorId="0" shapeId="0" xr:uid="{5AD60C18-506B-4D18-A419-BA482697E3A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224" authorId="0" shapeId="0" xr:uid="{E0110AED-2A3E-4A79-9EDC-0E704C457E8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224" authorId="0" shapeId="0" xr:uid="{E4A0416F-D8ED-461F-909E-B38A6506555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224" authorId="0" shapeId="0" xr:uid="{6512CAD8-9883-4000-BD1D-67F55C6DDCA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224" authorId="0" shapeId="0" xr:uid="{AA6CAC91-166D-464D-AC85-D79AB6821A5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224" authorId="0" shapeId="0" xr:uid="{3923AC5D-985B-4357-95BB-3773BD1B8A3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224" authorId="0" shapeId="0" xr:uid="{2ED52FDA-31B9-460F-894E-B8797232343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224" authorId="0" shapeId="0" xr:uid="{A106C779-FF15-49FC-8513-819AFBEE3C0B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224" authorId="0" shapeId="0" xr:uid="{DCDF3E53-D98D-4A15-B440-C268B661742A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224" authorId="0" shapeId="0" xr:uid="{53E9B5B5-35AE-4788-B2DF-A07958D1D7A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224" authorId="0" shapeId="0" xr:uid="{1A1FAB14-522B-4DFE-B4C6-C0D439FF8B7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224" authorId="0" shapeId="0" xr:uid="{DA4E5DBF-6F5B-4076-B647-14ADED5A0094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224" authorId="0" shapeId="0" xr:uid="{7088D94F-B93A-4D61-AC92-823920B5515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224" authorId="0" shapeId="0" xr:uid="{1A382DD6-99C7-4125-A15E-F9FEB59E8ED7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224" authorId="0" shapeId="0" xr:uid="{BC720623-C428-4879-A131-F0B368A0412D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225" authorId="0" shapeId="0" xr:uid="{BCE6C1B2-E328-4F9F-88FE-03C8B5E4ABF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225" authorId="0" shapeId="0" xr:uid="{56B69EF8-DF35-4D42-963C-64FD55EC7E1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225" authorId="0" shapeId="0" xr:uid="{2E6A2714-6985-4681-8B82-E068117E9E9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225" authorId="0" shapeId="0" xr:uid="{CD224DFA-E259-40FC-92E0-FD13ECC1036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225" authorId="0" shapeId="0" xr:uid="{DC6A2EC2-86B3-4166-A947-1632E381199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225" authorId="0" shapeId="0" xr:uid="{A0423EEC-56CC-4DD0-93BF-8F82B6AF7DF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225" authorId="0" shapeId="0" xr:uid="{6EC27B27-7116-44EA-913C-9CFBB932187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225" authorId="0" shapeId="0" xr:uid="{00186587-F0E5-43EE-81C6-F17708404CB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225" authorId="0" shapeId="0" xr:uid="{82A8B1CB-0F86-4702-BC83-3D3F8C43EEE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225" authorId="0" shapeId="0" xr:uid="{48D7541C-DF6B-493C-973F-EF9FDE887CA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225" authorId="0" shapeId="0" xr:uid="{655FDFEA-F246-4CF4-8E01-2865714171B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225" authorId="0" shapeId="0" xr:uid="{0FD31DD1-0489-4720-8CCF-A78CFE03412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225" authorId="0" shapeId="0" xr:uid="{0F972A18-5918-4075-BA0D-32A1B2D69E6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225" authorId="0" shapeId="0" xr:uid="{3A537A13-5992-48D0-B701-A6F6623CCAA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225" authorId="0" shapeId="0" xr:uid="{4273330B-5A03-4487-8F4B-92D278DAD23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225" authorId="0" shapeId="0" xr:uid="{E28E753E-75A4-486D-95BB-7548E88BE67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225" authorId="0" shapeId="0" xr:uid="{671A0A3D-87D2-43F0-8118-FA7A5BCBC1D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225" authorId="0" shapeId="0" xr:uid="{2D3B355A-E20F-419B-A249-033387BDC3B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226" authorId="0" shapeId="0" xr:uid="{BAAD83DF-E6FE-4687-9215-2A88E54FAFB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226" authorId="0" shapeId="0" xr:uid="{BD1C1753-59FD-470E-965B-F17DA50D2F9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226" authorId="0" shapeId="0" xr:uid="{172A7D8C-0E73-4B4B-8D3E-FFA8F2205CF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226" authorId="0" shapeId="0" xr:uid="{8B077242-442E-4420-9102-A2299137D8F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226" authorId="0" shapeId="0" xr:uid="{9DF40C2B-D0AE-43C5-AE58-6BD9E54EDC6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226" authorId="0" shapeId="0" xr:uid="{CD5E862B-9DD9-4543-948B-81BD57339CE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226" authorId="0" shapeId="0" xr:uid="{039DC127-B5C3-48FA-A5E2-12BAC5FD55E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226" authorId="0" shapeId="0" xr:uid="{CB222D75-A381-4A98-B237-604EAFABBBD3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226" authorId="0" shapeId="0" xr:uid="{4BFAEFD3-CA3F-47E9-B7BA-3332FA45A3F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226" authorId="0" shapeId="0" xr:uid="{35D42863-B55F-4EFF-9DF8-91BEB50E06D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226" authorId="0" shapeId="0" xr:uid="{1BDDFBA1-A24A-4DF9-A40D-8FDB7157CE4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226" authorId="0" shapeId="0" xr:uid="{D4285C47-A8A9-4761-8817-99F1FD9E0777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226" authorId="0" shapeId="0" xr:uid="{E73525B2-8551-4083-9CEB-779D8A91B66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226" authorId="0" shapeId="0" xr:uid="{8645E2DE-B798-4CA7-99B9-1E1E0AF0875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226" authorId="0" shapeId="0" xr:uid="{19D414B1-BD97-477D-91D2-F666424CB16D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226" authorId="0" shapeId="0" xr:uid="{8DA7DDF0-FA4B-4A6D-A280-5B5090BE37D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226" authorId="0" shapeId="0" xr:uid="{AC1F15C1-7BD1-4DAA-808A-CDD4A369377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226" authorId="0" shapeId="0" xr:uid="{3CE877C4-73F2-46A5-961B-A4D78AD3ADC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228" authorId="0" shapeId="0" xr:uid="{FD19D866-DB55-41FD-A786-FE26D0D315E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228" authorId="0" shapeId="0" xr:uid="{1BC24A2E-F65C-43B5-99C0-9AB5CE2C18C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228" authorId="0" shapeId="0" xr:uid="{8218D6E8-52C5-4FE1-BB16-58F22B7923E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228" authorId="0" shapeId="0" xr:uid="{7704A95F-D43B-4B03-AA60-B805A77B0CB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228" authorId="0" shapeId="0" xr:uid="{797E6DEF-D83E-4648-B991-80CF1BC2762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228" authorId="0" shapeId="0" xr:uid="{0E57D115-AB86-4997-A967-00EE0DD872EF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228" authorId="0" shapeId="0" xr:uid="{E3CA773D-2795-4330-BECA-D2B49A44A8B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228" authorId="0" shapeId="0" xr:uid="{01855A5B-B990-491E-A22E-55E8511574B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228" authorId="0" shapeId="0" xr:uid="{C320D518-20F7-4965-B66D-26478A3B10B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228" authorId="0" shapeId="0" xr:uid="{1D885624-7FDD-48C2-835E-D54F1F98FC30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228" authorId="0" shapeId="0" xr:uid="{4C0D56C4-705C-434B-A23A-7CCC7F7331F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228" authorId="0" shapeId="0" xr:uid="{38923E1F-54C2-4152-BC95-52DDD9EBBC0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228" authorId="0" shapeId="0" xr:uid="{B073E709-28D1-443F-9011-0609A8755C8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228" authorId="0" shapeId="0" xr:uid="{D3E7B517-95ED-476E-A6F6-10147F4203F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228" authorId="0" shapeId="0" xr:uid="{5D58FAD9-1B54-4FF3-8456-F9664D402A9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228" authorId="0" shapeId="0" xr:uid="{29C730EA-2B3A-4F43-89DD-CB32B691FC8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228" authorId="0" shapeId="0" xr:uid="{B908FF1E-F39E-40C6-8479-4EF09976E67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228" authorId="0" shapeId="0" xr:uid="{EFA8C05C-E51B-42F6-9E35-D2F2C5F4F86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228" authorId="0" shapeId="0" xr:uid="{8FFEAD7A-A3B6-4D6D-9467-87E5F3FA9F1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228" authorId="0" shapeId="0" xr:uid="{2597D620-119A-4C5E-8542-0BCD9B9F52C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228" authorId="0" shapeId="0" xr:uid="{C199A1CC-741B-41CE-A87E-21C90F6901D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228" authorId="0" shapeId="0" xr:uid="{81B4DAFF-83C6-476A-99A3-5BE04947990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228" authorId="0" shapeId="0" xr:uid="{595B06A1-E227-4C28-8EA4-F3AD3FC2E37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228" authorId="0" shapeId="0" xr:uid="{1ACF0A11-D7CF-4BEF-905D-D1E235A2DFB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228" authorId="0" shapeId="0" xr:uid="{8FB19945-F439-4E02-8E0F-81BDA566019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228" authorId="0" shapeId="0" xr:uid="{DE00AA4F-8701-412C-A323-D60D57EE2E40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228" authorId="0" shapeId="0" xr:uid="{A95867DD-85E8-4990-BEEF-0605D439AC6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228" authorId="0" shapeId="0" xr:uid="{6F33CA53-1493-415F-B666-A1238C63289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228" authorId="0" shapeId="0" xr:uid="{8C4BFB1C-6B48-406A-A1FA-7A0185D8935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228" authorId="0" shapeId="0" xr:uid="{BC76FD75-89B9-4E14-8B75-F65484E5F39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228" authorId="0" shapeId="0" xr:uid="{2D23B0CA-B0D8-494E-9BAE-B2878221FC8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228" authorId="0" shapeId="0" xr:uid="{0B0D0164-0927-4CB9-A947-DAF5A8B29C4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228" authorId="0" shapeId="0" xr:uid="{7D454AF8-CEA5-4ADA-99D8-5300AA75785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228" authorId="0" shapeId="0" xr:uid="{0CAD5948-8044-4213-AE65-3D27C987A23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228" authorId="0" shapeId="0" xr:uid="{4E5BFC0B-2627-45FA-A8D0-3DF1D7B2415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228" authorId="0" shapeId="0" xr:uid="{5D45397A-C5B5-4A83-A4AB-2C57D234771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229" authorId="0" shapeId="0" xr:uid="{E3DA07C4-F004-47E4-89D4-C49AD9CBA31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229" authorId="0" shapeId="0" xr:uid="{9670C599-3865-41B5-90B3-33EEB5A274BE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229" authorId="0" shapeId="0" xr:uid="{4D449465-6C4F-4CC9-9CC2-EF8CB4AC7D1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229" authorId="0" shapeId="0" xr:uid="{2E5995FC-84D7-4B0A-822F-019AF09A820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229" authorId="0" shapeId="0" xr:uid="{BF0F3C1B-5594-45D1-A957-32CD49EE39C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229" authorId="0" shapeId="0" xr:uid="{5557E454-9A79-418E-9DC3-7C563E0E567E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229" authorId="0" shapeId="0" xr:uid="{568FD269-2B75-4434-A428-90948433A44D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229" authorId="0" shapeId="0" xr:uid="{40F8D07C-80D2-480C-8A1F-BA37EBEB543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229" authorId="0" shapeId="0" xr:uid="{BD62B6A1-D352-49C4-8D6C-62896425DEE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229" authorId="0" shapeId="0" xr:uid="{BE893524-92C6-4838-925C-7EE44C7A8A7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229" authorId="0" shapeId="0" xr:uid="{CB246CE3-E461-4632-81BA-B8B19FD50F08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229" authorId="0" shapeId="0" xr:uid="{F13A37E1-B37B-4302-BC1D-44E30E7739B7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229" authorId="0" shapeId="0" xr:uid="{2FEB5240-B3C9-4092-8D58-D8D472207BF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229" authorId="0" shapeId="0" xr:uid="{5C1BBB82-C36F-44D8-B008-62689E33140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229" authorId="0" shapeId="0" xr:uid="{FE9628B4-A03B-46CD-97BC-9B604018DD6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229" authorId="0" shapeId="0" xr:uid="{A74B5F96-C383-40E1-A811-EE0FBF21156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229" authorId="0" shapeId="0" xr:uid="{FFCD419B-23F4-4C26-9864-D527F0E4D42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229" authorId="0" shapeId="0" xr:uid="{50188368-2EA1-4290-A4AD-DAC2AFE5F5B9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229" authorId="0" shapeId="0" xr:uid="{7B51A19E-2800-48D0-B01A-B897E3B8284C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229" authorId="0" shapeId="0" xr:uid="{335414FE-FF47-495F-B188-D7A87930FA6C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229" authorId="0" shapeId="0" xr:uid="{123E8DBF-08E7-4211-B8B5-6E3CF34EF22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229" authorId="0" shapeId="0" xr:uid="{9619CD86-475C-4BE4-A39D-BE276EF500F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229" authorId="0" shapeId="0" xr:uid="{8DD9B12B-59DE-41B6-84C9-6976878F458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229" authorId="0" shapeId="0" xr:uid="{C3C99B5A-5913-486E-AE8B-39C691CF2F5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229" authorId="0" shapeId="0" xr:uid="{CD23C294-CF44-4DCF-8482-C4CB2C8598A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229" authorId="0" shapeId="0" xr:uid="{21169FBB-21E3-48EA-9813-915A55163117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229" authorId="0" shapeId="0" xr:uid="{E3BEEED3-5496-4810-92A9-B27AEA57E2B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229" authorId="0" shapeId="0" xr:uid="{91158ACC-ECAC-4575-A26D-B4E5341D6591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229" authorId="0" shapeId="0" xr:uid="{D48AD352-3462-404D-9BBA-4B8FAA2D5E7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229" authorId="0" shapeId="0" xr:uid="{34EF9C5E-0A92-4A2A-8EDE-38E76035FFD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229" authorId="0" shapeId="0" xr:uid="{54DCDF0E-3DB8-4D52-A14A-CEFFAB656BF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229" authorId="0" shapeId="0" xr:uid="{2523EB12-C5AF-4D59-A864-95135CE3987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229" authorId="0" shapeId="0" xr:uid="{86DDB9D4-CBA4-4DC3-90CA-0419376A678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229" authorId="0" shapeId="0" xr:uid="{23F23DF2-81F7-4D5C-BA69-DAEEF6DA453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229" authorId="0" shapeId="0" xr:uid="{5950FB50-1744-401C-B287-6024E137A09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229" authorId="0" shapeId="0" xr:uid="{B8CB800C-DD66-4A46-9571-88ECA1F3CACC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H231" authorId="0" shapeId="0" xr:uid="{57C2A810-575E-48E5-BF0C-DB8D613BC73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231" authorId="0" shapeId="0" xr:uid="{2B7B32F4-5C2C-4DE1-9FA1-CD43F3C290D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231" authorId="0" shapeId="0" xr:uid="{0A0E29F2-7F7C-4696-AB19-CC7E6569ED48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231" authorId="0" shapeId="0" xr:uid="{559C3382-280B-475A-803B-3649B0925C0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231" authorId="0" shapeId="0" xr:uid="{F9EC46E2-6DF7-4B39-9D1D-E64D4B273DD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231" authorId="0" shapeId="0" xr:uid="{6BD8E547-7630-4B65-8EC4-149B8D95D67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231" authorId="0" shapeId="0" xr:uid="{3AFC6902-EB5A-4C47-96B1-EFCC74D17F1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231" authorId="0" shapeId="0" xr:uid="{07B7F9C9-5159-4003-B7C0-3CCFE161CE39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231" authorId="0" shapeId="0" xr:uid="{1FCC1171-876B-4362-932A-FA8AC24E90D4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231" authorId="0" shapeId="0" xr:uid="{CB7CA032-688A-454C-AB46-67F82BA266E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231" authorId="0" shapeId="0" xr:uid="{410C736E-2BE0-402B-9023-818FDCFDD3C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231" authorId="0" shapeId="0" xr:uid="{CD58D6EB-6D61-41E6-8888-6C9133AEC55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231" authorId="0" shapeId="0" xr:uid="{CC664356-A1FB-4154-831B-9E65E1EC7A6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231" authorId="0" shapeId="0" xr:uid="{0DF6055E-4F75-4B76-B9FB-D041C8DD2DB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231" authorId="0" shapeId="0" xr:uid="{D1141A2F-CED8-45B5-BB00-3AD6F5C96F4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H232" authorId="0" shapeId="0" xr:uid="{DAC6F247-4C9A-431A-8550-4ABB4BE9970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M232" authorId="0" shapeId="0" xr:uid="{A3548931-2636-4F1E-A26F-046230F598A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R232" authorId="0" shapeId="0" xr:uid="{056C8896-2304-4AFE-9AC2-65565C393563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W232" authorId="0" shapeId="0" xr:uid="{65CA0044-E8F0-4FE7-89E4-27676232BDED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B232" authorId="0" shapeId="0" xr:uid="{3211CEF0-F688-41A7-BB31-CF33F74D46F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AG232" authorId="0" shapeId="0" xr:uid="{A95B51BF-C829-4033-9865-F6FCC50B15E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A232" authorId="0" shapeId="0" xr:uid="{C56E9B7F-9A56-421B-A547-86C7C8E087F2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F232" authorId="0" shapeId="0" xr:uid="{0DA9B0FA-65E1-4621-A138-83F89AE7A240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K232" authorId="0" shapeId="0" xr:uid="{879B3DCE-5082-475E-86E8-F987E5913A1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232" authorId="0" shapeId="0" xr:uid="{B3CF7C17-312A-4179-A5CA-C446CEF61147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232" authorId="0" shapeId="0" xr:uid="{E1DC3DA1-0BDC-42FB-9301-AA3BCBC71A1A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232" authorId="0" shapeId="0" xr:uid="{16C8793F-3382-49BF-848A-7467F000802C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E232" authorId="0" shapeId="0" xr:uid="{EF8134AD-C6B1-437B-B484-A28677C0A29B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J232" authorId="0" shapeId="0" xr:uid="{05AA9EA6-DAEE-4B76-AB09-2BE39AAFD81E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CO232" authorId="0" shapeId="0" xr:uid="{74F4E74C-8EE0-4F1B-93DE-6D34174F7A01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P233" authorId="0" shapeId="0" xr:uid="{8BDB1A6D-F08D-4E1C-84B9-0B2473F17FBF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U233" authorId="0" shapeId="0" xr:uid="{DEDD1208-5CFB-47CF-9568-5FEF064AD056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BZ233" authorId="0" shapeId="0" xr:uid="{E6DE1273-E9C9-481B-8895-1D43F1505F95}">
      <text>
        <r>
          <rPr>
            <sz val="9"/>
            <color indexed="81"/>
            <rFont val="Tahoma"/>
            <family val="2"/>
            <charset val="186"/>
          </rPr>
          <t xml:space="preserve">Aprēķināts lielums
</t>
        </r>
      </text>
    </comment>
    <comment ref="F234" authorId="0" shapeId="0" xr:uid="{C38E3E9B-E872-4B22-BF7F-8B79987829E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234" authorId="0" shapeId="0" xr:uid="{70D7E9B9-BFD9-4CA0-8901-17FD70D13D6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K234" authorId="0" shapeId="0" xr:uid="{BD31B532-45ED-46E3-83B7-8513FB0A1361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234" authorId="0" shapeId="0" xr:uid="{4433E0D6-0452-4309-8A10-2E64F85153E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P234" authorId="0" shapeId="0" xr:uid="{62342449-D677-49C0-8398-744B8B67D25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234" authorId="0" shapeId="0" xr:uid="{17DB91A3-D660-44F8-982C-385E7D9CB42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U234" authorId="0" shapeId="0" xr:uid="{9BE35B0E-2822-497E-BEAC-5634711A4C1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234" authorId="0" shapeId="0" xr:uid="{AB38CD60-DF5D-4174-A56D-393E9C56075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Z234" authorId="0" shapeId="0" xr:uid="{942604D8-C04C-4568-AE7D-72C49164C67F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234" authorId="0" shapeId="0" xr:uid="{8440A13B-43D8-420F-89CD-81C49C17B47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E234" authorId="0" shapeId="0" xr:uid="{D902212C-D811-4F4F-8697-FB0089292424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234" authorId="0" shapeId="0" xr:uid="{4F2A1174-B7CB-4450-9C85-3F729E4EE91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J234" authorId="0" shapeId="0" xr:uid="{FB62A5BE-4055-49D5-86E3-88D57B026F8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234" authorId="0" shapeId="0" xr:uid="{9CBACA94-AF74-4922-8B37-CF27F6082130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O234" authorId="0" shapeId="0" xr:uid="{71775F0E-CA4F-45B9-979D-7331D2E6C00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234" authorId="0" shapeId="0" xr:uid="{2A0AD933-6F83-4B5C-950F-AACA12A54B24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T234" authorId="0" shapeId="0" xr:uid="{2F263A4A-DD1F-44BD-8E82-967B84DCEA0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234" authorId="0" shapeId="0" xr:uid="{AE197F9E-9578-4C26-A6CB-410B8A151862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AY234" authorId="0" shapeId="0" xr:uid="{EC168840-61D9-4364-8B1D-A62614035989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234" authorId="0" shapeId="0" xr:uid="{E478C6A8-BD55-42E3-9B9E-7F8CE6369CDD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D234" authorId="0" shapeId="0" xr:uid="{9A4339BB-E6F6-4353-8750-97E5ABA1370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234" authorId="0" shapeId="0" xr:uid="{0FB27A49-BE23-4410-985F-B9A86BD4C23E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I234" authorId="0" shapeId="0" xr:uid="{19C930D4-D41B-4A93-8742-FB11004ECA1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234" authorId="0" shapeId="0" xr:uid="{AEED761B-C52B-4EE7-8F85-6DCD53F39B9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N234" authorId="0" shapeId="0" xr:uid="{C16D0312-DE02-4B7B-95EE-ACE1B54B2B2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234" authorId="0" shapeId="0" xr:uid="{E274B859-B760-4E19-A326-AA1606C3DFA6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S234" authorId="0" shapeId="0" xr:uid="{2926319F-18B8-4A27-BC4D-7143605B8F9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234" authorId="0" shapeId="0" xr:uid="{2264EAF9-A03F-4C58-B260-7229F1631275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BX234" authorId="0" shapeId="0" xr:uid="{9E2D6EBD-0983-42F3-A3E4-5111801287A6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234" authorId="0" shapeId="0" xr:uid="{C5EEE2C8-307E-4651-B8DC-652C2213512C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C234" authorId="0" shapeId="0" xr:uid="{3B721E9B-C219-4EB2-80F0-697A3AAFB40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234" authorId="0" shapeId="0" xr:uid="{6EE6CC01-F629-4907-92CF-1CF234680BA8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E234" authorId="0" shapeId="0" xr:uid="{E1FB78EC-AEA1-4975-9F22-E5CF889FF86C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H234" authorId="0" shapeId="0" xr:uid="{7D4D91EC-96B7-4D64-ABF0-E8A9281747AB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234" authorId="0" shapeId="0" xr:uid="{5B6C6BC4-7A4E-4AC4-A797-F9BC8DBAF103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J234" authorId="0" shapeId="0" xr:uid="{03698836-D1C5-4C1E-93C0-942EEB8F8AB6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CM234" authorId="0" shapeId="0" xr:uid="{8662C7AF-9616-4DC1-803A-071B302AB2E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234" authorId="0" shapeId="0" xr:uid="{2A8D7C28-0E1A-413C-83E9-9DE46E3DF11A}">
      <text>
        <r>
          <rPr>
            <sz val="9"/>
            <color indexed="81"/>
            <rFont val="Tahoma"/>
            <family val="2"/>
            <charset val="186"/>
          </rPr>
          <t>Strādājošo skaits Latvijā</t>
        </r>
      </text>
    </comment>
    <comment ref="CO234" authorId="0" shapeId="0" xr:uid="{08828798-4B0D-4ED4-B6E4-C8B269A096FF}">
      <text>
        <r>
          <rPr>
            <b/>
            <sz val="9"/>
            <color indexed="81"/>
            <rFont val="Tahoma"/>
            <family val="2"/>
            <charset val="186"/>
          </rPr>
          <t>Obligātās apdrošināšanas maksājuma apmērs % par ISA un veselības aprūpes komponeti</t>
        </r>
      </text>
    </comment>
    <comment ref="F235" authorId="0" shapeId="0" xr:uid="{BFCC9699-B700-43C0-8D4F-19579EF0E89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235" authorId="0" shapeId="0" xr:uid="{B44E0206-E876-4358-B8F5-ED813674415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235" authorId="0" shapeId="0" xr:uid="{38391382-4FCC-48E5-8ED8-D3773B9ED50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235" authorId="0" shapeId="0" xr:uid="{1D231E14-1BB2-4113-BD8D-60FF21606DF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235" authorId="0" shapeId="0" xr:uid="{A1ADFE67-0805-4C22-AB12-BA14C6BAE46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235" authorId="0" shapeId="0" xr:uid="{4EE1CC6E-58F3-49CC-983E-797AD18A073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235" authorId="0" shapeId="0" xr:uid="{3C2034F8-D1A4-46FE-BCCF-3AE7905AB96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235" authorId="0" shapeId="0" xr:uid="{00C00F7A-07C5-4509-8A29-234CCAE8B4E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235" authorId="0" shapeId="0" xr:uid="{C15B4CCA-AD32-4B49-BCE8-D43E30AFCB7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235" authorId="0" shapeId="0" xr:uid="{F1CA8EDF-5F32-4E4F-9B21-D95903F03BB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235" authorId="0" shapeId="0" xr:uid="{DCAA8409-FC3E-4036-AC03-9F7CA3D2FD3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235" authorId="0" shapeId="0" xr:uid="{55A6F336-B54A-431D-B8C2-6A47329A753E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235" authorId="0" shapeId="0" xr:uid="{EF46F171-0222-43A3-A29A-2B70E9F9161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235" authorId="0" shapeId="0" xr:uid="{84BA41E7-FE1E-42E5-9352-20CE780B192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235" authorId="0" shapeId="0" xr:uid="{DBE1561C-BF75-4AD4-AE8E-48403045C04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235" authorId="0" shapeId="0" xr:uid="{7970F348-3D12-48D5-8B72-3BC00B58CCB0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235" authorId="0" shapeId="0" xr:uid="{85379A4C-8D45-4755-911F-412B0FDAD87C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235" authorId="0" shapeId="0" xr:uid="{EACE1C09-2E6C-47DD-BE00-CDD2A4004E5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236" authorId="0" shapeId="0" xr:uid="{7E7AC2E0-B5E4-4370-8079-550C5C4D9BB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K236" authorId="0" shapeId="0" xr:uid="{0262AA5A-4B69-47C1-ABD2-36A0F2BAD07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P236" authorId="0" shapeId="0" xr:uid="{F76C248C-4357-4F95-893E-8939E68DA918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U236" authorId="0" shapeId="0" xr:uid="{EDBF86A5-F9EB-43CC-9C5A-9E79E22B5DA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Z236" authorId="0" shapeId="0" xr:uid="{E38D09D6-9005-4B97-8F46-963370A6752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E236" authorId="0" shapeId="0" xr:uid="{5F412570-DB12-4616-8FD5-24976EE6DF6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J236" authorId="0" shapeId="0" xr:uid="{3613FFDE-3295-443A-8163-1A66ABE145E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O236" authorId="0" shapeId="0" xr:uid="{3DAD6832-ACB0-4A64-9137-BD25FABD4F22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T236" authorId="0" shapeId="0" xr:uid="{E54EBC54-0B96-44F9-A7AB-3B4286A72DC9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AY236" authorId="0" shapeId="0" xr:uid="{E7E2949A-380B-4A06-9F25-AAA4B47D1395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D236" authorId="0" shapeId="0" xr:uid="{73CA5050-DCF8-4CD1-8346-EF9135867C2F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I236" authorId="0" shapeId="0" xr:uid="{736E7F62-4F7C-4151-8B52-CA2AC5CD5076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N236" authorId="0" shapeId="0" xr:uid="{26BA746F-E9CC-4E5B-988B-3EFDD5A6A9AA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S236" authorId="0" shapeId="0" xr:uid="{EBCF003D-51B0-4BFB-956D-C33DD2D538A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BX236" authorId="0" shapeId="0" xr:uid="{B5EAD2B1-75ED-47AE-82CD-107BDB0A7BC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C236" authorId="0" shapeId="0" xr:uid="{19937B3A-C740-4761-9AF1-583CF3F4DF9B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H236" authorId="0" shapeId="0" xr:uid="{9058C088-B619-4F99-A60F-F60B868A8861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CM236" authorId="0" shapeId="0" xr:uid="{657BA4C8-D9B9-424F-A259-5A0916F21B14}">
      <text>
        <r>
          <rPr>
            <sz val="9"/>
            <color indexed="81"/>
            <rFont val="Tahoma"/>
            <family val="2"/>
            <charset val="186"/>
          </rPr>
          <t>Vidējais klienta maksājums mēnesī</t>
        </r>
      </text>
    </comment>
    <comment ref="F238" authorId="0" shapeId="0" xr:uid="{72EAF017-AC09-420A-AC35-EDCFA0E03C6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G238" authorId="0" shapeId="0" xr:uid="{9159CE42-BDBA-48C8-8AA9-FBC16DF0CB3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K238" authorId="0" shapeId="0" xr:uid="{67AC1813-008F-4AE7-992C-38D30E11C9C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L238" authorId="0" shapeId="0" xr:uid="{B5ACC593-3BED-4D6A-9435-DBE62F50E49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P238" authorId="0" shapeId="0" xr:uid="{91D7BF3B-6759-4926-B0A6-A4E6393FE2F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Q238" authorId="0" shapeId="0" xr:uid="{85DFF88B-4786-4A01-8591-EF5BF00DE5A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U238" authorId="0" shapeId="0" xr:uid="{B9DD56AB-1DF1-4366-BEE2-F180B116ECCC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V238" authorId="0" shapeId="0" xr:uid="{5E5DE33F-3577-4404-9CCE-4A788F69CF54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Z238" authorId="0" shapeId="0" xr:uid="{A4462181-2B42-458A-9C97-D7209F3B5B1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A238" authorId="0" shapeId="0" xr:uid="{564CEF84-DA01-49ED-95F7-61F5B2E44247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E238" authorId="0" shapeId="0" xr:uid="{87F41261-060C-47C5-A765-D5D17DBE371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F238" authorId="0" shapeId="0" xr:uid="{8CAAEB96-0864-4BD8-8EEF-6FDFB08C5BD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J238" authorId="0" shapeId="0" xr:uid="{AF1EAB59-9B57-4BCE-80A9-AF617DE3F9A3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K238" authorId="0" shapeId="0" xr:uid="{96A78D96-8FE7-4ED2-B4F6-51DC96044B5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O238" authorId="0" shapeId="0" xr:uid="{B1907E84-D82E-41C2-AFE5-FE4613ED0FF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P238" authorId="0" shapeId="0" xr:uid="{DB22EF9D-0F42-41A6-BC6A-F8C17FD2C2FC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T238" authorId="0" shapeId="0" xr:uid="{5558AF62-91FB-42DB-9A6C-ECF82E26CB7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U238" authorId="0" shapeId="0" xr:uid="{BE62CFB3-4585-480C-91C7-7828D24045EE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AY238" authorId="0" shapeId="0" xr:uid="{11FC71BC-42E0-4D71-B36D-A53DA6F8F377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AZ238" authorId="0" shapeId="0" xr:uid="{0DBD37C3-051D-4D6F-809A-21C75F06FB8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D238" authorId="0" shapeId="0" xr:uid="{BA983E66-C601-4854-BB9C-2D493B8E3ED0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E238" authorId="0" shapeId="0" xr:uid="{F43D64BE-0E2C-4C59-A305-4007DBC50A83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I238" authorId="0" shapeId="0" xr:uid="{A1F60112-2782-4AF0-92B7-2072B2CF715E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J238" authorId="0" shapeId="0" xr:uid="{2825FF88-1A85-47EA-BF7F-8FFEFEE324A5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N238" authorId="0" shapeId="0" xr:uid="{610EA43A-1CAE-4406-BA76-EDDECC99664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O238" authorId="0" shapeId="0" xr:uid="{7E20CA71-6937-4659-A782-B64504777948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S238" authorId="0" shapeId="0" xr:uid="{0849B64B-3B24-4B71-A5ED-4A3AF862723D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T238" authorId="0" shapeId="0" xr:uid="{15FA3405-F8DC-4D44-890D-12F113AE3BDA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BX238" authorId="0" shapeId="0" xr:uid="{D0C351B2-30A2-4701-865F-6FEF41E69182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BY238" authorId="0" shapeId="0" xr:uid="{87980BE7-56FD-44E4-96BE-05EA0B906B76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C238" authorId="0" shapeId="0" xr:uid="{78A590DB-EB26-4275-B395-548701F2D218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D238" authorId="0" shapeId="0" xr:uid="{ACAC4F40-D801-42EA-999F-DB3DDBA1A08B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H238" authorId="0" shapeId="0" xr:uid="{64134E29-F22A-409E-819B-2E8089A1ADDA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I238" authorId="0" shapeId="0" xr:uid="{6F922B4B-3086-4AA9-BF68-02B8E76A99BD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CM238" authorId="0" shapeId="0" xr:uid="{84009610-9CF2-465F-BA57-D1BAAA9C92E5}">
      <text>
        <r>
          <rPr>
            <sz val="9"/>
            <color indexed="81"/>
            <rFont val="Tahoma"/>
            <family val="2"/>
            <charset val="186"/>
          </rPr>
          <t xml:space="preserve">Bruto darba algas mediana 
</t>
        </r>
      </text>
    </comment>
    <comment ref="CN238" authorId="0" shapeId="0" xr:uid="{DC53387D-D254-4768-AE0E-B09CA7D34F52}">
      <text>
        <r>
          <rPr>
            <sz val="9"/>
            <color indexed="81"/>
            <rFont val="Tahoma"/>
            <family val="2"/>
            <charset val="186"/>
          </rPr>
          <t>50% no visiem iedzīvotājiem, kuri noslēguši dzīvības apdrošināšanas līgumu ar uzkrājumu
(prēmiju summa : 12 mēneši : vidējā iemaksu summa 60 EUR / mēnesī)</t>
        </r>
      </text>
    </comment>
    <comment ref="F239" authorId="0" shapeId="0" xr:uid="{ABFC46EF-74B1-4800-AEC6-FE5AA1A30C05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G239" authorId="0" shapeId="0" xr:uid="{8DC97B86-5FE6-4592-A23B-51852794AE5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K239" authorId="0" shapeId="0" xr:uid="{4D3CD501-7A9F-48B2-8074-E002512FD69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L239" authorId="0" shapeId="0" xr:uid="{597EA314-E7F0-4D18-A907-1E53FCCEF307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P239" authorId="0" shapeId="0" xr:uid="{47305F3D-F3D9-4F75-A154-2BBC34FD1205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Q239" authorId="0" shapeId="0" xr:uid="{54B897B9-E677-445E-8BA1-B7051528CA76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U239" authorId="0" shapeId="0" xr:uid="{0B68717E-78C4-4952-BAF8-0FCCC034913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V239" authorId="0" shapeId="0" xr:uid="{B73450EC-8F83-4EAF-9581-6E2B5ABCA8F3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Z239" authorId="0" shapeId="0" xr:uid="{582A115B-3F86-4153-9FB3-93525899CCD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A239" authorId="0" shapeId="0" xr:uid="{331B8964-126A-4F0F-BEF5-83D17697006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E239" authorId="0" shapeId="0" xr:uid="{2420E679-CB49-42C8-9C97-AF35A3EEC08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F239" authorId="0" shapeId="0" xr:uid="{87740AD3-878F-4AD5-A862-6E5277B7AEF4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J239" authorId="0" shapeId="0" xr:uid="{11D4F898-8C09-48CE-98B5-88A40ADE44C4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K239" authorId="0" shapeId="0" xr:uid="{18114BFB-B8DC-4896-8CCC-FD2A848EF81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O239" authorId="0" shapeId="0" xr:uid="{3D3875C4-F45F-4CD3-BB69-253EAB1B4AC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P239" authorId="0" shapeId="0" xr:uid="{AF9D118A-6C03-40D0-832F-817818920840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T239" authorId="0" shapeId="0" xr:uid="{173A04C9-BFD5-4789-8AE3-8173074CB8F0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U239" authorId="0" shapeId="0" xr:uid="{240E0A42-E291-476C-8467-7CBDCF62D007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AY239" authorId="0" shapeId="0" xr:uid="{8E7BCA9F-CC54-4DCC-A6EA-21E51E89816E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AZ239" authorId="0" shapeId="0" xr:uid="{B7A98B34-A23B-48DD-A30C-1E808BDEAC7E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D239" authorId="0" shapeId="0" xr:uid="{C9965175-232B-4D40-BFC0-E94176FD8731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E239" authorId="0" shapeId="0" xr:uid="{CEAF2AEA-43EF-472A-8477-C2C4499365B5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I239" authorId="0" shapeId="0" xr:uid="{C856E7F8-1D52-4B20-B11D-4D981B53E7E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J239" authorId="0" shapeId="0" xr:uid="{3FC945AA-14E9-42A1-BB6A-F61C9A4CDE9F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N239" authorId="0" shapeId="0" xr:uid="{3F2736CE-6308-432F-B642-3AF001F723B3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O239" authorId="0" shapeId="0" xr:uid="{BDB2597D-73D9-492A-9A58-C74E521E6AE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S239" authorId="0" shapeId="0" xr:uid="{BA794DCA-E703-4F75-B2F8-F926E142B79A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T239" authorId="0" shapeId="0" xr:uid="{76D95228-C0EF-4BC3-9D47-CAF560F147B7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BX239" authorId="0" shapeId="0" xr:uid="{A787E360-B97B-4D7A-BA7B-C7DE0BEB7D07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BY239" authorId="0" shapeId="0" xr:uid="{215DC663-23A2-4A24-A970-DAEA0E1EC23B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C239" authorId="0" shapeId="0" xr:uid="{D82A1E46-5231-444B-9BA0-767A520A188B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D239" authorId="0" shapeId="0" xr:uid="{9C78B993-BB95-411A-8593-FD62C489FA9C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H239" authorId="0" shapeId="0" xr:uid="{D0B025FD-DEC5-422B-83D4-C19D1EDC7FF2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I239" authorId="0" shapeId="0" xr:uid="{70D7A8E6-B394-43FD-86F0-0533A5AC7928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  <comment ref="CM239" authorId="0" shapeId="0" xr:uid="{E029E7D1-A2C0-4246-A8FA-A89C1D6DFF3F}">
      <text>
        <r>
          <rPr>
            <sz val="9"/>
            <color indexed="81"/>
            <rFont val="Tahoma"/>
            <family val="2"/>
            <charset val="186"/>
          </rPr>
          <t>Vidējā darba alga valstī</t>
        </r>
      </text>
    </comment>
    <comment ref="CN239" authorId="0" shapeId="0" xr:uid="{00B2E17F-270B-4F90-B99D-4B867CA26FAD}">
      <text>
        <r>
          <rPr>
            <b/>
            <sz val="9"/>
            <color indexed="81"/>
            <rFont val="Tahoma"/>
            <family val="2"/>
            <charset val="186"/>
          </rPr>
          <t>Modris:</t>
        </r>
        <r>
          <rPr>
            <sz val="9"/>
            <color indexed="81"/>
            <rFont val="Tahoma"/>
            <family val="2"/>
            <charset val="186"/>
          </rPr>
          <t xml:space="preserve">
50% no brīvprātīgās ISA apdrošināšanas klientu skaita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Modris Dzenītis</author>
  </authors>
  <commentList>
    <comment ref="CB14" authorId="0" shapeId="0" xr:uid="{765DF474-2710-49F4-8C83-A86BB6930A2A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14" authorId="0" shapeId="0" xr:uid="{CC6188C2-0935-4591-954A-9FF4D5C119E8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14" authorId="0" shapeId="0" xr:uid="{3488BBD0-2F54-4026-ABE7-7D11A3ADE3D7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24" authorId="0" shapeId="0" xr:uid="{237965C2-ED4E-495D-9322-624ED7484A7B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24" authorId="0" shapeId="0" xr:uid="{C30E10AE-BBA4-4F2E-A91C-A5517ECE83E9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24" authorId="0" shapeId="0" xr:uid="{07134F70-46A8-42FC-9AE9-97F8DA4324C9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34" authorId="0" shapeId="0" xr:uid="{900B3D70-C6DD-493D-8F9C-68CFEB9EA253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34" authorId="0" shapeId="0" xr:uid="{FFD3DE6A-0F92-44A4-8C62-301A84EC92E9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34" authorId="0" shapeId="0" xr:uid="{68A56715-29E0-473C-A864-E162CD434FFA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44" authorId="0" shapeId="0" xr:uid="{348ED2AC-A315-4C9C-A690-3E927E094C0C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44" authorId="0" shapeId="0" xr:uid="{279AEFF7-897B-47BB-8937-5702107C74BE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44" authorId="0" shapeId="0" xr:uid="{4F510934-E87D-4072-8BED-1AE0AC26D347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54" authorId="0" shapeId="0" xr:uid="{EB07AD6E-05BB-478D-A2B8-4BED75D6C411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54" authorId="0" shapeId="0" xr:uid="{ED0003B7-1E0B-4C35-9BC6-378A760EB368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54" authorId="0" shapeId="0" xr:uid="{DEAC2E22-58EA-4475-9D19-64F55F8F5D25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64" authorId="0" shapeId="0" xr:uid="{3D4F57BD-D7B2-42B4-BAC9-DBF5B15C7368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64" authorId="0" shapeId="0" xr:uid="{96F105D5-5B59-4489-8811-323FD30518C7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64" authorId="0" shapeId="0" xr:uid="{AF4BC622-18F6-4013-A1F4-DB230F387EA9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74" authorId="0" shapeId="0" xr:uid="{BD37FB9F-EFF1-41C2-A0FB-21CD3003B221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74" authorId="0" shapeId="0" xr:uid="{DAB53D3C-FBB6-46C7-9D42-56E291FD7A97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74" authorId="0" shapeId="0" xr:uid="{CB4C44FD-8E38-4F3D-BBCC-52A9B42CFD57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84" authorId="0" shapeId="0" xr:uid="{0ADF6A8F-29A1-4A97-B1CE-DCB4B7979EC0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84" authorId="0" shapeId="0" xr:uid="{95497C01-FAC1-4A8F-9F19-D1736C05A3DF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84" authorId="0" shapeId="0" xr:uid="{9B6E4656-E8E8-4726-86D9-B6E9FB11FAAD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94" authorId="0" shapeId="0" xr:uid="{43489A36-156C-470F-A89D-BE990EF92839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94" authorId="0" shapeId="0" xr:uid="{2E743443-8F83-4CE4-B96E-8A8CB6075221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94" authorId="0" shapeId="0" xr:uid="{7677E6D5-0E1F-48BC-9448-28B6E6858182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104" authorId="0" shapeId="0" xr:uid="{3C9368DD-44DD-480F-A593-53A814D5553C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104" authorId="0" shapeId="0" xr:uid="{027EE5FF-5DE0-424F-A9A9-4589CDAFC1C0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104" authorId="0" shapeId="0" xr:uid="{DC2E8528-2038-434D-AAAE-2E497E30E892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114" authorId="0" shapeId="0" xr:uid="{C959F845-9865-4F3F-BA24-F2EDD8685CB0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114" authorId="0" shapeId="0" xr:uid="{4A235037-52E1-45E9-A7AF-5EE7CF01568E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114" authorId="0" shapeId="0" xr:uid="{74BC5899-0462-4F94-BBCE-57E84A13F709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124" authorId="0" shapeId="0" xr:uid="{83A8AB3D-7294-473B-AC4A-8CE147317222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124" authorId="0" shapeId="0" xr:uid="{EEA43BC4-7868-493C-A7B9-53C58499BC4B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124" authorId="0" shapeId="0" xr:uid="{1D937C99-632D-483E-B3ED-3E39859E212F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134" authorId="0" shapeId="0" xr:uid="{33DE5680-702E-4970-8EBD-8541CC2A97DE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134" authorId="0" shapeId="0" xr:uid="{FB3983FF-90A4-45D7-985A-A0127DAF3CDD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134" authorId="0" shapeId="0" xr:uid="{D2F81FA3-6782-41B8-8FAA-66511446DEEB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144" authorId="0" shapeId="0" xr:uid="{11069FF2-A079-4FB9-9477-E7F8926E06CE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144" authorId="0" shapeId="0" xr:uid="{A9FFF62A-EECE-4F54-80BF-32E69B8D4CD8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144" authorId="0" shapeId="0" xr:uid="{8CDAC6F7-0C99-4347-B30F-64610085DA0E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154" authorId="0" shapeId="0" xr:uid="{2D6DA7CD-DAFB-48ED-8B4C-7CC43CC68CBB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154" authorId="0" shapeId="0" xr:uid="{0DA9E2BD-F08C-47C9-A9F9-66BDDFA3C56D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154" authorId="0" shapeId="0" xr:uid="{B11174F7-A078-4961-A787-92D3D12D5197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164" authorId="0" shapeId="0" xr:uid="{214B88D3-6DF7-44A1-9080-13CEB6DA0968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164" authorId="0" shapeId="0" xr:uid="{F57EA692-62CE-457C-8D92-B3F51A8F2A25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164" authorId="0" shapeId="0" xr:uid="{61316629-5096-4E00-925F-617227C61004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174" authorId="0" shapeId="0" xr:uid="{5AFC2131-2464-473A-A0EB-16D6B6DEC612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174" authorId="0" shapeId="0" xr:uid="{C5B81D9D-46C0-4FDD-88FD-33D15BDB576A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174" authorId="0" shapeId="0" xr:uid="{A12A363D-7FA1-4595-8534-00AED62BA290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184" authorId="0" shapeId="0" xr:uid="{97C2A837-46C7-4849-A030-F826B997C4E5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184" authorId="0" shapeId="0" xr:uid="{91DE88BE-1360-485D-8F8E-50BEC3D7017C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184" authorId="0" shapeId="0" xr:uid="{7B24EBAF-B2A6-4157-B173-E0A31068791B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194" authorId="0" shapeId="0" xr:uid="{1EF3A234-D83D-4EE0-857B-90139DA20F9A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194" authorId="0" shapeId="0" xr:uid="{60C1364F-625B-4648-AD42-E85618C3716E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194" authorId="0" shapeId="0" xr:uid="{0EA37520-8E61-4A2B-AE4C-8F6B12AA5D7B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204" authorId="0" shapeId="0" xr:uid="{ED29E1B5-99C2-4D14-ABB3-560C72EFA476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204" authorId="0" shapeId="0" xr:uid="{0C56C55C-4790-443A-B5FC-F72579444F84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204" authorId="0" shapeId="0" xr:uid="{38B7ED2E-32FF-48E6-A561-7B9980F436F1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214" authorId="0" shapeId="0" xr:uid="{ED32AC88-A98B-43BB-8466-FD7C0EFB77C7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214" authorId="0" shapeId="0" xr:uid="{258B28E9-8167-4B5C-A9C2-2EEC25158FC2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214" authorId="0" shapeId="0" xr:uid="{543B1310-4361-4D41-88E5-4043C24D1470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224" authorId="0" shapeId="0" xr:uid="{509DA7F2-2777-4800-983B-B29216349C06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224" authorId="0" shapeId="0" xr:uid="{6AB365FD-7CB9-4C56-A1D8-ABBF3FE9D59D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224" authorId="0" shapeId="0" xr:uid="{0B403A14-33E1-423D-A1B0-977DD51EE822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B234" authorId="0" shapeId="0" xr:uid="{4B7181E1-4DFE-4BFF-9C4E-713AA470F9D3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G234" authorId="0" shapeId="0" xr:uid="{1AF06C29-B844-49E2-BEF9-E935B2319575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  <comment ref="CL234" authorId="0" shapeId="0" xr:uid="{E17E24D6-0E58-4C85-B94D-50EB99A4EBDD}">
      <text>
        <r>
          <rPr>
            <b/>
            <sz val="9"/>
            <color indexed="81"/>
            <rFont val="Tahoma"/>
            <family val="2"/>
            <charset val="186"/>
          </rPr>
          <t>Modris Dzenītis:</t>
        </r>
        <r>
          <rPr>
            <sz val="9"/>
            <color indexed="81"/>
            <rFont val="Tahoma"/>
            <family val="2"/>
            <charset val="186"/>
          </rPr>
          <t xml:space="preserve">
tai skaitā Veselības aprūpes komponente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B6" authorId="0" shapeId="0" xr:uid="{8A257392-169F-4DE7-B98B-7C4163F4D306}">
      <text>
        <r>
          <rPr>
            <b/>
            <sz val="8"/>
            <color indexed="81"/>
            <rFont val="Tahoma"/>
            <family val="2"/>
          </rPr>
          <t>Click to go back to Menu, please.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C3B6F34-131B-4890-9BC1-D26829AB70CD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<sst xmlns="http://schemas.openxmlformats.org/spreadsheetml/2006/main" count="5568" uniqueCount="544">
  <si>
    <t>2.pielikums</t>
  </si>
  <si>
    <t>Ilgtermiņa sociālās aprūpes finansēšanas modeļi un aprēķini</t>
  </si>
  <si>
    <t>Satura rādītājs</t>
  </si>
  <si>
    <t>Darba lapas nosaukums</t>
  </si>
  <si>
    <t>Darba lapas saturs</t>
  </si>
  <si>
    <t>Saite uz darba  lapu</t>
  </si>
  <si>
    <t>1.Kopsavilkums</t>
  </si>
  <si>
    <t>ISA pakalpojumu finansējuma (ieņēmumi un izdevumi) modeļi un scenāriji</t>
  </si>
  <si>
    <t>1.Kopsavilkums'!A1</t>
  </si>
  <si>
    <t>2.Ieņēmumu aprēķins</t>
  </si>
  <si>
    <t>Detalizēts ieņēmumu avotu un to aprēķina algoritmu atspoguļojums. Kolonnās no DA līdz EN izvietota aprēķinos izmantoto lielumu datu bāze pa gadiem.</t>
  </si>
  <si>
    <t>2.Ieņēmumu aprēķins'!A1</t>
  </si>
  <si>
    <t>3.Ieņēmumu aprēķins_pieaugums_B</t>
  </si>
  <si>
    <t>ISA pakalpojumu finansējuma ieņēmumu struktūra un tās izmaiņas bāzes scenārijā (2023.-2045.)</t>
  </si>
  <si>
    <t>3.Ieņēmumu aprēķins_pieaugums_B'!A1</t>
  </si>
  <si>
    <t>4.Ieņēmumu aprēķins_pieaugums_P</t>
  </si>
  <si>
    <t>ISA pakalpojumu finansējuma ieņēmumu struktūra un tās izmaiņas pesimistiskajā scenārijā (2023.-2045.)</t>
  </si>
  <si>
    <t>4.Ieņēmumu aprēķins_pieaugums_P'!A1</t>
  </si>
  <si>
    <t>5.Ieņēmumu aprēķins_pieaugums_O</t>
  </si>
  <si>
    <t>ISA pakalpojumu finansējuma ieņēmumu struktūra un tās izmaiņas optimistiskajā scenārijā (2023.-2045.)</t>
  </si>
  <si>
    <t>5.Ieņēmumu aprēķins_pieaugums_O'!A1</t>
  </si>
  <si>
    <t>6.Rādītāji izdevumu aprēķiniem</t>
  </si>
  <si>
    <t>ISA pakalpojumu izdevumu ietekmējošo makroekonomisko rādītāju aprēķins</t>
  </si>
  <si>
    <t>6.Rādītāji izdevumu aprēķiniem'!A1</t>
  </si>
  <si>
    <t>7.Izdevumi_prognozes</t>
  </si>
  <si>
    <t>ISA pakalpojumu klientu, kopējo izmaksu, izmaksu uz 1 klientu fakta (2018.-2023.) un prognožu (2025.-2045.) kopsavilkums</t>
  </si>
  <si>
    <t>7.Izdevumi_prognozes'!A1</t>
  </si>
  <si>
    <t>8.Izdevumi_progn_reģioni</t>
  </si>
  <si>
    <t>ISA pakalpojumu klientu, kopējo izmaksu, izmaksu uz 1 klientu fakta (2018.-2023.) un prognožu (2025.-2045.) kopsavilkums reģionālā griezumā</t>
  </si>
  <si>
    <t>8.Izdevumi_progn_reģioni'!A1</t>
  </si>
  <si>
    <t>9.Izdevumi_izmaiņas</t>
  </si>
  <si>
    <t>ISA izdevumu izmaiņas (2023.-2045.)</t>
  </si>
  <si>
    <t>9.Izdevumi_izmaiņas'!A1</t>
  </si>
  <si>
    <t>10.ISA_pak_klienti_reģioni</t>
  </si>
  <si>
    <t>Iedzīvotāju un ISA pakalpjumu saņēmēju/klientu skaita fakts un prognozes sadalījumā pa reģioniem</t>
  </si>
  <si>
    <t>10.ISA_pak_klienti_reģioni'!A1</t>
  </si>
  <si>
    <t>11.Iedzivotaji_reģioni</t>
  </si>
  <si>
    <t>Iedzīvotāju skaita fakts un prognozes sadalījumā pa reģioniem</t>
  </si>
  <si>
    <t>11.Iedzivotāji_reģioni'!A1</t>
  </si>
  <si>
    <t>12.ISA_pakalpojumi_izd_fakts</t>
  </si>
  <si>
    <t>ISA pakalpojumu izdevumi sadalījumā pa reģioniem (fakts 2018 - 2023)</t>
  </si>
  <si>
    <t>12.ISA_pakalpojumi_izd_fakts'!A1</t>
  </si>
  <si>
    <t>13.ISA_pakalpojumi_klienti_fakts</t>
  </si>
  <si>
    <t>ISA pakalpojumu klientu skaits sadalījumā pa reģioniem (fakts 2018 - 2023)</t>
  </si>
  <si>
    <t>13.ISA_pakalpojum_klienti_fakts'!A1</t>
  </si>
  <si>
    <t>14.Klienti_VSAC</t>
  </si>
  <si>
    <t>Klientu skaits valsts un līgumorganizāciju SAC 2018.-2023.gadā</t>
  </si>
  <si>
    <t>14.Klienti_VSAC'!A1</t>
  </si>
  <si>
    <t>15.Izdevumi_VSAC</t>
  </si>
  <si>
    <t>Izdevumi valsts un līgumorganizāciju SAC 2018.-2023.gadā</t>
  </si>
  <si>
    <t>15.Izdevumi_VSAC'!A1</t>
  </si>
  <si>
    <t>16.Klienti_PSAC</t>
  </si>
  <si>
    <t>Klientu skaits pašvaldību SAC 2018.-2023.gadā</t>
  </si>
  <si>
    <t>16.Klienti_PSAC '!A1</t>
  </si>
  <si>
    <t>17.Izdevumi_PSAC</t>
  </si>
  <si>
    <t>Izdevumi pašvaldību SAC 2018.-2023.gadā</t>
  </si>
  <si>
    <t>17.Izdevumi_PSAC'!A1</t>
  </si>
  <si>
    <t>18.AB_pakalpojums</t>
  </si>
  <si>
    <t>AB pakalpojuma sniegšana laika periodā no 2018. gada līdz 2023. gadam</t>
  </si>
  <si>
    <t>18.AB pakalpojums'!A1</t>
  </si>
  <si>
    <t xml:space="preserve">19. DAC_ klienti </t>
  </si>
  <si>
    <t>Klientu skaits DAC 2018.-2023.gadā</t>
  </si>
  <si>
    <t>19. DAC_ klienti '!A1</t>
  </si>
  <si>
    <t>20. DAC_ izdevumi</t>
  </si>
  <si>
    <t>Izdevumi DAC 2018.-2023.gadā</t>
  </si>
  <si>
    <t>20.DAC_izdevumi'!A1</t>
  </si>
  <si>
    <t>21. AM pakalpojums</t>
  </si>
  <si>
    <t>AM pakalpojuma klientu skaits un izdevumi 2018.-2023.gadā</t>
  </si>
  <si>
    <t>21.AM pakalpojums'!A1</t>
  </si>
  <si>
    <t>22.GM pakalpojums</t>
  </si>
  <si>
    <t>GM pakalpojuma klientu skaits un izdevumi 2018.-2023.gadā</t>
  </si>
  <si>
    <t>22.GM pakalpojums'!A1</t>
  </si>
  <si>
    <t>23.Iedzivotaji_prognozes</t>
  </si>
  <si>
    <t>Iedzīvotāju skaita prognozes (EUROPOP2023)</t>
  </si>
  <si>
    <t>23.Iedzivotaji_prognozes'!A1</t>
  </si>
  <si>
    <t>24.Makro_prognozes</t>
  </si>
  <si>
    <t xml:space="preserve">Makroekonomisko rādītāju prognozes </t>
  </si>
  <si>
    <t>24.Makro_prognozes'!A1</t>
  </si>
  <si>
    <t>25.Iedzīvotāji_prognoze_reģioni</t>
  </si>
  <si>
    <t>Iedzīvotāju skaita sadalījums pa novadiem un reģioniem 2018-2023.gadā un prognozes 2025.-2024.gadam</t>
  </si>
  <si>
    <t>25.Iedzīvotāji_prognoze_reģioni'!A1</t>
  </si>
  <si>
    <t>26.Dati_attēliem</t>
  </si>
  <si>
    <t>Attēlu veidošanā izmantotie rādītāji</t>
  </si>
  <si>
    <t>26.Dati attēliem'!A1</t>
  </si>
  <si>
    <t>ATGRIEZTIES UZ SATURA RĀDĪTĀJU</t>
  </si>
  <si>
    <t>1. tabula. ISA pakalpojumu finansējuma modeļi</t>
  </si>
  <si>
    <t>Modelis</t>
  </si>
  <si>
    <t>Postenis</t>
  </si>
  <si>
    <t>Izdevumu scenārija izvēle</t>
  </si>
  <si>
    <t>Ieņēmumu scenārija izvēle</t>
  </si>
  <si>
    <t>Ieņēmumu sadale pēc modeļa</t>
  </si>
  <si>
    <t>Brīvprātīgā apdrošināšana</t>
  </si>
  <si>
    <t>Maksājuma apmērs, %</t>
  </si>
  <si>
    <t>Ieņēmumu avota īpatsvars no kopsummas, %</t>
  </si>
  <si>
    <t>Prognozētais gads</t>
  </si>
  <si>
    <t>Bāzes scenārijs</t>
  </si>
  <si>
    <t>Valsts pamatbudžets</t>
  </si>
  <si>
    <t>Pašvaldības budžets</t>
  </si>
  <si>
    <t>Speciālais VSA budžets</t>
  </si>
  <si>
    <t>ISA obligātā apdrošināšana</t>
  </si>
  <si>
    <t>Klienta maksājumi</t>
  </si>
  <si>
    <t>Veselības aprūpes komponente</t>
  </si>
  <si>
    <t>Kontrole</t>
  </si>
  <si>
    <t>Pesimistiskais scenārijs</t>
  </si>
  <si>
    <t>Optimistiskais scenārijs</t>
  </si>
  <si>
    <t>Izdevumu scenārijs</t>
  </si>
  <si>
    <t>2.tabula. ISA pakalpojumu finansējuma ieņēmumu daļas aprēķins</t>
  </si>
  <si>
    <t>Aprēķinos izmantoto lielumu datu bāze ( 2018 - 2045)</t>
  </si>
  <si>
    <t>Nr.1. Valsts atbildības modelis</t>
  </si>
  <si>
    <t>Nr.2a. Personas atbildības modelis</t>
  </si>
  <si>
    <t>Nr.2b. Personas atbildības modelis, izslēdzot publisko finansējumu</t>
  </si>
  <si>
    <t>Nr.3a. Dalītās atbildības modelis ( ar 0.5% no esošā VSAOI)</t>
  </si>
  <si>
    <t>Nr.3b. Solidārās atbildības modelis (ar palielinātu VSAOI likmi)</t>
  </si>
  <si>
    <t>Nr.4. Veselības aprūpes un sociālās aprūpes integrētais modelis</t>
  </si>
  <si>
    <t>Kolonnas Nr.formulās</t>
  </si>
  <si>
    <t xml:space="preserve">Vidējais bruto darba samaksas izmaiņu %, </t>
  </si>
  <si>
    <t>Darba samaksas rādītāji (Pesimistiskais scenārijs)</t>
  </si>
  <si>
    <t>Darba samaksas rādītāji (Bāzes scenārijs)</t>
  </si>
  <si>
    <t>Darba samaksas rādītāji (Optimistiskais scenārijs)</t>
  </si>
  <si>
    <t>Valsts pamatbudžeta izmaiņu koeficents</t>
  </si>
  <si>
    <t>Pašvaldības budžeta izmaiņu koeficents</t>
  </si>
  <si>
    <t>Speciālais budžeta (VSAOI) izmaiņu koeficents</t>
  </si>
  <si>
    <t>Strādājošo skaits</t>
  </si>
  <si>
    <t>Pensionāru skaits</t>
  </si>
  <si>
    <t>Pakalpojumu saņēmēju skaits (klientu skaits)</t>
  </si>
  <si>
    <t>Ārstniecības gadījuma izmaksas</t>
  </si>
  <si>
    <t>ISA izdevumu kopsummas</t>
  </si>
  <si>
    <t>Gads</t>
  </si>
  <si>
    <t>Kādam nolūkam</t>
  </si>
  <si>
    <t>Aprēķinu bāze</t>
  </si>
  <si>
    <t>Finanšu avots</t>
  </si>
  <si>
    <t>Bāzes lielumu pieauguma koeficenti</t>
  </si>
  <si>
    <t>Aprēķinos izmatotie bāzes lielumi, EUR</t>
  </si>
  <si>
    <t>Aprēķinos izmantotais skaits</t>
  </si>
  <si>
    <t>Aprēķinātā summa, EUR</t>
  </si>
  <si>
    <t>Vidējais bruto darba samaksas izmaiņu %, faktiskajās cenās (Pesimistiskais)</t>
  </si>
  <si>
    <t>Vidējais bruto darba samaksas izmaiņu %, faktiskajās cenās (Bāze)</t>
  </si>
  <si>
    <t>Vidējais bruto darba samaksas izmaiņu %, faktiskajās cenās (Optimistiskais)</t>
  </si>
  <si>
    <t>Vidējā bruto darba samaksa, EUR (Pesimistiskais)</t>
  </si>
  <si>
    <t>Bruto darba samaksas mediāna, EUR Pesimistiskais</t>
  </si>
  <si>
    <t>Vidējās bruto darba samaksas izmaiņu koeficients, (Pesimistiskais)</t>
  </si>
  <si>
    <t>Vidējā bruto darba samaksa, EUR (Bāze)</t>
  </si>
  <si>
    <t>Bruto darba samaksas mediāna, EUR (Bāze)</t>
  </si>
  <si>
    <t>Vidējās bruto darba samaksas izmaiņu koeficents, (Bāze)</t>
  </si>
  <si>
    <t>Vidējā bruto darba samaksa, EUR (Optimistiskais)</t>
  </si>
  <si>
    <t>Bruto darba samaksas mediāna, EUR (Optimistiskais)</t>
  </si>
  <si>
    <t>Vidējās bruto darba samaksas izmaiņu koeficents, (Optimistiskais)</t>
  </si>
  <si>
    <t>Strādājošie (20-64 g.v.; tūkst.)</t>
  </si>
  <si>
    <t>Strādājošie (20-64 g.v.)</t>
  </si>
  <si>
    <t>Pensionāri (kopā, tūkst.)</t>
  </si>
  <si>
    <t>Pensionāri (kopā)</t>
  </si>
  <si>
    <t>AM pakalpojums</t>
  </si>
  <si>
    <t>GM pakalpojums</t>
  </si>
  <si>
    <t>DAC pakalpojums</t>
  </si>
  <si>
    <t>SAC pakalpojums</t>
  </si>
  <si>
    <t>AB pakalpjums</t>
  </si>
  <si>
    <t>Viena pacienta gadījuma ārstēšanas izmaksas, EUR</t>
  </si>
  <si>
    <t>KOPĒJIE IEŅĒMUMI</t>
  </si>
  <si>
    <t>Finansējums valsts sociāli neaizsargātām iedzīvotāju kategorijām</t>
  </si>
  <si>
    <t>no VID administrētās Valsts pamatbudžeta daļas</t>
  </si>
  <si>
    <t>Iedzīvotāju solidaritātes maksājums ISA sistēmas nodrošināšanai un pašvaldību trūcīgo personu finansējuma kompensēšanai</t>
  </si>
  <si>
    <t>no VID administrētās Pašvaldības budžeta daļa</t>
  </si>
  <si>
    <t>Pašvaldību budžets</t>
  </si>
  <si>
    <t>Valsts sociālās apdrošināšanas speciālais  budžets</t>
  </si>
  <si>
    <t>Versija, lai "iedarbinātu"  potenciālo obligāto apdrošināšanu</t>
  </si>
  <si>
    <t>Obligātās iemaksa (ieturējums no darba algas)</t>
  </si>
  <si>
    <t>Pensijas daļa pakalpojuma finansēšanai - par aprūpi mājās</t>
  </si>
  <si>
    <r>
      <rPr>
        <sz val="12"/>
        <color rgb="FFFF0000"/>
        <rFont val="Times New Roman"/>
        <family val="1"/>
        <charset val="186"/>
      </rPr>
      <t>85%</t>
    </r>
    <r>
      <rPr>
        <sz val="12"/>
        <color theme="1"/>
        <rFont val="Times New Roman"/>
        <family val="1"/>
        <charset val="186"/>
      </rPr>
      <t xml:space="preserve"> no piešķirtās vecuma pensijas apmēra</t>
    </r>
  </si>
  <si>
    <t>Klienta maksājums par ISA pakalpojumiem dzīves vietā</t>
  </si>
  <si>
    <t>Pensijas daļa pakalpojuma finansēšanai - par uzturēšanos SAC</t>
  </si>
  <si>
    <t>Klienta maksājums par ISA pakalpojumiem SAC</t>
  </si>
  <si>
    <t>SAC klientiem paredzētā valsts veselības budžeta daļa - 1.59 % no visām SAC gultu dienām.</t>
  </si>
  <si>
    <t>No VM stacionārās palīdzības budžeta</t>
  </si>
  <si>
    <t>Ilgtermiņa veselības aprūpes komponente</t>
  </si>
  <si>
    <t>Papildus servisu nodrošināšanai</t>
  </si>
  <si>
    <t>Brīvprātīgās iemaksas (apdrošināšana)</t>
  </si>
  <si>
    <t>Personas brīvprātīgā apdrošināšana</t>
  </si>
  <si>
    <t>Pakalpojumu nodrošināšanai potenciālas vajadzības gadījumā</t>
  </si>
  <si>
    <t>Tuvinieka ( ģimenes locekļu apdrošināšanas programma) - iespējams ilgtermiņa apdrošināšana ar uzkrājumu (izgudrots produkts)</t>
  </si>
  <si>
    <t>Personas tuvinieka brīvprātīgā apdrošināšana</t>
  </si>
  <si>
    <t xml:space="preserve">  ISA izmaksu izmaiņu apēķina formula: ΔISA izmaksas = β1 x ΔPCI +β2 x Δproduktivitāte + β3 x Δ IKP + β4 x Δbezdarbs + β5 x Δvidējās darba alga)</t>
  </si>
  <si>
    <t>Multiplikatori</t>
  </si>
  <si>
    <t>Δ ISA izmaksas (aprēķins, % (gads/gadu))</t>
  </si>
  <si>
    <t>IZMAKSU PIEAGUMA (SAMAZINĀJUMA) IZMAIŅAS</t>
  </si>
  <si>
    <t>Δ Patēriņa cenu indeksa pieaugums</t>
  </si>
  <si>
    <t>Δ Produktivitātes pieaugums</t>
  </si>
  <si>
    <t>Δ IKP</t>
  </si>
  <si>
    <t>Δ Bezdarba izmaiņas</t>
  </si>
  <si>
    <t>Algas pieaugums</t>
  </si>
  <si>
    <t>Vidēji ilgtermiņa prognozēm (2035 - 2045)</t>
  </si>
  <si>
    <t>VID administrētie kopbudžeta ieņēmumi* 2023.gadā</t>
  </si>
  <si>
    <t>Dati uz 03.05.2024.</t>
  </si>
  <si>
    <t>https://www.vid.gov.lv/lv/nozaru-statistikas-katalogs?tcat_vid_10%5B1011%5D=1011</t>
  </si>
  <si>
    <t>2023.gadā apdrošināto skaits</t>
  </si>
  <si>
    <r>
      <rPr>
        <i/>
        <sz val="12"/>
        <color theme="1"/>
        <rFont val="Times New Roman"/>
        <family val="1"/>
      </rPr>
      <t>NACE</t>
    </r>
    <r>
      <rPr>
        <sz val="12"/>
        <color theme="1"/>
        <rFont val="Times New Roman"/>
        <family val="1"/>
      </rPr>
      <t xml:space="preserve"> 2.red. pirmā līmeņa (sekcijas) vai otrā līmeņa (nodaļas) kods</t>
    </r>
  </si>
  <si>
    <t>Uzņēmumu ienākuma nodokļa ieņēmumi,
tūkst. EUR</t>
  </si>
  <si>
    <t>Pievienotās vērtības nodokļa ieņēmumi,
tūkst. EUR</t>
  </si>
  <si>
    <t>Valsts sociālās apdrošināšanas obligāto iemaksu ieņēmumi,
tūkst. EUR</t>
  </si>
  <si>
    <t>Iedzīvotāju ienākuma nodokļa ieņēmumi,
tūkst. EUR</t>
  </si>
  <si>
    <t>Mikrouzņēmumu nodokļa ieņēmumi, 
tūkst. EUR</t>
  </si>
  <si>
    <t>Pārējo nodokļu un maksājumu ieņēmumi,
tūkst. EUR</t>
  </si>
  <si>
    <t>VID administrētie kopbudžeta ieņēmumi, tūkst. EUR</t>
  </si>
  <si>
    <t>% no strādājošo un pensionāru kopskaita</t>
  </si>
  <si>
    <t>VALSTĪ, tūkst. EUR</t>
  </si>
  <si>
    <t>VALSTĪ, EUR</t>
  </si>
  <si>
    <t>Valsts pamatbudžeta daļa</t>
  </si>
  <si>
    <t>Pašvaldības budžeta daļa</t>
  </si>
  <si>
    <t>Valsts speciālais budžets</t>
  </si>
  <si>
    <t>Provizoriskie nodokļu ieņēmumi 2024.gadā</t>
  </si>
  <si>
    <t>https://www.lsm.lv/raksts/zinas/ekonomika/05.02.2025-nodoklu-ienemumi-pern-par-17-atpalika-no-planota.a586536/</t>
  </si>
  <si>
    <t>Ilgtermiņa veselības aprūpes komponentes aprēķiniem izmantotais lielums</t>
  </si>
  <si>
    <t>Datu avots: MK Noteikumi 555 "Veselības aprūpes pakalpojumu organizēšanas un samaksas kārtība" (28.08.2018.(prot. Nr. 40 26. §))</t>
  </si>
  <si>
    <t>https://likumi.lv/ta/id/301399-veselibas-aprupes-pakalpojumu-organizesanas-un-samaksas-kartiba</t>
  </si>
  <si>
    <t>Vēsturiskā redakcija: 01.10.2023.-31.12.2023.</t>
  </si>
  <si>
    <t>6.pielikums, 2.5.2.apakšpunkts</t>
  </si>
  <si>
    <t>Ārstniecības iestāde</t>
  </si>
  <si>
    <t>Programmas nosaukums</t>
  </si>
  <si>
    <r>
      <t>Viena pacienta ārstēšanas tarifi iezīmētajās programmās (</t>
    </r>
    <r>
      <rPr>
        <i/>
        <sz val="8"/>
        <color rgb="FF414142"/>
        <rFont val="Times New Roman"/>
        <family val="1"/>
        <charset val="186"/>
      </rPr>
      <t>euro</t>
    </r>
    <r>
      <rPr>
        <sz val="8"/>
        <color rgb="FF414142"/>
        <rFont val="Times New Roman"/>
        <family val="1"/>
        <charset val="186"/>
      </rPr>
      <t>)</t>
    </r>
  </si>
  <si>
    <t>2.5.</t>
  </si>
  <si>
    <t>Aprūpes profils (V, IV, III, II, I)</t>
  </si>
  <si>
    <t>2.5.2.</t>
  </si>
  <si>
    <t>V līmeņa ārstniecības iestādes (izņemot SIA "Rīgas Dzemdību nams"), IV, III, II un I līmeņa ārstniecības iestādes, VSIA "Piejūras slimnīca", SIA "Rīgas 2. slimnīca"</t>
  </si>
  <si>
    <t>Hronisko pacientu aprūpe ar ārstēšanās ilgumu līdz 14 gultasdienām</t>
  </si>
  <si>
    <t>Klientu skaits 2023.gadā</t>
  </si>
  <si>
    <t>Aprūpe mājās</t>
  </si>
  <si>
    <t>Dienas aprūpes centrs</t>
  </si>
  <si>
    <t>Grupu māja / dzīvoklis</t>
  </si>
  <si>
    <t>Valsts Sociālās aprūpes centrs</t>
  </si>
  <si>
    <t>Pašvaldību  Sociālās aprūpes centrs</t>
  </si>
  <si>
    <t>Atelpas brīdis</t>
  </si>
  <si>
    <t>KOPĀ</t>
  </si>
  <si>
    <t>Klientu skaits</t>
  </si>
  <si>
    <t>Finansējums 2023.gadā</t>
  </si>
  <si>
    <t>Valsts finansējums</t>
  </si>
  <si>
    <t>Valsts finansējums par klientiem līdz 1998</t>
  </si>
  <si>
    <t>Pašvaldību finansējums</t>
  </si>
  <si>
    <t>Apgādnieku finansējums</t>
  </si>
  <si>
    <t>Klientu maksājums</t>
  </si>
  <si>
    <t>KOPĀ:</t>
  </si>
  <si>
    <t>2026 - 2030</t>
  </si>
  <si>
    <t>2031 - 2035</t>
  </si>
  <si>
    <t>2036 - 2040</t>
  </si>
  <si>
    <t>2041 - 2045</t>
  </si>
  <si>
    <t>3.tabula. ISA pakalpojumu finansējuma ieņēmumu struktūra un tās izmaiņas</t>
  </si>
  <si>
    <t>Ieņēmumu pozīcijas izmaiņas EUR (pret 2023)</t>
  </si>
  <si>
    <t>Ieņēmumu pozīcijas izmaiņas % (pret 2023)</t>
  </si>
  <si>
    <t>Ieņēmumu pozīcijas izmaiņas EUR (pret iepriekšējo gadu)</t>
  </si>
  <si>
    <t>Ieņēmumu pozīcijas izmaiņas % (pret iepriekšējo gadu)</t>
  </si>
  <si>
    <t>-</t>
  </si>
  <si>
    <t>85% no piešķirtās vecuma pensijas apmēra</t>
  </si>
  <si>
    <t>4.tabula. ISA pakalpojumu finansējuma ieņēmumu struktūra un tās izmaiņas</t>
  </si>
  <si>
    <t>5.tabula. ISA pakalpojumu finansējuma ieņēmumu struktūra un tās izmaiņas</t>
  </si>
  <si>
    <t>6.tabula. ISA pakalpojumu izdevumu ietekmējošo makroekonomisko rādītāju aprēķins</t>
  </si>
  <si>
    <t>Korelācijas koeficients</t>
  </si>
  <si>
    <r>
      <t>b</t>
    </r>
    <r>
      <rPr>
        <vertAlign val="subscript"/>
        <sz val="9"/>
        <color theme="1"/>
        <rFont val="Times New Roman"/>
        <family val="1"/>
        <charset val="186"/>
      </rPr>
      <t>1</t>
    </r>
    <r>
      <rPr>
        <sz val="9"/>
        <color theme="1"/>
        <rFont val="Times New Roman"/>
        <family val="1"/>
        <charset val="186"/>
      </rPr>
      <t xml:space="preserve"> (PCI korelācijas koeficients)</t>
    </r>
  </si>
  <si>
    <r>
      <t>b</t>
    </r>
    <r>
      <rPr>
        <vertAlign val="subscript"/>
        <sz val="9"/>
        <color theme="1"/>
        <rFont val="Times New Roman"/>
        <family val="1"/>
        <charset val="186"/>
      </rPr>
      <t>2</t>
    </r>
    <r>
      <rPr>
        <sz val="9"/>
        <color theme="1"/>
        <rFont val="Times New Roman"/>
        <family val="1"/>
        <charset val="186"/>
      </rPr>
      <t xml:space="preserve"> (Produktivitātes korelācijas koeficients)</t>
    </r>
  </si>
  <si>
    <r>
      <t>b</t>
    </r>
    <r>
      <rPr>
        <vertAlign val="subscript"/>
        <sz val="9"/>
        <color theme="1"/>
        <rFont val="Times New Roman"/>
        <family val="1"/>
        <charset val="186"/>
      </rPr>
      <t>3</t>
    </r>
    <r>
      <rPr>
        <sz val="9"/>
        <color theme="1"/>
        <rFont val="Times New Roman"/>
        <family val="1"/>
        <charset val="186"/>
      </rPr>
      <t xml:space="preserve"> (IKP korelācijas koeficients)</t>
    </r>
  </si>
  <si>
    <r>
      <t>b</t>
    </r>
    <r>
      <rPr>
        <vertAlign val="subscript"/>
        <sz val="9"/>
        <color theme="1"/>
        <rFont val="Times New Roman"/>
        <family val="1"/>
        <charset val="186"/>
      </rPr>
      <t>4</t>
    </r>
    <r>
      <rPr>
        <sz val="9"/>
        <color theme="1"/>
        <rFont val="Times New Roman"/>
        <family val="1"/>
        <charset val="186"/>
      </rPr>
      <t xml:space="preserve"> (Bezdarba korelācijas koeficients)</t>
    </r>
  </si>
  <si>
    <t>b5 (Algu korelācijas koeficients)</t>
  </si>
  <si>
    <t>Scenārija izvēle</t>
  </si>
  <si>
    <t>Scenāriji</t>
  </si>
  <si>
    <t>IZMAKSU PIEAUGUMA (SAMAZINĀJUMA) IZMAIŅAS</t>
  </si>
  <si>
    <t>KLIENTU SKAITA IZMAIŅAS</t>
  </si>
  <si>
    <t>Δ PCI izmaiņas</t>
  </si>
  <si>
    <t>Δ Produktivitātes izmaiņas</t>
  </si>
  <si>
    <t>Δ IKP izmaiņas</t>
  </si>
  <si>
    <t>Δ Vidējās darba algas izmaiņas</t>
  </si>
  <si>
    <t>Vēsturisko makroekonomisko datu apkopojums</t>
  </si>
  <si>
    <t>Patēriņa cenu indekss</t>
  </si>
  <si>
    <t>Produktivitāte uz vienu nostrādāto stundu (izmaiņas %)</t>
  </si>
  <si>
    <t>IKP izmaiņas</t>
  </si>
  <si>
    <t>Baezdarba līmeņa izmaiņas</t>
  </si>
  <si>
    <t xml:space="preserve">Vidējās darba algas izmaiņas </t>
  </si>
  <si>
    <t>Kopejais ISA izmaksu pieaugums</t>
  </si>
  <si>
    <t>Vidējās izmaiņas</t>
  </si>
  <si>
    <t>ISA izmaksu izmaiņu korelācijas koeficienti</t>
  </si>
  <si>
    <t>Dati no Centrālās statistikas pārvaldes (https://www.csp.gov.lv/lv)</t>
  </si>
  <si>
    <t>Bezdarba līmenis 31/12/2024</t>
  </si>
  <si>
    <t>Mēneša vidējā darba samaksa</t>
  </si>
  <si>
    <t>Patēŗiņa cenu indekss</t>
  </si>
  <si>
    <t>ISA izmaksas pieaugums</t>
  </si>
  <si>
    <t>X</t>
  </si>
  <si>
    <t>7.tabula. ISA pakalpojumu klientu, kopējo izmaksu, izmaksu uz 1 klientu fakta (2018.-2023.) un prognožu (2025.-2045.) kopsavilkums</t>
  </si>
  <si>
    <t>Izvēlētais scenārijs</t>
  </si>
  <si>
    <t>KLIENTU SKAITS, CILVĒKI</t>
  </si>
  <si>
    <t>Nr.</t>
  </si>
  <si>
    <t>Pakalpojums</t>
  </si>
  <si>
    <t>VIDĒJAIS PIEAUGUMS (EUR)</t>
  </si>
  <si>
    <t>VIDĒJAIS PIEAUGUMS (%)</t>
  </si>
  <si>
    <t>AB pakalpojums</t>
  </si>
  <si>
    <t>ISA pakalpojumi dzīvesvietā kopā</t>
  </si>
  <si>
    <t>VIDĒJI UZ VIENU KLIENTU, EUR</t>
  </si>
  <si>
    <t>VIDĒJI UZ KLIENTU KOPĀ</t>
  </si>
  <si>
    <t>IZDEVUMI, KOPĀ, EUR</t>
  </si>
  <si>
    <t>8.tabula. ISA pakalpojumu klientu, kopējo izmaksu, izmaksu uz 1 klientu fakta (2018.-2023.) un prognožu (2025.-2045.) kopsavilkums reģionālā griezumā</t>
  </si>
  <si>
    <t>#</t>
  </si>
  <si>
    <t>Plānošanas reģions</t>
  </si>
  <si>
    <t>DIENAS APRŪPES CENTRI (LM Tabula - 2.4.)</t>
  </si>
  <si>
    <t>ATELPAS BRĪDIS</t>
  </si>
  <si>
    <t>SAC PAKALPOJUMS</t>
  </si>
  <si>
    <t>VISI KOPĀ</t>
  </si>
  <si>
    <t>PIEAUGUŠIE</t>
  </si>
  <si>
    <t>BĒRNI</t>
  </si>
  <si>
    <t>KLIENTI</t>
  </si>
  <si>
    <t>Latvija</t>
  </si>
  <si>
    <t>Rīgas plānošanas reģions</t>
  </si>
  <si>
    <t>Kurzemes plānošanas reģions</t>
  </si>
  <si>
    <t>Latgales plānošanas reģions</t>
  </si>
  <si>
    <t>Vidzemes plānošanas reģions</t>
  </si>
  <si>
    <t>Zemgales plānošanas reģions</t>
  </si>
  <si>
    <t>IZDEVUMI UZ KLIENTU</t>
  </si>
  <si>
    <t>IZDEVUMI KOPĀ</t>
  </si>
  <si>
    <t xml:space="preserve">9. tabula. ISA pakalpojumu izdevumu pieaugums (2023.-2045.) </t>
  </si>
  <si>
    <t>Izmaiņas pret iepriekšējo periodu</t>
  </si>
  <si>
    <t>Izmaiņas 2025 pret 2023 (% / EUR)</t>
  </si>
  <si>
    <t>Izmaiņas 2026 pret 2025 (% / EUR)</t>
  </si>
  <si>
    <t>Izmaiņas 2027 pret 2026 (% / EUR)</t>
  </si>
  <si>
    <t>Izmaiņas 2028 pret 2027 (% / EUR)</t>
  </si>
  <si>
    <t>Izmaiņas 2029 pret 2028 (% / EUR)</t>
  </si>
  <si>
    <t>Izmaiņas 2030 pret 2029 (% / EUR)</t>
  </si>
  <si>
    <t>Izmaiņas 2031 pret 2030 (% / EUR)</t>
  </si>
  <si>
    <t>Izmaiņas 2032 pret 2031 (% / EUR)</t>
  </si>
  <si>
    <t>Izmaiņas 2033 pret 2032 (% / EUR)</t>
  </si>
  <si>
    <t>Izmaiņas 2034 pret 2033 (% / EUR)</t>
  </si>
  <si>
    <t>Izmaiņas 2035 pret 2034 (% / EUR)</t>
  </si>
  <si>
    <t>Izmaiņas 2040 pret 2035 (% / EUR)</t>
  </si>
  <si>
    <t>Izmaiņas 2045 pret 2040 (% / EUR)</t>
  </si>
  <si>
    <t>Izmaiņas pret bāzes gadu - 2023</t>
  </si>
  <si>
    <t>Izmaiņas 2026 pret 2023 (% / EUR)</t>
  </si>
  <si>
    <t>Izmaiņas 2027 pret 2023 (% / EUR)</t>
  </si>
  <si>
    <t>Izmaiņas 2028 pret 2023 (% / EUR)</t>
  </si>
  <si>
    <t>Izmaiņas 2029 pret 2023 (% / EUR)</t>
  </si>
  <si>
    <t>Izmaiņas 2030 pret 2023 (% / EUR)</t>
  </si>
  <si>
    <t>Izmaiņas 2031 pret 2023 (% / EUR)</t>
  </si>
  <si>
    <t>Izmaiņas 2032 pret 2023 (% / EUR)</t>
  </si>
  <si>
    <t>Izmaiņas 2033 pret 2023 (% / EUR)</t>
  </si>
  <si>
    <t>Izmaiņas 2034 pret 2023 (% / EUR)</t>
  </si>
  <si>
    <t>Izmaiņas 2035 pret 2023 (% / EUR)</t>
  </si>
  <si>
    <t>Izmaiņas 2040 pret 2023 (% / EUR)</t>
  </si>
  <si>
    <t>Izmaiņas 2045 pret 2023 (% / EUR)</t>
  </si>
  <si>
    <t>10.tabula. Iedzīvotāju un ISA pakalpojumu saņēmēju/klientu fakts un  prognozes sadalījumā pa reģioniem</t>
  </si>
  <si>
    <t xml:space="preserve">Aprūpe mājās </t>
  </si>
  <si>
    <t xml:space="preserve">Grupu mājas </t>
  </si>
  <si>
    <t xml:space="preserve">DIENAS APRŪPES CENTRI </t>
  </si>
  <si>
    <t xml:space="preserve">SAC </t>
  </si>
  <si>
    <t>Pieaugušie</t>
  </si>
  <si>
    <t>Bērni</t>
  </si>
  <si>
    <t xml:space="preserve">Pieaugušie </t>
  </si>
  <si>
    <t>SENIORI</t>
  </si>
  <si>
    <t>KOPĀ ISA PAKALPOJUMI DZĪVESVIETĀ</t>
  </si>
  <si>
    <t>KOPĀ SAC PAKALPOJUMI</t>
  </si>
  <si>
    <t>KOPĀ ISA PAKALPOJUMI</t>
  </si>
  <si>
    <t>Vidējais pieaugums</t>
  </si>
  <si>
    <t>Valstī kopā:</t>
  </si>
  <si>
    <t>Iedzivotāju skaits</t>
  </si>
  <si>
    <t>LATVIJA</t>
  </si>
  <si>
    <t>Iedzīvotāji valstī kopā:</t>
  </si>
  <si>
    <t>ISA saņēmēju īpatsvars</t>
  </si>
  <si>
    <t>Latvija, kopā</t>
  </si>
  <si>
    <t>11.tabula. Iedzīvotāju skaita fakts un prognozes sadalījumā pa reģioniem</t>
  </si>
  <si>
    <t>no Eurostat datu bāzes</t>
  </si>
  <si>
    <t>Seniori</t>
  </si>
  <si>
    <t>Latvija, iedzīvotāji</t>
  </si>
  <si>
    <t>Kopā</t>
  </si>
  <si>
    <t>Līdz 18 (ieskaitot)</t>
  </si>
  <si>
    <t>No 19 līdz 64</t>
  </si>
  <si>
    <t>65 un vairāk</t>
  </si>
  <si>
    <t>https://ec.europa.eu/eurostat/databrowser/view/proj_23np__custom_13049014/default/table?lang=ne</t>
  </si>
  <si>
    <t>Iedzīvotāju skaita īpatsvara koeficenti</t>
  </si>
  <si>
    <t>Iedzīvotāju skaita izmaiņu koeficenti</t>
  </si>
  <si>
    <t>12.tabula. ISA pakalpojumu izdevumi sadalījumā pa reģioniem (fakts 2018 - 2023)</t>
  </si>
  <si>
    <t>Grupu mājas</t>
  </si>
  <si>
    <t>Valstspilsēta/ novads</t>
  </si>
  <si>
    <t>PILNGADĪGIE AR INVALIDITĀTI</t>
  </si>
  <si>
    <t>BĒRNI AR INVALIDITĀTI</t>
  </si>
  <si>
    <t>SAC KOPĀ</t>
  </si>
  <si>
    <t>PSAC</t>
  </si>
  <si>
    <t>VSAC</t>
  </si>
  <si>
    <t>13.tabula. ISA pakalpojumi klientu skaits (fakts)</t>
  </si>
  <si>
    <t>KOPĀ APRŪPE ĀRPUS SAC</t>
  </si>
  <si>
    <t>SENIORI AR INVALIDITĀTI</t>
  </si>
  <si>
    <t>14.tabula. Klientu skaits valsts un līgumorganizāciju SAC 2018.-2023.gadā</t>
  </si>
  <si>
    <t>Valsts un līgumorganizāciju sociālās aprūpes centri</t>
  </si>
  <si>
    <t>Kods: 02011</t>
  </si>
  <si>
    <t>Kods: 020111</t>
  </si>
  <si>
    <t>Kods: 020112</t>
  </si>
  <si>
    <t>Teritorija</t>
  </si>
  <si>
    <t>institūcijā faktiski dzīvoja – personas kopā</t>
  </si>
  <si>
    <t>institūcijā faktiski dzīvoja – vīrieši</t>
  </si>
  <si>
    <t>institūcijā faktiski dzīvoja – sievietes</t>
  </si>
  <si>
    <t>bērni kopā</t>
  </si>
  <si>
    <t>Pilngadīgas personas KOPĀ</t>
  </si>
  <si>
    <t>Pilngadīgas personas vīrieši</t>
  </si>
  <si>
    <t>Pilngadīgas personas sievietes</t>
  </si>
  <si>
    <t>62 - 69 g.v. KOPĀ</t>
  </si>
  <si>
    <t>62 - 69 g.v. Vīrieši</t>
  </si>
  <si>
    <t>62 - 69 g.v. Sievietes</t>
  </si>
  <si>
    <t>pensijas vecuma personas  - 70-79; 80-89; 90 un vairāk</t>
  </si>
  <si>
    <t>15.tabula Izdevumi valsts un līgumorganizāciju SAC 2018.-2023.gadā</t>
  </si>
  <si>
    <t>Kods: 0711</t>
  </si>
  <si>
    <t>Kods: 0712</t>
  </si>
  <si>
    <t>Institūcijas vajadzībām izlietoto līdzekļu kopapjoms (bez kapitālajiem izdevumiem)</t>
  </si>
  <si>
    <t xml:space="preserve"> Kapitālie izdevumi kopā</t>
  </si>
  <si>
    <t>16.tabula. Klientu skaits pašvaldību SAC 2018.-2023.gadā</t>
  </si>
  <si>
    <t>Pašvaldību un citu organizāciju pilngadīgo personu sociālās aprūpes centri</t>
  </si>
  <si>
    <t>17.tabula. Izdevumi pašvaldību SAC 2018.-2023.gadā</t>
  </si>
  <si>
    <t>18.tabula. AB pakalpojuma sniegšana laika periodā no 2018. gada līdz 2023. gadam</t>
  </si>
  <si>
    <t>N.p.k.</t>
  </si>
  <si>
    <t>Rādītājs</t>
  </si>
  <si>
    <t>Mērvienība</t>
  </si>
  <si>
    <t>Gadi***</t>
  </si>
  <si>
    <t>pakalpojumu sniedzēju skaits, kas sniedza pakalpojumu</t>
  </si>
  <si>
    <t>Pārējie rādītāji</t>
  </si>
  <si>
    <t>pakalpojumu sniedzēju skaits</t>
  </si>
  <si>
    <t>1.</t>
  </si>
  <si>
    <t>AB pakalpojuma  saņēmēju skaits konkrētajā gadā</t>
  </si>
  <si>
    <t>2.</t>
  </si>
  <si>
    <t>Kopējais sniegtais AB pakalpojuma diennakšu skaits*</t>
  </si>
  <si>
    <t>3.</t>
  </si>
  <si>
    <t>AB pakalpojuma faktiskie kopējie izdevumi**</t>
  </si>
  <si>
    <t xml:space="preserve">*Cik diennaktis kopā sniegts AB pakalpojums konkrētajā gadā. </t>
  </si>
  <si>
    <t>**Lūdzu ņemt vērā, ka AB pakalpojuma faktiskajiem kopējiem izdevumiem ir jāsakrīt pēc šādas aprēķina formulas - kopējais sniegtais AB pakalpojuma diennakšu skaits x AB pakalpojuma cena vienam klientam/ izmaksas uz vienu klientu.</t>
  </si>
  <si>
    <t>***Informāciju sniegt par tiem gadiem, kad konkrēti tika sniegts AB pakalpojum</t>
  </si>
  <si>
    <t>19.tabula. Klientu skaits DAC 2018.-2023.gadā</t>
  </si>
  <si>
    <t>Klientu skaits 
no tiem dienas aprūpes centru sniegtie sociālie pakalpojumi personām ar garīga rakstura traucējumiem</t>
  </si>
  <si>
    <t>Klientu skaits 
no tiem dienas aprūpes centru sniegtie sociālie pakalpojumi personām ar fiziska rakstura traucējumiem</t>
  </si>
  <si>
    <t>Klientu skaits 
no tiem dienas aprūpes centru sniegtie sociālie pakalpojumi bērniem ar invaliditāti</t>
  </si>
  <si>
    <t xml:space="preserve">
Klientu skaits 
no tiem dienas aprūpes centru sniegtie sociālie pakalpojumi pensijas vecuma personām</t>
  </si>
  <si>
    <t>Klientu skaits Kopā</t>
  </si>
  <si>
    <t>20.tabula. Izdevumi DAC 2018.-2023.gadā</t>
  </si>
  <si>
    <t>izlietotie līdzekļi (EUR) 
no tiem dienas aprūpes centru sniegtie sociālie pakalpojumi personām ar garīga rakstura traucējumiem</t>
  </si>
  <si>
    <t>izlietotie līdzekļi (EUR) 
no tiem dienas aprūpes centru sniegtie sociālie pakalpojumi personām ar fiziska rakstura traucējumiem</t>
  </si>
  <si>
    <t>izlietotie līdzekļi (EUR) 
no tiem dienas aprūpes centru sniegtie sociālie pakalpojumi bērniem ar invaliditāti</t>
  </si>
  <si>
    <t>izlietotie līdzekļi (EUR) 
no tiem dienas aprūpes centru sniegtie sociālie pakalpojumi pensijas vecuma personām</t>
  </si>
  <si>
    <t>izlietotie līdzekļi (EUR) Kopā</t>
  </si>
  <si>
    <t>21.tabula. AM pakalpojuma klientu skaits un izdevumi 2018.-2023.gadā</t>
  </si>
  <si>
    <t>Aprūpes mājās sociālie pakalpojumi kopā - izlietotie līdzekļi (EUR)</t>
  </si>
  <si>
    <t>Aprūpes mājās sociālie pakalpojumi kopā - pakalpojumus saņēmušie klienti kopā (Personu skaits)</t>
  </si>
  <si>
    <t>bērni</t>
  </si>
  <si>
    <t>pilngadīgas personas</t>
  </si>
  <si>
    <t>22.tabula. GM pakalpojuma klientu skaits un izdevumi 2018.-2023.gadā</t>
  </si>
  <si>
    <t xml:space="preserve">Grupu mājas (dzīvokļa) nodrošinātie sociālie pakalpojumi </t>
  </si>
  <si>
    <t>izlietotie līdzekļi</t>
  </si>
  <si>
    <t>klientu skaits</t>
  </si>
  <si>
    <t>Total</t>
  </si>
  <si>
    <t>23.tabula. Iedzīvotāju skaita prognozes (EUROPOP2023)</t>
  </si>
  <si>
    <t>LV</t>
  </si>
  <si>
    <t>Latvia</t>
  </si>
  <si>
    <t>Population</t>
  </si>
  <si>
    <t>Age profiles by year</t>
  </si>
  <si>
    <t>Budgetary Projection: Baseline scenario Year: 2022</t>
  </si>
  <si>
    <t>EUROPOP2023</t>
  </si>
  <si>
    <t>Age</t>
  </si>
  <si>
    <t>15_19</t>
  </si>
  <si>
    <t>20_24</t>
  </si>
  <si>
    <t>25_29</t>
  </si>
  <si>
    <t>30_34</t>
  </si>
  <si>
    <t>35_39</t>
  </si>
  <si>
    <t>40_44</t>
  </si>
  <si>
    <t>45_49</t>
  </si>
  <si>
    <t>50_54</t>
  </si>
  <si>
    <t>55_59</t>
  </si>
  <si>
    <t>60_64</t>
  </si>
  <si>
    <t>65_71</t>
  </si>
  <si>
    <t>15_64</t>
  </si>
  <si>
    <t>15_74</t>
  </si>
  <si>
    <t>15_24</t>
  </si>
  <si>
    <t>25_54</t>
  </si>
  <si>
    <t>55_64</t>
  </si>
  <si>
    <t>15_54</t>
  </si>
  <si>
    <t>65+</t>
  </si>
  <si>
    <t>20_64</t>
  </si>
  <si>
    <t>20_74</t>
  </si>
  <si>
    <t>24.tabula Makroekonomisko rādītāju prognozes</t>
  </si>
  <si>
    <t>Makroekonomisko un demogrāfisko rādītāju prognozes</t>
  </si>
  <si>
    <t>Ilgtermiņa sociālās apdrošināšanas izmaksu un dalībnieku prognožu scenāriju efekts</t>
  </si>
  <si>
    <t>Nodarbinātības izmaiņas (15-74; pieauguma temps)</t>
  </si>
  <si>
    <t>Kopējā faktoru produktivitāte (izaugsmes temps)</t>
  </si>
  <si>
    <t>Kapitāla ieguldījumu pieaugums (darba ražīguma izaugsmes kontekstā)</t>
  </si>
  <si>
    <t>Potenciālais IKP uz vienu iedzīvotāju (izaugsmes temps)</t>
  </si>
  <si>
    <t>Prognozētais IKP (izaugsmes temps)</t>
  </si>
  <si>
    <t>Patēriņa cenu indekss (izaugsmes temps)</t>
  </si>
  <si>
    <t>Darba ražīgums stundā (izaugsmes temps)2</t>
  </si>
  <si>
    <t>Vidējais algu pieaugums</t>
  </si>
  <si>
    <t>Bezdarba līmenis (20-64y)</t>
  </si>
  <si>
    <t>Darba spēks (20-64; tūkst.))</t>
  </si>
  <si>
    <t>Bezdarba izmaiņas</t>
  </si>
  <si>
    <t>Valsts pensiju saņēmēju skaits (1000 personas)</t>
  </si>
  <si>
    <t>Augtsa riska scenārija efekts</t>
  </si>
  <si>
    <t>Veselīgas novecošanas scenārija efekts</t>
  </si>
  <si>
    <t>Scenārija bez veselīgas novecošanas efekts</t>
  </si>
  <si>
    <t>Reģionālā pārklājuma konverģences scenārijs</t>
  </si>
  <si>
    <t>Pakalpojumu konverģences scenārijs</t>
  </si>
  <si>
    <t>Augsta dzīves ilguma scenārija (+2 gadi) efekts</t>
  </si>
  <si>
    <t>25.tabula. Iedzīvotāju skaita sadalījums pa novadiem un reģioniem 2018-2023.gadā un prognozes 2025.-2024.gadam</t>
  </si>
  <si>
    <t>Iedzīvotāju skaits</t>
  </si>
  <si>
    <t>Daugavpils</t>
  </si>
  <si>
    <t>Jelgava</t>
  </si>
  <si>
    <t>Jūrmala</t>
  </si>
  <si>
    <t>Liepāja</t>
  </si>
  <si>
    <t>Rēzekne</t>
  </si>
  <si>
    <t>Rīga</t>
  </si>
  <si>
    <t>Ventspils</t>
  </si>
  <si>
    <t>Aizkraukles novads</t>
  </si>
  <si>
    <t>Alūksnes novads</t>
  </si>
  <si>
    <t>Augšdaugavas novads</t>
  </si>
  <si>
    <t>Ādažu novads</t>
  </si>
  <si>
    <t>Balvu novads</t>
  </si>
  <si>
    <t>Bauskas novads</t>
  </si>
  <si>
    <t>Cēsu novads</t>
  </si>
  <si>
    <t>Dienvidkurzemes novads</t>
  </si>
  <si>
    <t>Dobeles novads</t>
  </si>
  <si>
    <t>Gulbenes novads</t>
  </si>
  <si>
    <t>Jelgavas novads</t>
  </si>
  <si>
    <t>Jēkabpils novads</t>
  </si>
  <si>
    <t>Krāslavas novads</t>
  </si>
  <si>
    <t>Kuldīgas novads</t>
  </si>
  <si>
    <t>Ķekavas novads</t>
  </si>
  <si>
    <t>Limbažu novads</t>
  </si>
  <si>
    <t>Līvānu novads</t>
  </si>
  <si>
    <t>Ludzas novads</t>
  </si>
  <si>
    <t>Madonas novads</t>
  </si>
  <si>
    <t>Mārupes novads</t>
  </si>
  <si>
    <t>Ogres novads</t>
  </si>
  <si>
    <t>Olaines novads</t>
  </si>
  <si>
    <t>Preiļu novads</t>
  </si>
  <si>
    <t>Rēzeknes novads</t>
  </si>
  <si>
    <t>Ropažu novads</t>
  </si>
  <si>
    <t>Salaspils novads</t>
  </si>
  <si>
    <t>Saldus novads</t>
  </si>
  <si>
    <t>Saulkrastu novads</t>
  </si>
  <si>
    <t>Siguldas novads</t>
  </si>
  <si>
    <t>Smiltenes novads</t>
  </si>
  <si>
    <t>Talsu novads</t>
  </si>
  <si>
    <t>Tukuma novads</t>
  </si>
  <si>
    <t>Valkas novads</t>
  </si>
  <si>
    <t>Valmieras novads</t>
  </si>
  <si>
    <t>Varakļānu novads</t>
  </si>
  <si>
    <t>Ventspils novads</t>
  </si>
  <si>
    <t>Pilsētas kopā:</t>
  </si>
  <si>
    <t>Novadi:</t>
  </si>
  <si>
    <t>26. tabula. ISA pakalpojumu finansējuma modeļi</t>
  </si>
  <si>
    <t>Izdevumu prognozes, kopā</t>
  </si>
  <si>
    <t>Ieņēmumi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</si>
</sst>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(* #,##0.00_);_(* \(#,##0.00\);_(* &quot;-&quot;??_);_(@_)"/>
    <numFmt numFmtId="164" formatCode="_(* #,##0_);_(* \(#,##0\);_(* &quot;-&quot;??_);_(@_)"/>
    <numFmt numFmtId="165" formatCode="#,##0.0000"/>
    <numFmt numFmtId="166" formatCode="#,##0_ ;\-#,##0\ "/>
    <numFmt numFmtId="167" formatCode="#,##0.00000;\-#,##0.00000"/>
    <numFmt numFmtId="168" formatCode="#,##0.00000"/>
    <numFmt numFmtId="169" formatCode="#,##0.00_ ;\-#,##0.00\ "/>
    <numFmt numFmtId="170" formatCode="_(* #,##0.000_);_(* \(#,##0.000\);_(* &quot;-&quot;??_);_(@_)"/>
    <numFmt numFmtId="171" formatCode="0.000"/>
    <numFmt numFmtId="172" formatCode="0.0"/>
    <numFmt numFmtId="173" formatCode="_(* #,##0.00000_);_(* \(#,##0.00000\);_(* &quot;-&quot;??_);_(@_)"/>
    <numFmt numFmtId="174" formatCode="_-* #,##0\ _€_-;\-* #,##0\ _€_-;_-* &quot;-&quot;??\ _€_-;_-@_-"/>
    <numFmt numFmtId="175" formatCode="0.0%"/>
    <numFmt numFmtId="176" formatCode="0.000000"/>
    <numFmt numFmtId="177" formatCode="#,##0.000"/>
    <numFmt numFmtId="178" formatCode="0.0000"/>
  </numFmts>
  <fonts count="20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Aptos Narrow"/>
      <family val="2"/>
      <charset val="186"/>
      <scheme val="minor"/>
    </font>
    <font>
      <sz val="11"/>
      <color rgb="FF000000"/>
      <name val="Aptos Narrow"/>
      <family val="2"/>
      <scheme val="minor"/>
    </font>
    <font>
      <b/>
      <sz val="11.95"/>
      <color indexed="8"/>
      <name val="Times New Roman"/>
      <family val="1"/>
      <charset val="186"/>
    </font>
    <font>
      <sz val="9"/>
      <color indexed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 tint="-4.9989318521683403E-2"/>
      <name val="Aptos Narrow"/>
      <family val="2"/>
      <scheme val="minor"/>
    </font>
    <font>
      <b/>
      <u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color theme="1"/>
      <name val="Aptos Display"/>
      <family val="2"/>
      <scheme val="major"/>
    </font>
    <font>
      <b/>
      <sz val="10"/>
      <color theme="0"/>
      <name val="Aptos Display"/>
      <family val="2"/>
      <scheme val="major"/>
    </font>
    <font>
      <b/>
      <sz val="10"/>
      <name val="Aptos Display"/>
      <family val="2"/>
      <scheme val="major"/>
    </font>
    <font>
      <b/>
      <sz val="9"/>
      <color theme="0"/>
      <name val="Aptos Display"/>
      <family val="2"/>
      <scheme val="major"/>
    </font>
    <font>
      <b/>
      <sz val="11"/>
      <color theme="0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11"/>
      <color theme="0"/>
      <name val="Aptos Display"/>
      <family val="2"/>
      <scheme val="major"/>
    </font>
    <font>
      <b/>
      <sz val="11"/>
      <color theme="1"/>
      <name val="Aptos Narrow"/>
      <family val="2"/>
      <charset val="186"/>
      <scheme val="minor"/>
    </font>
    <font>
      <sz val="11"/>
      <color rgb="FF000000"/>
      <name val="Calibri"/>
      <family val="2"/>
    </font>
    <font>
      <sz val="11"/>
      <color rgb="FFFF0000"/>
      <name val="Aptos Narrow"/>
      <family val="2"/>
      <scheme val="minor"/>
    </font>
    <font>
      <b/>
      <sz val="12"/>
      <name val="Aptos Narrow"/>
      <family val="2"/>
      <scheme val="minor"/>
    </font>
    <font>
      <b/>
      <sz val="9"/>
      <color theme="1"/>
      <name val="Aptos Narrow"/>
      <family val="2"/>
      <charset val="186"/>
      <scheme val="minor"/>
    </font>
    <font>
      <b/>
      <sz val="9"/>
      <color rgb="FF000000"/>
      <name val="Aptos Display"/>
      <family val="2"/>
      <charset val="186"/>
      <scheme val="major"/>
    </font>
    <font>
      <u/>
      <sz val="11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name val="Aptos Display"/>
      <family val="2"/>
      <scheme val="maj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color theme="9" tint="-0.499984740745262"/>
      <name val="Aptos Narrow"/>
      <family val="2"/>
      <scheme val="minor"/>
    </font>
    <font>
      <sz val="11"/>
      <color theme="9" tint="-0.499984740745262"/>
      <name val="Aptos Narrow"/>
      <family val="2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4" tint="-0.499984740745262"/>
      <name val="Aptos Narrow"/>
      <family val="2"/>
      <scheme val="minor"/>
    </font>
    <font>
      <sz val="11"/>
      <color theme="4" tint="-0.499984740745262"/>
      <name val="Aptos Narrow"/>
      <family val="2"/>
      <scheme val="minor"/>
    </font>
    <font>
      <sz val="12"/>
      <name val="Arial"/>
      <family val="2"/>
    </font>
    <font>
      <b/>
      <sz val="12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0"/>
      <name val="Arial"/>
      <family val="2"/>
      <charset val="186"/>
    </font>
    <font>
      <b/>
      <sz val="16"/>
      <color rgb="FFFF0000"/>
      <name val="Aptos Narrow"/>
      <family val="2"/>
      <charset val="186"/>
      <scheme val="minor"/>
    </font>
    <font>
      <u/>
      <sz val="10"/>
      <color indexed="12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u/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rial"/>
      <family val="2"/>
      <charset val="186"/>
    </font>
    <font>
      <b/>
      <sz val="16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18"/>
      <color theme="1"/>
      <name val="Times New Roman"/>
      <family val="1"/>
      <charset val="186"/>
    </font>
    <font>
      <b/>
      <sz val="28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14"/>
      <color rgb="FFC00000"/>
      <name val="Times New Roman"/>
      <family val="1"/>
      <charset val="186"/>
    </font>
    <font>
      <sz val="16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color theme="0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70C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u/>
      <sz val="11"/>
      <color theme="0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u/>
      <sz val="10"/>
      <color theme="0"/>
      <name val="Times New Roman"/>
      <family val="1"/>
      <charset val="186"/>
    </font>
    <font>
      <b/>
      <i/>
      <sz val="11"/>
      <color theme="0"/>
      <name val="Times New Roman"/>
      <family val="1"/>
      <charset val="186"/>
    </font>
    <font>
      <i/>
      <sz val="11"/>
      <color theme="0"/>
      <name val="Times New Roman"/>
      <family val="1"/>
      <charset val="186"/>
    </font>
    <font>
      <u/>
      <sz val="11"/>
      <color theme="10"/>
      <name val="Times New Roman"/>
      <family val="1"/>
      <charset val="186"/>
    </font>
    <font>
      <sz val="9"/>
      <color theme="0"/>
      <name val="Times New Roman"/>
      <family val="1"/>
      <charset val="186"/>
    </font>
    <font>
      <b/>
      <sz val="16"/>
      <color rgb="FFFF0000"/>
      <name val="Times New Roman"/>
      <family val="1"/>
      <charset val="186"/>
    </font>
    <font>
      <sz val="14"/>
      <color rgb="FF0070C0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sz val="11"/>
      <color theme="0"/>
      <name val="Times New Roman"/>
      <family val="1"/>
      <charset val="186"/>
    </font>
    <font>
      <sz val="16"/>
      <color rgb="FF0070C0"/>
      <name val="Times New Roman"/>
      <family val="1"/>
      <charset val="186"/>
    </font>
    <font>
      <sz val="8"/>
      <color rgb="FF414142"/>
      <name val="Times New Roman"/>
      <family val="1"/>
      <charset val="186"/>
    </font>
    <font>
      <i/>
      <sz val="8"/>
      <color rgb="FF414142"/>
      <name val="Times New Roman"/>
      <family val="1"/>
      <charset val="186"/>
    </font>
    <font>
      <sz val="10"/>
      <color rgb="FF414142"/>
      <name val="Times New Roman"/>
      <family val="1"/>
      <charset val="186"/>
    </font>
    <font>
      <b/>
      <sz val="12"/>
      <color rgb="FF414142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b/>
      <sz val="11"/>
      <color rgb="FF00B0F0"/>
      <name val="Times New Roman"/>
      <family val="1"/>
      <charset val="186"/>
    </font>
    <font>
      <b/>
      <sz val="12"/>
      <color rgb="FF00B0F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b/>
      <sz val="12"/>
      <color theme="0"/>
      <name val="Times New Roman"/>
      <family val="1"/>
      <charset val="186"/>
    </font>
    <font>
      <b/>
      <sz val="11"/>
      <color rgb="FFC0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u/>
      <sz val="12"/>
      <color theme="9" tint="-0.499984740745262"/>
      <name val="Times New Roman"/>
      <family val="1"/>
      <charset val="186"/>
    </font>
    <font>
      <vertAlign val="subscript"/>
      <sz val="9"/>
      <color theme="1"/>
      <name val="Times New Roman"/>
      <family val="1"/>
      <charset val="186"/>
    </font>
    <font>
      <b/>
      <sz val="11"/>
      <color theme="9" tint="-0.499984740745262"/>
      <name val="Times New Roman"/>
      <family val="1"/>
      <charset val="186"/>
    </font>
    <font>
      <sz val="11"/>
      <color theme="9" tint="-0.499984740745262"/>
      <name val="Times New Roman"/>
      <family val="1"/>
      <charset val="186"/>
    </font>
    <font>
      <b/>
      <sz val="10"/>
      <color rgb="FF275317"/>
      <name val="Times New Roman"/>
      <family val="1"/>
      <charset val="186"/>
    </font>
    <font>
      <b/>
      <sz val="10"/>
      <color theme="9" tint="-0.499984740745262"/>
      <name val="Times New Roman"/>
      <family val="1"/>
      <charset val="186"/>
    </font>
    <font>
      <b/>
      <sz val="10"/>
      <color theme="8" tint="-0.499984740745262"/>
      <name val="Times New Roman"/>
      <family val="1"/>
      <charset val="186"/>
    </font>
    <font>
      <b/>
      <sz val="10"/>
      <color theme="9" tint="0.79998168889431442"/>
      <name val="Times New Roman"/>
      <family val="1"/>
      <charset val="186"/>
    </font>
    <font>
      <b/>
      <sz val="9"/>
      <color theme="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u/>
      <sz val="11"/>
      <color theme="1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8"/>
      <name val="Times New Roman"/>
      <family val="1"/>
      <charset val="186"/>
    </font>
    <font>
      <b/>
      <sz val="11"/>
      <color theme="2"/>
      <name val="Times New Roman"/>
      <family val="1"/>
      <charset val="186"/>
    </font>
    <font>
      <sz val="11"/>
      <color theme="2"/>
      <name val="Times New Roman"/>
      <family val="1"/>
      <charset val="186"/>
    </font>
    <font>
      <b/>
      <sz val="11"/>
      <color theme="4" tint="-0.499984740745262"/>
      <name val="Times New Roman"/>
      <family val="1"/>
      <charset val="186"/>
    </font>
    <font>
      <sz val="11"/>
      <color theme="4" tint="-0.499984740745262"/>
      <name val="Times New Roman"/>
      <family val="1"/>
      <charset val="186"/>
    </font>
    <font>
      <b/>
      <sz val="11"/>
      <color theme="0" tint="-4.9989318521683403E-2"/>
      <name val="Times New Roman"/>
      <family val="1"/>
      <charset val="186"/>
    </font>
    <font>
      <b/>
      <i/>
      <sz val="11"/>
      <color theme="0" tint="-4.9989318521683403E-2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u/>
      <sz val="10"/>
      <color theme="1"/>
      <name val="Times New Roman"/>
      <family val="1"/>
      <charset val="186"/>
    </font>
    <font>
      <b/>
      <u/>
      <sz val="7"/>
      <color theme="1"/>
      <name val="Times New Roman"/>
      <family val="1"/>
      <charset val="186"/>
    </font>
    <font>
      <b/>
      <sz val="10"/>
      <color theme="3" tint="0.89999084444715716"/>
      <name val="Times New Roman"/>
      <family val="1"/>
      <charset val="186"/>
    </font>
    <font>
      <b/>
      <sz val="8"/>
      <color theme="3" tint="0.89999084444715716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14"/>
      <color theme="7" tint="-0.499984740745262"/>
      <name val="Times New Roman"/>
      <family val="1"/>
      <charset val="186"/>
    </font>
    <font>
      <b/>
      <u/>
      <sz val="8"/>
      <color theme="1"/>
      <name val="Times New Roman"/>
      <family val="1"/>
      <charset val="186"/>
    </font>
    <font>
      <b/>
      <sz val="8"/>
      <color rgb="FFC00000"/>
      <name val="Times New Roman"/>
      <family val="1"/>
      <charset val="186"/>
    </font>
    <font>
      <u/>
      <sz val="8"/>
      <color theme="1"/>
      <name val="Times New Roman"/>
      <family val="1"/>
      <charset val="186"/>
    </font>
    <font>
      <sz val="8"/>
      <color theme="3" tint="0.89999084444715716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u/>
      <sz val="8"/>
      <color theme="10"/>
      <name val="Times New Roman"/>
      <family val="1"/>
      <charset val="186"/>
    </font>
    <font>
      <b/>
      <u/>
      <sz val="16"/>
      <color theme="1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u/>
      <sz val="9"/>
      <color indexed="12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8"/>
      <color indexed="9"/>
      <name val="Times New Roman"/>
      <family val="1"/>
      <charset val="186"/>
    </font>
    <font>
      <sz val="8"/>
      <color indexed="9"/>
      <name val="Times New Roman"/>
      <family val="1"/>
      <charset val="186"/>
    </font>
    <font>
      <sz val="8"/>
      <color indexed="10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b/>
      <u/>
      <sz val="14"/>
      <name val="Times New Roman"/>
      <family val="1"/>
      <charset val="186"/>
    </font>
    <font>
      <u/>
      <sz val="10"/>
      <color theme="10"/>
      <name val="Times New Roman"/>
      <family val="1"/>
      <charset val="186"/>
    </font>
    <font>
      <b/>
      <sz val="11"/>
      <color rgb="FF00B050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b/>
      <sz val="12"/>
      <color theme="9" tint="0.59999389629810485"/>
      <name val="Aptos Narrow"/>
      <family val="2"/>
      <scheme val="minor"/>
    </font>
    <font>
      <b/>
      <sz val="12"/>
      <color theme="9" tint="-0.499984740745262"/>
      <name val="Aptos Narrow"/>
      <family val="2"/>
      <scheme val="minor"/>
    </font>
    <font>
      <b/>
      <sz val="12"/>
      <color theme="9" tint="-0.249977111117893"/>
      <name val="Aptos Narrow"/>
      <family val="2"/>
      <scheme val="minor"/>
    </font>
    <font>
      <sz val="12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indexed="30"/>
      <name val="Times New Roman"/>
      <family val="1"/>
    </font>
    <font>
      <u/>
      <sz val="18"/>
      <color theme="10"/>
      <name val="Calibri"/>
      <family val="2"/>
    </font>
    <font>
      <b/>
      <u/>
      <sz val="18"/>
      <name val="Times New Roman"/>
      <family val="1"/>
      <charset val="186"/>
    </font>
    <font>
      <sz val="16"/>
      <color theme="1"/>
      <name val="Aptos Narrow"/>
      <family val="2"/>
      <scheme val="minor"/>
    </font>
    <font>
      <b/>
      <u/>
      <sz val="16"/>
      <name val="Times New Roman"/>
      <family val="1"/>
      <charset val="186"/>
    </font>
    <font>
      <b/>
      <u/>
      <sz val="16"/>
      <name val="Calibri"/>
      <family val="2"/>
      <charset val="186"/>
    </font>
    <font>
      <sz val="12"/>
      <name val="Times New Roman"/>
      <family val="1"/>
    </font>
    <font>
      <sz val="12"/>
      <color theme="1"/>
      <name val="Times New Roman"/>
      <family val="1"/>
    </font>
    <font>
      <sz val="12"/>
      <color rgb="FF00B050"/>
      <name val="Times New Roman"/>
      <family val="1"/>
    </font>
    <font>
      <sz val="12"/>
      <color rgb="FFFF0000"/>
      <name val="Times New Roman"/>
      <family val="1"/>
    </font>
    <font>
      <u/>
      <sz val="12"/>
      <color theme="0"/>
      <name val="Times New Roman"/>
      <family val="1"/>
    </font>
    <font>
      <i/>
      <sz val="12"/>
      <color theme="1"/>
      <name val="Times New Roman"/>
      <family val="1"/>
    </font>
    <font>
      <sz val="12"/>
      <color rgb="FF0070C0"/>
      <name val="Times New Roman"/>
      <family val="1"/>
    </font>
    <font>
      <sz val="12"/>
      <color rgb="FF414142"/>
      <name val="Times New Roman"/>
      <family val="1"/>
    </font>
    <font>
      <b/>
      <sz val="10"/>
      <color theme="0"/>
      <name val="Times New Roman"/>
      <family val="1"/>
    </font>
    <font>
      <b/>
      <i/>
      <sz val="10"/>
      <name val="Times New Roman"/>
      <family val="1"/>
      <charset val="186"/>
    </font>
    <font>
      <i/>
      <sz val="9"/>
      <name val="Times New Roman"/>
      <family val="1"/>
      <charset val="186"/>
    </font>
    <font>
      <b/>
      <i/>
      <sz val="8"/>
      <name val="Times New Roman"/>
      <family val="1"/>
      <charset val="186"/>
    </font>
    <font>
      <i/>
      <sz val="11"/>
      <name val="Aptos Narrow"/>
      <family val="2"/>
      <scheme val="minor"/>
    </font>
    <font>
      <b/>
      <sz val="12"/>
      <color rgb="FFEEFCF4"/>
      <name val="Times New Roman"/>
      <family val="1"/>
      <charset val="186"/>
    </font>
    <font>
      <sz val="12"/>
      <color rgb="FFEEFCF4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b/>
      <sz val="11"/>
      <color rgb="FFEEFCF4"/>
      <name val="Times New Roman"/>
      <family val="1"/>
      <charset val="186"/>
    </font>
    <font>
      <sz val="11"/>
      <color rgb="FFEEFCF4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8"/>
      <color theme="1"/>
      <name val="Aptos Narrow"/>
      <family val="2"/>
      <scheme val="minor"/>
    </font>
    <font>
      <u/>
      <sz val="18"/>
      <color theme="10"/>
      <name val="Times New Roman"/>
      <family val="1"/>
      <charset val="186"/>
    </font>
    <font>
      <b/>
      <sz val="11"/>
      <color indexed="30"/>
      <name val="Times New Roman"/>
      <family val="1"/>
      <charset val="186"/>
    </font>
    <font>
      <u/>
      <sz val="10"/>
      <color theme="10"/>
      <name val="Aptos Narrow"/>
      <family val="2"/>
      <scheme val="minor"/>
    </font>
    <font>
      <b/>
      <sz val="11"/>
      <color rgb="FF0070C0"/>
      <name val="Times New Roman"/>
      <family val="1"/>
      <charset val="186"/>
    </font>
    <font>
      <b/>
      <sz val="11"/>
      <color theme="0" tint="-0.34998626667073579"/>
      <name val="Times New Roman"/>
      <family val="1"/>
      <charset val="186"/>
    </font>
    <font>
      <sz val="11"/>
      <color theme="1"/>
      <name val="Times New Roman"/>
      <family val="1"/>
    </font>
  </fonts>
  <fills count="5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6FBBB"/>
        <bgColor indexed="64"/>
      </patternFill>
    </fill>
    <fill>
      <patternFill patternType="solid">
        <fgColor rgb="FFF6FBBB"/>
        <bgColor rgb="FFD3D3D3"/>
      </patternFill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/>
        <bgColor rgb="FFD3D3D3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6" tint="0.79998168889431442"/>
        <bgColor rgb="FFD3D3D3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theme="9"/>
      </patternFill>
    </fill>
    <fill>
      <patternFill patternType="solid">
        <fgColor rgb="FFCCFF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-0.249977111117893"/>
        <bgColor indexed="64"/>
      </patternFill>
    </fill>
  </fills>
  <borders count="2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theme="9" tint="0.39997558519241921"/>
      </bottom>
      <diagonal/>
    </border>
    <border>
      <left/>
      <right style="thin">
        <color auto="1"/>
      </right>
      <top style="thin">
        <color theme="9" tint="0.39997558519241921"/>
      </top>
      <bottom style="thin">
        <color theme="9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9" tint="0.39997558519241921"/>
      </bottom>
      <diagonal/>
    </border>
    <border>
      <left style="medium">
        <color indexed="64"/>
      </left>
      <right style="medium">
        <color indexed="64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9" tint="0.39997558519241921"/>
      </bottom>
      <diagonal/>
    </border>
    <border>
      <left/>
      <right/>
      <top style="thin">
        <color indexed="64"/>
      </top>
      <bottom style="thin">
        <color theme="9" tint="0.39997558519241921"/>
      </bottom>
      <diagonal/>
    </border>
    <border>
      <left style="thin">
        <color indexed="64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ck">
        <color indexed="8"/>
      </top>
      <bottom style="thin">
        <color indexed="64"/>
      </bottom>
      <diagonal/>
    </border>
    <border>
      <left/>
      <right/>
      <top style="thick">
        <color indexed="8"/>
      </top>
      <bottom style="thin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9" tint="0.3999755851924192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indexed="64"/>
      </left>
      <right/>
      <top style="medium">
        <color indexed="64"/>
      </top>
      <bottom style="medium">
        <color rgb="FF7030A0"/>
      </bottom>
      <diagonal/>
    </border>
    <border>
      <left/>
      <right/>
      <top style="medium">
        <color indexed="64"/>
      </top>
      <bottom style="medium">
        <color rgb="FF7030A0"/>
      </bottom>
      <diagonal/>
    </border>
    <border>
      <left/>
      <right style="medium">
        <color indexed="64"/>
      </right>
      <top style="medium">
        <color indexed="64"/>
      </top>
      <bottom style="medium">
        <color rgb="FF7030A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7030A0"/>
      </left>
      <right/>
      <top style="medium">
        <color rgb="FF7030A0"/>
      </top>
      <bottom style="medium">
        <color indexed="64"/>
      </bottom>
      <diagonal/>
    </border>
    <border>
      <left/>
      <right/>
      <top style="medium">
        <color rgb="FF7030A0"/>
      </top>
      <bottom style="medium">
        <color indexed="64"/>
      </bottom>
      <diagonal/>
    </border>
    <border>
      <left/>
      <right style="medium">
        <color indexed="64"/>
      </right>
      <top style="medium">
        <color rgb="FF7030A0"/>
      </top>
      <bottom style="medium">
        <color indexed="64"/>
      </bottom>
      <diagonal/>
    </border>
    <border>
      <left style="medium">
        <color indexed="64"/>
      </left>
      <right style="thin">
        <color rgb="FF7030A0"/>
      </right>
      <top/>
      <bottom style="thin">
        <color rgb="FF7030A0"/>
      </bottom>
      <diagonal/>
    </border>
    <border>
      <left style="medium">
        <color indexed="64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indexed="64"/>
      </left>
      <right style="thin">
        <color indexed="64"/>
      </right>
      <top style="medium">
        <color rgb="FF7030A0"/>
      </top>
      <bottom/>
      <diagonal/>
    </border>
    <border>
      <left style="thin">
        <color indexed="64"/>
      </left>
      <right style="thin">
        <color indexed="64"/>
      </right>
      <top style="medium">
        <color rgb="FF7030A0"/>
      </top>
      <bottom/>
      <diagonal/>
    </border>
    <border>
      <left/>
      <right style="thin">
        <color indexed="64"/>
      </right>
      <top style="medium">
        <color rgb="FF7030A0"/>
      </top>
      <bottom/>
      <diagonal/>
    </border>
    <border>
      <left style="thin">
        <color indexed="64"/>
      </left>
      <right/>
      <top style="medium">
        <color rgb="FF7030A0"/>
      </top>
      <bottom/>
      <diagonal/>
    </border>
    <border>
      <left style="thin">
        <color indexed="64"/>
      </left>
      <right style="medium">
        <color rgb="FF7030A0"/>
      </right>
      <top style="medium">
        <color rgb="FF7030A0"/>
      </top>
      <bottom/>
      <diagonal/>
    </border>
    <border>
      <left style="thin">
        <color indexed="64"/>
      </left>
      <right style="medium">
        <color rgb="FF7030A0"/>
      </right>
      <top style="thin">
        <color indexed="64"/>
      </top>
      <bottom style="thin">
        <color indexed="64"/>
      </bottom>
      <diagonal/>
    </border>
    <border>
      <left style="medium">
        <color rgb="FF7030A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7030A0"/>
      </right>
      <top style="thin">
        <color rgb="FF7030A0"/>
      </top>
      <bottom/>
      <diagonal/>
    </border>
    <border>
      <left style="thin">
        <color indexed="64"/>
      </left>
      <right style="thin">
        <color indexed="64"/>
      </right>
      <top style="medium">
        <color rgb="FF7030A0"/>
      </top>
      <bottom style="medium">
        <color rgb="FF7030A0"/>
      </bottom>
      <diagonal/>
    </border>
    <border>
      <left style="thin">
        <color indexed="64"/>
      </left>
      <right/>
      <top style="medium">
        <color rgb="FF7030A0"/>
      </top>
      <bottom style="medium">
        <color rgb="FF7030A0"/>
      </bottom>
      <diagonal/>
    </border>
    <border>
      <left style="medium">
        <color indexed="64"/>
      </left>
      <right style="thin">
        <color indexed="64"/>
      </right>
      <top style="medium">
        <color rgb="FF7030A0"/>
      </top>
      <bottom style="medium">
        <color rgb="FF7030A0"/>
      </bottom>
      <diagonal/>
    </border>
    <border>
      <left style="thin">
        <color indexed="64"/>
      </left>
      <right style="medium">
        <color rgb="FF7030A0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7030A0"/>
      </right>
      <top style="thin">
        <color rgb="FF7030A0"/>
      </top>
      <bottom style="medium">
        <color indexed="6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/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/>
      <bottom style="thin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thin">
        <color rgb="FF7030A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7030A0"/>
      </bottom>
      <diagonal/>
    </border>
    <border>
      <left/>
      <right style="thin">
        <color indexed="64"/>
      </right>
      <top style="medium">
        <color rgb="FF7030A0"/>
      </top>
      <bottom style="medium">
        <color rgb="FF7030A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414142"/>
      </top>
      <bottom style="thin">
        <color rgb="FF414142"/>
      </bottom>
      <diagonal/>
    </border>
    <border>
      <left/>
      <right style="thin">
        <color rgb="FF414142"/>
      </right>
      <top/>
      <bottom/>
      <diagonal/>
    </border>
    <border>
      <left/>
      <right/>
      <top/>
      <bottom style="thin">
        <color rgb="FF41414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7030A0"/>
      </top>
      <bottom/>
      <diagonal/>
    </border>
    <border>
      <left/>
      <right style="medium">
        <color indexed="64"/>
      </right>
      <top/>
      <bottom style="thin">
        <color rgb="FF7030A0"/>
      </bottom>
      <diagonal/>
    </border>
    <border>
      <left/>
      <right style="medium">
        <color indexed="64"/>
      </right>
      <top style="thin">
        <color rgb="FF7030A0"/>
      </top>
      <bottom style="thin">
        <color rgb="FF7030A0"/>
      </bottom>
      <diagonal/>
    </border>
    <border>
      <left/>
      <right style="medium">
        <color indexed="64"/>
      </right>
      <top style="thin">
        <color rgb="FF7030A0"/>
      </top>
      <bottom style="medium">
        <color indexed="64"/>
      </bottom>
      <diagonal/>
    </border>
    <border>
      <left style="medium">
        <color rgb="FF7030A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7030A0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030A0"/>
      </bottom>
      <diagonal/>
    </border>
    <border>
      <left style="medium">
        <color indexed="64"/>
      </left>
      <right style="medium">
        <color indexed="64"/>
      </right>
      <top style="thin">
        <color rgb="FF7030A0"/>
      </top>
      <bottom style="thin">
        <color rgb="FF7030A0"/>
      </bottom>
      <diagonal/>
    </border>
    <border>
      <left style="medium">
        <color indexed="64"/>
      </left>
      <right style="medium">
        <color indexed="64"/>
      </right>
      <top style="thin">
        <color rgb="FF7030A0"/>
      </top>
      <bottom/>
      <diagonal/>
    </border>
    <border>
      <left style="medium">
        <color indexed="64"/>
      </left>
      <right style="medium">
        <color indexed="64"/>
      </right>
      <top style="thin">
        <color rgb="FF7030A0"/>
      </top>
      <bottom style="medium">
        <color indexed="64"/>
      </bottom>
      <diagonal/>
    </border>
    <border>
      <left style="medium">
        <color indexed="64"/>
      </left>
      <right/>
      <top style="thin">
        <color theme="9" tint="0.39997558519241921"/>
      </top>
      <bottom style="thin">
        <color theme="9" tint="0.39997558519241921"/>
      </bottom>
      <diagonal/>
    </border>
    <border>
      <left style="medium">
        <color indexed="64"/>
      </left>
      <right style="medium">
        <color indexed="64"/>
      </right>
      <top style="thin">
        <color theme="9" tint="0.3999755851924192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/>
      <right style="medium">
        <color rgb="FF7030A0"/>
      </right>
      <top style="thin">
        <color indexed="64"/>
      </top>
      <bottom style="thin">
        <color indexed="64"/>
      </bottom>
      <diagonal/>
    </border>
    <border>
      <left/>
      <right style="medium">
        <color rgb="FF7030A0"/>
      </right>
      <top/>
      <bottom style="medium">
        <color indexed="64"/>
      </bottom>
      <diagonal/>
    </border>
    <border>
      <left/>
      <right style="medium">
        <color rgb="FF7030A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4" fillId="0" borderId="0"/>
    <xf numFmtId="0" fontId="7" fillId="0" borderId="0"/>
    <xf numFmtId="0" fontId="6" fillId="0" borderId="0"/>
    <xf numFmtId="0" fontId="8" fillId="0" borderId="0"/>
    <xf numFmtId="9" fontId="4" fillId="0" borderId="0" applyFont="0" applyFill="0" applyBorder="0" applyAlignment="0" applyProtection="0"/>
    <xf numFmtId="0" fontId="3" fillId="0" borderId="0"/>
    <xf numFmtId="0" fontId="26" fillId="0" borderId="0" applyBorder="0"/>
    <xf numFmtId="0" fontId="31" fillId="0" borderId="0" applyNumberFormat="0" applyFill="0" applyBorder="0" applyAlignment="0" applyProtection="0"/>
    <xf numFmtId="0" fontId="42" fillId="0" borderId="0"/>
    <xf numFmtId="0" fontId="45" fillId="0" borderId="0"/>
    <xf numFmtId="0" fontId="4" fillId="0" borderId="0"/>
    <xf numFmtId="0" fontId="47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  <xf numFmtId="0" fontId="54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630">
    <xf numFmtId="0" fontId="0" fillId="0" borderId="0" xfId="0"/>
    <xf numFmtId="0" fontId="16" fillId="0" borderId="0" xfId="0" applyFont="1"/>
    <xf numFmtId="0" fontId="18" fillId="0" borderId="0" xfId="0" applyFont="1"/>
    <xf numFmtId="0" fontId="15" fillId="10" borderId="0" xfId="0" applyFont="1" applyFill="1" applyAlignment="1">
      <alignment horizontal="center" vertical="center" wrapText="1"/>
    </xf>
    <xf numFmtId="0" fontId="0" fillId="14" borderId="0" xfId="0" applyFill="1"/>
    <xf numFmtId="0" fontId="17" fillId="0" borderId="0" xfId="0" applyFont="1" applyAlignment="1">
      <alignment horizontal="center" vertical="center"/>
    </xf>
    <xf numFmtId="0" fontId="19" fillId="11" borderId="7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15" fillId="14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4" fillId="11" borderId="7" xfId="0" applyFont="1" applyFill="1" applyBorder="1" applyAlignment="1">
      <alignment horizontal="center" vertical="center" wrapText="1"/>
    </xf>
    <xf numFmtId="0" fontId="0" fillId="14" borderId="0" xfId="0" applyFill="1" applyAlignment="1">
      <alignment horizontal="center" vertical="center" wrapText="1"/>
    </xf>
    <xf numFmtId="0" fontId="3" fillId="0" borderId="0" xfId="8"/>
    <xf numFmtId="0" fontId="29" fillId="0" borderId="39" xfId="0" applyFont="1" applyBorder="1" applyAlignment="1">
      <alignment horizontal="center" vertical="center"/>
    </xf>
    <xf numFmtId="0" fontId="30" fillId="0" borderId="38" xfId="0" applyFont="1" applyBorder="1" applyAlignment="1">
      <alignment horizontal="left" vertical="center"/>
    </xf>
    <xf numFmtId="0" fontId="29" fillId="0" borderId="41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29" fillId="0" borderId="45" xfId="0" applyFont="1" applyBorder="1" applyAlignment="1">
      <alignment horizontal="center" vertical="center"/>
    </xf>
    <xf numFmtId="0" fontId="30" fillId="0" borderId="54" xfId="0" applyFont="1" applyBorder="1" applyAlignment="1">
      <alignment horizontal="left" vertical="center"/>
    </xf>
    <xf numFmtId="166" fontId="23" fillId="0" borderId="13" xfId="0" applyNumberFormat="1" applyFont="1" applyBorder="1" applyAlignment="1">
      <alignment horizontal="center"/>
    </xf>
    <xf numFmtId="166" fontId="23" fillId="0" borderId="66" xfId="0" applyNumberFormat="1" applyFont="1" applyBorder="1" applyAlignment="1">
      <alignment horizontal="center"/>
    </xf>
    <xf numFmtId="166" fontId="23" fillId="0" borderId="67" xfId="0" applyNumberFormat="1" applyFont="1" applyBorder="1" applyAlignment="1">
      <alignment horizontal="center"/>
    </xf>
    <xf numFmtId="0" fontId="0" fillId="0" borderId="34" xfId="0" applyBorder="1"/>
    <xf numFmtId="0" fontId="20" fillId="32" borderId="0" xfId="0" applyFont="1" applyFill="1" applyAlignment="1">
      <alignment vertical="top" wrapText="1" readingOrder="1"/>
    </xf>
    <xf numFmtId="0" fontId="20" fillId="4" borderId="0" xfId="0" applyFont="1" applyFill="1" applyAlignment="1">
      <alignment horizontal="center"/>
    </xf>
    <xf numFmtId="0" fontId="33" fillId="4" borderId="0" xfId="0" applyFont="1" applyFill="1"/>
    <xf numFmtId="37" fontId="34" fillId="4" borderId="56" xfId="0" applyNumberFormat="1" applyFont="1" applyFill="1" applyBorder="1" applyAlignment="1">
      <alignment horizontal="center"/>
    </xf>
    <xf numFmtId="0" fontId="35" fillId="4" borderId="0" xfId="0" applyFont="1" applyFill="1"/>
    <xf numFmtId="0" fontId="13" fillId="31" borderId="0" xfId="0" applyFont="1" applyFill="1" applyAlignment="1">
      <alignment horizontal="left" vertical="center"/>
    </xf>
    <xf numFmtId="169" fontId="23" fillId="0" borderId="2" xfId="0" applyNumberFormat="1" applyFont="1" applyBorder="1" applyAlignment="1">
      <alignment horizontal="right"/>
    </xf>
    <xf numFmtId="169" fontId="23" fillId="0" borderId="9" xfId="0" applyNumberFormat="1" applyFont="1" applyBorder="1" applyAlignment="1">
      <alignment horizontal="right"/>
    </xf>
    <xf numFmtId="0" fontId="20" fillId="32" borderId="35" xfId="0" applyFont="1" applyFill="1" applyBorder="1" applyAlignment="1">
      <alignment vertical="top" wrapText="1" readingOrder="1"/>
    </xf>
    <xf numFmtId="0" fontId="20" fillId="4" borderId="36" xfId="0" applyFont="1" applyFill="1" applyBorder="1" applyAlignment="1">
      <alignment horizontal="center"/>
    </xf>
    <xf numFmtId="0" fontId="33" fillId="4" borderId="36" xfId="0" applyFont="1" applyFill="1" applyBorder="1"/>
    <xf numFmtId="43" fontId="13" fillId="0" borderId="0" xfId="1" applyFont="1"/>
    <xf numFmtId="166" fontId="23" fillId="0" borderId="91" xfId="0" applyNumberFormat="1" applyFont="1" applyBorder="1" applyAlignment="1">
      <alignment horizontal="center"/>
    </xf>
    <xf numFmtId="166" fontId="23" fillId="0" borderId="92" xfId="0" applyNumberFormat="1" applyFont="1" applyBorder="1" applyAlignment="1">
      <alignment horizontal="center"/>
    </xf>
    <xf numFmtId="166" fontId="23" fillId="0" borderId="70" xfId="0" applyNumberFormat="1" applyFont="1" applyBorder="1" applyAlignment="1">
      <alignment horizontal="center"/>
    </xf>
    <xf numFmtId="166" fontId="23" fillId="0" borderId="71" xfId="0" applyNumberFormat="1" applyFont="1" applyBorder="1" applyAlignment="1">
      <alignment horizontal="center"/>
    </xf>
    <xf numFmtId="166" fontId="23" fillId="0" borderId="72" xfId="0" applyNumberFormat="1" applyFont="1" applyBorder="1" applyAlignment="1">
      <alignment horizontal="center"/>
    </xf>
    <xf numFmtId="166" fontId="23" fillId="0" borderId="73" xfId="0" applyNumberFormat="1" applyFont="1" applyBorder="1" applyAlignment="1">
      <alignment horizontal="center"/>
    </xf>
    <xf numFmtId="0" fontId="0" fillId="0" borderId="41" xfId="0" applyBorder="1"/>
    <xf numFmtId="37" fontId="34" fillId="4" borderId="108" xfId="0" applyNumberFormat="1" applyFont="1" applyFill="1" applyBorder="1" applyAlignment="1">
      <alignment horizontal="center"/>
    </xf>
    <xf numFmtId="37" fontId="34" fillId="4" borderId="109" xfId="0" applyNumberFormat="1" applyFont="1" applyFill="1" applyBorder="1" applyAlignment="1">
      <alignment horizontal="center"/>
    </xf>
    <xf numFmtId="169" fontId="23" fillId="0" borderId="86" xfId="0" applyNumberFormat="1" applyFont="1" applyBorder="1" applyAlignment="1">
      <alignment horizontal="right"/>
    </xf>
    <xf numFmtId="169" fontId="23" fillId="0" borderId="42" xfId="0" applyNumberFormat="1" applyFont="1" applyBorder="1" applyAlignment="1">
      <alignment horizontal="right"/>
    </xf>
    <xf numFmtId="39" fontId="34" fillId="4" borderId="53" xfId="0" applyNumberFormat="1" applyFont="1" applyFill="1" applyBorder="1" applyAlignment="1">
      <alignment horizontal="center"/>
    </xf>
    <xf numFmtId="43" fontId="0" fillId="0" borderId="0" xfId="1" applyFont="1"/>
    <xf numFmtId="169" fontId="23" fillId="0" borderId="43" xfId="0" applyNumberFormat="1" applyFont="1" applyBorder="1" applyAlignment="1">
      <alignment horizontal="right"/>
    </xf>
    <xf numFmtId="169" fontId="23" fillId="0" borderId="44" xfId="0" applyNumberFormat="1" applyFont="1" applyBorder="1" applyAlignment="1">
      <alignment horizontal="right"/>
    </xf>
    <xf numFmtId="0" fontId="15" fillId="10" borderId="110" xfId="0" applyFont="1" applyFill="1" applyBorder="1" applyAlignment="1">
      <alignment horizontal="center" vertical="center" wrapText="1"/>
    </xf>
    <xf numFmtId="0" fontId="15" fillId="10" borderId="60" xfId="0" applyFont="1" applyFill="1" applyBorder="1" applyAlignment="1">
      <alignment horizontal="center" vertical="center" wrapText="1"/>
    </xf>
    <xf numFmtId="0" fontId="22" fillId="35" borderId="35" xfId="0" applyFont="1" applyFill="1" applyBorder="1" applyAlignment="1">
      <alignment horizontal="center" vertical="center"/>
    </xf>
    <xf numFmtId="0" fontId="22" fillId="35" borderId="36" xfId="0" applyFont="1" applyFill="1" applyBorder="1" applyAlignment="1">
      <alignment horizontal="center" vertical="center"/>
    </xf>
    <xf numFmtId="0" fontId="15" fillId="10" borderId="61" xfId="0" applyFont="1" applyFill="1" applyBorder="1" applyAlignment="1">
      <alignment horizontal="center" vertical="center" wrapText="1"/>
    </xf>
    <xf numFmtId="166" fontId="0" fillId="0" borderId="41" xfId="0" applyNumberFormat="1" applyBorder="1"/>
    <xf numFmtId="0" fontId="39" fillId="0" borderId="2" xfId="8" applyFont="1" applyBorder="1" applyAlignment="1">
      <alignment horizontal="center" vertical="center"/>
    </xf>
    <xf numFmtId="0" fontId="39" fillId="0" borderId="2" xfId="8" applyFont="1" applyBorder="1" applyAlignment="1">
      <alignment horizontal="center" vertical="center" wrapText="1"/>
    </xf>
    <xf numFmtId="0" fontId="39" fillId="0" borderId="2" xfId="8" applyFont="1" applyBorder="1" applyAlignment="1">
      <alignment horizontal="left" vertical="center" wrapText="1"/>
    </xf>
    <xf numFmtId="3" fontId="39" fillId="0" borderId="2" xfId="8" applyNumberFormat="1" applyFont="1" applyBorder="1" applyAlignment="1">
      <alignment horizontal="center" vertical="center"/>
    </xf>
    <xf numFmtId="4" fontId="39" fillId="0" borderId="2" xfId="8" applyNumberFormat="1" applyFont="1" applyBorder="1" applyAlignment="1">
      <alignment horizontal="center" vertical="center"/>
    </xf>
    <xf numFmtId="0" fontId="0" fillId="14" borderId="115" xfId="0" applyFill="1" applyBorder="1" applyAlignment="1">
      <alignment horizontal="center" vertical="center" wrapText="1"/>
    </xf>
    <xf numFmtId="39" fontId="34" fillId="14" borderId="53" xfId="0" applyNumberFormat="1" applyFont="1" applyFill="1" applyBorder="1" applyAlignment="1">
      <alignment horizontal="center"/>
    </xf>
    <xf numFmtId="39" fontId="34" fillId="4" borderId="37" xfId="0" applyNumberFormat="1" applyFont="1" applyFill="1" applyBorder="1" applyAlignment="1">
      <alignment horizontal="center"/>
    </xf>
    <xf numFmtId="0" fontId="0" fillId="14" borderId="140" xfId="0" applyFill="1" applyBorder="1" applyAlignment="1">
      <alignment horizontal="center" vertical="center"/>
    </xf>
    <xf numFmtId="0" fontId="15" fillId="14" borderId="141" xfId="0" applyFont="1" applyFill="1" applyBorder="1" applyAlignment="1">
      <alignment horizontal="center" vertical="center" wrapText="1"/>
    </xf>
    <xf numFmtId="0" fontId="0" fillId="14" borderId="116" xfId="0" applyFill="1" applyBorder="1"/>
    <xf numFmtId="0" fontId="0" fillId="14" borderId="117" xfId="0" applyFill="1" applyBorder="1"/>
    <xf numFmtId="169" fontId="23" fillId="0" borderId="49" xfId="0" applyNumberFormat="1" applyFont="1" applyBorder="1" applyAlignment="1">
      <alignment horizontal="right"/>
    </xf>
    <xf numFmtId="169" fontId="23" fillId="0" borderId="46" xfId="0" applyNumberFormat="1" applyFont="1" applyBorder="1" applyAlignment="1">
      <alignment horizontal="right"/>
    </xf>
    <xf numFmtId="169" fontId="23" fillId="0" borderId="47" xfId="0" applyNumberFormat="1" applyFont="1" applyBorder="1" applyAlignment="1">
      <alignment horizontal="right"/>
    </xf>
    <xf numFmtId="39" fontId="34" fillId="4" borderId="49" xfId="0" applyNumberFormat="1" applyFont="1" applyFill="1" applyBorder="1" applyAlignment="1">
      <alignment horizontal="center"/>
    </xf>
    <xf numFmtId="39" fontId="34" fillId="4" borderId="46" xfId="0" applyNumberFormat="1" applyFont="1" applyFill="1" applyBorder="1" applyAlignment="1">
      <alignment horizontal="center"/>
    </xf>
    <xf numFmtId="39" fontId="34" fillId="4" borderId="47" xfId="0" applyNumberFormat="1" applyFont="1" applyFill="1" applyBorder="1" applyAlignment="1">
      <alignment horizontal="center"/>
    </xf>
    <xf numFmtId="10" fontId="0" fillId="0" borderId="0" xfId="7" applyNumberFormat="1" applyFont="1"/>
    <xf numFmtId="0" fontId="0" fillId="0" borderId="2" xfId="0" applyBorder="1"/>
    <xf numFmtId="0" fontId="9" fillId="0" borderId="0" xfId="0" applyFont="1" applyAlignment="1" applyProtection="1">
      <alignment vertical="top" readingOrder="1"/>
      <protection locked="0"/>
    </xf>
    <xf numFmtId="43" fontId="46" fillId="0" borderId="0" xfId="1" applyFont="1"/>
    <xf numFmtId="164" fontId="0" fillId="0" borderId="0" xfId="1" applyNumberFormat="1" applyFont="1" applyAlignment="1">
      <alignment wrapText="1"/>
    </xf>
    <xf numFmtId="164" fontId="27" fillId="0" borderId="0" xfId="1" applyNumberFormat="1" applyFont="1" applyAlignment="1">
      <alignment wrapText="1"/>
    </xf>
    <xf numFmtId="0" fontId="0" fillId="0" borderId="2" xfId="0" applyBorder="1" applyAlignment="1">
      <alignment wrapText="1"/>
    </xf>
    <xf numFmtId="0" fontId="0" fillId="0" borderId="0" xfId="0" applyAlignment="1">
      <alignment wrapText="1"/>
    </xf>
    <xf numFmtId="0" fontId="0" fillId="23" borderId="2" xfId="1" applyNumberFormat="1" applyFont="1" applyFill="1" applyBorder="1" applyAlignment="1">
      <alignment wrapText="1"/>
    </xf>
    <xf numFmtId="0" fontId="0" fillId="23" borderId="2" xfId="0" applyFill="1" applyBorder="1" applyAlignment="1">
      <alignment wrapText="1"/>
    </xf>
    <xf numFmtId="0" fontId="25" fillId="45" borderId="2" xfId="0" applyFont="1" applyFill="1" applyBorder="1" applyAlignment="1">
      <alignment wrapText="1"/>
    </xf>
    <xf numFmtId="164" fontId="25" fillId="45" borderId="2" xfId="1" applyNumberFormat="1" applyFont="1" applyFill="1" applyBorder="1" applyAlignment="1">
      <alignment wrapText="1"/>
    </xf>
    <xf numFmtId="0" fontId="11" fillId="0" borderId="2" xfId="0" applyFont="1" applyBorder="1" applyAlignment="1" applyProtection="1">
      <alignment vertical="top" readingOrder="1"/>
      <protection locked="0"/>
    </xf>
    <xf numFmtId="164" fontId="11" fillId="0" borderId="2" xfId="1" applyNumberFormat="1" applyFont="1" applyBorder="1" applyAlignment="1" applyProtection="1">
      <alignment vertical="top" readingOrder="1"/>
      <protection locked="0"/>
    </xf>
    <xf numFmtId="164" fontId="11" fillId="0" borderId="2" xfId="1" applyNumberFormat="1" applyFont="1" applyBorder="1" applyAlignment="1" applyProtection="1">
      <alignment vertical="top" wrapText="1" readingOrder="1"/>
      <protection locked="0"/>
    </xf>
    <xf numFmtId="0" fontId="25" fillId="45" borderId="2" xfId="1" applyNumberFormat="1" applyFont="1" applyFill="1" applyBorder="1" applyAlignment="1">
      <alignment wrapText="1"/>
    </xf>
    <xf numFmtId="0" fontId="0" fillId="0" borderId="0" xfId="1" applyNumberFormat="1" applyFont="1" applyAlignment="1">
      <alignment wrapText="1"/>
    </xf>
    <xf numFmtId="0" fontId="0" fillId="0" borderId="0" xfId="1" applyNumberFormat="1" applyFont="1"/>
    <xf numFmtId="0" fontId="11" fillId="0" borderId="2" xfId="1" applyNumberFormat="1" applyFont="1" applyBorder="1" applyAlignment="1" applyProtection="1">
      <alignment vertical="top" readingOrder="1"/>
      <protection locked="0"/>
    </xf>
    <xf numFmtId="0" fontId="27" fillId="0" borderId="0" xfId="0" applyFont="1" applyAlignment="1">
      <alignment wrapText="1"/>
    </xf>
    <xf numFmtId="0" fontId="27" fillId="0" borderId="0" xfId="1" applyNumberFormat="1" applyFont="1" applyAlignment="1">
      <alignment wrapText="1"/>
    </xf>
    <xf numFmtId="0" fontId="32" fillId="0" borderId="0" xfId="1" applyNumberFormat="1" applyFont="1" applyAlignment="1">
      <alignment vertical="center"/>
    </xf>
    <xf numFmtId="0" fontId="46" fillId="0" borderId="0" xfId="1" applyNumberFormat="1" applyFont="1"/>
    <xf numFmtId="43" fontId="0" fillId="0" borderId="0" xfId="1" applyFont="1" applyAlignment="1">
      <alignment wrapText="1"/>
    </xf>
    <xf numFmtId="164" fontId="0" fillId="0" borderId="0" xfId="0" applyNumberFormat="1" applyAlignment="1">
      <alignment wrapText="1"/>
    </xf>
    <xf numFmtId="164" fontId="27" fillId="0" borderId="0" xfId="0" applyNumberFormat="1" applyFont="1" applyAlignment="1">
      <alignment wrapText="1"/>
    </xf>
    <xf numFmtId="164" fontId="25" fillId="45" borderId="2" xfId="0" applyNumberFormat="1" applyFont="1" applyFill="1" applyBorder="1" applyAlignment="1">
      <alignment wrapText="1"/>
    </xf>
    <xf numFmtId="0" fontId="0" fillId="14" borderId="39" xfId="0" applyFill="1" applyBorder="1" applyAlignment="1">
      <alignment horizontal="center" vertical="center" wrapText="1"/>
    </xf>
    <xf numFmtId="0" fontId="0" fillId="14" borderId="40" xfId="0" applyFill="1" applyBorder="1" applyAlignment="1">
      <alignment horizontal="center" vertical="center" wrapText="1"/>
    </xf>
    <xf numFmtId="166" fontId="23" fillId="0" borderId="86" xfId="0" applyNumberFormat="1" applyFont="1" applyBorder="1" applyAlignment="1">
      <alignment horizontal="right"/>
    </xf>
    <xf numFmtId="166" fontId="23" fillId="0" borderId="9" xfId="0" applyNumberFormat="1" applyFont="1" applyBorder="1" applyAlignment="1">
      <alignment horizontal="right"/>
    </xf>
    <xf numFmtId="166" fontId="23" fillId="0" borderId="42" xfId="0" applyNumberFormat="1" applyFont="1" applyBorder="1" applyAlignment="1">
      <alignment horizontal="right"/>
    </xf>
    <xf numFmtId="166" fontId="23" fillId="0" borderId="43" xfId="0" applyNumberFormat="1" applyFont="1" applyBorder="1" applyAlignment="1">
      <alignment horizontal="right"/>
    </xf>
    <xf numFmtId="166" fontId="23" fillId="0" borderId="2" xfId="0" applyNumberFormat="1" applyFont="1" applyBorder="1" applyAlignment="1">
      <alignment horizontal="right"/>
    </xf>
    <xf numFmtId="166" fontId="23" fillId="0" borderId="44" xfId="0" applyNumberFormat="1" applyFont="1" applyBorder="1" applyAlignment="1">
      <alignment horizontal="right"/>
    </xf>
    <xf numFmtId="166" fontId="23" fillId="0" borderId="49" xfId="0" applyNumberFormat="1" applyFont="1" applyBorder="1" applyAlignment="1">
      <alignment horizontal="right"/>
    </xf>
    <xf numFmtId="166" fontId="23" fillId="0" borderId="46" xfId="0" applyNumberFormat="1" applyFont="1" applyBorder="1" applyAlignment="1">
      <alignment horizontal="right"/>
    </xf>
    <xf numFmtId="166" fontId="23" fillId="0" borderId="47" xfId="0" applyNumberFormat="1" applyFont="1" applyBorder="1" applyAlignment="1">
      <alignment horizontal="right"/>
    </xf>
    <xf numFmtId="164" fontId="23" fillId="0" borderId="91" xfId="1" applyNumberFormat="1" applyFont="1" applyBorder="1" applyAlignment="1">
      <alignment horizontal="center"/>
    </xf>
    <xf numFmtId="164" fontId="23" fillId="0" borderId="66" xfId="1" applyNumberFormat="1" applyFont="1" applyBorder="1" applyAlignment="1">
      <alignment horizontal="center"/>
    </xf>
    <xf numFmtId="164" fontId="23" fillId="0" borderId="92" xfId="1" applyNumberFormat="1" applyFont="1" applyBorder="1" applyAlignment="1">
      <alignment horizontal="center"/>
    </xf>
    <xf numFmtId="164" fontId="23" fillId="0" borderId="70" xfId="1" applyNumberFormat="1" applyFont="1" applyBorder="1" applyAlignment="1">
      <alignment horizontal="center"/>
    </xf>
    <xf numFmtId="164" fontId="23" fillId="0" borderId="13" xfId="1" applyNumberFormat="1" applyFont="1" applyBorder="1" applyAlignment="1">
      <alignment horizontal="center"/>
    </xf>
    <xf numFmtId="164" fontId="23" fillId="0" borderId="71" xfId="1" applyNumberFormat="1" applyFont="1" applyBorder="1" applyAlignment="1">
      <alignment horizontal="center"/>
    </xf>
    <xf numFmtId="164" fontId="23" fillId="0" borderId="72" xfId="1" applyNumberFormat="1" applyFont="1" applyBorder="1" applyAlignment="1">
      <alignment horizontal="center"/>
    </xf>
    <xf numFmtId="164" fontId="23" fillId="0" borderId="67" xfId="1" applyNumberFormat="1" applyFont="1" applyBorder="1" applyAlignment="1">
      <alignment horizontal="center"/>
    </xf>
    <xf numFmtId="164" fontId="23" fillId="0" borderId="73" xfId="1" applyNumberFormat="1" applyFont="1" applyBorder="1" applyAlignment="1">
      <alignment horizontal="center"/>
    </xf>
    <xf numFmtId="0" fontId="38" fillId="36" borderId="0" xfId="16" applyFont="1" applyFill="1" applyAlignment="1">
      <alignment horizontal="center" vertical="center"/>
    </xf>
    <xf numFmtId="0" fontId="56" fillId="36" borderId="0" xfId="16" applyFont="1" applyFill="1" applyAlignment="1">
      <alignment horizontal="center" vertical="center"/>
    </xf>
    <xf numFmtId="0" fontId="56" fillId="0" borderId="2" xfId="16" applyFont="1" applyBorder="1" applyAlignment="1">
      <alignment horizontal="center" vertical="center" wrapText="1"/>
    </xf>
    <xf numFmtId="3" fontId="57" fillId="0" borderId="2" xfId="16" applyNumberFormat="1" applyFont="1" applyBorder="1" applyAlignment="1">
      <alignment horizontal="center" vertical="center" wrapText="1"/>
    </xf>
    <xf numFmtId="3" fontId="57" fillId="22" borderId="2" xfId="16" applyNumberFormat="1" applyFont="1" applyFill="1" applyBorder="1" applyAlignment="1">
      <alignment horizontal="center" vertical="center" wrapText="1"/>
    </xf>
    <xf numFmtId="3" fontId="58" fillId="0" borderId="2" xfId="16" applyNumberFormat="1" applyFont="1" applyBorder="1" applyAlignment="1">
      <alignment horizontal="center" vertical="center" wrapText="1"/>
    </xf>
    <xf numFmtId="3" fontId="58" fillId="22" borderId="2" xfId="16" applyNumberFormat="1" applyFont="1" applyFill="1" applyBorder="1" applyAlignment="1">
      <alignment horizontal="center" vertical="center" wrapText="1"/>
    </xf>
    <xf numFmtId="0" fontId="61" fillId="0" borderId="0" xfId="0" applyFont="1" applyAlignment="1">
      <alignment horizontal="center" vertical="center"/>
    </xf>
    <xf numFmtId="0" fontId="61" fillId="0" borderId="0" xfId="0" applyFont="1" applyAlignment="1">
      <alignment horizontal="left"/>
    </xf>
    <xf numFmtId="0" fontId="61" fillId="0" borderId="0" xfId="0" applyFont="1" applyAlignment="1">
      <alignment horizontal="center"/>
    </xf>
    <xf numFmtId="0" fontId="61" fillId="0" borderId="0" xfId="0" applyFont="1"/>
    <xf numFmtId="0" fontId="62" fillId="0" borderId="0" xfId="12" applyFont="1" applyAlignment="1">
      <alignment horizontal="center" vertical="center"/>
    </xf>
    <xf numFmtId="0" fontId="62" fillId="0" borderId="0" xfId="12" applyFont="1" applyAlignment="1">
      <alignment horizontal="center"/>
    </xf>
    <xf numFmtId="0" fontId="62" fillId="0" borderId="0" xfId="12" applyFont="1" applyAlignment="1">
      <alignment vertical="center" wrapText="1"/>
    </xf>
    <xf numFmtId="0" fontId="62" fillId="0" borderId="0" xfId="12" applyFont="1" applyAlignment="1">
      <alignment vertical="center"/>
    </xf>
    <xf numFmtId="0" fontId="62" fillId="0" borderId="0" xfId="12" applyFont="1"/>
    <xf numFmtId="0" fontId="61" fillId="0" borderId="0" xfId="0" applyFont="1" applyAlignment="1">
      <alignment vertical="center"/>
    </xf>
    <xf numFmtId="0" fontId="38" fillId="0" borderId="0" xfId="0" applyFont="1" applyAlignment="1">
      <alignment horizontal="center" vertical="center" wrapText="1"/>
    </xf>
    <xf numFmtId="172" fontId="63" fillId="0" borderId="36" xfId="0" applyNumberFormat="1" applyFont="1" applyBorder="1" applyAlignment="1">
      <alignment horizontal="right" vertical="center" wrapText="1"/>
    </xf>
    <xf numFmtId="10" fontId="63" fillId="0" borderId="37" xfId="0" applyNumberFormat="1" applyFont="1" applyBorder="1" applyAlignment="1">
      <alignment horizontal="left" vertical="center" wrapText="1"/>
    </xf>
    <xf numFmtId="0" fontId="64" fillId="0" borderId="0" xfId="0" applyFont="1" applyAlignment="1">
      <alignment horizontal="right" vertical="center"/>
    </xf>
    <xf numFmtId="0" fontId="39" fillId="0" borderId="0" xfId="0" applyFont="1" applyAlignment="1">
      <alignment horizontal="left" wrapText="1"/>
    </xf>
    <xf numFmtId="0" fontId="65" fillId="0" borderId="45" xfId="0" applyFont="1" applyBorder="1" applyAlignment="1">
      <alignment horizontal="center" vertical="center" wrapText="1"/>
    </xf>
    <xf numFmtId="0" fontId="65" fillId="0" borderId="54" xfId="0" applyFont="1" applyBorder="1" applyAlignment="1">
      <alignment horizontal="center" vertical="center" wrapText="1"/>
    </xf>
    <xf numFmtId="0" fontId="65" fillId="0" borderId="0" xfId="0" applyFont="1" applyAlignment="1">
      <alignment horizontal="center" vertical="center" wrapText="1"/>
    </xf>
    <xf numFmtId="0" fontId="65" fillId="0" borderId="34" xfId="0" applyFont="1" applyBorder="1" applyAlignment="1">
      <alignment horizontal="center" vertical="center" wrapText="1"/>
    </xf>
    <xf numFmtId="0" fontId="65" fillId="0" borderId="55" xfId="0" applyFont="1" applyBorder="1" applyAlignment="1">
      <alignment horizontal="center" vertical="center" wrapText="1"/>
    </xf>
    <xf numFmtId="0" fontId="66" fillId="0" borderId="0" xfId="0" applyFont="1" applyAlignment="1">
      <alignment horizontal="right" vertical="center"/>
    </xf>
    <xf numFmtId="0" fontId="39" fillId="0" borderId="0" xfId="0" applyFont="1" applyAlignment="1">
      <alignment horizontal="center" vertical="center" wrapText="1"/>
    </xf>
    <xf numFmtId="0" fontId="61" fillId="0" borderId="0" xfId="0" applyFont="1" applyAlignment="1">
      <alignment wrapText="1"/>
    </xf>
    <xf numFmtId="0" fontId="73" fillId="0" borderId="53" xfId="0" applyFont="1" applyBorder="1" applyAlignment="1">
      <alignment horizontal="center" vertical="center"/>
    </xf>
    <xf numFmtId="0" fontId="38" fillId="0" borderId="39" xfId="0" applyFont="1" applyBorder="1" applyAlignment="1">
      <alignment horizontal="left" vertical="center" wrapText="1"/>
    </xf>
    <xf numFmtId="0" fontId="38" fillId="0" borderId="115" xfId="0" applyFont="1" applyBorder="1" applyAlignment="1">
      <alignment horizontal="center" vertical="center" wrapText="1"/>
    </xf>
    <xf numFmtId="0" fontId="38" fillId="0" borderId="39" xfId="0" applyFont="1" applyBorder="1" applyAlignment="1">
      <alignment horizontal="center" vertical="center" wrapText="1"/>
    </xf>
    <xf numFmtId="0" fontId="73" fillId="0" borderId="0" xfId="0" applyFont="1"/>
    <xf numFmtId="0" fontId="58" fillId="0" borderId="35" xfId="0" applyFont="1" applyBorder="1" applyAlignment="1">
      <alignment horizontal="center" vertical="center"/>
    </xf>
    <xf numFmtId="0" fontId="56" fillId="0" borderId="87" xfId="0" applyFont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0" fontId="56" fillId="0" borderId="35" xfId="0" applyFont="1" applyBorder="1" applyAlignment="1">
      <alignment horizontal="center" vertical="center" wrapText="1"/>
    </xf>
    <xf numFmtId="0" fontId="56" fillId="0" borderId="90" xfId="0" applyFont="1" applyBorder="1" applyAlignment="1">
      <alignment horizontal="center" vertical="center" wrapText="1"/>
    </xf>
    <xf numFmtId="0" fontId="56" fillId="0" borderId="57" xfId="0" applyFont="1" applyBorder="1" applyAlignment="1">
      <alignment horizontal="center" vertical="center" wrapText="1"/>
    </xf>
    <xf numFmtId="0" fontId="56" fillId="0" borderId="58" xfId="0" applyFont="1" applyBorder="1" applyAlignment="1">
      <alignment horizontal="center" vertical="center" wrapText="1"/>
    </xf>
    <xf numFmtId="0" fontId="75" fillId="0" borderId="0" xfId="0" applyFont="1" applyAlignment="1">
      <alignment vertical="center"/>
    </xf>
    <xf numFmtId="0" fontId="38" fillId="31" borderId="39" xfId="0" applyFont="1" applyFill="1" applyBorder="1" applyAlignment="1">
      <alignment horizontal="center" vertical="center"/>
    </xf>
    <xf numFmtId="0" fontId="38" fillId="31" borderId="57" xfId="0" applyFont="1" applyFill="1" applyBorder="1" applyAlignment="1">
      <alignment horizontal="right" vertical="center" wrapText="1"/>
    </xf>
    <xf numFmtId="0" fontId="38" fillId="31" borderId="57" xfId="0" applyFont="1" applyFill="1" applyBorder="1" applyAlignment="1">
      <alignment horizontal="center" vertical="center" wrapText="1"/>
    </xf>
    <xf numFmtId="0" fontId="38" fillId="31" borderId="170" xfId="0" applyFont="1" applyFill="1" applyBorder="1" applyAlignment="1">
      <alignment horizontal="center" vertical="center" wrapText="1"/>
    </xf>
    <xf numFmtId="0" fontId="38" fillId="31" borderId="171" xfId="0" applyFont="1" applyFill="1" applyBorder="1" applyAlignment="1">
      <alignment horizontal="center" vertical="center" wrapText="1"/>
    </xf>
    <xf numFmtId="0" fontId="38" fillId="31" borderId="172" xfId="0" applyFont="1" applyFill="1" applyBorder="1" applyAlignment="1">
      <alignment horizontal="center" vertical="center" wrapText="1"/>
    </xf>
    <xf numFmtId="0" fontId="38" fillId="31" borderId="173" xfId="0" applyFont="1" applyFill="1" applyBorder="1" applyAlignment="1">
      <alignment horizontal="center" vertical="center" wrapText="1"/>
    </xf>
    <xf numFmtId="3" fontId="38" fillId="31" borderId="174" xfId="0" applyNumberFormat="1" applyFont="1" applyFill="1" applyBorder="1" applyAlignment="1">
      <alignment horizontal="center" vertical="center" wrapText="1"/>
    </xf>
    <xf numFmtId="3" fontId="38" fillId="24" borderId="174" xfId="0" applyNumberFormat="1" applyFont="1" applyFill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61" fillId="0" borderId="2" xfId="0" applyFont="1" applyBorder="1" applyAlignment="1">
      <alignment horizontal="center" vertical="center"/>
    </xf>
    <xf numFmtId="0" fontId="39" fillId="28" borderId="2" xfId="0" applyFont="1" applyFill="1" applyBorder="1" applyAlignment="1">
      <alignment horizontal="left" vertical="center" wrapText="1"/>
    </xf>
    <xf numFmtId="0" fontId="76" fillId="28" borderId="3" xfId="0" applyFont="1" applyFill="1" applyBorder="1" applyAlignment="1">
      <alignment horizontal="left" vertical="center" wrapText="1"/>
    </xf>
    <xf numFmtId="3" fontId="77" fillId="0" borderId="2" xfId="0" applyNumberFormat="1" applyFont="1" applyBorder="1" applyAlignment="1">
      <alignment horizontal="center" vertical="center"/>
    </xf>
    <xf numFmtId="1" fontId="61" fillId="0" borderId="2" xfId="0" applyNumberFormat="1" applyFont="1" applyBorder="1" applyAlignment="1">
      <alignment horizontal="center" vertical="center" wrapText="1"/>
    </xf>
    <xf numFmtId="10" fontId="58" fillId="23" borderId="2" xfId="0" applyNumberFormat="1" applyFont="1" applyFill="1" applyBorder="1" applyAlignment="1">
      <alignment horizontal="center" vertical="center" wrapText="1"/>
    </xf>
    <xf numFmtId="3" fontId="58" fillId="23" borderId="175" xfId="0" applyNumberFormat="1" applyFont="1" applyFill="1" applyBorder="1" applyAlignment="1">
      <alignment horizontal="center" vertical="center" wrapText="1"/>
    </xf>
    <xf numFmtId="3" fontId="58" fillId="23" borderId="44" xfId="0" applyNumberFormat="1" applyFont="1" applyFill="1" applyBorder="1" applyAlignment="1">
      <alignment horizontal="center" vertical="center" wrapText="1"/>
    </xf>
    <xf numFmtId="10" fontId="61" fillId="0" borderId="2" xfId="0" applyNumberFormat="1" applyFont="1" applyBorder="1" applyAlignment="1">
      <alignment horizontal="center" vertical="center" wrapText="1"/>
    </xf>
    <xf numFmtId="3" fontId="58" fillId="0" borderId="44" xfId="0" applyNumberFormat="1" applyFont="1" applyBorder="1" applyAlignment="1">
      <alignment horizontal="center" vertical="center" wrapText="1"/>
    </xf>
    <xf numFmtId="3" fontId="58" fillId="0" borderId="175" xfId="0" applyNumberFormat="1" applyFont="1" applyBorder="1" applyAlignment="1">
      <alignment horizontal="center" vertical="center" wrapText="1"/>
    </xf>
    <xf numFmtId="10" fontId="61" fillId="22" borderId="2" xfId="0" applyNumberFormat="1" applyFont="1" applyFill="1" applyBorder="1" applyAlignment="1">
      <alignment horizontal="center" vertical="center" wrapText="1"/>
    </xf>
    <xf numFmtId="3" fontId="58" fillId="22" borderId="44" xfId="0" applyNumberFormat="1" applyFont="1" applyFill="1" applyBorder="1" applyAlignment="1">
      <alignment horizontal="center" vertical="center" wrapText="1"/>
    </xf>
    <xf numFmtId="10" fontId="58" fillId="0" borderId="2" xfId="0" applyNumberFormat="1" applyFont="1" applyBorder="1" applyAlignment="1">
      <alignment horizontal="center" vertical="center" wrapText="1"/>
    </xf>
    <xf numFmtId="4" fontId="61" fillId="0" borderId="2" xfId="0" applyNumberFormat="1" applyFont="1" applyBorder="1" applyAlignment="1">
      <alignment horizontal="center" vertical="center" wrapText="1"/>
    </xf>
    <xf numFmtId="3" fontId="61" fillId="0" borderId="2" xfId="0" applyNumberFormat="1" applyFont="1" applyBorder="1" applyAlignment="1">
      <alignment horizontal="center" vertical="center" wrapText="1"/>
    </xf>
    <xf numFmtId="175" fontId="78" fillId="0" borderId="2" xfId="0" applyNumberFormat="1" applyFont="1" applyBorder="1" applyAlignment="1">
      <alignment horizontal="center" vertical="center" wrapText="1"/>
    </xf>
    <xf numFmtId="10" fontId="78" fillId="23" borderId="2" xfId="0" applyNumberFormat="1" applyFont="1" applyFill="1" applyBorder="1" applyAlignment="1">
      <alignment horizontal="center" vertical="center" wrapText="1"/>
    </xf>
    <xf numFmtId="3" fontId="70" fillId="23" borderId="44" xfId="0" applyNumberFormat="1" applyFont="1" applyFill="1" applyBorder="1" applyAlignment="1">
      <alignment horizontal="center" vertical="center" wrapText="1"/>
    </xf>
    <xf numFmtId="3" fontId="70" fillId="23" borderId="175" xfId="0" applyNumberFormat="1" applyFont="1" applyFill="1" applyBorder="1" applyAlignment="1">
      <alignment horizontal="center" vertical="center" wrapText="1"/>
    </xf>
    <xf numFmtId="10" fontId="78" fillId="22" borderId="2" xfId="0" applyNumberFormat="1" applyFont="1" applyFill="1" applyBorder="1" applyAlignment="1">
      <alignment horizontal="center" vertical="center" wrapText="1"/>
    </xf>
    <xf numFmtId="4" fontId="70" fillId="0" borderId="2" xfId="0" applyNumberFormat="1" applyFont="1" applyBorder="1" applyAlignment="1">
      <alignment horizontal="center" vertical="center" wrapText="1"/>
    </xf>
    <xf numFmtId="175" fontId="61" fillId="0" borderId="2" xfId="0" applyNumberFormat="1" applyFont="1" applyBorder="1" applyAlignment="1">
      <alignment horizontal="center" vertical="center" wrapText="1"/>
    </xf>
    <xf numFmtId="0" fontId="39" fillId="28" borderId="6" xfId="0" applyFont="1" applyFill="1" applyBorder="1" applyAlignment="1">
      <alignment horizontal="left" vertical="center" wrapText="1"/>
    </xf>
    <xf numFmtId="0" fontId="39" fillId="28" borderId="0" xfId="0" applyFont="1" applyFill="1" applyAlignment="1">
      <alignment horizontal="left" vertical="center" wrapText="1"/>
    </xf>
    <xf numFmtId="0" fontId="76" fillId="28" borderId="5" xfId="0" applyFont="1" applyFill="1" applyBorder="1" applyAlignment="1">
      <alignment horizontal="left" vertical="center" wrapText="1"/>
    </xf>
    <xf numFmtId="4" fontId="70" fillId="0" borderId="60" xfId="0" applyNumberFormat="1" applyFont="1" applyBorder="1" applyAlignment="1">
      <alignment horizontal="center" vertical="center" wrapText="1"/>
    </xf>
    <xf numFmtId="3" fontId="61" fillId="0" borderId="65" xfId="0" applyNumberFormat="1" applyFont="1" applyBorder="1" applyAlignment="1">
      <alignment horizontal="center" vertical="center" wrapText="1"/>
    </xf>
    <xf numFmtId="10" fontId="61" fillId="0" borderId="114" xfId="0" applyNumberFormat="1" applyFont="1" applyBorder="1" applyAlignment="1">
      <alignment horizontal="center" vertical="center" wrapText="1"/>
    </xf>
    <xf numFmtId="3" fontId="58" fillId="0" borderId="182" xfId="0" applyNumberFormat="1" applyFont="1" applyBorder="1" applyAlignment="1">
      <alignment horizontal="center" vertical="center" wrapText="1"/>
    </xf>
    <xf numFmtId="10" fontId="61" fillId="23" borderId="114" xfId="0" applyNumberFormat="1" applyFont="1" applyFill="1" applyBorder="1" applyAlignment="1">
      <alignment horizontal="center" vertical="center" wrapText="1"/>
    </xf>
    <xf numFmtId="3" fontId="58" fillId="23" borderId="182" xfId="0" applyNumberFormat="1" applyFont="1" applyFill="1" applyBorder="1" applyAlignment="1">
      <alignment horizontal="center" vertical="center" wrapText="1"/>
    </xf>
    <xf numFmtId="0" fontId="39" fillId="22" borderId="2" xfId="0" applyFont="1" applyFill="1" applyBorder="1" applyAlignment="1">
      <alignment horizontal="left" vertical="center" wrapText="1"/>
    </xf>
    <xf numFmtId="0" fontId="71" fillId="50" borderId="3" xfId="0" applyFont="1" applyFill="1" applyBorder="1" applyAlignment="1">
      <alignment horizontal="left" vertical="center" wrapText="1"/>
    </xf>
    <xf numFmtId="4" fontId="78" fillId="50" borderId="2" xfId="0" applyNumberFormat="1" applyFont="1" applyFill="1" applyBorder="1" applyAlignment="1">
      <alignment horizontal="center" vertical="center" wrapText="1"/>
    </xf>
    <xf numFmtId="3" fontId="78" fillId="50" borderId="2" xfId="0" applyNumberFormat="1" applyFont="1" applyFill="1" applyBorder="1" applyAlignment="1">
      <alignment horizontal="center" vertical="center" wrapText="1"/>
    </xf>
    <xf numFmtId="3" fontId="70" fillId="50" borderId="175" xfId="0" applyNumberFormat="1" applyFont="1" applyFill="1" applyBorder="1" applyAlignment="1">
      <alignment horizontal="center" vertical="center" wrapText="1"/>
    </xf>
    <xf numFmtId="3" fontId="70" fillId="50" borderId="44" xfId="0" applyNumberFormat="1" applyFont="1" applyFill="1" applyBorder="1" applyAlignment="1">
      <alignment horizontal="center" vertical="center" wrapText="1"/>
    </xf>
    <xf numFmtId="0" fontId="72" fillId="6" borderId="7" xfId="0" applyFont="1" applyFill="1" applyBorder="1"/>
    <xf numFmtId="0" fontId="72" fillId="6" borderId="4" xfId="0" applyFont="1" applyFill="1" applyBorder="1"/>
    <xf numFmtId="0" fontId="72" fillId="6" borderId="2" xfId="0" applyFont="1" applyFill="1" applyBorder="1" applyAlignment="1">
      <alignment horizontal="center" vertical="center"/>
    </xf>
    <xf numFmtId="0" fontId="84" fillId="7" borderId="2" xfId="0" applyFont="1" applyFill="1" applyBorder="1" applyAlignment="1">
      <alignment horizontal="center" vertical="center" wrapText="1"/>
    </xf>
    <xf numFmtId="0" fontId="84" fillId="7" borderId="3" xfId="0" applyFont="1" applyFill="1" applyBorder="1" applyAlignment="1">
      <alignment horizontal="center" vertical="center" wrapText="1"/>
    </xf>
    <xf numFmtId="0" fontId="84" fillId="5" borderId="120" xfId="0" applyFont="1" applyFill="1" applyBorder="1" applyAlignment="1">
      <alignment horizontal="center" vertical="center" wrapText="1"/>
    </xf>
    <xf numFmtId="0" fontId="74" fillId="7" borderId="0" xfId="0" applyFont="1" applyFill="1" applyAlignment="1">
      <alignment horizontal="center" vertical="center" wrapText="1"/>
    </xf>
    <xf numFmtId="170" fontId="61" fillId="0" borderId="107" xfId="1" applyNumberFormat="1" applyFont="1" applyBorder="1" applyAlignment="1">
      <alignment horizontal="center" vertical="center"/>
    </xf>
    <xf numFmtId="170" fontId="85" fillId="5" borderId="121" xfId="1" applyNumberFormat="1" applyFont="1" applyFill="1" applyBorder="1" applyAlignment="1">
      <alignment horizontal="center" vertical="center"/>
    </xf>
    <xf numFmtId="170" fontId="61" fillId="0" borderId="106" xfId="1" applyNumberFormat="1" applyFont="1" applyBorder="1" applyAlignment="1">
      <alignment horizontal="center" vertical="center"/>
    </xf>
    <xf numFmtId="170" fontId="61" fillId="0" borderId="106" xfId="1" applyNumberFormat="1" applyFont="1" applyBorder="1"/>
    <xf numFmtId="170" fontId="61" fillId="33" borderId="106" xfId="1" applyNumberFormat="1" applyFont="1" applyFill="1" applyBorder="1" applyAlignment="1">
      <alignment horizontal="center" vertical="center"/>
    </xf>
    <xf numFmtId="170" fontId="61" fillId="33" borderId="185" xfId="1" applyNumberFormat="1" applyFont="1" applyFill="1" applyBorder="1" applyAlignment="1">
      <alignment horizontal="center" vertical="center"/>
    </xf>
    <xf numFmtId="170" fontId="61" fillId="33" borderId="106" xfId="1" applyNumberFormat="1" applyFont="1" applyFill="1" applyBorder="1"/>
    <xf numFmtId="0" fontId="83" fillId="0" borderId="0" xfId="0" applyFont="1"/>
    <xf numFmtId="170" fontId="61" fillId="0" borderId="0" xfId="0" applyNumberFormat="1" applyFont="1" applyAlignment="1">
      <alignment horizontal="center" vertical="center"/>
    </xf>
    <xf numFmtId="170" fontId="61" fillId="0" borderId="51" xfId="0" applyNumberFormat="1" applyFont="1" applyBorder="1" applyAlignment="1">
      <alignment horizontal="center" vertical="center"/>
    </xf>
    <xf numFmtId="170" fontId="61" fillId="0" borderId="0" xfId="0" applyNumberFormat="1" applyFont="1"/>
    <xf numFmtId="0" fontId="87" fillId="36" borderId="0" xfId="10" applyFont="1" applyFill="1" applyAlignment="1">
      <alignment vertical="center"/>
    </xf>
    <xf numFmtId="0" fontId="62" fillId="0" borderId="0" xfId="12" applyFont="1" applyAlignment="1">
      <alignment horizontal="left" vertical="center"/>
    </xf>
    <xf numFmtId="3" fontId="61" fillId="23" borderId="2" xfId="0" applyNumberFormat="1" applyFont="1" applyFill="1" applyBorder="1" applyAlignment="1">
      <alignment horizontal="center" vertical="center" wrapText="1"/>
    </xf>
    <xf numFmtId="0" fontId="62" fillId="22" borderId="0" xfId="12" applyFont="1" applyFill="1" applyAlignment="1">
      <alignment horizontal="center" vertical="center"/>
    </xf>
    <xf numFmtId="0" fontId="62" fillId="22" borderId="0" xfId="12" applyFont="1" applyFill="1" applyAlignment="1">
      <alignment horizontal="left" vertical="center"/>
    </xf>
    <xf numFmtId="3" fontId="88" fillId="22" borderId="2" xfId="16" applyNumberFormat="1" applyFont="1" applyFill="1" applyBorder="1" applyAlignment="1">
      <alignment horizontal="center" vertical="center"/>
    </xf>
    <xf numFmtId="0" fontId="61" fillId="0" borderId="0" xfId="0" applyFont="1" applyAlignment="1">
      <alignment vertical="center" wrapText="1"/>
    </xf>
    <xf numFmtId="0" fontId="90" fillId="0" borderId="0" xfId="12" applyFont="1" applyAlignment="1">
      <alignment horizontal="left" vertical="center"/>
    </xf>
    <xf numFmtId="0" fontId="91" fillId="0" borderId="0" xfId="12" applyFont="1" applyAlignment="1">
      <alignment horizontal="center" vertical="center"/>
    </xf>
    <xf numFmtId="3" fontId="92" fillId="22" borderId="2" xfId="16" applyNumberFormat="1" applyFont="1" applyFill="1" applyBorder="1" applyAlignment="1">
      <alignment horizontal="center" vertical="center"/>
    </xf>
    <xf numFmtId="0" fontId="79" fillId="0" borderId="0" xfId="0" applyFont="1" applyAlignment="1">
      <alignment vertical="center"/>
    </xf>
    <xf numFmtId="0" fontId="94" fillId="48" borderId="2" xfId="0" applyFont="1" applyFill="1" applyBorder="1" applyAlignment="1">
      <alignment horizontal="center" vertical="center" wrapText="1"/>
    </xf>
    <xf numFmtId="0" fontId="96" fillId="51" borderId="199" xfId="0" applyFont="1" applyFill="1" applyBorder="1" applyAlignment="1">
      <alignment horizontal="left" vertical="center" wrapText="1"/>
    </xf>
    <xf numFmtId="0" fontId="97" fillId="22" borderId="53" xfId="0" applyFont="1" applyFill="1" applyBorder="1" applyAlignment="1">
      <alignment horizontal="center" vertical="center" wrapText="1"/>
    </xf>
    <xf numFmtId="0" fontId="55" fillId="0" borderId="0" xfId="0" applyFont="1"/>
    <xf numFmtId="0" fontId="61" fillId="4" borderId="181" xfId="0" applyFont="1" applyFill="1" applyBorder="1" applyAlignment="1">
      <alignment horizontal="center" vertical="center" wrapText="1"/>
    </xf>
    <xf numFmtId="0" fontId="61" fillId="29" borderId="179" xfId="0" applyFont="1" applyFill="1" applyBorder="1" applyAlignment="1">
      <alignment horizontal="center" vertical="center" wrapText="1"/>
    </xf>
    <xf numFmtId="0" fontId="61" fillId="27" borderId="179" xfId="0" applyFont="1" applyFill="1" applyBorder="1" applyAlignment="1">
      <alignment horizontal="center" vertical="center" wrapText="1"/>
    </xf>
    <xf numFmtId="0" fontId="61" fillId="20" borderId="179" xfId="0" applyFont="1" applyFill="1" applyBorder="1" applyAlignment="1">
      <alignment horizontal="center" vertical="center" wrapText="1"/>
    </xf>
    <xf numFmtId="0" fontId="98" fillId="12" borderId="180" xfId="0" applyFont="1" applyFill="1" applyBorder="1" applyAlignment="1">
      <alignment horizontal="center" vertical="center" wrapText="1"/>
    </xf>
    <xf numFmtId="0" fontId="38" fillId="0" borderId="160" xfId="0" applyFont="1" applyBorder="1" applyAlignment="1">
      <alignment horizontal="center" vertical="center"/>
    </xf>
    <xf numFmtId="3" fontId="38" fillId="0" borderId="187" xfId="0" applyNumberFormat="1" applyFont="1" applyBorder="1" applyAlignment="1">
      <alignment horizontal="center"/>
    </xf>
    <xf numFmtId="3" fontId="38" fillId="0" borderId="190" xfId="0" applyNumberFormat="1" applyFont="1" applyBorder="1" applyAlignment="1">
      <alignment horizontal="center"/>
    </xf>
    <xf numFmtId="3" fontId="38" fillId="0" borderId="191" xfId="0" applyNumberFormat="1" applyFont="1" applyBorder="1" applyAlignment="1">
      <alignment horizontal="center"/>
    </xf>
    <xf numFmtId="0" fontId="61" fillId="4" borderId="193" xfId="0" applyFont="1" applyFill="1" applyBorder="1" applyAlignment="1">
      <alignment horizontal="center" vertical="center" wrapText="1"/>
    </xf>
    <xf numFmtId="0" fontId="38" fillId="0" borderId="192" xfId="0" applyFont="1" applyBorder="1" applyAlignment="1">
      <alignment horizontal="center" vertical="center"/>
    </xf>
    <xf numFmtId="3" fontId="61" fillId="0" borderId="4" xfId="0" applyNumberFormat="1" applyFont="1" applyBorder="1" applyAlignment="1">
      <alignment horizontal="center" vertical="center"/>
    </xf>
    <xf numFmtId="3" fontId="61" fillId="0" borderId="2" xfId="0" applyNumberFormat="1" applyFont="1" applyBorder="1" applyAlignment="1">
      <alignment horizontal="center" vertical="center"/>
    </xf>
    <xf numFmtId="3" fontId="61" fillId="0" borderId="3" xfId="0" applyNumberFormat="1" applyFont="1" applyBorder="1" applyAlignment="1">
      <alignment horizontal="center" vertical="center"/>
    </xf>
    <xf numFmtId="3" fontId="58" fillId="0" borderId="140" xfId="0" applyNumberFormat="1" applyFont="1" applyBorder="1" applyAlignment="1">
      <alignment horizontal="center" vertical="center"/>
    </xf>
    <xf numFmtId="3" fontId="61" fillId="0" borderId="4" xfId="7" applyNumberFormat="1" applyFont="1" applyFill="1" applyBorder="1" applyAlignment="1">
      <alignment horizontal="center" vertical="center"/>
    </xf>
    <xf numFmtId="3" fontId="76" fillId="0" borderId="87" xfId="0" applyNumberFormat="1" applyFont="1" applyBorder="1" applyAlignment="1">
      <alignment horizontal="center" vertical="center"/>
    </xf>
    <xf numFmtId="3" fontId="76" fillId="0" borderId="53" xfId="0" applyNumberFormat="1" applyFont="1" applyBorder="1" applyAlignment="1">
      <alignment horizontal="center" vertical="center"/>
    </xf>
    <xf numFmtId="10" fontId="61" fillId="0" borderId="2" xfId="7" applyNumberFormat="1" applyFont="1" applyBorder="1" applyAlignment="1"/>
    <xf numFmtId="165" fontId="62" fillId="0" borderId="0" xfId="12" applyNumberFormat="1" applyFont="1" applyAlignment="1">
      <alignment horizontal="center" vertical="center"/>
    </xf>
    <xf numFmtId="3" fontId="61" fillId="0" borderId="0" xfId="0" applyNumberFormat="1" applyFont="1"/>
    <xf numFmtId="175" fontId="99" fillId="0" borderId="0" xfId="7" applyNumberFormat="1" applyFont="1" applyAlignment="1">
      <alignment horizontal="center"/>
    </xf>
    <xf numFmtId="3" fontId="61" fillId="0" borderId="0" xfId="0" applyNumberFormat="1" applyFont="1" applyAlignment="1">
      <alignment horizontal="center"/>
    </xf>
    <xf numFmtId="175" fontId="100" fillId="0" borderId="0" xfId="7" applyNumberFormat="1" applyFont="1" applyAlignment="1">
      <alignment horizontal="center"/>
    </xf>
    <xf numFmtId="3" fontId="76" fillId="0" borderId="0" xfId="0" applyNumberFormat="1" applyFont="1" applyAlignment="1">
      <alignment horizontal="center"/>
    </xf>
    <xf numFmtId="0" fontId="101" fillId="27" borderId="9" xfId="12" applyFont="1" applyFill="1" applyBorder="1" applyAlignment="1">
      <alignment horizontal="center" vertical="center" wrapText="1"/>
    </xf>
    <xf numFmtId="0" fontId="101" fillId="12" borderId="9" xfId="12" applyFont="1" applyFill="1" applyBorder="1" applyAlignment="1">
      <alignment horizontal="center" vertical="center" wrapText="1"/>
    </xf>
    <xf numFmtId="0" fontId="101" fillId="12" borderId="86" xfId="12" applyFont="1" applyFill="1" applyBorder="1" applyAlignment="1">
      <alignment horizontal="center" vertical="center" wrapText="1"/>
    </xf>
    <xf numFmtId="0" fontId="101" fillId="12" borderId="42" xfId="12" applyFont="1" applyFill="1" applyBorder="1" applyAlignment="1">
      <alignment horizontal="center" vertical="center" wrapText="1"/>
    </xf>
    <xf numFmtId="0" fontId="101" fillId="50" borderId="86" xfId="12" applyFont="1" applyFill="1" applyBorder="1" applyAlignment="1">
      <alignment horizontal="center" vertical="center" wrapText="1"/>
    </xf>
    <xf numFmtId="0" fontId="101" fillId="50" borderId="8" xfId="12" applyFont="1" applyFill="1" applyBorder="1" applyAlignment="1">
      <alignment horizontal="center" vertical="center" wrapText="1"/>
    </xf>
    <xf numFmtId="0" fontId="101" fillId="50" borderId="42" xfId="12" applyFont="1" applyFill="1" applyBorder="1" applyAlignment="1">
      <alignment horizontal="center" vertical="center" wrapText="1"/>
    </xf>
    <xf numFmtId="0" fontId="101" fillId="27" borderId="86" xfId="12" applyFont="1" applyFill="1" applyBorder="1" applyAlignment="1">
      <alignment horizontal="center" vertical="center" wrapText="1"/>
    </xf>
    <xf numFmtId="0" fontId="101" fillId="50" borderId="34" xfId="12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37" fontId="101" fillId="0" borderId="2" xfId="0" applyNumberFormat="1" applyFont="1" applyBorder="1" applyAlignment="1">
      <alignment horizontal="center" vertical="center"/>
    </xf>
    <xf numFmtId="3" fontId="101" fillId="0" borderId="140" xfId="12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39" fillId="0" borderId="44" xfId="0" applyFont="1" applyBorder="1" applyAlignment="1">
      <alignment horizontal="center" vertical="center"/>
    </xf>
    <xf numFmtId="0" fontId="101" fillId="27" borderId="2" xfId="12" applyFont="1" applyFill="1" applyBorder="1" applyAlignment="1">
      <alignment horizontal="center" vertical="center" wrapText="1"/>
    </xf>
    <xf numFmtId="0" fontId="101" fillId="12" borderId="2" xfId="12" applyFont="1" applyFill="1" applyBorder="1" applyAlignment="1">
      <alignment horizontal="center" vertical="center" wrapText="1"/>
    </xf>
    <xf numFmtId="0" fontId="101" fillId="12" borderId="43" xfId="12" applyFont="1" applyFill="1" applyBorder="1" applyAlignment="1">
      <alignment horizontal="center" vertical="center" wrapText="1"/>
    </xf>
    <xf numFmtId="0" fontId="101" fillId="12" borderId="44" xfId="12" applyFont="1" applyFill="1" applyBorder="1" applyAlignment="1">
      <alignment horizontal="center" vertical="center" wrapText="1"/>
    </xf>
    <xf numFmtId="0" fontId="101" fillId="50" borderId="43" xfId="12" applyFont="1" applyFill="1" applyBorder="1" applyAlignment="1">
      <alignment horizontal="center" vertical="center" wrapText="1"/>
    </xf>
    <xf numFmtId="0" fontId="101" fillId="50" borderId="3" xfId="12" applyFont="1" applyFill="1" applyBorder="1" applyAlignment="1">
      <alignment horizontal="center" vertical="center" wrapText="1"/>
    </xf>
    <xf numFmtId="0" fontId="101" fillId="50" borderId="44" xfId="12" applyFont="1" applyFill="1" applyBorder="1" applyAlignment="1">
      <alignment horizontal="center" vertical="center" wrapText="1"/>
    </xf>
    <xf numFmtId="0" fontId="101" fillId="27" borderId="43" xfId="12" applyFont="1" applyFill="1" applyBorder="1" applyAlignment="1">
      <alignment horizontal="center" vertical="center" wrapText="1"/>
    </xf>
    <xf numFmtId="0" fontId="76" fillId="0" borderId="2" xfId="0" applyFont="1" applyBorder="1" applyAlignment="1">
      <alignment horizontal="center" vertical="center"/>
    </xf>
    <xf numFmtId="0" fontId="76" fillId="0" borderId="44" xfId="0" applyFont="1" applyBorder="1" applyAlignment="1">
      <alignment horizontal="center" vertical="center"/>
    </xf>
    <xf numFmtId="0" fontId="101" fillId="27" borderId="2" xfId="12" applyFont="1" applyFill="1" applyBorder="1" applyAlignment="1">
      <alignment horizontal="center" vertical="center"/>
    </xf>
    <xf numFmtId="0" fontId="101" fillId="12" borderId="2" xfId="12" applyFont="1" applyFill="1" applyBorder="1" applyAlignment="1">
      <alignment horizontal="center" vertical="center"/>
    </xf>
    <xf numFmtId="0" fontId="101" fillId="12" borderId="43" xfId="12" applyFont="1" applyFill="1" applyBorder="1" applyAlignment="1">
      <alignment horizontal="center" vertical="center"/>
    </xf>
    <xf numFmtId="0" fontId="101" fillId="12" borderId="44" xfId="12" applyFont="1" applyFill="1" applyBorder="1" applyAlignment="1">
      <alignment horizontal="center" vertical="center"/>
    </xf>
    <xf numFmtId="0" fontId="101" fillId="50" borderId="43" xfId="12" applyFont="1" applyFill="1" applyBorder="1" applyAlignment="1">
      <alignment horizontal="center" vertical="center"/>
    </xf>
    <xf numFmtId="0" fontId="101" fillId="50" borderId="3" xfId="12" applyFont="1" applyFill="1" applyBorder="1" applyAlignment="1">
      <alignment horizontal="center" vertical="center"/>
    </xf>
    <xf numFmtId="0" fontId="101" fillId="50" borderId="44" xfId="12" applyFont="1" applyFill="1" applyBorder="1" applyAlignment="1">
      <alignment horizontal="center" vertical="center"/>
    </xf>
    <xf numFmtId="0" fontId="101" fillId="27" borderId="43" xfId="12" applyFont="1" applyFill="1" applyBorder="1" applyAlignment="1">
      <alignment horizontal="center" vertical="center"/>
    </xf>
    <xf numFmtId="0" fontId="101" fillId="27" borderId="1" xfId="12" applyFont="1" applyFill="1" applyBorder="1" applyAlignment="1">
      <alignment horizontal="center" vertical="center"/>
    </xf>
    <xf numFmtId="0" fontId="101" fillId="12" borderId="1" xfId="12" applyFont="1" applyFill="1" applyBorder="1" applyAlignment="1">
      <alignment horizontal="center" vertical="center"/>
    </xf>
    <xf numFmtId="0" fontId="101" fillId="12" borderId="177" xfId="12" applyFont="1" applyFill="1" applyBorder="1" applyAlignment="1">
      <alignment horizontal="center" vertical="center"/>
    </xf>
    <xf numFmtId="0" fontId="101" fillId="12" borderId="109" xfId="12" applyFont="1" applyFill="1" applyBorder="1" applyAlignment="1">
      <alignment horizontal="center" vertical="center"/>
    </xf>
    <xf numFmtId="0" fontId="101" fillId="50" borderId="177" xfId="12" applyFont="1" applyFill="1" applyBorder="1" applyAlignment="1">
      <alignment horizontal="center" vertical="center"/>
    </xf>
    <xf numFmtId="0" fontId="101" fillId="50" borderId="50" xfId="12" applyFont="1" applyFill="1" applyBorder="1" applyAlignment="1">
      <alignment horizontal="center" vertical="center"/>
    </xf>
    <xf numFmtId="0" fontId="101" fillId="50" borderId="109" xfId="12" applyFont="1" applyFill="1" applyBorder="1" applyAlignment="1">
      <alignment horizontal="center" vertical="center"/>
    </xf>
    <xf numFmtId="0" fontId="101" fillId="27" borderId="177" xfId="12" applyFont="1" applyFill="1" applyBorder="1" applyAlignment="1">
      <alignment horizontal="center" vertical="center"/>
    </xf>
    <xf numFmtId="37" fontId="101" fillId="0" borderId="1" xfId="0" applyNumberFormat="1" applyFont="1" applyBorder="1" applyAlignment="1">
      <alignment horizontal="center" vertical="center"/>
    </xf>
    <xf numFmtId="3" fontId="101" fillId="0" borderId="201" xfId="12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109" xfId="0" applyFont="1" applyBorder="1" applyAlignment="1">
      <alignment horizontal="center" vertical="center"/>
    </xf>
    <xf numFmtId="0" fontId="80" fillId="27" borderId="62" xfId="12" applyFont="1" applyFill="1" applyBorder="1" applyAlignment="1">
      <alignment horizontal="center" vertical="center"/>
    </xf>
    <xf numFmtId="0" fontId="80" fillId="12" borderId="62" xfId="12" applyFont="1" applyFill="1" applyBorder="1" applyAlignment="1">
      <alignment horizontal="center" vertical="center"/>
    </xf>
    <xf numFmtId="0" fontId="80" fillId="12" borderId="84" xfId="12" applyFont="1" applyFill="1" applyBorder="1" applyAlignment="1">
      <alignment horizontal="center" vertical="center"/>
    </xf>
    <xf numFmtId="0" fontId="101" fillId="12" borderId="85" xfId="12" applyFont="1" applyFill="1" applyBorder="1" applyAlignment="1">
      <alignment horizontal="center" vertical="center"/>
    </xf>
    <xf numFmtId="0" fontId="80" fillId="50" borderId="84" xfId="12" applyFont="1" applyFill="1" applyBorder="1" applyAlignment="1">
      <alignment horizontal="center" vertical="center"/>
    </xf>
    <xf numFmtId="0" fontId="80" fillId="50" borderId="159" xfId="12" applyFont="1" applyFill="1" applyBorder="1" applyAlignment="1">
      <alignment horizontal="center" vertical="center"/>
    </xf>
    <xf numFmtId="0" fontId="101" fillId="50" borderId="85" xfId="12" applyFont="1" applyFill="1" applyBorder="1" applyAlignment="1">
      <alignment horizontal="center" vertical="center"/>
    </xf>
    <xf numFmtId="0" fontId="39" fillId="0" borderId="36" xfId="0" applyFont="1" applyBorder="1" applyAlignment="1">
      <alignment horizontal="center" vertical="center"/>
    </xf>
    <xf numFmtId="37" fontId="101" fillId="0" borderId="62" xfId="0" applyNumberFormat="1" applyFont="1" applyBorder="1" applyAlignment="1">
      <alignment horizontal="center" vertical="center"/>
    </xf>
    <xf numFmtId="4" fontId="101" fillId="0" borderId="53" xfId="12" applyNumberFormat="1" applyFont="1" applyBorder="1" applyAlignment="1">
      <alignment horizontal="center" vertical="center"/>
    </xf>
    <xf numFmtId="174" fontId="80" fillId="0" borderId="62" xfId="0" applyNumberFormat="1" applyFont="1" applyBorder="1" applyAlignment="1">
      <alignment horizontal="center" vertical="center"/>
    </xf>
    <xf numFmtId="174" fontId="80" fillId="0" borderId="85" xfId="0" applyNumberFormat="1" applyFont="1" applyBorder="1" applyAlignment="1">
      <alignment horizontal="center" vertical="center"/>
    </xf>
    <xf numFmtId="43" fontId="101" fillId="12" borderId="9" xfId="1" applyFont="1" applyFill="1" applyBorder="1" applyAlignment="1">
      <alignment horizontal="center" vertical="center"/>
    </xf>
    <xf numFmtId="0" fontId="80" fillId="27" borderId="9" xfId="12" applyFont="1" applyFill="1" applyBorder="1" applyAlignment="1">
      <alignment horizontal="center" vertical="center"/>
    </xf>
    <xf numFmtId="0" fontId="80" fillId="12" borderId="86" xfId="12" applyFont="1" applyFill="1" applyBorder="1" applyAlignment="1">
      <alignment horizontal="center" vertical="center"/>
    </xf>
    <xf numFmtId="0" fontId="80" fillId="12" borderId="9" xfId="12" applyFont="1" applyFill="1" applyBorder="1" applyAlignment="1">
      <alignment horizontal="center" vertical="center"/>
    </xf>
    <xf numFmtId="176" fontId="101" fillId="12" borderId="42" xfId="12" applyNumberFormat="1" applyFont="1" applyFill="1" applyBorder="1" applyAlignment="1">
      <alignment horizontal="center" vertical="center"/>
    </xf>
    <xf numFmtId="0" fontId="80" fillId="50" borderId="86" xfId="12" applyFont="1" applyFill="1" applyBorder="1" applyAlignment="1">
      <alignment horizontal="center" vertical="center"/>
    </xf>
    <xf numFmtId="0" fontId="80" fillId="50" borderId="8" xfId="12" applyFont="1" applyFill="1" applyBorder="1" applyAlignment="1">
      <alignment horizontal="center" vertical="center"/>
    </xf>
    <xf numFmtId="173" fontId="101" fillId="50" borderId="42" xfId="1" applyNumberFormat="1" applyFont="1" applyFill="1" applyBorder="1" applyAlignment="1">
      <alignment horizontal="center" vertical="center"/>
    </xf>
    <xf numFmtId="173" fontId="80" fillId="27" borderId="86" xfId="12" applyNumberFormat="1" applyFont="1" applyFill="1" applyBorder="1" applyAlignment="1">
      <alignment horizontal="center" vertical="center"/>
    </xf>
    <xf numFmtId="173" fontId="80" fillId="12" borderId="9" xfId="1" applyNumberFormat="1" applyFont="1" applyFill="1" applyBorder="1" applyAlignment="1">
      <alignment horizontal="center" vertical="center"/>
    </xf>
    <xf numFmtId="173" fontId="80" fillId="50" borderId="42" xfId="1" applyNumberFormat="1" applyFont="1" applyFill="1" applyBorder="1" applyAlignment="1">
      <alignment horizontal="center" vertical="center"/>
    </xf>
    <xf numFmtId="173" fontId="102" fillId="27" borderId="86" xfId="12" applyNumberFormat="1" applyFont="1" applyFill="1" applyBorder="1" applyAlignment="1">
      <alignment horizontal="center" vertical="center"/>
    </xf>
    <xf numFmtId="173" fontId="102" fillId="12" borderId="9" xfId="1" applyNumberFormat="1" applyFont="1" applyFill="1" applyBorder="1" applyAlignment="1">
      <alignment horizontal="center" vertical="center"/>
    </xf>
    <xf numFmtId="173" fontId="102" fillId="50" borderId="42" xfId="1" applyNumberFormat="1" applyFont="1" applyFill="1" applyBorder="1" applyAlignment="1">
      <alignment horizontal="center" vertical="center"/>
    </xf>
    <xf numFmtId="173" fontId="80" fillId="22" borderId="86" xfId="12" applyNumberFormat="1" applyFont="1" applyFill="1" applyBorder="1" applyAlignment="1">
      <alignment horizontal="center" vertical="center"/>
    </xf>
    <xf numFmtId="3" fontId="80" fillId="0" borderId="9" xfId="12" applyNumberFormat="1" applyFont="1" applyBorder="1" applyAlignment="1">
      <alignment horizontal="center" vertical="center"/>
    </xf>
    <xf numFmtId="4" fontId="80" fillId="0" borderId="141" xfId="12" applyNumberFormat="1" applyFont="1" applyBorder="1" applyAlignment="1">
      <alignment horizontal="center" vertical="center"/>
    </xf>
    <xf numFmtId="174" fontId="80" fillId="0" borderId="9" xfId="0" applyNumberFormat="1" applyFont="1" applyBorder="1" applyAlignment="1">
      <alignment horizontal="center" vertical="center"/>
    </xf>
    <xf numFmtId="174" fontId="80" fillId="0" borderId="42" xfId="0" applyNumberFormat="1" applyFont="1" applyBorder="1" applyAlignment="1">
      <alignment horizontal="center" vertical="center"/>
    </xf>
    <xf numFmtId="43" fontId="101" fillId="12" borderId="2" xfId="1" applyFont="1" applyFill="1" applyBorder="1" applyAlignment="1">
      <alignment horizontal="center" vertical="center"/>
    </xf>
    <xf numFmtId="1" fontId="101" fillId="27" borderId="2" xfId="12" applyNumberFormat="1" applyFont="1" applyFill="1" applyBorder="1" applyAlignment="1">
      <alignment horizontal="center" vertical="center"/>
    </xf>
    <xf numFmtId="1" fontId="101" fillId="12" borderId="43" xfId="12" applyNumberFormat="1" applyFont="1" applyFill="1" applyBorder="1" applyAlignment="1">
      <alignment horizontal="center" vertical="center"/>
    </xf>
    <xf numFmtId="1" fontId="101" fillId="12" borderId="2" xfId="12" applyNumberFormat="1" applyFont="1" applyFill="1" applyBorder="1" applyAlignment="1">
      <alignment horizontal="center" vertical="center"/>
    </xf>
    <xf numFmtId="176" fontId="101" fillId="12" borderId="44" xfId="12" applyNumberFormat="1" applyFont="1" applyFill="1" applyBorder="1" applyAlignment="1">
      <alignment horizontal="center" vertical="center"/>
    </xf>
    <xf numFmtId="1" fontId="101" fillId="50" borderId="43" xfId="12" applyNumberFormat="1" applyFont="1" applyFill="1" applyBorder="1" applyAlignment="1">
      <alignment horizontal="center" vertical="center"/>
    </xf>
    <xf numFmtId="1" fontId="101" fillId="50" borderId="2" xfId="12" applyNumberFormat="1" applyFont="1" applyFill="1" applyBorder="1" applyAlignment="1">
      <alignment horizontal="center" vertical="center"/>
    </xf>
    <xf numFmtId="173" fontId="101" fillId="50" borderId="44" xfId="1" applyNumberFormat="1" applyFont="1" applyFill="1" applyBorder="1" applyAlignment="1">
      <alignment horizontal="center" vertical="center"/>
    </xf>
    <xf numFmtId="173" fontId="101" fillId="27" borderId="43" xfId="12" applyNumberFormat="1" applyFont="1" applyFill="1" applyBorder="1" applyAlignment="1">
      <alignment horizontal="center" vertical="center"/>
    </xf>
    <xf numFmtId="173" fontId="101" fillId="12" borderId="2" xfId="1" applyNumberFormat="1" applyFont="1" applyFill="1" applyBorder="1" applyAlignment="1">
      <alignment horizontal="center" vertical="center"/>
    </xf>
    <xf numFmtId="4" fontId="80" fillId="0" borderId="140" xfId="12" applyNumberFormat="1" applyFont="1" applyBorder="1" applyAlignment="1">
      <alignment horizontal="center" vertical="center"/>
    </xf>
    <xf numFmtId="174" fontId="71" fillId="0" borderId="43" xfId="0" applyNumberFormat="1" applyFont="1" applyBorder="1" applyAlignment="1">
      <alignment horizontal="center" vertical="center"/>
    </xf>
    <xf numFmtId="3" fontId="80" fillId="0" borderId="2" xfId="12" applyNumberFormat="1" applyFont="1" applyBorder="1" applyAlignment="1">
      <alignment horizontal="center" vertical="center"/>
    </xf>
    <xf numFmtId="174" fontId="103" fillId="0" borderId="43" xfId="0" applyNumberFormat="1" applyFont="1" applyBorder="1" applyAlignment="1">
      <alignment horizontal="center" vertical="center"/>
    </xf>
    <xf numFmtId="0" fontId="72" fillId="6" borderId="3" xfId="0" applyFont="1" applyFill="1" applyBorder="1" applyAlignment="1">
      <alignment horizontal="center"/>
    </xf>
    <xf numFmtId="0" fontId="72" fillId="6" borderId="7" xfId="0" applyFont="1" applyFill="1" applyBorder="1" applyAlignment="1">
      <alignment horizontal="center"/>
    </xf>
    <xf numFmtId="0" fontId="93" fillId="0" borderId="0" xfId="12" applyFont="1" applyAlignment="1">
      <alignment horizontal="center"/>
    </xf>
    <xf numFmtId="0" fontId="69" fillId="0" borderId="0" xfId="12" applyFont="1" applyAlignment="1">
      <alignment horizontal="center"/>
    </xf>
    <xf numFmtId="0" fontId="96" fillId="51" borderId="200" xfId="0" applyFont="1" applyFill="1" applyBorder="1" applyAlignment="1">
      <alignment horizontal="center" vertical="center" wrapText="1"/>
    </xf>
    <xf numFmtId="0" fontId="96" fillId="48" borderId="198" xfId="0" applyFont="1" applyFill="1" applyBorder="1" applyAlignment="1">
      <alignment horizontal="center" vertical="top" wrapText="1"/>
    </xf>
    <xf numFmtId="0" fontId="62" fillId="0" borderId="0" xfId="12" applyFont="1" applyAlignment="1">
      <alignment horizontal="center" vertical="center" wrapText="1"/>
    </xf>
    <xf numFmtId="0" fontId="80" fillId="27" borderId="84" xfId="12" applyFont="1" applyFill="1" applyBorder="1" applyAlignment="1">
      <alignment horizontal="center" vertical="center"/>
    </xf>
    <xf numFmtId="0" fontId="80" fillId="50" borderId="85" xfId="12" applyFont="1" applyFill="1" applyBorder="1" applyAlignment="1">
      <alignment horizontal="center" vertical="center"/>
    </xf>
    <xf numFmtId="43" fontId="101" fillId="27" borderId="86" xfId="12" applyNumberFormat="1" applyFont="1" applyFill="1" applyBorder="1" applyAlignment="1">
      <alignment horizontal="center" vertical="center"/>
    </xf>
    <xf numFmtId="43" fontId="101" fillId="50" borderId="42" xfId="1" applyFont="1" applyFill="1" applyBorder="1" applyAlignment="1">
      <alignment horizontal="center" vertical="center"/>
    </xf>
    <xf numFmtId="43" fontId="101" fillId="27" borderId="43" xfId="12" applyNumberFormat="1" applyFont="1" applyFill="1" applyBorder="1" applyAlignment="1">
      <alignment horizontal="center" vertical="center"/>
    </xf>
    <xf numFmtId="43" fontId="101" fillId="50" borderId="44" xfId="1" applyFont="1" applyFill="1" applyBorder="1" applyAlignment="1">
      <alignment horizontal="center" vertical="center"/>
    </xf>
    <xf numFmtId="43" fontId="101" fillId="27" borderId="49" xfId="12" applyNumberFormat="1" applyFont="1" applyFill="1" applyBorder="1" applyAlignment="1">
      <alignment horizontal="center" vertical="center"/>
    </xf>
    <xf numFmtId="43" fontId="101" fillId="50" borderId="47" xfId="1" applyFont="1" applyFill="1" applyBorder="1" applyAlignment="1">
      <alignment horizontal="center" vertical="center"/>
    </xf>
    <xf numFmtId="0" fontId="101" fillId="27" borderId="42" xfId="12" applyFont="1" applyFill="1" applyBorder="1" applyAlignment="1">
      <alignment horizontal="center" vertical="center" wrapText="1"/>
    </xf>
    <xf numFmtId="0" fontId="101" fillId="27" borderId="44" xfId="12" applyFont="1" applyFill="1" applyBorder="1" applyAlignment="1">
      <alignment horizontal="center" vertical="center" wrapText="1"/>
    </xf>
    <xf numFmtId="0" fontId="101" fillId="27" borderId="44" xfId="12" applyFont="1" applyFill="1" applyBorder="1" applyAlignment="1">
      <alignment horizontal="center" vertical="center"/>
    </xf>
    <xf numFmtId="0" fontId="101" fillId="27" borderId="109" xfId="12" applyFont="1" applyFill="1" applyBorder="1" applyAlignment="1">
      <alignment horizontal="center" vertical="center"/>
    </xf>
    <xf numFmtId="0" fontId="101" fillId="27" borderId="85" xfId="12" applyFont="1" applyFill="1" applyBorder="1" applyAlignment="1">
      <alignment horizontal="center" vertical="center"/>
    </xf>
    <xf numFmtId="0" fontId="80" fillId="27" borderId="86" xfId="12" applyFont="1" applyFill="1" applyBorder="1" applyAlignment="1">
      <alignment horizontal="center" vertical="center"/>
    </xf>
    <xf numFmtId="173" fontId="101" fillId="27" borderId="42" xfId="1" applyNumberFormat="1" applyFont="1" applyFill="1" applyBorder="1" applyAlignment="1">
      <alignment horizontal="center" vertical="center"/>
    </xf>
    <xf numFmtId="1" fontId="101" fillId="27" borderId="43" xfId="12" applyNumberFormat="1" applyFont="1" applyFill="1" applyBorder="1" applyAlignment="1">
      <alignment horizontal="center" vertical="center"/>
    </xf>
    <xf numFmtId="173" fontId="101" fillId="27" borderId="44" xfId="1" applyNumberFormat="1" applyFont="1" applyFill="1" applyBorder="1" applyAlignment="1">
      <alignment horizontal="center" vertical="center"/>
    </xf>
    <xf numFmtId="1" fontId="101" fillId="27" borderId="49" xfId="12" applyNumberFormat="1" applyFont="1" applyFill="1" applyBorder="1" applyAlignment="1">
      <alignment horizontal="center" vertical="center"/>
    </xf>
    <xf numFmtId="1" fontId="101" fillId="27" borderId="46" xfId="12" applyNumberFormat="1" applyFont="1" applyFill="1" applyBorder="1" applyAlignment="1">
      <alignment horizontal="center" vertical="center"/>
    </xf>
    <xf numFmtId="173" fontId="101" fillId="27" borderId="47" xfId="1" applyNumberFormat="1" applyFont="1" applyFill="1" applyBorder="1" applyAlignment="1">
      <alignment horizontal="center" vertical="center"/>
    </xf>
    <xf numFmtId="1" fontId="101" fillId="12" borderId="49" xfId="12" applyNumberFormat="1" applyFont="1" applyFill="1" applyBorder="1" applyAlignment="1">
      <alignment horizontal="center" vertical="center"/>
    </xf>
    <xf numFmtId="1" fontId="101" fillId="12" borderId="46" xfId="12" applyNumberFormat="1" applyFont="1" applyFill="1" applyBorder="1" applyAlignment="1">
      <alignment horizontal="center" vertical="center"/>
    </xf>
    <xf numFmtId="176" fontId="101" fillId="12" borderId="47" xfId="12" applyNumberFormat="1" applyFont="1" applyFill="1" applyBorder="1" applyAlignment="1">
      <alignment horizontal="center" vertical="center"/>
    </xf>
    <xf numFmtId="1" fontId="101" fillId="50" borderId="49" xfId="12" applyNumberFormat="1" applyFont="1" applyFill="1" applyBorder="1" applyAlignment="1">
      <alignment horizontal="center" vertical="center"/>
    </xf>
    <xf numFmtId="1" fontId="101" fillId="50" borderId="46" xfId="12" applyNumberFormat="1" applyFont="1" applyFill="1" applyBorder="1" applyAlignment="1">
      <alignment horizontal="center" vertical="center"/>
    </xf>
    <xf numFmtId="173" fontId="101" fillId="50" borderId="47" xfId="1" applyNumberFormat="1" applyFont="1" applyFill="1" applyBorder="1" applyAlignment="1">
      <alignment horizontal="center" vertical="center"/>
    </xf>
    <xf numFmtId="173" fontId="101" fillId="27" borderId="49" xfId="12" applyNumberFormat="1" applyFont="1" applyFill="1" applyBorder="1" applyAlignment="1">
      <alignment horizontal="center" vertical="center"/>
    </xf>
    <xf numFmtId="173" fontId="101" fillId="12" borderId="46" xfId="1" applyNumberFormat="1" applyFont="1" applyFill="1" applyBorder="1" applyAlignment="1">
      <alignment horizontal="center" vertical="center"/>
    </xf>
    <xf numFmtId="3" fontId="101" fillId="50" borderId="202" xfId="12" applyNumberFormat="1" applyFont="1" applyFill="1" applyBorder="1" applyAlignment="1">
      <alignment horizontal="center" vertical="center" wrapText="1"/>
    </xf>
    <xf numFmtId="3" fontId="101" fillId="50" borderId="37" xfId="12" applyNumberFormat="1" applyFont="1" applyFill="1" applyBorder="1" applyAlignment="1">
      <alignment horizontal="center" vertical="center" wrapText="1"/>
    </xf>
    <xf numFmtId="3" fontId="101" fillId="50" borderId="203" xfId="12" applyNumberFormat="1" applyFont="1" applyFill="1" applyBorder="1" applyAlignment="1">
      <alignment horizontal="center" vertical="center" wrapText="1"/>
    </xf>
    <xf numFmtId="3" fontId="101" fillId="50" borderId="204" xfId="12" applyNumberFormat="1" applyFont="1" applyFill="1" applyBorder="1" applyAlignment="1">
      <alignment horizontal="center" vertical="center" wrapText="1"/>
    </xf>
    <xf numFmtId="3" fontId="101" fillId="50" borderId="205" xfId="12" applyNumberFormat="1" applyFont="1" applyFill="1" applyBorder="1" applyAlignment="1">
      <alignment horizontal="center" vertical="center" wrapText="1"/>
    </xf>
    <xf numFmtId="37" fontId="101" fillId="0" borderId="43" xfId="0" applyNumberFormat="1" applyFont="1" applyBorder="1" applyAlignment="1">
      <alignment horizontal="center" vertical="center"/>
    </xf>
    <xf numFmtId="37" fontId="101" fillId="0" borderId="44" xfId="0" applyNumberFormat="1" applyFont="1" applyBorder="1" applyAlignment="1">
      <alignment horizontal="center" vertical="center"/>
    </xf>
    <xf numFmtId="37" fontId="101" fillId="0" borderId="177" xfId="0" applyNumberFormat="1" applyFont="1" applyBorder="1" applyAlignment="1">
      <alignment horizontal="center" vertical="center"/>
    </xf>
    <xf numFmtId="37" fontId="101" fillId="0" borderId="109" xfId="0" applyNumberFormat="1" applyFont="1" applyBorder="1" applyAlignment="1">
      <alignment horizontal="center" vertical="center"/>
    </xf>
    <xf numFmtId="37" fontId="101" fillId="0" borderId="84" xfId="0" applyNumberFormat="1" applyFont="1" applyBorder="1" applyAlignment="1">
      <alignment horizontal="center" vertical="center"/>
    </xf>
    <xf numFmtId="37" fontId="101" fillId="0" borderId="85" xfId="0" applyNumberFormat="1" applyFont="1" applyBorder="1" applyAlignment="1">
      <alignment horizontal="center" vertical="center"/>
    </xf>
    <xf numFmtId="3" fontId="80" fillId="0" borderId="86" xfId="12" applyNumberFormat="1" applyFont="1" applyBorder="1" applyAlignment="1">
      <alignment horizontal="center" vertical="center"/>
    </xf>
    <xf numFmtId="3" fontId="80" fillId="0" borderId="42" xfId="12" applyNumberFormat="1" applyFont="1" applyBorder="1" applyAlignment="1">
      <alignment horizontal="center" vertical="center"/>
    </xf>
    <xf numFmtId="3" fontId="80" fillId="0" borderId="43" xfId="12" applyNumberFormat="1" applyFont="1" applyBorder="1" applyAlignment="1">
      <alignment horizontal="center" vertical="center"/>
    </xf>
    <xf numFmtId="3" fontId="80" fillId="0" borderId="44" xfId="12" applyNumberFormat="1" applyFont="1" applyBorder="1" applyAlignment="1">
      <alignment horizontal="center" vertical="center"/>
    </xf>
    <xf numFmtId="37" fontId="101" fillId="0" borderId="49" xfId="0" applyNumberFormat="1" applyFont="1" applyBorder="1" applyAlignment="1">
      <alignment horizontal="center" vertical="center"/>
    </xf>
    <xf numFmtId="37" fontId="101" fillId="0" borderId="46" xfId="0" applyNumberFormat="1" applyFont="1" applyBorder="1" applyAlignment="1">
      <alignment horizontal="center" vertical="center"/>
    </xf>
    <xf numFmtId="37" fontId="101" fillId="0" borderId="47" xfId="0" applyNumberFormat="1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39" fillId="0" borderId="83" xfId="0" applyFont="1" applyBorder="1" applyAlignment="1">
      <alignment horizontal="center" vertical="center"/>
    </xf>
    <xf numFmtId="174" fontId="80" fillId="0" borderId="87" xfId="0" applyNumberFormat="1" applyFont="1" applyBorder="1" applyAlignment="1">
      <alignment horizontal="center" vertical="center"/>
    </xf>
    <xf numFmtId="174" fontId="80" fillId="0" borderId="11" xfId="0" applyNumberFormat="1" applyFont="1" applyBorder="1" applyAlignment="1">
      <alignment horizontal="center" vertical="center"/>
    </xf>
    <xf numFmtId="174" fontId="71" fillId="0" borderId="4" xfId="0" applyNumberFormat="1" applyFont="1" applyBorder="1" applyAlignment="1">
      <alignment horizontal="center" vertical="center"/>
    </xf>
    <xf numFmtId="174" fontId="103" fillId="0" borderId="4" xfId="0" applyNumberFormat="1" applyFont="1" applyBorder="1" applyAlignment="1">
      <alignment horizontal="center" vertical="center"/>
    </xf>
    <xf numFmtId="4" fontId="80" fillId="0" borderId="137" xfId="12" applyNumberFormat="1" applyFont="1" applyBorder="1" applyAlignment="1">
      <alignment horizontal="center" vertical="center"/>
    </xf>
    <xf numFmtId="37" fontId="101" fillId="0" borderId="86" xfId="0" applyNumberFormat="1" applyFont="1" applyBorder="1" applyAlignment="1">
      <alignment horizontal="center" vertical="center"/>
    </xf>
    <xf numFmtId="37" fontId="101" fillId="0" borderId="9" xfId="0" applyNumberFormat="1" applyFont="1" applyBorder="1" applyAlignment="1">
      <alignment horizontal="center" vertical="center"/>
    </xf>
    <xf numFmtId="37" fontId="101" fillId="0" borderId="42" xfId="0" applyNumberFormat="1" applyFont="1" applyBorder="1" applyAlignment="1">
      <alignment horizontal="center" vertical="center"/>
    </xf>
    <xf numFmtId="3" fontId="101" fillId="0" borderId="141" xfId="12" applyNumberFormat="1" applyFont="1" applyBorder="1" applyAlignment="1">
      <alignment horizontal="center" vertical="center"/>
    </xf>
    <xf numFmtId="0" fontId="39" fillId="0" borderId="11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39" fillId="0" borderId="42" xfId="0" applyFont="1" applyBorder="1" applyAlignment="1">
      <alignment horizontal="center" vertical="center"/>
    </xf>
    <xf numFmtId="0" fontId="61" fillId="0" borderId="38" xfId="0" applyFont="1" applyBorder="1"/>
    <xf numFmtId="0" fontId="70" fillId="0" borderId="115" xfId="12" applyFont="1" applyBorder="1" applyAlignment="1">
      <alignment horizontal="center" vertical="center" wrapText="1"/>
    </xf>
    <xf numFmtId="0" fontId="78" fillId="27" borderId="49" xfId="12" applyFont="1" applyFill="1" applyBorder="1" applyAlignment="1">
      <alignment horizontal="center" vertical="center" wrapText="1"/>
    </xf>
    <xf numFmtId="0" fontId="78" fillId="12" borderId="46" xfId="12" applyFont="1" applyFill="1" applyBorder="1" applyAlignment="1">
      <alignment horizontal="center" vertical="center" wrapText="1"/>
    </xf>
    <xf numFmtId="0" fontId="78" fillId="50" borderId="47" xfId="12" applyFont="1" applyFill="1" applyBorder="1" applyAlignment="1">
      <alignment horizontal="center" vertical="center" wrapText="1"/>
    </xf>
    <xf numFmtId="0" fontId="78" fillId="27" borderId="46" xfId="12" applyFont="1" applyFill="1" applyBorder="1" applyAlignment="1">
      <alignment horizontal="center" vertical="center" wrapText="1"/>
    </xf>
    <xf numFmtId="0" fontId="78" fillId="27" borderId="47" xfId="12" applyFont="1" applyFill="1" applyBorder="1" applyAlignment="1">
      <alignment horizontal="center" vertical="center" wrapText="1"/>
    </xf>
    <xf numFmtId="0" fontId="78" fillId="12" borderId="49" xfId="12" applyFont="1" applyFill="1" applyBorder="1" applyAlignment="1">
      <alignment horizontal="center" vertical="center" wrapText="1"/>
    </xf>
    <xf numFmtId="0" fontId="78" fillId="12" borderId="47" xfId="12" applyFont="1" applyFill="1" applyBorder="1" applyAlignment="1">
      <alignment horizontal="center" vertical="center" wrapText="1"/>
    </xf>
    <xf numFmtId="0" fontId="78" fillId="50" borderId="49" xfId="12" applyFont="1" applyFill="1" applyBorder="1" applyAlignment="1">
      <alignment horizontal="center" vertical="center" wrapText="1"/>
    </xf>
    <xf numFmtId="0" fontId="78" fillId="50" borderId="46" xfId="12" applyFont="1" applyFill="1" applyBorder="1" applyAlignment="1">
      <alignment horizontal="center" vertical="center" wrapText="1"/>
    </xf>
    <xf numFmtId="0" fontId="78" fillId="0" borderId="49" xfId="12" applyFont="1" applyBorder="1" applyAlignment="1">
      <alignment horizontal="center" vertical="center" wrapText="1"/>
    </xf>
    <xf numFmtId="0" fontId="61" fillId="0" borderId="54" xfId="0" applyFont="1" applyBorder="1"/>
    <xf numFmtId="0" fontId="70" fillId="38" borderId="49" xfId="0" applyFont="1" applyFill="1" applyBorder="1" applyAlignment="1">
      <alignment horizontal="center" vertical="center" wrapText="1"/>
    </xf>
    <xf numFmtId="0" fontId="70" fillId="23" borderId="46" xfId="0" applyFont="1" applyFill="1" applyBorder="1" applyAlignment="1">
      <alignment horizontal="center" vertical="center" wrapText="1"/>
    </xf>
    <xf numFmtId="0" fontId="70" fillId="27" borderId="46" xfId="0" applyFont="1" applyFill="1" applyBorder="1" applyAlignment="1">
      <alignment horizontal="center" vertical="center" wrapText="1"/>
    </xf>
    <xf numFmtId="0" fontId="70" fillId="20" borderId="46" xfId="0" applyFont="1" applyFill="1" applyBorder="1" applyAlignment="1">
      <alignment horizontal="center" vertical="center" wrapText="1"/>
    </xf>
    <xf numFmtId="0" fontId="78" fillId="0" borderId="46" xfId="12" applyFont="1" applyBorder="1" applyAlignment="1">
      <alignment horizontal="center" vertical="center" wrapText="1"/>
    </xf>
    <xf numFmtId="0" fontId="70" fillId="37" borderId="47" xfId="0" applyFont="1" applyFill="1" applyBorder="1" applyAlignment="1">
      <alignment horizontal="center" vertical="center" wrapText="1"/>
    </xf>
    <xf numFmtId="0" fontId="78" fillId="0" borderId="137" xfId="12" applyFont="1" applyBorder="1" applyAlignment="1">
      <alignment horizontal="center" vertical="center" wrapText="1"/>
    </xf>
    <xf numFmtId="0" fontId="72" fillId="7" borderId="183" xfId="0" applyFont="1" applyFill="1" applyBorder="1" applyAlignment="1">
      <alignment horizontal="center" vertical="center" wrapText="1"/>
    </xf>
    <xf numFmtId="0" fontId="67" fillId="0" borderId="84" xfId="12" applyFont="1" applyBorder="1" applyAlignment="1">
      <alignment horizontal="center" vertical="center" wrapText="1"/>
    </xf>
    <xf numFmtId="0" fontId="67" fillId="0" borderId="62" xfId="12" applyFont="1" applyBorder="1" applyAlignment="1">
      <alignment horizontal="center" vertical="center"/>
    </xf>
    <xf numFmtId="0" fontId="67" fillId="0" borderId="85" xfId="12" applyFont="1" applyBorder="1" applyAlignment="1">
      <alignment horizontal="center" vertical="center" wrapText="1"/>
    </xf>
    <xf numFmtId="0" fontId="67" fillId="0" borderId="84" xfId="12" applyFont="1" applyBorder="1" applyAlignment="1">
      <alignment horizontal="center" vertical="center"/>
    </xf>
    <xf numFmtId="0" fontId="67" fillId="0" borderId="62" xfId="12" applyFont="1" applyBorder="1" applyAlignment="1">
      <alignment horizontal="center" vertical="center" wrapText="1"/>
    </xf>
    <xf numFmtId="0" fontId="67" fillId="0" borderId="85" xfId="12" applyFont="1" applyBorder="1" applyAlignment="1">
      <alignment horizontal="center" vertical="center"/>
    </xf>
    <xf numFmtId="0" fontId="61" fillId="0" borderId="87" xfId="0" applyFont="1" applyBorder="1"/>
    <xf numFmtId="0" fontId="61" fillId="0" borderId="62" xfId="0" applyFont="1" applyBorder="1"/>
    <xf numFmtId="0" fontId="61" fillId="0" borderId="159" xfId="0" applyFont="1" applyBorder="1"/>
    <xf numFmtId="0" fontId="67" fillId="0" borderId="53" xfId="12" applyFont="1" applyBorder="1" applyAlignment="1">
      <alignment horizontal="center" vertical="center"/>
    </xf>
    <xf numFmtId="0" fontId="67" fillId="0" borderId="87" xfId="12" applyFont="1" applyBorder="1" applyAlignment="1">
      <alignment horizontal="center" vertical="center" wrapText="1"/>
    </xf>
    <xf numFmtId="164" fontId="101" fillId="27" borderId="84" xfId="12" applyNumberFormat="1" applyFont="1" applyFill="1" applyBorder="1" applyAlignment="1">
      <alignment horizontal="center" vertical="center"/>
    </xf>
    <xf numFmtId="164" fontId="101" fillId="12" borderId="62" xfId="1" applyNumberFormat="1" applyFont="1" applyFill="1" applyBorder="1" applyAlignment="1">
      <alignment horizontal="center" vertical="center"/>
    </xf>
    <xf numFmtId="164" fontId="101" fillId="50" borderId="85" xfId="1" applyNumberFormat="1" applyFont="1" applyFill="1" applyBorder="1" applyAlignment="1">
      <alignment horizontal="center" vertical="center"/>
    </xf>
    <xf numFmtId="165" fontId="61" fillId="0" borderId="43" xfId="0" applyNumberFormat="1" applyFont="1" applyBorder="1" applyAlignment="1">
      <alignment horizontal="center" vertical="center" wrapText="1"/>
    </xf>
    <xf numFmtId="165" fontId="61" fillId="0" borderId="49" xfId="0" applyNumberFormat="1" applyFont="1" applyBorder="1" applyAlignment="1">
      <alignment horizontal="center" vertical="center" wrapText="1"/>
    </xf>
    <xf numFmtId="165" fontId="78" fillId="50" borderId="43" xfId="0" applyNumberFormat="1" applyFont="1" applyFill="1" applyBorder="1" applyAlignment="1">
      <alignment horizontal="center" vertical="center" wrapText="1"/>
    </xf>
    <xf numFmtId="177" fontId="61" fillId="0" borderId="43" xfId="0" applyNumberFormat="1" applyFont="1" applyBorder="1" applyAlignment="1">
      <alignment horizontal="center" vertical="center" wrapText="1"/>
    </xf>
    <xf numFmtId="177" fontId="61" fillId="0" borderId="49" xfId="0" applyNumberFormat="1" applyFont="1" applyBorder="1" applyAlignment="1">
      <alignment horizontal="center" vertical="center" wrapText="1"/>
    </xf>
    <xf numFmtId="177" fontId="78" fillId="50" borderId="43" xfId="0" applyNumberFormat="1" applyFont="1" applyFill="1" applyBorder="1" applyAlignment="1">
      <alignment horizontal="center" vertical="center" wrapText="1"/>
    </xf>
    <xf numFmtId="177" fontId="61" fillId="0" borderId="176" xfId="0" applyNumberFormat="1" applyFont="1" applyBorder="1" applyAlignment="1">
      <alignment horizontal="center" vertical="center" wrapText="1"/>
    </xf>
    <xf numFmtId="177" fontId="78" fillId="50" borderId="176" xfId="0" applyNumberFormat="1" applyFont="1" applyFill="1" applyBorder="1" applyAlignment="1">
      <alignment horizontal="center" vertical="center" wrapText="1"/>
    </xf>
    <xf numFmtId="4" fontId="78" fillId="50" borderId="1" xfId="0" applyNumberFormat="1" applyFont="1" applyFill="1" applyBorder="1" applyAlignment="1">
      <alignment horizontal="center" vertical="center" wrapText="1"/>
    </xf>
    <xf numFmtId="3" fontId="78" fillId="50" borderId="1" xfId="0" applyNumberFormat="1" applyFont="1" applyFill="1" applyBorder="1" applyAlignment="1">
      <alignment horizontal="center" vertical="center" wrapText="1"/>
    </xf>
    <xf numFmtId="10" fontId="78" fillId="50" borderId="1" xfId="0" applyNumberFormat="1" applyFont="1" applyFill="1" applyBorder="1" applyAlignment="1">
      <alignment horizontal="center" vertical="center" wrapText="1"/>
    </xf>
    <xf numFmtId="3" fontId="70" fillId="50" borderId="109" xfId="0" applyNumberFormat="1" applyFont="1" applyFill="1" applyBorder="1" applyAlignment="1">
      <alignment horizontal="center" vertical="center" wrapText="1"/>
    </xf>
    <xf numFmtId="0" fontId="38" fillId="31" borderId="90" xfId="0" applyFont="1" applyFill="1" applyBorder="1" applyAlignment="1">
      <alignment horizontal="center" vertical="center" wrapText="1"/>
    </xf>
    <xf numFmtId="0" fontId="38" fillId="31" borderId="64" xfId="0" applyFont="1" applyFill="1" applyBorder="1" applyAlignment="1">
      <alignment horizontal="center" vertical="center" wrapText="1"/>
    </xf>
    <xf numFmtId="0" fontId="38" fillId="31" borderId="63" xfId="0" applyFont="1" applyFill="1" applyBorder="1" applyAlignment="1">
      <alignment horizontal="center" vertical="center" wrapText="1"/>
    </xf>
    <xf numFmtId="165" fontId="78" fillId="50" borderId="49" xfId="0" applyNumberFormat="1" applyFont="1" applyFill="1" applyBorder="1" applyAlignment="1">
      <alignment horizontal="center" vertical="center" wrapText="1"/>
    </xf>
    <xf numFmtId="4" fontId="78" fillId="50" borderId="46" xfId="0" applyNumberFormat="1" applyFont="1" applyFill="1" applyBorder="1" applyAlignment="1">
      <alignment horizontal="center" vertical="center" wrapText="1"/>
    </xf>
    <xf numFmtId="3" fontId="78" fillId="50" borderId="46" xfId="0" applyNumberFormat="1" applyFont="1" applyFill="1" applyBorder="1" applyAlignment="1">
      <alignment horizontal="center" vertical="center" wrapText="1"/>
    </xf>
    <xf numFmtId="3" fontId="70" fillId="50" borderId="207" xfId="0" applyNumberFormat="1" applyFont="1" applyFill="1" applyBorder="1" applyAlignment="1">
      <alignment horizontal="center" vertical="center" wrapText="1"/>
    </xf>
    <xf numFmtId="10" fontId="61" fillId="0" borderId="3" xfId="0" applyNumberFormat="1" applyFont="1" applyBorder="1" applyAlignment="1">
      <alignment horizontal="center" vertical="center" wrapText="1"/>
    </xf>
    <xf numFmtId="10" fontId="58" fillId="0" borderId="3" xfId="0" applyNumberFormat="1" applyFont="1" applyBorder="1" applyAlignment="1">
      <alignment horizontal="center" vertical="center" wrapText="1"/>
    </xf>
    <xf numFmtId="10" fontId="78" fillId="22" borderId="3" xfId="0" applyNumberFormat="1" applyFont="1" applyFill="1" applyBorder="1" applyAlignment="1">
      <alignment horizontal="center" vertical="center" wrapText="1"/>
    </xf>
    <xf numFmtId="175" fontId="61" fillId="0" borderId="3" xfId="0" applyNumberFormat="1" applyFont="1" applyBorder="1" applyAlignment="1">
      <alignment horizontal="center" vertical="center" wrapText="1"/>
    </xf>
    <xf numFmtId="3" fontId="38" fillId="24" borderId="115" xfId="0" applyNumberFormat="1" applyFont="1" applyFill="1" applyBorder="1" applyAlignment="1">
      <alignment horizontal="center" vertical="center" wrapText="1"/>
    </xf>
    <xf numFmtId="3" fontId="58" fillId="0" borderId="140" xfId="0" applyNumberFormat="1" applyFont="1" applyBorder="1" applyAlignment="1">
      <alignment horizontal="center" vertical="center" wrapText="1"/>
    </xf>
    <xf numFmtId="3" fontId="70" fillId="23" borderId="140" xfId="0" applyNumberFormat="1" applyFont="1" applyFill="1" applyBorder="1" applyAlignment="1">
      <alignment horizontal="center" vertical="center" wrapText="1"/>
    </xf>
    <xf numFmtId="3" fontId="58" fillId="23" borderId="117" xfId="0" applyNumberFormat="1" applyFont="1" applyFill="1" applyBorder="1" applyAlignment="1">
      <alignment horizontal="center" vertical="center" wrapText="1"/>
    </xf>
    <xf numFmtId="10" fontId="58" fillId="23" borderId="3" xfId="0" applyNumberFormat="1" applyFont="1" applyFill="1" applyBorder="1" applyAlignment="1">
      <alignment horizontal="center" vertical="center" wrapText="1"/>
    </xf>
    <xf numFmtId="175" fontId="78" fillId="0" borderId="3" xfId="0" applyNumberFormat="1" applyFont="1" applyBorder="1" applyAlignment="1">
      <alignment horizontal="center" vertical="center" wrapText="1"/>
    </xf>
    <xf numFmtId="3" fontId="38" fillId="31" borderId="115" xfId="0" applyNumberFormat="1" applyFont="1" applyFill="1" applyBorder="1" applyAlignment="1">
      <alignment horizontal="center" vertical="center" wrapText="1"/>
    </xf>
    <xf numFmtId="3" fontId="58" fillId="23" borderId="140" xfId="0" applyNumberFormat="1" applyFont="1" applyFill="1" applyBorder="1" applyAlignment="1">
      <alignment horizontal="center" vertical="center" wrapText="1"/>
    </xf>
    <xf numFmtId="3" fontId="58" fillId="0" borderId="117" xfId="0" applyNumberFormat="1" applyFont="1" applyBorder="1" applyAlignment="1">
      <alignment horizontal="center" vertical="center" wrapText="1"/>
    </xf>
    <xf numFmtId="165" fontId="61" fillId="0" borderId="4" xfId="0" applyNumberFormat="1" applyFont="1" applyBorder="1" applyAlignment="1">
      <alignment horizontal="center" vertical="center" wrapText="1"/>
    </xf>
    <xf numFmtId="165" fontId="61" fillId="0" borderId="183" xfId="0" applyNumberFormat="1" applyFont="1" applyBorder="1" applyAlignment="1">
      <alignment horizontal="center" vertical="center" wrapText="1"/>
    </xf>
    <xf numFmtId="165" fontId="78" fillId="50" borderId="4" xfId="0" applyNumberFormat="1" applyFont="1" applyFill="1" applyBorder="1" applyAlignment="1">
      <alignment horizontal="center" vertical="center" wrapText="1"/>
    </xf>
    <xf numFmtId="10" fontId="78" fillId="23" borderId="3" xfId="0" applyNumberFormat="1" applyFont="1" applyFill="1" applyBorder="1" applyAlignment="1">
      <alignment horizontal="center" vertical="center" wrapText="1"/>
    </xf>
    <xf numFmtId="177" fontId="78" fillId="50" borderId="206" xfId="0" applyNumberFormat="1" applyFont="1" applyFill="1" applyBorder="1" applyAlignment="1">
      <alignment horizontal="center" vertical="center" wrapText="1"/>
    </xf>
    <xf numFmtId="177" fontId="78" fillId="50" borderId="177" xfId="0" applyNumberFormat="1" applyFont="1" applyFill="1" applyBorder="1" applyAlignment="1">
      <alignment horizontal="center" vertical="center" wrapText="1"/>
    </xf>
    <xf numFmtId="0" fontId="76" fillId="0" borderId="39" xfId="0" applyFont="1" applyBorder="1" applyAlignment="1">
      <alignment horizontal="center" vertical="center" wrapText="1"/>
    </xf>
    <xf numFmtId="0" fontId="76" fillId="0" borderId="115" xfId="0" applyFont="1" applyBorder="1" applyAlignment="1">
      <alignment horizontal="center" vertical="center" wrapText="1"/>
    </xf>
    <xf numFmtId="165" fontId="61" fillId="0" borderId="176" xfId="0" applyNumberFormat="1" applyFont="1" applyBorder="1" applyAlignment="1">
      <alignment horizontal="center" vertical="center" wrapText="1"/>
    </xf>
    <xf numFmtId="165" fontId="78" fillId="50" borderId="176" xfId="0" applyNumberFormat="1" applyFont="1" applyFill="1" applyBorder="1" applyAlignment="1">
      <alignment horizontal="center" vertical="center" wrapText="1"/>
    </xf>
    <xf numFmtId="165" fontId="78" fillId="50" borderId="206" xfId="0" applyNumberFormat="1" applyFont="1" applyFill="1" applyBorder="1" applyAlignment="1">
      <alignment horizontal="center" vertical="center" wrapText="1"/>
    </xf>
    <xf numFmtId="165" fontId="78" fillId="50" borderId="177" xfId="0" applyNumberFormat="1" applyFont="1" applyFill="1" applyBorder="1" applyAlignment="1">
      <alignment horizontal="center" vertical="center" wrapText="1"/>
    </xf>
    <xf numFmtId="165" fontId="78" fillId="50" borderId="83" xfId="0" applyNumberFormat="1" applyFont="1" applyFill="1" applyBorder="1" applyAlignment="1">
      <alignment horizontal="center" vertical="center" wrapText="1"/>
    </xf>
    <xf numFmtId="178" fontId="61" fillId="0" borderId="4" xfId="0" applyNumberFormat="1" applyFont="1" applyBorder="1" applyAlignment="1">
      <alignment horizontal="center" vertical="center" wrapText="1"/>
    </xf>
    <xf numFmtId="178" fontId="61" fillId="0" borderId="183" xfId="0" applyNumberFormat="1" applyFont="1" applyBorder="1" applyAlignment="1">
      <alignment horizontal="center" vertical="center" wrapText="1"/>
    </xf>
    <xf numFmtId="178" fontId="38" fillId="31" borderId="172" xfId="0" applyNumberFormat="1" applyFont="1" applyFill="1" applyBorder="1" applyAlignment="1">
      <alignment horizontal="center" vertical="center" wrapText="1"/>
    </xf>
    <xf numFmtId="0" fontId="64" fillId="0" borderId="0" xfId="0" applyFont="1"/>
    <xf numFmtId="0" fontId="39" fillId="0" borderId="0" xfId="0" applyFont="1"/>
    <xf numFmtId="0" fontId="39" fillId="0" borderId="0" xfId="0" applyFont="1" applyAlignment="1">
      <alignment wrapText="1"/>
    </xf>
    <xf numFmtId="0" fontId="76" fillId="0" borderId="0" xfId="0" applyFont="1"/>
    <xf numFmtId="0" fontId="104" fillId="6" borderId="159" xfId="0" applyFont="1" applyFill="1" applyBorder="1" applyAlignment="1">
      <alignment horizontal="center" vertical="center" wrapText="1"/>
    </xf>
    <xf numFmtId="0" fontId="92" fillId="0" borderId="0" xfId="0" applyFont="1"/>
    <xf numFmtId="0" fontId="106" fillId="2" borderId="9" xfId="0" applyFont="1" applyFill="1" applyBorder="1" applyAlignment="1">
      <alignment horizontal="center" vertical="center" wrapText="1"/>
    </xf>
    <xf numFmtId="0" fontId="72" fillId="0" borderId="0" xfId="0" applyFont="1" applyAlignment="1">
      <alignment horizontal="center" vertical="center"/>
    </xf>
    <xf numFmtId="43" fontId="58" fillId="0" borderId="0" xfId="1" applyFont="1" applyFill="1"/>
    <xf numFmtId="43" fontId="106" fillId="2" borderId="2" xfId="0" applyNumberFormat="1" applyFont="1" applyFill="1" applyBorder="1" applyAlignment="1">
      <alignment horizontal="center" vertical="center" wrapText="1"/>
    </xf>
    <xf numFmtId="43" fontId="58" fillId="2" borderId="2" xfId="1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horizontal="center" vertical="center" wrapText="1"/>
    </xf>
    <xf numFmtId="0" fontId="61" fillId="0" borderId="2" xfId="0" applyFont="1" applyBorder="1"/>
    <xf numFmtId="0" fontId="112" fillId="12" borderId="120" xfId="0" applyFont="1" applyFill="1" applyBorder="1" applyAlignment="1">
      <alignment horizontal="center" vertical="center" wrapText="1"/>
    </xf>
    <xf numFmtId="0" fontId="113" fillId="12" borderId="2" xfId="0" applyFont="1" applyFill="1" applyBorder="1" applyAlignment="1">
      <alignment horizontal="center" vertical="center" wrapText="1"/>
    </xf>
    <xf numFmtId="0" fontId="114" fillId="20" borderId="3" xfId="0" applyFont="1" applyFill="1" applyBorder="1" applyAlignment="1">
      <alignment horizontal="center" vertical="center" wrapText="1"/>
    </xf>
    <xf numFmtId="0" fontId="115" fillId="7" borderId="145" xfId="0" applyFont="1" applyFill="1" applyBorder="1" applyAlignment="1">
      <alignment horizontal="center" vertical="center" wrapText="1"/>
    </xf>
    <xf numFmtId="0" fontId="115" fillId="7" borderId="155" xfId="0" applyFont="1" applyFill="1" applyBorder="1" applyAlignment="1">
      <alignment horizontal="center" vertical="center" wrapText="1"/>
    </xf>
    <xf numFmtId="0" fontId="113" fillId="0" borderId="0" xfId="0" applyFont="1" applyAlignment="1">
      <alignment horizontal="center" vertical="center" wrapText="1"/>
    </xf>
    <xf numFmtId="0" fontId="61" fillId="0" borderId="107" xfId="1" applyNumberFormat="1" applyFont="1" applyBorder="1" applyAlignment="1">
      <alignment horizontal="center"/>
    </xf>
    <xf numFmtId="170" fontId="61" fillId="0" borderId="107" xfId="1" applyNumberFormat="1" applyFont="1" applyBorder="1"/>
    <xf numFmtId="170" fontId="85" fillId="5" borderId="121" xfId="1" applyNumberFormat="1" applyFont="1" applyFill="1" applyBorder="1"/>
    <xf numFmtId="170" fontId="58" fillId="0" borderId="118" xfId="1" applyNumberFormat="1" applyFont="1" applyBorder="1"/>
    <xf numFmtId="170" fontId="61" fillId="0" borderId="142" xfId="1" applyNumberFormat="1" applyFont="1" applyBorder="1"/>
    <xf numFmtId="170" fontId="61" fillId="0" borderId="143" xfId="1" applyNumberFormat="1" applyFont="1" applyBorder="1"/>
    <xf numFmtId="170" fontId="61" fillId="0" borderId="0" xfId="1" applyNumberFormat="1" applyFont="1" applyFill="1" applyBorder="1"/>
    <xf numFmtId="0" fontId="61" fillId="33" borderId="106" xfId="1" applyNumberFormat="1" applyFont="1" applyFill="1" applyBorder="1" applyAlignment="1">
      <alignment horizontal="center"/>
    </xf>
    <xf numFmtId="170" fontId="58" fillId="0" borderId="119" xfId="1" applyNumberFormat="1" applyFont="1" applyBorder="1"/>
    <xf numFmtId="170" fontId="61" fillId="33" borderId="144" xfId="1" applyNumberFormat="1" applyFont="1" applyFill="1" applyBorder="1"/>
    <xf numFmtId="0" fontId="61" fillId="0" borderId="106" xfId="1" applyNumberFormat="1" applyFont="1" applyBorder="1" applyAlignment="1">
      <alignment horizontal="center"/>
    </xf>
    <xf numFmtId="170" fontId="61" fillId="0" borderId="144" xfId="1" applyNumberFormat="1" applyFont="1" applyBorder="1"/>
    <xf numFmtId="170" fontId="86" fillId="5" borderId="122" xfId="1" applyNumberFormat="1" applyFont="1" applyFill="1" applyBorder="1"/>
    <xf numFmtId="170" fontId="61" fillId="0" borderId="51" xfId="0" applyNumberFormat="1" applyFont="1" applyBorder="1"/>
    <xf numFmtId="170" fontId="61" fillId="0" borderId="8" xfId="0" applyNumberFormat="1" applyFont="1" applyBorder="1"/>
    <xf numFmtId="170" fontId="61" fillId="0" borderId="10" xfId="0" applyNumberFormat="1" applyFont="1" applyBorder="1"/>
    <xf numFmtId="170" fontId="85" fillId="0" borderId="0" xfId="1" applyNumberFormat="1" applyFont="1" applyFill="1" applyBorder="1"/>
    <xf numFmtId="0" fontId="118" fillId="0" borderId="0" xfId="0" applyFont="1"/>
    <xf numFmtId="43" fontId="61" fillId="0" borderId="106" xfId="1" applyFont="1" applyBorder="1"/>
    <xf numFmtId="43" fontId="61" fillId="33" borderId="106" xfId="1" applyFont="1" applyFill="1" applyBorder="1"/>
    <xf numFmtId="0" fontId="61" fillId="33" borderId="158" xfId="1" applyNumberFormat="1" applyFont="1" applyFill="1" applyBorder="1" applyAlignment="1">
      <alignment horizontal="center"/>
    </xf>
    <xf numFmtId="43" fontId="61" fillId="33" borderId="158" xfId="1" applyFont="1" applyFill="1" applyBorder="1"/>
    <xf numFmtId="43" fontId="85" fillId="6" borderId="157" xfId="1" applyFont="1" applyFill="1" applyBorder="1"/>
    <xf numFmtId="43" fontId="85" fillId="6" borderId="157" xfId="1" applyFont="1" applyFill="1" applyBorder="1" applyAlignment="1">
      <alignment wrapText="1"/>
    </xf>
    <xf numFmtId="0" fontId="61" fillId="0" borderId="0" xfId="1" applyNumberFormat="1" applyFont="1" applyBorder="1" applyAlignment="1">
      <alignment horizontal="center"/>
    </xf>
    <xf numFmtId="43" fontId="61" fillId="0" borderId="0" xfId="1" applyFont="1" applyBorder="1" applyAlignment="1">
      <alignment horizontal="center"/>
    </xf>
    <xf numFmtId="43" fontId="61" fillId="0" borderId="106" xfId="1" applyFont="1" applyBorder="1" applyAlignment="1">
      <alignment horizontal="center"/>
    </xf>
    <xf numFmtId="43" fontId="61" fillId="33" borderId="106" xfId="1" applyFont="1" applyFill="1" applyBorder="1" applyAlignment="1">
      <alignment horizontal="center"/>
    </xf>
    <xf numFmtId="0" fontId="58" fillId="0" borderId="0" xfId="0" applyFont="1"/>
    <xf numFmtId="0" fontId="78" fillId="0" borderId="0" xfId="0" applyFont="1" applyAlignment="1">
      <alignment horizontal="center" vertical="center" wrapText="1"/>
    </xf>
    <xf numFmtId="0" fontId="78" fillId="0" borderId="0" xfId="0" applyFont="1" applyAlignment="1">
      <alignment horizontal="center" vertical="center"/>
    </xf>
    <xf numFmtId="0" fontId="119" fillId="0" borderId="0" xfId="0" applyFont="1" applyAlignment="1">
      <alignment horizontal="center" vertical="center"/>
    </xf>
    <xf numFmtId="0" fontId="78" fillId="0" borderId="0" xfId="0" applyFont="1"/>
    <xf numFmtId="0" fontId="120" fillId="39" borderId="91" xfId="0" applyFont="1" applyFill="1" applyBorder="1" applyAlignment="1">
      <alignment horizontal="center" vertical="center"/>
    </xf>
    <xf numFmtId="0" fontId="120" fillId="39" borderId="77" xfId="0" applyFont="1" applyFill="1" applyBorder="1" applyAlignment="1">
      <alignment horizontal="center" vertical="center"/>
    </xf>
    <xf numFmtId="0" fontId="120" fillId="39" borderId="112" xfId="0" applyFont="1" applyFill="1" applyBorder="1" applyAlignment="1">
      <alignment horizontal="center" vertical="center"/>
    </xf>
    <xf numFmtId="0" fontId="120" fillId="39" borderId="131" xfId="0" applyFont="1" applyFill="1" applyBorder="1" applyAlignment="1">
      <alignment horizontal="center" vertical="center" wrapText="1"/>
    </xf>
    <xf numFmtId="0" fontId="120" fillId="39" borderId="132" xfId="0" applyFont="1" applyFill="1" applyBorder="1" applyAlignment="1">
      <alignment horizontal="center" vertical="center" wrapText="1"/>
    </xf>
    <xf numFmtId="0" fontId="62" fillId="5" borderId="39" xfId="0" applyFont="1" applyFill="1" applyBorder="1"/>
    <xf numFmtId="0" fontId="120" fillId="39" borderId="111" xfId="0" applyFont="1" applyFill="1" applyBorder="1" applyAlignment="1">
      <alignment horizontal="center" vertical="center"/>
    </xf>
    <xf numFmtId="0" fontId="120" fillId="39" borderId="113" xfId="0" applyFont="1" applyFill="1" applyBorder="1" applyAlignment="1">
      <alignment horizontal="center" vertical="center"/>
    </xf>
    <xf numFmtId="0" fontId="62" fillId="0" borderId="0" xfId="0" applyFont="1"/>
    <xf numFmtId="0" fontId="70" fillId="38" borderId="70" xfId="0" applyFont="1" applyFill="1" applyBorder="1" applyAlignment="1">
      <alignment horizontal="center" vertical="center"/>
    </xf>
    <xf numFmtId="0" fontId="70" fillId="38" borderId="15" xfId="0" applyFont="1" applyFill="1" applyBorder="1" applyAlignment="1">
      <alignment horizontal="center" vertical="center" wrapText="1"/>
    </xf>
    <xf numFmtId="37" fontId="119" fillId="0" borderId="124" xfId="0" applyNumberFormat="1" applyFont="1" applyBorder="1" applyAlignment="1">
      <alignment horizontal="center" vertical="center"/>
    </xf>
    <xf numFmtId="37" fontId="119" fillId="0" borderId="102" xfId="0" applyNumberFormat="1" applyFont="1" applyBorder="1" applyAlignment="1">
      <alignment horizontal="center" vertical="center"/>
    </xf>
    <xf numFmtId="37" fontId="119" fillId="0" borderId="125" xfId="0" applyNumberFormat="1" applyFont="1" applyBorder="1" applyAlignment="1">
      <alignment horizontal="center" vertical="center"/>
    </xf>
    <xf numFmtId="3" fontId="119" fillId="0" borderId="126" xfId="0" applyNumberFormat="1" applyFont="1" applyBorder="1" applyAlignment="1">
      <alignment horizontal="center" vertical="center"/>
    </xf>
    <xf numFmtId="10" fontId="119" fillId="0" borderId="99" xfId="7" applyNumberFormat="1" applyFont="1" applyBorder="1" applyAlignment="1">
      <alignment horizontal="center" vertical="center"/>
    </xf>
    <xf numFmtId="0" fontId="78" fillId="5" borderId="41" xfId="0" applyFont="1" applyFill="1" applyBorder="1"/>
    <xf numFmtId="37" fontId="121" fillId="0" borderId="149" xfId="0" applyNumberFormat="1" applyFont="1" applyBorder="1" applyAlignment="1">
      <alignment horizontal="center" vertical="center"/>
    </xf>
    <xf numFmtId="37" fontId="121" fillId="0" borderId="7" xfId="0" applyNumberFormat="1" applyFont="1" applyBorder="1" applyAlignment="1">
      <alignment horizontal="center" vertical="center"/>
    </xf>
    <xf numFmtId="37" fontId="121" fillId="0" borderId="123" xfId="0" applyNumberFormat="1" applyFont="1" applyBorder="1" applyAlignment="1">
      <alignment horizontal="center" vertical="center"/>
    </xf>
    <xf numFmtId="3" fontId="121" fillId="0" borderId="7" xfId="0" applyNumberFormat="1" applyFont="1" applyBorder="1" applyAlignment="1">
      <alignment horizontal="center" vertical="center"/>
    </xf>
    <xf numFmtId="10" fontId="121" fillId="0" borderId="7" xfId="7" applyNumberFormat="1" applyFont="1" applyBorder="1" applyAlignment="1">
      <alignment horizontal="center" vertical="center"/>
    </xf>
    <xf numFmtId="0" fontId="70" fillId="23" borderId="70" xfId="0" applyFont="1" applyFill="1" applyBorder="1" applyAlignment="1">
      <alignment horizontal="center" vertical="center"/>
    </xf>
    <xf numFmtId="0" fontId="70" fillId="23" borderId="15" xfId="0" applyFont="1" applyFill="1" applyBorder="1" applyAlignment="1">
      <alignment horizontal="center" vertical="center" wrapText="1"/>
    </xf>
    <xf numFmtId="37" fontId="119" fillId="0" borderId="126" xfId="0" applyNumberFormat="1" applyFont="1" applyBorder="1" applyAlignment="1">
      <alignment horizontal="center" vertical="center"/>
    </xf>
    <xf numFmtId="37" fontId="119" fillId="0" borderId="127" xfId="0" applyNumberFormat="1" applyFont="1" applyBorder="1" applyAlignment="1">
      <alignment horizontal="center" vertical="center"/>
    </xf>
    <xf numFmtId="37" fontId="119" fillId="0" borderId="99" xfId="0" applyNumberFormat="1" applyFont="1" applyBorder="1" applyAlignment="1">
      <alignment horizontal="center" vertical="center"/>
    </xf>
    <xf numFmtId="0" fontId="70" fillId="27" borderId="70" xfId="0" applyFont="1" applyFill="1" applyBorder="1" applyAlignment="1">
      <alignment horizontal="center" vertical="center"/>
    </xf>
    <xf numFmtId="0" fontId="70" fillId="27" borderId="15" xfId="0" applyFont="1" applyFill="1" applyBorder="1" applyAlignment="1">
      <alignment horizontal="center" vertical="center" wrapText="1"/>
    </xf>
    <xf numFmtId="0" fontId="70" fillId="37" borderId="70" xfId="0" applyFont="1" applyFill="1" applyBorder="1" applyAlignment="1">
      <alignment horizontal="center" vertical="center"/>
    </xf>
    <xf numFmtId="0" fontId="70" fillId="37" borderId="15" xfId="0" applyFont="1" applyFill="1" applyBorder="1" applyAlignment="1">
      <alignment horizontal="center" vertical="center" wrapText="1"/>
    </xf>
    <xf numFmtId="37" fontId="119" fillId="0" borderId="128" xfId="0" applyNumberFormat="1" applyFont="1" applyBorder="1" applyAlignment="1">
      <alignment horizontal="center" vertical="center"/>
    </xf>
    <xf numFmtId="37" fontId="119" fillId="0" borderId="129" xfId="0" applyNumberFormat="1" applyFont="1" applyBorder="1" applyAlignment="1">
      <alignment horizontal="center" vertical="center"/>
    </xf>
    <xf numFmtId="37" fontId="119" fillId="0" borderId="130" xfId="0" applyNumberFormat="1" applyFont="1" applyBorder="1" applyAlignment="1">
      <alignment horizontal="center" vertical="center"/>
    </xf>
    <xf numFmtId="3" fontId="119" fillId="0" borderId="133" xfId="0" applyNumberFormat="1" applyFont="1" applyBorder="1" applyAlignment="1">
      <alignment horizontal="center" vertical="center"/>
    </xf>
    <xf numFmtId="10" fontId="119" fillId="0" borderId="134" xfId="7" applyNumberFormat="1" applyFont="1" applyBorder="1" applyAlignment="1">
      <alignment horizontal="center" vertical="center"/>
    </xf>
    <xf numFmtId="0" fontId="70" fillId="2" borderId="0" xfId="0" applyFont="1" applyFill="1" applyAlignment="1">
      <alignment horizontal="center" vertical="center"/>
    </xf>
    <xf numFmtId="37" fontId="67" fillId="2" borderId="3" xfId="0" applyNumberFormat="1" applyFont="1" applyFill="1" applyBorder="1" applyAlignment="1">
      <alignment horizontal="center" vertical="center"/>
    </xf>
    <xf numFmtId="37" fontId="67" fillId="2" borderId="7" xfId="0" applyNumberFormat="1" applyFont="1" applyFill="1" applyBorder="1" applyAlignment="1">
      <alignment horizontal="center" vertical="center"/>
    </xf>
    <xf numFmtId="37" fontId="67" fillId="2" borderId="4" xfId="0" applyNumberFormat="1" applyFont="1" applyFill="1" applyBorder="1" applyAlignment="1">
      <alignment horizontal="center" vertical="center"/>
    </xf>
    <xf numFmtId="9" fontId="67" fillId="2" borderId="4" xfId="7" applyFont="1" applyFill="1" applyBorder="1" applyAlignment="1">
      <alignment horizontal="center" vertical="center"/>
    </xf>
    <xf numFmtId="0" fontId="78" fillId="5" borderId="0" xfId="0" applyFont="1" applyFill="1"/>
    <xf numFmtId="37" fontId="67" fillId="2" borderId="149" xfId="0" applyNumberFormat="1" applyFont="1" applyFill="1" applyBorder="1" applyAlignment="1">
      <alignment horizontal="center" vertical="center"/>
    </xf>
    <xf numFmtId="37" fontId="67" fillId="2" borderId="123" xfId="0" applyNumberFormat="1" applyFont="1" applyFill="1" applyBorder="1" applyAlignment="1">
      <alignment horizontal="center" vertical="center"/>
    </xf>
    <xf numFmtId="10" fontId="67" fillId="2" borderId="7" xfId="7" applyNumberFormat="1" applyFont="1" applyFill="1" applyBorder="1" applyAlignment="1">
      <alignment horizontal="center" vertical="center"/>
    </xf>
    <xf numFmtId="0" fontId="70" fillId="16" borderId="68" xfId="0" applyFont="1" applyFill="1" applyBorder="1" applyAlignment="1">
      <alignment horizontal="center" vertical="center"/>
    </xf>
    <xf numFmtId="0" fontId="70" fillId="16" borderId="139" xfId="0" applyFont="1" applyFill="1" applyBorder="1" applyAlignment="1">
      <alignment horizontal="center" vertical="center" wrapText="1"/>
    </xf>
    <xf numFmtId="37" fontId="119" fillId="16" borderId="114" xfId="0" applyNumberFormat="1" applyFont="1" applyFill="1" applyBorder="1" applyAlignment="1">
      <alignment horizontal="center" vertical="center"/>
    </xf>
    <xf numFmtId="37" fontId="119" fillId="16" borderId="54" xfId="0" applyNumberFormat="1" applyFont="1" applyFill="1" applyBorder="1" applyAlignment="1">
      <alignment horizontal="center" vertical="center"/>
    </xf>
    <xf numFmtId="37" fontId="119" fillId="16" borderId="65" xfId="0" applyNumberFormat="1" applyFont="1" applyFill="1" applyBorder="1" applyAlignment="1">
      <alignment horizontal="center" vertical="center"/>
    </xf>
    <xf numFmtId="3" fontId="119" fillId="16" borderId="114" xfId="0" applyNumberFormat="1" applyFont="1" applyFill="1" applyBorder="1" applyAlignment="1">
      <alignment horizontal="center" vertical="center"/>
    </xf>
    <xf numFmtId="10" fontId="119" fillId="16" borderId="65" xfId="7" applyNumberFormat="1" applyFont="1" applyFill="1" applyBorder="1" applyAlignment="1">
      <alignment horizontal="center" vertical="center"/>
    </xf>
    <xf numFmtId="0" fontId="78" fillId="16" borderId="35" xfId="0" applyFont="1" applyFill="1" applyBorder="1"/>
    <xf numFmtId="37" fontId="121" fillId="16" borderId="45" xfId="0" applyNumberFormat="1" applyFont="1" applyFill="1" applyBorder="1" applyAlignment="1">
      <alignment horizontal="center" vertical="center"/>
    </xf>
    <xf numFmtId="37" fontId="121" fillId="16" borderId="54" xfId="0" applyNumberFormat="1" applyFont="1" applyFill="1" applyBorder="1" applyAlignment="1">
      <alignment horizontal="center" vertical="center"/>
    </xf>
    <xf numFmtId="37" fontId="121" fillId="16" borderId="55" xfId="0" applyNumberFormat="1" applyFont="1" applyFill="1" applyBorder="1" applyAlignment="1">
      <alignment horizontal="center" vertical="center"/>
    </xf>
    <xf numFmtId="0" fontId="70" fillId="20" borderId="69" xfId="0" applyFont="1" applyFill="1" applyBorder="1" applyAlignment="1">
      <alignment horizontal="center" vertical="center" wrapText="1"/>
    </xf>
    <xf numFmtId="0" fontId="70" fillId="20" borderId="31" xfId="0" applyFont="1" applyFill="1" applyBorder="1" applyAlignment="1">
      <alignment horizontal="center" vertical="center" wrapText="1"/>
    </xf>
    <xf numFmtId="37" fontId="119" fillId="0" borderId="135" xfId="0" applyNumberFormat="1" applyFont="1" applyBorder="1" applyAlignment="1">
      <alignment horizontal="center" vertical="center"/>
    </xf>
    <xf numFmtId="37" fontId="119" fillId="0" borderId="89" xfId="0" applyNumberFormat="1" applyFont="1" applyBorder="1" applyAlignment="1">
      <alignment horizontal="center" vertical="center"/>
    </xf>
    <xf numFmtId="37" fontId="119" fillId="0" borderId="136" xfId="0" applyNumberFormat="1" applyFont="1" applyBorder="1" applyAlignment="1">
      <alignment horizontal="center" vertical="center"/>
    </xf>
    <xf numFmtId="3" fontId="119" fillId="0" borderId="135" xfId="0" applyNumberFormat="1" applyFont="1" applyBorder="1" applyAlignment="1">
      <alignment horizontal="center" vertical="center"/>
    </xf>
    <xf numFmtId="10" fontId="119" fillId="0" borderId="136" xfId="7" applyNumberFormat="1" applyFont="1" applyBorder="1" applyAlignment="1">
      <alignment horizontal="center" vertical="center"/>
    </xf>
    <xf numFmtId="37" fontId="121" fillId="0" borderId="150" xfId="0" applyNumberFormat="1" applyFont="1" applyBorder="1" applyAlignment="1">
      <alignment horizontal="center" vertical="center"/>
    </xf>
    <xf numFmtId="37" fontId="121" fillId="0" borderId="10" xfId="0" applyNumberFormat="1" applyFont="1" applyBorder="1" applyAlignment="1">
      <alignment horizontal="center" vertical="center"/>
    </xf>
    <xf numFmtId="37" fontId="121" fillId="0" borderId="138" xfId="0" applyNumberFormat="1" applyFont="1" applyBorder="1" applyAlignment="1">
      <alignment horizontal="center" vertical="center"/>
    </xf>
    <xf numFmtId="10" fontId="121" fillId="0" borderId="10" xfId="7" applyNumberFormat="1" applyFont="1" applyBorder="1" applyAlignment="1">
      <alignment horizontal="center" vertical="center"/>
    </xf>
    <xf numFmtId="164" fontId="120" fillId="39" borderId="112" xfId="1" applyNumberFormat="1" applyFont="1" applyFill="1" applyBorder="1" applyAlignment="1">
      <alignment horizontal="center" vertical="center"/>
    </xf>
    <xf numFmtId="164" fontId="120" fillId="39" borderId="131" xfId="1" applyNumberFormat="1" applyFont="1" applyFill="1" applyBorder="1" applyAlignment="1">
      <alignment horizontal="center" vertical="center" wrapText="1"/>
    </xf>
    <xf numFmtId="10" fontId="120" fillId="39" borderId="132" xfId="7" applyNumberFormat="1" applyFont="1" applyFill="1" applyBorder="1" applyAlignment="1">
      <alignment horizontal="center" vertical="center" wrapText="1"/>
    </xf>
    <xf numFmtId="164" fontId="62" fillId="5" borderId="39" xfId="1" applyNumberFormat="1" applyFont="1" applyFill="1" applyBorder="1"/>
    <xf numFmtId="164" fontId="120" fillId="39" borderId="111" xfId="1" applyNumberFormat="1" applyFont="1" applyFill="1" applyBorder="1" applyAlignment="1">
      <alignment horizontal="center" vertical="center"/>
    </xf>
    <xf numFmtId="164" fontId="120" fillId="39" borderId="113" xfId="1" applyNumberFormat="1" applyFont="1" applyFill="1" applyBorder="1" applyAlignment="1">
      <alignment horizontal="center" vertical="center"/>
    </xf>
    <xf numFmtId="164" fontId="120" fillId="39" borderId="112" xfId="1" applyNumberFormat="1" applyFont="1" applyFill="1" applyBorder="1" applyAlignment="1">
      <alignment horizontal="center" vertical="center" wrapText="1"/>
    </xf>
    <xf numFmtId="10" fontId="120" fillId="39" borderId="112" xfId="7" applyNumberFormat="1" applyFont="1" applyFill="1" applyBorder="1" applyAlignment="1">
      <alignment horizontal="center" vertical="center" wrapText="1"/>
    </xf>
    <xf numFmtId="0" fontId="78" fillId="0" borderId="41" xfId="0" applyFont="1" applyBorder="1"/>
    <xf numFmtId="0" fontId="78" fillId="0" borderId="34" xfId="0" applyFont="1" applyBorder="1"/>
    <xf numFmtId="0" fontId="62" fillId="5" borderId="41" xfId="0" applyFont="1" applyFill="1" applyBorder="1"/>
    <xf numFmtId="37" fontId="67" fillId="2" borderId="44" xfId="0" applyNumberFormat="1" applyFont="1" applyFill="1" applyBorder="1" applyAlignment="1">
      <alignment horizontal="center" vertical="center"/>
    </xf>
    <xf numFmtId="0" fontId="122" fillId="0" borderId="0" xfId="0" applyFont="1" applyAlignment="1">
      <alignment horizontal="left" vertical="center"/>
    </xf>
    <xf numFmtId="0" fontId="106" fillId="0" borderId="0" xfId="0" applyFont="1" applyAlignment="1">
      <alignment horizontal="center" vertical="center"/>
    </xf>
    <xf numFmtId="0" fontId="66" fillId="0" borderId="0" xfId="0" applyFont="1"/>
    <xf numFmtId="0" fontId="61" fillId="14" borderId="0" xfId="0" applyFont="1" applyFill="1"/>
    <xf numFmtId="0" fontId="61" fillId="14" borderId="0" xfId="0" applyFont="1" applyFill="1" applyAlignment="1">
      <alignment horizontal="center" vertical="center" wrapText="1"/>
    </xf>
    <xf numFmtId="0" fontId="72" fillId="36" borderId="10" xfId="0" applyFont="1" applyFill="1" applyBorder="1" applyAlignment="1">
      <alignment horizontal="center" vertical="center" wrapText="1"/>
    </xf>
    <xf numFmtId="0" fontId="92" fillId="36" borderId="10" xfId="0" applyFont="1" applyFill="1" applyBorder="1" applyAlignment="1">
      <alignment horizontal="center" vertical="center" wrapText="1"/>
    </xf>
    <xf numFmtId="0" fontId="61" fillId="36" borderId="0" xfId="0" applyFont="1" applyFill="1" applyAlignment="1">
      <alignment horizontal="center" vertical="center" wrapText="1"/>
    </xf>
    <xf numFmtId="0" fontId="61" fillId="0" borderId="0" xfId="0" applyFont="1" applyAlignment="1">
      <alignment horizontal="center" vertical="center" wrapText="1"/>
    </xf>
    <xf numFmtId="0" fontId="127" fillId="0" borderId="7" xfId="0" applyFont="1" applyBorder="1" applyAlignment="1">
      <alignment horizontal="center" vertical="center"/>
    </xf>
    <xf numFmtId="0" fontId="61" fillId="14" borderId="7" xfId="0" applyFont="1" applyFill="1" applyBorder="1" applyAlignment="1">
      <alignment horizontal="center" vertical="center"/>
    </xf>
    <xf numFmtId="0" fontId="129" fillId="14" borderId="7" xfId="0" applyFont="1" applyFill="1" applyBorder="1" applyAlignment="1">
      <alignment horizontal="center" vertical="center"/>
    </xf>
    <xf numFmtId="0" fontId="130" fillId="10" borderId="0" xfId="0" applyFont="1" applyFill="1" applyAlignment="1">
      <alignment horizontal="center" vertical="center" wrapText="1"/>
    </xf>
    <xf numFmtId="0" fontId="130" fillId="22" borderId="9" xfId="0" applyFont="1" applyFill="1" applyBorder="1" applyAlignment="1">
      <alignment horizontal="center" vertical="center" wrapText="1"/>
    </xf>
    <xf numFmtId="0" fontId="130" fillId="10" borderId="9" xfId="0" applyFont="1" applyFill="1" applyBorder="1" applyAlignment="1">
      <alignment horizontal="center" vertical="center" wrapText="1"/>
    </xf>
    <xf numFmtId="0" fontId="105" fillId="0" borderId="38" xfId="0" applyFont="1" applyBorder="1" applyAlignment="1">
      <alignment horizontal="center" vertical="center"/>
    </xf>
    <xf numFmtId="0" fontId="131" fillId="10" borderId="2" xfId="0" applyFont="1" applyFill="1" applyBorder="1" applyAlignment="1">
      <alignment horizontal="center" vertical="center" wrapText="1"/>
    </xf>
    <xf numFmtId="0" fontId="130" fillId="10" borderId="11" xfId="0" applyFont="1" applyFill="1" applyBorder="1" applyAlignment="1">
      <alignment horizontal="center" vertical="center" wrapText="1"/>
    </xf>
    <xf numFmtId="0" fontId="130" fillId="14" borderId="10" xfId="0" applyFont="1" applyFill="1" applyBorder="1" applyAlignment="1">
      <alignment horizontal="center" vertical="center" wrapText="1"/>
    </xf>
    <xf numFmtId="0" fontId="105" fillId="0" borderId="0" xfId="0" applyFont="1" applyAlignment="1">
      <alignment horizontal="center" vertical="center"/>
    </xf>
    <xf numFmtId="0" fontId="75" fillId="0" borderId="0" xfId="0" applyFont="1"/>
    <xf numFmtId="0" fontId="132" fillId="18" borderId="0" xfId="0" applyFont="1" applyFill="1" applyAlignment="1">
      <alignment vertical="top" wrapText="1" readingOrder="1"/>
    </xf>
    <xf numFmtId="0" fontId="133" fillId="16" borderId="0" xfId="0" applyFont="1" applyFill="1" applyAlignment="1">
      <alignment horizontal="center"/>
    </xf>
    <xf numFmtId="37" fontId="133" fillId="16" borderId="27" xfId="0" applyNumberFormat="1" applyFont="1" applyFill="1" applyBorder="1" applyAlignment="1">
      <alignment horizontal="center"/>
    </xf>
    <xf numFmtId="37" fontId="134" fillId="22" borderId="84" xfId="0" applyNumberFormat="1" applyFont="1" applyFill="1" applyBorder="1" applyAlignment="1">
      <alignment horizontal="center"/>
    </xf>
    <xf numFmtId="37" fontId="134" fillId="22" borderId="87" xfId="0" applyNumberFormat="1" applyFont="1" applyFill="1" applyBorder="1" applyAlignment="1">
      <alignment horizontal="center"/>
    </xf>
    <xf numFmtId="9" fontId="133" fillId="16" borderId="52" xfId="7" applyFont="1" applyFill="1" applyBorder="1" applyAlignment="1">
      <alignment horizontal="center"/>
    </xf>
    <xf numFmtId="0" fontId="133" fillId="14" borderId="10" xfId="0" applyFont="1" applyFill="1" applyBorder="1"/>
    <xf numFmtId="9" fontId="133" fillId="16" borderId="22" xfId="7" applyFont="1" applyFill="1" applyBorder="1" applyAlignment="1">
      <alignment horizontal="center"/>
    </xf>
    <xf numFmtId="0" fontId="57" fillId="0" borderId="39" xfId="0" applyFont="1" applyBorder="1" applyAlignment="1">
      <alignment horizontal="center" vertical="center"/>
    </xf>
    <xf numFmtId="0" fontId="135" fillId="0" borderId="38" xfId="0" applyFont="1" applyBorder="1" applyAlignment="1">
      <alignment horizontal="left" vertical="center"/>
    </xf>
    <xf numFmtId="3" fontId="75" fillId="22" borderId="9" xfId="0" applyNumberFormat="1" applyFont="1" applyFill="1" applyBorder="1"/>
    <xf numFmtId="166" fontId="136" fillId="0" borderId="66" xfId="0" applyNumberFormat="1" applyFont="1" applyBorder="1" applyAlignment="1">
      <alignment horizontal="center"/>
    </xf>
    <xf numFmtId="166" fontId="136" fillId="28" borderId="9" xfId="0" applyNumberFormat="1" applyFont="1" applyFill="1" applyBorder="1" applyAlignment="1">
      <alignment horizontal="center"/>
    </xf>
    <xf numFmtId="3" fontId="57" fillId="10" borderId="57" xfId="7" applyNumberFormat="1" applyFont="1" applyFill="1" applyBorder="1" applyAlignment="1">
      <alignment horizontal="center"/>
    </xf>
    <xf numFmtId="0" fontId="58" fillId="14" borderId="38" xfId="0" applyFont="1" applyFill="1" applyBorder="1"/>
    <xf numFmtId="0" fontId="58" fillId="14" borderId="0" xfId="0" applyFont="1" applyFill="1"/>
    <xf numFmtId="0" fontId="57" fillId="0" borderId="41" xfId="0" applyFont="1" applyBorder="1" applyAlignment="1">
      <alignment horizontal="center" vertical="center"/>
    </xf>
    <xf numFmtId="0" fontId="135" fillId="0" borderId="0" xfId="0" applyFont="1" applyAlignment="1">
      <alignment horizontal="left" vertical="center"/>
    </xf>
    <xf numFmtId="3" fontId="75" fillId="22" borderId="2" xfId="0" applyNumberFormat="1" applyFont="1" applyFill="1" applyBorder="1"/>
    <xf numFmtId="166" fontId="136" fillId="0" borderId="13" xfId="0" applyNumberFormat="1" applyFont="1" applyBorder="1" applyAlignment="1">
      <alignment horizontal="center"/>
    </xf>
    <xf numFmtId="3" fontId="57" fillId="10" borderId="6" xfId="7" applyNumberFormat="1" applyFont="1" applyFill="1" applyBorder="1" applyAlignment="1">
      <alignment horizontal="center"/>
    </xf>
    <xf numFmtId="0" fontId="57" fillId="0" borderId="45" xfId="0" applyFont="1" applyBorder="1" applyAlignment="1">
      <alignment horizontal="center" vertical="center"/>
    </xf>
    <xf numFmtId="0" fontId="135" fillId="0" borderId="54" xfId="0" applyFont="1" applyBorder="1" applyAlignment="1">
      <alignment horizontal="left" vertical="center"/>
    </xf>
    <xf numFmtId="166" fontId="136" fillId="0" borderId="67" xfId="0" applyNumberFormat="1" applyFont="1" applyBorder="1" applyAlignment="1">
      <alignment horizontal="center"/>
    </xf>
    <xf numFmtId="3" fontId="57" fillId="10" borderId="60" xfId="7" applyNumberFormat="1" applyFont="1" applyFill="1" applyBorder="1" applyAlignment="1">
      <alignment horizontal="center"/>
    </xf>
    <xf numFmtId="0" fontId="58" fillId="14" borderId="54" xfId="0" applyFont="1" applyFill="1" applyBorder="1"/>
    <xf numFmtId="0" fontId="57" fillId="0" borderId="0" xfId="0" applyFont="1" applyAlignment="1">
      <alignment horizontal="center" vertical="center"/>
    </xf>
    <xf numFmtId="166" fontId="57" fillId="22" borderId="62" xfId="0" applyNumberFormat="1" applyFont="1" applyFill="1" applyBorder="1" applyAlignment="1">
      <alignment horizontal="center"/>
    </xf>
    <xf numFmtId="166" fontId="57" fillId="0" borderId="62" xfId="0" applyNumberFormat="1" applyFont="1" applyBorder="1" applyAlignment="1">
      <alignment horizontal="center"/>
    </xf>
    <xf numFmtId="166" fontId="57" fillId="0" borderId="85" xfId="0" applyNumberFormat="1" applyFont="1" applyBorder="1" applyAlignment="1">
      <alignment horizontal="center"/>
    </xf>
    <xf numFmtId="166" fontId="57" fillId="0" borderId="60" xfId="0" applyNumberFormat="1" applyFont="1" applyBorder="1" applyAlignment="1">
      <alignment horizontal="center"/>
    </xf>
    <xf numFmtId="0" fontId="137" fillId="0" borderId="38" xfId="0" applyFont="1" applyBorder="1" applyAlignment="1">
      <alignment horizontal="center" vertical="center"/>
    </xf>
    <xf numFmtId="3" fontId="75" fillId="0" borderId="9" xfId="0" applyNumberFormat="1" applyFont="1" applyBorder="1"/>
    <xf numFmtId="3" fontId="56" fillId="0" borderId="9" xfId="0" applyNumberFormat="1" applyFont="1" applyBorder="1"/>
    <xf numFmtId="0" fontId="137" fillId="0" borderId="0" xfId="0" applyFont="1" applyAlignment="1">
      <alignment horizontal="center" vertical="center"/>
    </xf>
    <xf numFmtId="3" fontId="75" fillId="0" borderId="2" xfId="0" applyNumberFormat="1" applyFont="1" applyBorder="1"/>
    <xf numFmtId="0" fontId="137" fillId="0" borderId="54" xfId="0" applyFont="1" applyBorder="1" applyAlignment="1">
      <alignment horizontal="center" vertical="center"/>
    </xf>
    <xf numFmtId="0" fontId="61" fillId="22" borderId="0" xfId="0" applyFont="1" applyFill="1"/>
    <xf numFmtId="0" fontId="136" fillId="0" borderId="0" xfId="0" applyFont="1"/>
    <xf numFmtId="168" fontId="56" fillId="22" borderId="9" xfId="0" applyNumberFormat="1" applyFont="1" applyFill="1" applyBorder="1"/>
    <xf numFmtId="168" fontId="56" fillId="0" borderId="9" xfId="0" applyNumberFormat="1" applyFont="1" applyBorder="1"/>
    <xf numFmtId="168" fontId="56" fillId="27" borderId="9" xfId="0" applyNumberFormat="1" applyFont="1" applyFill="1" applyBorder="1"/>
    <xf numFmtId="168" fontId="75" fillId="22" borderId="9" xfId="0" applyNumberFormat="1" applyFont="1" applyFill="1" applyBorder="1"/>
    <xf numFmtId="168" fontId="75" fillId="0" borderId="9" xfId="0" applyNumberFormat="1" applyFont="1" applyBorder="1"/>
    <xf numFmtId="168" fontId="75" fillId="27" borderId="9" xfId="0" applyNumberFormat="1" applyFont="1" applyFill="1" applyBorder="1"/>
    <xf numFmtId="0" fontId="72" fillId="11" borderId="3" xfId="0" applyFont="1" applyFill="1" applyBorder="1" applyAlignment="1">
      <alignment horizontal="center" vertical="center" wrapText="1"/>
    </xf>
    <xf numFmtId="0" fontId="72" fillId="11" borderId="7" xfId="0" applyFont="1" applyFill="1" applyBorder="1" applyAlignment="1">
      <alignment horizontal="center" vertical="center" wrapText="1"/>
    </xf>
    <xf numFmtId="164" fontId="138" fillId="3" borderId="2" xfId="1" applyNumberFormat="1" applyFont="1" applyFill="1" applyBorder="1"/>
    <xf numFmtId="0" fontId="38" fillId="0" borderId="0" xfId="0" applyFont="1"/>
    <xf numFmtId="0" fontId="116" fillId="11" borderId="3" xfId="0" applyFont="1" applyFill="1" applyBorder="1" applyAlignment="1">
      <alignment horizontal="center" vertical="center" wrapText="1"/>
    </xf>
    <xf numFmtId="0" fontId="74" fillId="11" borderId="7" xfId="0" applyFont="1" applyFill="1" applyBorder="1" applyAlignment="1">
      <alignment horizontal="center" vertical="center" wrapText="1"/>
    </xf>
    <xf numFmtId="0" fontId="66" fillId="0" borderId="0" xfId="0" applyFont="1" applyAlignment="1">
      <alignment horizontal="left" vertical="center"/>
    </xf>
    <xf numFmtId="0" fontId="139" fillId="10" borderId="0" xfId="0" applyFont="1" applyFill="1" applyAlignment="1">
      <alignment horizontal="left" vertical="center" wrapText="1"/>
    </xf>
    <xf numFmtId="0" fontId="140" fillId="0" borderId="39" xfId="0" applyFont="1" applyBorder="1" applyAlignment="1">
      <alignment horizontal="center" vertical="center"/>
    </xf>
    <xf numFmtId="0" fontId="140" fillId="0" borderId="38" xfId="0" applyFont="1" applyBorder="1" applyAlignment="1">
      <alignment horizontal="center" vertical="center"/>
    </xf>
    <xf numFmtId="0" fontId="140" fillId="0" borderId="40" xfId="0" applyFont="1" applyBorder="1" applyAlignment="1">
      <alignment horizontal="center" vertical="center"/>
    </xf>
    <xf numFmtId="0" fontId="136" fillId="29" borderId="2" xfId="0" applyFont="1" applyFill="1" applyBorder="1" applyAlignment="1">
      <alignment horizontal="center" vertical="center"/>
    </xf>
    <xf numFmtId="0" fontId="66" fillId="0" borderId="0" xfId="0" applyFont="1" applyAlignment="1">
      <alignment horizontal="left"/>
    </xf>
    <xf numFmtId="0" fontId="66" fillId="0" borderId="35" xfId="0" applyFont="1" applyBorder="1" applyAlignment="1">
      <alignment horizontal="left" vertical="center"/>
    </xf>
    <xf numFmtId="0" fontId="141" fillId="10" borderId="36" xfId="0" applyFont="1" applyFill="1" applyBorder="1" applyAlignment="1">
      <alignment horizontal="left" vertical="center" wrapText="1"/>
    </xf>
    <xf numFmtId="3" fontId="119" fillId="31" borderId="84" xfId="0" applyNumberFormat="1" applyFont="1" applyFill="1" applyBorder="1" applyAlignment="1">
      <alignment horizontal="center" vertical="center"/>
    </xf>
    <xf numFmtId="3" fontId="119" fillId="31" borderId="62" xfId="0" applyNumberFormat="1" applyFont="1" applyFill="1" applyBorder="1" applyAlignment="1">
      <alignment horizontal="center" vertical="center"/>
    </xf>
    <xf numFmtId="3" fontId="119" fillId="22" borderId="62" xfId="0" applyNumberFormat="1" applyFont="1" applyFill="1" applyBorder="1" applyAlignment="1">
      <alignment horizontal="center" vertical="center"/>
    </xf>
    <xf numFmtId="3" fontId="119" fillId="22" borderId="85" xfId="0" applyNumberFormat="1" applyFont="1" applyFill="1" applyBorder="1" applyAlignment="1">
      <alignment horizontal="center" vertical="center"/>
    </xf>
    <xf numFmtId="3" fontId="66" fillId="22" borderId="62" xfId="0" applyNumberFormat="1" applyFont="1" applyFill="1" applyBorder="1" applyAlignment="1">
      <alignment horizontal="center" vertical="center"/>
    </xf>
    <xf numFmtId="0" fontId="66" fillId="3" borderId="2" xfId="0" applyFont="1" applyFill="1" applyBorder="1"/>
    <xf numFmtId="164" fontId="66" fillId="3" borderId="2" xfId="1" applyNumberFormat="1" applyFont="1" applyFill="1" applyBorder="1"/>
    <xf numFmtId="0" fontId="142" fillId="18" borderId="39" xfId="0" applyFont="1" applyFill="1" applyBorder="1" applyAlignment="1">
      <alignment vertical="top" wrapText="1" readingOrder="1"/>
    </xf>
    <xf numFmtId="0" fontId="143" fillId="0" borderId="38" xfId="0" applyFont="1" applyBorder="1" applyAlignment="1">
      <alignment horizontal="center" vertical="center"/>
    </xf>
    <xf numFmtId="3" fontId="66" fillId="30" borderId="86" xfId="9" applyNumberFormat="1" applyFont="1" applyFill="1" applyBorder="1" applyAlignment="1">
      <alignment horizontal="center" vertical="center"/>
    </xf>
    <xf numFmtId="3" fontId="66" fillId="28" borderId="9" xfId="0" applyNumberFormat="1" applyFont="1" applyFill="1" applyBorder="1" applyAlignment="1">
      <alignment horizontal="center" vertical="center"/>
    </xf>
    <xf numFmtId="3" fontId="66" fillId="28" borderId="42" xfId="0" applyNumberFormat="1" applyFont="1" applyFill="1" applyBorder="1" applyAlignment="1">
      <alignment horizontal="center" vertical="center"/>
    </xf>
    <xf numFmtId="3" fontId="66" fillId="20" borderId="86" xfId="0" applyNumberFormat="1" applyFont="1" applyFill="1" applyBorder="1" applyAlignment="1">
      <alignment horizontal="center" vertical="center"/>
    </xf>
    <xf numFmtId="3" fontId="66" fillId="20" borderId="9" xfId="0" applyNumberFormat="1" applyFont="1" applyFill="1" applyBorder="1" applyAlignment="1">
      <alignment horizontal="center" vertical="center"/>
    </xf>
    <xf numFmtId="3" fontId="66" fillId="22" borderId="9" xfId="0" applyNumberFormat="1" applyFont="1" applyFill="1" applyBorder="1" applyAlignment="1">
      <alignment horizontal="center" vertical="center"/>
    </xf>
    <xf numFmtId="164" fontId="144" fillId="0" borderId="2" xfId="1" applyNumberFormat="1" applyFont="1" applyBorder="1"/>
    <xf numFmtId="0" fontId="142" fillId="18" borderId="41" xfId="0" applyFont="1" applyFill="1" applyBorder="1" applyAlignment="1">
      <alignment vertical="top" wrapText="1" readingOrder="1"/>
    </xf>
    <xf numFmtId="0" fontId="143" fillId="0" borderId="0" xfId="0" applyFont="1" applyAlignment="1">
      <alignment horizontal="center" vertical="center"/>
    </xf>
    <xf numFmtId="3" fontId="66" fillId="28" borderId="2" xfId="0" applyNumberFormat="1" applyFont="1" applyFill="1" applyBorder="1" applyAlignment="1">
      <alignment horizontal="center" vertical="center"/>
    </xf>
    <xf numFmtId="3" fontId="66" fillId="28" borderId="44" xfId="0" applyNumberFormat="1" applyFont="1" applyFill="1" applyBorder="1" applyAlignment="1">
      <alignment horizontal="center" vertical="center"/>
    </xf>
    <xf numFmtId="3" fontId="66" fillId="20" borderId="43" xfId="0" applyNumberFormat="1" applyFont="1" applyFill="1" applyBorder="1" applyAlignment="1">
      <alignment horizontal="center" vertical="center"/>
    </xf>
    <xf numFmtId="3" fontId="66" fillId="20" borderId="2" xfId="0" applyNumberFormat="1" applyFont="1" applyFill="1" applyBorder="1" applyAlignment="1">
      <alignment horizontal="center" vertical="center"/>
    </xf>
    <xf numFmtId="3" fontId="66" fillId="22" borderId="2" xfId="0" applyNumberFormat="1" applyFont="1" applyFill="1" applyBorder="1" applyAlignment="1">
      <alignment horizontal="center" vertical="center"/>
    </xf>
    <xf numFmtId="0" fontId="145" fillId="0" borderId="0" xfId="10" applyFont="1"/>
    <xf numFmtId="0" fontId="142" fillId="18" borderId="45" xfId="0" applyFont="1" applyFill="1" applyBorder="1" applyAlignment="1">
      <alignment vertical="top" wrapText="1" readingOrder="1"/>
    </xf>
    <xf numFmtId="0" fontId="143" fillId="0" borderId="54" xfId="0" applyFont="1" applyBorder="1" applyAlignment="1">
      <alignment horizontal="center" vertical="center"/>
    </xf>
    <xf numFmtId="165" fontId="66" fillId="28" borderId="43" xfId="0" applyNumberFormat="1" applyFont="1" applyFill="1" applyBorder="1" applyAlignment="1">
      <alignment horizontal="center" vertical="center"/>
    </xf>
    <xf numFmtId="165" fontId="66" fillId="28" borderId="2" xfId="0" applyNumberFormat="1" applyFont="1" applyFill="1" applyBorder="1" applyAlignment="1">
      <alignment horizontal="center" vertical="center"/>
    </xf>
    <xf numFmtId="165" fontId="66" fillId="24" borderId="2" xfId="0" applyNumberFormat="1" applyFont="1" applyFill="1" applyBorder="1" applyAlignment="1">
      <alignment horizontal="center" vertical="center"/>
    </xf>
    <xf numFmtId="165" fontId="66" fillId="27" borderId="2" xfId="0" applyNumberFormat="1" applyFont="1" applyFill="1" applyBorder="1" applyAlignment="1">
      <alignment horizontal="center" vertical="center"/>
    </xf>
    <xf numFmtId="165" fontId="66" fillId="27" borderId="44" xfId="0" applyNumberFormat="1" applyFont="1" applyFill="1" applyBorder="1" applyAlignment="1">
      <alignment horizontal="center" vertical="center"/>
    </xf>
    <xf numFmtId="0" fontId="66" fillId="0" borderId="41" xfId="0" applyFont="1" applyBorder="1" applyAlignment="1">
      <alignment horizontal="center" vertical="center"/>
    </xf>
    <xf numFmtId="165" fontId="66" fillId="26" borderId="2" xfId="0" applyNumberFormat="1" applyFont="1" applyFill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6" fillId="0" borderId="34" xfId="0" applyFont="1" applyBorder="1" applyAlignment="1">
      <alignment horizontal="center" vertical="center"/>
    </xf>
    <xf numFmtId="165" fontId="66" fillId="26" borderId="0" xfId="0" applyNumberFormat="1" applyFont="1" applyFill="1" applyAlignment="1">
      <alignment horizontal="center" vertical="center"/>
    </xf>
    <xf numFmtId="0" fontId="66" fillId="0" borderId="45" xfId="0" applyFont="1" applyBorder="1" applyAlignment="1">
      <alignment horizontal="center" vertical="center"/>
    </xf>
    <xf numFmtId="165" fontId="66" fillId="26" borderId="46" xfId="0" applyNumberFormat="1" applyFont="1" applyFill="1" applyBorder="1" applyAlignment="1">
      <alignment horizontal="center" vertical="center"/>
    </xf>
    <xf numFmtId="0" fontId="66" fillId="0" borderId="54" xfId="0" applyFont="1" applyBorder="1" applyAlignment="1">
      <alignment horizontal="center" vertical="center"/>
    </xf>
    <xf numFmtId="0" fontId="66" fillId="0" borderId="55" xfId="0" applyFont="1" applyBorder="1" applyAlignment="1">
      <alignment horizontal="center" vertical="center"/>
    </xf>
    <xf numFmtId="165" fontId="66" fillId="26" borderId="54" xfId="0" applyNumberFormat="1" applyFont="1" applyFill="1" applyBorder="1" applyAlignment="1">
      <alignment horizontal="center" vertical="center"/>
    </xf>
    <xf numFmtId="0" fontId="66" fillId="0" borderId="54" xfId="0" applyFont="1" applyBorder="1"/>
    <xf numFmtId="0" fontId="55" fillId="0" borderId="0" xfId="0" applyFont="1" applyAlignment="1">
      <alignment horizontal="left" vertical="center"/>
    </xf>
    <xf numFmtId="0" fontId="55" fillId="0" borderId="0" xfId="0" applyFont="1" applyAlignment="1">
      <alignment horizontal="center" vertical="center"/>
    </xf>
    <xf numFmtId="0" fontId="130" fillId="10" borderId="86" xfId="0" applyFont="1" applyFill="1" applyBorder="1" applyAlignment="1">
      <alignment horizontal="center" vertical="center" wrapText="1"/>
    </xf>
    <xf numFmtId="0" fontId="136" fillId="0" borderId="38" xfId="0" applyFont="1" applyBorder="1"/>
    <xf numFmtId="166" fontId="136" fillId="0" borderId="91" xfId="0" applyNumberFormat="1" applyFont="1" applyBorder="1" applyAlignment="1">
      <alignment horizontal="center"/>
    </xf>
    <xf numFmtId="166" fontId="136" fillId="0" borderId="70" xfId="0" applyNumberFormat="1" applyFont="1" applyBorder="1" applyAlignment="1">
      <alignment horizontal="center"/>
    </xf>
    <xf numFmtId="0" fontId="136" fillId="0" borderId="54" xfId="0" applyFont="1" applyBorder="1"/>
    <xf numFmtId="166" fontId="136" fillId="0" borderId="72" xfId="0" applyNumberFormat="1" applyFont="1" applyBorder="1" applyAlignment="1">
      <alignment horizontal="center"/>
    </xf>
    <xf numFmtId="0" fontId="57" fillId="0" borderId="0" xfId="0" applyFont="1" applyAlignment="1">
      <alignment horizontal="center"/>
    </xf>
    <xf numFmtId="37" fontId="133" fillId="16" borderId="56" xfId="0" applyNumberFormat="1" applyFont="1" applyFill="1" applyBorder="1" applyAlignment="1">
      <alignment horizontal="center"/>
    </xf>
    <xf numFmtId="0" fontId="83" fillId="14" borderId="0" xfId="0" applyFont="1" applyFill="1"/>
    <xf numFmtId="0" fontId="61" fillId="14" borderId="115" xfId="0" applyFont="1" applyFill="1" applyBorder="1" applyAlignment="1">
      <alignment horizontal="center" vertical="center" wrapText="1"/>
    </xf>
    <xf numFmtId="0" fontId="129" fillId="14" borderId="137" xfId="0" applyFont="1" applyFill="1" applyBorder="1" applyAlignment="1">
      <alignment horizontal="center" vertical="center"/>
    </xf>
    <xf numFmtId="0" fontId="131" fillId="10" borderId="42" xfId="0" applyFont="1" applyFill="1" applyBorder="1" applyAlignment="1">
      <alignment horizontal="center" vertical="center" wrapText="1"/>
    </xf>
    <xf numFmtId="3" fontId="57" fillId="10" borderId="58" xfId="7" applyNumberFormat="1" applyFont="1" applyFill="1" applyBorder="1" applyAlignment="1">
      <alignment horizontal="center"/>
    </xf>
    <xf numFmtId="3" fontId="57" fillId="10" borderId="59" xfId="7" applyNumberFormat="1" applyFont="1" applyFill="1" applyBorder="1" applyAlignment="1">
      <alignment horizontal="center"/>
    </xf>
    <xf numFmtId="3" fontId="57" fillId="10" borderId="61" xfId="7" applyNumberFormat="1" applyFont="1" applyFill="1" applyBorder="1" applyAlignment="1">
      <alignment horizontal="center"/>
    </xf>
    <xf numFmtId="0" fontId="146" fillId="0" borderId="0" xfId="0" applyFont="1" applyAlignment="1">
      <alignment horizontal="left" vertical="center"/>
    </xf>
    <xf numFmtId="0" fontId="89" fillId="0" borderId="0" xfId="0" applyFont="1"/>
    <xf numFmtId="0" fontId="79" fillId="0" borderId="0" xfId="0" applyFont="1"/>
    <xf numFmtId="0" fontId="61" fillId="0" borderId="2" xfId="0" applyFont="1" applyBorder="1" applyAlignment="1">
      <alignment wrapText="1"/>
    </xf>
    <xf numFmtId="0" fontId="61" fillId="23" borderId="2" xfId="0" applyFont="1" applyFill="1" applyBorder="1" applyAlignment="1">
      <alignment wrapText="1"/>
    </xf>
    <xf numFmtId="0" fontId="58" fillId="45" borderId="2" xfId="0" applyFont="1" applyFill="1" applyBorder="1" applyAlignment="1">
      <alignment wrapText="1"/>
    </xf>
    <xf numFmtId="0" fontId="147" fillId="0" borderId="0" xfId="0" applyFont="1" applyAlignment="1" applyProtection="1">
      <alignment vertical="top" readingOrder="1"/>
      <protection locked="0"/>
    </xf>
    <xf numFmtId="43" fontId="61" fillId="0" borderId="0" xfId="1" applyFont="1"/>
    <xf numFmtId="43" fontId="89" fillId="0" borderId="0" xfId="1" applyFont="1"/>
    <xf numFmtId="164" fontId="61" fillId="0" borderId="0" xfId="1" applyNumberFormat="1" applyFont="1" applyAlignment="1">
      <alignment wrapText="1"/>
    </xf>
    <xf numFmtId="164" fontId="79" fillId="0" borderId="0" xfId="1" applyNumberFormat="1" applyFont="1" applyAlignment="1">
      <alignment wrapText="1"/>
    </xf>
    <xf numFmtId="0" fontId="61" fillId="23" borderId="2" xfId="1" applyNumberFormat="1" applyFont="1" applyFill="1" applyBorder="1" applyAlignment="1">
      <alignment wrapText="1"/>
    </xf>
    <xf numFmtId="164" fontId="58" fillId="45" borderId="2" xfId="1" applyNumberFormat="1" applyFont="1" applyFill="1" applyBorder="1" applyAlignment="1">
      <alignment wrapText="1"/>
    </xf>
    <xf numFmtId="43" fontId="55" fillId="0" borderId="0" xfId="1" applyFont="1"/>
    <xf numFmtId="164" fontId="55" fillId="0" borderId="0" xfId="1" applyNumberFormat="1" applyFont="1" applyAlignment="1">
      <alignment wrapText="1"/>
    </xf>
    <xf numFmtId="0" fontId="119" fillId="0" borderId="0" xfId="2" applyFont="1"/>
    <xf numFmtId="0" fontId="119" fillId="46" borderId="0" xfId="2" applyFont="1" applyFill="1"/>
    <xf numFmtId="0" fontId="148" fillId="47" borderId="4" xfId="14" applyFont="1" applyFill="1" applyBorder="1" applyAlignment="1" applyProtection="1">
      <alignment horizontal="center"/>
    </xf>
    <xf numFmtId="0" fontId="149" fillId="47" borderId="50" xfId="2" applyFont="1" applyFill="1" applyBorder="1"/>
    <xf numFmtId="0" fontId="150" fillId="0" borderId="82" xfId="2" applyFont="1" applyBorder="1"/>
    <xf numFmtId="0" fontId="150" fillId="0" borderId="82" xfId="2" applyFont="1" applyBorder="1" applyAlignment="1">
      <alignment horizontal="center"/>
    </xf>
    <xf numFmtId="0" fontId="150" fillId="0" borderId="82" xfId="2" applyFont="1" applyBorder="1" applyAlignment="1">
      <alignment horizontal="left"/>
    </xf>
    <xf numFmtId="0" fontId="149" fillId="0" borderId="82" xfId="2" applyFont="1" applyBorder="1"/>
    <xf numFmtId="0" fontId="149" fillId="47" borderId="5" xfId="2" applyFont="1" applyFill="1" applyBorder="1"/>
    <xf numFmtId="0" fontId="150" fillId="0" borderId="0" xfId="2" applyFont="1"/>
    <xf numFmtId="0" fontId="149" fillId="0" borderId="0" xfId="2" applyFont="1"/>
    <xf numFmtId="0" fontId="150" fillId="10" borderId="82" xfId="2" applyFont="1" applyFill="1" applyBorder="1"/>
    <xf numFmtId="0" fontId="151" fillId="0" borderId="0" xfId="2" applyFont="1"/>
    <xf numFmtId="0" fontId="152" fillId="0" borderId="0" xfId="2" applyFont="1"/>
    <xf numFmtId="0" fontId="149" fillId="0" borderId="2" xfId="2" applyFont="1" applyBorder="1"/>
    <xf numFmtId="1" fontId="149" fillId="0" borderId="7" xfId="2" applyNumberFormat="1" applyFont="1" applyBorder="1"/>
    <xf numFmtId="0" fontId="119" fillId="0" borderId="7" xfId="2" applyFont="1" applyBorder="1"/>
    <xf numFmtId="0" fontId="119" fillId="0" borderId="4" xfId="2" applyFont="1" applyBorder="1"/>
    <xf numFmtId="0" fontId="149" fillId="0" borderId="1" xfId="2" applyFont="1" applyBorder="1" applyAlignment="1">
      <alignment horizontal="center"/>
    </xf>
    <xf numFmtId="1" fontId="149" fillId="0" borderId="50" xfId="2" applyNumberFormat="1" applyFont="1" applyBorder="1"/>
    <xf numFmtId="1" fontId="149" fillId="0" borderId="82" xfId="2" applyNumberFormat="1" applyFont="1" applyBorder="1"/>
    <xf numFmtId="1" fontId="149" fillId="0" borderId="83" xfId="2" applyNumberFormat="1" applyFont="1" applyBorder="1"/>
    <xf numFmtId="0" fontId="67" fillId="0" borderId="0" xfId="2" quotePrefix="1" applyFont="1"/>
    <xf numFmtId="0" fontId="149" fillId="0" borderId="6" xfId="2" applyFont="1" applyBorder="1" applyAlignment="1">
      <alignment horizontal="center"/>
    </xf>
    <xf numFmtId="1" fontId="149" fillId="0" borderId="0" xfId="2" applyNumberFormat="1" applyFont="1"/>
    <xf numFmtId="1" fontId="149" fillId="0" borderId="51" xfId="2" applyNumberFormat="1" applyFont="1" applyBorder="1"/>
    <xf numFmtId="0" fontId="149" fillId="0" borderId="154" xfId="2" applyFont="1" applyBorder="1" applyAlignment="1">
      <alignment horizontal="center"/>
    </xf>
    <xf numFmtId="164" fontId="150" fillId="0" borderId="0" xfId="15" applyNumberFormat="1" applyFont="1"/>
    <xf numFmtId="0" fontId="149" fillId="0" borderId="9" xfId="2" applyFont="1" applyBorder="1" applyAlignment="1">
      <alignment horizontal="center"/>
    </xf>
    <xf numFmtId="1" fontId="149" fillId="0" borderId="10" xfId="2" applyNumberFormat="1" applyFont="1" applyBorder="1"/>
    <xf numFmtId="1" fontId="149" fillId="0" borderId="11" xfId="2" applyNumberFormat="1" applyFont="1" applyBorder="1"/>
    <xf numFmtId="164" fontId="67" fillId="0" borderId="0" xfId="15" applyNumberFormat="1" applyFont="1"/>
    <xf numFmtId="164" fontId="119" fillId="0" borderId="0" xfId="2" applyNumberFormat="1" applyFont="1"/>
    <xf numFmtId="164" fontId="67" fillId="0" borderId="0" xfId="2" applyNumberFormat="1" applyFont="1"/>
    <xf numFmtId="0" fontId="153" fillId="47" borderId="50" xfId="2" applyFont="1" applyFill="1" applyBorder="1" applyAlignment="1">
      <alignment horizontal="center"/>
    </xf>
    <xf numFmtId="0" fontId="67" fillId="0" borderId="82" xfId="2" applyFont="1" applyBorder="1"/>
    <xf numFmtId="171" fontId="67" fillId="0" borderId="82" xfId="2" applyNumberFormat="1" applyFont="1" applyBorder="1"/>
    <xf numFmtId="0" fontId="119" fillId="0" borderId="82" xfId="2" applyFont="1" applyBorder="1"/>
    <xf numFmtId="0" fontId="119" fillId="0" borderId="83" xfId="2" applyFont="1" applyBorder="1"/>
    <xf numFmtId="0" fontId="119" fillId="47" borderId="5" xfId="2" applyFont="1" applyFill="1" applyBorder="1" applyAlignment="1">
      <alignment horizontal="center"/>
    </xf>
    <xf numFmtId="0" fontId="67" fillId="0" borderId="0" xfId="2" applyFont="1"/>
    <xf numFmtId="0" fontId="119" fillId="0" borderId="11" xfId="2" applyFont="1" applyBorder="1"/>
    <xf numFmtId="0" fontId="119" fillId="0" borderId="2" xfId="2" applyFont="1" applyBorder="1" applyAlignment="1">
      <alignment horizontal="center"/>
    </xf>
    <xf numFmtId="0" fontId="119" fillId="0" borderId="6" xfId="2" applyFont="1" applyBorder="1" applyAlignment="1">
      <alignment horizontal="center"/>
    </xf>
    <xf numFmtId="1" fontId="119" fillId="0" borderId="82" xfId="2" applyNumberFormat="1" applyFont="1" applyBorder="1"/>
    <xf numFmtId="1" fontId="119" fillId="0" borderId="83" xfId="2" applyNumberFormat="1" applyFont="1" applyBorder="1"/>
    <xf numFmtId="1" fontId="119" fillId="0" borderId="0" xfId="2" applyNumberFormat="1" applyFont="1" applyAlignment="1">
      <alignment horizontal="right"/>
    </xf>
    <xf numFmtId="1" fontId="119" fillId="0" borderId="51" xfId="2" applyNumberFormat="1" applyFont="1" applyBorder="1" applyAlignment="1">
      <alignment horizontal="right"/>
    </xf>
    <xf numFmtId="0" fontId="119" fillId="0" borderId="9" xfId="2" applyFont="1" applyBorder="1" applyAlignment="1">
      <alignment horizontal="center"/>
    </xf>
    <xf numFmtId="1" fontId="119" fillId="0" borderId="10" xfId="2" applyNumberFormat="1" applyFont="1" applyBorder="1" applyAlignment="1">
      <alignment horizontal="right"/>
    </xf>
    <xf numFmtId="1" fontId="119" fillId="0" borderId="11" xfId="2" applyNumberFormat="1" applyFont="1" applyBorder="1" applyAlignment="1">
      <alignment horizontal="right"/>
    </xf>
    <xf numFmtId="1" fontId="119" fillId="0" borderId="0" xfId="2" applyNumberFormat="1" applyFont="1"/>
    <xf numFmtId="1" fontId="119" fillId="0" borderId="51" xfId="2" applyNumberFormat="1" applyFont="1" applyBorder="1"/>
    <xf numFmtId="1" fontId="119" fillId="0" borderId="7" xfId="2" applyNumberFormat="1" applyFont="1" applyBorder="1" applyAlignment="1">
      <alignment horizontal="right"/>
    </xf>
    <xf numFmtId="1" fontId="119" fillId="0" borderId="4" xfId="2" applyNumberFormat="1" applyFont="1" applyBorder="1" applyAlignment="1">
      <alignment horizontal="right"/>
    </xf>
    <xf numFmtId="0" fontId="119" fillId="0" borderId="1" xfId="2" applyFont="1" applyBorder="1" applyAlignment="1">
      <alignment horizontal="center"/>
    </xf>
    <xf numFmtId="1" fontId="119" fillId="0" borderId="82" xfId="2" applyNumberFormat="1" applyFont="1" applyBorder="1" applyAlignment="1">
      <alignment horizontal="right"/>
    </xf>
    <xf numFmtId="1" fontId="119" fillId="0" borderId="83" xfId="2" applyNumberFormat="1" applyFont="1" applyBorder="1" applyAlignment="1">
      <alignment horizontal="right"/>
    </xf>
    <xf numFmtId="1" fontId="119" fillId="0" borderId="10" xfId="2" applyNumberFormat="1" applyFont="1" applyBorder="1"/>
    <xf numFmtId="1" fontId="119" fillId="0" borderId="11" xfId="2" applyNumberFormat="1" applyFont="1" applyBorder="1"/>
    <xf numFmtId="1" fontId="119" fillId="0" borderId="7" xfId="2" applyNumberFormat="1" applyFont="1" applyBorder="1"/>
    <xf numFmtId="1" fontId="119" fillId="0" borderId="4" xfId="2" applyNumberFormat="1" applyFont="1" applyBorder="1"/>
    <xf numFmtId="1" fontId="119" fillId="0" borderId="50" xfId="2" applyNumberFormat="1" applyFont="1" applyBorder="1"/>
    <xf numFmtId="1" fontId="119" fillId="0" borderId="8" xfId="2" applyNumberFormat="1" applyFont="1" applyBorder="1"/>
    <xf numFmtId="0" fontId="154" fillId="0" borderId="0" xfId="2" applyFont="1"/>
    <xf numFmtId="43" fontId="75" fillId="0" borderId="0" xfId="1" applyFont="1"/>
    <xf numFmtId="0" fontId="106" fillId="0" borderId="0" xfId="0" applyFont="1" applyAlignment="1">
      <alignment horizontal="center" vertical="center" wrapText="1"/>
    </xf>
    <xf numFmtId="0" fontId="61" fillId="0" borderId="0" xfId="8" applyFont="1"/>
    <xf numFmtId="0" fontId="130" fillId="10" borderId="90" xfId="0" applyFont="1" applyFill="1" applyBorder="1" applyAlignment="1">
      <alignment horizontal="center" vertical="center" wrapText="1"/>
    </xf>
    <xf numFmtId="0" fontId="130" fillId="10" borderId="57" xfId="0" applyFont="1" applyFill="1" applyBorder="1" applyAlignment="1">
      <alignment horizontal="center" vertical="center" wrapText="1"/>
    </xf>
    <xf numFmtId="0" fontId="130" fillId="10" borderId="63" xfId="0" applyFont="1" applyFill="1" applyBorder="1" applyAlignment="1">
      <alignment horizontal="center" vertical="center" wrapText="1"/>
    </xf>
    <xf numFmtId="0" fontId="130" fillId="24" borderId="90" xfId="0" applyFont="1" applyFill="1" applyBorder="1" applyAlignment="1">
      <alignment horizontal="center" vertical="center" wrapText="1"/>
    </xf>
    <xf numFmtId="0" fontId="130" fillId="24" borderId="57" xfId="0" applyFont="1" applyFill="1" applyBorder="1" applyAlignment="1">
      <alignment horizontal="center" vertical="center" wrapText="1"/>
    </xf>
    <xf numFmtId="0" fontId="130" fillId="10" borderId="6" xfId="0" applyFont="1" applyFill="1" applyBorder="1" applyAlignment="1">
      <alignment horizontal="center" vertical="center" wrapText="1"/>
    </xf>
    <xf numFmtId="0" fontId="130" fillId="10" borderId="5" xfId="0" applyFont="1" applyFill="1" applyBorder="1" applyAlignment="1">
      <alignment horizontal="center" vertical="center" wrapText="1"/>
    </xf>
    <xf numFmtId="0" fontId="130" fillId="10" borderId="51" xfId="0" applyFont="1" applyFill="1" applyBorder="1" applyAlignment="1">
      <alignment horizontal="center" vertical="center" wrapText="1"/>
    </xf>
    <xf numFmtId="0" fontId="131" fillId="10" borderId="83" xfId="0" applyFont="1" applyFill="1" applyBorder="1" applyAlignment="1">
      <alignment horizontal="center" vertical="center" wrapText="1"/>
    </xf>
    <xf numFmtId="0" fontId="130" fillId="24" borderId="6" xfId="0" applyFont="1" applyFill="1" applyBorder="1" applyAlignment="1">
      <alignment horizontal="center" vertical="center" wrapText="1"/>
    </xf>
    <xf numFmtId="0" fontId="131" fillId="10" borderId="1" xfId="0" applyFont="1" applyFill="1" applyBorder="1" applyAlignment="1">
      <alignment horizontal="center" vertical="center" wrapText="1"/>
    </xf>
    <xf numFmtId="0" fontId="58" fillId="29" borderId="2" xfId="0" applyFont="1" applyFill="1" applyBorder="1" applyAlignment="1">
      <alignment horizontal="center" vertical="center"/>
    </xf>
    <xf numFmtId="0" fontId="106" fillId="0" borderId="35" xfId="0" applyFont="1" applyBorder="1" applyAlignment="1">
      <alignment horizontal="center" vertical="center"/>
    </xf>
    <xf numFmtId="0" fontId="130" fillId="10" borderId="36" xfId="0" applyFont="1" applyFill="1" applyBorder="1" applyAlignment="1">
      <alignment horizontal="center" vertical="center" wrapText="1"/>
    </xf>
    <xf numFmtId="37" fontId="130" fillId="31" borderId="35" xfId="0" applyNumberFormat="1" applyFont="1" applyFill="1" applyBorder="1" applyAlignment="1">
      <alignment horizontal="center" vertical="center" wrapText="1"/>
    </xf>
    <xf numFmtId="37" fontId="130" fillId="31" borderId="36" xfId="0" applyNumberFormat="1" applyFont="1" applyFill="1" applyBorder="1" applyAlignment="1">
      <alignment horizontal="center" vertical="center" wrapText="1"/>
    </xf>
    <xf numFmtId="3" fontId="71" fillId="22" borderId="90" xfId="0" applyNumberFormat="1" applyFont="1" applyFill="1" applyBorder="1" applyAlignment="1">
      <alignment horizontal="center" vertical="center"/>
    </xf>
    <xf numFmtId="3" fontId="71" fillId="22" borderId="57" xfId="0" applyNumberFormat="1" applyFont="1" applyFill="1" applyBorder="1" applyAlignment="1">
      <alignment horizontal="center" vertical="center"/>
    </xf>
    <xf numFmtId="3" fontId="71" fillId="22" borderId="84" xfId="0" applyNumberFormat="1" applyFont="1" applyFill="1" applyBorder="1" applyAlignment="1">
      <alignment horizontal="center" vertical="center"/>
    </xf>
    <xf numFmtId="3" fontId="71" fillId="22" borderId="62" xfId="0" applyNumberFormat="1" applyFont="1" applyFill="1" applyBorder="1" applyAlignment="1">
      <alignment horizontal="center" vertical="center"/>
    </xf>
    <xf numFmtId="37" fontId="130" fillId="31" borderId="37" xfId="0" applyNumberFormat="1" applyFont="1" applyFill="1" applyBorder="1" applyAlignment="1">
      <alignment horizontal="center" vertical="center" wrapText="1"/>
    </xf>
    <xf numFmtId="3" fontId="58" fillId="22" borderId="84" xfId="0" applyNumberFormat="1" applyFont="1" applyFill="1" applyBorder="1" applyAlignment="1">
      <alignment horizontal="center" vertical="center"/>
    </xf>
    <xf numFmtId="3" fontId="58" fillId="22" borderId="62" xfId="0" applyNumberFormat="1" applyFont="1" applyFill="1" applyBorder="1" applyAlignment="1">
      <alignment horizontal="center" vertical="center"/>
    </xf>
    <xf numFmtId="0" fontId="131" fillId="10" borderId="87" xfId="0" applyFont="1" applyFill="1" applyBorder="1" applyAlignment="1">
      <alignment horizontal="center" vertical="center" wrapText="1"/>
    </xf>
    <xf numFmtId="3" fontId="130" fillId="24" borderId="35" xfId="0" applyNumberFormat="1" applyFont="1" applyFill="1" applyBorder="1" applyAlignment="1">
      <alignment horizontal="center" vertical="center" wrapText="1"/>
    </xf>
    <xf numFmtId="3" fontId="130" fillId="24" borderId="36" xfId="0" applyNumberFormat="1" applyFont="1" applyFill="1" applyBorder="1" applyAlignment="1">
      <alignment horizontal="center" vertical="center" wrapText="1"/>
    </xf>
    <xf numFmtId="0" fontId="131" fillId="10" borderId="37" xfId="0" applyFont="1" applyFill="1" applyBorder="1" applyAlignment="1">
      <alignment horizontal="center" vertical="center" wrapText="1"/>
    </xf>
    <xf numFmtId="0" fontId="56" fillId="3" borderId="2" xfId="0" applyFont="1" applyFill="1" applyBorder="1"/>
    <xf numFmtId="164" fontId="56" fillId="3" borderId="2" xfId="1" applyNumberFormat="1" applyFont="1" applyFill="1" applyBorder="1"/>
    <xf numFmtId="0" fontId="106" fillId="0" borderId="39" xfId="0" applyFont="1" applyBorder="1" applyAlignment="1">
      <alignment horizontal="center" vertical="center"/>
    </xf>
    <xf numFmtId="0" fontId="119" fillId="0" borderId="38" xfId="0" applyFont="1" applyBorder="1" applyAlignment="1">
      <alignment horizontal="center" vertical="center" wrapText="1" readingOrder="1"/>
    </xf>
    <xf numFmtId="166" fontId="66" fillId="0" borderId="91" xfId="0" applyNumberFormat="1" applyFont="1" applyBorder="1"/>
    <xf numFmtId="166" fontId="66" fillId="0" borderId="66" xfId="0" applyNumberFormat="1" applyFont="1" applyBorder="1"/>
    <xf numFmtId="166" fontId="66" fillId="0" borderId="75" xfId="0" applyNumberFormat="1" applyFont="1" applyBorder="1"/>
    <xf numFmtId="166" fontId="66" fillId="0" borderId="100" xfId="0" applyNumberFormat="1" applyFont="1" applyBorder="1"/>
    <xf numFmtId="166" fontId="66" fillId="0" borderId="101" xfId="0" applyNumberFormat="1" applyFont="1" applyBorder="1"/>
    <xf numFmtId="37" fontId="66" fillId="0" borderId="76" xfId="0" applyNumberFormat="1" applyFont="1" applyBorder="1" applyAlignment="1">
      <alignment horizontal="center"/>
    </xf>
    <xf numFmtId="37" fontId="66" fillId="0" borderId="66" xfId="0" applyNumberFormat="1" applyFont="1" applyBorder="1" applyAlignment="1">
      <alignment horizontal="center"/>
    </xf>
    <xf numFmtId="37" fontId="66" fillId="0" borderId="75" xfId="0" applyNumberFormat="1" applyFont="1" applyBorder="1" applyAlignment="1">
      <alignment horizontal="center"/>
    </xf>
    <xf numFmtId="3" fontId="66" fillId="0" borderId="74" xfId="0" applyNumberFormat="1" applyFont="1" applyBorder="1"/>
    <xf numFmtId="3" fontId="66" fillId="0" borderId="66" xfId="0" applyNumberFormat="1" applyFont="1" applyBorder="1"/>
    <xf numFmtId="3" fontId="66" fillId="0" borderId="75" xfId="0" applyNumberFormat="1" applyFont="1" applyBorder="1"/>
    <xf numFmtId="9" fontId="61" fillId="10" borderId="64" xfId="7" applyFont="1" applyFill="1" applyBorder="1"/>
    <xf numFmtId="3" fontId="66" fillId="0" borderId="88" xfId="0" applyNumberFormat="1" applyFont="1" applyBorder="1"/>
    <xf numFmtId="3" fontId="66" fillId="0" borderId="91" xfId="0" applyNumberFormat="1" applyFont="1" applyBorder="1"/>
    <xf numFmtId="9" fontId="61" fillId="10" borderId="40" xfId="7" applyFont="1" applyFill="1" applyBorder="1"/>
    <xf numFmtId="164" fontId="155" fillId="0" borderId="2" xfId="1" applyNumberFormat="1" applyFont="1" applyBorder="1"/>
    <xf numFmtId="0" fontId="106" fillId="0" borderId="41" xfId="0" applyFont="1" applyBorder="1" applyAlignment="1">
      <alignment horizontal="center" vertical="center"/>
    </xf>
    <xf numFmtId="0" fontId="119" fillId="0" borderId="0" xfId="0" applyFont="1" applyAlignment="1">
      <alignment horizontal="center" vertical="center" wrapText="1" readingOrder="1"/>
    </xf>
    <xf numFmtId="166" fontId="66" fillId="0" borderId="70" xfId="0" applyNumberFormat="1" applyFont="1" applyBorder="1"/>
    <xf numFmtId="166" fontId="66" fillId="0" borderId="13" xfId="0" applyNumberFormat="1" applyFont="1" applyBorder="1"/>
    <xf numFmtId="166" fontId="66" fillId="0" borderId="14" xfId="0" applyNumberFormat="1" applyFont="1" applyBorder="1"/>
    <xf numFmtId="166" fontId="66" fillId="0" borderId="43" xfId="0" applyNumberFormat="1" applyFont="1" applyBorder="1"/>
    <xf numFmtId="166" fontId="66" fillId="0" borderId="2" xfId="0" applyNumberFormat="1" applyFont="1" applyBorder="1"/>
    <xf numFmtId="37" fontId="66" fillId="0" borderId="12" xfId="0" applyNumberFormat="1" applyFont="1" applyBorder="1" applyAlignment="1">
      <alignment horizontal="center"/>
    </xf>
    <xf numFmtId="37" fontId="66" fillId="0" borderId="13" xfId="0" applyNumberFormat="1" applyFont="1" applyBorder="1" applyAlignment="1">
      <alignment horizontal="center"/>
    </xf>
    <xf numFmtId="37" fontId="66" fillId="0" borderId="14" xfId="0" applyNumberFormat="1" applyFont="1" applyBorder="1" applyAlignment="1">
      <alignment horizontal="center"/>
    </xf>
    <xf numFmtId="3" fontId="66" fillId="0" borderId="20" xfId="0" applyNumberFormat="1" applyFont="1" applyBorder="1"/>
    <xf numFmtId="3" fontId="66" fillId="0" borderId="13" xfId="0" applyNumberFormat="1" applyFont="1" applyBorder="1"/>
    <xf numFmtId="3" fontId="66" fillId="0" borderId="14" xfId="0" applyNumberFormat="1" applyFont="1" applyBorder="1"/>
    <xf numFmtId="9" fontId="61" fillId="10" borderId="51" xfId="7" applyFont="1" applyFill="1" applyBorder="1"/>
    <xf numFmtId="3" fontId="66" fillId="0" borderId="19" xfId="0" applyNumberFormat="1" applyFont="1" applyBorder="1"/>
    <xf numFmtId="3" fontId="66" fillId="0" borderId="102" xfId="0" applyNumberFormat="1" applyFont="1" applyBorder="1"/>
    <xf numFmtId="3" fontId="66" fillId="0" borderId="104" xfId="0" applyNumberFormat="1" applyFont="1" applyBorder="1"/>
    <xf numFmtId="9" fontId="61" fillId="10" borderId="34" xfId="7" applyFont="1" applyFill="1" applyBorder="1"/>
    <xf numFmtId="0" fontId="87" fillId="0" borderId="0" xfId="10" applyFont="1"/>
    <xf numFmtId="0" fontId="106" fillId="0" borderId="45" xfId="0" applyFont="1" applyBorder="1" applyAlignment="1">
      <alignment horizontal="center" vertical="center"/>
    </xf>
    <xf numFmtId="0" fontId="119" fillId="0" borderId="54" xfId="0" applyFont="1" applyBorder="1" applyAlignment="1">
      <alignment horizontal="center" vertical="center" wrapText="1" readingOrder="1"/>
    </xf>
    <xf numFmtId="166" fontId="66" fillId="0" borderId="72" xfId="0" applyNumberFormat="1" applyFont="1" applyBorder="1"/>
    <xf numFmtId="166" fontId="66" fillId="0" borderId="67" xfId="0" applyNumberFormat="1" applyFont="1" applyBorder="1"/>
    <xf numFmtId="166" fontId="66" fillId="0" borderId="79" xfId="0" applyNumberFormat="1" applyFont="1" applyBorder="1"/>
    <xf numFmtId="166" fontId="66" fillId="0" borderId="49" xfId="0" applyNumberFormat="1" applyFont="1" applyBorder="1"/>
    <xf numFmtId="166" fontId="66" fillId="0" borderId="46" xfId="0" applyNumberFormat="1" applyFont="1" applyBorder="1"/>
    <xf numFmtId="37" fontId="66" fillId="0" borderId="80" xfId="0" applyNumberFormat="1" applyFont="1" applyBorder="1" applyAlignment="1">
      <alignment horizontal="center"/>
    </xf>
    <xf numFmtId="37" fontId="66" fillId="0" borderId="67" xfId="0" applyNumberFormat="1" applyFont="1" applyBorder="1" applyAlignment="1">
      <alignment horizontal="center"/>
    </xf>
    <xf numFmtId="37" fontId="66" fillId="0" borderId="79" xfId="0" applyNumberFormat="1" applyFont="1" applyBorder="1" applyAlignment="1">
      <alignment horizontal="center"/>
    </xf>
    <xf numFmtId="3" fontId="66" fillId="0" borderId="78" xfId="0" applyNumberFormat="1" applyFont="1" applyBorder="1"/>
    <xf numFmtId="3" fontId="66" fillId="0" borderId="67" xfId="0" applyNumberFormat="1" applyFont="1" applyBorder="1"/>
    <xf numFmtId="3" fontId="66" fillId="0" borderId="79" xfId="0" applyNumberFormat="1" applyFont="1" applyBorder="1"/>
    <xf numFmtId="9" fontId="61" fillId="10" borderId="65" xfId="7" applyFont="1" applyFill="1" applyBorder="1"/>
    <xf numFmtId="3" fontId="66" fillId="0" borderId="81" xfId="0" applyNumberFormat="1" applyFont="1" applyBorder="1"/>
    <xf numFmtId="3" fontId="66" fillId="0" borderId="48" xfId="0" applyNumberFormat="1" applyFont="1" applyBorder="1"/>
    <xf numFmtId="3" fontId="66" fillId="0" borderId="95" xfId="0" applyNumberFormat="1" applyFont="1" applyBorder="1"/>
    <xf numFmtId="9" fontId="61" fillId="10" borderId="55" xfId="7" applyFont="1" applyFill="1" applyBorder="1"/>
    <xf numFmtId="166" fontId="66" fillId="0" borderId="69" xfId="0" applyNumberFormat="1" applyFont="1" applyBorder="1"/>
    <xf numFmtId="166" fontId="66" fillId="0" borderId="30" xfId="0" applyNumberFormat="1" applyFont="1" applyBorder="1"/>
    <xf numFmtId="166" fontId="66" fillId="0" borderId="33" xfId="0" applyNumberFormat="1" applyFont="1" applyBorder="1"/>
    <xf numFmtId="166" fontId="66" fillId="0" borderId="86" xfId="0" applyNumberFormat="1" applyFont="1" applyBorder="1"/>
    <xf numFmtId="166" fontId="66" fillId="0" borderId="9" xfId="0" applyNumberFormat="1" applyFont="1" applyBorder="1"/>
    <xf numFmtId="37" fontId="66" fillId="0" borderId="29" xfId="0" applyNumberFormat="1" applyFont="1" applyBorder="1" applyAlignment="1">
      <alignment horizontal="center"/>
    </xf>
    <xf numFmtId="37" fontId="66" fillId="0" borderId="30" xfId="0" applyNumberFormat="1" applyFont="1" applyBorder="1" applyAlignment="1">
      <alignment horizontal="center"/>
    </xf>
    <xf numFmtId="37" fontId="66" fillId="0" borderId="33" xfId="0" applyNumberFormat="1" applyFont="1" applyBorder="1" applyAlignment="1">
      <alignment horizontal="center"/>
    </xf>
    <xf numFmtId="3" fontId="66" fillId="0" borderId="32" xfId="0" applyNumberFormat="1" applyFont="1" applyBorder="1"/>
    <xf numFmtId="3" fontId="66" fillId="0" borderId="30" xfId="0" applyNumberFormat="1" applyFont="1" applyBorder="1"/>
    <xf numFmtId="3" fontId="66" fillId="0" borderId="33" xfId="0" applyNumberFormat="1" applyFont="1" applyBorder="1"/>
    <xf numFmtId="3" fontId="66" fillId="0" borderId="89" xfId="0" applyNumberFormat="1" applyFont="1" applyBorder="1"/>
    <xf numFmtId="3" fontId="66" fillId="0" borderId="69" xfId="0" applyNumberFormat="1" applyFont="1" applyBorder="1"/>
    <xf numFmtId="166" fontId="66" fillId="0" borderId="93" xfId="0" applyNumberFormat="1" applyFont="1" applyBorder="1"/>
    <xf numFmtId="166" fontId="66" fillId="0" borderId="17" xfId="0" applyNumberFormat="1" applyFont="1" applyBorder="1"/>
    <xf numFmtId="166" fontId="66" fillId="0" borderId="18" xfId="0" applyNumberFormat="1" applyFont="1" applyBorder="1"/>
    <xf numFmtId="37" fontId="66" fillId="0" borderId="16" xfId="0" applyNumberFormat="1" applyFont="1" applyBorder="1" applyAlignment="1">
      <alignment horizontal="center"/>
    </xf>
    <xf numFmtId="37" fontId="66" fillId="0" borderId="17" xfId="0" applyNumberFormat="1" applyFont="1" applyBorder="1" applyAlignment="1">
      <alignment horizontal="center"/>
    </xf>
    <xf numFmtId="37" fontId="66" fillId="0" borderId="18" xfId="0" applyNumberFormat="1" applyFont="1" applyBorder="1" applyAlignment="1">
      <alignment horizontal="center"/>
    </xf>
    <xf numFmtId="3" fontId="66" fillId="0" borderId="21" xfId="0" applyNumberFormat="1" applyFont="1" applyBorder="1"/>
    <xf numFmtId="3" fontId="66" fillId="0" borderId="17" xfId="0" applyNumberFormat="1" applyFont="1" applyBorder="1"/>
    <xf numFmtId="3" fontId="66" fillId="0" borderId="18" xfId="0" applyNumberFormat="1" applyFont="1" applyBorder="1"/>
    <xf numFmtId="0" fontId="120" fillId="13" borderId="0" xfId="0" applyFont="1" applyFill="1" applyAlignment="1">
      <alignment vertical="top" wrapText="1" readingOrder="1"/>
    </xf>
    <xf numFmtId="0" fontId="67" fillId="12" borderId="0" xfId="0" applyFont="1" applyFill="1" applyAlignment="1">
      <alignment horizontal="center"/>
    </xf>
    <xf numFmtId="37" fontId="136" fillId="12" borderId="94" xfId="0" applyNumberFormat="1" applyFont="1" applyFill="1" applyBorder="1" applyAlignment="1">
      <alignment horizontal="center"/>
    </xf>
    <xf numFmtId="37" fontId="136" fillId="12" borderId="25" xfId="0" applyNumberFormat="1" applyFont="1" applyFill="1" applyBorder="1" applyAlignment="1">
      <alignment horizontal="center"/>
    </xf>
    <xf numFmtId="37" fontId="136" fillId="12" borderId="97" xfId="0" applyNumberFormat="1" applyFont="1" applyFill="1" applyBorder="1" applyAlignment="1">
      <alignment horizontal="center"/>
    </xf>
    <xf numFmtId="37" fontId="136" fillId="12" borderId="24" xfId="0" applyNumberFormat="1" applyFont="1" applyFill="1" applyBorder="1" applyAlignment="1">
      <alignment horizontal="center"/>
    </xf>
    <xf numFmtId="3" fontId="136" fillId="12" borderId="24" xfId="0" applyNumberFormat="1" applyFont="1" applyFill="1" applyBorder="1" applyAlignment="1">
      <alignment horizontal="center"/>
    </xf>
    <xf numFmtId="3" fontId="136" fillId="12" borderId="25" xfId="0" applyNumberFormat="1" applyFont="1" applyFill="1" applyBorder="1" applyAlignment="1">
      <alignment horizontal="center"/>
    </xf>
    <xf numFmtId="3" fontId="136" fillId="12" borderId="97" xfId="0" applyNumberFormat="1" applyFont="1" applyFill="1" applyBorder="1" applyAlignment="1">
      <alignment horizontal="center"/>
    </xf>
    <xf numFmtId="9" fontId="136" fillId="12" borderId="99" xfId="7" applyFont="1" applyFill="1" applyBorder="1" applyAlignment="1">
      <alignment horizontal="center"/>
    </xf>
    <xf numFmtId="3" fontId="136" fillId="12" borderId="43" xfId="0" applyNumberFormat="1" applyFont="1" applyFill="1" applyBorder="1" applyAlignment="1">
      <alignment horizontal="center"/>
    </xf>
    <xf numFmtId="3" fontId="136" fillId="12" borderId="26" xfId="0" applyNumberFormat="1" applyFont="1" applyFill="1" applyBorder="1" applyAlignment="1">
      <alignment horizontal="center"/>
    </xf>
    <xf numFmtId="9" fontId="136" fillId="12" borderId="4" xfId="7" applyFont="1" applyFill="1" applyBorder="1" applyAlignment="1">
      <alignment horizontal="center"/>
    </xf>
    <xf numFmtId="37" fontId="133" fillId="16" borderId="95" xfId="0" applyNumberFormat="1" applyFont="1" applyFill="1" applyBorder="1" applyAlignment="1">
      <alignment horizontal="center"/>
    </xf>
    <xf numFmtId="37" fontId="133" fillId="16" borderId="96" xfId="0" applyNumberFormat="1" applyFont="1" applyFill="1" applyBorder="1" applyAlignment="1">
      <alignment horizontal="center"/>
    </xf>
    <xf numFmtId="37" fontId="133" fillId="16" borderId="98" xfId="0" applyNumberFormat="1" applyFont="1" applyFill="1" applyBorder="1" applyAlignment="1">
      <alignment horizontal="center"/>
    </xf>
    <xf numFmtId="37" fontId="133" fillId="16" borderId="28" xfId="0" applyNumberFormat="1" applyFont="1" applyFill="1" applyBorder="1" applyAlignment="1">
      <alignment horizontal="center"/>
    </xf>
    <xf numFmtId="37" fontId="133" fillId="16" borderId="103" xfId="0" applyNumberFormat="1" applyFont="1" applyFill="1" applyBorder="1" applyAlignment="1">
      <alignment horizontal="center"/>
    </xf>
    <xf numFmtId="3" fontId="133" fillId="16" borderId="27" xfId="0" applyNumberFormat="1" applyFont="1" applyFill="1" applyBorder="1" applyAlignment="1">
      <alignment horizontal="center"/>
    </xf>
    <xf numFmtId="3" fontId="133" fillId="16" borderId="28" xfId="0" applyNumberFormat="1" applyFont="1" applyFill="1" applyBorder="1" applyAlignment="1">
      <alignment horizontal="center"/>
    </xf>
    <xf numFmtId="3" fontId="133" fillId="16" borderId="103" xfId="0" applyNumberFormat="1" applyFont="1" applyFill="1" applyBorder="1" applyAlignment="1">
      <alignment horizontal="center"/>
    </xf>
    <xf numFmtId="3" fontId="133" fillId="16" borderId="49" xfId="0" applyNumberFormat="1" applyFont="1" applyFill="1" applyBorder="1" applyAlignment="1">
      <alignment horizontal="center"/>
    </xf>
    <xf numFmtId="3" fontId="133" fillId="16" borderId="105" xfId="0" applyNumberFormat="1" applyFont="1" applyFill="1" applyBorder="1" applyAlignment="1">
      <alignment horizontal="center"/>
    </xf>
    <xf numFmtId="0" fontId="132" fillId="0" borderId="0" xfId="0" applyFont="1" applyAlignment="1">
      <alignment vertical="top" wrapText="1" readingOrder="1"/>
    </xf>
    <xf numFmtId="0" fontId="133" fillId="0" borderId="0" xfId="0" applyFont="1" applyAlignment="1">
      <alignment horizontal="center"/>
    </xf>
    <xf numFmtId="37" fontId="133" fillId="0" borderId="0" xfId="0" applyNumberFormat="1" applyFont="1" applyAlignment="1">
      <alignment horizontal="center"/>
    </xf>
    <xf numFmtId="37" fontId="67" fillId="0" borderId="0" xfId="0" applyNumberFormat="1" applyFont="1" applyAlignment="1">
      <alignment horizontal="center"/>
    </xf>
    <xf numFmtId="37" fontId="133" fillId="0" borderId="50" xfId="0" applyNumberFormat="1" applyFont="1" applyBorder="1" applyAlignment="1">
      <alignment horizontal="center"/>
    </xf>
    <xf numFmtId="37" fontId="133" fillId="0" borderId="82" xfId="0" applyNumberFormat="1" applyFont="1" applyBorder="1" applyAlignment="1">
      <alignment horizontal="center"/>
    </xf>
    <xf numFmtId="9" fontId="133" fillId="0" borderId="83" xfId="7" applyFont="1" applyFill="1" applyBorder="1" applyAlignment="1">
      <alignment horizontal="center"/>
    </xf>
    <xf numFmtId="167" fontId="66" fillId="0" borderId="2" xfId="0" applyNumberFormat="1" applyFont="1" applyBorder="1"/>
    <xf numFmtId="167" fontId="66" fillId="24" borderId="2" xfId="0" applyNumberFormat="1" applyFont="1" applyFill="1" applyBorder="1"/>
    <xf numFmtId="168" fontId="106" fillId="27" borderId="2" xfId="0" applyNumberFormat="1" applyFont="1" applyFill="1" applyBorder="1" applyAlignment="1">
      <alignment horizontal="center" vertical="center"/>
    </xf>
    <xf numFmtId="9" fontId="61" fillId="10" borderId="57" xfId="7" applyFont="1" applyFill="1" applyBorder="1"/>
    <xf numFmtId="9" fontId="61" fillId="10" borderId="6" xfId="7" applyFont="1" applyFill="1" applyBorder="1"/>
    <xf numFmtId="9" fontId="61" fillId="10" borderId="60" xfId="7" applyFont="1" applyFill="1" applyBorder="1"/>
    <xf numFmtId="167" fontId="136" fillId="12" borderId="24" xfId="0" applyNumberFormat="1" applyFont="1" applyFill="1" applyBorder="1" applyAlignment="1">
      <alignment horizontal="center"/>
    </xf>
    <xf numFmtId="9" fontId="136" fillId="12" borderId="23" xfId="7" applyFont="1" applyFill="1" applyBorder="1" applyAlignment="1">
      <alignment horizontal="center"/>
    </xf>
    <xf numFmtId="9" fontId="136" fillId="12" borderId="2" xfId="7" applyFont="1" applyFill="1" applyBorder="1" applyAlignment="1">
      <alignment horizontal="center"/>
    </xf>
    <xf numFmtId="39" fontId="133" fillId="16" borderId="27" xfId="0" applyNumberFormat="1" applyFont="1" applyFill="1" applyBorder="1" applyAlignment="1">
      <alignment horizontal="center"/>
    </xf>
    <xf numFmtId="0" fontId="58" fillId="0" borderId="0" xfId="8" applyFont="1" applyAlignment="1">
      <alignment horizontal="left"/>
    </xf>
    <xf numFmtId="0" fontId="156" fillId="0" borderId="0" xfId="0" applyFont="1" applyAlignment="1">
      <alignment horizontal="left" vertical="center"/>
    </xf>
    <xf numFmtId="0" fontId="55" fillId="0" borderId="0" xfId="8" applyFont="1"/>
    <xf numFmtId="0" fontId="0" fillId="0" borderId="0" xfId="0" applyAlignment="1">
      <alignment horizontal="center" vertical="center"/>
    </xf>
    <xf numFmtId="0" fontId="104" fillId="6" borderId="2" xfId="0" applyFont="1" applyFill="1" applyBorder="1" applyAlignment="1">
      <alignment horizontal="center"/>
    </xf>
    <xf numFmtId="0" fontId="104" fillId="6" borderId="2" xfId="0" applyFont="1" applyFill="1" applyBorder="1" applyAlignment="1">
      <alignment horizontal="center" wrapText="1"/>
    </xf>
    <xf numFmtId="0" fontId="75" fillId="0" borderId="208" xfId="0" applyFont="1" applyBorder="1" applyAlignment="1">
      <alignment horizontal="left" vertical="center" wrapText="1"/>
    </xf>
    <xf numFmtId="0" fontId="158" fillId="0" borderId="210" xfId="10" quotePrefix="1" applyFont="1" applyBorder="1"/>
    <xf numFmtId="0" fontId="75" fillId="0" borderId="211" xfId="0" applyFont="1" applyBorder="1" applyAlignment="1">
      <alignment horizontal="left" vertical="center" wrapText="1"/>
    </xf>
    <xf numFmtId="0" fontId="158" fillId="0" borderId="213" xfId="10" quotePrefix="1" applyFont="1" applyBorder="1"/>
    <xf numFmtId="0" fontId="75" fillId="0" borderId="214" xfId="0" applyFont="1" applyBorder="1" applyAlignment="1">
      <alignment horizontal="left" vertical="center" wrapText="1"/>
    </xf>
    <xf numFmtId="0" fontId="75" fillId="0" borderId="209" xfId="0" applyFont="1" applyBorder="1" applyAlignment="1">
      <alignment horizontal="left" vertical="center" wrapText="1"/>
    </xf>
    <xf numFmtId="0" fontId="75" fillId="0" borderId="212" xfId="0" applyFont="1" applyBorder="1" applyAlignment="1">
      <alignment horizontal="left" vertical="center" wrapText="1"/>
    </xf>
    <xf numFmtId="164" fontId="0" fillId="0" borderId="0" xfId="1" applyNumberFormat="1" applyFont="1"/>
    <xf numFmtId="164" fontId="0" fillId="0" borderId="0" xfId="1" applyNumberFormat="1" applyFont="1" applyFill="1"/>
    <xf numFmtId="164" fontId="0" fillId="0" borderId="2" xfId="0" applyNumberFormat="1" applyBorder="1"/>
    <xf numFmtId="164" fontId="17" fillId="0" borderId="2" xfId="1" applyNumberFormat="1" applyFont="1" applyBorder="1"/>
    <xf numFmtId="164" fontId="17" fillId="0" borderId="0" xfId="1" applyNumberFormat="1" applyFont="1" applyFill="1"/>
    <xf numFmtId="10" fontId="0" fillId="50" borderId="137" xfId="0" applyNumberFormat="1" applyFill="1" applyBorder="1" applyAlignment="1">
      <alignment horizontal="center" vertical="center" wrapText="1"/>
    </xf>
    <xf numFmtId="10" fontId="0" fillId="0" borderId="47" xfId="7" applyNumberFormat="1" applyFont="1" applyBorder="1" applyAlignment="1">
      <alignment horizontal="center"/>
    </xf>
    <xf numFmtId="10" fontId="0" fillId="0" borderId="46" xfId="7" applyNumberFormat="1" applyFont="1" applyFill="1" applyBorder="1" applyAlignment="1">
      <alignment horizontal="center"/>
    </xf>
    <xf numFmtId="10" fontId="0" fillId="0" borderId="46" xfId="7" applyNumberFormat="1" applyFont="1" applyBorder="1" applyAlignment="1">
      <alignment horizontal="center"/>
    </xf>
    <xf numFmtId="9" fontId="0" fillId="0" borderId="46" xfId="7" applyFont="1" applyBorder="1" applyAlignment="1">
      <alignment horizontal="center"/>
    </xf>
    <xf numFmtId="10" fontId="0" fillId="0" borderId="49" xfId="7" applyNumberFormat="1" applyFont="1" applyBorder="1" applyAlignment="1">
      <alignment horizontal="center"/>
    </xf>
    <xf numFmtId="10" fontId="0" fillId="3" borderId="47" xfId="7" applyNumberFormat="1" applyFont="1" applyFill="1" applyBorder="1" applyAlignment="1">
      <alignment horizontal="center"/>
    </xf>
    <xf numFmtId="10" fontId="0" fillId="28" borderId="46" xfId="7" applyNumberFormat="1" applyFont="1" applyFill="1" applyBorder="1" applyAlignment="1">
      <alignment horizontal="center"/>
    </xf>
    <xf numFmtId="3" fontId="0" fillId="50" borderId="137" xfId="0" applyNumberFormat="1" applyFill="1" applyBorder="1" applyAlignment="1">
      <alignment horizontal="center" vertical="center" wrapText="1"/>
    </xf>
    <xf numFmtId="3" fontId="0" fillId="0" borderId="197" xfId="0" applyNumberFormat="1" applyBorder="1" applyAlignment="1">
      <alignment horizontal="center"/>
    </xf>
    <xf numFmtId="3" fontId="0" fillId="0" borderId="46" xfId="0" applyNumberFormat="1" applyBorder="1" applyAlignment="1">
      <alignment horizontal="center"/>
    </xf>
    <xf numFmtId="3" fontId="159" fillId="0" borderId="117" xfId="0" applyNumberFormat="1" applyFont="1" applyBorder="1" applyAlignment="1">
      <alignment horizontal="center"/>
    </xf>
    <xf numFmtId="3" fontId="160" fillId="0" borderId="117" xfId="0" applyNumberFormat="1" applyFont="1" applyBorder="1" applyAlignment="1">
      <alignment horizontal="center"/>
    </xf>
    <xf numFmtId="0" fontId="161" fillId="39" borderId="13" xfId="0" applyFont="1" applyFill="1" applyBorder="1" applyAlignment="1">
      <alignment horizontal="center" vertical="center"/>
    </xf>
    <xf numFmtId="10" fontId="0" fillId="50" borderId="140" xfId="0" applyNumberFormat="1" applyFill="1" applyBorder="1" applyAlignment="1">
      <alignment horizontal="center" vertical="center" wrapText="1"/>
    </xf>
    <xf numFmtId="10" fontId="0" fillId="0" borderId="44" xfId="7" applyNumberFormat="1" applyFont="1" applyBorder="1" applyAlignment="1">
      <alignment horizontal="center"/>
    </xf>
    <xf numFmtId="10" fontId="0" fillId="0" borderId="2" xfId="7" applyNumberFormat="1" applyFont="1" applyFill="1" applyBorder="1" applyAlignment="1">
      <alignment horizontal="center"/>
    </xf>
    <xf numFmtId="10" fontId="0" fillId="0" borderId="2" xfId="7" applyNumberFormat="1" applyFont="1" applyBorder="1" applyAlignment="1">
      <alignment horizontal="center"/>
    </xf>
    <xf numFmtId="9" fontId="0" fillId="0" borderId="2" xfId="7" applyFont="1" applyBorder="1" applyAlignment="1">
      <alignment horizontal="center"/>
    </xf>
    <xf numFmtId="10" fontId="0" fillId="0" borderId="43" xfId="7" applyNumberFormat="1" applyFont="1" applyBorder="1" applyAlignment="1">
      <alignment horizontal="center"/>
    </xf>
    <xf numFmtId="10" fontId="0" fillId="3" borderId="44" xfId="7" applyNumberFormat="1" applyFont="1" applyFill="1" applyBorder="1" applyAlignment="1">
      <alignment horizontal="center"/>
    </xf>
    <xf numFmtId="10" fontId="0" fillId="28" borderId="2" xfId="7" applyNumberFormat="1" applyFont="1" applyFill="1" applyBorder="1" applyAlignment="1">
      <alignment horizontal="center"/>
    </xf>
    <xf numFmtId="3" fontId="0" fillId="50" borderId="140" xfId="0" applyNumberFormat="1" applyFill="1" applyBorder="1" applyAlignment="1">
      <alignment horizontal="center" vertical="center" wrapText="1"/>
    </xf>
    <xf numFmtId="3" fontId="0" fillId="0" borderId="50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59" fillId="0" borderId="141" xfId="0" applyNumberFormat="1" applyFont="1" applyBorder="1" applyAlignment="1">
      <alignment horizontal="center"/>
    </xf>
    <xf numFmtId="3" fontId="160" fillId="0" borderId="141" xfId="0" applyNumberFormat="1" applyFon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159" fillId="48" borderId="141" xfId="0" applyNumberFormat="1" applyFont="1" applyFill="1" applyBorder="1" applyAlignment="1">
      <alignment horizontal="center"/>
    </xf>
    <xf numFmtId="10" fontId="0" fillId="50" borderId="120" xfId="0" applyNumberFormat="1" applyFill="1" applyBorder="1" applyAlignment="1">
      <alignment horizontal="center" vertical="center" wrapText="1"/>
    </xf>
    <xf numFmtId="10" fontId="0" fillId="0" borderId="164" xfId="7" applyNumberFormat="1" applyFont="1" applyBorder="1" applyAlignment="1">
      <alignment horizontal="center"/>
    </xf>
    <xf numFmtId="10" fontId="0" fillId="0" borderId="101" xfId="7" applyNumberFormat="1" applyFont="1" applyFill="1" applyBorder="1" applyAlignment="1">
      <alignment horizontal="center"/>
    </xf>
    <xf numFmtId="10" fontId="0" fillId="0" borderId="101" xfId="7" applyNumberFormat="1" applyFont="1" applyBorder="1" applyAlignment="1">
      <alignment horizontal="center"/>
    </xf>
    <xf numFmtId="9" fontId="0" fillId="0" borderId="101" xfId="7" applyFont="1" applyBorder="1" applyAlignment="1">
      <alignment horizontal="center"/>
    </xf>
    <xf numFmtId="10" fontId="0" fillId="0" borderId="100" xfId="7" applyNumberFormat="1" applyFont="1" applyBorder="1" applyAlignment="1">
      <alignment horizontal="center"/>
    </xf>
    <xf numFmtId="10" fontId="0" fillId="3" borderId="164" xfId="7" applyNumberFormat="1" applyFont="1" applyFill="1" applyBorder="1" applyAlignment="1">
      <alignment horizontal="center"/>
    </xf>
    <xf numFmtId="10" fontId="0" fillId="28" borderId="101" xfId="7" applyNumberFormat="1" applyFont="1" applyFill="1" applyBorder="1" applyAlignment="1">
      <alignment horizontal="center"/>
    </xf>
    <xf numFmtId="3" fontId="0" fillId="50" borderId="120" xfId="0" applyNumberFormat="1" applyFill="1" applyBorder="1" applyAlignment="1">
      <alignment horizontal="center" vertical="center" wrapText="1"/>
    </xf>
    <xf numFmtId="3" fontId="0" fillId="0" borderId="196" xfId="0" applyNumberFormat="1" applyBorder="1" applyAlignment="1">
      <alignment horizontal="center"/>
    </xf>
    <xf numFmtId="3" fontId="0" fillId="0" borderId="101" xfId="0" applyNumberFormat="1" applyBorder="1" applyAlignment="1">
      <alignment horizontal="center"/>
    </xf>
    <xf numFmtId="3" fontId="159" fillId="0" borderId="120" xfId="0" applyNumberFormat="1" applyFont="1" applyBorder="1" applyAlignment="1">
      <alignment horizontal="center"/>
    </xf>
    <xf numFmtId="3" fontId="160" fillId="0" borderId="120" xfId="0" applyNumberFormat="1" applyFont="1" applyBorder="1" applyAlignment="1">
      <alignment horizontal="center"/>
    </xf>
    <xf numFmtId="0" fontId="45" fillId="50" borderId="44" xfId="12" applyFill="1" applyBorder="1" applyAlignment="1">
      <alignment horizontal="center" vertical="center" wrapText="1"/>
    </xf>
    <xf numFmtId="0" fontId="45" fillId="12" borderId="2" xfId="12" applyFill="1" applyBorder="1" applyAlignment="1">
      <alignment horizontal="center" vertical="center" wrapText="1"/>
    </xf>
    <xf numFmtId="0" fontId="45" fillId="27" borderId="43" xfId="12" applyFill="1" applyBorder="1" applyAlignment="1">
      <alignment horizontal="center" vertical="center" wrapText="1"/>
    </xf>
    <xf numFmtId="0" fontId="162" fillId="7" borderId="0" xfId="0" applyFont="1" applyFill="1" applyAlignment="1">
      <alignment horizontal="center" vertical="center" wrapText="1"/>
    </xf>
    <xf numFmtId="0" fontId="43" fillId="6" borderId="159" xfId="0" applyFont="1" applyFill="1" applyBorder="1" applyAlignment="1">
      <alignment horizontal="center" vertical="center" wrapText="1"/>
    </xf>
    <xf numFmtId="0" fontId="43" fillId="6" borderId="62" xfId="0" applyFont="1" applyFill="1" applyBorder="1" applyAlignment="1">
      <alignment horizontal="center" vertical="center" wrapText="1"/>
    </xf>
    <xf numFmtId="0" fontId="163" fillId="5" borderId="62" xfId="0" applyFont="1" applyFill="1" applyBorder="1" applyAlignment="1">
      <alignment horizontal="center" vertical="center" wrapText="1"/>
    </xf>
    <xf numFmtId="0" fontId="164" fillId="38" borderId="62" xfId="0" applyFont="1" applyFill="1" applyBorder="1" applyAlignment="1">
      <alignment horizontal="center" vertical="center" wrapText="1"/>
    </xf>
    <xf numFmtId="0" fontId="165" fillId="34" borderId="62" xfId="0" applyFont="1" applyFill="1" applyBorder="1" applyAlignment="1">
      <alignment horizontal="center" vertical="center" wrapText="1"/>
    </xf>
    <xf numFmtId="0" fontId="164" fillId="23" borderId="87" xfId="0" applyFont="1" applyFill="1" applyBorder="1" applyAlignment="1">
      <alignment horizontal="center" vertical="center" wrapText="1"/>
    </xf>
    <xf numFmtId="0" fontId="28" fillId="22" borderId="53" xfId="0" applyFont="1" applyFill="1" applyBorder="1" applyAlignment="1">
      <alignment horizontal="center" vertical="center" wrapText="1"/>
    </xf>
    <xf numFmtId="0" fontId="43" fillId="7" borderId="53" xfId="0" applyFont="1" applyFill="1" applyBorder="1" applyAlignment="1">
      <alignment horizontal="center" vertical="center" wrapText="1"/>
    </xf>
    <xf numFmtId="0" fontId="43" fillId="7" borderId="35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28" fillId="22" borderId="0" xfId="0" applyFont="1" applyFill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3" fillId="6" borderId="0" xfId="0" applyFont="1" applyFill="1" applyAlignment="1">
      <alignment horizontal="center" vertical="center" wrapText="1"/>
    </xf>
    <xf numFmtId="0" fontId="167" fillId="0" borderId="0" xfId="0" applyFont="1"/>
    <xf numFmtId="164" fontId="167" fillId="0" borderId="0" xfId="1" applyNumberFormat="1" applyFont="1"/>
    <xf numFmtId="164" fontId="167" fillId="0" borderId="0" xfId="1" applyNumberFormat="1" applyFont="1" applyFill="1"/>
    <xf numFmtId="0" fontId="168" fillId="0" borderId="0" xfId="0" applyFont="1"/>
    <xf numFmtId="0" fontId="169" fillId="43" borderId="0" xfId="0" applyFont="1" applyFill="1"/>
    <xf numFmtId="9" fontId="0" fillId="0" borderId="47" xfId="7" applyFont="1" applyBorder="1" applyAlignment="1">
      <alignment horizontal="center"/>
    </xf>
    <xf numFmtId="9" fontId="0" fillId="0" borderId="44" xfId="7" applyFont="1" applyBorder="1" applyAlignment="1">
      <alignment horizontal="center"/>
    </xf>
    <xf numFmtId="9" fontId="0" fillId="0" borderId="164" xfId="7" applyFont="1" applyBorder="1" applyAlignment="1">
      <alignment horizontal="center"/>
    </xf>
    <xf numFmtId="0" fontId="43" fillId="8" borderId="0" xfId="0" applyFont="1" applyFill="1"/>
    <xf numFmtId="0" fontId="0" fillId="48" borderId="0" xfId="0" applyFill="1"/>
    <xf numFmtId="9" fontId="0" fillId="0" borderId="49" xfId="7" applyFont="1" applyBorder="1" applyAlignment="1">
      <alignment horizontal="center"/>
    </xf>
    <xf numFmtId="9" fontId="0" fillId="0" borderId="43" xfId="7" applyFont="1" applyBorder="1" applyAlignment="1">
      <alignment horizontal="center"/>
    </xf>
    <xf numFmtId="9" fontId="0" fillId="0" borderId="100" xfId="7" applyFont="1" applyBorder="1" applyAlignment="1">
      <alignment horizontal="center"/>
    </xf>
    <xf numFmtId="0" fontId="161" fillId="39" borderId="30" xfId="0" applyFont="1" applyFill="1" applyBorder="1" applyAlignment="1">
      <alignment horizontal="center" vertical="center"/>
    </xf>
    <xf numFmtId="0" fontId="162" fillId="7" borderId="37" xfId="0" applyFont="1" applyFill="1" applyBorder="1" applyAlignment="1">
      <alignment horizontal="center" vertical="center" wrapText="1"/>
    </xf>
    <xf numFmtId="0" fontId="43" fillId="42" borderId="0" xfId="0" applyFont="1" applyFill="1"/>
    <xf numFmtId="3" fontId="0" fillId="50" borderId="215" xfId="0" applyNumberFormat="1" applyFill="1" applyBorder="1" applyAlignment="1">
      <alignment horizontal="center" vertical="center" wrapText="1"/>
    </xf>
    <xf numFmtId="0" fontId="161" fillId="39" borderId="14" xfId="0" applyFont="1" applyFill="1" applyBorder="1" applyAlignment="1">
      <alignment horizontal="center" vertical="center"/>
    </xf>
    <xf numFmtId="3" fontId="0" fillId="50" borderId="149" xfId="0" applyNumberFormat="1" applyFill="1" applyBorder="1" applyAlignment="1">
      <alignment horizontal="center" vertical="center" wrapText="1"/>
    </xf>
    <xf numFmtId="3" fontId="0" fillId="50" borderId="111" xfId="0" applyNumberFormat="1" applyFill="1" applyBorder="1" applyAlignment="1">
      <alignment horizontal="center" vertical="center" wrapText="1"/>
    </xf>
    <xf numFmtId="3" fontId="0" fillId="0" borderId="183" xfId="0" applyNumberFormat="1" applyBorder="1" applyAlignment="1">
      <alignment horizontal="center"/>
    </xf>
    <xf numFmtId="0" fontId="161" fillId="39" borderId="148" xfId="0" applyFont="1" applyFill="1" applyBorder="1" applyAlignment="1">
      <alignment horizontal="center" vertical="center"/>
    </xf>
    <xf numFmtId="3" fontId="0" fillId="0" borderId="83" xfId="0" applyNumberFormat="1" applyBorder="1" applyAlignment="1">
      <alignment horizontal="center"/>
    </xf>
    <xf numFmtId="0" fontId="161" fillId="39" borderId="195" xfId="0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center"/>
    </xf>
    <xf numFmtId="0" fontId="161" fillId="39" borderId="147" xfId="0" applyFont="1" applyFill="1" applyBorder="1" applyAlignment="1">
      <alignment horizontal="center" vertical="center"/>
    </xf>
    <xf numFmtId="10" fontId="0" fillId="50" borderId="141" xfId="0" applyNumberFormat="1" applyFill="1" applyBorder="1" applyAlignment="1">
      <alignment horizontal="center" vertical="center" wrapText="1"/>
    </xf>
    <xf numFmtId="3" fontId="0" fillId="0" borderId="194" xfId="0" applyNumberFormat="1" applyBorder="1" applyAlignment="1">
      <alignment horizontal="center"/>
    </xf>
    <xf numFmtId="0" fontId="161" fillId="39" borderId="146" xfId="0" applyFont="1" applyFill="1" applyBorder="1" applyAlignment="1">
      <alignment horizontal="center" vertical="center"/>
    </xf>
    <xf numFmtId="0" fontId="53" fillId="0" borderId="0" xfId="0" applyFont="1"/>
    <xf numFmtId="0" fontId="45" fillId="50" borderId="2" xfId="12" applyFill="1" applyBorder="1" applyAlignment="1">
      <alignment horizontal="center" vertical="center" wrapText="1"/>
    </xf>
    <xf numFmtId="0" fontId="45" fillId="27" borderId="2" xfId="12" applyFill="1" applyBorder="1" applyAlignment="1">
      <alignment horizontal="center" vertical="center" wrapText="1"/>
    </xf>
    <xf numFmtId="0" fontId="43" fillId="7" borderId="2" xfId="0" applyFont="1" applyFill="1" applyBorder="1" applyAlignment="1">
      <alignment horizontal="center" vertical="center" wrapText="1"/>
    </xf>
    <xf numFmtId="164" fontId="53" fillId="0" borderId="0" xfId="1" applyNumberFormat="1" applyFont="1"/>
    <xf numFmtId="0" fontId="43" fillId="7" borderId="37" xfId="0" applyFont="1" applyFill="1" applyBorder="1" applyAlignment="1">
      <alignment horizontal="center" vertical="center" wrapText="1"/>
    </xf>
    <xf numFmtId="0" fontId="43" fillId="7" borderId="117" xfId="0" applyFont="1" applyFill="1" applyBorder="1" applyAlignment="1">
      <alignment horizontal="center" vertical="center" wrapText="1"/>
    </xf>
    <xf numFmtId="164" fontId="53" fillId="0" borderId="0" xfId="1" applyNumberFormat="1" applyFont="1" applyAlignment="1">
      <alignment horizontal="center" vertical="center"/>
    </xf>
    <xf numFmtId="0" fontId="43" fillId="41" borderId="0" xfId="0" applyFont="1" applyFill="1"/>
    <xf numFmtId="10" fontId="78" fillId="50" borderId="2" xfId="7" applyNumberFormat="1" applyFont="1" applyFill="1" applyBorder="1" applyAlignment="1">
      <alignment horizontal="center" vertical="center" wrapText="1"/>
    </xf>
    <xf numFmtId="10" fontId="78" fillId="31" borderId="2" xfId="7" applyNumberFormat="1" applyFont="1" applyFill="1" applyBorder="1" applyAlignment="1">
      <alignment horizontal="center" vertical="center" wrapText="1"/>
    </xf>
    <xf numFmtId="0" fontId="55" fillId="4" borderId="160" xfId="0" applyFont="1" applyFill="1" applyBorder="1" applyAlignment="1">
      <alignment horizontal="center" vertical="center" wrapText="1"/>
    </xf>
    <xf numFmtId="3" fontId="101" fillId="50" borderId="34" xfId="12" applyNumberFormat="1" applyFont="1" applyFill="1" applyBorder="1" applyAlignment="1">
      <alignment horizontal="center" vertical="center" wrapText="1"/>
    </xf>
    <xf numFmtId="0" fontId="101" fillId="0" borderId="216" xfId="12" applyFont="1" applyBorder="1" applyAlignment="1">
      <alignment horizontal="center" vertical="center" wrapText="1"/>
    </xf>
    <xf numFmtId="0" fontId="101" fillId="0" borderId="217" xfId="12" applyFont="1" applyBorder="1" applyAlignment="1">
      <alignment horizontal="center" vertical="center" wrapText="1"/>
    </xf>
    <xf numFmtId="171" fontId="101" fillId="0" borderId="218" xfId="12" applyNumberFormat="1" applyFont="1" applyBorder="1" applyAlignment="1">
      <alignment horizontal="center" vertical="center" wrapText="1"/>
    </xf>
    <xf numFmtId="171" fontId="101" fillId="0" borderId="219" xfId="12" applyNumberFormat="1" applyFont="1" applyBorder="1" applyAlignment="1">
      <alignment horizontal="center" vertical="center" wrapText="1"/>
    </xf>
    <xf numFmtId="0" fontId="170" fillId="0" borderId="0" xfId="0" applyFont="1" applyAlignment="1">
      <alignment horizontal="left" vertical="center"/>
    </xf>
    <xf numFmtId="0" fontId="170" fillId="46" borderId="0" xfId="2" applyFont="1" applyFill="1" applyAlignment="1">
      <alignment horizontal="left" vertical="center"/>
    </xf>
    <xf numFmtId="0" fontId="171" fillId="0" borderId="0" xfId="10" applyFont="1" applyAlignment="1">
      <alignment horizontal="left" vertical="center"/>
    </xf>
    <xf numFmtId="0" fontId="61" fillId="36" borderId="0" xfId="0" applyFont="1" applyFill="1"/>
    <xf numFmtId="0" fontId="172" fillId="0" borderId="0" xfId="10" applyFont="1" applyAlignment="1">
      <alignment horizontal="left" vertical="center"/>
    </xf>
    <xf numFmtId="0" fontId="70" fillId="0" borderId="0" xfId="0" applyFont="1"/>
    <xf numFmtId="0" fontId="173" fillId="0" borderId="0" xfId="0" applyFont="1"/>
    <xf numFmtId="0" fontId="154" fillId="0" borderId="0" xfId="0" applyFont="1"/>
    <xf numFmtId="0" fontId="157" fillId="0" borderId="0" xfId="10" applyFont="1" applyAlignment="1">
      <alignment horizontal="left" vertical="center"/>
    </xf>
    <xf numFmtId="0" fontId="78" fillId="23" borderId="0" xfId="0" applyFont="1" applyFill="1" applyAlignment="1">
      <alignment horizontal="center" vertical="center"/>
    </xf>
    <xf numFmtId="0" fontId="81" fillId="23" borderId="0" xfId="8" applyFont="1" applyFill="1" applyAlignment="1">
      <alignment horizontal="left" vertical="center"/>
    </xf>
    <xf numFmtId="0" fontId="81" fillId="23" borderId="0" xfId="0" applyFont="1" applyFill="1" applyAlignment="1">
      <alignment horizontal="left" vertical="center"/>
    </xf>
    <xf numFmtId="0" fontId="170" fillId="23" borderId="0" xfId="2" applyFont="1" applyFill="1" applyAlignment="1">
      <alignment horizontal="left" vertical="center"/>
    </xf>
    <xf numFmtId="0" fontId="67" fillId="0" borderId="84" xfId="12" applyFont="1" applyBorder="1" applyAlignment="1">
      <alignment vertical="center"/>
    </xf>
    <xf numFmtId="0" fontId="101" fillId="0" borderId="168" xfId="12" applyFont="1" applyBorder="1" applyAlignment="1">
      <alignment vertical="center" wrapText="1"/>
    </xf>
    <xf numFmtId="0" fontId="101" fillId="0" borderId="169" xfId="12" applyFont="1" applyBorder="1" applyAlignment="1">
      <alignment vertical="center" wrapText="1"/>
    </xf>
    <xf numFmtId="43" fontId="101" fillId="22" borderId="178" xfId="12" applyNumberFormat="1" applyFont="1" applyFill="1" applyBorder="1" applyAlignment="1">
      <alignment vertical="center" wrapText="1"/>
    </xf>
    <xf numFmtId="0" fontId="176" fillId="0" borderId="0" xfId="12" applyFont="1"/>
    <xf numFmtId="0" fontId="177" fillId="0" borderId="0" xfId="0" applyFont="1" applyAlignment="1">
      <alignment horizontal="left"/>
    </xf>
    <xf numFmtId="0" fontId="176" fillId="0" borderId="53" xfId="12" applyFont="1" applyBorder="1" applyAlignment="1">
      <alignment horizontal="center" vertical="center"/>
    </xf>
    <xf numFmtId="0" fontId="176" fillId="0" borderId="115" xfId="12" applyFont="1" applyBorder="1"/>
    <xf numFmtId="0" fontId="176" fillId="0" borderId="137" xfId="12" applyFont="1" applyBorder="1" applyAlignment="1">
      <alignment horizontal="center" vertical="center"/>
    </xf>
    <xf numFmtId="0" fontId="178" fillId="20" borderId="141" xfId="12" applyFont="1" applyFill="1" applyBorder="1" applyAlignment="1">
      <alignment horizontal="center" vertical="center" wrapText="1"/>
    </xf>
    <xf numFmtId="0" fontId="178" fillId="20" borderId="140" xfId="12" applyFont="1" applyFill="1" applyBorder="1" applyAlignment="1">
      <alignment horizontal="center" vertical="center"/>
    </xf>
    <xf numFmtId="0" fontId="178" fillId="20" borderId="140" xfId="12" applyFont="1" applyFill="1" applyBorder="1" applyAlignment="1">
      <alignment horizontal="center" vertical="center" wrapText="1"/>
    </xf>
    <xf numFmtId="0" fontId="178" fillId="20" borderId="201" xfId="12" applyFont="1" applyFill="1" applyBorder="1" applyAlignment="1">
      <alignment horizontal="center" vertical="center" wrapText="1"/>
    </xf>
    <xf numFmtId="0" fontId="178" fillId="20" borderId="53" xfId="12" applyFont="1" applyFill="1" applyBorder="1" applyAlignment="1">
      <alignment horizontal="center" vertical="center"/>
    </xf>
    <xf numFmtId="0" fontId="179" fillId="20" borderId="141" xfId="12" applyFont="1" applyFill="1" applyBorder="1" applyAlignment="1">
      <alignment horizontal="center" vertical="center"/>
    </xf>
    <xf numFmtId="0" fontId="176" fillId="20" borderId="140" xfId="12" applyFont="1" applyFill="1" applyBorder="1" applyAlignment="1">
      <alignment horizontal="center" vertical="center"/>
    </xf>
    <xf numFmtId="0" fontId="176" fillId="20" borderId="137" xfId="12" applyFont="1" applyFill="1" applyBorder="1" applyAlignment="1">
      <alignment horizontal="center" vertical="center"/>
    </xf>
    <xf numFmtId="0" fontId="177" fillId="0" borderId="0" xfId="0" applyFont="1"/>
    <xf numFmtId="0" fontId="180" fillId="6" borderId="2" xfId="0" applyFont="1" applyFill="1" applyBorder="1" applyAlignment="1">
      <alignment vertical="center" wrapText="1"/>
    </xf>
    <xf numFmtId="0" fontId="177" fillId="0" borderId="2" xfId="0" applyFont="1" applyBorder="1"/>
    <xf numFmtId="0" fontId="177" fillId="0" borderId="107" xfId="1" applyNumberFormat="1" applyFont="1" applyBorder="1" applyAlignment="1">
      <alignment horizontal="center"/>
    </xf>
    <xf numFmtId="0" fontId="177" fillId="33" borderId="106" xfId="1" applyNumberFormat="1" applyFont="1" applyFill="1" applyBorder="1" applyAlignment="1">
      <alignment horizontal="center"/>
    </xf>
    <xf numFmtId="0" fontId="177" fillId="0" borderId="106" xfId="1" applyNumberFormat="1" applyFont="1" applyBorder="1" applyAlignment="1">
      <alignment horizontal="center"/>
    </xf>
    <xf numFmtId="0" fontId="177" fillId="36" borderId="0" xfId="16" applyFont="1" applyFill="1" applyAlignment="1">
      <alignment horizontal="left" vertical="center"/>
    </xf>
    <xf numFmtId="0" fontId="177" fillId="0" borderId="2" xfId="16" applyFont="1" applyBorder="1" applyAlignment="1">
      <alignment vertical="center" wrapText="1"/>
    </xf>
    <xf numFmtId="0" fontId="177" fillId="22" borderId="2" xfId="16" applyFont="1" applyFill="1" applyBorder="1" applyAlignment="1">
      <alignment horizontal="center" vertical="center" wrapText="1"/>
    </xf>
    <xf numFmtId="0" fontId="179" fillId="0" borderId="0" xfId="12" applyFont="1"/>
    <xf numFmtId="0" fontId="176" fillId="0" borderId="0" xfId="12" applyFont="1" applyAlignment="1">
      <alignment vertical="center"/>
    </xf>
    <xf numFmtId="0" fontId="182" fillId="0" borderId="51" xfId="12" applyFont="1" applyBorder="1" applyAlignment="1">
      <alignment vertical="center"/>
    </xf>
    <xf numFmtId="0" fontId="183" fillId="51" borderId="9" xfId="0" applyFont="1" applyFill="1" applyBorder="1" applyAlignment="1">
      <alignment horizontal="left" vertical="center" wrapText="1"/>
    </xf>
    <xf numFmtId="0" fontId="183" fillId="48" borderId="2" xfId="0" applyFont="1" applyFill="1" applyBorder="1" applyAlignment="1">
      <alignment horizontal="left" vertical="center" wrapText="1"/>
    </xf>
    <xf numFmtId="0" fontId="177" fillId="0" borderId="186" xfId="0" applyFont="1" applyBorder="1" applyAlignment="1">
      <alignment horizontal="left"/>
    </xf>
    <xf numFmtId="0" fontId="177" fillId="0" borderId="187" xfId="0" applyFont="1" applyBorder="1" applyAlignment="1">
      <alignment horizontal="left"/>
    </xf>
    <xf numFmtId="0" fontId="177" fillId="0" borderId="192" xfId="0" applyFont="1" applyBorder="1" applyAlignment="1">
      <alignment horizontal="center" vertical="center"/>
    </xf>
    <xf numFmtId="0" fontId="177" fillId="0" borderId="140" xfId="0" applyFont="1" applyBorder="1" applyAlignment="1">
      <alignment horizontal="left" vertical="center" wrapText="1"/>
    </xf>
    <xf numFmtId="0" fontId="177" fillId="0" borderId="53" xfId="0" applyFont="1" applyBorder="1" applyAlignment="1">
      <alignment horizontal="center" vertical="center" wrapText="1"/>
    </xf>
    <xf numFmtId="0" fontId="176" fillId="0" borderId="0" xfId="12" applyFont="1" applyAlignment="1">
      <alignment vertical="center" wrapText="1"/>
    </xf>
    <xf numFmtId="43" fontId="107" fillId="49" borderId="107" xfId="1" applyFont="1" applyFill="1" applyBorder="1" applyAlignment="1">
      <alignment horizontal="center" vertical="center" wrapText="1"/>
    </xf>
    <xf numFmtId="43" fontId="66" fillId="0" borderId="41" xfId="1" applyFont="1" applyBorder="1" applyAlignment="1">
      <alignment horizontal="center" vertical="center" wrapText="1"/>
    </xf>
    <xf numFmtId="43" fontId="66" fillId="0" borderId="0" xfId="1" applyFont="1" applyBorder="1" applyAlignment="1">
      <alignment horizontal="center" vertical="center" wrapText="1"/>
    </xf>
    <xf numFmtId="43" fontId="66" fillId="0" borderId="34" xfId="1" applyFont="1" applyBorder="1" applyAlignment="1">
      <alignment horizontal="center" vertical="center" wrapText="1"/>
    </xf>
    <xf numFmtId="43" fontId="75" fillId="0" borderId="41" xfId="1" applyFont="1" applyBorder="1" applyAlignment="1">
      <alignment horizontal="center"/>
    </xf>
    <xf numFmtId="43" fontId="75" fillId="0" borderId="0" xfId="1" applyFont="1" applyBorder="1" applyAlignment="1">
      <alignment horizontal="center"/>
    </xf>
    <xf numFmtId="43" fontId="75" fillId="0" borderId="34" xfId="1" applyFont="1" applyBorder="1" applyAlignment="1">
      <alignment horizontal="center"/>
    </xf>
    <xf numFmtId="43" fontId="75" fillId="0" borderId="41" xfId="1" applyFont="1" applyBorder="1"/>
    <xf numFmtId="43" fontId="75" fillId="0" borderId="0" xfId="1" applyFont="1" applyBorder="1"/>
    <xf numFmtId="43" fontId="75" fillId="0" borderId="34" xfId="1" applyFont="1" applyBorder="1"/>
    <xf numFmtId="43" fontId="75" fillId="0" borderId="45" xfId="1" applyFont="1" applyBorder="1"/>
    <xf numFmtId="43" fontId="75" fillId="0" borderId="54" xfId="1" applyFont="1" applyBorder="1"/>
    <xf numFmtId="43" fontId="75" fillId="0" borderId="55" xfId="1" applyFont="1" applyBorder="1"/>
    <xf numFmtId="0" fontId="75" fillId="6" borderId="115" xfId="0" applyFont="1" applyFill="1" applyBorder="1"/>
    <xf numFmtId="0" fontId="75" fillId="33" borderId="122" xfId="1" applyNumberFormat="1" applyFont="1" applyFill="1" applyBorder="1" applyAlignment="1">
      <alignment horizontal="center"/>
    </xf>
    <xf numFmtId="0" fontId="75" fillId="0" borderId="122" xfId="1" applyNumberFormat="1" applyFont="1" applyBorder="1" applyAlignment="1">
      <alignment horizontal="center"/>
    </xf>
    <xf numFmtId="0" fontId="75" fillId="0" borderId="221" xfId="1" applyNumberFormat="1" applyFont="1" applyBorder="1" applyAlignment="1">
      <alignment horizontal="center"/>
    </xf>
    <xf numFmtId="43" fontId="107" fillId="49" borderId="220" xfId="1" applyFont="1" applyFill="1" applyBorder="1" applyAlignment="1">
      <alignment horizontal="center" vertical="center" wrapText="1"/>
    </xf>
    <xf numFmtId="0" fontId="43" fillId="6" borderId="35" xfId="0" applyFont="1" applyFill="1" applyBorder="1" applyAlignment="1">
      <alignment horizontal="center" vertical="center" wrapText="1"/>
    </xf>
    <xf numFmtId="0" fontId="28" fillId="22" borderId="36" xfId="0" applyFont="1" applyFill="1" applyBorder="1" applyAlignment="1">
      <alignment horizontal="center" vertical="center" wrapText="1"/>
    </xf>
    <xf numFmtId="0" fontId="43" fillId="7" borderId="45" xfId="0" applyFont="1" applyFill="1" applyBorder="1" applyAlignment="1">
      <alignment horizontal="center" vertical="center" wrapText="1"/>
    </xf>
    <xf numFmtId="0" fontId="28" fillId="22" borderId="55" xfId="0" applyFont="1" applyFill="1" applyBorder="1" applyAlignment="1">
      <alignment horizontal="center" vertical="center" wrapText="1"/>
    </xf>
    <xf numFmtId="0" fontId="164" fillId="23" borderId="65" xfId="0" applyFont="1" applyFill="1" applyBorder="1" applyAlignment="1">
      <alignment horizontal="center" vertical="center" wrapText="1"/>
    </xf>
    <xf numFmtId="0" fontId="165" fillId="34" borderId="60" xfId="0" applyFont="1" applyFill="1" applyBorder="1" applyAlignment="1">
      <alignment horizontal="center" vertical="center" wrapText="1"/>
    </xf>
    <xf numFmtId="0" fontId="164" fillId="38" borderId="60" xfId="0" applyFont="1" applyFill="1" applyBorder="1" applyAlignment="1">
      <alignment horizontal="center" vertical="center" wrapText="1"/>
    </xf>
    <xf numFmtId="0" fontId="163" fillId="5" borderId="60" xfId="0" applyFont="1" applyFill="1" applyBorder="1" applyAlignment="1">
      <alignment horizontal="center" vertical="center" wrapText="1"/>
    </xf>
    <xf numFmtId="0" fontId="43" fillId="6" borderId="60" xfId="0" applyFont="1" applyFill="1" applyBorder="1" applyAlignment="1">
      <alignment horizontal="center" vertical="center" wrapText="1"/>
    </xf>
    <xf numFmtId="0" fontId="104" fillId="6" borderId="114" xfId="0" applyFont="1" applyFill="1" applyBorder="1" applyAlignment="1">
      <alignment horizontal="center" vertical="center" wrapText="1"/>
    </xf>
    <xf numFmtId="0" fontId="28" fillId="27" borderId="53" xfId="0" applyFont="1" applyFill="1" applyBorder="1" applyAlignment="1">
      <alignment horizontal="center" vertical="center" wrapText="1"/>
    </xf>
    <xf numFmtId="0" fontId="43" fillId="25" borderId="36" xfId="0" applyFont="1" applyFill="1" applyBorder="1" applyAlignment="1">
      <alignment horizontal="center" vertical="center" wrapText="1"/>
    </xf>
    <xf numFmtId="43" fontId="101" fillId="0" borderId="178" xfId="12" applyNumberFormat="1" applyFont="1" applyBorder="1" applyAlignment="1">
      <alignment vertical="center" wrapText="1"/>
    </xf>
    <xf numFmtId="43" fontId="101" fillId="0" borderId="178" xfId="12" applyNumberFormat="1" applyFont="1" applyBorder="1" applyAlignment="1">
      <alignment horizontal="center" vertical="center" wrapText="1"/>
    </xf>
    <xf numFmtId="43" fontId="101" fillId="0" borderId="184" xfId="12" applyNumberFormat="1" applyFont="1" applyBorder="1" applyAlignment="1">
      <alignment vertical="center" wrapText="1"/>
    </xf>
    <xf numFmtId="3" fontId="53" fillId="50" borderId="115" xfId="0" applyNumberFormat="1" applyFont="1" applyFill="1" applyBorder="1" applyAlignment="1">
      <alignment horizontal="center" vertical="center" wrapText="1"/>
    </xf>
    <xf numFmtId="0" fontId="78" fillId="0" borderId="54" xfId="0" applyFont="1" applyBorder="1" applyAlignment="1">
      <alignment horizontal="center" vertical="center"/>
    </xf>
    <xf numFmtId="0" fontId="119" fillId="0" borderId="54" xfId="0" applyFont="1" applyBorder="1" applyAlignment="1">
      <alignment horizontal="center" vertical="center"/>
    </xf>
    <xf numFmtId="0" fontId="78" fillId="5" borderId="45" xfId="0" applyFont="1" applyFill="1" applyBorder="1"/>
    <xf numFmtId="0" fontId="78" fillId="0" borderId="45" xfId="0" applyFont="1" applyBorder="1"/>
    <xf numFmtId="0" fontId="78" fillId="0" borderId="54" xfId="0" applyFont="1" applyBorder="1"/>
    <xf numFmtId="0" fontId="120" fillId="34" borderId="91" xfId="0" applyFont="1" applyFill="1" applyBorder="1" applyAlignment="1">
      <alignment horizontal="center" vertical="center"/>
    </xf>
    <xf numFmtId="0" fontId="120" fillId="34" borderId="31" xfId="0" applyFont="1" applyFill="1" applyBorder="1" applyAlignment="1">
      <alignment horizontal="center" vertical="center"/>
    </xf>
    <xf numFmtId="0" fontId="120" fillId="34" borderId="10" xfId="0" applyFont="1" applyFill="1" applyBorder="1" applyAlignment="1">
      <alignment horizontal="center" vertical="center"/>
    </xf>
    <xf numFmtId="0" fontId="120" fillId="34" borderId="135" xfId="0" applyFont="1" applyFill="1" applyBorder="1" applyAlignment="1">
      <alignment horizontal="center" vertical="center" wrapText="1"/>
    </xf>
    <xf numFmtId="0" fontId="120" fillId="34" borderId="136" xfId="0" applyFont="1" applyFill="1" applyBorder="1" applyAlignment="1">
      <alignment horizontal="center" vertical="center" wrapText="1"/>
    </xf>
    <xf numFmtId="0" fontId="62" fillId="34" borderId="41" xfId="0" applyFont="1" applyFill="1" applyBorder="1"/>
    <xf numFmtId="10" fontId="186" fillId="0" borderId="149" xfId="7" applyNumberFormat="1" applyFont="1" applyBorder="1" applyAlignment="1">
      <alignment horizontal="center" vertical="center"/>
    </xf>
    <xf numFmtId="37" fontId="186" fillId="0" borderId="123" xfId="0" applyNumberFormat="1" applyFont="1" applyBorder="1" applyAlignment="1">
      <alignment horizontal="center" vertical="center"/>
    </xf>
    <xf numFmtId="10" fontId="187" fillId="2" borderId="149" xfId="7" applyNumberFormat="1" applyFont="1" applyFill="1" applyBorder="1" applyAlignment="1">
      <alignment horizontal="center" vertical="center"/>
    </xf>
    <xf numFmtId="37" fontId="187" fillId="2" borderId="123" xfId="0" applyNumberFormat="1" applyFont="1" applyFill="1" applyBorder="1" applyAlignment="1">
      <alignment horizontal="center" vertical="center"/>
    </xf>
    <xf numFmtId="10" fontId="186" fillId="16" borderId="45" xfId="0" applyNumberFormat="1" applyFont="1" applyFill="1" applyBorder="1" applyAlignment="1">
      <alignment horizontal="center" vertical="center"/>
    </xf>
    <xf numFmtId="37" fontId="186" fillId="16" borderId="55" xfId="0" applyNumberFormat="1" applyFont="1" applyFill="1" applyBorder="1" applyAlignment="1">
      <alignment horizontal="center" vertical="center"/>
    </xf>
    <xf numFmtId="0" fontId="120" fillId="34" borderId="229" xfId="0" applyFont="1" applyFill="1" applyBorder="1" applyAlignment="1">
      <alignment horizontal="center" vertical="center" wrapText="1"/>
    </xf>
    <xf numFmtId="10" fontId="121" fillId="0" borderId="123" xfId="7" applyNumberFormat="1" applyFont="1" applyBorder="1" applyAlignment="1">
      <alignment horizontal="center" vertical="center"/>
    </xf>
    <xf numFmtId="10" fontId="67" fillId="2" borderId="123" xfId="7" applyNumberFormat="1" applyFont="1" applyFill="1" applyBorder="1" applyAlignment="1">
      <alignment horizontal="center" vertical="center"/>
    </xf>
    <xf numFmtId="10" fontId="121" fillId="0" borderId="138" xfId="7" applyNumberFormat="1" applyFont="1" applyBorder="1" applyAlignment="1">
      <alignment horizontal="center" vertical="center"/>
    </xf>
    <xf numFmtId="0" fontId="78" fillId="0" borderId="48" xfId="0" applyFont="1" applyBorder="1"/>
    <xf numFmtId="0" fontId="101" fillId="0" borderId="0" xfId="0" applyFont="1"/>
    <xf numFmtId="0" fontId="189" fillId="52" borderId="222" xfId="0" applyFont="1" applyFill="1" applyBorder="1" applyAlignment="1">
      <alignment horizontal="center" vertical="center"/>
    </xf>
    <xf numFmtId="0" fontId="189" fillId="52" borderId="223" xfId="0" applyFont="1" applyFill="1" applyBorder="1" applyAlignment="1">
      <alignment horizontal="center" vertical="center"/>
    </xf>
    <xf numFmtId="164" fontId="189" fillId="52" borderId="227" xfId="1" applyNumberFormat="1" applyFont="1" applyFill="1" applyBorder="1" applyAlignment="1">
      <alignment horizontal="center" vertical="center"/>
    </xf>
    <xf numFmtId="10" fontId="191" fillId="34" borderId="227" xfId="7" applyNumberFormat="1" applyFont="1" applyFill="1" applyBorder="1" applyAlignment="1">
      <alignment horizontal="center" vertical="center"/>
    </xf>
    <xf numFmtId="164" fontId="191" fillId="34" borderId="228" xfId="1" applyNumberFormat="1" applyFont="1" applyFill="1" applyBorder="1" applyAlignment="1">
      <alignment horizontal="center" vertical="center"/>
    </xf>
    <xf numFmtId="0" fontId="120" fillId="34" borderId="146" xfId="0" applyFont="1" applyFill="1" applyBorder="1" applyAlignment="1">
      <alignment horizontal="center" vertical="center" wrapText="1"/>
    </xf>
    <xf numFmtId="0" fontId="62" fillId="34" borderId="115" xfId="0" applyFont="1" applyFill="1" applyBorder="1"/>
    <xf numFmtId="0" fontId="78" fillId="5" borderId="116" xfId="0" applyFont="1" applyFill="1" applyBorder="1"/>
    <xf numFmtId="164" fontId="190" fillId="52" borderId="230" xfId="1" applyNumberFormat="1" applyFont="1" applyFill="1" applyBorder="1"/>
    <xf numFmtId="164" fontId="190" fillId="52" borderId="53" xfId="1" applyNumberFormat="1" applyFont="1" applyFill="1" applyBorder="1"/>
    <xf numFmtId="0" fontId="120" fillId="34" borderId="77" xfId="0" applyFont="1" applyFill="1" applyBorder="1" applyAlignment="1">
      <alignment horizontal="center" vertical="center"/>
    </xf>
    <xf numFmtId="0" fontId="120" fillId="34" borderId="112" xfId="0" applyFont="1" applyFill="1" applyBorder="1" applyAlignment="1">
      <alignment horizontal="center" vertical="center"/>
    </xf>
    <xf numFmtId="0" fontId="120" fillId="34" borderId="131" xfId="0" applyFont="1" applyFill="1" applyBorder="1" applyAlignment="1">
      <alignment horizontal="center" vertical="center" wrapText="1"/>
    </xf>
    <xf numFmtId="0" fontId="120" fillId="34" borderId="88" xfId="0" applyFont="1" applyFill="1" applyBorder="1" applyAlignment="1">
      <alignment horizontal="center" vertical="center" wrapText="1"/>
    </xf>
    <xf numFmtId="0" fontId="192" fillId="52" borderId="222" xfId="0" applyFont="1" applyFill="1" applyBorder="1" applyAlignment="1">
      <alignment horizontal="center" vertical="center"/>
    </xf>
    <xf numFmtId="0" fontId="192" fillId="52" borderId="223" xfId="0" applyFont="1" applyFill="1" applyBorder="1" applyAlignment="1">
      <alignment horizontal="center" vertical="center"/>
    </xf>
    <xf numFmtId="164" fontId="192" fillId="52" borderId="224" xfId="1" applyNumberFormat="1" applyFont="1" applyFill="1" applyBorder="1" applyAlignment="1">
      <alignment horizontal="center" vertical="center"/>
    </xf>
    <xf numFmtId="164" fontId="192" fillId="52" borderId="225" xfId="1" applyNumberFormat="1" applyFont="1" applyFill="1" applyBorder="1" applyAlignment="1">
      <alignment horizontal="center" vertical="center" wrapText="1"/>
    </xf>
    <xf numFmtId="10" fontId="192" fillId="52" borderId="226" xfId="7" applyNumberFormat="1" applyFont="1" applyFill="1" applyBorder="1" applyAlignment="1">
      <alignment horizontal="center" vertical="center" wrapText="1"/>
    </xf>
    <xf numFmtId="164" fontId="193" fillId="52" borderId="227" xfId="1" applyNumberFormat="1" applyFont="1" applyFill="1" applyBorder="1"/>
    <xf numFmtId="164" fontId="192" fillId="52" borderId="227" xfId="1" applyNumberFormat="1" applyFont="1" applyFill="1" applyBorder="1" applyAlignment="1">
      <alignment horizontal="center" vertical="center"/>
    </xf>
    <xf numFmtId="10" fontId="194" fillId="34" borderId="227" xfId="7" applyNumberFormat="1" applyFont="1" applyFill="1" applyBorder="1" applyAlignment="1">
      <alignment horizontal="center" vertical="center"/>
    </xf>
    <xf numFmtId="164" fontId="194" fillId="34" borderId="228" xfId="1" applyNumberFormat="1" applyFont="1" applyFill="1" applyBorder="1" applyAlignment="1">
      <alignment horizontal="center" vertical="center"/>
    </xf>
    <xf numFmtId="164" fontId="192" fillId="52" borderId="224" xfId="1" applyNumberFormat="1" applyFont="1" applyFill="1" applyBorder="1" applyAlignment="1">
      <alignment horizontal="center" vertical="center" wrapText="1"/>
    </xf>
    <xf numFmtId="10" fontId="192" fillId="52" borderId="228" xfId="7" applyNumberFormat="1" applyFont="1" applyFill="1" applyBorder="1" applyAlignment="1">
      <alignment horizontal="center" vertical="center" wrapText="1"/>
    </xf>
    <xf numFmtId="0" fontId="76" fillId="28" borderId="164" xfId="0" applyFont="1" applyFill="1" applyBorder="1" applyAlignment="1">
      <alignment horizontal="left" vertical="center" wrapText="1"/>
    </xf>
    <xf numFmtId="0" fontId="76" fillId="28" borderId="44" xfId="0" applyFont="1" applyFill="1" applyBorder="1" applyAlignment="1">
      <alignment horizontal="left" vertical="center" wrapText="1"/>
    </xf>
    <xf numFmtId="0" fontId="76" fillId="28" borderId="61" xfId="0" applyFont="1" applyFill="1" applyBorder="1" applyAlignment="1">
      <alignment horizontal="left" vertical="center" wrapText="1"/>
    </xf>
    <xf numFmtId="10" fontId="58" fillId="22" borderId="2" xfId="7" applyNumberFormat="1" applyFont="1" applyFill="1" applyBorder="1" applyAlignment="1">
      <alignment horizontal="center"/>
    </xf>
    <xf numFmtId="3" fontId="61" fillId="0" borderId="100" xfId="0" applyNumberFormat="1" applyFont="1" applyBorder="1"/>
    <xf numFmtId="0" fontId="61" fillId="0" borderId="101" xfId="0" applyFont="1" applyBorder="1"/>
    <xf numFmtId="10" fontId="58" fillId="22" borderId="101" xfId="7" applyNumberFormat="1" applyFont="1" applyFill="1" applyBorder="1" applyAlignment="1">
      <alignment horizontal="center"/>
    </xf>
    <xf numFmtId="3" fontId="61" fillId="0" borderId="164" xfId="0" applyNumberFormat="1" applyFont="1" applyBorder="1"/>
    <xf numFmtId="3" fontId="61" fillId="0" borderId="43" xfId="0" applyNumberFormat="1" applyFont="1" applyBorder="1"/>
    <xf numFmtId="3" fontId="61" fillId="0" borderId="44" xfId="0" applyNumberFormat="1" applyFont="1" applyBorder="1"/>
    <xf numFmtId="4" fontId="58" fillId="22" borderId="43" xfId="0" applyNumberFormat="1" applyFont="1" applyFill="1" applyBorder="1" applyAlignment="1">
      <alignment horizontal="center" vertical="center"/>
    </xf>
    <xf numFmtId="3" fontId="61" fillId="0" borderId="44" xfId="0" applyNumberFormat="1" applyFont="1" applyBorder="1" applyAlignment="1">
      <alignment vertical="center"/>
    </xf>
    <xf numFmtId="3" fontId="61" fillId="0" borderId="49" xfId="0" applyNumberFormat="1" applyFont="1" applyBorder="1"/>
    <xf numFmtId="0" fontId="61" fillId="0" borderId="46" xfId="0" applyFont="1" applyBorder="1"/>
    <xf numFmtId="3" fontId="61" fillId="0" borderId="47" xfId="0" applyNumberFormat="1" applyFont="1" applyBorder="1"/>
    <xf numFmtId="3" fontId="61" fillId="0" borderId="177" xfId="0" applyNumberFormat="1" applyFont="1" applyBorder="1"/>
    <xf numFmtId="0" fontId="61" fillId="0" borderId="1" xfId="0" applyFont="1" applyBorder="1"/>
    <xf numFmtId="3" fontId="61" fillId="0" borderId="109" xfId="0" applyNumberFormat="1" applyFont="1" applyBorder="1"/>
    <xf numFmtId="4" fontId="61" fillId="22" borderId="43" xfId="0" applyNumberFormat="1" applyFont="1" applyFill="1" applyBorder="1" applyAlignment="1">
      <alignment horizontal="center" vertical="center"/>
    </xf>
    <xf numFmtId="0" fontId="76" fillId="0" borderId="39" xfId="18" applyFont="1" applyBorder="1" applyAlignment="1">
      <alignment horizontal="center" vertical="center" wrapText="1"/>
    </xf>
    <xf numFmtId="0" fontId="76" fillId="0" borderId="115" xfId="18" applyFont="1" applyBorder="1" applyAlignment="1">
      <alignment horizontal="center" vertical="center" wrapText="1"/>
    </xf>
    <xf numFmtId="0" fontId="174" fillId="23" borderId="0" xfId="10" applyFont="1" applyFill="1" applyAlignment="1">
      <alignment vertical="center"/>
    </xf>
    <xf numFmtId="0" fontId="195" fillId="0" borderId="0" xfId="0" applyFont="1"/>
    <xf numFmtId="164" fontId="195" fillId="0" borderId="0" xfId="1" applyNumberFormat="1" applyFont="1"/>
    <xf numFmtId="164" fontId="195" fillId="0" borderId="0" xfId="1" applyNumberFormat="1" applyFont="1" applyFill="1"/>
    <xf numFmtId="0" fontId="196" fillId="0" borderId="0" xfId="10" applyFont="1" applyAlignment="1">
      <alignment horizontal="left" vertical="center"/>
    </xf>
    <xf numFmtId="0" fontId="197" fillId="0" borderId="0" xfId="0" applyFont="1" applyAlignment="1">
      <alignment horizontal="left" vertical="center"/>
    </xf>
    <xf numFmtId="43" fontId="61" fillId="0" borderId="0" xfId="0" applyNumberFormat="1" applyFont="1"/>
    <xf numFmtId="0" fontId="198" fillId="0" borderId="213" xfId="10" quotePrefix="1" applyFont="1" applyBorder="1"/>
    <xf numFmtId="0" fontId="75" fillId="0" borderId="231" xfId="0" applyFont="1" applyBorder="1" applyAlignment="1">
      <alignment horizontal="left" vertical="center" wrapText="1"/>
    </xf>
    <xf numFmtId="0" fontId="75" fillId="0" borderId="232" xfId="0" applyFont="1" applyBorder="1" applyAlignment="1">
      <alignment horizontal="left" vertical="center" wrapText="1"/>
    </xf>
    <xf numFmtId="0" fontId="198" fillId="0" borderId="233" xfId="10" quotePrefix="1" applyFont="1" applyBorder="1"/>
    <xf numFmtId="0" fontId="198" fillId="0" borderId="2" xfId="10" quotePrefix="1" applyFont="1" applyBorder="1"/>
    <xf numFmtId="3" fontId="61" fillId="0" borderId="43" xfId="0" applyNumberFormat="1" applyFont="1" applyBorder="1" applyAlignment="1">
      <alignment horizontal="center" vertical="center" wrapText="1"/>
    </xf>
    <xf numFmtId="10" fontId="77" fillId="0" borderId="2" xfId="7" applyNumberFormat="1" applyFont="1" applyBorder="1" applyAlignment="1">
      <alignment horizontal="center" vertical="center"/>
    </xf>
    <xf numFmtId="10" fontId="199" fillId="50" borderId="2" xfId="7" applyNumberFormat="1" applyFont="1" applyFill="1" applyBorder="1" applyAlignment="1">
      <alignment horizontal="center" vertical="center" wrapText="1"/>
    </xf>
    <xf numFmtId="10" fontId="38" fillId="31" borderId="63" xfId="7" applyNumberFormat="1" applyFont="1" applyFill="1" applyBorder="1" applyAlignment="1">
      <alignment horizontal="center" vertical="center" wrapText="1"/>
    </xf>
    <xf numFmtId="177" fontId="61" fillId="0" borderId="2" xfId="0" applyNumberFormat="1" applyFont="1" applyBorder="1" applyAlignment="1">
      <alignment horizontal="center" vertical="center" wrapText="1"/>
    </xf>
    <xf numFmtId="3" fontId="38" fillId="31" borderId="234" xfId="0" applyNumberFormat="1" applyFont="1" applyFill="1" applyBorder="1" applyAlignment="1">
      <alignment horizontal="center" vertical="center" wrapText="1"/>
    </xf>
    <xf numFmtId="3" fontId="58" fillId="23" borderId="235" xfId="0" applyNumberFormat="1" applyFont="1" applyFill="1" applyBorder="1" applyAlignment="1">
      <alignment horizontal="center" vertical="center" wrapText="1"/>
    </xf>
    <xf numFmtId="3" fontId="58" fillId="0" borderId="235" xfId="0" applyNumberFormat="1" applyFont="1" applyBorder="1" applyAlignment="1">
      <alignment horizontal="center" vertical="center" wrapText="1"/>
    </xf>
    <xf numFmtId="3" fontId="58" fillId="0" borderId="236" xfId="0" applyNumberFormat="1" applyFont="1" applyBorder="1" applyAlignment="1">
      <alignment horizontal="center" vertical="center" wrapText="1"/>
    </xf>
    <xf numFmtId="3" fontId="70" fillId="50" borderId="235" xfId="0" applyNumberFormat="1" applyFont="1" applyFill="1" applyBorder="1" applyAlignment="1">
      <alignment horizontal="center" vertical="center" wrapText="1"/>
    </xf>
    <xf numFmtId="3" fontId="70" fillId="50" borderId="237" xfId="0" applyNumberFormat="1" applyFont="1" applyFill="1" applyBorder="1" applyAlignment="1">
      <alignment horizontal="center" vertical="center" wrapText="1"/>
    </xf>
    <xf numFmtId="3" fontId="38" fillId="31" borderId="40" xfId="0" applyNumberFormat="1" applyFont="1" applyFill="1" applyBorder="1" applyAlignment="1">
      <alignment horizontal="center" vertical="center" wrapText="1"/>
    </xf>
    <xf numFmtId="3" fontId="58" fillId="23" borderId="123" xfId="0" applyNumberFormat="1" applyFont="1" applyFill="1" applyBorder="1" applyAlignment="1">
      <alignment horizontal="center" vertical="center" wrapText="1"/>
    </xf>
    <xf numFmtId="3" fontId="58" fillId="0" borderId="123" xfId="0" applyNumberFormat="1" applyFont="1" applyBorder="1" applyAlignment="1">
      <alignment horizontal="center" vertical="center" wrapText="1"/>
    </xf>
    <xf numFmtId="3" fontId="58" fillId="0" borderId="55" xfId="0" applyNumberFormat="1" applyFont="1" applyBorder="1" applyAlignment="1">
      <alignment horizontal="center" vertical="center" wrapText="1"/>
    </xf>
    <xf numFmtId="0" fontId="38" fillId="31" borderId="58" xfId="0" applyFont="1" applyFill="1" applyBorder="1" applyAlignment="1">
      <alignment horizontal="center" vertical="center" wrapText="1"/>
    </xf>
    <xf numFmtId="177" fontId="61" fillId="0" borderId="44" xfId="0" applyNumberFormat="1" applyFont="1" applyBorder="1" applyAlignment="1">
      <alignment horizontal="center" vertical="center" wrapText="1"/>
    </xf>
    <xf numFmtId="4" fontId="78" fillId="50" borderId="43" xfId="0" applyNumberFormat="1" applyFont="1" applyFill="1" applyBorder="1" applyAlignment="1">
      <alignment horizontal="center" vertical="center" wrapText="1"/>
    </xf>
    <xf numFmtId="4" fontId="78" fillId="50" borderId="44" xfId="0" applyNumberFormat="1" applyFont="1" applyFill="1" applyBorder="1" applyAlignment="1">
      <alignment horizontal="center" vertical="center" wrapText="1"/>
    </xf>
    <xf numFmtId="4" fontId="78" fillId="50" borderId="177" xfId="0" applyNumberFormat="1" applyFont="1" applyFill="1" applyBorder="1" applyAlignment="1">
      <alignment horizontal="center" vertical="center" wrapText="1"/>
    </xf>
    <xf numFmtId="4" fontId="78" fillId="50" borderId="109" xfId="0" applyNumberFormat="1" applyFont="1" applyFill="1" applyBorder="1" applyAlignment="1">
      <alignment horizontal="center" vertical="center" wrapText="1"/>
    </xf>
    <xf numFmtId="10" fontId="38" fillId="31" borderId="58" xfId="7" applyNumberFormat="1" applyFont="1" applyFill="1" applyBorder="1" applyAlignment="1">
      <alignment horizontal="center" vertical="center" wrapText="1"/>
    </xf>
    <xf numFmtId="10" fontId="77" fillId="0" borderId="44" xfId="7" applyNumberFormat="1" applyFont="1" applyBorder="1" applyAlignment="1">
      <alignment horizontal="center" vertical="center"/>
    </xf>
    <xf numFmtId="3" fontId="78" fillId="50" borderId="43" xfId="0" applyNumberFormat="1" applyFont="1" applyFill="1" applyBorder="1" applyAlignment="1">
      <alignment horizontal="center" vertical="center" wrapText="1"/>
    </xf>
    <xf numFmtId="10" fontId="199" fillId="50" borderId="44" xfId="7" applyNumberFormat="1" applyFont="1" applyFill="1" applyBorder="1" applyAlignment="1">
      <alignment horizontal="center" vertical="center" wrapText="1"/>
    </xf>
    <xf numFmtId="3" fontId="78" fillId="50" borderId="49" xfId="0" applyNumberFormat="1" applyFont="1" applyFill="1" applyBorder="1" applyAlignment="1">
      <alignment horizontal="center" vertical="center" wrapText="1"/>
    </xf>
    <xf numFmtId="10" fontId="199" fillId="50" borderId="47" xfId="7" applyNumberFormat="1" applyFont="1" applyFill="1" applyBorder="1" applyAlignment="1">
      <alignment horizontal="center" vertical="center" wrapText="1"/>
    </xf>
    <xf numFmtId="3" fontId="70" fillId="50" borderId="140" xfId="0" applyNumberFormat="1" applyFont="1" applyFill="1" applyBorder="1" applyAlignment="1">
      <alignment horizontal="center" vertical="center" wrapText="1"/>
    </xf>
    <xf numFmtId="3" fontId="70" fillId="50" borderId="201" xfId="0" applyNumberFormat="1" applyFont="1" applyFill="1" applyBorder="1" applyAlignment="1">
      <alignment horizontal="center" vertical="center" wrapText="1"/>
    </xf>
    <xf numFmtId="3" fontId="70" fillId="50" borderId="137" xfId="0" applyNumberFormat="1" applyFont="1" applyFill="1" applyBorder="1" applyAlignment="1">
      <alignment horizontal="center" vertical="center" wrapText="1"/>
    </xf>
    <xf numFmtId="3" fontId="200" fillId="23" borderId="182" xfId="0" applyNumberFormat="1" applyFont="1" applyFill="1" applyBorder="1" applyAlignment="1">
      <alignment horizontal="center" vertical="center" wrapText="1"/>
    </xf>
    <xf numFmtId="3" fontId="200" fillId="23" borderId="117" xfId="0" applyNumberFormat="1" applyFont="1" applyFill="1" applyBorder="1" applyAlignment="1">
      <alignment horizontal="center" vertical="center" wrapText="1"/>
    </xf>
    <xf numFmtId="0" fontId="105" fillId="2" borderId="43" xfId="0" applyFont="1" applyFill="1" applyBorder="1" applyAlignment="1">
      <alignment horizontal="center" vertical="center"/>
    </xf>
    <xf numFmtId="0" fontId="105" fillId="2" borderId="2" xfId="0" applyFont="1" applyFill="1" applyBorder="1" applyAlignment="1">
      <alignment horizontal="center" vertical="center"/>
    </xf>
    <xf numFmtId="0" fontId="105" fillId="2" borderId="44" xfId="0" applyFont="1" applyFill="1" applyBorder="1" applyAlignment="1">
      <alignment horizontal="center" vertical="center"/>
    </xf>
    <xf numFmtId="37" fontId="134" fillId="22" borderId="110" xfId="0" applyNumberFormat="1" applyFont="1" applyFill="1" applyBorder="1" applyAlignment="1">
      <alignment horizontal="center"/>
    </xf>
    <xf numFmtId="37" fontId="134" fillId="22" borderId="65" xfId="0" applyNumberFormat="1" applyFont="1" applyFill="1" applyBorder="1" applyAlignment="1">
      <alignment horizontal="center"/>
    </xf>
    <xf numFmtId="37" fontId="134" fillId="22" borderId="55" xfId="0" applyNumberFormat="1" applyFont="1" applyFill="1" applyBorder="1" applyAlignment="1">
      <alignment horizontal="center"/>
    </xf>
    <xf numFmtId="166" fontId="201" fillId="0" borderId="41" xfId="0" applyNumberFormat="1" applyFont="1" applyBorder="1"/>
    <xf numFmtId="166" fontId="201" fillId="0" borderId="0" xfId="0" applyNumberFormat="1" applyFont="1"/>
    <xf numFmtId="166" fontId="201" fillId="0" borderId="34" xfId="0" applyNumberFormat="1" applyFont="1" applyBorder="1"/>
    <xf numFmtId="166" fontId="201" fillId="0" borderId="45" xfId="0" applyNumberFormat="1" applyFont="1" applyBorder="1"/>
    <xf numFmtId="166" fontId="201" fillId="0" borderId="54" xfId="0" applyNumberFormat="1" applyFont="1" applyBorder="1"/>
    <xf numFmtId="166" fontId="201" fillId="0" borderId="55" xfId="0" applyNumberFormat="1" applyFont="1" applyBorder="1"/>
    <xf numFmtId="10" fontId="201" fillId="0" borderId="41" xfId="7" applyNumberFormat="1" applyFont="1" applyBorder="1"/>
    <xf numFmtId="10" fontId="201" fillId="0" borderId="34" xfId="7" applyNumberFormat="1" applyFont="1" applyBorder="1"/>
    <xf numFmtId="10" fontId="201" fillId="0" borderId="45" xfId="7" applyNumberFormat="1" applyFont="1" applyBorder="1"/>
    <xf numFmtId="10" fontId="201" fillId="0" borderId="54" xfId="7" applyNumberFormat="1" applyFont="1" applyBorder="1"/>
    <xf numFmtId="10" fontId="201" fillId="0" borderId="55" xfId="7" applyNumberFormat="1" applyFont="1" applyBorder="1"/>
    <xf numFmtId="10" fontId="134" fillId="22" borderId="84" xfId="7" applyNumberFormat="1" applyFont="1" applyFill="1" applyBorder="1" applyAlignment="1">
      <alignment horizontal="center"/>
    </xf>
    <xf numFmtId="10" fontId="134" fillId="22" borderId="87" xfId="7" applyNumberFormat="1" applyFont="1" applyFill="1" applyBorder="1" applyAlignment="1">
      <alignment horizontal="center"/>
    </xf>
    <xf numFmtId="10" fontId="134" fillId="22" borderId="37" xfId="7" applyNumberFormat="1" applyFont="1" applyFill="1" applyBorder="1" applyAlignment="1">
      <alignment horizontal="center"/>
    </xf>
    <xf numFmtId="10" fontId="201" fillId="0" borderId="0" xfId="7" applyNumberFormat="1" applyFont="1" applyBorder="1"/>
    <xf numFmtId="0" fontId="105" fillId="2" borderId="4" xfId="0" applyFont="1" applyFill="1" applyBorder="1" applyAlignment="1">
      <alignment horizontal="center" vertical="center"/>
    </xf>
    <xf numFmtId="0" fontId="72" fillId="36" borderId="0" xfId="0" applyFont="1" applyFill="1" applyAlignment="1">
      <alignment horizontal="center" vertical="center" wrapText="1"/>
    </xf>
    <xf numFmtId="0" fontId="61" fillId="2" borderId="115" xfId="0" applyFont="1" applyFill="1" applyBorder="1"/>
    <xf numFmtId="0" fontId="75" fillId="2" borderId="141" xfId="0" applyFont="1" applyFill="1" applyBorder="1"/>
    <xf numFmtId="0" fontId="132" fillId="18" borderId="116" xfId="0" applyFont="1" applyFill="1" applyBorder="1" applyAlignment="1">
      <alignment vertical="top" wrapText="1" readingOrder="1"/>
    </xf>
    <xf numFmtId="0" fontId="135" fillId="0" borderId="115" xfId="0" applyFont="1" applyBorder="1" applyAlignment="1">
      <alignment horizontal="left" vertical="center"/>
    </xf>
    <xf numFmtId="0" fontId="135" fillId="0" borderId="116" xfId="0" applyFont="1" applyBorder="1" applyAlignment="1">
      <alignment horizontal="left" vertical="center"/>
    </xf>
    <xf numFmtId="0" fontId="135" fillId="0" borderId="117" xfId="0" applyFont="1" applyBorder="1" applyAlignment="1">
      <alignment horizontal="left" vertical="center"/>
    </xf>
    <xf numFmtId="0" fontId="61" fillId="0" borderId="116" xfId="0" applyFont="1" applyBorder="1"/>
    <xf numFmtId="0" fontId="132" fillId="18" borderId="115" xfId="0" applyFont="1" applyFill="1" applyBorder="1" applyAlignment="1">
      <alignment vertical="top" wrapText="1" readingOrder="1"/>
    </xf>
    <xf numFmtId="37" fontId="134" fillId="22" borderId="238" xfId="0" applyNumberFormat="1" applyFont="1" applyFill="1" applyBorder="1" applyAlignment="1">
      <alignment horizontal="center"/>
    </xf>
    <xf numFmtId="37" fontId="134" fillId="22" borderId="51" xfId="0" applyNumberFormat="1" applyFont="1" applyFill="1" applyBorder="1" applyAlignment="1">
      <alignment horizontal="center"/>
    </xf>
    <xf numFmtId="166" fontId="201" fillId="0" borderId="5" xfId="0" applyNumberFormat="1" applyFont="1" applyBorder="1"/>
    <xf numFmtId="37" fontId="134" fillId="22" borderId="83" xfId="0" applyNumberFormat="1" applyFont="1" applyFill="1" applyBorder="1" applyAlignment="1">
      <alignment horizontal="center"/>
    </xf>
    <xf numFmtId="166" fontId="201" fillId="0" borderId="51" xfId="0" applyNumberFormat="1" applyFont="1" applyBorder="1"/>
    <xf numFmtId="37" fontId="134" fillId="22" borderId="37" xfId="0" applyNumberFormat="1" applyFont="1" applyFill="1" applyBorder="1" applyAlignment="1">
      <alignment horizontal="center"/>
    </xf>
    <xf numFmtId="0" fontId="73" fillId="0" borderId="0" xfId="0" applyFont="1" applyAlignment="1">
      <alignment horizontal="right" wrapText="1"/>
    </xf>
    <xf numFmtId="0" fontId="55" fillId="0" borderId="0" xfId="0" applyFont="1" applyAlignment="1">
      <alignment horizontal="center"/>
    </xf>
    <xf numFmtId="0" fontId="55" fillId="0" borderId="0" xfId="0" applyFont="1" applyAlignment="1">
      <alignment horizontal="left" vertical="center"/>
    </xf>
    <xf numFmtId="0" fontId="43" fillId="6" borderId="36" xfId="0" applyFont="1" applyFill="1" applyBorder="1" applyAlignment="1">
      <alignment horizontal="center" vertical="center"/>
    </xf>
    <xf numFmtId="0" fontId="53" fillId="0" borderId="36" xfId="0" applyFont="1" applyBorder="1" applyAlignment="1">
      <alignment horizontal="center" vertical="center"/>
    </xf>
    <xf numFmtId="0" fontId="53" fillId="0" borderId="37" xfId="0" applyFont="1" applyBorder="1" applyAlignment="1">
      <alignment horizontal="center" vertical="center"/>
    </xf>
    <xf numFmtId="3" fontId="53" fillId="50" borderId="115" xfId="0" applyNumberFormat="1" applyFont="1" applyFill="1" applyBorder="1" applyAlignment="1">
      <alignment horizontal="center" vertical="center" wrapText="1"/>
    </xf>
    <xf numFmtId="3" fontId="53" fillId="50" borderId="117" xfId="0" applyNumberFormat="1" applyFont="1" applyFill="1" applyBorder="1" applyAlignment="1">
      <alignment horizontal="center" vertical="center" wrapText="1"/>
    </xf>
    <xf numFmtId="0" fontId="28" fillId="27" borderId="0" xfId="0" applyFont="1" applyFill="1" applyAlignment="1">
      <alignment horizontal="center" vertical="center" wrapText="1"/>
    </xf>
    <xf numFmtId="0" fontId="166" fillId="27" borderId="0" xfId="0" applyFont="1" applyFill="1" applyAlignment="1">
      <alignment horizontal="center" vertical="center"/>
    </xf>
    <xf numFmtId="0" fontId="28" fillId="27" borderId="2" xfId="0" applyFont="1" applyFill="1" applyBorder="1" applyAlignment="1">
      <alignment horizontal="center" vertical="center" wrapText="1"/>
    </xf>
    <xf numFmtId="0" fontId="166" fillId="27" borderId="2" xfId="0" applyFont="1" applyFill="1" applyBorder="1" applyAlignment="1">
      <alignment horizontal="center" vertical="center"/>
    </xf>
    <xf numFmtId="0" fontId="43" fillId="6" borderId="0" xfId="0" applyFont="1" applyFill="1" applyAlignment="1">
      <alignment horizontal="center" vertical="center"/>
    </xf>
    <xf numFmtId="0" fontId="53" fillId="0" borderId="0" xfId="0" applyFont="1" applyAlignment="1">
      <alignment horizontal="center" vertical="center"/>
    </xf>
    <xf numFmtId="3" fontId="53" fillId="50" borderId="116" xfId="0" applyNumberFormat="1" applyFont="1" applyFill="1" applyBorder="1" applyAlignment="1">
      <alignment horizontal="center" vertical="center" wrapText="1"/>
    </xf>
    <xf numFmtId="0" fontId="43" fillId="39" borderId="35" xfId="0" applyFont="1" applyFill="1" applyBorder="1" applyAlignment="1">
      <alignment horizontal="center" vertical="center"/>
    </xf>
    <xf numFmtId="0" fontId="43" fillId="39" borderId="36" xfId="0" applyFont="1" applyFill="1" applyBorder="1" applyAlignment="1">
      <alignment horizontal="center" vertical="center"/>
    </xf>
    <xf numFmtId="0" fontId="53" fillId="39" borderId="36" xfId="0" applyFont="1" applyFill="1" applyBorder="1" applyAlignment="1">
      <alignment horizontal="center" vertical="center"/>
    </xf>
    <xf numFmtId="0" fontId="53" fillId="39" borderId="37" xfId="0" applyFont="1" applyFill="1" applyBorder="1" applyAlignment="1">
      <alignment horizontal="center" vertical="center"/>
    </xf>
    <xf numFmtId="0" fontId="43" fillId="6" borderId="37" xfId="0" applyFont="1" applyFill="1" applyBorder="1" applyAlignment="1">
      <alignment horizontal="center" vertical="center"/>
    </xf>
    <xf numFmtId="0" fontId="43" fillId="6" borderId="45" xfId="0" applyFont="1" applyFill="1" applyBorder="1" applyAlignment="1">
      <alignment horizontal="center" vertical="center"/>
    </xf>
    <xf numFmtId="0" fontId="43" fillId="6" borderId="54" xfId="0" applyFont="1" applyFill="1" applyBorder="1" applyAlignment="1">
      <alignment horizontal="center" vertical="center"/>
    </xf>
    <xf numFmtId="0" fontId="43" fillId="6" borderId="55" xfId="0" applyFont="1" applyFill="1" applyBorder="1" applyAlignment="1">
      <alignment horizontal="center" vertical="center"/>
    </xf>
    <xf numFmtId="0" fontId="43" fillId="39" borderId="0" xfId="0" applyFont="1" applyFill="1" applyAlignment="1">
      <alignment horizontal="center" vertical="center"/>
    </xf>
    <xf numFmtId="0" fontId="53" fillId="39" borderId="0" xfId="0" applyFont="1" applyFill="1" applyAlignment="1">
      <alignment horizontal="center" vertical="center"/>
    </xf>
    <xf numFmtId="0" fontId="174" fillId="23" borderId="0" xfId="10" applyFont="1" applyFill="1" applyAlignment="1">
      <alignment horizontal="center" vertical="center"/>
    </xf>
    <xf numFmtId="0" fontId="43" fillId="25" borderId="10" xfId="0" applyFont="1" applyFill="1" applyBorder="1" applyAlignment="1">
      <alignment horizontal="center" vertical="center" wrapText="1"/>
    </xf>
    <xf numFmtId="0" fontId="43" fillId="25" borderId="2" xfId="0" applyFont="1" applyFill="1" applyBorder="1" applyAlignment="1">
      <alignment horizontal="center" vertical="center" wrapText="1"/>
    </xf>
    <xf numFmtId="0" fontId="168" fillId="0" borderId="39" xfId="0" applyFont="1" applyBorder="1" applyAlignment="1">
      <alignment horizontal="center" vertical="center"/>
    </xf>
    <xf numFmtId="0" fontId="168" fillId="0" borderId="41" xfId="0" applyFont="1" applyBorder="1" applyAlignment="1">
      <alignment horizontal="center" vertical="center"/>
    </xf>
    <xf numFmtId="0" fontId="168" fillId="0" borderId="45" xfId="0" applyFont="1" applyBorder="1" applyAlignment="1">
      <alignment horizontal="center" vertical="center"/>
    </xf>
    <xf numFmtId="0" fontId="180" fillId="5" borderId="10" xfId="0" applyFont="1" applyFill="1" applyBorder="1" applyAlignment="1">
      <alignment horizontal="left"/>
    </xf>
    <xf numFmtId="170" fontId="85" fillId="5" borderId="0" xfId="1" applyNumberFormat="1" applyFont="1" applyFill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84" fillId="7" borderId="83" xfId="0" applyFont="1" applyFill="1" applyBorder="1" applyAlignment="1">
      <alignment horizontal="center" vertical="center" wrapText="1"/>
    </xf>
    <xf numFmtId="0" fontId="61" fillId="0" borderId="11" xfId="0" applyFont="1" applyBorder="1" applyAlignment="1">
      <alignment horizontal="center" vertical="center" wrapText="1"/>
    </xf>
    <xf numFmtId="0" fontId="72" fillId="5" borderId="3" xfId="0" applyFont="1" applyFill="1" applyBorder="1" applyAlignment="1">
      <alignment horizontal="center" vertical="center" wrapText="1"/>
    </xf>
    <xf numFmtId="0" fontId="61" fillId="0" borderId="7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71" fillId="0" borderId="111" xfId="12" applyFont="1" applyBorder="1" applyAlignment="1">
      <alignment horizontal="center" vertical="center"/>
    </xf>
    <xf numFmtId="0" fontId="71" fillId="0" borderId="112" xfId="12" applyFont="1" applyBorder="1" applyAlignment="1">
      <alignment horizontal="center" vertical="center"/>
    </xf>
    <xf numFmtId="0" fontId="71" fillId="0" borderId="113" xfId="12" applyFont="1" applyBorder="1" applyAlignment="1">
      <alignment horizontal="center" vertical="center"/>
    </xf>
    <xf numFmtId="0" fontId="71" fillId="0" borderId="194" xfId="12" applyFont="1" applyBorder="1" applyAlignment="1">
      <alignment horizontal="center" vertical="center" wrapText="1"/>
    </xf>
    <xf numFmtId="0" fontId="71" fillId="0" borderId="101" xfId="12" applyFont="1" applyBorder="1" applyAlignment="1">
      <alignment horizontal="center" vertical="center" wrapText="1"/>
    </xf>
    <xf numFmtId="0" fontId="71" fillId="0" borderId="164" xfId="12" applyFont="1" applyBorder="1" applyAlignment="1">
      <alignment horizontal="center" vertical="center" wrapText="1"/>
    </xf>
    <xf numFmtId="0" fontId="70" fillId="0" borderId="84" xfId="12" applyFont="1" applyBorder="1" applyAlignment="1">
      <alignment horizontal="center" vertical="center" wrapText="1"/>
    </xf>
    <xf numFmtId="0" fontId="70" fillId="0" borderId="62" xfId="12" applyFont="1" applyBorder="1" applyAlignment="1">
      <alignment horizontal="center" vertical="center" wrapText="1"/>
    </xf>
    <xf numFmtId="0" fontId="70" fillId="0" borderId="85" xfId="12" applyFont="1" applyBorder="1" applyAlignment="1">
      <alignment horizontal="center" vertical="center" wrapText="1"/>
    </xf>
    <xf numFmtId="0" fontId="70" fillId="0" borderId="35" xfId="12" applyFont="1" applyBorder="1" applyAlignment="1">
      <alignment horizontal="center" vertical="center"/>
    </xf>
    <xf numFmtId="0" fontId="70" fillId="0" borderId="36" xfId="12" applyFont="1" applyBorder="1" applyAlignment="1">
      <alignment horizontal="center" vertical="center"/>
    </xf>
    <xf numFmtId="0" fontId="70" fillId="0" borderId="37" xfId="12" applyFont="1" applyBorder="1" applyAlignment="1">
      <alignment horizontal="center" vertical="center"/>
    </xf>
    <xf numFmtId="0" fontId="70" fillId="0" borderId="39" xfId="12" applyFont="1" applyBorder="1" applyAlignment="1">
      <alignment horizontal="center" vertical="center"/>
    </xf>
    <xf numFmtId="0" fontId="70" fillId="0" borderId="38" xfId="12" applyFont="1" applyBorder="1" applyAlignment="1">
      <alignment horizontal="center" vertical="center"/>
    </xf>
    <xf numFmtId="0" fontId="70" fillId="0" borderId="40" xfId="12" applyFont="1" applyBorder="1" applyAlignment="1">
      <alignment horizontal="center" vertical="center"/>
    </xf>
    <xf numFmtId="0" fontId="71" fillId="0" borderId="39" xfId="12" applyFont="1" applyBorder="1" applyAlignment="1">
      <alignment horizontal="center" vertical="center" wrapText="1"/>
    </xf>
    <xf numFmtId="0" fontId="71" fillId="0" borderId="38" xfId="12" applyFont="1" applyBorder="1" applyAlignment="1">
      <alignment horizontal="center" vertical="center" wrapText="1"/>
    </xf>
    <xf numFmtId="0" fontId="71" fillId="0" borderId="40" xfId="12" applyFont="1" applyBorder="1" applyAlignment="1">
      <alignment horizontal="center" vertical="center" wrapText="1"/>
    </xf>
    <xf numFmtId="0" fontId="71" fillId="0" borderId="100" xfId="12" applyFont="1" applyBorder="1" applyAlignment="1">
      <alignment horizontal="center" vertical="center"/>
    </xf>
    <xf numFmtId="0" fontId="71" fillId="0" borderId="164" xfId="12" applyFont="1" applyBorder="1" applyAlignment="1">
      <alignment horizontal="center" vertical="center"/>
    </xf>
    <xf numFmtId="0" fontId="157" fillId="23" borderId="0" xfId="10" applyFont="1" applyFill="1" applyAlignment="1">
      <alignment horizontal="center" vertical="center"/>
    </xf>
    <xf numFmtId="0" fontId="64" fillId="0" borderId="0" xfId="0" applyFont="1" applyAlignment="1">
      <alignment horizontal="left" vertical="center"/>
    </xf>
    <xf numFmtId="0" fontId="68" fillId="27" borderId="35" xfId="0" applyFont="1" applyFill="1" applyBorder="1" applyAlignment="1">
      <alignment horizontal="center" vertical="center" wrapText="1"/>
    </xf>
    <xf numFmtId="0" fontId="68" fillId="27" borderId="36" xfId="0" applyFont="1" applyFill="1" applyBorder="1" applyAlignment="1">
      <alignment horizontal="center" vertical="center" wrapText="1"/>
    </xf>
    <xf numFmtId="0" fontId="68" fillId="27" borderId="37" xfId="0" applyFont="1" applyFill="1" applyBorder="1" applyAlignment="1">
      <alignment horizontal="center" vertical="center" wrapText="1"/>
    </xf>
    <xf numFmtId="0" fontId="68" fillId="12" borderId="35" xfId="0" applyFont="1" applyFill="1" applyBorder="1" applyAlignment="1">
      <alignment horizontal="center" vertical="center" wrapText="1"/>
    </xf>
    <xf numFmtId="0" fontId="68" fillId="12" borderId="36" xfId="0" applyFont="1" applyFill="1" applyBorder="1" applyAlignment="1">
      <alignment horizontal="center" vertical="center" wrapText="1"/>
    </xf>
    <xf numFmtId="0" fontId="68" fillId="12" borderId="37" xfId="0" applyFont="1" applyFill="1" applyBorder="1" applyAlignment="1">
      <alignment horizontal="center" vertical="center" wrapText="1"/>
    </xf>
    <xf numFmtId="0" fontId="96" fillId="51" borderId="9" xfId="0" applyFont="1" applyFill="1" applyBorder="1" applyAlignment="1">
      <alignment horizontal="center" vertical="center"/>
    </xf>
    <xf numFmtId="0" fontId="63" fillId="0" borderId="36" xfId="0" applyFont="1" applyBorder="1" applyAlignment="1">
      <alignment horizontal="center" vertical="center" wrapText="1"/>
    </xf>
    <xf numFmtId="0" fontId="63" fillId="0" borderId="37" xfId="0" applyFont="1" applyBorder="1" applyAlignment="1">
      <alignment horizontal="center" vertical="center" wrapText="1"/>
    </xf>
    <xf numFmtId="0" fontId="63" fillId="0" borderId="161" xfId="0" applyFont="1" applyBorder="1" applyAlignment="1">
      <alignment horizontal="center" vertical="center" wrapText="1"/>
    </xf>
    <xf numFmtId="0" fontId="63" fillId="0" borderId="162" xfId="0" applyFont="1" applyBorder="1" applyAlignment="1">
      <alignment horizontal="center" vertical="center" wrapText="1"/>
    </xf>
    <xf numFmtId="0" fontId="63" fillId="0" borderId="163" xfId="0" applyFont="1" applyBorder="1" applyAlignment="1">
      <alignment horizontal="center" vertical="center" wrapText="1"/>
    </xf>
    <xf numFmtId="0" fontId="63" fillId="0" borderId="35" xfId="0" applyFont="1" applyBorder="1" applyAlignment="1">
      <alignment horizontal="center" vertical="center" wrapText="1"/>
    </xf>
    <xf numFmtId="0" fontId="63" fillId="0" borderId="35" xfId="0" applyFont="1" applyBorder="1" applyAlignment="1">
      <alignment horizontal="right" vertical="center" wrapText="1"/>
    </xf>
    <xf numFmtId="0" fontId="63" fillId="0" borderId="36" xfId="0" applyFont="1" applyBorder="1" applyAlignment="1">
      <alignment horizontal="right" vertical="center" wrapText="1"/>
    </xf>
    <xf numFmtId="0" fontId="68" fillId="50" borderId="35" xfId="0" applyFont="1" applyFill="1" applyBorder="1" applyAlignment="1">
      <alignment horizontal="center" vertical="center" wrapText="1"/>
    </xf>
    <xf numFmtId="0" fontId="68" fillId="50" borderId="36" xfId="0" applyFont="1" applyFill="1" applyBorder="1" applyAlignment="1">
      <alignment horizontal="center" vertical="center" wrapText="1"/>
    </xf>
    <xf numFmtId="0" fontId="68" fillId="50" borderId="37" xfId="0" applyFont="1" applyFill="1" applyBorder="1" applyAlignment="1">
      <alignment horizontal="center" vertical="center" wrapText="1"/>
    </xf>
    <xf numFmtId="0" fontId="68" fillId="50" borderId="165" xfId="0" applyFont="1" applyFill="1" applyBorder="1" applyAlignment="1">
      <alignment horizontal="center" vertical="center" wrapText="1"/>
    </xf>
    <xf numFmtId="0" fontId="68" fillId="50" borderId="166" xfId="0" applyFont="1" applyFill="1" applyBorder="1" applyAlignment="1">
      <alignment horizontal="center" vertical="center" wrapText="1"/>
    </xf>
    <xf numFmtId="0" fontId="68" fillId="50" borderId="167" xfId="0" applyFont="1" applyFill="1" applyBorder="1" applyAlignment="1">
      <alignment horizontal="center" vertical="center" wrapText="1"/>
    </xf>
    <xf numFmtId="3" fontId="38" fillId="0" borderId="188" xfId="0" applyNumberFormat="1" applyFont="1" applyBorder="1" applyAlignment="1">
      <alignment horizontal="center"/>
    </xf>
    <xf numFmtId="3" fontId="38" fillId="0" borderId="189" xfId="0" applyNumberFormat="1" applyFont="1" applyBorder="1" applyAlignment="1">
      <alignment horizontal="center"/>
    </xf>
    <xf numFmtId="0" fontId="96" fillId="48" borderId="2" xfId="0" applyFont="1" applyFill="1" applyBorder="1" applyAlignment="1">
      <alignment horizontal="center" vertical="top" wrapText="1"/>
    </xf>
    <xf numFmtId="0" fontId="94" fillId="48" borderId="2" xfId="0" applyFont="1" applyFill="1" applyBorder="1" applyAlignment="1">
      <alignment horizontal="center" vertical="center" wrapText="1"/>
    </xf>
    <xf numFmtId="0" fontId="116" fillId="5" borderId="0" xfId="0" applyFont="1" applyFill="1" applyAlignment="1">
      <alignment horizontal="center" vertical="top" wrapText="1"/>
    </xf>
    <xf numFmtId="0" fontId="61" fillId="0" borderId="0" xfId="0" applyFont="1" applyAlignment="1">
      <alignment horizontal="center" vertical="top" wrapText="1"/>
    </xf>
    <xf numFmtId="0" fontId="72" fillId="6" borderId="2" xfId="0" applyFont="1" applyFill="1" applyBorder="1" applyAlignment="1">
      <alignment horizontal="center"/>
    </xf>
    <xf numFmtId="0" fontId="84" fillId="6" borderId="2" xfId="0" applyFont="1" applyFill="1" applyBorder="1" applyAlignment="1">
      <alignment horizontal="center" vertical="center" wrapText="1"/>
    </xf>
    <xf numFmtId="0" fontId="61" fillId="0" borderId="2" xfId="0" applyFont="1" applyBorder="1"/>
    <xf numFmtId="0" fontId="72" fillId="5" borderId="3" xfId="0" applyFont="1" applyFill="1" applyBorder="1" applyAlignment="1">
      <alignment horizontal="center" wrapText="1"/>
    </xf>
    <xf numFmtId="0" fontId="61" fillId="0" borderId="7" xfId="0" applyFont="1" applyBorder="1" applyAlignment="1">
      <alignment horizontal="center" wrapText="1"/>
    </xf>
    <xf numFmtId="0" fontId="61" fillId="0" borderId="4" xfId="0" applyFont="1" applyBorder="1" applyAlignment="1">
      <alignment horizontal="center" wrapText="1"/>
    </xf>
    <xf numFmtId="0" fontId="175" fillId="23" borderId="0" xfId="10" applyFont="1" applyFill="1" applyAlignment="1">
      <alignment horizontal="center" vertical="center"/>
    </xf>
    <xf numFmtId="0" fontId="110" fillId="0" borderId="0" xfId="0" applyFont="1" applyAlignment="1">
      <alignment horizontal="center"/>
    </xf>
    <xf numFmtId="0" fontId="111" fillId="0" borderId="0" xfId="0" applyFont="1"/>
    <xf numFmtId="0" fontId="82" fillId="6" borderId="51" xfId="0" applyFont="1" applyFill="1" applyBorder="1" applyAlignment="1">
      <alignment horizontal="center" vertical="center" wrapText="1"/>
    </xf>
    <xf numFmtId="0" fontId="61" fillId="0" borderId="51" xfId="0" applyFont="1" applyBorder="1"/>
    <xf numFmtId="0" fontId="61" fillId="0" borderId="65" xfId="0" applyFont="1" applyBorder="1"/>
    <xf numFmtId="0" fontId="72" fillId="6" borderId="5" xfId="0" applyFont="1" applyFill="1" applyBorder="1" applyAlignment="1">
      <alignment horizontal="center" vertical="center"/>
    </xf>
    <xf numFmtId="0" fontId="61" fillId="0" borderId="0" xfId="0" applyFont="1"/>
    <xf numFmtId="0" fontId="61" fillId="0" borderId="8" xfId="0" applyFont="1" applyBorder="1"/>
    <xf numFmtId="0" fontId="61" fillId="0" borderId="10" xfId="0" applyFont="1" applyBorder="1"/>
    <xf numFmtId="0" fontId="108" fillId="0" borderId="3" xfId="0" applyFont="1" applyBorder="1" applyAlignment="1">
      <alignment horizontal="center" vertical="center" wrapText="1"/>
    </xf>
    <xf numFmtId="0" fontId="117" fillId="48" borderId="0" xfId="0" applyFont="1" applyFill="1" applyAlignment="1">
      <alignment horizontal="center" vertical="center"/>
    </xf>
    <xf numFmtId="0" fontId="116" fillId="5" borderId="0" xfId="0" applyFont="1" applyFill="1" applyAlignment="1">
      <alignment horizontal="left" vertical="top" wrapText="1"/>
    </xf>
    <xf numFmtId="0" fontId="61" fillId="0" borderId="0" xfId="0" applyFont="1" applyAlignment="1">
      <alignment horizontal="left" vertical="top" wrapText="1"/>
    </xf>
    <xf numFmtId="0" fontId="157" fillId="2" borderId="39" xfId="0" applyFont="1" applyFill="1" applyBorder="1" applyAlignment="1">
      <alignment horizontal="center" vertical="center"/>
    </xf>
    <xf numFmtId="0" fontId="157" fillId="2" borderId="40" xfId="0" applyFont="1" applyFill="1" applyBorder="1" applyAlignment="1">
      <alignment horizontal="center" vertical="center"/>
    </xf>
    <xf numFmtId="0" fontId="70" fillId="39" borderId="115" xfId="0" applyFont="1" applyFill="1" applyBorder="1" applyAlignment="1">
      <alignment horizontal="center" vertical="center" textRotation="90" wrapText="1"/>
    </xf>
    <xf numFmtId="0" fontId="70" fillId="39" borderId="116" xfId="0" applyFont="1" applyFill="1" applyBorder="1" applyAlignment="1">
      <alignment horizontal="center" vertical="center" textRotation="90" wrapText="1"/>
    </xf>
    <xf numFmtId="0" fontId="70" fillId="39" borderId="117" xfId="0" applyFont="1" applyFill="1" applyBorder="1" applyAlignment="1">
      <alignment horizontal="center" vertical="center" textRotation="90" wrapText="1"/>
    </xf>
    <xf numFmtId="0" fontId="70" fillId="38" borderId="45" xfId="0" applyFont="1" applyFill="1" applyBorder="1" applyAlignment="1">
      <alignment horizontal="center" vertical="center"/>
    </xf>
    <xf numFmtId="0" fontId="70" fillId="38" borderId="55" xfId="0" applyFont="1" applyFill="1" applyBorder="1" applyAlignment="1">
      <alignment horizontal="center" vertical="center"/>
    </xf>
    <xf numFmtId="0" fontId="14" fillId="9" borderId="8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50" fillId="20" borderId="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0" fillId="38" borderId="79" xfId="0" applyFont="1" applyFill="1" applyBorder="1" applyAlignment="1">
      <alignment horizontal="center" vertical="center" wrapText="1"/>
    </xf>
    <xf numFmtId="0" fontId="0" fillId="0" borderId="156" xfId="0" applyBorder="1" applyAlignment="1">
      <alignment horizontal="center" vertical="center" wrapText="1"/>
    </xf>
    <xf numFmtId="0" fontId="28" fillId="23" borderId="79" xfId="0" applyFont="1" applyFill="1" applyBorder="1" applyAlignment="1">
      <alignment horizontal="center" vertical="center" wrapText="1"/>
    </xf>
    <xf numFmtId="0" fontId="53" fillId="0" borderId="156" xfId="0" applyFont="1" applyBorder="1" applyAlignment="1">
      <alignment horizontal="center" vertical="center" wrapText="1"/>
    </xf>
    <xf numFmtId="0" fontId="50" fillId="27" borderId="35" xfId="0" applyFont="1" applyFill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40" fillId="19" borderId="35" xfId="0" applyFont="1" applyFill="1" applyBorder="1" applyAlignment="1">
      <alignment horizontal="center" vertical="center" wrapText="1"/>
    </xf>
    <xf numFmtId="0" fontId="41" fillId="19" borderId="36" xfId="0" applyFont="1" applyFill="1" applyBorder="1" applyAlignment="1">
      <alignment horizontal="center" vertical="center" wrapText="1"/>
    </xf>
    <xf numFmtId="0" fontId="0" fillId="19" borderId="36" xfId="0" applyFill="1" applyBorder="1" applyAlignment="1">
      <alignment horizontal="center" vertical="center" wrapText="1"/>
    </xf>
    <xf numFmtId="0" fontId="43" fillId="44" borderId="35" xfId="0" applyFont="1" applyFill="1" applyBorder="1" applyAlignment="1">
      <alignment horizontal="center" vertical="center" wrapText="1"/>
    </xf>
    <xf numFmtId="0" fontId="44" fillId="44" borderId="36" xfId="0" applyFont="1" applyFill="1" applyBorder="1" applyAlignment="1">
      <alignment horizontal="center" vertical="center" wrapText="1"/>
    </xf>
    <xf numFmtId="0" fontId="40" fillId="19" borderId="45" xfId="0" applyFont="1" applyFill="1" applyBorder="1" applyAlignment="1">
      <alignment horizontal="center" vertical="center"/>
    </xf>
    <xf numFmtId="0" fontId="40" fillId="19" borderId="54" xfId="0" applyFont="1" applyFill="1" applyBorder="1" applyAlignment="1">
      <alignment horizontal="center" vertical="center"/>
    </xf>
    <xf numFmtId="0" fontId="0" fillId="0" borderId="54" xfId="0" applyBorder="1"/>
    <xf numFmtId="0" fontId="36" fillId="2" borderId="45" xfId="0" applyFont="1" applyFill="1" applyBorder="1" applyAlignment="1">
      <alignment horizontal="center" vertical="center"/>
    </xf>
    <xf numFmtId="0" fontId="36" fillId="2" borderId="54" xfId="0" applyFont="1" applyFill="1" applyBorder="1" applyAlignment="1">
      <alignment horizontal="center" vertical="center"/>
    </xf>
    <xf numFmtId="0" fontId="37" fillId="2" borderId="54" xfId="0" applyFont="1" applyFill="1" applyBorder="1"/>
    <xf numFmtId="0" fontId="50" fillId="27" borderId="39" xfId="0" applyFont="1" applyFill="1" applyBorder="1" applyAlignment="1">
      <alignment horizontal="center" vertical="center"/>
    </xf>
    <xf numFmtId="0" fontId="50" fillId="27" borderId="38" xfId="0" applyFont="1" applyFill="1" applyBorder="1" applyAlignment="1">
      <alignment horizontal="center" vertical="center"/>
    </xf>
    <xf numFmtId="0" fontId="50" fillId="27" borderId="111" xfId="0" applyFont="1" applyFill="1" applyBorder="1" applyAlignment="1">
      <alignment horizontal="center" vertical="center"/>
    </xf>
    <xf numFmtId="0" fontId="50" fillId="27" borderId="112" xfId="0" applyFont="1" applyFill="1" applyBorder="1" applyAlignment="1">
      <alignment horizontal="center" vertical="center"/>
    </xf>
    <xf numFmtId="0" fontId="21" fillId="11" borderId="8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1" fillId="23" borderId="35" xfId="0" applyFont="1" applyFill="1" applyBorder="1" applyAlignment="1">
      <alignment horizontal="center" vertical="center"/>
    </xf>
    <xf numFmtId="0" fontId="52" fillId="23" borderId="36" xfId="0" applyFont="1" applyFill="1" applyBorder="1" applyAlignment="1">
      <alignment horizontal="center" vertical="center"/>
    </xf>
    <xf numFmtId="0" fontId="14" fillId="7" borderId="39" xfId="0" applyFont="1" applyFill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85" fillId="34" borderId="111" xfId="0" applyFont="1" applyFill="1" applyBorder="1" applyAlignment="1">
      <alignment horizontal="center" vertical="center" wrapText="1"/>
    </xf>
    <xf numFmtId="0" fontId="188" fillId="34" borderId="113" xfId="0" applyFont="1" applyFill="1" applyBorder="1" applyAlignment="1">
      <alignment wrapText="1"/>
    </xf>
    <xf numFmtId="0" fontId="72" fillId="5" borderId="54" xfId="0" applyFont="1" applyFill="1" applyBorder="1" applyAlignment="1">
      <alignment horizontal="center" vertical="center" wrapText="1"/>
    </xf>
    <xf numFmtId="0" fontId="22" fillId="5" borderId="54" xfId="0" applyFont="1" applyFill="1" applyBorder="1" applyAlignment="1">
      <alignment horizontal="center" vertical="center"/>
    </xf>
    <xf numFmtId="0" fontId="104" fillId="5" borderId="54" xfId="0" applyFont="1" applyFill="1" applyBorder="1" applyAlignment="1">
      <alignment horizontal="center" vertical="center" wrapText="1"/>
    </xf>
    <xf numFmtId="0" fontId="43" fillId="5" borderId="54" xfId="0" applyFont="1" applyFill="1" applyBorder="1" applyAlignment="1">
      <alignment horizontal="center" vertical="center"/>
    </xf>
    <xf numFmtId="0" fontId="58" fillId="2" borderId="100" xfId="0" applyFont="1" applyFill="1" applyBorder="1" applyAlignment="1">
      <alignment horizontal="center" vertical="center"/>
    </xf>
    <xf numFmtId="0" fontId="13" fillId="2" borderId="101" xfId="0" applyFont="1" applyFill="1" applyBorder="1" applyAlignment="1">
      <alignment horizontal="center" vertical="center"/>
    </xf>
    <xf numFmtId="0" fontId="13" fillId="2" borderId="164" xfId="0" applyFont="1" applyFill="1" applyBorder="1" applyAlignment="1">
      <alignment horizontal="center" vertical="center"/>
    </xf>
    <xf numFmtId="0" fontId="127" fillId="9" borderId="7" xfId="0" applyFont="1" applyFill="1" applyBorder="1" applyAlignment="1">
      <alignment horizontal="center" vertical="center"/>
    </xf>
    <xf numFmtId="0" fontId="127" fillId="0" borderId="7" xfId="0" applyFont="1" applyBorder="1" applyAlignment="1">
      <alignment horizontal="center" vertical="center"/>
    </xf>
    <xf numFmtId="0" fontId="116" fillId="11" borderId="82" xfId="0" applyFont="1" applyFill="1" applyBorder="1" applyAlignment="1">
      <alignment horizontal="center" vertical="center" wrapText="1"/>
    </xf>
    <xf numFmtId="0" fontId="125" fillId="19" borderId="45" xfId="0" applyFont="1" applyFill="1" applyBorder="1" applyAlignment="1">
      <alignment horizontal="center" vertical="center"/>
    </xf>
    <xf numFmtId="0" fontId="125" fillId="19" borderId="54" xfId="0" applyFont="1" applyFill="1" applyBorder="1" applyAlignment="1">
      <alignment horizontal="center" vertical="center"/>
    </xf>
    <xf numFmtId="0" fontId="123" fillId="5" borderId="3" xfId="0" applyFont="1" applyFill="1" applyBorder="1" applyAlignment="1">
      <alignment horizontal="center" vertical="center" wrapText="1"/>
    </xf>
    <xf numFmtId="0" fontId="123" fillId="5" borderId="7" xfId="0" applyFont="1" applyFill="1" applyBorder="1" applyAlignment="1">
      <alignment horizontal="center" vertical="center" wrapText="1"/>
    </xf>
    <xf numFmtId="0" fontId="124" fillId="5" borderId="7" xfId="0" applyFont="1" applyFill="1" applyBorder="1" applyAlignment="1">
      <alignment horizontal="center" vertical="center" wrapText="1"/>
    </xf>
    <xf numFmtId="0" fontId="124" fillId="5" borderId="4" xfId="0" applyFont="1" applyFill="1" applyBorder="1" applyAlignment="1">
      <alignment horizontal="center" vertical="center" wrapText="1"/>
    </xf>
    <xf numFmtId="0" fontId="123" fillId="15" borderId="3" xfId="0" applyFont="1" applyFill="1" applyBorder="1" applyAlignment="1">
      <alignment horizontal="center" vertical="center" wrapText="1"/>
    </xf>
    <xf numFmtId="0" fontId="123" fillId="15" borderId="7" xfId="0" applyFont="1" applyFill="1" applyBorder="1" applyAlignment="1">
      <alignment horizontal="center" vertical="center" wrapText="1"/>
    </xf>
    <xf numFmtId="0" fontId="124" fillId="15" borderId="7" xfId="0" applyFont="1" applyFill="1" applyBorder="1" applyAlignment="1">
      <alignment horizontal="center" vertical="center" wrapText="1"/>
    </xf>
    <xf numFmtId="0" fontId="124" fillId="15" borderId="4" xfId="0" applyFont="1" applyFill="1" applyBorder="1" applyAlignment="1">
      <alignment horizontal="center" vertical="center" wrapText="1"/>
    </xf>
    <xf numFmtId="0" fontId="72" fillId="17" borderId="10" xfId="0" applyFont="1" applyFill="1" applyBorder="1" applyAlignment="1">
      <alignment horizontal="center" vertical="center" wrapText="1"/>
    </xf>
    <xf numFmtId="0" fontId="92" fillId="17" borderId="10" xfId="0" applyFont="1" applyFill="1" applyBorder="1" applyAlignment="1">
      <alignment horizontal="center" vertical="center" wrapText="1"/>
    </xf>
    <xf numFmtId="0" fontId="125" fillId="24" borderId="35" xfId="0" applyFont="1" applyFill="1" applyBorder="1" applyAlignment="1">
      <alignment horizontal="center" vertical="center" wrapText="1"/>
    </xf>
    <xf numFmtId="0" fontId="126" fillId="0" borderId="36" xfId="0" applyFont="1" applyBorder="1" applyAlignment="1">
      <alignment horizontal="center" vertical="center" wrapText="1"/>
    </xf>
    <xf numFmtId="0" fontId="127" fillId="7" borderId="3" xfId="0" applyFont="1" applyFill="1" applyBorder="1" applyAlignment="1">
      <alignment horizontal="center" vertical="center"/>
    </xf>
    <xf numFmtId="0" fontId="127" fillId="0" borderId="4" xfId="0" applyFont="1" applyBorder="1" applyAlignment="1">
      <alignment horizontal="center" vertical="center"/>
    </xf>
    <xf numFmtId="0" fontId="127" fillId="7" borderId="7" xfId="0" applyFont="1" applyFill="1" applyBorder="1" applyAlignment="1">
      <alignment horizontal="center" vertical="center"/>
    </xf>
    <xf numFmtId="0" fontId="127" fillId="8" borderId="3" xfId="0" applyFont="1" applyFill="1" applyBorder="1" applyAlignment="1">
      <alignment horizontal="center" vertical="center"/>
    </xf>
    <xf numFmtId="0" fontId="127" fillId="16" borderId="3" xfId="0" applyFont="1" applyFill="1" applyBorder="1" applyAlignment="1">
      <alignment horizontal="center" vertical="center"/>
    </xf>
    <xf numFmtId="0" fontId="127" fillId="16" borderId="7" xfId="0" applyFont="1" applyFill="1" applyBorder="1" applyAlignment="1">
      <alignment horizontal="center" vertical="center"/>
    </xf>
    <xf numFmtId="0" fontId="127" fillId="16" borderId="4" xfId="0" applyFont="1" applyFill="1" applyBorder="1" applyAlignment="1">
      <alignment horizontal="center" vertical="center"/>
    </xf>
    <xf numFmtId="0" fontId="128" fillId="16" borderId="3" xfId="0" applyFont="1" applyFill="1" applyBorder="1" applyAlignment="1">
      <alignment horizontal="center" vertical="center"/>
    </xf>
    <xf numFmtId="0" fontId="128" fillId="16" borderId="7" xfId="0" applyFont="1" applyFill="1" applyBorder="1" applyAlignment="1">
      <alignment horizontal="center" vertical="center"/>
    </xf>
    <xf numFmtId="0" fontId="128" fillId="16" borderId="4" xfId="0" applyFont="1" applyFill="1" applyBorder="1" applyAlignment="1">
      <alignment horizontal="center" vertical="center"/>
    </xf>
    <xf numFmtId="0" fontId="58" fillId="2" borderId="194" xfId="0" applyFont="1" applyFill="1" applyBorder="1" applyAlignment="1">
      <alignment horizontal="center" vertical="center"/>
    </xf>
    <xf numFmtId="0" fontId="127" fillId="9" borderId="3" xfId="0" applyFont="1" applyFill="1" applyBorder="1" applyAlignment="1">
      <alignment horizontal="center" vertical="center"/>
    </xf>
    <xf numFmtId="0" fontId="127" fillId="16" borderId="50" xfId="0" applyFont="1" applyFill="1" applyBorder="1" applyAlignment="1">
      <alignment horizontal="center" vertical="center"/>
    </xf>
    <xf numFmtId="0" fontId="127" fillId="16" borderId="82" xfId="0" applyFont="1" applyFill="1" applyBorder="1" applyAlignment="1">
      <alignment horizontal="center" vertical="center"/>
    </xf>
    <xf numFmtId="0" fontId="127" fillId="16" borderId="83" xfId="0" applyFont="1" applyFill="1" applyBorder="1" applyAlignment="1">
      <alignment horizontal="center" vertical="center"/>
    </xf>
    <xf numFmtId="0" fontId="123" fillId="21" borderId="10" xfId="0" applyFont="1" applyFill="1" applyBorder="1" applyAlignment="1">
      <alignment horizontal="center" vertical="center" wrapText="1"/>
    </xf>
    <xf numFmtId="0" fontId="61" fillId="0" borderId="10" xfId="0" applyFont="1" applyBorder="1" applyAlignment="1">
      <alignment horizontal="center" vertical="center" wrapText="1"/>
    </xf>
    <xf numFmtId="0" fontId="72" fillId="16" borderId="54" xfId="0" applyFont="1" applyFill="1" applyBorder="1" applyAlignment="1">
      <alignment horizontal="center" vertical="center"/>
    </xf>
    <xf numFmtId="0" fontId="58" fillId="0" borderId="54" xfId="0" applyFont="1" applyBorder="1" applyAlignment="1">
      <alignment horizontal="center" vertical="center"/>
    </xf>
    <xf numFmtId="0" fontId="66" fillId="26" borderId="39" xfId="0" applyFont="1" applyFill="1" applyBorder="1" applyAlignment="1">
      <alignment horizontal="center" vertical="center" wrapText="1"/>
    </xf>
    <xf numFmtId="0" fontId="66" fillId="26" borderId="41" xfId="0" applyFont="1" applyFill="1" applyBorder="1" applyAlignment="1">
      <alignment horizontal="center" vertical="center" wrapText="1"/>
    </xf>
    <xf numFmtId="0" fontId="66" fillId="26" borderId="45" xfId="0" applyFont="1" applyFill="1" applyBorder="1" applyAlignment="1">
      <alignment horizontal="center" vertical="center" wrapText="1"/>
    </xf>
    <xf numFmtId="0" fontId="66" fillId="28" borderId="39" xfId="0" applyFont="1" applyFill="1" applyBorder="1" applyAlignment="1">
      <alignment horizontal="center" vertical="center" wrapText="1"/>
    </xf>
    <xf numFmtId="0" fontId="66" fillId="28" borderId="41" xfId="0" applyFont="1" applyFill="1" applyBorder="1" applyAlignment="1">
      <alignment horizontal="center" vertical="center" wrapText="1"/>
    </xf>
    <xf numFmtId="0" fontId="66" fillId="28" borderId="45" xfId="0" applyFont="1" applyFill="1" applyBorder="1" applyAlignment="1">
      <alignment horizontal="center" vertical="center" wrapText="1"/>
    </xf>
    <xf numFmtId="0" fontId="125" fillId="19" borderId="35" xfId="0" applyFont="1" applyFill="1" applyBorder="1" applyAlignment="1">
      <alignment horizontal="center" vertical="center"/>
    </xf>
    <xf numFmtId="0" fontId="125" fillId="19" borderId="36" xfId="0" applyFont="1" applyFill="1" applyBorder="1" applyAlignment="1">
      <alignment horizontal="center" vertical="center"/>
    </xf>
    <xf numFmtId="0" fontId="61" fillId="0" borderId="37" xfId="0" applyFont="1" applyBorder="1" applyAlignment="1">
      <alignment horizontal="center" vertical="center" wrapText="1"/>
    </xf>
    <xf numFmtId="0" fontId="61" fillId="0" borderId="37" xfId="0" applyFont="1" applyBorder="1"/>
    <xf numFmtId="0" fontId="58" fillId="22" borderId="35" xfId="0" applyFont="1" applyFill="1" applyBorder="1" applyAlignment="1">
      <alignment horizontal="center" vertical="center" wrapText="1"/>
    </xf>
    <xf numFmtId="0" fontId="58" fillId="22" borderId="36" xfId="0" applyFont="1" applyFill="1" applyBorder="1" applyAlignment="1">
      <alignment horizontal="center" vertical="center" wrapText="1"/>
    </xf>
    <xf numFmtId="0" fontId="58" fillId="22" borderId="37" xfId="0" applyFont="1" applyFill="1" applyBorder="1" applyAlignment="1">
      <alignment horizontal="center" vertical="center" wrapText="1"/>
    </xf>
    <xf numFmtId="0" fontId="129" fillId="40" borderId="35" xfId="0" applyFont="1" applyFill="1" applyBorder="1" applyAlignment="1">
      <alignment horizontal="center" vertical="center"/>
    </xf>
    <xf numFmtId="0" fontId="61" fillId="40" borderId="36" xfId="0" applyFont="1" applyFill="1" applyBorder="1" applyAlignment="1">
      <alignment horizontal="center" vertical="center"/>
    </xf>
    <xf numFmtId="0" fontId="61" fillId="40" borderId="37" xfId="0" applyFont="1" applyFill="1" applyBorder="1" applyAlignment="1">
      <alignment horizontal="center" vertical="center"/>
    </xf>
    <xf numFmtId="0" fontId="61" fillId="0" borderId="3" xfId="0" applyFont="1" applyBorder="1" applyAlignment="1">
      <alignment horizontal="center" wrapText="1"/>
    </xf>
    <xf numFmtId="0" fontId="61" fillId="0" borderId="2" xfId="0" applyFont="1" applyBorder="1" applyAlignment="1">
      <alignment horizontal="center" wrapText="1"/>
    </xf>
    <xf numFmtId="0" fontId="10" fillId="22" borderId="151" xfId="0" applyFont="1" applyFill="1" applyBorder="1" applyAlignment="1" applyProtection="1">
      <alignment horizontal="center" vertical="center" readingOrder="1"/>
      <protection locked="0"/>
    </xf>
    <xf numFmtId="0" fontId="10" fillId="22" borderId="152" xfId="0" applyFont="1" applyFill="1" applyBorder="1" applyAlignment="1" applyProtection="1">
      <alignment horizontal="center" vertical="center" readingOrder="1"/>
      <protection locked="0"/>
    </xf>
    <xf numFmtId="0" fontId="10" fillId="22" borderId="153" xfId="0" applyFont="1" applyFill="1" applyBorder="1" applyAlignment="1" applyProtection="1">
      <alignment horizontal="center" vertical="center" readingOrder="1"/>
      <protection locked="0"/>
    </xf>
    <xf numFmtId="0" fontId="39" fillId="0" borderId="2" xfId="8" applyFont="1" applyBorder="1" applyAlignment="1">
      <alignment horizontal="center" vertical="center"/>
    </xf>
    <xf numFmtId="0" fontId="39" fillId="0" borderId="3" xfId="8" applyFont="1" applyBorder="1" applyAlignment="1">
      <alignment horizontal="center" vertical="center"/>
    </xf>
    <xf numFmtId="0" fontId="39" fillId="0" borderId="4" xfId="8" applyFont="1" applyBorder="1" applyAlignment="1">
      <alignment horizontal="center" vertical="center"/>
    </xf>
    <xf numFmtId="0" fontId="39" fillId="0" borderId="0" xfId="8" applyFont="1" applyAlignment="1">
      <alignment horizontal="left"/>
    </xf>
    <xf numFmtId="0" fontId="39" fillId="0" borderId="0" xfId="8" applyFont="1" applyAlignment="1">
      <alignment horizontal="left" wrapText="1"/>
    </xf>
    <xf numFmtId="0" fontId="39" fillId="0" borderId="1" xfId="8" applyFont="1" applyBorder="1" applyAlignment="1">
      <alignment horizontal="center" vertical="center" wrapText="1"/>
    </xf>
    <xf numFmtId="0" fontId="39" fillId="0" borderId="6" xfId="8" applyFont="1" applyBorder="1" applyAlignment="1">
      <alignment horizontal="center" vertical="center" wrapText="1"/>
    </xf>
    <xf numFmtId="0" fontId="39" fillId="0" borderId="9" xfId="8" applyFont="1" applyBorder="1" applyAlignment="1">
      <alignment horizontal="center" vertical="center" wrapText="1"/>
    </xf>
    <xf numFmtId="3" fontId="39" fillId="0" borderId="1" xfId="8" applyNumberFormat="1" applyFont="1" applyBorder="1" applyAlignment="1">
      <alignment horizontal="center" vertical="center"/>
    </xf>
    <xf numFmtId="3" fontId="39" fillId="0" borderId="6" xfId="8" applyNumberFormat="1" applyFont="1" applyBorder="1" applyAlignment="1">
      <alignment horizontal="center" vertical="center"/>
    </xf>
    <xf numFmtId="3" fontId="39" fillId="0" borderId="9" xfId="8" applyNumberFormat="1" applyFont="1" applyBorder="1" applyAlignment="1">
      <alignment horizontal="center" vertical="center"/>
    </xf>
    <xf numFmtId="0" fontId="39" fillId="0" borderId="1" xfId="8" applyFont="1" applyBorder="1" applyAlignment="1">
      <alignment horizontal="center" vertical="center"/>
    </xf>
    <xf numFmtId="0" fontId="39" fillId="0" borderId="6" xfId="8" applyFont="1" applyBorder="1" applyAlignment="1">
      <alignment horizontal="center" vertical="center"/>
    </xf>
    <xf numFmtId="0" fontId="39" fillId="0" borderId="9" xfId="8" applyFont="1" applyBorder="1" applyAlignment="1">
      <alignment horizontal="center" vertical="center"/>
    </xf>
    <xf numFmtId="0" fontId="38" fillId="0" borderId="0" xfId="8" applyFont="1" applyAlignment="1">
      <alignment horizontal="left" wrapText="1"/>
    </xf>
    <xf numFmtId="0" fontId="39" fillId="0" borderId="50" xfId="8" applyFont="1" applyBorder="1" applyAlignment="1">
      <alignment horizontal="center" vertical="center"/>
    </xf>
    <xf numFmtId="0" fontId="39" fillId="0" borderId="82" xfId="8" applyFont="1" applyBorder="1" applyAlignment="1">
      <alignment horizontal="center" vertical="center"/>
    </xf>
    <xf numFmtId="0" fontId="39" fillId="0" borderId="83" xfId="8" applyFon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43" fontId="0" fillId="0" borderId="3" xfId="1" applyFont="1" applyBorder="1" applyAlignment="1">
      <alignment horizontal="center" wrapText="1"/>
    </xf>
    <xf numFmtId="43" fontId="0" fillId="0" borderId="7" xfId="1" applyFont="1" applyBorder="1" applyAlignment="1">
      <alignment horizontal="center" wrapText="1"/>
    </xf>
    <xf numFmtId="43" fontId="0" fillId="0" borderId="4" xfId="1" applyFont="1" applyBorder="1" applyAlignment="1">
      <alignment horizontal="center" wrapText="1"/>
    </xf>
    <xf numFmtId="164" fontId="0" fillId="0" borderId="3" xfId="1" applyNumberFormat="1" applyFont="1" applyBorder="1" applyAlignment="1">
      <alignment horizontal="center" wrapText="1"/>
    </xf>
    <xf numFmtId="164" fontId="0" fillId="0" borderId="7" xfId="1" applyNumberFormat="1" applyFont="1" applyBorder="1" applyAlignment="1">
      <alignment horizontal="center" wrapText="1"/>
    </xf>
    <xf numFmtId="164" fontId="0" fillId="0" borderId="4" xfId="1" applyNumberFormat="1" applyFont="1" applyBorder="1" applyAlignment="1">
      <alignment horizontal="center" wrapText="1"/>
    </xf>
    <xf numFmtId="164" fontId="0" fillId="0" borderId="3" xfId="0" applyNumberFormat="1" applyBorder="1" applyAlignment="1">
      <alignment horizontal="center" wrapText="1"/>
    </xf>
    <xf numFmtId="164" fontId="0" fillId="0" borderId="7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  <xf numFmtId="43" fontId="61" fillId="0" borderId="3" xfId="1" applyFont="1" applyBorder="1" applyAlignment="1">
      <alignment horizontal="center" wrapText="1"/>
    </xf>
    <xf numFmtId="43" fontId="61" fillId="0" borderId="7" xfId="1" applyFont="1" applyBorder="1" applyAlignment="1">
      <alignment horizontal="center" wrapText="1"/>
    </xf>
    <xf numFmtId="43" fontId="61" fillId="0" borderId="4" xfId="1" applyFont="1" applyBorder="1" applyAlignment="1">
      <alignment horizontal="center" wrapText="1"/>
    </xf>
    <xf numFmtId="164" fontId="61" fillId="0" borderId="3" xfId="1" applyNumberFormat="1" applyFont="1" applyBorder="1" applyAlignment="1">
      <alignment horizontal="center" wrapText="1"/>
    </xf>
    <xf numFmtId="164" fontId="61" fillId="0" borderId="7" xfId="1" applyNumberFormat="1" applyFont="1" applyBorder="1" applyAlignment="1">
      <alignment horizontal="center" wrapText="1"/>
    </xf>
    <xf numFmtId="164" fontId="61" fillId="0" borderId="4" xfId="1" applyNumberFormat="1" applyFont="1" applyBorder="1" applyAlignment="1">
      <alignment horizontal="center" wrapText="1"/>
    </xf>
    <xf numFmtId="0" fontId="184" fillId="6" borderId="111" xfId="0" applyFont="1" applyFill="1" applyBorder="1" applyAlignment="1">
      <alignment horizontal="center" vertical="center" wrapText="1"/>
    </xf>
    <xf numFmtId="0" fontId="184" fillId="6" borderId="112" xfId="0" applyFont="1" applyFill="1" applyBorder="1" applyAlignment="1">
      <alignment horizontal="center" vertical="center" wrapText="1"/>
    </xf>
    <xf numFmtId="0" fontId="184" fillId="6" borderId="113" xfId="0" applyFont="1" applyFill="1" applyBorder="1" applyAlignment="1">
      <alignment wrapText="1"/>
    </xf>
    <xf numFmtId="43" fontId="74" fillId="6" borderId="111" xfId="1" applyFont="1" applyFill="1" applyBorder="1" applyAlignment="1">
      <alignment horizontal="center"/>
    </xf>
    <xf numFmtId="0" fontId="161" fillId="6" borderId="112" xfId="0" applyFont="1" applyFill="1" applyBorder="1" applyAlignment="1">
      <alignment horizontal="center"/>
    </xf>
    <xf numFmtId="0" fontId="16" fillId="0" borderId="113" xfId="0" applyFont="1" applyBorder="1"/>
    <xf numFmtId="0" fontId="81" fillId="22" borderId="7" xfId="0" applyFont="1" applyFill="1" applyBorder="1" applyAlignment="1">
      <alignment horizontal="center" vertical="center"/>
    </xf>
    <xf numFmtId="0" fontId="81" fillId="25" borderId="3" xfId="0" applyFont="1" applyFill="1" applyBorder="1" applyAlignment="1">
      <alignment horizontal="center" vertical="center"/>
    </xf>
    <xf numFmtId="0" fontId="81" fillId="25" borderId="7" xfId="0" applyFont="1" applyFill="1" applyBorder="1" applyAlignment="1">
      <alignment horizontal="center" vertical="center"/>
    </xf>
    <xf numFmtId="0" fontId="81" fillId="23" borderId="7" xfId="0" applyFont="1" applyFill="1" applyBorder="1" applyAlignment="1">
      <alignment horizontal="center" vertical="center"/>
    </xf>
    <xf numFmtId="0" fontId="81" fillId="23" borderId="4" xfId="0" applyFont="1" applyFill="1" applyBorder="1" applyAlignment="1">
      <alignment horizontal="center" vertical="center"/>
    </xf>
    <xf numFmtId="0" fontId="81" fillId="25" borderId="82" xfId="0" applyFont="1" applyFill="1" applyBorder="1" applyAlignment="1">
      <alignment horizontal="center" vertical="center"/>
    </xf>
    <xf numFmtId="0" fontId="81" fillId="23" borderId="82" xfId="0" applyFont="1" applyFill="1" applyBorder="1" applyAlignment="1">
      <alignment horizontal="center" vertical="center"/>
    </xf>
    <xf numFmtId="0" fontId="81" fillId="22" borderId="82" xfId="0" applyFont="1" applyFill="1" applyBorder="1" applyAlignment="1">
      <alignment horizontal="center" vertical="center"/>
    </xf>
  </cellXfs>
  <cellStyles count="20">
    <cellStyle name="Comma" xfId="1" builtinId="3"/>
    <cellStyle name="Comma 2" xfId="15" xr:uid="{079E33C6-FB65-46FC-9AC1-4B96C9B12F07}"/>
    <cellStyle name="Hyperlink" xfId="10" builtinId="8"/>
    <cellStyle name="Hyperlink 2" xfId="14" xr:uid="{9EEE4886-FB2A-480B-9E6A-53162D0531EA}"/>
    <cellStyle name="Normal" xfId="0" builtinId="0"/>
    <cellStyle name="Normal 10" xfId="17" xr:uid="{7767B1CA-FEE6-42A6-8C10-31A7F365D1ED}"/>
    <cellStyle name="Normal 11" xfId="18" xr:uid="{F908B4AB-9AE8-4924-8C34-0627A47AFE54}"/>
    <cellStyle name="Normal 2" xfId="2" xr:uid="{25825B33-053B-42E0-8933-219D674F4E11}"/>
    <cellStyle name="Normal 2 12" xfId="13" xr:uid="{E9BF6B57-77FF-4A0E-A3C9-FC6909D49FBB}"/>
    <cellStyle name="Normal 2 2" xfId="9" xr:uid="{764E8F6E-252F-46A8-9EB1-7A36058D18DC}"/>
    <cellStyle name="Normal 2 3" xfId="16" xr:uid="{34965733-936E-4F7F-859B-8275F14EE396}"/>
    <cellStyle name="Normal 3" xfId="5" xr:uid="{E9B7D80E-5D80-401B-A16C-D109DFA86935}"/>
    <cellStyle name="Normal 4" xfId="4" xr:uid="{4CCEB47D-05C4-473E-9A3B-40C8A1D60F6F}"/>
    <cellStyle name="Normal 5" xfId="3" xr:uid="{B7F9E561-75AA-4265-A31C-D9FC1495D3E5}"/>
    <cellStyle name="Normal 6" xfId="6" xr:uid="{62075CB7-4902-42D5-8466-49BA3492DEAC}"/>
    <cellStyle name="Normal 7" xfId="8" xr:uid="{B87E0E1B-1C8A-484A-9703-66F20105D088}"/>
    <cellStyle name="Normal 8" xfId="11" xr:uid="{8FD393CB-9AA8-4306-9C75-86CCAA558660}"/>
    <cellStyle name="Normal 9" xfId="12" xr:uid="{124E0D02-7398-43EC-A4D1-AC1991B6DCA8}"/>
    <cellStyle name="Percent" xfId="7" builtinId="5"/>
    <cellStyle name="Percent 2" xfId="19" xr:uid="{B4715C9B-D9C9-4046-B13F-53910118AAEA}"/>
  </cellStyles>
  <dxfs count="26"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border diagonalUp="0" diagonalDown="0">
        <left/>
        <right style="medium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border diagonalUp="0" diagonalDown="0">
        <left style="medium">
          <color indexed="64"/>
        </left>
        <right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numFmt numFmtId="3" formatCode="#,##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vertical/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186"/>
        <scheme val="none"/>
      </font>
      <numFmt numFmtId="35" formatCode="_(* #,##0.00_);_(* \(#,##0.00\);_(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186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charset val="186"/>
        <scheme val="none"/>
      </font>
      <numFmt numFmtId="172" formatCode="0.0"/>
      <fill>
        <patternFill patternType="solid">
          <fgColor indexed="64"/>
          <bgColor theme="5" tint="0.59999389629810485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186"/>
        <scheme val="none"/>
      </font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186"/>
        <scheme val="none"/>
      </font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186"/>
        <scheme val="none"/>
      </font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186"/>
        <scheme val="none"/>
      </font>
      <border diagonalUp="0" diagonalDown="0">
        <left style="medium">
          <color indexed="64"/>
        </left>
        <right/>
        <vertical/>
      </border>
    </dxf>
    <dxf>
      <font>
        <strike val="0"/>
        <outline val="0"/>
        <shadow val="0"/>
        <u val="none"/>
        <vertAlign val="baseline"/>
        <sz val="10"/>
        <name val="Times New Roman"/>
        <family val="1"/>
        <charset val="186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Times New Roman"/>
        <family val="1"/>
        <charset val="186"/>
        <scheme val="none"/>
      </font>
      <alignment horizontal="center" vertical="center" textRotation="0" wrapText="1" indent="0" justifyLastLine="0" shrinkToFit="0" readingOrder="0"/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E97132"/>
      <color rgb="FF084F6A"/>
      <color rgb="FF4EA72E"/>
      <color rgb="FFD9F2D0"/>
      <color rgb="FFCBC11E"/>
      <color rgb="FF196B24"/>
      <color rgb="FF56991D"/>
      <color rgb="FFE79041"/>
      <color rgb="FFF2CEEF"/>
      <color rgb="FF0F9E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chartsheet" Target="chartsheets/sheet7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chartsheet" Target="chart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hartsheet" Target="chartsheets/sheet5.xml"/><Relationship Id="rId37" Type="http://schemas.openxmlformats.org/officeDocument/2006/relationships/theme" Target="theme/theme1.xml"/><Relationship Id="rId40" Type="http://schemas.openxmlformats.org/officeDocument/2006/relationships/sharedStrings" Target="sharedStrings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hartsheet" Target="chartsheets/sheet1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hartsheet" Target="chartsheets/sheet4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chartsheet" Target="chartsheets/sheet3.xml"/><Relationship Id="rId35" Type="http://schemas.openxmlformats.org/officeDocument/2006/relationships/chartsheet" Target="chartsheets/sheet8.xml"/><Relationship Id="rId43" Type="http://schemas.openxmlformats.org/officeDocument/2006/relationships/customXml" Target="../customXml/item1.xml"/><Relationship Id="rId48" Type="http://schemas.microsoft.com/office/2017/10/relationships/person" Target="persons/perso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hartsheet" Target="chartsheets/sheet6.xml"/><Relationship Id="rId38" Type="http://schemas.openxmlformats.org/officeDocument/2006/relationships/connections" Target="connections.xml"/><Relationship Id="rId46" Type="http://schemas.openxmlformats.org/officeDocument/2006/relationships/customXml" Target="../customXml/item4.xml"/><Relationship Id="rId20" Type="http://schemas.openxmlformats.org/officeDocument/2006/relationships/worksheet" Target="worksheets/sheet20.xml"/><Relationship Id="rId41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553834073431088E-2"/>
          <c:y val="4.3056163025386875E-2"/>
          <c:w val="0.9676321829706126"/>
          <c:h val="0.86548099210896245"/>
        </c:manualLayout>
      </c:layout>
      <c:barChart>
        <c:barDir val="col"/>
        <c:grouping val="stacked"/>
        <c:varyColors val="0"/>
        <c:ser>
          <c:idx val="2"/>
          <c:order val="7"/>
          <c:tx>
            <c:strRef>
              <c:f>'26.Dati attēliem'!$E$25</c:f>
              <c:strCache>
                <c:ptCount val="1"/>
                <c:pt idx="0">
                  <c:v>Valsts pamatbudžets</c:v>
                </c:pt>
              </c:strCache>
            </c:strRef>
          </c:tx>
          <c:spPr>
            <a:solidFill>
              <a:srgbClr val="E9713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rgbClr val="E9713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attēliem'!$B$26:$B$38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attēliem'!$E$26:$E$38</c:f>
              <c:numCache>
                <c:formatCode>#,##0</c:formatCode>
                <c:ptCount val="13"/>
                <c:pt idx="0">
                  <c:v>77138.685361738753</c:v>
                </c:pt>
                <c:pt idx="1">
                  <c:v>83879.056632561114</c:v>
                </c:pt>
                <c:pt idx="2">
                  <c:v>90131.253558621887</c:v>
                </c:pt>
                <c:pt idx="3">
                  <c:v>96630.201030079872</c:v>
                </c:pt>
                <c:pt idx="4">
                  <c:v>103760.86466071999</c:v>
                </c:pt>
                <c:pt idx="5">
                  <c:v>111484.19157486242</c:v>
                </c:pt>
                <c:pt idx="6">
                  <c:v>119873.06766878389</c:v>
                </c:pt>
                <c:pt idx="7">
                  <c:v>129084.2544586931</c:v>
                </c:pt>
                <c:pt idx="8">
                  <c:v>138725.89405248684</c:v>
                </c:pt>
                <c:pt idx="9">
                  <c:v>148949.2965905522</c:v>
                </c:pt>
                <c:pt idx="10">
                  <c:v>159779.58819101783</c:v>
                </c:pt>
                <c:pt idx="11">
                  <c:v>217631.45097323705</c:v>
                </c:pt>
                <c:pt idx="12">
                  <c:v>296990.68699934741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19-44BC-B204-F993479C01EA}"/>
            </c:ext>
          </c:extLst>
        </c:ser>
        <c:ser>
          <c:idx val="3"/>
          <c:order val="8"/>
          <c:tx>
            <c:strRef>
              <c:f>'26.Dati attēliem'!$F$25</c:f>
              <c:strCache>
                <c:ptCount val="1"/>
                <c:pt idx="0">
                  <c:v>Pašvaldības budžets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16310D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attēliem'!$B$26:$B$38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attēliem'!$F$26:$F$38</c:f>
              <c:numCache>
                <c:formatCode>#,##0</c:formatCode>
                <c:ptCount val="13"/>
                <c:pt idx="0">
                  <c:v>61774.009121233605</c:v>
                </c:pt>
                <c:pt idx="1">
                  <c:v>67171.81638760955</c:v>
                </c:pt>
                <c:pt idx="2">
                  <c:v>72178.685095924302</c:v>
                </c:pt>
                <c:pt idx="3">
                  <c:v>77383.155958988733</c:v>
                </c:pt>
                <c:pt idx="4">
                  <c:v>83093.516177003243</c:v>
                </c:pt>
                <c:pt idx="5">
                  <c:v>89278.49152372012</c:v>
                </c:pt>
                <c:pt idx="6">
                  <c:v>95996.450300339871</c:v>
                </c:pt>
                <c:pt idx="7">
                  <c:v>103372.92987228071</c:v>
                </c:pt>
                <c:pt idx="8">
                  <c:v>111094.12358225396</c:v>
                </c:pt>
                <c:pt idx="9">
                  <c:v>119281.20323852383</c:v>
                </c:pt>
                <c:pt idx="10">
                  <c:v>127954.29027618062</c:v>
                </c:pt>
                <c:pt idx="11">
                  <c:v>174283.07436720122</c:v>
                </c:pt>
                <c:pt idx="12">
                  <c:v>237835.3393188497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19-44BC-B204-F993479C01EA}"/>
            </c:ext>
          </c:extLst>
        </c:ser>
        <c:ser>
          <c:idx val="4"/>
          <c:order val="9"/>
          <c:tx>
            <c:strRef>
              <c:f>'26.Dati attēliem'!$G$25</c:f>
              <c:strCache>
                <c:ptCount val="1"/>
                <c:pt idx="0">
                  <c:v>Speciālais VSA budžets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'26.Dati attēliem'!$B$26:$B$38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attēliem'!$G$26:$G$38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519-44BC-B204-F993479C01EA}"/>
            </c:ext>
          </c:extLst>
        </c:ser>
        <c:ser>
          <c:idx val="5"/>
          <c:order val="10"/>
          <c:tx>
            <c:strRef>
              <c:f>'26.Dati attēliem'!$H$25</c:f>
              <c:strCache>
                <c:ptCount val="1"/>
                <c:pt idx="0">
                  <c:v>ISA obligātā apdrošināšana</c:v>
                </c:pt>
              </c:strCache>
            </c:strRef>
          </c:tx>
          <c:spPr>
            <a:solidFill>
              <a:srgbClr val="CBC11E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4712644104267036E-3"/>
                  <c:y val="4.044233726775561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19-44BC-B204-F993479C01EA}"/>
                </c:ext>
              </c:extLst>
            </c:dLbl>
            <c:spPr>
              <a:solidFill>
                <a:srgbClr val="CBC11E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attēliem'!$B$26:$B$38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attēliem'!$H$26:$H$38</c:f>
              <c:numCache>
                <c:formatCode>#,##0</c:formatCode>
                <c:ptCount val="13"/>
                <c:pt idx="0">
                  <c:v>3285.1542542342395</c:v>
                </c:pt>
                <c:pt idx="1">
                  <c:v>7950.261248146996</c:v>
                </c:pt>
                <c:pt idx="2">
                  <c:v>11951.11094155074</c:v>
                </c:pt>
                <c:pt idx="3">
                  <c:v>16574.4128109331</c:v>
                </c:pt>
                <c:pt idx="4">
                  <c:v>21779.469444802166</c:v>
                </c:pt>
                <c:pt idx="5">
                  <c:v>27551.43722146377</c:v>
                </c:pt>
                <c:pt idx="6">
                  <c:v>33943.609170501732</c:v>
                </c:pt>
                <c:pt idx="7">
                  <c:v>41122.911538616318</c:v>
                </c:pt>
                <c:pt idx="8">
                  <c:v>48785.579184866132</c:v>
                </c:pt>
                <c:pt idx="9">
                  <c:v>57047.583020134407</c:v>
                </c:pt>
                <c:pt idx="10">
                  <c:v>65976.003103903669</c:v>
                </c:pt>
                <c:pt idx="11">
                  <c:v>114807.32370560759</c:v>
                </c:pt>
                <c:pt idx="12">
                  <c:v>190001.5082121334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519-44BC-B204-F993479C01EA}"/>
            </c:ext>
          </c:extLst>
        </c:ser>
        <c:ser>
          <c:idx val="6"/>
          <c:order val="11"/>
          <c:tx>
            <c:strRef>
              <c:f>'26.Dati attēliem'!$I$25</c:f>
              <c:strCache>
                <c:ptCount val="1"/>
                <c:pt idx="0">
                  <c:v>Klienta maksājumi</c:v>
                </c:pt>
              </c:strCache>
            </c:strRef>
          </c:tx>
          <c:spPr>
            <a:solidFill>
              <a:srgbClr val="196B24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rgbClr val="196B2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attēliem'!$B$26:$B$38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attēliem'!$I$26:$I$38</c:f>
              <c:numCache>
                <c:formatCode>#,##0</c:formatCode>
                <c:ptCount val="13"/>
                <c:pt idx="0">
                  <c:v>101368.80637636159</c:v>
                </c:pt>
                <c:pt idx="1">
                  <c:v>105848.35288936651</c:v>
                </c:pt>
                <c:pt idx="2">
                  <c:v>110329.85116295624</c:v>
                </c:pt>
                <c:pt idx="3">
                  <c:v>114523.66342546223</c:v>
                </c:pt>
                <c:pt idx="4">
                  <c:v>118992.76946848494</c:v>
                </c:pt>
                <c:pt idx="5">
                  <c:v>123699.0299247716</c:v>
                </c:pt>
                <c:pt idx="6">
                  <c:v>128688.03597158866</c:v>
                </c:pt>
                <c:pt idx="7">
                  <c:v>134005.53952065617</c:v>
                </c:pt>
                <c:pt idx="8">
                  <c:v>139423.67258719334</c:v>
                </c:pt>
                <c:pt idx="9">
                  <c:v>145031.7465437889</c:v>
                </c:pt>
                <c:pt idx="10">
                  <c:v>150796.76990487243</c:v>
                </c:pt>
                <c:pt idx="11">
                  <c:v>180453.00119266481</c:v>
                </c:pt>
                <c:pt idx="12">
                  <c:v>212925.39570292601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519-44BC-B204-F993479C01EA}"/>
            </c:ext>
          </c:extLst>
        </c:ser>
        <c:ser>
          <c:idx val="7"/>
          <c:order val="12"/>
          <c:tx>
            <c:strRef>
              <c:f>'26.Dati attēliem'!$J$25</c:f>
              <c:strCache>
                <c:ptCount val="1"/>
                <c:pt idx="0">
                  <c:v>Veselības aprūpes komponente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'26.Dati attēliem'!$B$26:$B$38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attēliem'!$J$26:$J$38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519-44BC-B204-F993479C0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7173071"/>
        <c:axId val="277174511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'26.Dati attēliem'!$E$7</c15:sqref>
                        </c15:formulaRef>
                      </c:ext>
                    </c:extLst>
                    <c:strCache>
                      <c:ptCount val="1"/>
                      <c:pt idx="0">
                        <c:v>Valsts pamatbudžets</c:v>
                      </c:pt>
                    </c:strCache>
                  </c:strRef>
                </c:tx>
                <c:spPr>
                  <a:solidFill>
                    <a:srgbClr val="E97132"/>
                  </a:solidFill>
                  <a:ln>
                    <a:noFill/>
                  </a:ln>
                  <a:effectLst>
                    <a:outerShdw blurRad="1270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'26.Dati attēliem'!$B$8:$B$20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2040</c:v>
                      </c:pt>
                      <c:pt idx="12">
                        <c:v>2045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'26.Dati attēliem'!$E$8:$E$20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80423.839615972975</c:v>
                      </c:pt>
                      <c:pt idx="1">
                        <c:v>91829.317880708099</c:v>
                      </c:pt>
                      <c:pt idx="2">
                        <c:v>102082.36450017261</c:v>
                      </c:pt>
                      <c:pt idx="3">
                        <c:v>113204.61384101295</c:v>
                      </c:pt>
                      <c:pt idx="4">
                        <c:v>125540.33410552215</c:v>
                      </c:pt>
                      <c:pt idx="5">
                        <c:v>139035.6287963262</c:v>
                      </c:pt>
                      <c:pt idx="6">
                        <c:v>153816.67683928565</c:v>
                      </c:pt>
                      <c:pt idx="7">
                        <c:v>170207.16599730941</c:v>
                      </c:pt>
                      <c:pt idx="8">
                        <c:v>187511.47323735297</c:v>
                      </c:pt>
                      <c:pt idx="9">
                        <c:v>205996.87961068665</c:v>
                      </c:pt>
                      <c:pt idx="10">
                        <c:v>225755.59129492153</c:v>
                      </c:pt>
                      <c:pt idx="11">
                        <c:v>332438.77467884461</c:v>
                      </c:pt>
                      <c:pt idx="12">
                        <c:v>486992.19521148084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F-A519-44BC-B204-F993479C01EA}"/>
                  </c:ext>
                </c:extLst>
              </c15:ser>
            </c15:filteredBarSeries>
            <c15:filteredBarSeries>
              <c15:ser>
                <c:idx val="8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'26.Dati attēliem'!$F$7</c15:sqref>
                        </c15:formulaRef>
                      </c:ext>
                    </c:extLst>
                    <c:strCache>
                      <c:ptCount val="1"/>
                      <c:pt idx="0">
                        <c:v>Pašvaldības budžets</c:v>
                      </c:pt>
                    </c:strCache>
                  </c:strRef>
                </c:tx>
                <c:spPr>
                  <a:solidFill>
                    <a:schemeClr val="accent6">
                      <a:lumMod val="20000"/>
                      <a:lumOff val="80000"/>
                    </a:schemeClr>
                  </a:solidFill>
                  <a:ln>
                    <a:noFill/>
                  </a:ln>
                  <a:effectLst>
                    <a:outerShdw blurRad="1270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'26.Dati attēliem'!$B$8:$B$20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2040</c:v>
                      </c:pt>
                      <c:pt idx="12">
                        <c:v>2045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'26.Dati attēliem'!$F$8:$F$20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61774.009121233605</c:v>
                      </c:pt>
                      <c:pt idx="1">
                        <c:v>67171.81638760955</c:v>
                      </c:pt>
                      <c:pt idx="2">
                        <c:v>72178.685095924302</c:v>
                      </c:pt>
                      <c:pt idx="3">
                        <c:v>77383.155958988733</c:v>
                      </c:pt>
                      <c:pt idx="4">
                        <c:v>83093.516177003243</c:v>
                      </c:pt>
                      <c:pt idx="5">
                        <c:v>89278.49152372012</c:v>
                      </c:pt>
                      <c:pt idx="6">
                        <c:v>95996.450300339871</c:v>
                      </c:pt>
                      <c:pt idx="7">
                        <c:v>103372.92987228071</c:v>
                      </c:pt>
                      <c:pt idx="8">
                        <c:v>111094.12358225396</c:v>
                      </c:pt>
                      <c:pt idx="9">
                        <c:v>119281.20323852383</c:v>
                      </c:pt>
                      <c:pt idx="10">
                        <c:v>127954.29027618062</c:v>
                      </c:pt>
                      <c:pt idx="11">
                        <c:v>174283.07436720122</c:v>
                      </c:pt>
                      <c:pt idx="12">
                        <c:v>237835.3393188497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A519-44BC-B204-F993479C01EA}"/>
                  </c:ext>
                </c:extLst>
              </c15:ser>
            </c15:filteredBarSeries>
            <c15:filteredBarSeries>
              <c15:ser>
                <c:idx val="9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'26.Dati attēliem'!$G$7</c15:sqref>
                        </c15:formulaRef>
                      </c:ext>
                    </c:extLst>
                    <c:strCache>
                      <c:ptCount val="1"/>
                      <c:pt idx="0">
                        <c:v>Speciālais VSA budžets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4">
                          <a:lumMod val="60000"/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4">
                          <a:lumMod val="60000"/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4">
                          <a:lumMod val="60000"/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'26.Dati attēliem'!$B$8:$B$20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2040</c:v>
                      </c:pt>
                      <c:pt idx="12">
                        <c:v>2045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'26.Dati attēliem'!$G$8:$G$20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A519-44BC-B204-F993479C01EA}"/>
                  </c:ext>
                </c:extLst>
              </c15:ser>
            </c15:filteredBarSeries>
            <c15:filteredBarSeries>
              <c15:ser>
                <c:idx val="1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'26.Dati attēliem'!$H$7</c15:sqref>
                        </c15:formulaRef>
                      </c:ext>
                    </c:extLst>
                    <c:strCache>
                      <c:ptCount val="1"/>
                      <c:pt idx="0">
                        <c:v>ISA obligātā apdrošināšana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5">
                          <a:lumMod val="60000"/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5">
                          <a:lumMod val="60000"/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5">
                          <a:lumMod val="60000"/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'26.Dati attēliem'!$B$8:$B$20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2040</c:v>
                      </c:pt>
                      <c:pt idx="12">
                        <c:v>2045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'26.Dati attēliem'!$H$8:$H$20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A519-44BC-B204-F993479C01EA}"/>
                  </c:ext>
                </c:extLst>
              </c15:ser>
            </c15:filteredBarSeries>
            <c15:filteredBarSeries>
              <c15:ser>
                <c:idx val="11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'26.Dati attēliem'!$I$7</c15:sqref>
                        </c15:formulaRef>
                      </c:ext>
                    </c:extLst>
                    <c:strCache>
                      <c:ptCount val="1"/>
                      <c:pt idx="0">
                        <c:v>Klienta maksājumi</c:v>
                      </c:pt>
                    </c:strCache>
                  </c:strRef>
                </c:tx>
                <c:spPr>
                  <a:solidFill>
                    <a:srgbClr val="196B24"/>
                  </a:soli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0"/>
                      </a:srgbClr>
                    </a:outerShdw>
                  </a:effectLst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'26.Dati attēliem'!$B$8:$B$20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2040</c:v>
                      </c:pt>
                      <c:pt idx="12">
                        <c:v>2045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'26.Dati attēliem'!$I$8:$I$20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101368.80637636159</c:v>
                      </c:pt>
                      <c:pt idx="1">
                        <c:v>105848.35288936651</c:v>
                      </c:pt>
                      <c:pt idx="2">
                        <c:v>110329.85116295624</c:v>
                      </c:pt>
                      <c:pt idx="3">
                        <c:v>114523.66342546223</c:v>
                      </c:pt>
                      <c:pt idx="4">
                        <c:v>118992.76946848494</c:v>
                      </c:pt>
                      <c:pt idx="5">
                        <c:v>123699.0299247716</c:v>
                      </c:pt>
                      <c:pt idx="6">
                        <c:v>128688.03597158866</c:v>
                      </c:pt>
                      <c:pt idx="7">
                        <c:v>134005.53952065617</c:v>
                      </c:pt>
                      <c:pt idx="8">
                        <c:v>139423.67258719334</c:v>
                      </c:pt>
                      <c:pt idx="9">
                        <c:v>145031.7465437889</c:v>
                      </c:pt>
                      <c:pt idx="10">
                        <c:v>150796.76990487243</c:v>
                      </c:pt>
                      <c:pt idx="11">
                        <c:v>180453.00119266481</c:v>
                      </c:pt>
                      <c:pt idx="12">
                        <c:v>212925.39570292601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A519-44BC-B204-F993479C01EA}"/>
                  </c:ext>
                </c:extLst>
              </c15:ser>
            </c15:filteredBarSeries>
            <c15:filteredBarSeries>
              <c15:ser>
                <c:idx val="12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'26.Dati attēliem'!$J$7</c15:sqref>
                        </c15:formulaRef>
                      </c:ext>
                    </c:extLst>
                    <c:strCache>
                      <c:ptCount val="1"/>
                      <c:pt idx="0">
                        <c:v>Veselības aprūpes komponente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1">
                          <a:lumMod val="80000"/>
                          <a:lumOff val="20000"/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1">
                          <a:lumMod val="80000"/>
                          <a:lumOff val="20000"/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1">
                          <a:lumMod val="80000"/>
                          <a:lumOff val="20000"/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>
                    <a:noFill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'26.Dati attēliem'!$B$8:$B$20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2040</c:v>
                      </c:pt>
                      <c:pt idx="12">
                        <c:v>2045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'26.Dati attēliem'!$J$8:$J$20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A519-44BC-B204-F993479C01EA}"/>
                  </c:ext>
                </c:extLst>
              </c15:ser>
            </c15:filteredBarSeries>
            <c15:filteredBarSeries>
              <c15:ser>
                <c:idx val="13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'26.Dati attēliem'!$C$6</c15:sqref>
                        </c15:formulaRef>
                      </c:ext>
                    </c:extLst>
                    <c:strCache>
                      <c:ptCount val="1"/>
                      <c:pt idx="0">
                        <c:v>Izdevumu prognozes, kopā</c:v>
                      </c:pt>
                    </c:strCache>
                  </c:strRef>
                </c:tx>
                <c:spPr>
                  <a:gradFill rotWithShape="1">
                    <a:gsLst>
                      <a:gs pos="0">
                        <a:schemeClr val="accent2">
                          <a:lumMod val="80000"/>
                          <a:lumOff val="20000"/>
                          <a:satMod val="103000"/>
                          <a:lumMod val="102000"/>
                          <a:tint val="94000"/>
                        </a:schemeClr>
                      </a:gs>
                      <a:gs pos="50000">
                        <a:schemeClr val="accent2">
                          <a:lumMod val="80000"/>
                          <a:lumOff val="20000"/>
                          <a:satMod val="110000"/>
                          <a:lumMod val="100000"/>
                          <a:shade val="100000"/>
                        </a:schemeClr>
                      </a:gs>
                      <a:gs pos="100000">
                        <a:schemeClr val="accent2">
                          <a:lumMod val="80000"/>
                          <a:lumOff val="20000"/>
                          <a:lumMod val="99000"/>
                          <a:satMod val="120000"/>
                          <a:shade val="78000"/>
                        </a:schemeClr>
                      </a:gs>
                    </a:gsLst>
                    <a:lin ang="5400000" scaled="0"/>
                  </a:gradFill>
                  <a:ln w="12700">
                    <a:solidFill>
                      <a:schemeClr val="accent6">
                        <a:lumMod val="50000"/>
                        <a:alpha val="90000"/>
                      </a:schemeClr>
                    </a:solidFill>
                    <a:prstDash val="sysDash"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'26.Dati attēliem'!$B$8:$B$20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>
                        <c:v>2025</c:v>
                      </c:pt>
                      <c:pt idx="1">
                        <c:v>2026</c:v>
                      </c:pt>
                      <c:pt idx="2">
                        <c:v>2027</c:v>
                      </c:pt>
                      <c:pt idx="3">
                        <c:v>2028</c:v>
                      </c:pt>
                      <c:pt idx="4">
                        <c:v>2029</c:v>
                      </c:pt>
                      <c:pt idx="5">
                        <c:v>2030</c:v>
                      </c:pt>
                      <c:pt idx="6">
                        <c:v>2031</c:v>
                      </c:pt>
                      <c:pt idx="7">
                        <c:v>2032</c:v>
                      </c:pt>
                      <c:pt idx="8">
                        <c:v>2033</c:v>
                      </c:pt>
                      <c:pt idx="9">
                        <c:v>2034</c:v>
                      </c:pt>
                      <c:pt idx="10">
                        <c:v>2035</c:v>
                      </c:pt>
                      <c:pt idx="11">
                        <c:v>2040</c:v>
                      </c:pt>
                      <c:pt idx="12">
                        <c:v>2045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'26.Dati attēliem'!$C$8:$C$20</c15:sqref>
                        </c15:formulaRef>
                      </c:ext>
                    </c:extLst>
                    <c:numCache>
                      <c:formatCode>#,##0</c:formatCode>
                      <c:ptCount val="13"/>
                      <c:pt idx="0">
                        <c:v>243566.65511356818</c:v>
                      </c:pt>
                      <c:pt idx="1">
                        <c:v>264849.48715768417</c:v>
                      </c:pt>
                      <c:pt idx="2">
                        <c:v>284590.90075905318</c:v>
                      </c:pt>
                      <c:pt idx="3">
                        <c:v>305111.4332254639</c:v>
                      </c:pt>
                      <c:pt idx="4">
                        <c:v>327626.61975101038</c:v>
                      </c:pt>
                      <c:pt idx="5">
                        <c:v>352013.15024481789</c:v>
                      </c:pt>
                      <c:pt idx="6">
                        <c:v>378501.16311121418</c:v>
                      </c:pt>
                      <c:pt idx="7">
                        <c:v>407585.63539024629</c:v>
                      </c:pt>
                      <c:pt idx="8">
                        <c:v>438029.26940680027</c:v>
                      </c:pt>
                      <c:pt idx="9">
                        <c:v>470309.82939299935</c:v>
                      </c:pt>
                      <c:pt idx="10">
                        <c:v>504506.65147597453</c:v>
                      </c:pt>
                      <c:pt idx="11">
                        <c:v>687174.85023871064</c:v>
                      </c:pt>
                      <c:pt idx="12">
                        <c:v>937752.93023325654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A519-44BC-B204-F993479C01EA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13"/>
          <c:tx>
            <c:strRef>
              <c:f>'26.Dati attēliem'!$C$24</c:f>
              <c:strCache>
                <c:ptCount val="1"/>
                <c:pt idx="0">
                  <c:v>Izdevumu prognozes, kopā</c:v>
                </c:pt>
              </c:strCache>
            </c:strRef>
          </c:tx>
          <c:spPr>
            <a:ln w="12700" cap="rnd">
              <a:solidFill>
                <a:schemeClr val="accent6">
                  <a:lumMod val="50000"/>
                  <a:alpha val="90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diamond"/>
            <c:size val="5"/>
            <c:spPr>
              <a:solidFill>
                <a:srgbClr val="002060"/>
              </a:solidFill>
              <a:ln w="9525">
                <a:noFill/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attēliem'!$B$26:$B$38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attēliem'!$C$26:$C$38</c:f>
              <c:numCache>
                <c:formatCode>#,##0</c:formatCode>
                <c:ptCount val="13"/>
                <c:pt idx="0">
                  <c:v>243566.65511356818</c:v>
                </c:pt>
                <c:pt idx="1">
                  <c:v>264849.48715768417</c:v>
                </c:pt>
                <c:pt idx="2">
                  <c:v>284590.90075905318</c:v>
                </c:pt>
                <c:pt idx="3">
                  <c:v>305111.4332254639</c:v>
                </c:pt>
                <c:pt idx="4">
                  <c:v>327626.61975101038</c:v>
                </c:pt>
                <c:pt idx="5">
                  <c:v>352013.15024481789</c:v>
                </c:pt>
                <c:pt idx="6">
                  <c:v>378501.16311121418</c:v>
                </c:pt>
                <c:pt idx="7">
                  <c:v>407585.63539024629</c:v>
                </c:pt>
                <c:pt idx="8">
                  <c:v>438029.26940680027</c:v>
                </c:pt>
                <c:pt idx="9">
                  <c:v>470309.82939299935</c:v>
                </c:pt>
                <c:pt idx="10">
                  <c:v>504506.65147597453</c:v>
                </c:pt>
                <c:pt idx="11">
                  <c:v>687174.85023871064</c:v>
                </c:pt>
                <c:pt idx="12">
                  <c:v>937752.93023325654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519-44BC-B204-F993479C0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173071"/>
        <c:axId val="277174511"/>
      </c:lineChart>
      <c:catAx>
        <c:axId val="277173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174511"/>
        <c:crosses val="autoZero"/>
        <c:auto val="1"/>
        <c:lblAlgn val="ctr"/>
        <c:lblOffset val="100"/>
        <c:noMultiLvlLbl val="0"/>
      </c:catAx>
      <c:valAx>
        <c:axId val="277174511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277173071"/>
        <c:crosses val="autoZero"/>
        <c:crossBetween val="between"/>
      </c:valAx>
      <c:spPr>
        <a:noFill/>
        <a:ln w="25400">
          <a:noFill/>
        </a:ln>
        <a:effectLst>
          <a:outerShdw blurRad="50800" dist="25400" dir="5400000" algn="ctr" rotWithShape="0">
            <a:srgbClr val="000000">
              <a:alpha val="43137"/>
            </a:srgbClr>
          </a:outerShdw>
        </a:effectLst>
      </c:spPr>
    </c:plotArea>
    <c:legend>
      <c:legendPos val="b"/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9.6564759788281534E-3"/>
          <c:y val="0.92718325330580287"/>
          <c:w val="0.97114196387216289"/>
          <c:h val="7.25733042606956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'26.Dati attēliem'!$C$23</c:f>
          <c:strCache>
            <c:ptCount val="1"/>
            <c:pt idx="0">
              <c:v>Nr.2a. Personas atbildības modelis, tkst. EUR</c:v>
            </c:pt>
          </c:strCache>
        </c:strRef>
      </c:tx>
      <c:layout>
        <c:manualLayout>
          <c:xMode val="edge"/>
          <c:yMode val="edge"/>
          <c:x val="0.24407009532625418"/>
          <c:y val="1.46341471444564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6183908514693705E-2"/>
          <c:y val="5.7701184307672543E-2"/>
          <c:w val="0.9676321829706126"/>
          <c:h val="0.86278436299090999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'26.Dati attēliem'!$E$25</c:f>
              <c:strCache>
                <c:ptCount val="1"/>
                <c:pt idx="0">
                  <c:v>Valsts pamatbudžets</c:v>
                </c:pt>
              </c:strCache>
            </c:strRef>
          </c:tx>
          <c:spPr>
            <a:solidFill>
              <a:srgbClr val="E9713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rgbClr val="E9713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attēliem'!$B$26:$B$38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attēliem'!$E$26:$E$38</c:f>
              <c:numCache>
                <c:formatCode>#,##0</c:formatCode>
                <c:ptCount val="13"/>
                <c:pt idx="0">
                  <c:v>77138.685361738753</c:v>
                </c:pt>
                <c:pt idx="1">
                  <c:v>83879.056632561114</c:v>
                </c:pt>
                <c:pt idx="2">
                  <c:v>90131.253558621887</c:v>
                </c:pt>
                <c:pt idx="3">
                  <c:v>96630.201030079872</c:v>
                </c:pt>
                <c:pt idx="4">
                  <c:v>103760.86466071999</c:v>
                </c:pt>
                <c:pt idx="5">
                  <c:v>111484.19157486242</c:v>
                </c:pt>
                <c:pt idx="6">
                  <c:v>119873.06766878389</c:v>
                </c:pt>
                <c:pt idx="7">
                  <c:v>129084.2544586931</c:v>
                </c:pt>
                <c:pt idx="8">
                  <c:v>138725.89405248684</c:v>
                </c:pt>
                <c:pt idx="9">
                  <c:v>148949.2965905522</c:v>
                </c:pt>
                <c:pt idx="10">
                  <c:v>159779.58819101783</c:v>
                </c:pt>
                <c:pt idx="11">
                  <c:v>217631.45097323705</c:v>
                </c:pt>
                <c:pt idx="12">
                  <c:v>296990.68699934741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FC9-4306-A053-60469E221EE0}"/>
            </c:ext>
          </c:extLst>
        </c:ser>
        <c:ser>
          <c:idx val="3"/>
          <c:order val="1"/>
          <c:tx>
            <c:strRef>
              <c:f>'26.Dati attēliem'!$F$25</c:f>
              <c:strCache>
                <c:ptCount val="1"/>
                <c:pt idx="0">
                  <c:v>Pašvaldības budžets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16310D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attēliem'!$B$26:$B$38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attēliem'!$F$26:$F$38</c:f>
              <c:numCache>
                <c:formatCode>#,##0</c:formatCode>
                <c:ptCount val="13"/>
                <c:pt idx="0">
                  <c:v>61774.009121233605</c:v>
                </c:pt>
                <c:pt idx="1">
                  <c:v>67171.81638760955</c:v>
                </c:pt>
                <c:pt idx="2">
                  <c:v>72178.685095924302</c:v>
                </c:pt>
                <c:pt idx="3">
                  <c:v>77383.155958988733</c:v>
                </c:pt>
                <c:pt idx="4">
                  <c:v>83093.516177003243</c:v>
                </c:pt>
                <c:pt idx="5">
                  <c:v>89278.49152372012</c:v>
                </c:pt>
                <c:pt idx="6">
                  <c:v>95996.450300339871</c:v>
                </c:pt>
                <c:pt idx="7">
                  <c:v>103372.92987228071</c:v>
                </c:pt>
                <c:pt idx="8">
                  <c:v>111094.12358225396</c:v>
                </c:pt>
                <c:pt idx="9">
                  <c:v>119281.20323852383</c:v>
                </c:pt>
                <c:pt idx="10">
                  <c:v>127954.29027618062</c:v>
                </c:pt>
                <c:pt idx="11">
                  <c:v>174283.07436720122</c:v>
                </c:pt>
                <c:pt idx="12">
                  <c:v>237835.3393188497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C9-4306-A053-60469E221EE0}"/>
            </c:ext>
          </c:extLst>
        </c:ser>
        <c:ser>
          <c:idx val="4"/>
          <c:order val="2"/>
          <c:tx>
            <c:strRef>
              <c:f>'26.Dati attēliem'!$G$25</c:f>
              <c:strCache>
                <c:ptCount val="1"/>
                <c:pt idx="0">
                  <c:v>Speciālais VSA budžets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'26.Dati attēliem'!$B$26:$B$38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attēliem'!$G$26:$G$38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FC9-4306-A053-60469E221EE0}"/>
            </c:ext>
          </c:extLst>
        </c:ser>
        <c:ser>
          <c:idx val="5"/>
          <c:order val="3"/>
          <c:tx>
            <c:strRef>
              <c:f>'26.Dati attēliem'!$H$25</c:f>
              <c:strCache>
                <c:ptCount val="1"/>
                <c:pt idx="0">
                  <c:v>ISA obligātā apdrošināšana</c:v>
                </c:pt>
              </c:strCache>
            </c:strRef>
          </c:tx>
          <c:spPr>
            <a:solidFill>
              <a:srgbClr val="CBC11E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1.4712644104267036E-3"/>
                  <c:y val="4.044233726775561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C9-4306-A053-60469E221EE0}"/>
                </c:ext>
              </c:extLst>
            </c:dLbl>
            <c:spPr>
              <a:solidFill>
                <a:srgbClr val="CBC11E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attēliem'!$B$26:$B$38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attēliem'!$H$26:$H$38</c:f>
              <c:numCache>
                <c:formatCode>#,##0</c:formatCode>
                <c:ptCount val="13"/>
                <c:pt idx="0">
                  <c:v>3285.1542542342395</c:v>
                </c:pt>
                <c:pt idx="1">
                  <c:v>7950.261248146996</c:v>
                </c:pt>
                <c:pt idx="2">
                  <c:v>11951.11094155074</c:v>
                </c:pt>
                <c:pt idx="3">
                  <c:v>16574.4128109331</c:v>
                </c:pt>
                <c:pt idx="4">
                  <c:v>21779.469444802166</c:v>
                </c:pt>
                <c:pt idx="5">
                  <c:v>27551.43722146377</c:v>
                </c:pt>
                <c:pt idx="6">
                  <c:v>33943.609170501732</c:v>
                </c:pt>
                <c:pt idx="7">
                  <c:v>41122.911538616318</c:v>
                </c:pt>
                <c:pt idx="8">
                  <c:v>48785.579184866132</c:v>
                </c:pt>
                <c:pt idx="9">
                  <c:v>57047.583020134407</c:v>
                </c:pt>
                <c:pt idx="10">
                  <c:v>65976.003103903669</c:v>
                </c:pt>
                <c:pt idx="11">
                  <c:v>114807.32370560759</c:v>
                </c:pt>
                <c:pt idx="12">
                  <c:v>190001.5082121334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FC9-4306-A053-60469E221EE0}"/>
            </c:ext>
          </c:extLst>
        </c:ser>
        <c:ser>
          <c:idx val="6"/>
          <c:order val="4"/>
          <c:tx>
            <c:strRef>
              <c:f>'26.Dati attēliem'!$I$25</c:f>
              <c:strCache>
                <c:ptCount val="1"/>
                <c:pt idx="0">
                  <c:v>Klienta maksājumi</c:v>
                </c:pt>
              </c:strCache>
            </c:strRef>
          </c:tx>
          <c:spPr>
            <a:solidFill>
              <a:srgbClr val="196B24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rgbClr val="196B2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attēliem'!$B$26:$B$38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attēliem'!$I$26:$I$38</c:f>
              <c:numCache>
                <c:formatCode>#,##0</c:formatCode>
                <c:ptCount val="13"/>
                <c:pt idx="0">
                  <c:v>101368.80637636159</c:v>
                </c:pt>
                <c:pt idx="1">
                  <c:v>105848.35288936651</c:v>
                </c:pt>
                <c:pt idx="2">
                  <c:v>110329.85116295624</c:v>
                </c:pt>
                <c:pt idx="3">
                  <c:v>114523.66342546223</c:v>
                </c:pt>
                <c:pt idx="4">
                  <c:v>118992.76946848494</c:v>
                </c:pt>
                <c:pt idx="5">
                  <c:v>123699.0299247716</c:v>
                </c:pt>
                <c:pt idx="6">
                  <c:v>128688.03597158866</c:v>
                </c:pt>
                <c:pt idx="7">
                  <c:v>134005.53952065617</c:v>
                </c:pt>
                <c:pt idx="8">
                  <c:v>139423.67258719334</c:v>
                </c:pt>
                <c:pt idx="9">
                  <c:v>145031.7465437889</c:v>
                </c:pt>
                <c:pt idx="10">
                  <c:v>150796.76990487243</c:v>
                </c:pt>
                <c:pt idx="11">
                  <c:v>180453.00119266481</c:v>
                </c:pt>
                <c:pt idx="12">
                  <c:v>212925.39570292601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FC9-4306-A053-60469E221EE0}"/>
            </c:ext>
          </c:extLst>
        </c:ser>
        <c:ser>
          <c:idx val="7"/>
          <c:order val="5"/>
          <c:tx>
            <c:strRef>
              <c:f>'26.Dati attēliem'!$J$25</c:f>
              <c:strCache>
                <c:ptCount val="1"/>
                <c:pt idx="0">
                  <c:v>Veselības aprūpes komponente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'26.Dati attēliem'!$B$26:$B$38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attēliem'!$J$26:$J$38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DFC9-4306-A053-60469E221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7173071"/>
        <c:axId val="277174511"/>
      </c:barChart>
      <c:lineChart>
        <c:grouping val="standard"/>
        <c:varyColors val="0"/>
        <c:ser>
          <c:idx val="1"/>
          <c:order val="6"/>
          <c:tx>
            <c:strRef>
              <c:f>'26.Dati attēliem'!$C$24</c:f>
              <c:strCache>
                <c:ptCount val="1"/>
                <c:pt idx="0">
                  <c:v>Izdevumu prognozes, kopā</c:v>
                </c:pt>
              </c:strCache>
            </c:strRef>
          </c:tx>
          <c:spPr>
            <a:ln w="12700" cap="rnd">
              <a:solidFill>
                <a:schemeClr val="accent6">
                  <a:lumMod val="50000"/>
                  <a:alpha val="90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diamond"/>
            <c:size val="5"/>
            <c:spPr>
              <a:solidFill>
                <a:srgbClr val="002060"/>
              </a:solidFill>
              <a:ln w="9525">
                <a:noFill/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attēliem'!$B$26:$B$38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attēliem'!$C$26:$C$38</c:f>
              <c:numCache>
                <c:formatCode>#,##0</c:formatCode>
                <c:ptCount val="13"/>
                <c:pt idx="0">
                  <c:v>243566.65511356818</c:v>
                </c:pt>
                <c:pt idx="1">
                  <c:v>264849.48715768417</c:v>
                </c:pt>
                <c:pt idx="2">
                  <c:v>284590.90075905318</c:v>
                </c:pt>
                <c:pt idx="3">
                  <c:v>305111.4332254639</c:v>
                </c:pt>
                <c:pt idx="4">
                  <c:v>327626.61975101038</c:v>
                </c:pt>
                <c:pt idx="5">
                  <c:v>352013.15024481789</c:v>
                </c:pt>
                <c:pt idx="6">
                  <c:v>378501.16311121418</c:v>
                </c:pt>
                <c:pt idx="7">
                  <c:v>407585.63539024629</c:v>
                </c:pt>
                <c:pt idx="8">
                  <c:v>438029.26940680027</c:v>
                </c:pt>
                <c:pt idx="9">
                  <c:v>470309.82939299935</c:v>
                </c:pt>
                <c:pt idx="10">
                  <c:v>504506.65147597453</c:v>
                </c:pt>
                <c:pt idx="11">
                  <c:v>687174.85023871064</c:v>
                </c:pt>
                <c:pt idx="12">
                  <c:v>937752.93023325654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C9-4306-A053-60469E221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173071"/>
        <c:axId val="277174511"/>
      </c:lineChart>
      <c:catAx>
        <c:axId val="277173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174511"/>
        <c:crosses val="autoZero"/>
        <c:auto val="1"/>
        <c:lblAlgn val="ctr"/>
        <c:lblOffset val="100"/>
        <c:noMultiLvlLbl val="0"/>
      </c:catAx>
      <c:valAx>
        <c:axId val="277174511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277173071"/>
        <c:crosses val="autoZero"/>
        <c:crossBetween val="between"/>
      </c:valAx>
      <c:spPr>
        <a:noFill/>
        <a:ln>
          <a:noFill/>
        </a:ln>
        <a:effectLst>
          <a:outerShdw blurRad="50800" dist="25400" dir="5400000" algn="ctr" rotWithShape="0">
            <a:srgbClr val="000000">
              <a:alpha val="43137"/>
            </a:srgbClr>
          </a:outerShdw>
        </a:effectLst>
      </c:spPr>
    </c:plotArea>
    <c:legend>
      <c:legendPos val="b"/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9.6564759788281534E-3"/>
          <c:y val="0.92718325330580287"/>
          <c:w val="0.97114196387216289"/>
          <c:h val="7.25733042606956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bg2">
          <a:lumMod val="90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'26.Dati attēliem'!$C$41</c:f>
          <c:strCache>
            <c:ptCount val="1"/>
            <c:pt idx="0">
              <c:v>Nr.2b. Personas atbildības modelis, izslēdzot publisko finansējumu, tkst. EUR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7754173413646861E-2"/>
          <c:y val="0.13135192358374295"/>
          <c:w val="0.96995447576152072"/>
          <c:h val="0.79459924640894475"/>
        </c:manualLayout>
      </c:layout>
      <c:barChart>
        <c:barDir val="col"/>
        <c:grouping val="stacked"/>
        <c:varyColors val="0"/>
        <c:ser>
          <c:idx val="7"/>
          <c:order val="1"/>
          <c:tx>
            <c:strRef>
              <c:f>'26.Dati attēliem'!$H$43</c:f>
              <c:strCache>
                <c:ptCount val="1"/>
                <c:pt idx="0">
                  <c:v>ISA obligātā apdrošināšana</c:v>
                </c:pt>
              </c:strCache>
            </c:strRef>
          </c:tx>
          <c:spPr>
            <a:solidFill>
              <a:srgbClr val="E9713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rgbClr val="E9713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attēliem'!$B$44:$B$56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attēliem'!$H$44:$H$56</c:f>
              <c:numCache>
                <c:formatCode>#,##0</c:formatCode>
                <c:ptCount val="13"/>
                <c:pt idx="0">
                  <c:v>142197.8487372066</c:v>
                </c:pt>
                <c:pt idx="1">
                  <c:v>159001.13426831766</c:v>
                </c:pt>
                <c:pt idx="2">
                  <c:v>174261.04959609694</c:v>
                </c:pt>
                <c:pt idx="3">
                  <c:v>190587.76980000167</c:v>
                </c:pt>
                <c:pt idx="4">
                  <c:v>208633.85028252541</c:v>
                </c:pt>
                <c:pt idx="5">
                  <c:v>228314.12032004629</c:v>
                </c:pt>
                <c:pt idx="6">
                  <c:v>249813.12713962552</c:v>
                </c:pt>
                <c:pt idx="7">
                  <c:v>273580.09586959018</c:v>
                </c:pt>
                <c:pt idx="8">
                  <c:v>298605.5968196069</c:v>
                </c:pt>
                <c:pt idx="9">
                  <c:v>325278.08284921048</c:v>
                </c:pt>
                <c:pt idx="10">
                  <c:v>353709.88157110213</c:v>
                </c:pt>
                <c:pt idx="11">
                  <c:v>506721.84904604586</c:v>
                </c:pt>
                <c:pt idx="12">
                  <c:v>724827.53453033057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195-4A22-99D6-89945688ACCD}"/>
            </c:ext>
          </c:extLst>
        </c:ser>
        <c:ser>
          <c:idx val="1"/>
          <c:order val="2"/>
          <c:tx>
            <c:strRef>
              <c:f>'26.Dati attēliem'!$I$43</c:f>
              <c:strCache>
                <c:ptCount val="1"/>
                <c:pt idx="0">
                  <c:v>Klienta maksājumi</c:v>
                </c:pt>
              </c:strCache>
            </c:strRef>
          </c:tx>
          <c:spPr>
            <a:solidFill>
              <a:srgbClr val="196B24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rgbClr val="196B2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'26.Dati attēliem'!$I$44:$I$56</c:f>
              <c:numCache>
                <c:formatCode>#,##0</c:formatCode>
                <c:ptCount val="13"/>
                <c:pt idx="0">
                  <c:v>101368.80637636159</c:v>
                </c:pt>
                <c:pt idx="1">
                  <c:v>105848.35288936651</c:v>
                </c:pt>
                <c:pt idx="2">
                  <c:v>110329.85116295624</c:v>
                </c:pt>
                <c:pt idx="3">
                  <c:v>114523.66342546223</c:v>
                </c:pt>
                <c:pt idx="4">
                  <c:v>118992.76946848494</c:v>
                </c:pt>
                <c:pt idx="5">
                  <c:v>123699.0299247716</c:v>
                </c:pt>
                <c:pt idx="6">
                  <c:v>128688.03597158866</c:v>
                </c:pt>
                <c:pt idx="7">
                  <c:v>134005.53952065617</c:v>
                </c:pt>
                <c:pt idx="8">
                  <c:v>139423.67258719334</c:v>
                </c:pt>
                <c:pt idx="9">
                  <c:v>145031.7465437889</c:v>
                </c:pt>
                <c:pt idx="10">
                  <c:v>150796.76990487243</c:v>
                </c:pt>
                <c:pt idx="11">
                  <c:v>180453.00119266481</c:v>
                </c:pt>
                <c:pt idx="12">
                  <c:v>212925.39570292601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195-4A22-99D6-89945688A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277173071"/>
        <c:axId val="277174511"/>
      </c:barChart>
      <c:lineChart>
        <c:grouping val="stacked"/>
        <c:varyColors val="0"/>
        <c:ser>
          <c:idx val="3"/>
          <c:order val="0"/>
          <c:tx>
            <c:strRef>
              <c:f>'26.Dati attēliem'!$C$42</c:f>
              <c:strCache>
                <c:ptCount val="1"/>
                <c:pt idx="0">
                  <c:v>Izdevumu prognozes, kopā</c:v>
                </c:pt>
              </c:strCache>
            </c:strRef>
          </c:tx>
          <c:spPr>
            <a:ln w="12700" cap="rnd">
              <a:solidFill>
                <a:schemeClr val="accent6">
                  <a:lumMod val="50000"/>
                  <a:alpha val="90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diamond"/>
            <c:size val="7"/>
            <c:spPr>
              <a:solidFill>
                <a:srgbClr val="002060"/>
              </a:solidFill>
              <a:ln w="9525">
                <a:solidFill>
                  <a:schemeClr val="accent4">
                    <a:lumMod val="60000"/>
                  </a:schemeClr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attēliem'!$B$44:$B$56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attēliem'!$C$44:$C$56</c:f>
              <c:numCache>
                <c:formatCode>#,##0</c:formatCode>
                <c:ptCount val="13"/>
                <c:pt idx="0">
                  <c:v>243566.65511356818</c:v>
                </c:pt>
                <c:pt idx="1">
                  <c:v>264849.48715768417</c:v>
                </c:pt>
                <c:pt idx="2">
                  <c:v>284590.90075905318</c:v>
                </c:pt>
                <c:pt idx="3">
                  <c:v>305111.4332254639</c:v>
                </c:pt>
                <c:pt idx="4">
                  <c:v>327626.61975101038</c:v>
                </c:pt>
                <c:pt idx="5">
                  <c:v>352013.15024481789</c:v>
                </c:pt>
                <c:pt idx="6">
                  <c:v>378501.16311121418</c:v>
                </c:pt>
                <c:pt idx="7">
                  <c:v>407585.63539024629</c:v>
                </c:pt>
                <c:pt idx="8">
                  <c:v>438029.26940680027</c:v>
                </c:pt>
                <c:pt idx="9">
                  <c:v>470309.82939299935</c:v>
                </c:pt>
                <c:pt idx="10">
                  <c:v>504506.65147597453</c:v>
                </c:pt>
                <c:pt idx="11">
                  <c:v>687174.85023871064</c:v>
                </c:pt>
                <c:pt idx="12">
                  <c:v>937752.93023325654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95-4A22-99D6-89945688AC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77173071"/>
        <c:axId val="277174511"/>
      </c:lineChart>
      <c:catAx>
        <c:axId val="277173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174511"/>
        <c:crosses val="autoZero"/>
        <c:auto val="1"/>
        <c:lblAlgn val="ctr"/>
        <c:lblOffset val="100"/>
        <c:noMultiLvlLbl val="0"/>
      </c:catAx>
      <c:valAx>
        <c:axId val="277174511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277173071"/>
        <c:crosses val="autoZero"/>
        <c:crossBetween val="between"/>
      </c:valAx>
      <c:spPr>
        <a:noFill/>
        <a:ln>
          <a:noFill/>
        </a:ln>
        <a:effectLst>
          <a:outerShdw blurRad="50800" dist="25400" dir="5400000" algn="ctr" rotWithShape="0">
            <a:srgbClr val="000000">
              <a:alpha val="43137"/>
            </a:srgbClr>
          </a:outerShdw>
        </a:effectLst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12700" cap="flat" cmpd="sng" algn="ctr">
      <a:solidFill>
        <a:schemeClr val="bg2">
          <a:lumMod val="90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'26.Dati attēliem'!$C$59</c:f>
          <c:strCache>
            <c:ptCount val="1"/>
            <c:pt idx="0">
              <c:v>Nr.3a. Dalītās atbildības modelis ( ar 0.5% no esošā VSAOI), tkst. EUR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6183908514693705E-2"/>
          <c:y val="5.7701184307672543E-2"/>
          <c:w val="0.9676321829706126"/>
          <c:h val="0.84323698688005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'26.Dati attēliem'!$E$61</c:f>
              <c:strCache>
                <c:ptCount val="1"/>
                <c:pt idx="0">
                  <c:v>Valsts pamatbudžets</c:v>
                </c:pt>
              </c:strCache>
            </c:strRef>
          </c:tx>
          <c:spPr>
            <a:solidFill>
              <a:srgbClr val="E9713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1"/>
              <c:layout>
                <c:manualLayout>
                  <c:x val="1.4712644104267003E-3"/>
                  <c:y val="2.022116863387854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EA6-466B-8752-27A181C3E6D1}"/>
                </c:ext>
              </c:extLst>
            </c:dLbl>
            <c:spPr>
              <a:solidFill>
                <a:srgbClr val="E9713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attēliem'!$B$62:$B$74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attēliem'!$E$62:$E$74</c:f>
              <c:numCache>
                <c:formatCode>#,##0</c:formatCode>
                <c:ptCount val="13"/>
                <c:pt idx="0">
                  <c:v>53561.512063200425</c:v>
                </c:pt>
                <c:pt idx="1">
                  <c:v>63918.635984640292</c:v>
                </c:pt>
                <c:pt idx="2">
                  <c:v>73172.405100044038</c:v>
                </c:pt>
                <c:pt idx="3">
                  <c:v>83356.300849475389</c:v>
                </c:pt>
                <c:pt idx="4">
                  <c:v>94529.180543276219</c:v>
                </c:pt>
                <c:pt idx="5">
                  <c:v>106853.51246619082</c:v>
                </c:pt>
                <c:pt idx="6">
                  <c:v>120393.38306010108</c:v>
                </c:pt>
                <c:pt idx="7">
                  <c:v>135519.60637814389</c:v>
                </c:pt>
                <c:pt idx="8">
                  <c:v>151606.0792949099</c:v>
                </c:pt>
                <c:pt idx="9">
                  <c:v>168793.06617676813</c:v>
                </c:pt>
                <c:pt idx="10">
                  <c:v>187167.12381438233</c:v>
                </c:pt>
                <c:pt idx="11">
                  <c:v>287070.6115397815</c:v>
                </c:pt>
                <c:pt idx="12">
                  <c:v>434626.03070687904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EA6-466B-8752-27A181C3E6D1}"/>
            </c:ext>
          </c:extLst>
        </c:ser>
        <c:ser>
          <c:idx val="3"/>
          <c:order val="2"/>
          <c:tx>
            <c:strRef>
              <c:f>'26.Dati attēliem'!$F$61</c:f>
              <c:strCache>
                <c:ptCount val="1"/>
                <c:pt idx="0">
                  <c:v>Pašvaldības budžets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11"/>
              <c:spPr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2EA6-466B-8752-27A181C3E6D1}"/>
                </c:ext>
              </c:extLst>
            </c:dLbl>
            <c:dLbl>
              <c:idx val="12"/>
              <c:spPr>
                <a:solidFill>
                  <a:schemeClr val="accent6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2EA6-466B-8752-27A181C3E6D1}"/>
                </c:ext>
              </c:extLst>
            </c:dLbl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attēliem'!$B$62:$B$74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attēliem'!$F$62:$F$74</c:f>
              <c:numCache>
                <c:formatCode>#,##0</c:formatCode>
                <c:ptCount val="13"/>
                <c:pt idx="0">
                  <c:v>61774.009121233605</c:v>
                </c:pt>
                <c:pt idx="1">
                  <c:v>67171.81638760955</c:v>
                </c:pt>
                <c:pt idx="2">
                  <c:v>72178.685095924302</c:v>
                </c:pt>
                <c:pt idx="3">
                  <c:v>77383.155958988733</c:v>
                </c:pt>
                <c:pt idx="4">
                  <c:v>83093.516177003243</c:v>
                </c:pt>
                <c:pt idx="5">
                  <c:v>89278.49152372012</c:v>
                </c:pt>
                <c:pt idx="6">
                  <c:v>95996.450300339871</c:v>
                </c:pt>
                <c:pt idx="7">
                  <c:v>103372.92987228071</c:v>
                </c:pt>
                <c:pt idx="8">
                  <c:v>111094.12358225396</c:v>
                </c:pt>
                <c:pt idx="9">
                  <c:v>119281.20323852383</c:v>
                </c:pt>
                <c:pt idx="10">
                  <c:v>127954.29027618062</c:v>
                </c:pt>
                <c:pt idx="11">
                  <c:v>174283.07436720122</c:v>
                </c:pt>
                <c:pt idx="12">
                  <c:v>237835.3393188497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EA6-466B-8752-27A181C3E6D1}"/>
            </c:ext>
          </c:extLst>
        </c:ser>
        <c:ser>
          <c:idx val="4"/>
          <c:order val="3"/>
          <c:tx>
            <c:strRef>
              <c:f>'26.Dati attēliem'!$G$61</c:f>
              <c:strCache>
                <c:ptCount val="1"/>
                <c:pt idx="0">
                  <c:v>Speciālais VSA budžets</c:v>
                </c:pt>
              </c:strCache>
            </c:strRef>
          </c:tx>
          <c:spPr>
            <a:solidFill>
              <a:srgbClr val="CBC11E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12"/>
              <c:layout>
                <c:manualLayout>
                  <c:x val="0"/>
                  <c:y val="-3.707822597890349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1B-4A05-A38B-BFA2DCA22754}"/>
                </c:ext>
              </c:extLst>
            </c:dLbl>
            <c:spPr>
              <a:solidFill>
                <a:srgbClr val="CBC11E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attēliem'!$B$62:$B$74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attēliem'!$G$62:$G$74</c:f>
              <c:numCache>
                <c:formatCode>#,##0</c:formatCode>
                <c:ptCount val="13"/>
                <c:pt idx="0">
                  <c:v>26862.327552772567</c:v>
                </c:pt>
                <c:pt idx="1">
                  <c:v>27910.68189606781</c:v>
                </c:pt>
                <c:pt idx="2">
                  <c:v>28909.95940012858</c:v>
                </c:pt>
                <c:pt idx="3">
                  <c:v>29848.312991537583</c:v>
                </c:pt>
                <c:pt idx="4">
                  <c:v>31011.153562245923</c:v>
                </c:pt>
                <c:pt idx="5">
                  <c:v>32182.116330135374</c:v>
                </c:pt>
                <c:pt idx="6">
                  <c:v>33423.29377918454</c:v>
                </c:pt>
                <c:pt idx="7">
                  <c:v>34687.55961916552</c:v>
                </c:pt>
                <c:pt idx="8">
                  <c:v>35905.393942443094</c:v>
                </c:pt>
                <c:pt idx="9">
                  <c:v>37203.813433918462</c:v>
                </c:pt>
                <c:pt idx="10">
                  <c:v>38588.467480539228</c:v>
                </c:pt>
                <c:pt idx="11">
                  <c:v>45368.163139063108</c:v>
                </c:pt>
                <c:pt idx="12">
                  <c:v>52366.164504601853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EA6-466B-8752-27A181C3E6D1}"/>
            </c:ext>
          </c:extLst>
        </c:ser>
        <c:ser>
          <c:idx val="5"/>
          <c:order val="4"/>
          <c:tx>
            <c:strRef>
              <c:f>'26.Dati attēliem'!$H$61</c:f>
              <c:strCache>
                <c:ptCount val="1"/>
                <c:pt idx="0">
                  <c:v>ISA obligātā apdrošināšana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'26.Dati attēliem'!$B$62:$B$74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attēliem'!$H$62:$H$74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EA6-466B-8752-27A181C3E6D1}"/>
            </c:ext>
          </c:extLst>
        </c:ser>
        <c:ser>
          <c:idx val="6"/>
          <c:order val="5"/>
          <c:tx>
            <c:strRef>
              <c:f>'26.Dati attēliem'!$I$61</c:f>
              <c:strCache>
                <c:ptCount val="1"/>
                <c:pt idx="0">
                  <c:v>Klienta maksājumi</c:v>
                </c:pt>
              </c:strCache>
            </c:strRef>
          </c:tx>
          <c:spPr>
            <a:solidFill>
              <a:srgbClr val="196B24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rgbClr val="196B2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attēliem'!$B$62:$B$74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attēliem'!$I$62:$I$74</c:f>
              <c:numCache>
                <c:formatCode>#,##0</c:formatCode>
                <c:ptCount val="13"/>
                <c:pt idx="0">
                  <c:v>101368.80637636159</c:v>
                </c:pt>
                <c:pt idx="1">
                  <c:v>105848.35288936651</c:v>
                </c:pt>
                <c:pt idx="2">
                  <c:v>110329.85116295624</c:v>
                </c:pt>
                <c:pt idx="3">
                  <c:v>114523.66342546223</c:v>
                </c:pt>
                <c:pt idx="4">
                  <c:v>118992.76946848494</c:v>
                </c:pt>
                <c:pt idx="5">
                  <c:v>123699.0299247716</c:v>
                </c:pt>
                <c:pt idx="6">
                  <c:v>128688.03597158866</c:v>
                </c:pt>
                <c:pt idx="7">
                  <c:v>134005.53952065617</c:v>
                </c:pt>
                <c:pt idx="8">
                  <c:v>139423.67258719334</c:v>
                </c:pt>
                <c:pt idx="9">
                  <c:v>145031.7465437889</c:v>
                </c:pt>
                <c:pt idx="10">
                  <c:v>150796.76990487243</c:v>
                </c:pt>
                <c:pt idx="11">
                  <c:v>180453.00119266481</c:v>
                </c:pt>
                <c:pt idx="12">
                  <c:v>212925.39570292601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EA6-466B-8752-27A181C3E6D1}"/>
            </c:ext>
          </c:extLst>
        </c:ser>
        <c:ser>
          <c:idx val="7"/>
          <c:order val="6"/>
          <c:tx>
            <c:strRef>
              <c:f>'26.Dati attēliem'!$J$61</c:f>
              <c:strCache>
                <c:ptCount val="1"/>
                <c:pt idx="0">
                  <c:v>Veselības aprūpes komponente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numRef>
              <c:f>'26.Dati attēliem'!$B$62:$B$74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attēliem'!$J$62:$J$74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EA6-466B-8752-27A181C3E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7173071"/>
        <c:axId val="277174511"/>
      </c:barChart>
      <c:lineChart>
        <c:grouping val="stacked"/>
        <c:varyColors val="0"/>
        <c:ser>
          <c:idx val="1"/>
          <c:order val="0"/>
          <c:tx>
            <c:strRef>
              <c:f>'26.Dati attēliem'!$C$60</c:f>
              <c:strCache>
                <c:ptCount val="1"/>
                <c:pt idx="0">
                  <c:v>Izdevumu prognozes, kopā</c:v>
                </c:pt>
              </c:strCache>
            </c:strRef>
          </c:tx>
          <c:spPr>
            <a:ln w="12700" cap="rnd">
              <a:solidFill>
                <a:schemeClr val="accent6">
                  <a:lumMod val="50000"/>
                  <a:alpha val="90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diamond"/>
            <c:size val="6"/>
            <c:spPr>
              <a:solidFill>
                <a:srgbClr val="002060"/>
              </a:solidFill>
              <a:ln w="9525">
                <a:solidFill>
                  <a:srgbClr val="002060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attēliem'!$B$62:$B$74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attēliem'!$C$62:$C$74</c:f>
              <c:numCache>
                <c:formatCode>#,##0</c:formatCode>
                <c:ptCount val="13"/>
                <c:pt idx="0">
                  <c:v>243566.65511356818</c:v>
                </c:pt>
                <c:pt idx="1">
                  <c:v>264849.48715768417</c:v>
                </c:pt>
                <c:pt idx="2">
                  <c:v>284590.90075905318</c:v>
                </c:pt>
                <c:pt idx="3">
                  <c:v>305111.4332254639</c:v>
                </c:pt>
                <c:pt idx="4">
                  <c:v>327626.61975101038</c:v>
                </c:pt>
                <c:pt idx="5">
                  <c:v>352013.15024481789</c:v>
                </c:pt>
                <c:pt idx="6">
                  <c:v>378501.16311121418</c:v>
                </c:pt>
                <c:pt idx="7">
                  <c:v>407585.63539024629</c:v>
                </c:pt>
                <c:pt idx="8">
                  <c:v>438029.26940680027</c:v>
                </c:pt>
                <c:pt idx="9">
                  <c:v>470309.82939299935</c:v>
                </c:pt>
                <c:pt idx="10">
                  <c:v>504506.65147597453</c:v>
                </c:pt>
                <c:pt idx="11">
                  <c:v>687174.85023871064</c:v>
                </c:pt>
                <c:pt idx="12">
                  <c:v>937752.93023325654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A6-466B-8752-27A181C3E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173071"/>
        <c:axId val="277174511"/>
      </c:lineChart>
      <c:catAx>
        <c:axId val="277173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174511"/>
        <c:crosses val="autoZero"/>
        <c:auto val="1"/>
        <c:lblAlgn val="ctr"/>
        <c:lblOffset val="100"/>
        <c:noMultiLvlLbl val="0"/>
      </c:catAx>
      <c:valAx>
        <c:axId val="277174511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277173071"/>
        <c:crosses val="autoZero"/>
        <c:crossBetween val="between"/>
      </c:valAx>
      <c:spPr>
        <a:noFill/>
        <a:ln>
          <a:noFill/>
        </a:ln>
        <a:effectLst>
          <a:outerShdw blurRad="50800" dist="25400" dir="5400000" algn="ctr" rotWithShape="0">
            <a:srgbClr val="000000">
              <a:alpha val="43137"/>
            </a:srgbClr>
          </a:outerShdw>
        </a:effectLst>
      </c:spPr>
    </c:plotArea>
    <c:legend>
      <c:legendPos val="b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1.8005496041429887E-2"/>
          <c:y val="0.93764289347455032"/>
          <c:w val="0.96300173691523872"/>
          <c:h val="4.53529489391153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bg2">
          <a:lumMod val="90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'26.Dati attēliem'!$C$77</c:f>
          <c:strCache>
            <c:ptCount val="1"/>
            <c:pt idx="0">
              <c:v>Nr.3b. Solidārās atbildības modelis (ar palielinātu VSAOI likmi), tkst. EUR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5022762119239653E-2"/>
          <c:y val="0.1355331084821591"/>
          <c:w val="0.96995447576152072"/>
          <c:h val="0.75414978485828332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'26.Dati attēliem'!$E$79</c:f>
              <c:strCache>
                <c:ptCount val="1"/>
                <c:pt idx="0">
                  <c:v>Valsts pamatbudžets</c:v>
                </c:pt>
              </c:strCache>
            </c:strRef>
          </c:tx>
          <c:spPr>
            <a:solidFill>
              <a:srgbClr val="E9713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rgbClr val="E9713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attēliem'!$B$80:$B$92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attēliem'!$E$80:$E$92</c:f>
              <c:numCache>
                <c:formatCode>#,##0</c:formatCode>
                <c:ptCount val="13"/>
                <c:pt idx="0">
                  <c:v>47399.282912402203</c:v>
                </c:pt>
                <c:pt idx="1">
                  <c:v>53000.378089439218</c:v>
                </c:pt>
                <c:pt idx="2">
                  <c:v>58087.016532032314</c:v>
                </c:pt>
                <c:pt idx="3">
                  <c:v>63529.256600000561</c:v>
                </c:pt>
                <c:pt idx="4">
                  <c:v>69544.616760841804</c:v>
                </c:pt>
                <c:pt idx="5">
                  <c:v>76104.706773348764</c:v>
                </c:pt>
                <c:pt idx="6">
                  <c:v>83271.042379875173</c:v>
                </c:pt>
                <c:pt idx="7">
                  <c:v>91193.365289863388</c:v>
                </c:pt>
                <c:pt idx="8">
                  <c:v>99535.198939868977</c:v>
                </c:pt>
                <c:pt idx="9">
                  <c:v>108426.0276164035</c:v>
                </c:pt>
                <c:pt idx="10">
                  <c:v>117903.29385703405</c:v>
                </c:pt>
                <c:pt idx="11">
                  <c:v>168907.2830153486</c:v>
                </c:pt>
                <c:pt idx="12">
                  <c:v>241609.17817677686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0821-4C64-BA03-D1F4FAF24F89}"/>
            </c:ext>
          </c:extLst>
        </c:ser>
        <c:ser>
          <c:idx val="3"/>
          <c:order val="2"/>
          <c:tx>
            <c:strRef>
              <c:f>'26.Dati attēliem'!$F$79</c:f>
              <c:strCache>
                <c:ptCount val="1"/>
                <c:pt idx="0">
                  <c:v>Pašvaldības budžets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attēliem'!$B$80:$B$92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attēliem'!$F$80:$F$92</c:f>
              <c:numCache>
                <c:formatCode>#,##0</c:formatCode>
                <c:ptCount val="13"/>
                <c:pt idx="0">
                  <c:v>47399.282912402203</c:v>
                </c:pt>
                <c:pt idx="1">
                  <c:v>53000.378089439218</c:v>
                </c:pt>
                <c:pt idx="2">
                  <c:v>58087.016532032314</c:v>
                </c:pt>
                <c:pt idx="3">
                  <c:v>63529.256600000561</c:v>
                </c:pt>
                <c:pt idx="4">
                  <c:v>69544.616760841804</c:v>
                </c:pt>
                <c:pt idx="5">
                  <c:v>76104.706773348764</c:v>
                </c:pt>
                <c:pt idx="6">
                  <c:v>83271.042379875173</c:v>
                </c:pt>
                <c:pt idx="7">
                  <c:v>91193.365289863388</c:v>
                </c:pt>
                <c:pt idx="8">
                  <c:v>99535.198939868977</c:v>
                </c:pt>
                <c:pt idx="9">
                  <c:v>108426.0276164035</c:v>
                </c:pt>
                <c:pt idx="10">
                  <c:v>117903.29385703405</c:v>
                </c:pt>
                <c:pt idx="11">
                  <c:v>168907.2830153486</c:v>
                </c:pt>
                <c:pt idx="12">
                  <c:v>241609.17817677686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821-4C64-BA03-D1F4FAF24F89}"/>
            </c:ext>
          </c:extLst>
        </c:ser>
        <c:ser>
          <c:idx val="4"/>
          <c:order val="3"/>
          <c:tx>
            <c:strRef>
              <c:f>'26.Dati attēliem'!$G$79</c:f>
              <c:strCache>
                <c:ptCount val="1"/>
                <c:pt idx="0">
                  <c:v>Speciālais VSA budžets</c:v>
                </c:pt>
              </c:strCache>
            </c:strRef>
          </c:tx>
          <c:spPr>
            <a:solidFill>
              <a:srgbClr val="CBC11E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rgbClr val="CBC11E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attēliem'!$B$80:$B$92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attēliem'!$G$80:$G$92</c:f>
              <c:numCache>
                <c:formatCode>#,##0</c:formatCode>
                <c:ptCount val="13"/>
                <c:pt idx="0">
                  <c:v>47399.282912402166</c:v>
                </c:pt>
                <c:pt idx="1">
                  <c:v>53000.378089439233</c:v>
                </c:pt>
                <c:pt idx="2">
                  <c:v>58087.016532032307</c:v>
                </c:pt>
                <c:pt idx="3">
                  <c:v>63529.256600000575</c:v>
                </c:pt>
                <c:pt idx="4">
                  <c:v>69544.616760841847</c:v>
                </c:pt>
                <c:pt idx="5">
                  <c:v>76104.706773348807</c:v>
                </c:pt>
                <c:pt idx="6">
                  <c:v>83271.042379875158</c:v>
                </c:pt>
                <c:pt idx="7">
                  <c:v>91193.365289863315</c:v>
                </c:pt>
                <c:pt idx="8">
                  <c:v>99535.198939868947</c:v>
                </c:pt>
                <c:pt idx="9">
                  <c:v>108426.02761640341</c:v>
                </c:pt>
                <c:pt idx="10">
                  <c:v>117903.29385703411</c:v>
                </c:pt>
                <c:pt idx="11">
                  <c:v>168907.2830153486</c:v>
                </c:pt>
                <c:pt idx="12">
                  <c:v>241609.17817677677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821-4C64-BA03-D1F4FAF24F89}"/>
            </c:ext>
          </c:extLst>
        </c:ser>
        <c:ser>
          <c:idx val="5"/>
          <c:order val="4"/>
          <c:tx>
            <c:strRef>
              <c:f>'26.Dati attēliem'!$H$79</c:f>
              <c:strCache>
                <c:ptCount val="1"/>
                <c:pt idx="0">
                  <c:v>ISA obligātā apdrošināšana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elete val="1"/>
          </c:dLbls>
          <c:cat>
            <c:numRef>
              <c:f>'26.Dati attēliem'!$B$80:$B$92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attēliem'!$H$80:$H$92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821-4C64-BA03-D1F4FAF24F89}"/>
            </c:ext>
          </c:extLst>
        </c:ser>
        <c:ser>
          <c:idx val="6"/>
          <c:order val="5"/>
          <c:tx>
            <c:strRef>
              <c:f>'26.Dati attēliem'!$I$79</c:f>
              <c:strCache>
                <c:ptCount val="1"/>
                <c:pt idx="0">
                  <c:v>Klienta maksājumi</c:v>
                </c:pt>
              </c:strCache>
            </c:strRef>
          </c:tx>
          <c:spPr>
            <a:solidFill>
              <a:srgbClr val="196B24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spPr>
                <a:solidFill>
                  <a:srgbClr val="196B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5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0821-4C64-BA03-D1F4FAF24F89}"/>
                </c:ext>
              </c:extLst>
            </c:dLbl>
            <c:dLbl>
              <c:idx val="1"/>
              <c:spPr>
                <a:solidFill>
                  <a:srgbClr val="196B2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5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0821-4C64-BA03-D1F4FAF24F89}"/>
                </c:ext>
              </c:extLst>
            </c:dLbl>
            <c:spPr>
              <a:solidFill>
                <a:srgbClr val="196B2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attēliem'!$B$80:$B$92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attēliem'!$I$80:$I$92</c:f>
              <c:numCache>
                <c:formatCode>#,##0</c:formatCode>
                <c:ptCount val="13"/>
                <c:pt idx="0">
                  <c:v>101368.80637636159</c:v>
                </c:pt>
                <c:pt idx="1">
                  <c:v>105848.35288936651</c:v>
                </c:pt>
                <c:pt idx="2">
                  <c:v>110329.85116295624</c:v>
                </c:pt>
                <c:pt idx="3">
                  <c:v>114523.66342546223</c:v>
                </c:pt>
                <c:pt idx="4">
                  <c:v>118992.76946848494</c:v>
                </c:pt>
                <c:pt idx="5">
                  <c:v>123699.0299247716</c:v>
                </c:pt>
                <c:pt idx="6">
                  <c:v>128688.03597158866</c:v>
                </c:pt>
                <c:pt idx="7">
                  <c:v>134005.53952065617</c:v>
                </c:pt>
                <c:pt idx="8">
                  <c:v>139423.67258719334</c:v>
                </c:pt>
                <c:pt idx="9">
                  <c:v>145031.7465437889</c:v>
                </c:pt>
                <c:pt idx="10">
                  <c:v>150796.76990487243</c:v>
                </c:pt>
                <c:pt idx="11">
                  <c:v>180453.00119266481</c:v>
                </c:pt>
                <c:pt idx="12">
                  <c:v>212925.39570292601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821-4C64-BA03-D1F4FAF24F89}"/>
            </c:ext>
          </c:extLst>
        </c:ser>
        <c:ser>
          <c:idx val="7"/>
          <c:order val="6"/>
          <c:tx>
            <c:strRef>
              <c:f>'26.Dati attēliem'!$J$79</c:f>
              <c:strCache>
                <c:ptCount val="1"/>
                <c:pt idx="0">
                  <c:v>Veselības aprūpes komponente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lumMod val="60000"/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60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attēliem'!$B$80:$B$92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attēliem'!$J$80:$J$92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821-4C64-BA03-D1F4FAF24F8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77173071"/>
        <c:axId val="277174511"/>
      </c:barChart>
      <c:lineChart>
        <c:grouping val="stacked"/>
        <c:varyColors val="0"/>
        <c:ser>
          <c:idx val="0"/>
          <c:order val="0"/>
          <c:tx>
            <c:strRef>
              <c:f>'26.Dati attēliem'!$C$78</c:f>
              <c:strCache>
                <c:ptCount val="1"/>
                <c:pt idx="0">
                  <c:v>Izdevumu prognozes, kopā</c:v>
                </c:pt>
              </c:strCache>
            </c:strRef>
          </c:tx>
          <c:spPr>
            <a:ln w="12700" cap="rnd">
              <a:solidFill>
                <a:schemeClr val="accent6">
                  <a:lumMod val="50000"/>
                  <a:alpha val="90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diamond"/>
            <c:size val="7"/>
            <c:spPr>
              <a:solidFill>
                <a:srgbClr val="002060"/>
              </a:solidFill>
              <a:ln w="9525">
                <a:noFill/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attēliem'!$B$80:$B$92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attēliem'!$C$80:$C$92</c:f>
              <c:numCache>
                <c:formatCode>#,##0</c:formatCode>
                <c:ptCount val="13"/>
                <c:pt idx="0">
                  <c:v>243566.65511356818</c:v>
                </c:pt>
                <c:pt idx="1">
                  <c:v>264849.48715768417</c:v>
                </c:pt>
                <c:pt idx="2">
                  <c:v>284590.90075905318</c:v>
                </c:pt>
                <c:pt idx="3">
                  <c:v>305111.4332254639</c:v>
                </c:pt>
                <c:pt idx="4">
                  <c:v>327626.61975101038</c:v>
                </c:pt>
                <c:pt idx="5">
                  <c:v>352013.15024481789</c:v>
                </c:pt>
                <c:pt idx="6">
                  <c:v>378501.16311121418</c:v>
                </c:pt>
                <c:pt idx="7">
                  <c:v>407585.63539024629</c:v>
                </c:pt>
                <c:pt idx="8">
                  <c:v>438029.26940680027</c:v>
                </c:pt>
                <c:pt idx="9">
                  <c:v>470309.82939299935</c:v>
                </c:pt>
                <c:pt idx="10">
                  <c:v>504506.65147597453</c:v>
                </c:pt>
                <c:pt idx="11">
                  <c:v>687174.85023871064</c:v>
                </c:pt>
                <c:pt idx="12">
                  <c:v>937752.93023325654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821-4C64-BA03-D1F4FAF24F8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77173071"/>
        <c:axId val="277174511"/>
      </c:lineChart>
      <c:catAx>
        <c:axId val="277173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174511"/>
        <c:crosses val="autoZero"/>
        <c:auto val="1"/>
        <c:lblAlgn val="ctr"/>
        <c:lblOffset val="100"/>
        <c:noMultiLvlLbl val="0"/>
      </c:catAx>
      <c:valAx>
        <c:axId val="277174511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277173071"/>
        <c:crosses val="autoZero"/>
        <c:crossBetween val="between"/>
      </c:valAx>
      <c:spPr>
        <a:noFill/>
        <a:ln>
          <a:noFill/>
        </a:ln>
        <a:effectLst>
          <a:outerShdw blurRad="50800" dist="25400" dir="5400000" algn="ctr" rotWithShape="0">
            <a:srgbClr val="000000">
              <a:alpha val="43137"/>
            </a:srgbClr>
          </a:outerShdw>
        </a:effectLst>
      </c:spPr>
    </c:plotArea>
    <c:legend>
      <c:legendPos val="b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1.5557897174617875E-2"/>
          <c:y val="0.95734368017893723"/>
          <c:w val="0.95564879573876793"/>
          <c:h val="3.05214887898261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2">
          <a:lumMod val="90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2"/>
          <c:order val="1"/>
          <c:tx>
            <c:strRef>
              <c:f>'26.Dati attēliem'!$E$97</c:f>
              <c:strCache>
                <c:ptCount val="1"/>
                <c:pt idx="0">
                  <c:v>Valsts pamatbudžets</c:v>
                </c:pt>
              </c:strCache>
            </c:strRef>
          </c:tx>
          <c:spPr>
            <a:solidFill>
              <a:srgbClr val="E97132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rgbClr val="E9713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attēliem'!$B$98:$B$110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attēliem'!$E$98:$E$110</c:f>
              <c:numCache>
                <c:formatCode>#,##0</c:formatCode>
                <c:ptCount val="13"/>
                <c:pt idx="0">
                  <c:v>73561.174230303965</c:v>
                </c:pt>
                <c:pt idx="1">
                  <c:v>75679.359555858609</c:v>
                </c:pt>
                <c:pt idx="2">
                  <c:v>77784.423479603895</c:v>
                </c:pt>
                <c:pt idx="3">
                  <c:v>79787.164512539675</c:v>
                </c:pt>
                <c:pt idx="4">
                  <c:v>81894.060487904193</c:v>
                </c:pt>
                <c:pt idx="5">
                  <c:v>84087.527828646227</c:v>
                </c:pt>
                <c:pt idx="6">
                  <c:v>86354.988925814672</c:v>
                </c:pt>
                <c:pt idx="7">
                  <c:v>88695.721348784195</c:v>
                </c:pt>
                <c:pt idx="8">
                  <c:v>91032.68164532521</c:v>
                </c:pt>
                <c:pt idx="9">
                  <c:v>93370.09629211128</c:v>
                </c:pt>
                <c:pt idx="10">
                  <c:v>95707.730584900986</c:v>
                </c:pt>
                <c:pt idx="11">
                  <c:v>107414.31688959173</c:v>
                </c:pt>
                <c:pt idx="12">
                  <c:v>119692.6771304382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8B0-484E-A18D-9770C5BC867A}"/>
            </c:ext>
          </c:extLst>
        </c:ser>
        <c:ser>
          <c:idx val="3"/>
          <c:order val="2"/>
          <c:tx>
            <c:strRef>
              <c:f>'26.Dati attēliem'!$F$97</c:f>
              <c:strCache>
                <c:ptCount val="1"/>
                <c:pt idx="0">
                  <c:v>Pašvaldības budžets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attēliem'!$B$98:$B$110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attēliem'!$F$98:$F$110</c:f>
              <c:numCache>
                <c:formatCode>#,##0</c:formatCode>
                <c:ptCount val="13"/>
                <c:pt idx="0">
                  <c:v>62589.806448041891</c:v>
                </c:pt>
                <c:pt idx="1">
                  <c:v>64392.072533850689</c:v>
                </c:pt>
                <c:pt idx="2">
                  <c:v>66183.174224743707</c:v>
                </c:pt>
                <c:pt idx="3">
                  <c:v>67887.214092630456</c:v>
                </c:pt>
                <c:pt idx="4">
                  <c:v>69679.874591650878</c:v>
                </c:pt>
                <c:pt idx="5">
                  <c:v>71546.194668017852</c:v>
                </c:pt>
                <c:pt idx="6">
                  <c:v>73475.472615048944</c:v>
                </c:pt>
                <c:pt idx="7">
                  <c:v>75467.093749883468</c:v>
                </c:pt>
                <c:pt idx="8">
                  <c:v>77455.505356518814</c:v>
                </c:pt>
                <c:pt idx="9">
                  <c:v>79444.303548797936</c:v>
                </c:pt>
                <c:pt idx="10">
                  <c:v>81433.288627719361</c:v>
                </c:pt>
                <c:pt idx="11">
                  <c:v>91393.882360004383</c:v>
                </c:pt>
                <c:pt idx="12">
                  <c:v>101840.97213276831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8B0-484E-A18D-9770C5BC867A}"/>
            </c:ext>
          </c:extLst>
        </c:ser>
        <c:ser>
          <c:idx val="5"/>
          <c:order val="3"/>
          <c:tx>
            <c:strRef>
              <c:f>'26.Dati attēliem'!$H$97</c:f>
              <c:strCache>
                <c:ptCount val="1"/>
                <c:pt idx="0">
                  <c:v>ISA obligātā apdrošināšana</c:v>
                </c:pt>
              </c:strCache>
            </c:strRef>
          </c:tx>
          <c:spPr>
            <a:solidFill>
              <a:srgbClr val="56991D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rgbClr val="56991D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attēliem'!$B$98:$B$110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attēliem'!$H$98:$H$110</c:f>
              <c:numCache>
                <c:formatCode>#,##0</c:formatCode>
                <c:ptCount val="13"/>
                <c:pt idx="0">
                  <c:v>6046.8680588607267</c:v>
                </c:pt>
                <c:pt idx="1">
                  <c:v>18929.702178608321</c:v>
                </c:pt>
                <c:pt idx="2">
                  <c:v>30293.451891749322</c:v>
                </c:pt>
                <c:pt idx="3">
                  <c:v>42913.391194831544</c:v>
                </c:pt>
                <c:pt idx="4">
                  <c:v>57059.915202970333</c:v>
                </c:pt>
                <c:pt idx="5">
                  <c:v>72680.397823382213</c:v>
                </c:pt>
                <c:pt idx="6">
                  <c:v>89982.665598761858</c:v>
                </c:pt>
                <c:pt idx="7">
                  <c:v>109417.28077092247</c:v>
                </c:pt>
                <c:pt idx="8">
                  <c:v>130117.40981776285</c:v>
                </c:pt>
                <c:pt idx="9">
                  <c:v>152463.68300830119</c:v>
                </c:pt>
                <c:pt idx="10">
                  <c:v>176568.86235848183</c:v>
                </c:pt>
                <c:pt idx="11">
                  <c:v>307913.64979644975</c:v>
                </c:pt>
                <c:pt idx="12">
                  <c:v>503293.88526712399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98B0-484E-A18D-9770C5BC867A}"/>
            </c:ext>
          </c:extLst>
        </c:ser>
        <c:ser>
          <c:idx val="7"/>
          <c:order val="4"/>
          <c:tx>
            <c:strRef>
              <c:f>'26.Dati attēliem'!$J$97</c:f>
              <c:strCache>
                <c:ptCount val="1"/>
                <c:pt idx="0">
                  <c:v>Veselības aprūpes komponente</c:v>
                </c:pt>
              </c:strCache>
            </c:strRef>
          </c:tx>
          <c:spPr>
            <a:solidFill>
              <a:srgbClr val="CBC11E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12"/>
              <c:layout>
                <c:manualLayout>
                  <c:x val="0"/>
                  <c:y val="-7.415645195780698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28-4907-BE7D-0E9D9450CD66}"/>
                </c:ext>
              </c:extLst>
            </c:dLbl>
            <c:spPr>
              <a:solidFill>
                <a:srgbClr val="CBC11E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attēliem'!$B$98:$B$110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attēliem'!$J$98:$J$110</c:f>
              <c:numCache>
                <c:formatCode>#,##0</c:formatCode>
                <c:ptCount val="13"/>
                <c:pt idx="0">
                  <c:v>4099.6353153899681</c:v>
                </c:pt>
                <c:pt idx="1">
                  <c:v>4185.8736686996208</c:v>
                </c:pt>
                <c:pt idx="2">
                  <c:v>4250.6721056671076</c:v>
                </c:pt>
                <c:pt idx="3">
                  <c:v>4295.0012325357993</c:v>
                </c:pt>
                <c:pt idx="4">
                  <c:v>4356.1514264226771</c:v>
                </c:pt>
                <c:pt idx="5">
                  <c:v>4420.7720671121924</c:v>
                </c:pt>
                <c:pt idx="6">
                  <c:v>4486.5668549442589</c:v>
                </c:pt>
                <c:pt idx="7">
                  <c:v>4554.6101608001427</c:v>
                </c:pt>
                <c:pt idx="8">
                  <c:v>4622.4321485751207</c:v>
                </c:pt>
                <c:pt idx="9">
                  <c:v>4691.0330710740654</c:v>
                </c:pt>
                <c:pt idx="10">
                  <c:v>4758.2387100044471</c:v>
                </c:pt>
                <c:pt idx="11">
                  <c:v>5095.234446590197</c:v>
                </c:pt>
                <c:pt idx="12">
                  <c:v>5448.4424510151648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8B0-484E-A18D-9770C5BC867A}"/>
            </c:ext>
          </c:extLst>
        </c:ser>
        <c:ser>
          <c:idx val="6"/>
          <c:order val="5"/>
          <c:tx>
            <c:strRef>
              <c:f>'26.Dati attēliem'!$I$97</c:f>
              <c:strCache>
                <c:ptCount val="1"/>
                <c:pt idx="0">
                  <c:v>Klienta maksājumi</c:v>
                </c:pt>
              </c:strCache>
            </c:strRef>
          </c:tx>
          <c:spPr>
            <a:solidFill>
              <a:srgbClr val="196B24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solidFill>
                <a:srgbClr val="196B2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tx2">
                        <a:lumMod val="10000"/>
                        <a:lumOff val="9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attēliem'!$B$98:$B$110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attēliem'!$I$98:$I$110</c:f>
              <c:numCache>
                <c:formatCode>#,##0</c:formatCode>
                <c:ptCount val="13"/>
                <c:pt idx="0">
                  <c:v>101368.80637636159</c:v>
                </c:pt>
                <c:pt idx="1">
                  <c:v>105848.35288936651</c:v>
                </c:pt>
                <c:pt idx="2">
                  <c:v>110329.85116295624</c:v>
                </c:pt>
                <c:pt idx="3">
                  <c:v>114523.66342546223</c:v>
                </c:pt>
                <c:pt idx="4">
                  <c:v>118992.76946848494</c:v>
                </c:pt>
                <c:pt idx="5">
                  <c:v>123699.0299247716</c:v>
                </c:pt>
                <c:pt idx="6">
                  <c:v>128688.03597158866</c:v>
                </c:pt>
                <c:pt idx="7">
                  <c:v>134005.53952065617</c:v>
                </c:pt>
                <c:pt idx="8">
                  <c:v>139423.67258719334</c:v>
                </c:pt>
                <c:pt idx="9">
                  <c:v>145031.7465437889</c:v>
                </c:pt>
                <c:pt idx="10">
                  <c:v>150796.76990487243</c:v>
                </c:pt>
                <c:pt idx="11">
                  <c:v>180453.00119266481</c:v>
                </c:pt>
                <c:pt idx="12">
                  <c:v>212925.39570292601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8B0-484E-A18D-9770C5BC8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7173071"/>
        <c:axId val="277174511"/>
      </c:barChart>
      <c:lineChart>
        <c:grouping val="stacked"/>
        <c:varyColors val="0"/>
        <c:ser>
          <c:idx val="1"/>
          <c:order val="0"/>
          <c:tx>
            <c:strRef>
              <c:f>'26.Dati attēliem'!$C$96</c:f>
              <c:strCache>
                <c:ptCount val="1"/>
                <c:pt idx="0">
                  <c:v>Izdevumu prognozes, kopā</c:v>
                </c:pt>
              </c:strCache>
            </c:strRef>
          </c:tx>
          <c:spPr>
            <a:ln w="12700" cap="rnd">
              <a:solidFill>
                <a:schemeClr val="accent6">
                  <a:lumMod val="50000"/>
                  <a:alpha val="90000"/>
                </a:schemeClr>
              </a:solidFill>
              <a:prstDash val="sysDash"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diamond"/>
            <c:size val="7"/>
            <c:spPr>
              <a:solidFill>
                <a:srgbClr val="156082"/>
              </a:solidFill>
              <a:ln w="9525">
                <a:noFill/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'26.Dati attēliem'!$B$98:$B$110</c:f>
              <c:numCache>
                <c:formatCode>General</c:formatCode>
                <c:ptCount val="13"/>
                <c:pt idx="0">
                  <c:v>2025</c:v>
                </c:pt>
                <c:pt idx="1">
                  <c:v>2026</c:v>
                </c:pt>
                <c:pt idx="2">
                  <c:v>2027</c:v>
                </c:pt>
                <c:pt idx="3">
                  <c:v>2028</c:v>
                </c:pt>
                <c:pt idx="4">
                  <c:v>2029</c:v>
                </c:pt>
                <c:pt idx="5">
                  <c:v>2030</c:v>
                </c:pt>
                <c:pt idx="6">
                  <c:v>2031</c:v>
                </c:pt>
                <c:pt idx="7">
                  <c:v>2032</c:v>
                </c:pt>
                <c:pt idx="8">
                  <c:v>2033</c:v>
                </c:pt>
                <c:pt idx="9">
                  <c:v>2034</c:v>
                </c:pt>
                <c:pt idx="10">
                  <c:v>2035</c:v>
                </c:pt>
                <c:pt idx="11">
                  <c:v>2040</c:v>
                </c:pt>
                <c:pt idx="12">
                  <c:v>2045</c:v>
                </c:pt>
              </c:numCache>
            </c:numRef>
          </c:cat>
          <c:val>
            <c:numRef>
              <c:f>'26.Dati attēliem'!$C$98:$C$110</c:f>
              <c:numCache>
                <c:formatCode>#,##0</c:formatCode>
                <c:ptCount val="13"/>
                <c:pt idx="0">
                  <c:v>247666.29042895813</c:v>
                </c:pt>
                <c:pt idx="1">
                  <c:v>269035.36082638375</c:v>
                </c:pt>
                <c:pt idx="2">
                  <c:v>288841.57286472031</c:v>
                </c:pt>
                <c:pt idx="3">
                  <c:v>309406.43445799971</c:v>
                </c:pt>
                <c:pt idx="4">
                  <c:v>331982.77117743302</c:v>
                </c:pt>
                <c:pt idx="5">
                  <c:v>356433.9223119301</c:v>
                </c:pt>
                <c:pt idx="6">
                  <c:v>382987.7299661584</c:v>
                </c:pt>
                <c:pt idx="7">
                  <c:v>412140.24555104645</c:v>
                </c:pt>
                <c:pt idx="8">
                  <c:v>442651.70155537542</c:v>
                </c:pt>
                <c:pt idx="9">
                  <c:v>475000.86246407341</c:v>
                </c:pt>
                <c:pt idx="10">
                  <c:v>509264.89018597902</c:v>
                </c:pt>
                <c:pt idx="11">
                  <c:v>692270.08468530083</c:v>
                </c:pt>
                <c:pt idx="12">
                  <c:v>943201.37268427166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8B0-484E-A18D-9770C5BC8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173071"/>
        <c:axId val="277174511"/>
      </c:lineChart>
      <c:catAx>
        <c:axId val="277173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7174511"/>
        <c:crosses val="autoZero"/>
        <c:auto val="1"/>
        <c:lblAlgn val="ctr"/>
        <c:lblOffset val="100"/>
        <c:noMultiLvlLbl val="0"/>
      </c:catAx>
      <c:valAx>
        <c:axId val="277174511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277173071"/>
        <c:crosses val="autoZero"/>
        <c:crossBetween val="between"/>
      </c:valAx>
      <c:spPr>
        <a:noFill/>
        <a:ln>
          <a:noFill/>
        </a:ln>
        <a:effectLst>
          <a:outerShdw blurRad="50800" dist="25400" dir="5400000" algn="ctr" rotWithShape="0">
            <a:srgbClr val="000000">
              <a:alpha val="43137"/>
            </a:srgbClr>
          </a:outerShdw>
        </a:effectLst>
      </c:spPr>
    </c:plotArea>
    <c:legend>
      <c:legendPos val="b"/>
      <c:layout>
        <c:manualLayout>
          <c:xMode val="edge"/>
          <c:yMode val="edge"/>
          <c:x val="1.5557897174617875E-2"/>
          <c:y val="0.96408525297406877"/>
          <c:w val="0.97118608151922181"/>
          <c:h val="3.59147470259312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2">
          <a:lumMod val="90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800" i="1">
                <a:effectLst/>
              </a:rPr>
              <a:t>Prognozētais ISA pakalpojumu saņēmēju skaits pa pakalpojumu veidiem 2026.–2045. gadā </a:t>
            </a:r>
            <a:endParaRPr lang="lv-LV" sz="18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0795653578681884E-2"/>
          <c:y val="6.3293775211283418E-2"/>
          <c:w val="0.97840869284263621"/>
          <c:h val="0.85276461584406604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'7.Izdevumi_prognozes'!$C$9</c:f>
              <c:strCache>
                <c:ptCount val="1"/>
                <c:pt idx="0">
                  <c:v>AM pakalpojums</c:v>
                </c:pt>
              </c:strCache>
            </c:strRef>
          </c:tx>
          <c:spPr>
            <a:solidFill>
              <a:srgbClr val="E97132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E9713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'7.Izdevumi_prognozes'!$M$8:$Y$8</c15:sqref>
                  </c15:fullRef>
                </c:ext>
              </c:extLst>
              <c:f>'7.Izdevumi_prognozes'!$N$8:$Y$8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2040</c:v>
                </c:pt>
                <c:pt idx="11">
                  <c:v>2045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'7.Izdevumi_prognozes'!$M$9:$Y$9</c15:sqref>
                  </c15:fullRef>
                </c:ext>
              </c:extLst>
              <c:f>'7.Izdevumi_prognozes'!$N$9:$Y$9</c:f>
              <c:numCache>
                <c:formatCode>#,##0_);\(#,##0\)</c:formatCode>
                <c:ptCount val="12"/>
                <c:pt idx="0">
                  <c:v>17809</c:v>
                </c:pt>
                <c:pt idx="1">
                  <c:v>17640</c:v>
                </c:pt>
                <c:pt idx="2">
                  <c:v>17468</c:v>
                </c:pt>
                <c:pt idx="3">
                  <c:v>17286</c:v>
                </c:pt>
                <c:pt idx="4">
                  <c:v>17099</c:v>
                </c:pt>
                <c:pt idx="5">
                  <c:v>16926</c:v>
                </c:pt>
                <c:pt idx="6">
                  <c:v>16771</c:v>
                </c:pt>
                <c:pt idx="7">
                  <c:v>16631</c:v>
                </c:pt>
                <c:pt idx="8">
                  <c:v>16514</c:v>
                </c:pt>
                <c:pt idx="9">
                  <c:v>16409</c:v>
                </c:pt>
                <c:pt idx="10">
                  <c:v>15838</c:v>
                </c:pt>
                <c:pt idx="11">
                  <c:v>15207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44-4BEF-A55E-445015DE9042}"/>
            </c:ext>
          </c:extLst>
        </c:ser>
        <c:ser>
          <c:idx val="2"/>
          <c:order val="1"/>
          <c:tx>
            <c:strRef>
              <c:f>'7.Izdevumi_prognozes'!$C$10</c:f>
              <c:strCache>
                <c:ptCount val="1"/>
                <c:pt idx="0">
                  <c:v>GM pakalpojums</c:v>
                </c:pt>
              </c:strCache>
            </c:strRef>
          </c:tx>
          <c:spPr>
            <a:solidFill>
              <a:srgbClr val="D9F2D0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D9F2D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'7.Izdevumi_prognozes'!$M$8:$Y$8</c15:sqref>
                  </c15:fullRef>
                </c:ext>
              </c:extLst>
              <c:f>'7.Izdevumi_prognozes'!$N$8:$Y$8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2040</c:v>
                </c:pt>
                <c:pt idx="11">
                  <c:v>2045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'7.Izdevumi_prognozes'!$M$10:$Y$10</c15:sqref>
                  </c15:fullRef>
                </c:ext>
              </c:extLst>
              <c:f>'7.Izdevumi_prognozes'!$N$10:$Y$10</c:f>
              <c:numCache>
                <c:formatCode>#,##0_);\(#,##0\)</c:formatCode>
                <c:ptCount val="12"/>
                <c:pt idx="0">
                  <c:v>482</c:v>
                </c:pt>
                <c:pt idx="1">
                  <c:v>477</c:v>
                </c:pt>
                <c:pt idx="2">
                  <c:v>474</c:v>
                </c:pt>
                <c:pt idx="3">
                  <c:v>470</c:v>
                </c:pt>
                <c:pt idx="4">
                  <c:v>465</c:v>
                </c:pt>
                <c:pt idx="5">
                  <c:v>460</c:v>
                </c:pt>
                <c:pt idx="6">
                  <c:v>456</c:v>
                </c:pt>
                <c:pt idx="7">
                  <c:v>452</c:v>
                </c:pt>
                <c:pt idx="8">
                  <c:v>450</c:v>
                </c:pt>
                <c:pt idx="9">
                  <c:v>447</c:v>
                </c:pt>
                <c:pt idx="10">
                  <c:v>432</c:v>
                </c:pt>
                <c:pt idx="11">
                  <c:v>416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'7.Izdevumi_prognozes'!$M$10</c15:sqref>
                  <c15:dLbl>
                    <c:idx val="-1"/>
                    <c:layout>
                      <c:manualLayout>
                        <c:x val="-1.4692377478875947E-3"/>
                        <c:y val="-4.0455116879451556E-3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9612-49EE-A646-56BE2FE6822D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1-9444-4BEF-A55E-445015DE9042}"/>
            </c:ext>
          </c:extLst>
        </c:ser>
        <c:ser>
          <c:idx val="3"/>
          <c:order val="2"/>
          <c:tx>
            <c:strRef>
              <c:f>'7.Izdevumi_prognozes'!$C$11</c:f>
              <c:strCache>
                <c:ptCount val="1"/>
                <c:pt idx="0">
                  <c:v>DAC pakalpojums</c:v>
                </c:pt>
              </c:strCache>
            </c:strRef>
          </c:tx>
          <c:spPr>
            <a:solidFill>
              <a:srgbClr val="56991D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56991D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'7.Izdevumi_prognozes'!$M$8:$Y$8</c15:sqref>
                  </c15:fullRef>
                </c:ext>
              </c:extLst>
              <c:f>'7.Izdevumi_prognozes'!$N$8:$Y$8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2040</c:v>
                </c:pt>
                <c:pt idx="11">
                  <c:v>2045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'7.Izdevumi_prognozes'!$M$11:$Y$11</c15:sqref>
                  </c15:fullRef>
                </c:ext>
              </c:extLst>
              <c:f>'7.Izdevumi_prognozes'!$N$11:$Y$11</c:f>
              <c:numCache>
                <c:formatCode>#,##0_);\(#,##0\)</c:formatCode>
                <c:ptCount val="12"/>
                <c:pt idx="0">
                  <c:v>6874</c:v>
                </c:pt>
                <c:pt idx="1">
                  <c:v>6808</c:v>
                </c:pt>
                <c:pt idx="2">
                  <c:v>6741</c:v>
                </c:pt>
                <c:pt idx="3">
                  <c:v>6670</c:v>
                </c:pt>
                <c:pt idx="4">
                  <c:v>6598</c:v>
                </c:pt>
                <c:pt idx="5">
                  <c:v>6531</c:v>
                </c:pt>
                <c:pt idx="6">
                  <c:v>6469</c:v>
                </c:pt>
                <c:pt idx="7">
                  <c:v>6414</c:v>
                </c:pt>
                <c:pt idx="8">
                  <c:v>6367</c:v>
                </c:pt>
                <c:pt idx="9">
                  <c:v>6327</c:v>
                </c:pt>
                <c:pt idx="10">
                  <c:v>6105</c:v>
                </c:pt>
                <c:pt idx="11">
                  <c:v>5861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44-4BEF-A55E-445015DE9042}"/>
            </c:ext>
          </c:extLst>
        </c:ser>
        <c:ser>
          <c:idx val="4"/>
          <c:order val="3"/>
          <c:tx>
            <c:strRef>
              <c:f>'7.Izdevumi_prognozes'!$C$12</c:f>
              <c:strCache>
                <c:ptCount val="1"/>
                <c:pt idx="0">
                  <c:v>AB pakalpojums</c:v>
                </c:pt>
              </c:strCache>
            </c:strRef>
          </c:tx>
          <c:spPr>
            <a:solidFill>
              <a:srgbClr val="CBC11E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CBC11E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'7.Izdevumi_prognozes'!$M$8:$Y$8</c15:sqref>
                  </c15:fullRef>
                </c:ext>
              </c:extLst>
              <c:f>'7.Izdevumi_prognozes'!$N$8:$Y$8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2040</c:v>
                </c:pt>
                <c:pt idx="11">
                  <c:v>2045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'7.Izdevumi_prognozes'!$M$12:$Y$12</c15:sqref>
                  </c15:fullRef>
                </c:ext>
              </c:extLst>
              <c:f>'7.Izdevumi_prognozes'!$N$12:$Y$12</c:f>
              <c:numCache>
                <c:formatCode>#,##0_);\(#,##0\)</c:formatCode>
                <c:ptCount val="12"/>
                <c:pt idx="0">
                  <c:v>267</c:v>
                </c:pt>
                <c:pt idx="1">
                  <c:v>265</c:v>
                </c:pt>
                <c:pt idx="2">
                  <c:v>262</c:v>
                </c:pt>
                <c:pt idx="3">
                  <c:v>259</c:v>
                </c:pt>
                <c:pt idx="4">
                  <c:v>257</c:v>
                </c:pt>
                <c:pt idx="5">
                  <c:v>252</c:v>
                </c:pt>
                <c:pt idx="6">
                  <c:v>250</c:v>
                </c:pt>
                <c:pt idx="7">
                  <c:v>248</c:v>
                </c:pt>
                <c:pt idx="8">
                  <c:v>245</c:v>
                </c:pt>
                <c:pt idx="9">
                  <c:v>243</c:v>
                </c:pt>
                <c:pt idx="10">
                  <c:v>232</c:v>
                </c:pt>
                <c:pt idx="11">
                  <c:v>222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'7.Izdevumi_prognozes'!$M$12</c15:sqref>
                  <c15:dLbl>
                    <c:idx val="-1"/>
                    <c:layout>
                      <c:manualLayout>
                        <c:x val="-1.4692377478875947E-3"/>
                        <c:y val="0"/>
                      </c:manualLayout>
                    </c:layout>
                    <c:dLblPos val="ct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9612-49EE-A646-56BE2FE6822D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03-9444-4BEF-A55E-445015DE9042}"/>
            </c:ext>
          </c:extLst>
        </c:ser>
        <c:ser>
          <c:idx val="5"/>
          <c:order val="4"/>
          <c:tx>
            <c:strRef>
              <c:f>'7.Izdevumi_prognozes'!$C$15</c:f>
              <c:strCache>
                <c:ptCount val="1"/>
                <c:pt idx="0">
                  <c:v>SAC pakalpojums</c:v>
                </c:pt>
              </c:strCache>
            </c:strRef>
          </c:tx>
          <c:spPr>
            <a:solidFill>
              <a:srgbClr val="196B24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196B2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'7.Izdevumi_prognozes'!$M$8:$Y$8</c15:sqref>
                  </c15:fullRef>
                </c:ext>
              </c:extLst>
              <c:f>'7.Izdevumi_prognozes'!$N$8:$Y$8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2040</c:v>
                </c:pt>
                <c:pt idx="11">
                  <c:v>2045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'7.Izdevumi_prognozes'!$M$15:$Y$15</c15:sqref>
                  </c15:fullRef>
                </c:ext>
              </c:extLst>
              <c:f>'7.Izdevumi_prognozes'!$N$15:$Y$15</c:f>
              <c:numCache>
                <c:formatCode>#,##0_);\(#,##0\)</c:formatCode>
                <c:ptCount val="12"/>
                <c:pt idx="0">
                  <c:v>11562</c:v>
                </c:pt>
                <c:pt idx="1">
                  <c:v>11427</c:v>
                </c:pt>
                <c:pt idx="2">
                  <c:v>11288</c:v>
                </c:pt>
                <c:pt idx="3">
                  <c:v>11153</c:v>
                </c:pt>
                <c:pt idx="4">
                  <c:v>11020</c:v>
                </c:pt>
                <c:pt idx="5">
                  <c:v>10890</c:v>
                </c:pt>
                <c:pt idx="6">
                  <c:v>10766</c:v>
                </c:pt>
                <c:pt idx="7">
                  <c:v>10646</c:v>
                </c:pt>
                <c:pt idx="8">
                  <c:v>10535</c:v>
                </c:pt>
                <c:pt idx="9">
                  <c:v>10433</c:v>
                </c:pt>
                <c:pt idx="10">
                  <c:v>9976</c:v>
                </c:pt>
                <c:pt idx="11">
                  <c:v>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44-4BEF-A55E-445015DE9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51464303"/>
        <c:axId val="1251464783"/>
      </c:barChart>
      <c:lineChart>
        <c:grouping val="standard"/>
        <c:varyColors val="0"/>
        <c:ser>
          <c:idx val="6"/>
          <c:order val="5"/>
          <c:tx>
            <c:strRef>
              <c:f>'7.Izdevumi_prognozes'!$C$16</c:f>
              <c:strCache>
                <c:ptCount val="1"/>
                <c:pt idx="0">
                  <c:v>KOPĀ</c:v>
                </c:pt>
              </c:strCache>
            </c:strRef>
          </c:tx>
          <c:spPr>
            <a:ln w="15875" cap="rnd">
              <a:solidFill>
                <a:schemeClr val="accent1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'7.Izdevumi_prognozes'!$M$8:$Y$8</c15:sqref>
                  </c15:fullRef>
                </c:ext>
              </c:extLst>
              <c:f>'7.Izdevumi_prognozes'!$N$8:$Y$8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2040</c:v>
                </c:pt>
                <c:pt idx="11">
                  <c:v>2045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'7.Izdevumi_prognozes'!$M$16:$Y$16</c15:sqref>
                  </c15:fullRef>
                </c:ext>
              </c:extLst>
              <c:f>'7.Izdevumi_prognozes'!$N$16:$Y$16</c:f>
              <c:numCache>
                <c:formatCode>_(* #,##0_);_(* \(#,##0\);_(* "-"??_);_(@_)</c:formatCode>
                <c:ptCount val="12"/>
                <c:pt idx="0">
                  <c:v>36994</c:v>
                </c:pt>
                <c:pt idx="1">
                  <c:v>36617</c:v>
                </c:pt>
                <c:pt idx="2">
                  <c:v>36233</c:v>
                </c:pt>
                <c:pt idx="3">
                  <c:v>35838</c:v>
                </c:pt>
                <c:pt idx="4">
                  <c:v>35439</c:v>
                </c:pt>
                <c:pt idx="5">
                  <c:v>35059</c:v>
                </c:pt>
                <c:pt idx="6">
                  <c:v>34712</c:v>
                </c:pt>
                <c:pt idx="7">
                  <c:v>34391</c:v>
                </c:pt>
                <c:pt idx="8">
                  <c:v>34111</c:v>
                </c:pt>
                <c:pt idx="9">
                  <c:v>33859</c:v>
                </c:pt>
                <c:pt idx="10">
                  <c:v>32583</c:v>
                </c:pt>
                <c:pt idx="11">
                  <c:v>31285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44-4BEF-A55E-445015DE9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51464303"/>
        <c:axId val="1251464783"/>
      </c:lineChart>
      <c:catAx>
        <c:axId val="12514643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51464783"/>
        <c:crosses val="autoZero"/>
        <c:auto val="1"/>
        <c:lblAlgn val="ctr"/>
        <c:lblOffset val="100"/>
        <c:noMultiLvlLbl val="0"/>
      </c:catAx>
      <c:valAx>
        <c:axId val="125146478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crossAx val="12514643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800" i="1">
                <a:effectLst/>
              </a:rPr>
              <a:t>Prognozētais ISA pakalpojumu saņēmēju īpatsvars iedzīvotāju skaitā reģionālajā griezumā 2026.–2045. gadā</a:t>
            </a:r>
            <a:endParaRPr lang="lv-LV" sz="1800">
              <a:effectLst/>
            </a:endParaRPr>
          </a:p>
        </c:rich>
      </c:tx>
      <c:layout>
        <c:manualLayout>
          <c:xMode val="edge"/>
          <c:yMode val="edge"/>
          <c:x val="0.1797815699658703"/>
          <c:y val="1.46214099216710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'10.ISA_pak_klienti_reģioni'!$JZ$22</c:f>
              <c:strCache>
                <c:ptCount val="1"/>
                <c:pt idx="0">
                  <c:v>Rīgas plānošanas reģions</c:v>
                </c:pt>
              </c:strCache>
            </c:strRef>
          </c:tx>
          <c:spPr>
            <a:solidFill>
              <a:srgbClr val="196B24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196B24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'10.ISA_pak_klienti_reģioni'!$LA$7:$LM$7</c15:sqref>
                  </c15:fullRef>
                </c:ext>
              </c:extLst>
              <c:f>'10.ISA_pak_klienti_reģioni'!$LB$7:$LM$7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2040</c:v>
                </c:pt>
                <c:pt idx="11">
                  <c:v>2045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'10.ISA_pak_klienti_reģioni'!$LA$22:$LM$22</c15:sqref>
                  </c15:fullRef>
                </c:ext>
              </c:extLst>
              <c:f>'10.ISA_pak_klienti_reģioni'!$LB$22:$LM$22</c:f>
              <c:numCache>
                <c:formatCode>0.00%</c:formatCode>
                <c:ptCount val="12"/>
                <c:pt idx="0">
                  <c:v>2.4427283377566378E-2</c:v>
                </c:pt>
                <c:pt idx="1">
                  <c:v>2.4478385699527309E-2</c:v>
                </c:pt>
                <c:pt idx="2">
                  <c:v>2.4528792772901049E-2</c:v>
                </c:pt>
                <c:pt idx="3">
                  <c:v>2.4562458417352648E-2</c:v>
                </c:pt>
                <c:pt idx="4">
                  <c:v>2.4589035543923013E-2</c:v>
                </c:pt>
                <c:pt idx="5">
                  <c:v>2.4625593367527284E-2</c:v>
                </c:pt>
                <c:pt idx="6">
                  <c:v>2.4676310092795056E-2</c:v>
                </c:pt>
                <c:pt idx="7">
                  <c:v>2.47393119876111E-2</c:v>
                </c:pt>
                <c:pt idx="8">
                  <c:v>2.4813196392313375E-2</c:v>
                </c:pt>
                <c:pt idx="9">
                  <c:v>2.4888979944716172E-2</c:v>
                </c:pt>
                <c:pt idx="10">
                  <c:v>2.5101597764526043E-2</c:v>
                </c:pt>
                <c:pt idx="11">
                  <c:v>2.5098063764436466E-2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B-4F6E-BA96-382E2D6AF27A}"/>
            </c:ext>
          </c:extLst>
        </c:ser>
        <c:ser>
          <c:idx val="2"/>
          <c:order val="1"/>
          <c:tx>
            <c:strRef>
              <c:f>'10.ISA_pak_klienti_reģioni'!$JZ$23</c:f>
              <c:strCache>
                <c:ptCount val="1"/>
                <c:pt idx="0">
                  <c:v>Kurzemes plānošanas reģions</c:v>
                </c:pt>
              </c:strCache>
            </c:strRef>
          </c:tx>
          <c:spPr>
            <a:solidFill>
              <a:srgbClr val="CBC11E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CBC11E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'10.ISA_pak_klienti_reģioni'!$LA$7:$LM$7</c15:sqref>
                  </c15:fullRef>
                </c:ext>
              </c:extLst>
              <c:f>'10.ISA_pak_klienti_reģioni'!$LB$7:$LM$7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2040</c:v>
                </c:pt>
                <c:pt idx="11">
                  <c:v>2045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'10.ISA_pak_klienti_reģioni'!$LA$23:$LM$23</c15:sqref>
                  </c15:fullRef>
                </c:ext>
              </c:extLst>
              <c:f>'10.ISA_pak_klienti_reģioni'!$LB$23:$LM$23</c:f>
              <c:numCache>
                <c:formatCode>0.00%</c:formatCode>
                <c:ptCount val="12"/>
                <c:pt idx="0">
                  <c:v>1.5254283286957106E-2</c:v>
                </c:pt>
                <c:pt idx="1">
                  <c:v>1.5274003520573183E-2</c:v>
                </c:pt>
                <c:pt idx="2">
                  <c:v>1.5292108185140443E-2</c:v>
                </c:pt>
                <c:pt idx="3">
                  <c:v>1.5307605198973121E-2</c:v>
                </c:pt>
                <c:pt idx="4">
                  <c:v>1.5316139085169888E-2</c:v>
                </c:pt>
                <c:pt idx="5">
                  <c:v>1.5327993524212451E-2</c:v>
                </c:pt>
                <c:pt idx="6">
                  <c:v>1.5345846861364939E-2</c:v>
                </c:pt>
                <c:pt idx="7">
                  <c:v>1.5373277411830033E-2</c:v>
                </c:pt>
                <c:pt idx="8">
                  <c:v>1.5395838882204034E-2</c:v>
                </c:pt>
                <c:pt idx="9">
                  <c:v>1.5426356154135894E-2</c:v>
                </c:pt>
                <c:pt idx="10">
                  <c:v>1.5504014786149212E-2</c:v>
                </c:pt>
                <c:pt idx="11">
                  <c:v>1.5506714752851059E-2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E4B-4F6E-BA96-382E2D6AF27A}"/>
            </c:ext>
          </c:extLst>
        </c:ser>
        <c:ser>
          <c:idx val="3"/>
          <c:order val="2"/>
          <c:tx>
            <c:strRef>
              <c:f>'10.ISA_pak_klienti_reģioni'!$JZ$24</c:f>
              <c:strCache>
                <c:ptCount val="1"/>
                <c:pt idx="0">
                  <c:v>Latgales plānošanas reģions</c:v>
                </c:pt>
              </c:strCache>
            </c:strRef>
          </c:tx>
          <c:spPr>
            <a:solidFill>
              <a:srgbClr val="D9F2D0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D9F2D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'10.ISA_pak_klienti_reģioni'!$LA$7:$LM$7</c15:sqref>
                  </c15:fullRef>
                </c:ext>
              </c:extLst>
              <c:f>'10.ISA_pak_klienti_reģioni'!$LB$7:$LM$7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2040</c:v>
                </c:pt>
                <c:pt idx="11">
                  <c:v>2045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'10.ISA_pak_klienti_reģioni'!$LA$24:$LM$24</c15:sqref>
                  </c15:fullRef>
                </c:ext>
              </c:extLst>
              <c:f>'10.ISA_pak_klienti_reģioni'!$LB$24:$LM$24</c:f>
              <c:numCache>
                <c:formatCode>0.00%</c:formatCode>
                <c:ptCount val="12"/>
                <c:pt idx="0">
                  <c:v>1.4122075245473478E-2</c:v>
                </c:pt>
                <c:pt idx="1">
                  <c:v>1.4132771981859011E-2</c:v>
                </c:pt>
                <c:pt idx="2">
                  <c:v>1.4140173282360514E-2</c:v>
                </c:pt>
                <c:pt idx="3">
                  <c:v>1.4144934814338395E-2</c:v>
                </c:pt>
                <c:pt idx="4">
                  <c:v>1.4146644464351028E-2</c:v>
                </c:pt>
                <c:pt idx="5">
                  <c:v>1.4149298976249145E-2</c:v>
                </c:pt>
                <c:pt idx="6">
                  <c:v>1.4151606391227868E-2</c:v>
                </c:pt>
                <c:pt idx="7">
                  <c:v>1.4152943182295494E-2</c:v>
                </c:pt>
                <c:pt idx="8">
                  <c:v>1.4169336845033111E-2</c:v>
                </c:pt>
                <c:pt idx="9">
                  <c:v>1.4173947308157242E-2</c:v>
                </c:pt>
                <c:pt idx="10">
                  <c:v>1.4189675406133409E-2</c:v>
                </c:pt>
                <c:pt idx="11">
                  <c:v>1.4188235031474771E-2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B-4F6E-BA96-382E2D6AF27A}"/>
            </c:ext>
          </c:extLst>
        </c:ser>
        <c:ser>
          <c:idx val="4"/>
          <c:order val="3"/>
          <c:tx>
            <c:strRef>
              <c:f>'10.ISA_pak_klienti_reģioni'!$JZ$25</c:f>
              <c:strCache>
                <c:ptCount val="1"/>
                <c:pt idx="0">
                  <c:v>Vidzemes plānošanas reģions</c:v>
                </c:pt>
              </c:strCache>
            </c:strRef>
          </c:tx>
          <c:spPr>
            <a:solidFill>
              <a:srgbClr val="4EA72E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4EA72E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'10.ISA_pak_klienti_reģioni'!$LA$7:$LM$7</c15:sqref>
                  </c15:fullRef>
                </c:ext>
              </c:extLst>
              <c:f>'10.ISA_pak_klienti_reģioni'!$LB$7:$LM$7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2040</c:v>
                </c:pt>
                <c:pt idx="11">
                  <c:v>2045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'10.ISA_pak_klienti_reģioni'!$LA$25:$LM$25</c15:sqref>
                  </c15:fullRef>
                </c:ext>
              </c:extLst>
              <c:f>'10.ISA_pak_klienti_reģioni'!$LB$25:$LM$25</c:f>
              <c:numCache>
                <c:formatCode>0.00%</c:formatCode>
                <c:ptCount val="12"/>
                <c:pt idx="0">
                  <c:v>1.4089493441834132E-2</c:v>
                </c:pt>
                <c:pt idx="1">
                  <c:v>1.4103411230901346E-2</c:v>
                </c:pt>
                <c:pt idx="2">
                  <c:v>1.4126871124088579E-2</c:v>
                </c:pt>
                <c:pt idx="3">
                  <c:v>1.4148086872851021E-2</c:v>
                </c:pt>
                <c:pt idx="4">
                  <c:v>1.4154955445150361E-2</c:v>
                </c:pt>
                <c:pt idx="5">
                  <c:v>1.4161495897309464E-2</c:v>
                </c:pt>
                <c:pt idx="6">
                  <c:v>1.4186317888151867E-2</c:v>
                </c:pt>
                <c:pt idx="7">
                  <c:v>1.4213280752846008E-2</c:v>
                </c:pt>
                <c:pt idx="8">
                  <c:v>1.4240443794899622E-2</c:v>
                </c:pt>
                <c:pt idx="9">
                  <c:v>1.427657161702969E-2</c:v>
                </c:pt>
                <c:pt idx="10">
                  <c:v>1.4363932584424361E-2</c:v>
                </c:pt>
                <c:pt idx="11">
                  <c:v>1.436205620891127E-2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4B-4F6E-BA96-382E2D6AF27A}"/>
            </c:ext>
          </c:extLst>
        </c:ser>
        <c:ser>
          <c:idx val="5"/>
          <c:order val="4"/>
          <c:tx>
            <c:strRef>
              <c:f>'10.ISA_pak_klienti_reģioni'!$JZ$26</c:f>
              <c:strCache>
                <c:ptCount val="1"/>
                <c:pt idx="0">
                  <c:v>Zemgales plānošanas reģions</c:v>
                </c:pt>
              </c:strCache>
            </c:strRef>
          </c:tx>
          <c:spPr>
            <a:solidFill>
              <a:srgbClr val="084F6A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084F6A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'10.ISA_pak_klienti_reģioni'!$LA$7:$LM$7</c15:sqref>
                  </c15:fullRef>
                </c:ext>
              </c:extLst>
              <c:f>'10.ISA_pak_klienti_reģioni'!$LB$7:$LM$7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2040</c:v>
                </c:pt>
                <c:pt idx="11">
                  <c:v>2045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'10.ISA_pak_klienti_reģioni'!$LA$26:$LM$26</c15:sqref>
                  </c15:fullRef>
                </c:ext>
              </c:extLst>
              <c:f>'10.ISA_pak_klienti_reģioni'!$LB$26:$LM$26</c:f>
              <c:numCache>
                <c:formatCode>0.00%</c:formatCode>
                <c:ptCount val="12"/>
                <c:pt idx="0">
                  <c:v>2.2370744374839026E-2</c:v>
                </c:pt>
                <c:pt idx="1">
                  <c:v>2.2389039392098593E-2</c:v>
                </c:pt>
                <c:pt idx="2">
                  <c:v>2.2396583712670597E-2</c:v>
                </c:pt>
                <c:pt idx="3">
                  <c:v>2.2399844656557564E-2</c:v>
                </c:pt>
                <c:pt idx="4">
                  <c:v>2.2407540113230828E-2</c:v>
                </c:pt>
                <c:pt idx="5">
                  <c:v>2.2413136578412502E-2</c:v>
                </c:pt>
                <c:pt idx="6">
                  <c:v>2.242884645092897E-2</c:v>
                </c:pt>
                <c:pt idx="7">
                  <c:v>2.2439489086979979E-2</c:v>
                </c:pt>
                <c:pt idx="8">
                  <c:v>2.2459843555621018E-2</c:v>
                </c:pt>
                <c:pt idx="9">
                  <c:v>2.2466355273238495E-2</c:v>
                </c:pt>
                <c:pt idx="10">
                  <c:v>2.2520038561904571E-2</c:v>
                </c:pt>
                <c:pt idx="11">
                  <c:v>2.2519675218207431E-2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E4B-4F6E-BA96-382E2D6AF27A}"/>
            </c:ext>
          </c:extLst>
        </c:ser>
        <c:ser>
          <c:idx val="0"/>
          <c:order val="5"/>
          <c:tx>
            <c:strRef>
              <c:f>'10.ISA_pak_klienti_reģioni'!$JZ$21</c:f>
              <c:strCache>
                <c:ptCount val="1"/>
                <c:pt idx="0">
                  <c:v>Latvija, kopā</c:v>
                </c:pt>
              </c:strCache>
            </c:strRef>
          </c:tx>
          <c:spPr>
            <a:solidFill>
              <a:srgbClr val="E97132"/>
            </a:solidFill>
            <a:ln>
              <a:noFill/>
            </a:ln>
            <a:effectLst/>
          </c:spPr>
          <c:invertIfNegative val="0"/>
          <c:dLbls>
            <c:spPr>
              <a:solidFill>
                <a:srgbClr val="E97132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extLst>
                <c:ext xmlns:c15="http://schemas.microsoft.com/office/drawing/2012/chart" uri="{02D57815-91ED-43cb-92C2-25804820EDAC}">
                  <c15:fullRef>
                    <c15:sqref>'10.ISA_pak_klienti_reģioni'!$LA$7:$LM$7</c15:sqref>
                  </c15:fullRef>
                </c:ext>
              </c:extLst>
              <c:f>'10.ISA_pak_klienti_reģioni'!$LB$7:$LM$7</c:f>
              <c:numCache>
                <c:formatCode>General</c:formatCode>
                <c:ptCount val="12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2040</c:v>
                </c:pt>
                <c:pt idx="11">
                  <c:v>2045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'10.ISA_pak_klienti_reģioni'!$LA$21:$LM$21</c15:sqref>
                  </c15:fullRef>
                </c:ext>
              </c:extLst>
              <c:f>'10.ISA_pak_klienti_reģioni'!$LB$21:$LM$21</c:f>
              <c:numCache>
                <c:formatCode>0.00%</c:formatCode>
                <c:ptCount val="12"/>
                <c:pt idx="0">
                  <c:v>2.0195436182989395E-2</c:v>
                </c:pt>
                <c:pt idx="1">
                  <c:v>2.0228084538444789E-2</c:v>
                </c:pt>
                <c:pt idx="2">
                  <c:v>2.0259895661509368E-2</c:v>
                </c:pt>
                <c:pt idx="3">
                  <c:v>2.0282218140525009E-2</c:v>
                </c:pt>
                <c:pt idx="4">
                  <c:v>2.0298250658394384E-2</c:v>
                </c:pt>
                <c:pt idx="5">
                  <c:v>2.0319316797095161E-2</c:v>
                </c:pt>
                <c:pt idx="6">
                  <c:v>2.035188378928951E-2</c:v>
                </c:pt>
                <c:pt idx="7">
                  <c:v>2.0391289099337778E-2</c:v>
                </c:pt>
                <c:pt idx="8">
                  <c:v>2.0438011309779864E-2</c:v>
                </c:pt>
                <c:pt idx="9">
                  <c:v>2.0485148131476654E-2</c:v>
                </c:pt>
                <c:pt idx="10">
                  <c:v>2.0618804605454857E-2</c:v>
                </c:pt>
                <c:pt idx="11">
                  <c:v>2.0617041663756039E-2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4B-4F6E-BA96-382E2D6AF27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57576623"/>
        <c:axId val="1157564623"/>
      </c:barChart>
      <c:catAx>
        <c:axId val="1157576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57564623"/>
        <c:crosses val="autoZero"/>
        <c:auto val="1"/>
        <c:lblAlgn val="ctr"/>
        <c:lblOffset val="100"/>
        <c:noMultiLvlLbl val="0"/>
      </c:catAx>
      <c:valAx>
        <c:axId val="115756462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1157576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0932144511348E-2"/>
          <c:y val="0.96042480635695404"/>
          <c:w val="0.96328404353867536"/>
          <c:h val="2.74444979126857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2543AA5-83D2-4518-AD67-A177C544CB44}">
  <sheetPr/>
  <sheetViews>
    <sheetView zoomScale="9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5B56E8F-359D-4D8F-902A-380F20E1E0AE}">
  <sheetPr/>
  <sheetViews>
    <sheetView zoomScale="9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D9E627F-36CE-4BAD-A1C3-FCFCC790E326}">
  <sheetPr/>
  <sheetViews>
    <sheetView zoomScale="90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0B73EB2-20F2-486D-9E22-22DF762C3D51}">
  <sheetPr/>
  <sheetViews>
    <sheetView zoomScale="90"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84562D3-1C7A-4143-9B09-51019B222F56}">
  <sheetPr/>
  <sheetViews>
    <sheetView zoomScale="90" workbookViewId="0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81B50AE-9D8E-4927-A0EB-A9C53B6284D7}">
  <sheetPr/>
  <sheetViews>
    <sheetView zoomScale="90" workbookViewId="0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40803D4-8235-48BC-8D36-846DBD3124B3}">
  <sheetPr/>
  <sheetViews>
    <sheetView zoomScale="70" workbookViewId="0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3308B02-C1A5-465D-B6AB-12D62512BEC6}">
  <sheetPr/>
  <sheetViews>
    <sheetView zoomScale="8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748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5A07CC-9738-56F5-82CB-E4433AFEF27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B7C609-DE0D-FFD2-66A5-BC2DC3D8D6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0.25948</cdr:x>
      <cdr:y>0.05923</cdr:y>
    </cdr:from>
    <cdr:to>
      <cdr:x>0.80804</cdr:x>
      <cdr:y>0.12195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FF3330E-E493-1AFB-C0A8-F1A652D88755}"/>
            </a:ext>
          </a:extLst>
        </cdr:cNvPr>
        <cdr:cNvSpPr txBox="1"/>
      </cdr:nvSpPr>
      <cdr:spPr>
        <a:xfrm xmlns:a="http://schemas.openxmlformats.org/drawingml/2006/main">
          <a:off x="2413000" y="359834"/>
          <a:ext cx="5101167" cy="381000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bg2">
              <a:lumMod val="75000"/>
            </a:schemeClr>
          </a:solidFill>
        </a:ln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lv-LV" sz="1800" b="1" kern="1200">
              <a:solidFill>
                <a:schemeClr val="bg2">
                  <a:lumMod val="50000"/>
                </a:schemeClr>
              </a:solidFill>
            </a:rPr>
            <a:t>1. Valsts atbildības modelis, tkst.</a:t>
          </a:r>
          <a:r>
            <a:rPr lang="lv-LV" sz="1800" b="1" kern="1200" baseline="0">
              <a:solidFill>
                <a:schemeClr val="bg2">
                  <a:lumMod val="50000"/>
                </a:schemeClr>
              </a:solidFill>
            </a:rPr>
            <a:t> EUR</a:t>
          </a:r>
          <a:endParaRPr lang="lv-LV" sz="1800" b="1" kern="1200">
            <a:solidFill>
              <a:schemeClr val="bg2">
                <a:lumMod val="50000"/>
              </a:schemeClr>
            </a:solidFill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748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A7C4AD-2EB2-6908-4932-3105CAAB4F4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748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40E7892-8595-3193-685A-90C48A2565A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748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DF9FB63-3A47-B7FA-3EE1-75ED0BF230B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748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CEC8051-A972-612D-E30F-02D9F811BB2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7483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867B141-9F48-A75B-E3CD-973EF80551D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0.01973</cdr:x>
      <cdr:y>0.02671</cdr:y>
    </cdr:from>
    <cdr:to>
      <cdr:x>0.91654</cdr:x>
      <cdr:y>0.16144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C70F49A7-5385-39C3-8050-42379DFF0058}"/>
            </a:ext>
          </a:extLst>
        </cdr:cNvPr>
        <cdr:cNvSpPr txBox="1"/>
      </cdr:nvSpPr>
      <cdr:spPr>
        <a:xfrm xmlns:a="http://schemas.openxmlformats.org/drawingml/2006/main">
          <a:off x="183444" y="162278"/>
          <a:ext cx="8339667" cy="8184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lv-LV" sz="2000" b="1" kern="1200"/>
            <a:t>Nr.4. Veselības aprūpes un sociālās aprūpes integrācijas modelis, tkst. EUR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89143" cy="605971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9CA7345-0B87-A229-393E-ADFAC686455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1.cec.eu.int\ECFIN\Budgetary%20projections%202021\pensions\pensions%20data%20framework%202021\Pensions%202021%20data%20framework%20(BASELINE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omposition_PUBLIC pensio old"/>
      <sheetName val="Tables for country fiche AR2012"/>
      <sheetName val="table_comparison_not_used"/>
      <sheetName val="Table 13 NDC"/>
      <sheetName val="Table 13 PS"/>
      <sheetName val="Table 14"/>
      <sheetName val="Tables for country fiche"/>
      <sheetName val="Decomposition_PUBLIC pensions"/>
      <sheetName val="Decomposition_PUBLIC pensioners"/>
      <sheetName val="DataBase"/>
      <sheetName val="OVERVIEW (TOTAL)"/>
      <sheetName val="AR2018_pension_exp"/>
      <sheetName val="Mortality_rates_55+"/>
      <sheetName val="contribution"/>
      <sheetName val="life_expectancy"/>
      <sheetName val="old&amp;migration&amp;fertility"/>
      <sheetName val="lifeexpectancy0"/>
      <sheetName val="lifeexpectancy65"/>
      <sheetName val="Decomp_PUBLIC pensions_2015"/>
      <sheetName val="Decomp_PUBLIC pensioner_2015"/>
      <sheetName val="Decom_PUBLIC pensioner2018"/>
      <sheetName val="Menu"/>
      <sheetName val="pop80+"/>
      <sheetName val="Decomposition_TOTAL pensioners"/>
      <sheetName val="administrative data"/>
      <sheetName val="Survival rate"/>
      <sheetName val="System efficiency"/>
      <sheetName val="PE over wage"/>
      <sheetName val="Coverage (pensions)"/>
      <sheetName val="Coverage (pensioners)"/>
      <sheetName val="Sheet3"/>
      <sheetName val="Sheet2"/>
      <sheetName val="Average pensions"/>
      <sheetName val="Cumulated early&amp;late ret MEN"/>
      <sheetName val="Cumulated early&amp;late ret WOMEN"/>
      <sheetName val="Decomposition_PUBLIC_INDEX"/>
      <sheetName val="Decomposition_2012 AR_INDEX"/>
      <sheetName val="Sheet1"/>
      <sheetName val="Decomposition_PUBLIC FR COR"/>
      <sheetName val="Decomposition_PUB pensions old"/>
      <sheetName val="Decomposition_2012 AR (last)"/>
      <sheetName val="Decomp_2001_2006"/>
      <sheetName val="Decomposition_2009"/>
      <sheetName val="ANNEX IV"/>
      <sheetName val="CSM_AVG_Tenure"/>
      <sheetName val="ESPROSS"/>
      <sheetName val="INFLATION"/>
      <sheetName val="Cross country comparison"/>
      <sheetName val="STATUTORY RETIREMENT AGE"/>
      <sheetName val="Mortality and net migration 65+"/>
      <sheetName val="EFFECTIVE RETIREMENT AGE"/>
      <sheetName val="VARIABLES CODES 2012"/>
      <sheetName val="Country_codes 2015"/>
      <sheetName val="Country_cod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odris Dzenītis" id="{976000B9-E3EB-43B4-8A70-688AA70F509A}" userId="S::modris.dzenitis@bkus.lv::1f1fa3d1-2012-4fe7-8d66-bc478f68eefe" providerId="AD"/>
</personList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3BF171FE-EDCB-4F7F-B5A1-D876E31E262B}" autoFormatId="16" applyNumberFormats="0" applyBorderFormats="0" applyFontFormats="0" applyPatternFormats="0" applyAlignmentFormats="0" applyWidthHeightFormats="0">
  <queryTableRefresh nextId="24" unboundColumnsRight="12">
    <queryTableFields count="18">
      <queryTableField id="2" name="Employment (15-74y; growth rate)" tableColumnId="2"/>
      <queryTableField id="5" name="TFP (growth rate)" tableColumnId="5"/>
      <queryTableField id="6" name="capital deepening (contribution to labour productivity growth)" tableColumnId="6"/>
      <queryTableField id="7" name="Potential GDP per capita (growth rate)" tableColumnId="7"/>
      <queryTableField id="8" dataBound="0" tableColumnId="8"/>
      <queryTableField id="9" name="HICP (growth rate)" tableColumnId="9"/>
      <queryTableField id="19" dataBound="0" tableColumnId="20"/>
      <queryTableField id="21" dataBound="0" tableColumnId="21"/>
      <queryTableField id="11" dataBound="0" tableColumnId="11"/>
      <queryTableField id="22" dataBound="0" tableColumnId="19"/>
      <queryTableField id="12" dataBound="0" tableColumnId="12"/>
      <queryTableField id="23" dataBound="0" tableColumnId="1"/>
      <queryTableField id="13" dataBound="0" tableColumnId="13"/>
      <queryTableField id="14" dataBound="0" tableColumnId="14"/>
      <queryTableField id="15" dataBound="0" tableColumnId="15"/>
      <queryTableField id="16" dataBound="0" tableColumnId="16"/>
      <queryTableField id="17" dataBound="0" tableColumnId="17"/>
      <queryTableField id="18" dataBound="0" tableColumnId="18"/>
    </queryTableFields>
    <queryTableDeletedFields count="5">
      <deletedField name="Potential GDP per worker (growth rate)"/>
      <deletedField name="Labour input: hours worked (growth rate)"/>
      <deletedField name="Labour productivity per hour (growth rate)"/>
      <deletedField name="Potential GDP (growth rate)"/>
      <deletedField name="Nominal interest rate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5C66F75-F218-4D53-9792-BCE9518856AF}" name="Table1_1" displayName="Table1_1" ref="B5:S29" tableType="queryTable" totalsRowShown="0" headerRowDxfId="23" dataDxfId="22">
  <autoFilter ref="B5:S29" xr:uid="{A431E90F-00B0-427C-9114-1951E2E639EF}"/>
  <tableColumns count="18">
    <tableColumn id="2" xr3:uid="{0CE35CB5-A376-4FD3-9B73-54733F25F873}" uniqueName="2" name="Nodarbinātības izmaiņas (15-74; pieauguma temps)" queryTableFieldId="2" dataDxfId="21"/>
    <tableColumn id="5" xr3:uid="{09EDB052-69B4-4160-A350-5B555DC942D4}" uniqueName="5" name="Kopējā faktoru produktivitāte (izaugsmes temps)" queryTableFieldId="5" dataDxfId="20"/>
    <tableColumn id="6" xr3:uid="{2A580626-63D3-424F-8751-5F474C323D27}" uniqueName="6" name="Kapitāla ieguldījumu pieaugums (darba ražīguma izaugsmes kontekstā)" queryTableFieldId="6" dataDxfId="19"/>
    <tableColumn id="7" xr3:uid="{BAB456D2-D38D-4BF1-B61B-E81087A433D1}" uniqueName="7" name="Potenciālais IKP uz vienu iedzīvotāju (izaugsmes temps)" queryTableFieldId="7" dataDxfId="18"/>
    <tableColumn id="8" xr3:uid="{CCEF1106-DBC8-4169-8D7E-14C4F4684F31}" uniqueName="8" name="Prognozētais IKP (izaugsmes temps)" queryTableFieldId="8" dataDxfId="17"/>
    <tableColumn id="9" xr3:uid="{0A87286D-2F21-4983-8F85-DD74C09DC671}" uniqueName="9" name="Patēriņa cenu indekss (izaugsmes temps)" queryTableFieldId="9" dataDxfId="16"/>
    <tableColumn id="20" xr3:uid="{029820D9-1DF2-4155-99F8-242F8F3FD302}" uniqueName="20" name="Darba ražīgums stundā (izaugsmes temps)2" queryTableFieldId="19" dataDxfId="15"/>
    <tableColumn id="21" xr3:uid="{CF87E7BD-C639-4BDA-AA1F-D2A2B230F136}" uniqueName="21" name="Vidējais algu pieaugums" queryTableFieldId="21" dataDxfId="14"/>
    <tableColumn id="11" xr3:uid="{C5348C2F-5E4F-4AA2-A488-35CA0F70FC52}" uniqueName="11" name="Bezdarba līmenis (20-64y)" queryTableFieldId="11" dataDxfId="13"/>
    <tableColumn id="19" xr3:uid="{A62C46C6-F61A-455E-8C8F-70CA5DBA4FC7}" uniqueName="19" name="Darba spēks (20-64; tūkst.))" queryTableFieldId="22" dataDxfId="12"/>
    <tableColumn id="12" xr3:uid="{79B3DB1F-CC04-4372-8277-78B1AA7846A0}" uniqueName="12" name="Bezdarba izmaiņas" queryTableFieldId="12" dataDxfId="11">
      <calculatedColumnFormula>Table1_1[[#This Row],[Bezdarba līmenis (20-64y)]]-J5</calculatedColumnFormula>
    </tableColumn>
    <tableColumn id="1" xr3:uid="{15BE1D0A-60C2-43E9-BD9E-4B5D5AB39191}" uniqueName="1" name="Valsts pensiju saņēmēju skaits (1000 personas)" queryTableFieldId="23" dataDxfId="10" dataCellStyle="Comma"/>
    <tableColumn id="13" xr3:uid="{836BE1BC-A28B-45DF-9C40-DBADD11A2789}" uniqueName="13" name="Augtsa riska scenārija efekts" queryTableFieldId="13" dataDxfId="9"/>
    <tableColumn id="14" xr3:uid="{D9D289AB-C656-44DD-981E-DC8E0A008617}" uniqueName="14" name="Veselīgas novecošanas scenārija efekts" queryTableFieldId="14" dataDxfId="8"/>
    <tableColumn id="15" xr3:uid="{9FE63FCA-C1DA-47F6-840C-62BC293ED1CB}" uniqueName="15" name="Scenārija bez veselīgas novecošanas efekts" queryTableFieldId="15" dataDxfId="7"/>
    <tableColumn id="16" xr3:uid="{CDA6ABF1-D6FB-44B2-A361-1450653FFE46}" uniqueName="16" name="Reģionālā pārklājuma konverģences scenārijs" queryTableFieldId="16" dataDxfId="6"/>
    <tableColumn id="17" xr3:uid="{7D46E72C-9207-42A6-8BC4-ACC097022C97}" uniqueName="17" name="Pakalpojumu konverģences scenārijs" queryTableFieldId="17" dataDxfId="5"/>
    <tableColumn id="18" xr3:uid="{D3E00D91-9463-4229-BC1E-D6BDD0177735}" uniqueName="18" name="Augsta dzīves ilguma scenārija (+2 gadi) efekts" queryTableFieldId="18" dataDxf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X14" dT="2025-02-16T15:36:33.65" personId="{976000B9-E3EB-43B4-8A70-688AA70F509A}" id="{F0587B49-EE8C-4028-BAA3-BEF41843B397}">
    <text>Skaits labots, atbilstoši CSB datiem</text>
  </threadedComment>
  <threadedComment ref="DX15" dT="2025-02-16T15:36:33.65" personId="{976000B9-E3EB-43B4-8A70-688AA70F509A}" id="{1CBDA9F1-F01C-4702-9967-F348383B43C6}">
    <text>Skaits labots, atbilstoši CSB datiem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s://ec.europa.eu/eurostat/databrowser/view/proj_23np__custom_13049014/default/table?lang=ne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hyperlink" Target="https://ec.europa.eu/eurostat/databrowser/view/proj_23np__custom_13049014/default/table?lang=n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vid.gov.lv/lv/nozaru-statistikas-katalogs?tcat_vid_10%5B1011%5D=1011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412BF-7826-420E-8D81-94BA0620361D}">
  <dimension ref="A1:C31"/>
  <sheetViews>
    <sheetView tabSelected="1" zoomScale="84" zoomScaleNormal="84" workbookViewId="0">
      <pane ySplit="5" topLeftCell="A6" activePane="bottomLeft" state="frozen"/>
      <selection activeCell="V119" sqref="V119"/>
      <selection pane="bottomLeft" activeCell="C31" sqref="C31"/>
    </sheetView>
  </sheetViews>
  <sheetFormatPr defaultColWidth="8.42578125" defaultRowHeight="15.75" x14ac:dyDescent="0.25"/>
  <cols>
    <col min="1" max="1" width="26.42578125" style="510" customWidth="1"/>
    <col min="2" max="2" width="112" style="511" customWidth="1"/>
    <col min="3" max="3" width="33.140625" style="510" bestFit="1" customWidth="1"/>
    <col min="4" max="16384" width="8.42578125" style="510"/>
  </cols>
  <sheetData>
    <row r="1" spans="1:3" ht="18.75" x14ac:dyDescent="0.3">
      <c r="B1" s="1367" t="s">
        <v>0</v>
      </c>
      <c r="C1" s="1367"/>
    </row>
    <row r="2" spans="1:3" ht="20.25" x14ac:dyDescent="0.3">
      <c r="A2" s="1368" t="s">
        <v>1</v>
      </c>
      <c r="B2" s="1368"/>
    </row>
    <row r="3" spans="1:3" s="244" customFormat="1" ht="15.6" customHeight="1" x14ac:dyDescent="0.3">
      <c r="A3" s="1369" t="s">
        <v>2</v>
      </c>
      <c r="B3" s="1369"/>
    </row>
    <row r="4" spans="1:3" ht="7.5" customHeight="1" x14ac:dyDescent="0.25"/>
    <row r="5" spans="1:3" s="512" customFormat="1" x14ac:dyDescent="0.25">
      <c r="A5" s="1013" t="s">
        <v>3</v>
      </c>
      <c r="B5" s="1014" t="s">
        <v>4</v>
      </c>
      <c r="C5" s="1013" t="s">
        <v>5</v>
      </c>
    </row>
    <row r="6" spans="1:3" s="660" customFormat="1" ht="19.350000000000001" customHeight="1" x14ac:dyDescent="0.2">
      <c r="A6" s="1015" t="s">
        <v>6</v>
      </c>
      <c r="B6" s="1020" t="s">
        <v>7</v>
      </c>
      <c r="C6" s="1016" t="s">
        <v>8</v>
      </c>
    </row>
    <row r="7" spans="1:3" s="660" customFormat="1" ht="20.100000000000001" customHeight="1" x14ac:dyDescent="0.2">
      <c r="A7" s="1017" t="s">
        <v>9</v>
      </c>
      <c r="B7" s="1021" t="s">
        <v>10</v>
      </c>
      <c r="C7" s="1018" t="s">
        <v>11</v>
      </c>
    </row>
    <row r="8" spans="1:3" s="660" customFormat="1" ht="25.5" x14ac:dyDescent="0.25">
      <c r="A8" s="1017" t="s">
        <v>12</v>
      </c>
      <c r="B8" s="1021" t="s">
        <v>13</v>
      </c>
      <c r="C8" s="1293" t="s">
        <v>14</v>
      </c>
    </row>
    <row r="9" spans="1:3" s="660" customFormat="1" ht="25.5" x14ac:dyDescent="0.25">
      <c r="A9" s="1017" t="s">
        <v>15</v>
      </c>
      <c r="B9" s="1021" t="s">
        <v>16</v>
      </c>
      <c r="C9" s="1293" t="s">
        <v>17</v>
      </c>
    </row>
    <row r="10" spans="1:3" s="660" customFormat="1" ht="25.5" x14ac:dyDescent="0.25">
      <c r="A10" s="1017" t="s">
        <v>18</v>
      </c>
      <c r="B10" s="1021" t="s">
        <v>19</v>
      </c>
      <c r="C10" s="1293" t="s">
        <v>20</v>
      </c>
    </row>
    <row r="11" spans="1:3" s="660" customFormat="1" ht="24" customHeight="1" x14ac:dyDescent="0.25">
      <c r="A11" s="1017" t="s">
        <v>21</v>
      </c>
      <c r="B11" s="1021" t="s">
        <v>22</v>
      </c>
      <c r="C11" s="1293" t="s">
        <v>23</v>
      </c>
    </row>
    <row r="12" spans="1:3" s="660" customFormat="1" ht="19.350000000000001" customHeight="1" x14ac:dyDescent="0.25">
      <c r="A12" s="1017" t="s">
        <v>24</v>
      </c>
      <c r="B12" s="1021" t="s">
        <v>25</v>
      </c>
      <c r="C12" s="1293" t="s">
        <v>26</v>
      </c>
    </row>
    <row r="13" spans="1:3" s="660" customFormat="1" ht="19.350000000000001" customHeight="1" x14ac:dyDescent="0.25">
      <c r="A13" s="1017" t="s">
        <v>27</v>
      </c>
      <c r="B13" s="1021" t="s">
        <v>28</v>
      </c>
      <c r="C13" s="1293" t="s">
        <v>29</v>
      </c>
    </row>
    <row r="14" spans="1:3" s="660" customFormat="1" ht="19.350000000000001" customHeight="1" x14ac:dyDescent="0.25">
      <c r="A14" s="1017" t="s">
        <v>30</v>
      </c>
      <c r="B14" s="1021" t="s">
        <v>31</v>
      </c>
      <c r="C14" s="1293" t="s">
        <v>32</v>
      </c>
    </row>
    <row r="15" spans="1:3" s="660" customFormat="1" ht="19.350000000000001" customHeight="1" x14ac:dyDescent="0.25">
      <c r="A15" s="1017" t="s">
        <v>33</v>
      </c>
      <c r="B15" s="1021" t="s">
        <v>34</v>
      </c>
      <c r="C15" s="1293" t="s">
        <v>35</v>
      </c>
    </row>
    <row r="16" spans="1:3" s="660" customFormat="1" ht="19.350000000000001" customHeight="1" x14ac:dyDescent="0.25">
      <c r="A16" s="1017" t="s">
        <v>36</v>
      </c>
      <c r="B16" s="1021" t="s">
        <v>37</v>
      </c>
      <c r="C16" s="1293" t="s">
        <v>38</v>
      </c>
    </row>
    <row r="17" spans="1:3" s="660" customFormat="1" ht="19.350000000000001" customHeight="1" x14ac:dyDescent="0.25">
      <c r="A17" s="1017" t="s">
        <v>39</v>
      </c>
      <c r="B17" s="1021" t="s">
        <v>40</v>
      </c>
      <c r="C17" s="1293" t="s">
        <v>41</v>
      </c>
    </row>
    <row r="18" spans="1:3" s="660" customFormat="1" ht="19.350000000000001" customHeight="1" x14ac:dyDescent="0.25">
      <c r="A18" s="1017" t="s">
        <v>42</v>
      </c>
      <c r="B18" s="1021" t="s">
        <v>43</v>
      </c>
      <c r="C18" s="1293" t="s">
        <v>44</v>
      </c>
    </row>
    <row r="19" spans="1:3" s="660" customFormat="1" ht="19.350000000000001" customHeight="1" x14ac:dyDescent="0.25">
      <c r="A19" s="1017" t="s">
        <v>45</v>
      </c>
      <c r="B19" s="1021" t="s">
        <v>46</v>
      </c>
      <c r="C19" s="1293" t="s">
        <v>47</v>
      </c>
    </row>
    <row r="20" spans="1:3" s="660" customFormat="1" ht="19.350000000000001" customHeight="1" x14ac:dyDescent="0.25">
      <c r="A20" s="1017" t="s">
        <v>48</v>
      </c>
      <c r="B20" s="1021" t="s">
        <v>49</v>
      </c>
      <c r="C20" s="1293" t="s">
        <v>50</v>
      </c>
    </row>
    <row r="21" spans="1:3" s="660" customFormat="1" ht="19.350000000000001" customHeight="1" x14ac:dyDescent="0.25">
      <c r="A21" s="1017" t="s">
        <v>51</v>
      </c>
      <c r="B21" s="1021" t="s">
        <v>52</v>
      </c>
      <c r="C21" s="1293" t="s">
        <v>53</v>
      </c>
    </row>
    <row r="22" spans="1:3" s="660" customFormat="1" ht="19.350000000000001" customHeight="1" x14ac:dyDescent="0.25">
      <c r="A22" s="1017" t="s">
        <v>54</v>
      </c>
      <c r="B22" s="1021" t="s">
        <v>55</v>
      </c>
      <c r="C22" s="1293" t="s">
        <v>56</v>
      </c>
    </row>
    <row r="23" spans="1:3" s="660" customFormat="1" ht="19.350000000000001" customHeight="1" x14ac:dyDescent="0.25">
      <c r="A23" s="1017" t="s">
        <v>57</v>
      </c>
      <c r="B23" s="1021" t="s">
        <v>58</v>
      </c>
      <c r="C23" s="1293" t="s">
        <v>59</v>
      </c>
    </row>
    <row r="24" spans="1:3" s="660" customFormat="1" ht="19.350000000000001" customHeight="1" x14ac:dyDescent="0.25">
      <c r="A24" s="1017" t="s">
        <v>60</v>
      </c>
      <c r="B24" s="1021" t="s">
        <v>61</v>
      </c>
      <c r="C24" s="1296" t="s">
        <v>62</v>
      </c>
    </row>
    <row r="25" spans="1:3" s="660" customFormat="1" ht="19.350000000000001" customHeight="1" x14ac:dyDescent="0.25">
      <c r="A25" s="1017" t="s">
        <v>63</v>
      </c>
      <c r="B25" s="1294" t="s">
        <v>64</v>
      </c>
      <c r="C25" s="1297" t="s">
        <v>65</v>
      </c>
    </row>
    <row r="26" spans="1:3" s="660" customFormat="1" ht="19.350000000000001" customHeight="1" x14ac:dyDescent="0.25">
      <c r="A26" s="1017" t="s">
        <v>66</v>
      </c>
      <c r="B26" s="1294" t="s">
        <v>67</v>
      </c>
      <c r="C26" s="1297" t="s">
        <v>68</v>
      </c>
    </row>
    <row r="27" spans="1:3" s="660" customFormat="1" ht="19.350000000000001" customHeight="1" x14ac:dyDescent="0.25">
      <c r="A27" s="1017" t="s">
        <v>69</v>
      </c>
      <c r="B27" s="1294" t="s">
        <v>70</v>
      </c>
      <c r="C27" s="1297" t="s">
        <v>71</v>
      </c>
    </row>
    <row r="28" spans="1:3" s="660" customFormat="1" ht="19.350000000000001" customHeight="1" x14ac:dyDescent="0.25">
      <c r="A28" s="1017" t="s">
        <v>72</v>
      </c>
      <c r="B28" s="1294" t="s">
        <v>73</v>
      </c>
      <c r="C28" s="1297" t="s">
        <v>74</v>
      </c>
    </row>
    <row r="29" spans="1:3" s="660" customFormat="1" ht="19.350000000000001" customHeight="1" x14ac:dyDescent="0.25">
      <c r="A29" s="1017" t="s">
        <v>75</v>
      </c>
      <c r="B29" s="1294" t="s">
        <v>76</v>
      </c>
      <c r="C29" s="1297" t="s">
        <v>77</v>
      </c>
    </row>
    <row r="30" spans="1:3" s="660" customFormat="1" ht="19.350000000000001" customHeight="1" x14ac:dyDescent="0.25">
      <c r="A30" s="1019" t="s">
        <v>78</v>
      </c>
      <c r="B30" s="1295" t="s">
        <v>79</v>
      </c>
      <c r="C30" s="1297" t="s">
        <v>80</v>
      </c>
    </row>
    <row r="31" spans="1:3" x14ac:dyDescent="0.25">
      <c r="A31" s="1017" t="s">
        <v>81</v>
      </c>
      <c r="B31" s="1295" t="s">
        <v>82</v>
      </c>
      <c r="C31" s="1297" t="s">
        <v>83</v>
      </c>
    </row>
  </sheetData>
  <mergeCells count="3">
    <mergeCell ref="B1:C1"/>
    <mergeCell ref="A2:B2"/>
    <mergeCell ref="A3:B3"/>
  </mergeCells>
  <hyperlinks>
    <hyperlink ref="C7" location="'2.Ieņēmumu aprēķins'!A1" display="'2.Ieņēmumu aprēķins'!A1" xr:uid="{5062A85A-F7FA-453D-BE75-53870B519CF9}"/>
    <hyperlink ref="C6" location="'1.Kopsavilkums'!A1" display="'1.Kopsavilkums'!A1" xr:uid="{C56A2008-BA2B-42D3-A94E-DF6DEE625BB2}"/>
    <hyperlink ref="C8" location="'3.Ieņēmumu aprēķins_pieaugums_B'!A1" display="'3.Ieņēmumu aprēķins_pieaugums_B'!A1" xr:uid="{A4FB2A1B-4B67-44D8-9D85-8E25A1253E14}"/>
    <hyperlink ref="C9" location="'4.Ieņēmumu aprēķins_pieaugums_P'!A1" display="'4.Ieņēmumu aprēķins_pieaugums_P'!A1" xr:uid="{0D4C9B5A-09A3-4650-8C05-DA8FA788C445}"/>
    <hyperlink ref="C10" location="'5.Ieņēmumu aprēķins_pieaugums_O'!A1" display="'5.Ieņēmumu aprēķins_pieaugums_O'!A1" xr:uid="{D4AE83D2-B3BD-4E11-9B6C-5799536C7324}"/>
    <hyperlink ref="C11" location="'6.Rādītāji izdevumu aprēķiniem'!A1" display="'6.Rādītāji izdevumu aprēķiniem'!A1" xr:uid="{F3D81CBB-39F8-4FDD-B9A2-D14ACF0722A0}"/>
    <hyperlink ref="C12" location="'7.Izdevumi_prognozes'!A1" display="'7.Izdevumi_prognozes'!A1" xr:uid="{DC45B803-72B5-4B0F-A69F-22C7D8214F7F}"/>
    <hyperlink ref="C13" location="'8.Izdevumi_progn_reģioni'!A1" display="'8.Izdevumi_progn_reģioni'!A1" xr:uid="{C59E810E-6DE5-42CA-8FB1-329D82A8C399}"/>
    <hyperlink ref="C14" location="'9.Izdevumi_izmaiņas'!A1" display="'9.Izdevumi_izmaiņas'!A1" xr:uid="{42058B58-DC67-4E61-B332-E0B7FD766D9A}"/>
    <hyperlink ref="C15" location="'10.ISA_pak_klienti_reģioni'!A1" display="'10.ISA_pak_klienti_reģioni'!A1" xr:uid="{9D5373F9-EE4A-44DD-B0C9-F39963D3226B}"/>
    <hyperlink ref="C16" location="'11.Iedzivotāji_reģioni'!A1" display="'11.Iedzivotāji_reģioni'!A1" xr:uid="{196F8448-EE64-4276-9268-59E6F78C3425}"/>
    <hyperlink ref="C17" location="'12.ISA_pakalpojumi_izd_fakts'!A1" display="'12.ISA_pakalpojumi_izd_fakts'!A1" xr:uid="{0078C7EA-AB1B-47B3-803F-824C89D695BB}"/>
    <hyperlink ref="C18" location="'13.ISA_pakalpojum_klienti_fakts'!A1" display="'13.ISA_pakalpojum_klienti_fakts'!A1" xr:uid="{6EF52164-9545-4442-BAA0-2C31E3685F07}"/>
    <hyperlink ref="C19" location="'14.Klienti_VSAC'!A1" display="'14.Klienti_VSAC'!A1" xr:uid="{B0080321-0745-45DC-B807-15B63E776A34}"/>
    <hyperlink ref="C20" location="'15.Izdevumi_VSAC'!A1" display="'15.Izdevumi_VSAC'!A1" xr:uid="{53CBF268-BDB4-4655-BB86-753616991798}"/>
    <hyperlink ref="C21" location="'16.Klienti_PSAC '!A1" display="'16.Klienti_PSAC '!A1" xr:uid="{D58876E8-6562-46A6-9135-8EA3801E5AD8}"/>
    <hyperlink ref="C22" location="'17.Izdevumi_PSAC'!A1" display="'17.Izdevumi_PSAC'!A1" xr:uid="{FE0F1701-8F4F-4A61-A1CE-B2DDBDE3B628}"/>
    <hyperlink ref="C23" location="'18.AB pakalpojums'!A1" display="'18.AB pakalpojums'!A1" xr:uid="{078EA5EE-6742-406C-AD6A-6D4FF826BC1E}"/>
    <hyperlink ref="C24" location="'19. DAC_ klienti '!A1" display="'19. DAC_ klienti '!A1" xr:uid="{372ED309-9882-4BEE-9B06-AFE86F653723}"/>
    <hyperlink ref="C25" location="'20.DAC_izdevumi'!A1" display="'20.DAC_izdevumi'!A1" xr:uid="{B51E53BB-B58E-485A-AA1A-C5DD72470CF3}"/>
    <hyperlink ref="C26" location="'21.AM pakalpojums'!A1" display="'21.AM pakalpojums'!A1" xr:uid="{1D8AECF3-7CAF-4CF6-B2A8-10D7BD835FB8}"/>
    <hyperlink ref="C27" location="'22.GM pakalpojums'!A1" display="'22.GM pakalpojums'!A1" xr:uid="{1411C651-C6CD-4F24-B0A3-4AAE6D32A74C}"/>
    <hyperlink ref="C28" location="'23.Iedzivotaji_prognozes'!A1" display="'23.Iedzivotaji_prognozes'!A1" xr:uid="{5DD7E277-9099-44A4-9BFC-130D12710FE5}"/>
    <hyperlink ref="C29" location="'24.Makro_prognozes'!A1" display="'24.Makro_prognozes'!A1" xr:uid="{FDFCD05E-D5D2-4EAC-B3DC-721A721B79AD}"/>
    <hyperlink ref="C30" location="'25.Iedzīvotāji_prognoze_reģioni'!A1" display="'25.Iedzīvotāji_prognoze_reģioni'!A1" xr:uid="{0A323321-E245-4448-81DA-54DC69123244}"/>
    <hyperlink ref="C31" location="'26.Dati attēliem'!A1" display="'26.Dati attēliem'!A1" xr:uid="{63F486E2-A275-47A6-9E11-62796B3BD78C}"/>
  </hyperlinks>
  <pageMargins left="0.47244094488188981" right="0.31496062992125984" top="0.59055118110236227" bottom="0.43307086614173229" header="0.31496062992125984" footer="0.31496062992125984"/>
  <pageSetup paperSize="9" scale="8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5A8EB-3639-4AF3-8041-D6E68932DE46}">
  <sheetPr codeName="Sheet11"/>
  <dimension ref="A1:BA47"/>
  <sheetViews>
    <sheetView zoomScale="80" zoomScaleNormal="80" workbookViewId="0">
      <pane xSplit="3" ySplit="8" topLeftCell="T42" activePane="bottomRight" state="frozen"/>
      <selection pane="topRight" activeCell="I28" sqref="I28"/>
      <selection pane="bottomLeft" activeCell="I28" sqref="I28"/>
      <selection pane="bottomRight" activeCell="AM42" sqref="AM42"/>
    </sheetView>
  </sheetViews>
  <sheetFormatPr defaultColWidth="8.42578125" defaultRowHeight="15" outlineLevelRow="1" outlineLevelCol="1" x14ac:dyDescent="0.25"/>
  <cols>
    <col min="1" max="1" width="3.42578125" style="557" customWidth="1"/>
    <col min="2" max="2" width="3.42578125" style="558" customWidth="1"/>
    <col min="3" max="3" width="47.42578125" style="558" customWidth="1"/>
    <col min="4" max="8" width="14.42578125" style="559" customWidth="1" outlineLevel="1"/>
    <col min="9" max="9" width="14.42578125" style="559" bestFit="1" customWidth="1"/>
    <col min="10" max="10" width="12.85546875" style="559" bestFit="1" customWidth="1"/>
    <col min="11" max="11" width="11.42578125" style="558" customWidth="1"/>
    <col min="12" max="12" width="0.85546875" style="560" customWidth="1"/>
    <col min="13" max="13" width="14.42578125" style="560" bestFit="1" customWidth="1"/>
    <col min="14" max="14" width="9.140625" style="560" customWidth="1"/>
    <col min="15" max="15" width="13.140625" style="560" customWidth="1"/>
    <col min="16" max="16" width="14.42578125" style="560" customWidth="1"/>
    <col min="17" max="17" width="8.85546875" style="560" bestFit="1" customWidth="1"/>
    <col min="18" max="18" width="13.140625" style="560" bestFit="1" customWidth="1"/>
    <col min="19" max="19" width="14.42578125" style="560" bestFit="1" customWidth="1"/>
    <col min="20" max="20" width="8.85546875" style="560" bestFit="1" customWidth="1"/>
    <col min="21" max="21" width="14" style="560" bestFit="1" customWidth="1"/>
    <col min="22" max="22" width="14.42578125" style="560" bestFit="1" customWidth="1"/>
    <col min="23" max="23" width="8.85546875" style="560" bestFit="1" customWidth="1"/>
    <col min="24" max="24" width="14" style="560" bestFit="1" customWidth="1"/>
    <col min="25" max="25" width="14.42578125" style="560" bestFit="1" customWidth="1"/>
    <col min="26" max="26" width="8.85546875" style="560" bestFit="1" customWidth="1"/>
    <col min="27" max="27" width="15.140625" style="560" bestFit="1" customWidth="1"/>
    <col min="28" max="28" width="14.42578125" style="560" bestFit="1" customWidth="1"/>
    <col min="29" max="29" width="8.85546875" style="560" bestFit="1" customWidth="1"/>
    <col min="30" max="30" width="15.140625" style="560" bestFit="1" customWidth="1"/>
    <col min="31" max="31" width="14.42578125" style="560" bestFit="1" customWidth="1"/>
    <col min="32" max="32" width="8.85546875" style="560" bestFit="1" customWidth="1"/>
    <col min="33" max="33" width="15.140625" style="560" bestFit="1" customWidth="1"/>
    <col min="34" max="34" width="14.42578125" style="560" bestFit="1" customWidth="1"/>
    <col min="35" max="35" width="8.85546875" style="560" bestFit="1" customWidth="1"/>
    <col min="36" max="36" width="15.140625" style="560" bestFit="1" customWidth="1"/>
    <col min="37" max="37" width="14.42578125" style="560" bestFit="1" customWidth="1"/>
    <col min="38" max="38" width="10.140625" style="560" bestFit="1" customWidth="1"/>
    <col min="39" max="39" width="15.140625" style="560" bestFit="1" customWidth="1"/>
    <col min="40" max="40" width="14.42578125" style="560" bestFit="1" customWidth="1"/>
    <col min="41" max="41" width="10.140625" style="560" bestFit="1" customWidth="1"/>
    <col min="42" max="42" width="15.140625" style="560" bestFit="1" customWidth="1"/>
    <col min="43" max="43" width="14.42578125" style="560" bestFit="1" customWidth="1"/>
    <col min="44" max="44" width="10.140625" style="560" bestFit="1" customWidth="1"/>
    <col min="45" max="45" width="15.140625" style="560" bestFit="1" customWidth="1"/>
    <col min="46" max="46" width="14.42578125" style="560" bestFit="1" customWidth="1"/>
    <col min="47" max="47" width="10.140625" style="560" bestFit="1" customWidth="1"/>
    <col min="48" max="48" width="15.140625" style="560" bestFit="1" customWidth="1"/>
    <col min="49" max="49" width="14.42578125" style="560" bestFit="1" customWidth="1"/>
    <col min="50" max="50" width="10.140625" style="560" bestFit="1" customWidth="1"/>
    <col min="51" max="51" width="15.140625" style="560" bestFit="1" customWidth="1"/>
    <col min="52" max="52" width="13.85546875" style="560" customWidth="1"/>
    <col min="53" max="53" width="12.140625" style="560" customWidth="1"/>
    <col min="54" max="16384" width="8.42578125" style="560"/>
  </cols>
  <sheetData>
    <row r="1" spans="1:53" ht="20.25" x14ac:dyDescent="0.25">
      <c r="A1" s="1133"/>
      <c r="B1" s="1142"/>
      <c r="C1" s="1286" t="s">
        <v>84</v>
      </c>
      <c r="D1" s="1286"/>
    </row>
    <row r="3" spans="1:53" ht="22.5" x14ac:dyDescent="0.25">
      <c r="B3" s="640" t="s">
        <v>312</v>
      </c>
    </row>
    <row r="4" spans="1:53" ht="15.75" thickBot="1" x14ac:dyDescent="0.3"/>
    <row r="5" spans="1:53" ht="18.75" x14ac:dyDescent="0.25">
      <c r="B5" s="1475" t="s">
        <v>283</v>
      </c>
      <c r="C5" s="1476"/>
    </row>
    <row r="6" spans="1:53" ht="15.75" thickBot="1" x14ac:dyDescent="0.3">
      <c r="B6" s="1480" t="str">
        <f>'6.Rādītāji izdevumu aprēķiniem'!G9</f>
        <v>Bāzes scenārijs</v>
      </c>
      <c r="C6" s="1481"/>
    </row>
    <row r="7" spans="1:53" ht="7.35" customHeight="1" x14ac:dyDescent="0.25"/>
    <row r="8" spans="1:53" s="569" customFormat="1" ht="39" hidden="1" customHeight="1" outlineLevel="1" x14ac:dyDescent="0.2">
      <c r="A8" s="1477" t="s">
        <v>284</v>
      </c>
      <c r="B8" s="561" t="s">
        <v>285</v>
      </c>
      <c r="C8" s="562" t="s">
        <v>286</v>
      </c>
      <c r="D8" s="563">
        <v>2018</v>
      </c>
      <c r="E8" s="563">
        <v>2019</v>
      </c>
      <c r="F8" s="563">
        <v>2020</v>
      </c>
      <c r="G8" s="563">
        <v>2021</v>
      </c>
      <c r="H8" s="563">
        <v>2022</v>
      </c>
      <c r="I8" s="563">
        <v>2023</v>
      </c>
      <c r="J8" s="564" t="s">
        <v>287</v>
      </c>
      <c r="K8" s="565" t="s">
        <v>288</v>
      </c>
      <c r="L8" s="566"/>
      <c r="M8" s="567">
        <v>2025</v>
      </c>
      <c r="N8" s="563"/>
      <c r="O8" s="563"/>
      <c r="P8" s="563">
        <f>M8+1</f>
        <v>2026</v>
      </c>
      <c r="Q8" s="563"/>
      <c r="R8" s="563"/>
      <c r="S8" s="563">
        <f>P8+1</f>
        <v>2027</v>
      </c>
      <c r="T8" s="563"/>
      <c r="U8" s="563"/>
      <c r="V8" s="563">
        <f>S8+1</f>
        <v>2028</v>
      </c>
      <c r="W8" s="563"/>
      <c r="X8" s="563"/>
      <c r="Y8" s="563">
        <f>V8+1</f>
        <v>2029</v>
      </c>
      <c r="Z8" s="563"/>
      <c r="AA8" s="563"/>
      <c r="AB8" s="563">
        <f>Y8+1</f>
        <v>2030</v>
      </c>
      <c r="AC8" s="563"/>
      <c r="AD8" s="563"/>
      <c r="AE8" s="563">
        <f>AB8+1</f>
        <v>2031</v>
      </c>
      <c r="AF8" s="563"/>
      <c r="AG8" s="563"/>
      <c r="AH8" s="563">
        <f>AE8+1</f>
        <v>2032</v>
      </c>
      <c r="AI8" s="563"/>
      <c r="AJ8" s="563"/>
      <c r="AK8" s="563">
        <f>AH8+1</f>
        <v>2033</v>
      </c>
      <c r="AL8" s="563"/>
      <c r="AM8" s="563"/>
      <c r="AN8" s="563">
        <f>AK8+1</f>
        <v>2034</v>
      </c>
      <c r="AO8" s="563"/>
      <c r="AP8" s="563"/>
      <c r="AQ8" s="563">
        <f t="shared" ref="AQ8" si="0">AN8+1</f>
        <v>2035</v>
      </c>
      <c r="AR8" s="563"/>
      <c r="AS8" s="563"/>
      <c r="AT8" s="563">
        <f>AQ8+5</f>
        <v>2040</v>
      </c>
      <c r="AU8" s="563"/>
      <c r="AV8" s="563"/>
      <c r="AW8" s="568">
        <f t="shared" ref="AW8" si="1">AT8+5</f>
        <v>2045</v>
      </c>
      <c r="AX8" s="563"/>
      <c r="AY8" s="563"/>
      <c r="AZ8" s="564" t="s">
        <v>287</v>
      </c>
      <c r="BA8" s="565" t="s">
        <v>288</v>
      </c>
    </row>
    <row r="9" spans="1:53" ht="29.1" hidden="1" customHeight="1" outlineLevel="1" x14ac:dyDescent="0.25">
      <c r="A9" s="1478"/>
      <c r="B9" s="570">
        <v>1</v>
      </c>
      <c r="C9" s="571" t="s">
        <v>151</v>
      </c>
      <c r="D9" s="572">
        <f>'13.ISA_pakalpojum_klienti_fakts'!P8</f>
        <v>16754</v>
      </c>
      <c r="E9" s="573">
        <f>'13.ISA_pakalpojum_klienti_fakts'!Q8</f>
        <v>17239</v>
      </c>
      <c r="F9" s="573">
        <f>'13.ISA_pakalpojum_klienti_fakts'!R8</f>
        <v>17062</v>
      </c>
      <c r="G9" s="573">
        <f>'13.ISA_pakalpojum_klienti_fakts'!S8</f>
        <v>17667</v>
      </c>
      <c r="H9" s="573">
        <f>'13.ISA_pakalpojum_klienti_fakts'!T8</f>
        <v>17775</v>
      </c>
      <c r="I9" s="574">
        <f>'13.ISA_pakalpojum_klienti_fakts'!U8</f>
        <v>17851</v>
      </c>
      <c r="J9" s="575">
        <f t="shared" ref="J9:J16" si="2">AVERAGE(E9 - D9, F9 - E9, G9 - F9, H9 - G9, I9 - H9)</f>
        <v>219.4</v>
      </c>
      <c r="K9" s="576">
        <f t="shared" ref="K9:K16" si="3">AVERAGE((E9-D9)/D9,(F9-E9)/E9,(G9-F9)/F9,(H9-G9)/G9,(I9-H9)/H9)</f>
        <v>1.2905713754699528E-2</v>
      </c>
      <c r="L9" s="577"/>
      <c r="M9" s="578">
        <f>'8.Izdevumi_progn_reģioni'!J9</f>
        <v>17984</v>
      </c>
      <c r="N9" s="579"/>
      <c r="O9" s="579"/>
      <c r="P9" s="579">
        <f>'8.Izdevumi_progn_reģioni'!K9</f>
        <v>17809</v>
      </c>
      <c r="Q9" s="579"/>
      <c r="R9" s="579"/>
      <c r="S9" s="579">
        <f>'8.Izdevumi_progn_reģioni'!L9</f>
        <v>17640</v>
      </c>
      <c r="T9" s="579"/>
      <c r="U9" s="579"/>
      <c r="V9" s="579">
        <f>'8.Izdevumi_progn_reģioni'!M9</f>
        <v>17468</v>
      </c>
      <c r="W9" s="579"/>
      <c r="X9" s="579"/>
      <c r="Y9" s="579">
        <f>'8.Izdevumi_progn_reģioni'!N9</f>
        <v>17286</v>
      </c>
      <c r="Z9" s="579"/>
      <c r="AA9" s="579"/>
      <c r="AB9" s="579">
        <f>'8.Izdevumi_progn_reģioni'!O9</f>
        <v>17099</v>
      </c>
      <c r="AC9" s="579"/>
      <c r="AD9" s="579"/>
      <c r="AE9" s="579">
        <f>'8.Izdevumi_progn_reģioni'!P9</f>
        <v>16926</v>
      </c>
      <c r="AF9" s="579"/>
      <c r="AG9" s="579"/>
      <c r="AH9" s="579">
        <f>'8.Izdevumi_progn_reģioni'!Q9</f>
        <v>16771</v>
      </c>
      <c r="AI9" s="579"/>
      <c r="AJ9" s="579"/>
      <c r="AK9" s="579">
        <f>'8.Izdevumi_progn_reģioni'!R9</f>
        <v>16631</v>
      </c>
      <c r="AL9" s="579"/>
      <c r="AM9" s="579"/>
      <c r="AN9" s="579">
        <f>'8.Izdevumi_progn_reģioni'!S9</f>
        <v>16514</v>
      </c>
      <c r="AO9" s="579"/>
      <c r="AP9" s="579"/>
      <c r="AQ9" s="579">
        <f>'8.Izdevumi_progn_reģioni'!T9</f>
        <v>16409</v>
      </c>
      <c r="AR9" s="579"/>
      <c r="AS9" s="579"/>
      <c r="AT9" s="579">
        <f>'8.Izdevumi_progn_reģioni'!U9</f>
        <v>15838</v>
      </c>
      <c r="AU9" s="579"/>
      <c r="AV9" s="579"/>
      <c r="AW9" s="580">
        <f>'8.Izdevumi_progn_reģioni'!V9</f>
        <v>15207</v>
      </c>
      <c r="AX9" s="579"/>
      <c r="AY9" s="579"/>
      <c r="AZ9" s="581">
        <f>AVERAGE(P9-M9,S9-P9,V9-S9,Y9-V9,AB9-Y9,AE9-AB9,AH9-AE9,AK9-AH9,AN9-AK9,AQ9-AN9,AT9-AQ9,AW9-AT9)</f>
        <v>-231.41666666666666</v>
      </c>
      <c r="BA9" s="582">
        <f>AVERAGE((P9-M9)/M9,(S9-P9)/P9,(V9-S9)/S9,(Y9-V9)/V9,(AB9-Y9)/Y9,(AE9-AB9)/AB9,(AH9-AE9)/AE9,(AK9-AH9)/AH9,(AN9-AK9)/AK9,(AQ9-AN9)/AN9,(AT9-AQ9)/AQ9,(AW9-AT9)/AT9)</f>
        <v>-1.3821920244774284E-2</v>
      </c>
    </row>
    <row r="10" spans="1:53" ht="29.1" hidden="1" customHeight="1" outlineLevel="1" x14ac:dyDescent="0.25">
      <c r="A10" s="1478"/>
      <c r="B10" s="583">
        <v>2</v>
      </c>
      <c r="C10" s="584" t="s">
        <v>152</v>
      </c>
      <c r="D10" s="585">
        <f>'13.ISA_pakalpojum_klienti_fakts'!AI8</f>
        <v>253</v>
      </c>
      <c r="E10" s="586">
        <f>'13.ISA_pakalpojum_klienti_fakts'!AJ8</f>
        <v>254</v>
      </c>
      <c r="F10" s="586">
        <f>'13.ISA_pakalpojum_klienti_fakts'!AK8</f>
        <v>268</v>
      </c>
      <c r="G10" s="586">
        <f>'13.ISA_pakalpojum_klienti_fakts'!AL8</f>
        <v>299</v>
      </c>
      <c r="H10" s="586">
        <f>'13.ISA_pakalpojum_klienti_fakts'!AM8</f>
        <v>466</v>
      </c>
      <c r="I10" s="587">
        <f>'13.ISA_pakalpojum_klienti_fakts'!AN8</f>
        <v>497</v>
      </c>
      <c r="J10" s="575">
        <f t="shared" si="2"/>
        <v>48.8</v>
      </c>
      <c r="K10" s="576">
        <f t="shared" si="3"/>
        <v>0.15995887088821717</v>
      </c>
      <c r="L10" s="577"/>
      <c r="M10" s="578">
        <f>'8.Izdevumi_progn_reģioni'!AD9</f>
        <v>487</v>
      </c>
      <c r="N10" s="579"/>
      <c r="O10" s="579"/>
      <c r="P10" s="579">
        <f>'8.Izdevumi_progn_reģioni'!AE9</f>
        <v>482</v>
      </c>
      <c r="Q10" s="579"/>
      <c r="R10" s="579"/>
      <c r="S10" s="579">
        <f>'8.Izdevumi_progn_reģioni'!AF9</f>
        <v>477</v>
      </c>
      <c r="T10" s="579"/>
      <c r="U10" s="579"/>
      <c r="V10" s="579">
        <f>'8.Izdevumi_progn_reģioni'!AG9</f>
        <v>474</v>
      </c>
      <c r="W10" s="579"/>
      <c r="X10" s="579"/>
      <c r="Y10" s="579">
        <f>'8.Izdevumi_progn_reģioni'!AH9</f>
        <v>470</v>
      </c>
      <c r="Z10" s="579"/>
      <c r="AA10" s="579"/>
      <c r="AB10" s="579">
        <f>'8.Izdevumi_progn_reģioni'!AI9</f>
        <v>465</v>
      </c>
      <c r="AC10" s="579"/>
      <c r="AD10" s="579"/>
      <c r="AE10" s="579">
        <f>'8.Izdevumi_progn_reģioni'!AJ9</f>
        <v>460</v>
      </c>
      <c r="AF10" s="579"/>
      <c r="AG10" s="579"/>
      <c r="AH10" s="579">
        <f>'8.Izdevumi_progn_reģioni'!AK9</f>
        <v>456</v>
      </c>
      <c r="AI10" s="579"/>
      <c r="AJ10" s="579"/>
      <c r="AK10" s="579">
        <f>'8.Izdevumi_progn_reģioni'!AL9</f>
        <v>452</v>
      </c>
      <c r="AL10" s="579"/>
      <c r="AM10" s="579"/>
      <c r="AN10" s="579">
        <f>'8.Izdevumi_progn_reģioni'!AM9</f>
        <v>450</v>
      </c>
      <c r="AO10" s="579"/>
      <c r="AP10" s="579"/>
      <c r="AQ10" s="579">
        <f>'8.Izdevumi_progn_reģioni'!AN9</f>
        <v>447</v>
      </c>
      <c r="AR10" s="579"/>
      <c r="AS10" s="579"/>
      <c r="AT10" s="579">
        <f>'8.Izdevumi_progn_reģioni'!AO9</f>
        <v>432</v>
      </c>
      <c r="AU10" s="579"/>
      <c r="AV10" s="579"/>
      <c r="AW10" s="580">
        <f>'8.Izdevumi_progn_reģioni'!AP9</f>
        <v>416</v>
      </c>
      <c r="AX10" s="579"/>
      <c r="AY10" s="579"/>
      <c r="AZ10" s="581">
        <f t="shared" ref="AZ10:AZ16" si="4">AVERAGE(P10-M10,S10-P10,V10-S10,Y10-V10,AB10-Y10,AE10-AB10,AH10-AE10,AK10-AH10,AN10-AK10,AQ10-AN10,AT10-AQ10,AW10-AT10)</f>
        <v>-5.916666666666667</v>
      </c>
      <c r="BA10" s="582">
        <f t="shared" ref="BA10:BA16" si="5">AVERAGE((P10-M10)/M10,(S10-P10)/P10,(V10-S10)/S10,(Y10-V10)/V10,(AB10-Y10)/Y10,(AE10-AB10)/AB10,(AH10-AE10)/AE10,(AK10-AH10)/AH10,(AN10-AK10)/AK10,(AQ10-AN10)/AN10,(AT10-AQ10)/AQ10,(AW10-AT10)/AT10)</f>
        <v>-1.2992717388678221E-2</v>
      </c>
    </row>
    <row r="11" spans="1:53" ht="29.1" hidden="1" customHeight="1" outlineLevel="1" x14ac:dyDescent="0.25">
      <c r="A11" s="1478"/>
      <c r="B11" s="588">
        <v>3</v>
      </c>
      <c r="C11" s="589" t="s">
        <v>153</v>
      </c>
      <c r="D11" s="585">
        <f>'8.Izdevumi_progn_reģioni'!CD9</f>
        <v>17530</v>
      </c>
      <c r="E11" s="586">
        <f>'8.Izdevumi_progn_reģioni'!CE9</f>
        <v>17563</v>
      </c>
      <c r="F11" s="586">
        <f>'8.Izdevumi_progn_reģioni'!CF9</f>
        <v>14346</v>
      </c>
      <c r="G11" s="586">
        <f>'8.Izdevumi_progn_reģioni'!CG9</f>
        <v>11804</v>
      </c>
      <c r="H11" s="586">
        <f>'8.Izdevumi_progn_reģioni'!CH9</f>
        <v>7874</v>
      </c>
      <c r="I11" s="587">
        <f>'8.Izdevumi_progn_reģioni'!CI9</f>
        <v>6871</v>
      </c>
      <c r="J11" s="575">
        <f t="shared" si="2"/>
        <v>-2131.8000000000002</v>
      </c>
      <c r="K11" s="576">
        <f t="shared" si="3"/>
        <v>-0.16375963317497483</v>
      </c>
      <c r="L11" s="577"/>
      <c r="M11" s="578">
        <f>'8.Izdevumi_progn_reģioni'!CJ9</f>
        <v>3787</v>
      </c>
      <c r="N11" s="579"/>
      <c r="O11" s="579"/>
      <c r="P11" s="579">
        <f>'8.Izdevumi_progn_reģioni'!CK9</f>
        <v>6874</v>
      </c>
      <c r="Q11" s="579"/>
      <c r="R11" s="579"/>
      <c r="S11" s="579">
        <f>'8.Izdevumi_progn_reģioni'!CL9</f>
        <v>6808</v>
      </c>
      <c r="T11" s="579"/>
      <c r="U11" s="579"/>
      <c r="V11" s="579">
        <f>'8.Izdevumi_progn_reģioni'!CM9</f>
        <v>6741</v>
      </c>
      <c r="W11" s="579"/>
      <c r="X11" s="579"/>
      <c r="Y11" s="579">
        <f>'8.Izdevumi_progn_reģioni'!CN9</f>
        <v>6670</v>
      </c>
      <c r="Z11" s="579"/>
      <c r="AA11" s="579"/>
      <c r="AB11" s="579">
        <f>'8.Izdevumi_progn_reģioni'!CO9</f>
        <v>6598</v>
      </c>
      <c r="AC11" s="579"/>
      <c r="AD11" s="579"/>
      <c r="AE11" s="579">
        <f>'8.Izdevumi_progn_reģioni'!CP9</f>
        <v>6531</v>
      </c>
      <c r="AF11" s="579"/>
      <c r="AG11" s="579"/>
      <c r="AH11" s="579">
        <f>'8.Izdevumi_progn_reģioni'!CQ9</f>
        <v>6469</v>
      </c>
      <c r="AI11" s="579"/>
      <c r="AJ11" s="579"/>
      <c r="AK11" s="579">
        <f>'8.Izdevumi_progn_reģioni'!CR9</f>
        <v>6414</v>
      </c>
      <c r="AL11" s="579"/>
      <c r="AM11" s="579"/>
      <c r="AN11" s="579">
        <f>'8.Izdevumi_progn_reģioni'!CS9</f>
        <v>6367</v>
      </c>
      <c r="AO11" s="579"/>
      <c r="AP11" s="579"/>
      <c r="AQ11" s="579">
        <f>'8.Izdevumi_progn_reģioni'!CT9</f>
        <v>6327</v>
      </c>
      <c r="AR11" s="579"/>
      <c r="AS11" s="579"/>
      <c r="AT11" s="579">
        <f>'8.Izdevumi_progn_reģioni'!CU9</f>
        <v>6105</v>
      </c>
      <c r="AU11" s="579"/>
      <c r="AV11" s="579"/>
      <c r="AW11" s="580">
        <f>'8.Izdevumi_progn_reģioni'!CV9</f>
        <v>5861</v>
      </c>
      <c r="AX11" s="579"/>
      <c r="AY11" s="579"/>
      <c r="AZ11" s="581">
        <f t="shared" si="4"/>
        <v>172.83333333333334</v>
      </c>
      <c r="BA11" s="582">
        <f t="shared" si="5"/>
        <v>5.4797687763474497E-2</v>
      </c>
    </row>
    <row r="12" spans="1:53" ht="29.1" hidden="1" customHeight="1" outlineLevel="1" x14ac:dyDescent="0.25">
      <c r="A12" s="1478"/>
      <c r="B12" s="590">
        <v>4</v>
      </c>
      <c r="C12" s="591" t="s">
        <v>289</v>
      </c>
      <c r="D12" s="592">
        <f>'13.ISA_pakalpojum_klienti_fakts'!CG8</f>
        <v>84</v>
      </c>
      <c r="E12" s="593">
        <f>'13.ISA_pakalpojum_klienti_fakts'!CH8</f>
        <v>84</v>
      </c>
      <c r="F12" s="593">
        <f>'13.ISA_pakalpojum_klienti_fakts'!CI8</f>
        <v>74</v>
      </c>
      <c r="G12" s="593">
        <f>'13.ISA_pakalpojum_klienti_fakts'!CJ8</f>
        <v>88</v>
      </c>
      <c r="H12" s="593">
        <f>'13.ISA_pakalpojum_klienti_fakts'!CK8</f>
        <v>148</v>
      </c>
      <c r="I12" s="594">
        <f>'13.ISA_pakalpojum_klienti_fakts'!CL8</f>
        <v>273</v>
      </c>
      <c r="J12" s="595">
        <f>AVERAGE(E12 - D12, F12 - E12, G12 - F12, H12 - G12, I12 - H12)</f>
        <v>37.799999999999997</v>
      </c>
      <c r="K12" s="596">
        <f>AVERAGE((E12-D12)/D12,(F12-E12)/E12,(G12-F12)/F12,(H12-G12)/G12,(I12-H12)/H12)</f>
        <v>0.31931086931086933</v>
      </c>
      <c r="L12" s="577"/>
      <c r="M12" s="578">
        <f>'10.ISA_pak_klienti_reģioni'!JL8</f>
        <v>271</v>
      </c>
      <c r="N12" s="579"/>
      <c r="O12" s="579"/>
      <c r="P12" s="579">
        <f>'10.ISA_pak_klienti_reģioni'!JM8</f>
        <v>267</v>
      </c>
      <c r="Q12" s="579"/>
      <c r="R12" s="579"/>
      <c r="S12" s="579">
        <f>'10.ISA_pak_klienti_reģioni'!JN8</f>
        <v>265</v>
      </c>
      <c r="T12" s="579"/>
      <c r="U12" s="579"/>
      <c r="V12" s="579">
        <f>'10.ISA_pak_klienti_reģioni'!JO8</f>
        <v>262</v>
      </c>
      <c r="W12" s="579"/>
      <c r="X12" s="579"/>
      <c r="Y12" s="579">
        <f>'10.ISA_pak_klienti_reģioni'!JP8</f>
        <v>259</v>
      </c>
      <c r="Z12" s="579"/>
      <c r="AA12" s="579"/>
      <c r="AB12" s="579">
        <f>'10.ISA_pak_klienti_reģioni'!JQ8</f>
        <v>257</v>
      </c>
      <c r="AC12" s="579"/>
      <c r="AD12" s="579"/>
      <c r="AE12" s="579">
        <f>'10.ISA_pak_klienti_reģioni'!JR8</f>
        <v>252</v>
      </c>
      <c r="AF12" s="579"/>
      <c r="AG12" s="579"/>
      <c r="AH12" s="579">
        <f>'10.ISA_pak_klienti_reģioni'!JS8</f>
        <v>250</v>
      </c>
      <c r="AI12" s="579"/>
      <c r="AJ12" s="579"/>
      <c r="AK12" s="579">
        <f>'10.ISA_pak_klienti_reģioni'!JT8</f>
        <v>248</v>
      </c>
      <c r="AL12" s="579"/>
      <c r="AM12" s="579"/>
      <c r="AN12" s="579">
        <f>'10.ISA_pak_klienti_reģioni'!JU8</f>
        <v>245</v>
      </c>
      <c r="AO12" s="579"/>
      <c r="AP12" s="579"/>
      <c r="AQ12" s="579">
        <f>'10.ISA_pak_klienti_reģioni'!JV8</f>
        <v>243</v>
      </c>
      <c r="AR12" s="579"/>
      <c r="AS12" s="579"/>
      <c r="AT12" s="579">
        <f>'10.ISA_pak_klienti_reģioni'!JW8</f>
        <v>232</v>
      </c>
      <c r="AU12" s="579"/>
      <c r="AV12" s="579"/>
      <c r="AW12" s="580">
        <f>'10.ISA_pak_klienti_reģioni'!JX8</f>
        <v>222</v>
      </c>
      <c r="AX12" s="579"/>
      <c r="AY12" s="579"/>
      <c r="AZ12" s="581">
        <f t="shared" si="4"/>
        <v>-4.083333333333333</v>
      </c>
      <c r="BA12" s="582">
        <f t="shared" si="5"/>
        <v>-1.6397222230519749E-2</v>
      </c>
    </row>
    <row r="13" spans="1:53" ht="29.1" hidden="1" customHeight="1" outlineLevel="1" thickBot="1" x14ac:dyDescent="0.3">
      <c r="A13" s="1478"/>
      <c r="B13" s="597">
        <v>5</v>
      </c>
      <c r="C13" s="597" t="s">
        <v>290</v>
      </c>
      <c r="D13" s="598">
        <f>SUM(D9:D12)</f>
        <v>34621</v>
      </c>
      <c r="E13" s="599">
        <f t="shared" ref="E13:AW13" si="6">SUM(E9:E12)</f>
        <v>35140</v>
      </c>
      <c r="F13" s="599">
        <f t="shared" si="6"/>
        <v>31750</v>
      </c>
      <c r="G13" s="599">
        <f t="shared" si="6"/>
        <v>29858</v>
      </c>
      <c r="H13" s="599">
        <f t="shared" si="6"/>
        <v>26263</v>
      </c>
      <c r="I13" s="600">
        <f t="shared" si="6"/>
        <v>25492</v>
      </c>
      <c r="J13" s="598">
        <f t="shared" si="6"/>
        <v>-1825.8000000000002</v>
      </c>
      <c r="K13" s="601">
        <f t="shared" si="6"/>
        <v>0.32841582077881121</v>
      </c>
      <c r="L13" s="602"/>
      <c r="M13" s="603">
        <f t="shared" si="6"/>
        <v>22529</v>
      </c>
      <c r="N13" s="599"/>
      <c r="O13" s="599"/>
      <c r="P13" s="599">
        <f t="shared" si="6"/>
        <v>25432</v>
      </c>
      <c r="Q13" s="599"/>
      <c r="R13" s="599"/>
      <c r="S13" s="599">
        <f t="shared" si="6"/>
        <v>25190</v>
      </c>
      <c r="T13" s="599"/>
      <c r="U13" s="599"/>
      <c r="V13" s="599">
        <f t="shared" si="6"/>
        <v>24945</v>
      </c>
      <c r="W13" s="599"/>
      <c r="X13" s="599"/>
      <c r="Y13" s="599">
        <f t="shared" si="6"/>
        <v>24685</v>
      </c>
      <c r="Z13" s="599"/>
      <c r="AA13" s="599"/>
      <c r="AB13" s="599">
        <f t="shared" si="6"/>
        <v>24419</v>
      </c>
      <c r="AC13" s="599"/>
      <c r="AD13" s="599"/>
      <c r="AE13" s="599">
        <f t="shared" si="6"/>
        <v>24169</v>
      </c>
      <c r="AF13" s="599"/>
      <c r="AG13" s="599"/>
      <c r="AH13" s="599">
        <f t="shared" si="6"/>
        <v>23946</v>
      </c>
      <c r="AI13" s="599"/>
      <c r="AJ13" s="599"/>
      <c r="AK13" s="599">
        <f t="shared" si="6"/>
        <v>23745</v>
      </c>
      <c r="AL13" s="599"/>
      <c r="AM13" s="599"/>
      <c r="AN13" s="599">
        <f t="shared" si="6"/>
        <v>23576</v>
      </c>
      <c r="AO13" s="599"/>
      <c r="AP13" s="599"/>
      <c r="AQ13" s="599">
        <f t="shared" si="6"/>
        <v>23426</v>
      </c>
      <c r="AR13" s="599"/>
      <c r="AS13" s="599"/>
      <c r="AT13" s="599">
        <f t="shared" si="6"/>
        <v>22607</v>
      </c>
      <c r="AU13" s="599"/>
      <c r="AV13" s="599"/>
      <c r="AW13" s="604">
        <f t="shared" si="6"/>
        <v>21706</v>
      </c>
      <c r="AX13" s="599"/>
      <c r="AY13" s="599"/>
      <c r="AZ13" s="599">
        <f t="shared" si="4"/>
        <v>-68.583333333333329</v>
      </c>
      <c r="BA13" s="605">
        <f t="shared" si="5"/>
        <v>-2.3115403990179237E-3</v>
      </c>
    </row>
    <row r="14" spans="1:53" ht="5.85" hidden="1" customHeight="1" outlineLevel="1" thickBot="1" x14ac:dyDescent="0.3">
      <c r="A14" s="1478"/>
      <c r="B14" s="606"/>
      <c r="C14" s="607"/>
      <c r="D14" s="608"/>
      <c r="E14" s="609"/>
      <c r="F14" s="609"/>
      <c r="G14" s="609"/>
      <c r="H14" s="609"/>
      <c r="I14" s="610"/>
      <c r="J14" s="611"/>
      <c r="K14" s="612"/>
      <c r="L14" s="613"/>
      <c r="M14" s="614"/>
      <c r="N14" s="615"/>
      <c r="O14" s="615"/>
      <c r="P14" s="615"/>
      <c r="Q14" s="615"/>
      <c r="R14" s="615"/>
      <c r="S14" s="615"/>
      <c r="T14" s="615"/>
      <c r="U14" s="615"/>
      <c r="V14" s="615"/>
      <c r="W14" s="615"/>
      <c r="X14" s="615"/>
      <c r="Y14" s="615"/>
      <c r="Z14" s="615"/>
      <c r="AA14" s="615"/>
      <c r="AB14" s="615"/>
      <c r="AC14" s="615"/>
      <c r="AD14" s="615"/>
      <c r="AE14" s="615"/>
      <c r="AF14" s="615"/>
      <c r="AG14" s="615"/>
      <c r="AH14" s="615"/>
      <c r="AI14" s="615"/>
      <c r="AJ14" s="615"/>
      <c r="AK14" s="615"/>
      <c r="AL14" s="615"/>
      <c r="AM14" s="615"/>
      <c r="AN14" s="615"/>
      <c r="AO14" s="615"/>
      <c r="AP14" s="615"/>
      <c r="AQ14" s="615"/>
      <c r="AR14" s="615"/>
      <c r="AS14" s="615"/>
      <c r="AT14" s="615"/>
      <c r="AU14" s="615"/>
      <c r="AV14" s="615"/>
      <c r="AW14" s="616"/>
      <c r="AX14" s="615"/>
      <c r="AY14" s="615"/>
      <c r="AZ14" s="615"/>
      <c r="BA14" s="615"/>
    </row>
    <row r="15" spans="1:53" ht="29.1" hidden="1" customHeight="1" outlineLevel="1" thickBot="1" x14ac:dyDescent="0.3">
      <c r="A15" s="1478"/>
      <c r="B15" s="617">
        <v>6</v>
      </c>
      <c r="C15" s="618" t="s">
        <v>154</v>
      </c>
      <c r="D15" s="619">
        <f>'13.ISA_pakalpojum_klienti_fakts'!DK8</f>
        <v>12231</v>
      </c>
      <c r="E15" s="620">
        <f>'13.ISA_pakalpojum_klienti_fakts'!DL8</f>
        <v>12347</v>
      </c>
      <c r="F15" s="620">
        <f>'13.ISA_pakalpojum_klienti_fakts'!DM8</f>
        <v>11269</v>
      </c>
      <c r="G15" s="620">
        <f>'13.ISA_pakalpojum_klienti_fakts'!DN8</f>
        <v>11221</v>
      </c>
      <c r="H15" s="620">
        <f>'13.ISA_pakalpojum_klienti_fakts'!DO8</f>
        <v>11655</v>
      </c>
      <c r="I15" s="621">
        <f>'13.ISA_pakalpojum_klienti_fakts'!DP8</f>
        <v>11996</v>
      </c>
      <c r="J15" s="622">
        <f>AVERAGE(E15 - D15, F15 - E15, G15 - F15, H15 - G15, I15 - H15)</f>
        <v>-47</v>
      </c>
      <c r="K15" s="623">
        <f>AVERAGE((E15-D15)/D15,(F15-E15)/E15,(G15-F15)/F15,(H15-G15)/G15,(I15-H15)/H15)</f>
        <v>-2.8297448192328408E-3</v>
      </c>
      <c r="L15" s="577"/>
      <c r="M15" s="624">
        <f>'8.Izdevumi_progn_reģioni'!EQ9</f>
        <v>11696</v>
      </c>
      <c r="N15" s="625"/>
      <c r="O15" s="625"/>
      <c r="P15" s="625">
        <f>'8.Izdevumi_progn_reģioni'!ER9</f>
        <v>11562</v>
      </c>
      <c r="Q15" s="625"/>
      <c r="R15" s="625"/>
      <c r="S15" s="625">
        <f>'8.Izdevumi_progn_reģioni'!ES9</f>
        <v>11427</v>
      </c>
      <c r="T15" s="625"/>
      <c r="U15" s="625"/>
      <c r="V15" s="625">
        <f>'8.Izdevumi_progn_reģioni'!ET9</f>
        <v>11288</v>
      </c>
      <c r="W15" s="625"/>
      <c r="X15" s="625"/>
      <c r="Y15" s="625">
        <f>'8.Izdevumi_progn_reģioni'!EU9</f>
        <v>11153</v>
      </c>
      <c r="Z15" s="625"/>
      <c r="AA15" s="625"/>
      <c r="AB15" s="625">
        <f>'8.Izdevumi_progn_reģioni'!EV9</f>
        <v>11020</v>
      </c>
      <c r="AC15" s="625"/>
      <c r="AD15" s="625"/>
      <c r="AE15" s="625">
        <f>'8.Izdevumi_progn_reģioni'!EW9</f>
        <v>10890</v>
      </c>
      <c r="AF15" s="625"/>
      <c r="AG15" s="625"/>
      <c r="AH15" s="625">
        <f>'8.Izdevumi_progn_reģioni'!EX9</f>
        <v>10766</v>
      </c>
      <c r="AI15" s="625"/>
      <c r="AJ15" s="625"/>
      <c r="AK15" s="625">
        <f>'8.Izdevumi_progn_reģioni'!EY9</f>
        <v>10646</v>
      </c>
      <c r="AL15" s="625"/>
      <c r="AM15" s="625"/>
      <c r="AN15" s="625">
        <f>'8.Izdevumi_progn_reģioni'!EZ9</f>
        <v>10535</v>
      </c>
      <c r="AO15" s="625"/>
      <c r="AP15" s="625"/>
      <c r="AQ15" s="625">
        <f>'8.Izdevumi_progn_reģioni'!FA9</f>
        <v>10433</v>
      </c>
      <c r="AR15" s="625"/>
      <c r="AS15" s="625"/>
      <c r="AT15" s="625">
        <f>'8.Izdevumi_progn_reģioni'!FB9</f>
        <v>9976</v>
      </c>
      <c r="AU15" s="625"/>
      <c r="AV15" s="625"/>
      <c r="AW15" s="626">
        <f>'8.Izdevumi_progn_reģioni'!FC9</f>
        <v>9579</v>
      </c>
      <c r="AX15" s="625"/>
      <c r="AY15" s="625"/>
      <c r="AZ15" s="625">
        <f t="shared" si="4"/>
        <v>-176.41666666666666</v>
      </c>
      <c r="BA15" s="627">
        <f t="shared" si="5"/>
        <v>-1.6434893654104703E-2</v>
      </c>
    </row>
    <row r="16" spans="1:53" ht="23.1" hidden="1" customHeight="1" outlineLevel="1" thickBot="1" x14ac:dyDescent="0.3">
      <c r="A16" s="1479"/>
      <c r="B16" s="561"/>
      <c r="C16" s="562" t="s">
        <v>230</v>
      </c>
      <c r="D16" s="628">
        <f>D13+D15</f>
        <v>46852</v>
      </c>
      <c r="E16" s="628">
        <f t="shared" ref="E16:I16" si="7">E13+E15</f>
        <v>47487</v>
      </c>
      <c r="F16" s="628">
        <f t="shared" si="7"/>
        <v>43019</v>
      </c>
      <c r="G16" s="628">
        <f t="shared" si="7"/>
        <v>41079</v>
      </c>
      <c r="H16" s="628">
        <f t="shared" si="7"/>
        <v>37918</v>
      </c>
      <c r="I16" s="628">
        <f t="shared" si="7"/>
        <v>37488</v>
      </c>
      <c r="J16" s="629">
        <f t="shared" si="2"/>
        <v>-1872.8</v>
      </c>
      <c r="K16" s="630">
        <f t="shared" si="3"/>
        <v>-4.2784299575714758E-2</v>
      </c>
      <c r="L16" s="631"/>
      <c r="M16" s="632">
        <f t="shared" ref="M16:AW16" si="8">M13+M15</f>
        <v>34225</v>
      </c>
      <c r="N16" s="628"/>
      <c r="O16" s="628"/>
      <c r="P16" s="628">
        <f t="shared" si="8"/>
        <v>36994</v>
      </c>
      <c r="Q16" s="628"/>
      <c r="R16" s="628"/>
      <c r="S16" s="628">
        <f t="shared" si="8"/>
        <v>36617</v>
      </c>
      <c r="T16" s="628"/>
      <c r="U16" s="628"/>
      <c r="V16" s="628">
        <f t="shared" si="8"/>
        <v>36233</v>
      </c>
      <c r="W16" s="628"/>
      <c r="X16" s="628"/>
      <c r="Y16" s="628">
        <f t="shared" si="8"/>
        <v>35838</v>
      </c>
      <c r="Z16" s="628"/>
      <c r="AA16" s="628"/>
      <c r="AB16" s="628">
        <f t="shared" si="8"/>
        <v>35439</v>
      </c>
      <c r="AC16" s="628"/>
      <c r="AD16" s="628"/>
      <c r="AE16" s="628">
        <f t="shared" si="8"/>
        <v>35059</v>
      </c>
      <c r="AF16" s="628"/>
      <c r="AG16" s="628"/>
      <c r="AH16" s="628">
        <f t="shared" si="8"/>
        <v>34712</v>
      </c>
      <c r="AI16" s="628"/>
      <c r="AJ16" s="628"/>
      <c r="AK16" s="628">
        <f t="shared" si="8"/>
        <v>34391</v>
      </c>
      <c r="AL16" s="628"/>
      <c r="AM16" s="628"/>
      <c r="AN16" s="628">
        <f t="shared" si="8"/>
        <v>34111</v>
      </c>
      <c r="AO16" s="628"/>
      <c r="AP16" s="628"/>
      <c r="AQ16" s="628">
        <f t="shared" si="8"/>
        <v>33859</v>
      </c>
      <c r="AR16" s="628"/>
      <c r="AS16" s="628"/>
      <c r="AT16" s="628">
        <f t="shared" si="8"/>
        <v>32583</v>
      </c>
      <c r="AU16" s="628"/>
      <c r="AV16" s="628"/>
      <c r="AW16" s="633">
        <f t="shared" si="8"/>
        <v>31285</v>
      </c>
      <c r="AX16" s="628"/>
      <c r="AY16" s="628"/>
      <c r="AZ16" s="634">
        <f t="shared" si="4"/>
        <v>-245</v>
      </c>
      <c r="BA16" s="635">
        <f t="shared" si="5"/>
        <v>-7.0605506418858583E-3</v>
      </c>
    </row>
    <row r="17" spans="1:53" ht="14.45" hidden="1" customHeight="1" outlineLevel="1" thickBot="1" x14ac:dyDescent="0.3">
      <c r="L17" s="577"/>
      <c r="M17" s="636"/>
      <c r="AW17" s="637"/>
    </row>
    <row r="18" spans="1:53" s="569" customFormat="1" ht="39" hidden="1" customHeight="1" outlineLevel="1" x14ac:dyDescent="0.2">
      <c r="A18" s="1477" t="s">
        <v>291</v>
      </c>
      <c r="B18" s="561" t="s">
        <v>285</v>
      </c>
      <c r="C18" s="562" t="s">
        <v>286</v>
      </c>
      <c r="D18" s="563">
        <v>2018</v>
      </c>
      <c r="E18" s="563">
        <v>2019</v>
      </c>
      <c r="F18" s="563">
        <v>2020</v>
      </c>
      <c r="G18" s="563">
        <v>2021</v>
      </c>
      <c r="H18" s="563">
        <v>2022</v>
      </c>
      <c r="I18" s="563">
        <v>2023</v>
      </c>
      <c r="J18" s="564" t="s">
        <v>287</v>
      </c>
      <c r="K18" s="565" t="s">
        <v>288</v>
      </c>
      <c r="L18" s="638"/>
      <c r="M18" s="567">
        <v>2025</v>
      </c>
      <c r="N18" s="563"/>
      <c r="O18" s="563"/>
      <c r="P18" s="563">
        <f>M18+1</f>
        <v>2026</v>
      </c>
      <c r="Q18" s="563"/>
      <c r="R18" s="563"/>
      <c r="S18" s="563">
        <f>P18+1</f>
        <v>2027</v>
      </c>
      <c r="T18" s="563"/>
      <c r="U18" s="563"/>
      <c r="V18" s="563">
        <f>S18+1</f>
        <v>2028</v>
      </c>
      <c r="W18" s="563"/>
      <c r="X18" s="563"/>
      <c r="Y18" s="563">
        <f>V18+1</f>
        <v>2029</v>
      </c>
      <c r="Z18" s="563"/>
      <c r="AA18" s="563"/>
      <c r="AB18" s="563">
        <f>Y18+1</f>
        <v>2030</v>
      </c>
      <c r="AC18" s="563"/>
      <c r="AD18" s="563"/>
      <c r="AE18" s="563">
        <f>AB18+1</f>
        <v>2031</v>
      </c>
      <c r="AF18" s="563"/>
      <c r="AG18" s="563"/>
      <c r="AH18" s="563">
        <f>AE18+1</f>
        <v>2032</v>
      </c>
      <c r="AI18" s="563"/>
      <c r="AJ18" s="563"/>
      <c r="AK18" s="563">
        <f>AH18+1</f>
        <v>2033</v>
      </c>
      <c r="AL18" s="563"/>
      <c r="AM18" s="563"/>
      <c r="AN18" s="563">
        <f>AK18+1</f>
        <v>2034</v>
      </c>
      <c r="AO18" s="563"/>
      <c r="AP18" s="563"/>
      <c r="AQ18" s="563">
        <f t="shared" ref="AQ18" si="9">AN18+1</f>
        <v>2035</v>
      </c>
      <c r="AR18" s="563"/>
      <c r="AS18" s="563"/>
      <c r="AT18" s="563">
        <f>AQ18+5</f>
        <v>2040</v>
      </c>
      <c r="AU18" s="563"/>
      <c r="AV18" s="563"/>
      <c r="AW18" s="568">
        <f t="shared" ref="AW18" si="10">AT18+5</f>
        <v>2045</v>
      </c>
      <c r="AX18" s="563"/>
      <c r="AY18" s="563"/>
      <c r="AZ18" s="564" t="s">
        <v>287</v>
      </c>
      <c r="BA18" s="565" t="s">
        <v>288</v>
      </c>
    </row>
    <row r="19" spans="1:53" ht="28.5" hidden="1" customHeight="1" outlineLevel="1" x14ac:dyDescent="0.25">
      <c r="A19" s="1478"/>
      <c r="B19" s="570">
        <v>1</v>
      </c>
      <c r="C19" s="571" t="s">
        <v>151</v>
      </c>
      <c r="D19" s="572">
        <f t="shared" ref="D19:I22" si="11">D29/D9</f>
        <v>1166.56210397517</v>
      </c>
      <c r="E19" s="573">
        <f t="shared" si="11"/>
        <v>1265.7341696154072</v>
      </c>
      <c r="F19" s="573">
        <f t="shared" si="11"/>
        <v>1319.4592936935878</v>
      </c>
      <c r="G19" s="573">
        <f t="shared" si="11"/>
        <v>1679.4813018622287</v>
      </c>
      <c r="H19" s="573">
        <f t="shared" si="11"/>
        <v>1831.0033440225034</v>
      </c>
      <c r="I19" s="574">
        <f t="shared" si="11"/>
        <v>2359.9724754915683</v>
      </c>
      <c r="J19" s="575">
        <f>AVERAGE(E19 - D19, F19 - E19, G19 - F19, H19 - G19, I19 - H19)</f>
        <v>238.68207430327965</v>
      </c>
      <c r="K19" s="576">
        <f>AVERAGE((E19-D19)/D19,(F19-E19)/E19,(G19-F19)/F19,(H19-G19)/G19,(I19-H19)/H19)</f>
        <v>0.1558858206963977</v>
      </c>
      <c r="L19" s="577"/>
      <c r="M19" s="578">
        <f>'8.Izdevumi_progn_reģioni'!J17</f>
        <v>2744.150679433877</v>
      </c>
      <c r="N19" s="579"/>
      <c r="O19" s="579"/>
      <c r="P19" s="579">
        <f>'8.Izdevumi_progn_reģioni'!K17</f>
        <v>2983.789147613606</v>
      </c>
      <c r="Q19" s="579"/>
      <c r="R19" s="579"/>
      <c r="S19" s="579">
        <f>'8.Izdevumi_progn_reģioni'!L17</f>
        <v>3242.1811403710631</v>
      </c>
      <c r="T19" s="579"/>
      <c r="U19" s="579"/>
      <c r="V19" s="579">
        <f>'8.Izdevumi_progn_reģioni'!M17</f>
        <v>3516.375414661065</v>
      </c>
      <c r="W19" s="579"/>
      <c r="X19" s="579"/>
      <c r="Y19" s="579">
        <f>'8.Izdevumi_progn_reģioni'!N17</f>
        <v>3819.8896559954574</v>
      </c>
      <c r="Z19" s="579"/>
      <c r="AA19" s="579"/>
      <c r="AB19" s="579">
        <f>'8.Izdevumi_progn_reģioni'!O17</f>
        <v>4152.7533213095949</v>
      </c>
      <c r="AC19" s="579"/>
      <c r="AD19" s="579"/>
      <c r="AE19" s="579">
        <f>'8.Izdevumi_progn_reģioni'!P17</f>
        <v>4516.620080484543</v>
      </c>
      <c r="AF19" s="579"/>
      <c r="AG19" s="579"/>
      <c r="AH19" s="579">
        <f>'8.Izdevumi_progn_reģioni'!Q17</f>
        <v>4916.8152132360756</v>
      </c>
      <c r="AI19" s="579"/>
      <c r="AJ19" s="579"/>
      <c r="AK19" s="579">
        <f>'8.Izdevumi_progn_reģioni'!R17</f>
        <v>5340.0906820241516</v>
      </c>
      <c r="AL19" s="579"/>
      <c r="AM19" s="579"/>
      <c r="AN19" s="579">
        <f>'8.Izdevumi_progn_reģioni'!S17</f>
        <v>5788.580140707315</v>
      </c>
      <c r="AO19" s="579"/>
      <c r="AP19" s="579"/>
      <c r="AQ19" s="579">
        <f>'8.Izdevumi_progn_reģioni'!T17</f>
        <v>6265.1096985033564</v>
      </c>
      <c r="AR19" s="579"/>
      <c r="AS19" s="579"/>
      <c r="AT19" s="579">
        <f>'8.Izdevumi_progn_reģioni'!U17</f>
        <v>8902.6339103357132</v>
      </c>
      <c r="AU19" s="579"/>
      <c r="AV19" s="579"/>
      <c r="AW19" s="580">
        <f>'8.Izdevumi_progn_reģioni'!V17</f>
        <v>12652.67471082741</v>
      </c>
      <c r="AX19" s="579"/>
      <c r="AY19" s="579"/>
      <c r="AZ19" s="581">
        <f>AVERAGE(P19-M19,S19-P19,V19-S19,Y19-V19,AB19-Y19,AE19-AB19,AH19-AE19,AK19-AH19,AN19-AK19,AQ19-AN19,AT19-AQ19,AW19-AT19)</f>
        <v>825.71033594946118</v>
      </c>
      <c r="BA19" s="582">
        <f>AVERAGE((P19-M19)/M19,(S19-P19)/P19,(V19-S19)/S19,(Y19-V19)/V19,(AB19-Y19)/Y19,(AE19-AB19)/AB19,(AH19-AE19)/AE19,(AK19-AH19)/AH19,(AN19-AK19)/AK19,(AQ19-AN19)/AN19,(AT19-AQ19)/AQ19,(AW19-AT19)/AT19)</f>
        <v>0.14189880628707455</v>
      </c>
    </row>
    <row r="20" spans="1:53" ht="28.5" hidden="1" customHeight="1" outlineLevel="1" x14ac:dyDescent="0.25">
      <c r="A20" s="1478"/>
      <c r="B20" s="583">
        <v>2</v>
      </c>
      <c r="C20" s="584" t="s">
        <v>152</v>
      </c>
      <c r="D20" s="585">
        <f t="shared" si="11"/>
        <v>3869.3679841897233</v>
      </c>
      <c r="E20" s="586">
        <f t="shared" si="11"/>
        <v>4296.4558267716538</v>
      </c>
      <c r="F20" s="586">
        <f t="shared" si="11"/>
        <v>4651.401156716418</v>
      </c>
      <c r="G20" s="586">
        <f t="shared" si="11"/>
        <v>2767.6240133779265</v>
      </c>
      <c r="H20" s="586">
        <f t="shared" si="11"/>
        <v>4760.1912660944217</v>
      </c>
      <c r="I20" s="587">
        <f t="shared" si="11"/>
        <v>6152.6162374245478</v>
      </c>
      <c r="J20" s="575">
        <f>AVERAGE(E20 - D20, F20 - E20, G20 - F20, H20 - G20, I20 - H20)</f>
        <v>456.64965064696491</v>
      </c>
      <c r="K20" s="576">
        <f>AVERAGE((E20-D20)/D20,(F20-E20)/E20,(G20-F20)/F20,(H20-G20)/G20,(I20-H20)/H20)</f>
        <v>0.16009384698178003</v>
      </c>
      <c r="L20" s="577"/>
      <c r="M20" s="578">
        <f>'8.Izdevumi_progn_reģioni'!AD17</f>
        <v>7201.8431968716304</v>
      </c>
      <c r="N20" s="579"/>
      <c r="O20" s="579"/>
      <c r="P20" s="579">
        <f>'8.Izdevumi_progn_reģioni'!AE17</f>
        <v>7830.2083735416745</v>
      </c>
      <c r="Q20" s="579"/>
      <c r="R20" s="579"/>
      <c r="S20" s="579">
        <f>'8.Izdevumi_progn_reģioni'!AF17</f>
        <v>8520.7078543018742</v>
      </c>
      <c r="T20" s="579"/>
      <c r="U20" s="579"/>
      <c r="V20" s="579">
        <f>'8.Izdevumi_progn_reģioni'!AG17</f>
        <v>9234.8251268471467</v>
      </c>
      <c r="W20" s="579"/>
      <c r="X20" s="579"/>
      <c r="Y20" s="579">
        <f>'8.Izdevumi_progn_reģioni'!AH17</f>
        <v>10030.990978621056</v>
      </c>
      <c r="Z20" s="579"/>
      <c r="AA20" s="579"/>
      <c r="AB20" s="579">
        <f>'8.Izdevumi_progn_reģioni'!AI17</f>
        <v>10902.718479639729</v>
      </c>
      <c r="AC20" s="579"/>
      <c r="AD20" s="579"/>
      <c r="AE20" s="579">
        <f>'8.Izdevumi_progn_reģioni'!AJ17</f>
        <v>11857.809236074516</v>
      </c>
      <c r="AF20" s="579"/>
      <c r="AG20" s="579"/>
      <c r="AH20" s="579">
        <f>'8.Izdevumi_progn_reģioni'!AK17</f>
        <v>12910.232856322509</v>
      </c>
      <c r="AI20" s="579"/>
      <c r="AJ20" s="579"/>
      <c r="AK20" s="579">
        <f>'8.Izdevumi_progn_reģioni'!AL17</f>
        <v>14019.189001761184</v>
      </c>
      <c r="AL20" s="579"/>
      <c r="AM20" s="579"/>
      <c r="AN20" s="579">
        <f>'8.Izdevumi_progn_reģioni'!AM17</f>
        <v>15195.855927621073</v>
      </c>
      <c r="AO20" s="579"/>
      <c r="AP20" s="579"/>
      <c r="AQ20" s="579">
        <f>'8.Izdevumi_progn_reģioni'!AN17</f>
        <v>16448.008149410904</v>
      </c>
      <c r="AR20" s="579"/>
      <c r="AS20" s="579"/>
      <c r="AT20" s="579">
        <f>'8.Izdevumi_progn_reģioni'!AO17</f>
        <v>23375.013779846588</v>
      </c>
      <c r="AU20" s="579"/>
      <c r="AV20" s="579"/>
      <c r="AW20" s="580">
        <f>'8.Izdevumi_progn_reģioni'!AP17</f>
        <v>33234.619536187158</v>
      </c>
      <c r="AX20" s="579"/>
      <c r="AY20" s="579"/>
      <c r="AZ20" s="581">
        <f t="shared" ref="AZ20:AZ23" si="12">AVERAGE(P20-M20,S20-P20,V20-S20,Y20-V20,AB20-Y20,AE20-AB20,AH20-AE20,AK20-AH20,AN20-AK20,AQ20-AN20,AT20-AQ20,AW20-AT20)</f>
        <v>2169.3980282762936</v>
      </c>
      <c r="BA20" s="582">
        <f t="shared" ref="BA20:BA23" si="13">AVERAGE((P20-M20)/M20,(S20-P20)/P20,(V20-S20)/S20,(Y20-V20)/V20,(AB20-Y20)/Y20,(AE20-AB20)/AB20,(AH20-AE20)/AE20,(AK20-AH20)/AH20,(AN20-AK20)/AK20,(AQ20-AN20)/AN20,(AT20-AQ20)/AQ20,(AW20-AT20)/AT20)</f>
        <v>0.14199112404506262</v>
      </c>
    </row>
    <row r="21" spans="1:53" ht="28.5" hidden="1" customHeight="1" outlineLevel="1" x14ac:dyDescent="0.25">
      <c r="A21" s="1478"/>
      <c r="B21" s="588">
        <v>3</v>
      </c>
      <c r="C21" s="589" t="s">
        <v>153</v>
      </c>
      <c r="D21" s="585">
        <f t="shared" si="11"/>
        <v>216.14476953793496</v>
      </c>
      <c r="E21" s="586">
        <f t="shared" si="11"/>
        <v>227.58803962876502</v>
      </c>
      <c r="F21" s="586">
        <f t="shared" si="11"/>
        <v>295.08036386449186</v>
      </c>
      <c r="G21" s="586">
        <f t="shared" si="11"/>
        <v>383.56477465266016</v>
      </c>
      <c r="H21" s="586">
        <f t="shared" si="11"/>
        <v>730.22953009906018</v>
      </c>
      <c r="I21" s="587">
        <f t="shared" si="11"/>
        <v>1054.8606403725803</v>
      </c>
      <c r="J21" s="575">
        <f>AVERAGE(E21 - D21, F21 - E21, G21 - F21, H21 - G21, I21 - H21)</f>
        <v>167.74317416692907</v>
      </c>
      <c r="K21" s="576">
        <f>AVERAGE((E21-D21)/D21,(F21-E21)/E21,(G21-F21)/F21,(H21-G21)/G21,(I21-H21)/H21)</f>
        <v>0.39954408252060125</v>
      </c>
      <c r="L21" s="577"/>
      <c r="M21" s="578">
        <f>'8.Izdevumi_progn_reģioni'!CJ17</f>
        <v>1477.8618991984479</v>
      </c>
      <c r="N21" s="579"/>
      <c r="O21" s="579"/>
      <c r="P21" s="579">
        <f>'8.Izdevumi_progn_reģioni'!CK17</f>
        <v>1304.8896583459882</v>
      </c>
      <c r="Q21" s="579"/>
      <c r="R21" s="579"/>
      <c r="S21" s="579">
        <f>'8.Izdevumi_progn_reģioni'!CL17</f>
        <v>1417.3402239650059</v>
      </c>
      <c r="T21" s="579"/>
      <c r="U21" s="579"/>
      <c r="V21" s="579">
        <f>'8.Izdevumi_progn_reģioni'!CM17</f>
        <v>1536.5869379242922</v>
      </c>
      <c r="W21" s="579"/>
      <c r="X21" s="579"/>
      <c r="Y21" s="579">
        <f>'8.Izdevumi_progn_reģioni'!CN17</f>
        <v>1668.1783448807987</v>
      </c>
      <c r="Z21" s="579"/>
      <c r="AA21" s="579"/>
      <c r="AB21" s="579">
        <f>'8.Izdevumi_progn_reģioni'!CO17</f>
        <v>1813.6671485184013</v>
      </c>
      <c r="AC21" s="579"/>
      <c r="AD21" s="579"/>
      <c r="AE21" s="579">
        <f>'8.Izdevumi_progn_reģioni'!CP17</f>
        <v>1972.4945849745291</v>
      </c>
      <c r="AF21" s="579"/>
      <c r="AG21" s="579"/>
      <c r="AH21" s="579">
        <f>'8.Izdevumi_progn_reģioni'!CQ17</f>
        <v>2145.9490891798009</v>
      </c>
      <c r="AI21" s="579"/>
      <c r="AJ21" s="579"/>
      <c r="AK21" s="579">
        <f>'8.Izdevumi_progn_reģioni'!CR17</f>
        <v>2328.9662847355271</v>
      </c>
      <c r="AL21" s="579"/>
      <c r="AM21" s="579"/>
      <c r="AN21" s="579">
        <f>'8.Izdevumi_progn_reģioni'!CS17</f>
        <v>2523.3612197984853</v>
      </c>
      <c r="AO21" s="579"/>
      <c r="AP21" s="579"/>
      <c r="AQ21" s="579">
        <f>'8.Izdevumi_progn_reģioni'!CT17</f>
        <v>2730.0612149721514</v>
      </c>
      <c r="AR21" s="579"/>
      <c r="AS21" s="579"/>
      <c r="AT21" s="579">
        <f>'8.Izdevumi_progn_reģioni'!CU17</f>
        <v>3874.4239684982404</v>
      </c>
      <c r="AU21" s="579"/>
      <c r="AV21" s="579"/>
      <c r="AW21" s="580">
        <f>'8.Izdevumi_progn_reģioni'!CV17</f>
        <v>5504.6911700668688</v>
      </c>
      <c r="AX21" s="579"/>
      <c r="AY21" s="579"/>
      <c r="AZ21" s="581">
        <f t="shared" si="12"/>
        <v>335.56910590570175</v>
      </c>
      <c r="BA21" s="582">
        <f t="shared" si="13"/>
        <v>0.12435382841876752</v>
      </c>
    </row>
    <row r="22" spans="1:53" ht="28.5" hidden="1" customHeight="1" outlineLevel="1" x14ac:dyDescent="0.25">
      <c r="A22" s="1478"/>
      <c r="B22" s="590">
        <v>5</v>
      </c>
      <c r="C22" s="591" t="s">
        <v>155</v>
      </c>
      <c r="D22" s="592">
        <f t="shared" si="11"/>
        <v>2599.4821801816311</v>
      </c>
      <c r="E22" s="593">
        <f t="shared" si="11"/>
        <v>2687.9818475304469</v>
      </c>
      <c r="F22" s="593">
        <f t="shared" si="11"/>
        <v>3379.91057923978</v>
      </c>
      <c r="G22" s="593">
        <f t="shared" si="11"/>
        <v>3575.2760227272734</v>
      </c>
      <c r="H22" s="593">
        <f t="shared" si="11"/>
        <v>2529.2712837837835</v>
      </c>
      <c r="I22" s="594">
        <f t="shared" si="11"/>
        <v>2180.4081684981688</v>
      </c>
      <c r="J22" s="595">
        <f>AVERAGE(E22 - D22, F22 - E22, G22 - F22, H22 - G22, I22 - H22)</f>
        <v>-83.814802336692452</v>
      </c>
      <c r="K22" s="596">
        <f>AVERAGE((E22-D22)/D22,(F22-E22)/E22,(G22-F22)/F22,(H22-G22)/G22,(I22-H22)/H22)</f>
        <v>-1.6246733093243992E-2</v>
      </c>
      <c r="L22" s="577"/>
      <c r="M22" s="578">
        <f>'8.Izdevumi_progn_reģioni'!DC17</f>
        <v>2509.360077826288</v>
      </c>
      <c r="N22" s="579"/>
      <c r="O22" s="579"/>
      <c r="P22" s="579">
        <f>'8.Izdevumi_progn_reģioni'!DD17</f>
        <v>2734.3409903181059</v>
      </c>
      <c r="Q22" s="579"/>
      <c r="R22" s="579"/>
      <c r="S22" s="579">
        <f>'8.Izdevumi_progn_reģioni'!DE17</f>
        <v>2971.5145823395324</v>
      </c>
      <c r="T22" s="579"/>
      <c r="U22" s="579"/>
      <c r="V22" s="579">
        <f>'8.Izdevumi_progn_reģioni'!DF17</f>
        <v>3217.7191732239735</v>
      </c>
      <c r="W22" s="579"/>
      <c r="X22" s="579"/>
      <c r="Y22" s="579">
        <f>'8.Izdevumi_progn_reģioni'!DG17</f>
        <v>3502.8442416092207</v>
      </c>
      <c r="Z22" s="579"/>
      <c r="AA22" s="579"/>
      <c r="AB22" s="579">
        <f>'8.Izdevumi_progn_reģioni'!DH17</f>
        <v>3808.2490381053117</v>
      </c>
      <c r="AC22" s="579"/>
      <c r="AD22" s="579"/>
      <c r="AE22" s="579">
        <f>'8.Izdevumi_progn_reģioni'!DI17</f>
        <v>4144.20674911883</v>
      </c>
      <c r="AF22" s="579"/>
      <c r="AG22" s="579"/>
      <c r="AH22" s="579">
        <f>'8.Izdevumi_progn_reģioni'!DJ17</f>
        <v>4512.1484624609129</v>
      </c>
      <c r="AI22" s="579"/>
      <c r="AJ22" s="579"/>
      <c r="AK22" s="579">
        <f>'8.Izdevumi_progn_reģioni'!DK17</f>
        <v>4901.0181278859318</v>
      </c>
      <c r="AL22" s="579"/>
      <c r="AM22" s="579"/>
      <c r="AN22" s="579">
        <f>'8.Izdevumi_progn_reģioni'!DL17</f>
        <v>5303.9075855592509</v>
      </c>
      <c r="AO22" s="579"/>
      <c r="AP22" s="579"/>
      <c r="AQ22" s="579">
        <f>'8.Izdevumi_progn_reģioni'!DM17</f>
        <v>5740.9801084432438</v>
      </c>
      <c r="AR22" s="579"/>
      <c r="AS22" s="579"/>
      <c r="AT22" s="579">
        <f>'8.Izdevumi_progn_reģioni'!DN17</f>
        <v>8166.1544941958473</v>
      </c>
      <c r="AU22" s="579"/>
      <c r="AV22" s="579"/>
      <c r="AW22" s="580">
        <f>'8.Izdevumi_progn_reģioni'!DO17</f>
        <v>11589.905887942024</v>
      </c>
      <c r="AX22" s="579"/>
      <c r="AY22" s="579"/>
      <c r="AZ22" s="581">
        <f t="shared" si="12"/>
        <v>756.71215084297808</v>
      </c>
      <c r="BA22" s="582">
        <f t="shared" si="13"/>
        <v>0.14204492999514648</v>
      </c>
    </row>
    <row r="23" spans="1:53" ht="28.5" hidden="1" customHeight="1" outlineLevel="1" thickBot="1" x14ac:dyDescent="0.3">
      <c r="A23" s="1478"/>
      <c r="B23" s="597">
        <v>5</v>
      </c>
      <c r="C23" s="597" t="s">
        <v>290</v>
      </c>
      <c r="D23" s="598">
        <f>AVERAGE(D19:D22)</f>
        <v>1962.8892594711147</v>
      </c>
      <c r="E23" s="599">
        <f t="shared" ref="E23:J23" si="14">AVERAGE(E19:E22)</f>
        <v>2119.4399708865681</v>
      </c>
      <c r="F23" s="599">
        <f t="shared" si="14"/>
        <v>2411.4628483785696</v>
      </c>
      <c r="G23" s="599">
        <f t="shared" si="14"/>
        <v>2101.4865281550224</v>
      </c>
      <c r="H23" s="599">
        <f t="shared" si="14"/>
        <v>2462.6738559999421</v>
      </c>
      <c r="I23" s="600">
        <f t="shared" si="14"/>
        <v>2936.9643804467164</v>
      </c>
      <c r="J23" s="598">
        <f t="shared" si="14"/>
        <v>194.81502419512029</v>
      </c>
      <c r="K23" s="601">
        <f t="shared" ref="K23" si="15">SUM(K19:K22)</f>
        <v>0.69927701710553503</v>
      </c>
      <c r="L23" s="602"/>
      <c r="M23" s="603">
        <f>AVERAGE(M19:M22)</f>
        <v>3483.3039633325607</v>
      </c>
      <c r="N23" s="599"/>
      <c r="O23" s="599"/>
      <c r="P23" s="598">
        <f t="shared" ref="P23:AW23" si="16">AVERAGE(P19:P22)</f>
        <v>3713.3070424548437</v>
      </c>
      <c r="Q23" s="598"/>
      <c r="R23" s="598"/>
      <c r="S23" s="598">
        <f t="shared" si="16"/>
        <v>4037.935950244369</v>
      </c>
      <c r="T23" s="598"/>
      <c r="U23" s="598"/>
      <c r="V23" s="598">
        <f t="shared" si="16"/>
        <v>4376.3766631641192</v>
      </c>
      <c r="W23" s="598"/>
      <c r="X23" s="598"/>
      <c r="Y23" s="598">
        <f t="shared" si="16"/>
        <v>4755.4758052766329</v>
      </c>
      <c r="Z23" s="598"/>
      <c r="AA23" s="598"/>
      <c r="AB23" s="598">
        <f t="shared" si="16"/>
        <v>5169.3469968932586</v>
      </c>
      <c r="AC23" s="598"/>
      <c r="AD23" s="598"/>
      <c r="AE23" s="598">
        <f t="shared" si="16"/>
        <v>5622.7826626631049</v>
      </c>
      <c r="AF23" s="598"/>
      <c r="AG23" s="598"/>
      <c r="AH23" s="598">
        <f t="shared" si="16"/>
        <v>6121.2864052998248</v>
      </c>
      <c r="AI23" s="598"/>
      <c r="AJ23" s="598"/>
      <c r="AK23" s="598">
        <f t="shared" si="16"/>
        <v>6647.3160241016985</v>
      </c>
      <c r="AL23" s="598"/>
      <c r="AM23" s="598"/>
      <c r="AN23" s="598">
        <f t="shared" si="16"/>
        <v>7202.9262184215313</v>
      </c>
      <c r="AO23" s="598"/>
      <c r="AP23" s="598"/>
      <c r="AQ23" s="598">
        <f t="shared" si="16"/>
        <v>7796.0397928324146</v>
      </c>
      <c r="AR23" s="598"/>
      <c r="AS23" s="598"/>
      <c r="AT23" s="598">
        <f t="shared" si="16"/>
        <v>11079.556538219098</v>
      </c>
      <c r="AU23" s="598"/>
      <c r="AV23" s="598"/>
      <c r="AW23" s="639">
        <f t="shared" si="16"/>
        <v>15745.472826255866</v>
      </c>
      <c r="AX23" s="598"/>
      <c r="AY23" s="598"/>
      <c r="AZ23" s="599">
        <f t="shared" si="12"/>
        <v>1021.8474052436087</v>
      </c>
      <c r="BA23" s="605">
        <f t="shared" si="13"/>
        <v>0.14012208771997939</v>
      </c>
    </row>
    <row r="24" spans="1:53" ht="7.35" hidden="1" customHeight="1" outlineLevel="1" thickBot="1" x14ac:dyDescent="0.3">
      <c r="A24" s="1478"/>
      <c r="B24" s="606"/>
      <c r="C24" s="607"/>
      <c r="D24" s="608"/>
      <c r="E24" s="609"/>
      <c r="F24" s="609"/>
      <c r="G24" s="609"/>
      <c r="H24" s="609"/>
      <c r="I24" s="610"/>
      <c r="J24" s="611"/>
      <c r="K24" s="612"/>
      <c r="L24" s="613"/>
      <c r="M24" s="614"/>
      <c r="N24" s="615"/>
      <c r="O24" s="615"/>
      <c r="P24" s="615"/>
      <c r="Q24" s="615"/>
      <c r="R24" s="615"/>
      <c r="S24" s="615"/>
      <c r="T24" s="615"/>
      <c r="U24" s="615"/>
      <c r="V24" s="615"/>
      <c r="W24" s="615"/>
      <c r="X24" s="615"/>
      <c r="Y24" s="615"/>
      <c r="Z24" s="615"/>
      <c r="AA24" s="615"/>
      <c r="AB24" s="615"/>
      <c r="AC24" s="615"/>
      <c r="AD24" s="615"/>
      <c r="AE24" s="615"/>
      <c r="AF24" s="615"/>
      <c r="AG24" s="615"/>
      <c r="AH24" s="615"/>
      <c r="AI24" s="615"/>
      <c r="AJ24" s="615"/>
      <c r="AK24" s="615"/>
      <c r="AL24" s="615"/>
      <c r="AM24" s="615"/>
      <c r="AN24" s="615"/>
      <c r="AO24" s="615"/>
      <c r="AP24" s="615"/>
      <c r="AQ24" s="615"/>
      <c r="AR24" s="615"/>
      <c r="AS24" s="615"/>
      <c r="AT24" s="615"/>
      <c r="AU24" s="615"/>
      <c r="AV24" s="615"/>
      <c r="AW24" s="616"/>
      <c r="AX24" s="615"/>
      <c r="AY24" s="615"/>
      <c r="AZ24" s="615"/>
      <c r="BA24" s="615"/>
    </row>
    <row r="25" spans="1:53" ht="28.5" hidden="1" customHeight="1" outlineLevel="1" thickBot="1" x14ac:dyDescent="0.3">
      <c r="A25" s="1478"/>
      <c r="B25" s="617">
        <v>4</v>
      </c>
      <c r="C25" s="618" t="s">
        <v>154</v>
      </c>
      <c r="D25" s="585">
        <f t="shared" ref="D25:I26" si="17">D35/D15</f>
        <v>7810.1779808028796</v>
      </c>
      <c r="E25" s="586">
        <f t="shared" si="17"/>
        <v>8485.5792735077357</v>
      </c>
      <c r="F25" s="586">
        <f t="shared" si="17"/>
        <v>9917.070875854115</v>
      </c>
      <c r="G25" s="586">
        <f t="shared" si="17"/>
        <v>10703.522539131984</v>
      </c>
      <c r="H25" s="586">
        <f t="shared" si="17"/>
        <v>11451.222214199914</v>
      </c>
      <c r="I25" s="587">
        <f t="shared" si="17"/>
        <v>13593.49087195732</v>
      </c>
      <c r="J25" s="575">
        <f>AVERAGE(E25 - D25, F25 - E25, G25 - F25, H25 - G25, I25 - H25)</f>
        <v>1156.6625782308879</v>
      </c>
      <c r="K25" s="576">
        <f>AVERAGE((E25-D25)/D25,(F25-E25)/E25,(G25-F25)/F25,(H25-G25)/G25,(I25-H25)/H25)</f>
        <v>0.11828201471587008</v>
      </c>
      <c r="L25" s="577"/>
      <c r="M25" s="578">
        <f>'8.Izdevumi_progn_reģioni'!EQ17</f>
        <v>15768.797201128369</v>
      </c>
      <c r="N25" s="579"/>
      <c r="O25" s="579"/>
      <c r="P25" s="579">
        <f>'8.Izdevumi_progn_reģioni'!ER17</f>
        <v>17145.575612861194</v>
      </c>
      <c r="Q25" s="579"/>
      <c r="R25" s="579"/>
      <c r="S25" s="579">
        <f>'8.Izdevumi_progn_reģioni'!ES17</f>
        <v>18631.114394620799</v>
      </c>
      <c r="T25" s="579"/>
      <c r="U25" s="579"/>
      <c r="V25" s="579">
        <f>'8.Izdevumi_progn_reģioni'!ET17</f>
        <v>20208.088713687681</v>
      </c>
      <c r="W25" s="579"/>
      <c r="X25" s="579"/>
      <c r="Y25" s="579">
        <f>'8.Izdevumi_progn_reģioni'!EU17</f>
        <v>21953.506247519887</v>
      </c>
      <c r="Z25" s="579"/>
      <c r="AA25" s="579"/>
      <c r="AB25" s="579">
        <f>'8.Izdevumi_progn_reģioni'!EV17</f>
        <v>23864.805922141124</v>
      </c>
      <c r="AC25" s="579"/>
      <c r="AD25" s="579"/>
      <c r="AE25" s="579">
        <f>'8.Izdevumi_progn_reģioni'!EW17</f>
        <v>25956.984127189342</v>
      </c>
      <c r="AF25" s="579"/>
      <c r="AG25" s="579"/>
      <c r="AH25" s="579">
        <f>'8.Izdevumi_progn_reģioni'!EX17</f>
        <v>28258.264860956864</v>
      </c>
      <c r="AI25" s="579"/>
      <c r="AJ25" s="579"/>
      <c r="AK25" s="579">
        <f>'8.Izdevumi_progn_reģioni'!EY17</f>
        <v>30690.222205452861</v>
      </c>
      <c r="AL25" s="579"/>
      <c r="AM25" s="579"/>
      <c r="AN25" s="579">
        <f>'8.Izdevumi_progn_reģioni'!EZ17</f>
        <v>33271.322594875208</v>
      </c>
      <c r="AO25" s="579"/>
      <c r="AP25" s="579"/>
      <c r="AQ25" s="579">
        <f>'8.Izdevumi_progn_reģioni'!FA17</f>
        <v>36009.014791236063</v>
      </c>
      <c r="AR25" s="579"/>
      <c r="AS25" s="579"/>
      <c r="AT25" s="579">
        <f>'8.Izdevumi_progn_reģioni'!FB17</f>
        <v>51175.723961866956</v>
      </c>
      <c r="AU25" s="579"/>
      <c r="AV25" s="579"/>
      <c r="AW25" s="580">
        <f>'8.Izdevumi_progn_reģioni'!FC17</f>
        <v>72730.154517566058</v>
      </c>
      <c r="AX25" s="579"/>
      <c r="AY25" s="579"/>
      <c r="AZ25" s="625">
        <f t="shared" ref="AZ25:AZ26" si="18">AVERAGE(P25-M25,S25-P25,V25-S25,Y25-V25,AB25-Y25,AE25-AB25,AH25-AE25,AK25-AH25,AN25-AK25,AQ25-AN25,AT25-AQ25,AW25-AT25)</f>
        <v>4746.7797763698072</v>
      </c>
      <c r="BA25" s="627">
        <f t="shared" ref="BA25:BA26" si="19">AVERAGE((P25-M25)/M25,(S25-P25)/P25,(V25-S25)/S25,(Y25-V25)/V25,(AB25-Y25)/Y25,(AE25-AB25)/AB25,(AH25-AE25)/AE25,(AK25-AH25)/AH25,(AN25-AK25)/AK25,(AQ25-AN25)/AN25,(AT25-AQ25)/AQ25,(AW25-AT25)/AT25)</f>
        <v>0.14193149080547454</v>
      </c>
    </row>
    <row r="26" spans="1:53" ht="14.45" hidden="1" customHeight="1" outlineLevel="1" thickBot="1" x14ac:dyDescent="0.3">
      <c r="A26" s="1479"/>
      <c r="B26" s="561"/>
      <c r="C26" s="562" t="s">
        <v>292</v>
      </c>
      <c r="D26" s="628">
        <f>D36/D16</f>
        <v>2562.4774350366106</v>
      </c>
      <c r="E26" s="628">
        <f t="shared" si="17"/>
        <v>2777.7214318696183</v>
      </c>
      <c r="F26" s="628">
        <f t="shared" si="17"/>
        <v>3254.3294349441817</v>
      </c>
      <c r="G26" s="628">
        <f t="shared" si="17"/>
        <v>3784.0591309817664</v>
      </c>
      <c r="H26" s="628">
        <f t="shared" si="17"/>
        <v>4598.145681378237</v>
      </c>
      <c r="I26" s="628">
        <f t="shared" si="17"/>
        <v>5764.4161950490825</v>
      </c>
      <c r="J26" s="629">
        <f t="shared" ref="J26" si="20">AVERAGE(E26 - D26, F26 - E26, G26 - F26, H26 - G26, I26 - H26)</f>
        <v>640.38775200249438</v>
      </c>
      <c r="K26" s="630">
        <f t="shared" ref="K26" si="21">AVERAGE((E26-D26)/D26,(F26-E26)/E26,(G26-F26)/F26,(H26-G26)/G26,(I26-H26)/H26)</f>
        <v>0.17742655478701225</v>
      </c>
      <c r="L26" s="631"/>
      <c r="M26" s="628">
        <f t="shared" ref="M26:AW26" si="22">M36/M16</f>
        <v>7116.6298060940298</v>
      </c>
      <c r="N26" s="628"/>
      <c r="O26" s="628"/>
      <c r="P26" s="628">
        <f t="shared" si="22"/>
        <v>7159.2552078089466</v>
      </c>
      <c r="Q26" s="628"/>
      <c r="R26" s="628"/>
      <c r="S26" s="628">
        <f t="shared" si="22"/>
        <v>7772.0976802865653</v>
      </c>
      <c r="T26" s="628"/>
      <c r="U26" s="628"/>
      <c r="V26" s="628">
        <f t="shared" si="22"/>
        <v>8420.8161958839719</v>
      </c>
      <c r="W26" s="628"/>
      <c r="X26" s="628"/>
      <c r="Y26" s="628">
        <f t="shared" si="22"/>
        <v>9141.8778880241734</v>
      </c>
      <c r="Z26" s="628"/>
      <c r="AA26" s="628"/>
      <c r="AB26" s="628">
        <f t="shared" si="22"/>
        <v>9932.9312408594469</v>
      </c>
      <c r="AC26" s="628"/>
      <c r="AD26" s="628"/>
      <c r="AE26" s="628">
        <f t="shared" si="22"/>
        <v>10796.119772703561</v>
      </c>
      <c r="AF26" s="628"/>
      <c r="AG26" s="628"/>
      <c r="AH26" s="628">
        <f t="shared" si="22"/>
        <v>11741.923121406035</v>
      </c>
      <c r="AI26" s="628"/>
      <c r="AJ26" s="628"/>
      <c r="AK26" s="628">
        <f t="shared" si="22"/>
        <v>12736.741281346873</v>
      </c>
      <c r="AL26" s="628"/>
      <c r="AM26" s="628"/>
      <c r="AN26" s="628">
        <f t="shared" si="22"/>
        <v>13787.629485884299</v>
      </c>
      <c r="AO26" s="628"/>
      <c r="AP26" s="628"/>
      <c r="AQ26" s="628">
        <f t="shared" si="22"/>
        <v>14900.223027141219</v>
      </c>
      <c r="AR26" s="628"/>
      <c r="AS26" s="628"/>
      <c r="AT26" s="628">
        <f t="shared" si="22"/>
        <v>21089.980978998577</v>
      </c>
      <c r="AU26" s="628"/>
      <c r="AV26" s="628"/>
      <c r="AW26" s="628">
        <f t="shared" si="22"/>
        <v>29974.522302485428</v>
      </c>
      <c r="AX26" s="628"/>
      <c r="AY26" s="628"/>
      <c r="AZ26" s="634">
        <f t="shared" si="18"/>
        <v>1904.824374699283</v>
      </c>
      <c r="BA26" s="635">
        <f t="shared" si="19"/>
        <v>0.13386121297011322</v>
      </c>
    </row>
    <row r="27" spans="1:53" ht="24.95" customHeight="1" collapsed="1" thickBot="1" x14ac:dyDescent="0.3">
      <c r="A27" s="1516" t="s">
        <v>313</v>
      </c>
      <c r="B27" s="1517"/>
      <c r="C27" s="1517"/>
      <c r="D27" s="1218"/>
      <c r="E27" s="1218"/>
      <c r="F27" s="1218"/>
      <c r="G27" s="1218"/>
      <c r="H27" s="1218"/>
      <c r="I27" s="1218"/>
      <c r="J27" s="1218"/>
      <c r="K27" s="1217"/>
      <c r="L27" s="1219"/>
      <c r="M27" s="1220"/>
      <c r="N27" s="1221"/>
      <c r="O27" s="1221"/>
      <c r="P27" s="1221"/>
      <c r="Q27" s="1221"/>
      <c r="R27" s="1221"/>
      <c r="S27" s="1221"/>
      <c r="T27" s="1221"/>
      <c r="U27" s="1221"/>
      <c r="V27" s="1221"/>
      <c r="W27" s="1221"/>
      <c r="X27" s="1221"/>
      <c r="Y27" s="1221"/>
      <c r="Z27" s="1221"/>
      <c r="AA27" s="1221"/>
      <c r="AB27" s="1221"/>
      <c r="AC27" s="1221"/>
      <c r="AD27" s="1221"/>
      <c r="AE27" s="1221"/>
      <c r="AF27" s="1221"/>
      <c r="AG27" s="1221"/>
      <c r="AH27" s="1221"/>
      <c r="AI27" s="1221"/>
      <c r="AJ27" s="1221"/>
      <c r="AK27" s="1221"/>
      <c r="AL27" s="1221"/>
      <c r="AM27" s="1221"/>
      <c r="AN27" s="1221"/>
      <c r="AO27" s="1221"/>
      <c r="AP27" s="1221"/>
      <c r="AQ27" s="1221"/>
      <c r="AR27" s="1221"/>
      <c r="AS27" s="1221"/>
      <c r="AT27" s="1221"/>
      <c r="AU27" s="1221"/>
      <c r="AV27" s="1221"/>
      <c r="AW27" s="1221"/>
      <c r="AX27" s="1238"/>
      <c r="AY27" s="1221"/>
      <c r="AZ27" s="1221"/>
      <c r="BA27" s="1221"/>
    </row>
    <row r="28" spans="1:53" s="569" customFormat="1" ht="39" customHeight="1" x14ac:dyDescent="0.25">
      <c r="A28" s="1477" t="s">
        <v>293</v>
      </c>
      <c r="B28" s="1222" t="s">
        <v>285</v>
      </c>
      <c r="C28" s="1223" t="s">
        <v>286</v>
      </c>
      <c r="D28" s="1224">
        <v>2018</v>
      </c>
      <c r="E28" s="1224">
        <v>2019</v>
      </c>
      <c r="F28" s="1224">
        <v>2020</v>
      </c>
      <c r="G28" s="1224">
        <v>2021</v>
      </c>
      <c r="H28" s="1224">
        <v>2022</v>
      </c>
      <c r="I28" s="1224">
        <v>2023</v>
      </c>
      <c r="J28" s="1225" t="s">
        <v>287</v>
      </c>
      <c r="K28" s="1226" t="s">
        <v>288</v>
      </c>
      <c r="L28" s="1227"/>
      <c r="M28" s="567">
        <v>2025</v>
      </c>
      <c r="N28" s="1514" t="s">
        <v>314</v>
      </c>
      <c r="O28" s="1515"/>
      <c r="P28" s="563">
        <f>M28+1</f>
        <v>2026</v>
      </c>
      <c r="Q28" s="1514" t="s">
        <v>315</v>
      </c>
      <c r="R28" s="1515"/>
      <c r="S28" s="563">
        <f>P28+1</f>
        <v>2027</v>
      </c>
      <c r="T28" s="1514" t="s">
        <v>316</v>
      </c>
      <c r="U28" s="1515"/>
      <c r="V28" s="563">
        <f>S28+1</f>
        <v>2028</v>
      </c>
      <c r="W28" s="1514" t="s">
        <v>317</v>
      </c>
      <c r="X28" s="1515"/>
      <c r="Y28" s="563">
        <f>V28+1</f>
        <v>2029</v>
      </c>
      <c r="Z28" s="1514" t="s">
        <v>318</v>
      </c>
      <c r="AA28" s="1515"/>
      <c r="AB28" s="563">
        <f>Y28+1</f>
        <v>2030</v>
      </c>
      <c r="AC28" s="1514" t="s">
        <v>319</v>
      </c>
      <c r="AD28" s="1515"/>
      <c r="AE28" s="563">
        <f>AB28+1</f>
        <v>2031</v>
      </c>
      <c r="AF28" s="1514" t="s">
        <v>320</v>
      </c>
      <c r="AG28" s="1515"/>
      <c r="AH28" s="563">
        <f>AE28+1</f>
        <v>2032</v>
      </c>
      <c r="AI28" s="1514" t="s">
        <v>321</v>
      </c>
      <c r="AJ28" s="1515"/>
      <c r="AK28" s="563">
        <f>AH28+1</f>
        <v>2033</v>
      </c>
      <c r="AL28" s="1514" t="s">
        <v>322</v>
      </c>
      <c r="AM28" s="1515"/>
      <c r="AN28" s="563">
        <f>AK28+1</f>
        <v>2034</v>
      </c>
      <c r="AO28" s="1514" t="s">
        <v>323</v>
      </c>
      <c r="AP28" s="1515"/>
      <c r="AQ28" s="563">
        <f t="shared" ref="AQ28" si="23">AN28+1</f>
        <v>2035</v>
      </c>
      <c r="AR28" s="1514" t="s">
        <v>324</v>
      </c>
      <c r="AS28" s="1515"/>
      <c r="AT28" s="563">
        <f>AQ28+5</f>
        <v>2040</v>
      </c>
      <c r="AU28" s="1514" t="s">
        <v>325</v>
      </c>
      <c r="AV28" s="1515"/>
      <c r="AW28" s="563">
        <f t="shared" ref="AW28" si="24">AT28+5</f>
        <v>2045</v>
      </c>
      <c r="AX28" s="1514" t="s">
        <v>326</v>
      </c>
      <c r="AY28" s="1515"/>
      <c r="AZ28" s="1225" t="s">
        <v>287</v>
      </c>
      <c r="BA28" s="1234" t="s">
        <v>288</v>
      </c>
    </row>
    <row r="29" spans="1:53" ht="28.5" customHeight="1" x14ac:dyDescent="0.25">
      <c r="A29" s="1478"/>
      <c r="B29" s="570">
        <v>1</v>
      </c>
      <c r="C29" s="571" t="s">
        <v>151</v>
      </c>
      <c r="D29" s="572">
        <f>'12.ISA_pakalpojumi_izd_fakts'!D8</f>
        <v>19544581.489999998</v>
      </c>
      <c r="E29" s="573">
        <f>'12.ISA_pakalpojumi_izd_fakts'!E8</f>
        <v>21819991.350000005</v>
      </c>
      <c r="F29" s="573">
        <f>'12.ISA_pakalpojumi_izd_fakts'!F8</f>
        <v>22512614.468999997</v>
      </c>
      <c r="G29" s="573">
        <f>'12.ISA_pakalpojumi_izd_fakts'!G8</f>
        <v>29671396.159999996</v>
      </c>
      <c r="H29" s="573">
        <f>'12.ISA_pakalpojumi_izd_fakts'!H8</f>
        <v>32546084.439999998</v>
      </c>
      <c r="I29" s="574">
        <f>'12.ISA_pakalpojumi_izd_fakts'!I8</f>
        <v>42127868.659999989</v>
      </c>
      <c r="J29" s="575">
        <f t="shared" ref="J29:J31" si="25">AVERAGE(E29 - D29, F29 - E29, G29 - F29, H29 - G29, I29 - H29)</f>
        <v>4516657.4339999985</v>
      </c>
      <c r="K29" s="576">
        <f t="shared" ref="K29:K31" si="26">AVERAGE((E29-D29)/D29,(F29-E29)/E29,(G29-F29)/F29,(H29-G29)/G29,(I29-H29)/H29)</f>
        <v>0.17148894691899913</v>
      </c>
      <c r="L29" s="577"/>
      <c r="M29" s="578">
        <f>'8.Izdevumi_progn_reģioni'!J25</f>
        <v>49350805.818938844</v>
      </c>
      <c r="N29" s="1228">
        <f>M29/I29-100%</f>
        <v>0.17145270787926115</v>
      </c>
      <c r="O29" s="1229">
        <f>M29-I29</f>
        <v>7222937.1589388549</v>
      </c>
      <c r="P29" s="579">
        <f>'8.Izdevumi_progn_reģioni'!K25</f>
        <v>53138300.929850712</v>
      </c>
      <c r="Q29" s="1228">
        <f>P29/M29-100%</f>
        <v>7.6746368130393927E-2</v>
      </c>
      <c r="R29" s="1229">
        <f>P29-M29</f>
        <v>3787495.1109118685</v>
      </c>
      <c r="S29" s="579">
        <f>'8.Izdevumi_progn_reģioni'!L25</f>
        <v>57192075.316145554</v>
      </c>
      <c r="T29" s="1228">
        <f>S29/P29-100%</f>
        <v>7.6287241318580001E-2</v>
      </c>
      <c r="U29" s="1229">
        <f>S29-P29</f>
        <v>4053774.3862948418</v>
      </c>
      <c r="V29" s="579">
        <f>'8.Izdevumi_progn_reģioni'!M25</f>
        <v>61424045.743299484</v>
      </c>
      <c r="W29" s="1228">
        <f>V29/S29-100%</f>
        <v>7.3995748602590616E-2</v>
      </c>
      <c r="X29" s="1229">
        <f>V29-S29</f>
        <v>4231970.4271539301</v>
      </c>
      <c r="Y29" s="579">
        <f>'8.Izdevumi_progn_reģioni'!N25</f>
        <v>66030612.59353748</v>
      </c>
      <c r="Z29" s="1228">
        <f>Y29/V29-100%</f>
        <v>7.4996148405618523E-2</v>
      </c>
      <c r="AA29" s="1229">
        <f>Y29-V29</f>
        <v>4606566.8502379954</v>
      </c>
      <c r="AB29" s="579">
        <f>'8.Izdevumi_progn_reģioni'!O25</f>
        <v>71007929.041072756</v>
      </c>
      <c r="AC29" s="1228">
        <f>AB29/Y29-100%</f>
        <v>7.537892277592495E-2</v>
      </c>
      <c r="AD29" s="1229">
        <f>AB29-Y29</f>
        <v>4977316.4475352764</v>
      </c>
      <c r="AE29" s="579">
        <f>'8.Izdevumi_progn_reģioni'!P25</f>
        <v>76448311.482281372</v>
      </c>
      <c r="AF29" s="1228">
        <f>AE29/AB29-100%</f>
        <v>7.6616548527443484E-2</v>
      </c>
      <c r="AG29" s="1229">
        <f>AE29-AB29</f>
        <v>5440382.4412086159</v>
      </c>
      <c r="AH29" s="579">
        <f>'8.Izdevumi_progn_reģioni'!Q25</f>
        <v>82459907.941182226</v>
      </c>
      <c r="AI29" s="1228">
        <f>AH29/AE29-100%</f>
        <v>7.8636092051479478E-2</v>
      </c>
      <c r="AJ29" s="1229">
        <f>AH29-AE29</f>
        <v>6011596.458900854</v>
      </c>
      <c r="AK29" s="579">
        <f>'8.Izdevumi_progn_reģioni'!R25</f>
        <v>88811048.132743672</v>
      </c>
      <c r="AL29" s="1228">
        <f>AK29/AH29-100%</f>
        <v>7.7020946907819132E-2</v>
      </c>
      <c r="AM29" s="1229">
        <f>AK29-AH29</f>
        <v>6351140.1915614456</v>
      </c>
      <c r="AN29" s="579">
        <f>'8.Izdevumi_progn_reģioni'!S25</f>
        <v>95592612.443640605</v>
      </c>
      <c r="AO29" s="1228">
        <f>AN29/AK29-100%</f>
        <v>7.6359467132520509E-2</v>
      </c>
      <c r="AP29" s="1229">
        <f>AN29-AK29</f>
        <v>6781564.3108969331</v>
      </c>
      <c r="AQ29" s="579">
        <f>'8.Izdevumi_progn_reģioni'!T25</f>
        <v>102804185.04274158</v>
      </c>
      <c r="AR29" s="1228">
        <f>AQ29/AN29-100%</f>
        <v>7.5440689554883367E-2</v>
      </c>
      <c r="AS29" s="1229">
        <f>AQ29-AN29</f>
        <v>7211572.5991009772</v>
      </c>
      <c r="AT29" s="579">
        <f>'8.Izdevumi_progn_reģioni'!U25</f>
        <v>140999915.87189701</v>
      </c>
      <c r="AU29" s="1228">
        <f>AT29/AQ29-100%</f>
        <v>0.37153867630267468</v>
      </c>
      <c r="AV29" s="1229">
        <f>AT29-AQ29</f>
        <v>38195730.82915543</v>
      </c>
      <c r="AW29" s="579">
        <f>'8.Izdevumi_progn_reģioni'!V25</f>
        <v>192409224.32755244</v>
      </c>
      <c r="AX29" s="1228">
        <f>AW29/AT29-100%</f>
        <v>0.36460524205108347</v>
      </c>
      <c r="AY29" s="1229">
        <f>AW29-AT29</f>
        <v>51409308.455655426</v>
      </c>
      <c r="AZ29" s="581">
        <f>AVERAGE(O29,R29,U29,X29,AA29,AD29,AG29,AJ29,AM29,AP29,AS29,AW29)</f>
        <v>21090461.725857835</v>
      </c>
      <c r="BA29" s="1235">
        <f>AVERAGE(N29,Q29,T29,W29,Z29,AC29,AF29,AI29,AL29,AO29,AR29,AU29,AX29)</f>
        <v>0.12839036920309793</v>
      </c>
    </row>
    <row r="30" spans="1:53" ht="28.5" customHeight="1" x14ac:dyDescent="0.25">
      <c r="A30" s="1478"/>
      <c r="B30" s="583">
        <v>2</v>
      </c>
      <c r="C30" s="584" t="s">
        <v>152</v>
      </c>
      <c r="D30" s="585">
        <f>'12.ISA_pakalpojumi_izd_fakts'!K8</f>
        <v>978950.1</v>
      </c>
      <c r="E30" s="586">
        <f>'12.ISA_pakalpojumi_izd_fakts'!L8</f>
        <v>1091299.78</v>
      </c>
      <c r="F30" s="586">
        <f>'12.ISA_pakalpojumi_izd_fakts'!M8</f>
        <v>1246575.51</v>
      </c>
      <c r="G30" s="586">
        <f>'12.ISA_pakalpojumi_izd_fakts'!N8</f>
        <v>827519.58000000007</v>
      </c>
      <c r="H30" s="586">
        <f>'12.ISA_pakalpojumi_izd_fakts'!O8</f>
        <v>2218249.1300000004</v>
      </c>
      <c r="I30" s="587">
        <f>'12.ISA_pakalpojumi_izd_fakts'!P8</f>
        <v>3057850.27</v>
      </c>
      <c r="J30" s="575">
        <f t="shared" si="25"/>
        <v>415780.03399999999</v>
      </c>
      <c r="K30" s="576">
        <f t="shared" si="26"/>
        <v>0.39599646177649089</v>
      </c>
      <c r="L30" s="577"/>
      <c r="M30" s="578">
        <f>'8.Izdevumi_progn_reģioni'!AD25</f>
        <v>3507297.6368764839</v>
      </c>
      <c r="N30" s="1228">
        <f t="shared" ref="N30:N32" si="27">M30/I30-100%</f>
        <v>0.14698148280376189</v>
      </c>
      <c r="O30" s="1229">
        <f t="shared" ref="O30:O32" si="28">M30-I30</f>
        <v>449447.36687648389</v>
      </c>
      <c r="P30" s="579">
        <f>'8.Izdevumi_progn_reģioni'!AE25</f>
        <v>3774160.436047087</v>
      </c>
      <c r="Q30" s="1228">
        <f t="shared" ref="Q30:Q36" si="29">P30/M30-100%</f>
        <v>7.6087867868626313E-2</v>
      </c>
      <c r="R30" s="1229">
        <f t="shared" ref="R30:R36" si="30">P30-M30</f>
        <v>266862.79917060304</v>
      </c>
      <c r="S30" s="579">
        <f>'8.Izdevumi_progn_reģioni'!AF25</f>
        <v>4064377.6465019942</v>
      </c>
      <c r="T30" s="1228">
        <f t="shared" ref="T30:T36" si="31">S30/P30-100%</f>
        <v>7.6895832960103272E-2</v>
      </c>
      <c r="U30" s="1229">
        <f t="shared" ref="U30:U36" si="32">S30-P30</f>
        <v>290217.21045490727</v>
      </c>
      <c r="V30" s="579">
        <f>'8.Izdevumi_progn_reģioni'!AG25</f>
        <v>4377307.1101255473</v>
      </c>
      <c r="W30" s="1228">
        <f t="shared" ref="W30:W36" si="33">V30/S30-100%</f>
        <v>7.6993205563187672E-2</v>
      </c>
      <c r="X30" s="1229">
        <f t="shared" ref="X30:X36" si="34">V30-S30</f>
        <v>312929.46362355305</v>
      </c>
      <c r="Y30" s="579">
        <f>'8.Izdevumi_progn_reģioni'!AH25</f>
        <v>4714565.759951896</v>
      </c>
      <c r="Z30" s="1228">
        <f t="shared" ref="Z30:Z36" si="35">Y30/V30-100%</f>
        <v>7.7047061433319408E-2</v>
      </c>
      <c r="AA30" s="1229">
        <f t="shared" ref="AA30:AA36" si="36">Y30-V30</f>
        <v>337258.64982634876</v>
      </c>
      <c r="AB30" s="579">
        <f>'8.Izdevumi_progn_reģioni'!AI25</f>
        <v>5069764.0930324737</v>
      </c>
      <c r="AC30" s="1228">
        <f t="shared" ref="AC30:AC36" si="37">AB30/Y30-100%</f>
        <v>7.53406254501372E-2</v>
      </c>
      <c r="AD30" s="1229">
        <f t="shared" ref="AD30:AD36" si="38">AB30-Y30</f>
        <v>355198.33308057766</v>
      </c>
      <c r="AE30" s="579">
        <f>'8.Izdevumi_progn_reģioni'!AJ25</f>
        <v>5454592.2485942775</v>
      </c>
      <c r="AF30" s="1228">
        <f t="shared" ref="AF30:AF36" si="39">AE30/AB30-100%</f>
        <v>7.5906521191130949E-2</v>
      </c>
      <c r="AG30" s="1229">
        <f t="shared" ref="AG30:AG36" si="40">AE30-AB30</f>
        <v>384828.15556180384</v>
      </c>
      <c r="AH30" s="579">
        <f>'8.Izdevumi_progn_reģioni'!AK25</f>
        <v>5887066.182483064</v>
      </c>
      <c r="AI30" s="1228">
        <f t="shared" ref="AI30:AI36" si="41">AH30/AE30-100%</f>
        <v>7.9286207690453914E-2</v>
      </c>
      <c r="AJ30" s="1229">
        <f t="shared" ref="AJ30:AJ36" si="42">AH30-AE30</f>
        <v>432473.93388878647</v>
      </c>
      <c r="AK30" s="579">
        <f>'8.Izdevumi_progn_reģioni'!AL25</f>
        <v>6336673.4287960548</v>
      </c>
      <c r="AL30" s="1228">
        <f t="shared" ref="AL30:AL36" si="43">AK30/AH30-100%</f>
        <v>7.6372038699139333E-2</v>
      </c>
      <c r="AM30" s="1229">
        <f t="shared" ref="AM30:AM36" si="44">AK30-AH30</f>
        <v>449607.24631299078</v>
      </c>
      <c r="AN30" s="579">
        <f>'8.Izdevumi_progn_reģioni'!AM25</f>
        <v>6838135.1674294826</v>
      </c>
      <c r="AO30" s="1228">
        <f t="shared" ref="AO30:AO36" si="45">AN30/AK30-100%</f>
        <v>7.9136434008830303E-2</v>
      </c>
      <c r="AP30" s="1229">
        <f t="shared" ref="AP30:AP36" si="46">AN30-AK30</f>
        <v>501461.73863342777</v>
      </c>
      <c r="AQ30" s="579">
        <f>'8.Izdevumi_progn_reģioni'!AN25</f>
        <v>7352259.6427866733</v>
      </c>
      <c r="AR30" s="1228">
        <f t="shared" ref="AR30:AR36" si="47">AQ30/AN30-100%</f>
        <v>7.5184895116727324E-2</v>
      </c>
      <c r="AS30" s="1229">
        <f t="shared" ref="AS30:AS36" si="48">AQ30-AN30</f>
        <v>514124.47535719071</v>
      </c>
      <c r="AT30" s="579">
        <f>'8.Izdevumi_progn_reģioni'!AO25</f>
        <v>10098005.952893727</v>
      </c>
      <c r="AU30" s="1228">
        <f t="shared" ref="AU30:AU36" si="49">AT30/AQ30-100%</f>
        <v>0.37345611329177064</v>
      </c>
      <c r="AV30" s="1229">
        <f t="shared" ref="AV30:AV36" si="50">AT30-AQ30</f>
        <v>2745746.3101070533</v>
      </c>
      <c r="AW30" s="579">
        <f>'8.Izdevumi_progn_reģioni'!AP25</f>
        <v>13825601.727053856</v>
      </c>
      <c r="AX30" s="1228">
        <f t="shared" ref="AX30:AX36" si="51">AW30/AT30-100%</f>
        <v>0.36914176834010815</v>
      </c>
      <c r="AY30" s="1229">
        <f t="shared" ref="AY30:AY36" si="52">AW30-AT30</f>
        <v>3727595.7741601299</v>
      </c>
      <c r="AZ30" s="581">
        <f t="shared" ref="AZ30:AZ36" si="53">AVERAGE(O30,R30,U30,X30,AA30,AD30,AG30,AJ30,AM30,AP30,AS30,AW30)</f>
        <v>1510000.9249867108</v>
      </c>
      <c r="BA30" s="1235">
        <f t="shared" ref="BA30:BA36" si="54">AVERAGE(N30,Q30,T30,W30,Z30,AC30,AF30,AI30,AL30,AO30,AR30,AU30,AX30)</f>
        <v>0.12752538880133049</v>
      </c>
    </row>
    <row r="31" spans="1:53" ht="28.5" customHeight="1" x14ac:dyDescent="0.25">
      <c r="A31" s="1478"/>
      <c r="B31" s="588">
        <v>3</v>
      </c>
      <c r="C31" s="589" t="s">
        <v>153</v>
      </c>
      <c r="D31" s="585">
        <f>'12.ISA_pakalpojumi_izd_fakts'!R8</f>
        <v>3789017.81</v>
      </c>
      <c r="E31" s="586">
        <f>'12.ISA_pakalpojumi_izd_fakts'!S8</f>
        <v>3997128.7399999998</v>
      </c>
      <c r="F31" s="586">
        <f>'12.ISA_pakalpojumi_izd_fakts'!T8</f>
        <v>4233222.9000000004</v>
      </c>
      <c r="G31" s="586">
        <f>'12.ISA_pakalpojumi_izd_fakts'!U8</f>
        <v>4527598.6000000006</v>
      </c>
      <c r="H31" s="586">
        <f>'12.ISA_pakalpojumi_izd_fakts'!V8</f>
        <v>5749827.3200000003</v>
      </c>
      <c r="I31" s="587">
        <f>'12.ISA_pakalpojumi_izd_fakts'!W8</f>
        <v>7247947.459999999</v>
      </c>
      <c r="J31" s="575">
        <f t="shared" si="25"/>
        <v>691785.92999999982</v>
      </c>
      <c r="K31" s="576">
        <f t="shared" si="26"/>
        <v>0.14280626296184132</v>
      </c>
      <c r="L31" s="577"/>
      <c r="M31" s="578">
        <f>'8.Izdevumi_progn_reģioni'!CJ25</f>
        <v>5596663.0122645218</v>
      </c>
      <c r="N31" s="1228">
        <f t="shared" si="27"/>
        <v>-0.22782787221466383</v>
      </c>
      <c r="O31" s="1229">
        <f>M31-I31</f>
        <v>-1651284.4477354772</v>
      </c>
      <c r="P31" s="579">
        <f>'8.Izdevumi_progn_reģioni'!CK25</f>
        <v>8969811.5114703234</v>
      </c>
      <c r="Q31" s="1228">
        <f t="shared" si="29"/>
        <v>0.60270709381892162</v>
      </c>
      <c r="R31" s="1229">
        <f t="shared" si="30"/>
        <v>3373148.4992058016</v>
      </c>
      <c r="S31" s="579">
        <f>'8.Izdevumi_progn_reģioni'!CL25</f>
        <v>9649252.2447537594</v>
      </c>
      <c r="T31" s="1228">
        <f t="shared" si="31"/>
        <v>7.5747492844703279E-2</v>
      </c>
      <c r="U31" s="1229">
        <f t="shared" si="32"/>
        <v>679440.73328343593</v>
      </c>
      <c r="V31" s="579">
        <f>'8.Izdevumi_progn_reģioni'!CM25</f>
        <v>10358132.548547653</v>
      </c>
      <c r="W31" s="1228">
        <f t="shared" si="33"/>
        <v>7.3464791448405453E-2</v>
      </c>
      <c r="X31" s="1229">
        <f t="shared" si="34"/>
        <v>708880.30379389413</v>
      </c>
      <c r="Y31" s="579">
        <f>'8.Izdevumi_progn_reģioni'!CN25</f>
        <v>11126749.560354928</v>
      </c>
      <c r="Z31" s="1228">
        <f t="shared" si="35"/>
        <v>7.4204207003997436E-2</v>
      </c>
      <c r="AA31" s="1229">
        <f t="shared" si="36"/>
        <v>768617.01180727407</v>
      </c>
      <c r="AB31" s="579">
        <f>'8.Izdevumi_progn_reģioni'!CO25</f>
        <v>11966575.845924411</v>
      </c>
      <c r="AC31" s="1228">
        <f t="shared" si="37"/>
        <v>7.5478133215276078E-2</v>
      </c>
      <c r="AD31" s="1229">
        <f t="shared" si="38"/>
        <v>839826.28556948341</v>
      </c>
      <c r="AE31" s="579">
        <f>'8.Izdevumi_progn_reģioni'!CP25</f>
        <v>12882362.134468649</v>
      </c>
      <c r="AF31" s="1228">
        <f t="shared" si="39"/>
        <v>7.6528682919444924E-2</v>
      </c>
      <c r="AG31" s="1229">
        <f t="shared" si="40"/>
        <v>915786.28854423761</v>
      </c>
      <c r="AH31" s="579">
        <f>'8.Izdevumi_progn_reģioni'!CQ25</f>
        <v>13882144.657904133</v>
      </c>
      <c r="AI31" s="1228">
        <f t="shared" si="41"/>
        <v>7.7608633649602243E-2</v>
      </c>
      <c r="AJ31" s="1229">
        <f t="shared" si="42"/>
        <v>999782.52343548462</v>
      </c>
      <c r="AK31" s="579">
        <f>'8.Izdevumi_progn_reģioni'!CR25</f>
        <v>14937989.750293672</v>
      </c>
      <c r="AL31" s="1228">
        <f t="shared" si="43"/>
        <v>7.6057779140658033E-2</v>
      </c>
      <c r="AM31" s="1229">
        <f t="shared" si="44"/>
        <v>1055845.0923895389</v>
      </c>
      <c r="AN31" s="579">
        <f>'8.Izdevumi_progn_reģioni'!CS25</f>
        <v>16066240.886456957</v>
      </c>
      <c r="AO31" s="1228">
        <f t="shared" si="45"/>
        <v>7.5528980473500651E-2</v>
      </c>
      <c r="AP31" s="1229">
        <f t="shared" si="46"/>
        <v>1128251.136163285</v>
      </c>
      <c r="AQ31" s="579">
        <f>'8.Izdevumi_progn_reģioni'!CT25</f>
        <v>17273097.307128802</v>
      </c>
      <c r="AR31" s="1228">
        <f t="shared" si="47"/>
        <v>7.5117535533104407E-2</v>
      </c>
      <c r="AS31" s="1229">
        <f t="shared" si="48"/>
        <v>1206856.4206718449</v>
      </c>
      <c r="AT31" s="579">
        <f>'8.Izdevumi_progn_reģioni'!CU25</f>
        <v>23653358.327681758</v>
      </c>
      <c r="AU31" s="1228">
        <f t="shared" si="49"/>
        <v>0.36937561961859333</v>
      </c>
      <c r="AV31" s="1229">
        <f t="shared" si="50"/>
        <v>6380261.0205529556</v>
      </c>
      <c r="AW31" s="579">
        <f>'8.Izdevumi_progn_reģioni'!CV25</f>
        <v>32262994.947761916</v>
      </c>
      <c r="AX31" s="1228">
        <f t="shared" si="51"/>
        <v>0.36399214440531336</v>
      </c>
      <c r="AY31" s="1229">
        <f t="shared" si="52"/>
        <v>8609636.6200801581</v>
      </c>
      <c r="AZ31" s="581">
        <f t="shared" si="53"/>
        <v>3524012.0662408932</v>
      </c>
      <c r="BA31" s="1235">
        <f t="shared" si="54"/>
        <v>0.13753717091206591</v>
      </c>
    </row>
    <row r="32" spans="1:53" ht="28.5" customHeight="1" x14ac:dyDescent="0.25">
      <c r="A32" s="1478"/>
      <c r="B32" s="590">
        <v>4</v>
      </c>
      <c r="C32" s="591" t="s">
        <v>289</v>
      </c>
      <c r="D32" s="592">
        <f>'12.ISA_pakalpojumi_izd_fakts'!AY8</f>
        <v>218356.50313525699</v>
      </c>
      <c r="E32" s="593">
        <f>'12.ISA_pakalpojumi_izd_fakts'!AZ8</f>
        <v>225790.47519255755</v>
      </c>
      <c r="F32" s="593">
        <f>'12.ISA_pakalpojumi_izd_fakts'!BA8</f>
        <v>250113.38286374373</v>
      </c>
      <c r="G32" s="593">
        <f>'12.ISA_pakalpojumi_izd_fakts'!BB8</f>
        <v>314624.29000000004</v>
      </c>
      <c r="H32" s="593">
        <f>'12.ISA_pakalpojumi_izd_fakts'!BC8</f>
        <v>374332.14999999997</v>
      </c>
      <c r="I32" s="594">
        <f>'12.ISA_pakalpojumi_izd_fakts'!BD8</f>
        <v>595251.43000000005</v>
      </c>
      <c r="J32" s="595">
        <f>AVERAGE(E32 - D32, F32 - E32, G32 - F32, H32 - G32, I32 - H32)</f>
        <v>75378.985372948606</v>
      </c>
      <c r="K32" s="596">
        <f>AVERAGE((E32-D32)/D32,(F32-E32)/E32,(G32-F32)/F32,(H32-G32)/G32,(I32-H32)/H32)</f>
        <v>0.23592787294862427</v>
      </c>
      <c r="L32" s="577"/>
      <c r="M32" s="578">
        <f>'8.Izdevumi_progn_reģioni'!DC25</f>
        <v>680036.5810909241</v>
      </c>
      <c r="N32" s="1228">
        <f t="shared" si="27"/>
        <v>0.14243586292757682</v>
      </c>
      <c r="O32" s="1229">
        <f t="shared" si="28"/>
        <v>84785.151090924046</v>
      </c>
      <c r="P32" s="579">
        <f>'8.Izdevumi_progn_reģioni'!DD25</f>
        <v>730069.04441493424</v>
      </c>
      <c r="Q32" s="1228">
        <f t="shared" si="29"/>
        <v>7.3573194023985211E-2</v>
      </c>
      <c r="R32" s="1229">
        <f t="shared" si="30"/>
        <v>50032.463324010139</v>
      </c>
      <c r="S32" s="579">
        <f>'8.Izdevumi_progn_reģioni'!DE25</f>
        <v>787451.36431997607</v>
      </c>
      <c r="T32" s="1228">
        <f t="shared" si="31"/>
        <v>7.8598483724271695E-2</v>
      </c>
      <c r="U32" s="1229">
        <f t="shared" si="32"/>
        <v>57382.319905041833</v>
      </c>
      <c r="V32" s="579">
        <f>'8.Izdevumi_progn_reģioni'!DF25</f>
        <v>843042.42338468111</v>
      </c>
      <c r="W32" s="1228">
        <f t="shared" si="33"/>
        <v>7.0596181026001625E-2</v>
      </c>
      <c r="X32" s="1229">
        <f t="shared" si="34"/>
        <v>55591.059064705041</v>
      </c>
      <c r="Y32" s="579">
        <f>'8.Izdevumi_progn_reģioni'!DG25</f>
        <v>907236.65857678815</v>
      </c>
      <c r="Z32" s="1228">
        <f t="shared" si="35"/>
        <v>7.6145913196606907E-2</v>
      </c>
      <c r="AA32" s="1229">
        <f t="shared" si="36"/>
        <v>64194.235192107037</v>
      </c>
      <c r="AB32" s="579">
        <f>'8.Izdevumi_progn_reģioni'!DH25</f>
        <v>978720.00279306516</v>
      </c>
      <c r="AC32" s="1228">
        <f t="shared" si="37"/>
        <v>7.879238954961898E-2</v>
      </c>
      <c r="AD32" s="1229">
        <f t="shared" si="38"/>
        <v>71483.344216277008</v>
      </c>
      <c r="AE32" s="579">
        <f>'8.Izdevumi_progn_reģioni'!DI25</f>
        <v>1044340.1007779451</v>
      </c>
      <c r="AF32" s="1228">
        <f t="shared" si="39"/>
        <v>6.7046854869230899E-2</v>
      </c>
      <c r="AG32" s="1229">
        <f t="shared" si="40"/>
        <v>65620.097984879976</v>
      </c>
      <c r="AH32" s="579">
        <f>'8.Izdevumi_progn_reģioni'!DJ25</f>
        <v>1128037.1156152282</v>
      </c>
      <c r="AI32" s="1228">
        <f t="shared" si="41"/>
        <v>8.014344634945636E-2</v>
      </c>
      <c r="AJ32" s="1229">
        <f t="shared" si="42"/>
        <v>83697.014837283059</v>
      </c>
      <c r="AK32" s="579">
        <f>'8.Izdevumi_progn_reģioni'!DK25</f>
        <v>1215452.495715711</v>
      </c>
      <c r="AL32" s="1228">
        <f t="shared" si="43"/>
        <v>7.7493354509711176E-2</v>
      </c>
      <c r="AM32" s="1229">
        <f t="shared" si="44"/>
        <v>87415.380100482842</v>
      </c>
      <c r="AN32" s="579">
        <f>'8.Izdevumi_progn_reģioni'!DL25</f>
        <v>1299457.3584620166</v>
      </c>
      <c r="AO32" s="1228">
        <f t="shared" si="45"/>
        <v>6.9114064961329325E-2</v>
      </c>
      <c r="AP32" s="1229">
        <f t="shared" si="46"/>
        <v>84004.862746305531</v>
      </c>
      <c r="AQ32" s="579">
        <f>'8.Izdevumi_progn_reģioni'!DM25</f>
        <v>1395058.1663517084</v>
      </c>
      <c r="AR32" s="1228">
        <f t="shared" si="47"/>
        <v>7.3569792242233367E-2</v>
      </c>
      <c r="AS32" s="1229">
        <f t="shared" si="48"/>
        <v>95600.807889691787</v>
      </c>
      <c r="AT32" s="579">
        <f>'8.Izdevumi_progn_reģioni'!DN25</f>
        <v>1894547.8426534366</v>
      </c>
      <c r="AU32" s="1228">
        <f t="shared" si="49"/>
        <v>0.35804218659066422</v>
      </c>
      <c r="AV32" s="1229">
        <f t="shared" si="50"/>
        <v>499489.67630172824</v>
      </c>
      <c r="AW32" s="579">
        <f>'8.Izdevumi_progn_reģioni'!DO25</f>
        <v>2572959.1071231295</v>
      </c>
      <c r="AX32" s="1228">
        <f t="shared" si="51"/>
        <v>0.35808610856695711</v>
      </c>
      <c r="AY32" s="1229">
        <f t="shared" si="52"/>
        <v>678411.26446969295</v>
      </c>
      <c r="AZ32" s="581">
        <f t="shared" si="53"/>
        <v>281063.82028956985</v>
      </c>
      <c r="BA32" s="1235">
        <f t="shared" si="54"/>
        <v>0.12335675634904951</v>
      </c>
    </row>
    <row r="33" spans="1:53" ht="28.5" customHeight="1" thickBot="1" x14ac:dyDescent="0.3">
      <c r="A33" s="1478"/>
      <c r="B33" s="597">
        <v>5</v>
      </c>
      <c r="C33" s="597" t="s">
        <v>290</v>
      </c>
      <c r="D33" s="598">
        <f>SUM(D29:D32)</f>
        <v>24530905.903135255</v>
      </c>
      <c r="E33" s="599">
        <f t="shared" ref="E33:K33" si="55">SUM(E29:E32)</f>
        <v>27134210.345192563</v>
      </c>
      <c r="F33" s="599">
        <f t="shared" si="55"/>
        <v>28242526.261863746</v>
      </c>
      <c r="G33" s="599">
        <f t="shared" si="55"/>
        <v>35341138.629999995</v>
      </c>
      <c r="H33" s="599">
        <f t="shared" si="55"/>
        <v>40888493.039999999</v>
      </c>
      <c r="I33" s="600">
        <f t="shared" si="55"/>
        <v>53028917.819999993</v>
      </c>
      <c r="J33" s="598">
        <f t="shared" si="55"/>
        <v>5699602.3833729466</v>
      </c>
      <c r="K33" s="601">
        <f t="shared" si="55"/>
        <v>0.94621954460595559</v>
      </c>
      <c r="L33" s="602"/>
      <c r="M33" s="603">
        <f t="shared" ref="M33:AW33" si="56">SUM(M29:M32)</f>
        <v>59134803.049170777</v>
      </c>
      <c r="N33" s="1230">
        <f t="shared" ref="N33" si="57">M33/I33-100%</f>
        <v>0.1151425576870424</v>
      </c>
      <c r="O33" s="1231">
        <f t="shared" ref="O33" si="58">M33-I33</f>
        <v>6105885.2291707844</v>
      </c>
      <c r="P33" s="599">
        <f t="shared" si="56"/>
        <v>66612341.92178306</v>
      </c>
      <c r="Q33" s="1230">
        <f t="shared" si="29"/>
        <v>0.12644903655795869</v>
      </c>
      <c r="R33" s="1231">
        <f t="shared" si="30"/>
        <v>7477538.8726122826</v>
      </c>
      <c r="S33" s="599">
        <f t="shared" si="56"/>
        <v>71693156.571721286</v>
      </c>
      <c r="T33" s="1230">
        <f t="shared" si="31"/>
        <v>7.6274373537327023E-2</v>
      </c>
      <c r="U33" s="1231">
        <f t="shared" si="32"/>
        <v>5080814.6499382257</v>
      </c>
      <c r="V33" s="599">
        <f t="shared" si="56"/>
        <v>77002527.825357363</v>
      </c>
      <c r="W33" s="1230">
        <f t="shared" si="33"/>
        <v>7.4056876660530735E-2</v>
      </c>
      <c r="X33" s="1231">
        <f t="shared" si="34"/>
        <v>5309371.253636077</v>
      </c>
      <c r="Y33" s="599">
        <f t="shared" si="56"/>
        <v>82779164.572421089</v>
      </c>
      <c r="Z33" s="1230">
        <f t="shared" si="35"/>
        <v>7.5018793670841744E-2</v>
      </c>
      <c r="AA33" s="1231">
        <f t="shared" si="36"/>
        <v>5776636.7470637262</v>
      </c>
      <c r="AB33" s="599">
        <f t="shared" si="56"/>
        <v>89022988.982822701</v>
      </c>
      <c r="AC33" s="1230">
        <f t="shared" si="37"/>
        <v>7.5427487613010102E-2</v>
      </c>
      <c r="AD33" s="1231">
        <f t="shared" si="38"/>
        <v>6243824.4104016125</v>
      </c>
      <c r="AE33" s="599">
        <f t="shared" si="56"/>
        <v>95829605.96612224</v>
      </c>
      <c r="AF33" s="1230">
        <f t="shared" si="39"/>
        <v>7.6459092882321666E-2</v>
      </c>
      <c r="AG33" s="1231">
        <f t="shared" si="40"/>
        <v>6806616.9832995385</v>
      </c>
      <c r="AH33" s="599">
        <f t="shared" si="56"/>
        <v>103357155.89718466</v>
      </c>
      <c r="AI33" s="1230">
        <f t="shared" si="41"/>
        <v>7.8551402305917506E-2</v>
      </c>
      <c r="AJ33" s="1231">
        <f t="shared" si="42"/>
        <v>7527549.9310624152</v>
      </c>
      <c r="AK33" s="599">
        <f t="shared" si="56"/>
        <v>111301163.8075491</v>
      </c>
      <c r="AL33" s="1230">
        <f t="shared" si="43"/>
        <v>7.685977658157328E-2</v>
      </c>
      <c r="AM33" s="1231">
        <f t="shared" si="44"/>
        <v>7944007.910364449</v>
      </c>
      <c r="AN33" s="599">
        <f t="shared" si="56"/>
        <v>119796445.85598905</v>
      </c>
      <c r="AO33" s="1230">
        <f t="shared" si="45"/>
        <v>7.6326983095425183E-2</v>
      </c>
      <c r="AP33" s="1231">
        <f t="shared" si="46"/>
        <v>8495282.0484399498</v>
      </c>
      <c r="AQ33" s="599">
        <f t="shared" si="56"/>
        <v>128824600.15900876</v>
      </c>
      <c r="AR33" s="1230">
        <f t="shared" si="47"/>
        <v>7.5362455359257563E-2</v>
      </c>
      <c r="AS33" s="1231">
        <f t="shared" si="48"/>
        <v>9028154.3030197024</v>
      </c>
      <c r="AT33" s="599">
        <f t="shared" si="56"/>
        <v>176645827.99512592</v>
      </c>
      <c r="AU33" s="1230">
        <f t="shared" si="49"/>
        <v>0.37121192518425228</v>
      </c>
      <c r="AV33" s="1231">
        <f t="shared" si="50"/>
        <v>47821227.836117163</v>
      </c>
      <c r="AW33" s="599">
        <f t="shared" si="56"/>
        <v>241070780.10949135</v>
      </c>
      <c r="AX33" s="1230">
        <f t="shared" si="51"/>
        <v>0.36471255984683126</v>
      </c>
      <c r="AY33" s="1231">
        <f t="shared" si="52"/>
        <v>64424952.114365429</v>
      </c>
      <c r="AZ33" s="599">
        <f t="shared" si="53"/>
        <v>26405538.537375007</v>
      </c>
      <c r="BA33" s="1236">
        <f t="shared" si="54"/>
        <v>0.1278348708447915</v>
      </c>
    </row>
    <row r="34" spans="1:53" ht="6" customHeight="1" thickBot="1" x14ac:dyDescent="0.3">
      <c r="A34" s="1478"/>
      <c r="B34" s="606"/>
      <c r="C34" s="607"/>
      <c r="D34" s="608"/>
      <c r="E34" s="609"/>
      <c r="F34" s="609"/>
      <c r="G34" s="609"/>
      <c r="H34" s="609"/>
      <c r="I34" s="610"/>
      <c r="J34" s="611"/>
      <c r="K34" s="612"/>
      <c r="L34" s="613"/>
      <c r="M34" s="614"/>
      <c r="N34" s="1232"/>
      <c r="O34" s="1233"/>
      <c r="P34" s="615"/>
      <c r="Q34" s="1232" t="e">
        <f t="shared" si="29"/>
        <v>#DIV/0!</v>
      </c>
      <c r="R34" s="1233">
        <f t="shared" si="30"/>
        <v>0</v>
      </c>
      <c r="S34" s="615"/>
      <c r="T34" s="1232" t="e">
        <f t="shared" si="31"/>
        <v>#DIV/0!</v>
      </c>
      <c r="U34" s="1233">
        <f t="shared" si="32"/>
        <v>0</v>
      </c>
      <c r="V34" s="615"/>
      <c r="W34" s="1232" t="e">
        <f t="shared" si="33"/>
        <v>#DIV/0!</v>
      </c>
      <c r="X34" s="1233">
        <f t="shared" si="34"/>
        <v>0</v>
      </c>
      <c r="Y34" s="615"/>
      <c r="Z34" s="1232" t="e">
        <f t="shared" si="35"/>
        <v>#DIV/0!</v>
      </c>
      <c r="AA34" s="1233">
        <f t="shared" si="36"/>
        <v>0</v>
      </c>
      <c r="AB34" s="615"/>
      <c r="AC34" s="1232" t="e">
        <f t="shared" si="37"/>
        <v>#DIV/0!</v>
      </c>
      <c r="AD34" s="1233">
        <f t="shared" si="38"/>
        <v>0</v>
      </c>
      <c r="AE34" s="615"/>
      <c r="AF34" s="1232" t="e">
        <f t="shared" si="39"/>
        <v>#DIV/0!</v>
      </c>
      <c r="AG34" s="1233">
        <f t="shared" si="40"/>
        <v>0</v>
      </c>
      <c r="AH34" s="615"/>
      <c r="AI34" s="1232" t="e">
        <f t="shared" si="41"/>
        <v>#DIV/0!</v>
      </c>
      <c r="AJ34" s="1233">
        <f t="shared" si="42"/>
        <v>0</v>
      </c>
      <c r="AK34" s="615"/>
      <c r="AL34" s="1232" t="e">
        <f t="shared" si="43"/>
        <v>#DIV/0!</v>
      </c>
      <c r="AM34" s="1233">
        <f t="shared" si="44"/>
        <v>0</v>
      </c>
      <c r="AN34" s="615"/>
      <c r="AO34" s="1232" t="e">
        <f t="shared" si="45"/>
        <v>#DIV/0!</v>
      </c>
      <c r="AP34" s="1233">
        <f t="shared" si="46"/>
        <v>0</v>
      </c>
      <c r="AQ34" s="615"/>
      <c r="AR34" s="1232" t="e">
        <f t="shared" si="47"/>
        <v>#DIV/0!</v>
      </c>
      <c r="AS34" s="1233">
        <f t="shared" si="48"/>
        <v>0</v>
      </c>
      <c r="AT34" s="615"/>
      <c r="AU34" s="1232" t="e">
        <f t="shared" si="49"/>
        <v>#DIV/0!</v>
      </c>
      <c r="AV34" s="1233">
        <f t="shared" si="50"/>
        <v>0</v>
      </c>
      <c r="AW34" s="615"/>
      <c r="AX34" s="1232" t="e">
        <f t="shared" si="51"/>
        <v>#DIV/0!</v>
      </c>
      <c r="AY34" s="1233">
        <f t="shared" si="52"/>
        <v>0</v>
      </c>
      <c r="AZ34" s="615">
        <f t="shared" si="53"/>
        <v>0</v>
      </c>
      <c r="BA34" s="616" t="e">
        <f t="shared" si="54"/>
        <v>#DIV/0!</v>
      </c>
    </row>
    <row r="35" spans="1:53" ht="28.5" customHeight="1" thickBot="1" x14ac:dyDescent="0.3">
      <c r="A35" s="1478"/>
      <c r="B35" s="617">
        <v>6</v>
      </c>
      <c r="C35" s="618" t="s">
        <v>154</v>
      </c>
      <c r="D35" s="585">
        <f>'12.ISA_pakalpojumi_izd_fakts'!AR8</f>
        <v>95526286.88320002</v>
      </c>
      <c r="E35" s="586">
        <f>'12.ISA_pakalpojumi_izd_fakts'!AS8</f>
        <v>104771447.29000001</v>
      </c>
      <c r="F35" s="586">
        <f>'12.ISA_pakalpojumi_izd_fakts'!AT8</f>
        <v>111755471.70000002</v>
      </c>
      <c r="G35" s="586">
        <f>'12.ISA_pakalpojumi_izd_fakts'!AU8</f>
        <v>120104226.41159999</v>
      </c>
      <c r="H35" s="586">
        <f>'12.ISA_pakalpojumi_izd_fakts'!AV8</f>
        <v>133463994.9065</v>
      </c>
      <c r="I35" s="587">
        <f>'12.ISA_pakalpojumi_izd_fakts'!AW8</f>
        <v>163067516.5</v>
      </c>
      <c r="J35" s="575">
        <f>AVERAGE(E35 - D35, F35 - E35, G35 - F35, H35 - G35, I35 - H35)</f>
        <v>13508245.923359996</v>
      </c>
      <c r="K35" s="576">
        <f>AVERAGE((E35-D35)/D35,(F35-E35)/E35,(G35-F35)/F35,(H35-G35)/G35,(I35-H35)/H35)</f>
        <v>0.11423806667098461</v>
      </c>
      <c r="L35" s="577"/>
      <c r="M35" s="578">
        <f>'8.Izdevumi_progn_reģioni'!EQ25</f>
        <v>184431852.06439739</v>
      </c>
      <c r="N35" s="1228">
        <f>M35/I35-100%</f>
        <v>0.13101527528566614</v>
      </c>
      <c r="O35" s="1229">
        <f>M35-I35</f>
        <v>21364335.564397395</v>
      </c>
      <c r="P35" s="579">
        <f>'8.Izdevumi_progn_reģioni'!ER25</f>
        <v>198237145.23590112</v>
      </c>
      <c r="Q35" s="1228">
        <f t="shared" si="29"/>
        <v>7.4853085391580754E-2</v>
      </c>
      <c r="R35" s="1229">
        <f t="shared" si="30"/>
        <v>13805293.171503723</v>
      </c>
      <c r="S35" s="579">
        <f>'8.Izdevumi_progn_reģioni'!ES25</f>
        <v>212897744.18733189</v>
      </c>
      <c r="T35" s="1228">
        <f t="shared" si="31"/>
        <v>7.3954853082578209E-2</v>
      </c>
      <c r="U35" s="1229">
        <f t="shared" si="32"/>
        <v>14660598.951430768</v>
      </c>
      <c r="V35" s="579">
        <f>'8.Izdevumi_progn_reģioni'!ET25</f>
        <v>228108905.40010655</v>
      </c>
      <c r="W35" s="1228">
        <f t="shared" si="33"/>
        <v>7.144820284892317E-2</v>
      </c>
      <c r="X35" s="1229">
        <f t="shared" si="34"/>
        <v>15211161.212774664</v>
      </c>
      <c r="Y35" s="579">
        <f>'8.Izdevumi_progn_reģioni'!EU25</f>
        <v>244847455.17858928</v>
      </c>
      <c r="Z35" s="1228">
        <f t="shared" si="35"/>
        <v>7.3379641838722032E-2</v>
      </c>
      <c r="AA35" s="1229">
        <f t="shared" si="36"/>
        <v>16738549.778482735</v>
      </c>
      <c r="AB35" s="579">
        <f>'8.Izdevumi_progn_reģioni'!EV25</f>
        <v>262990161.2619952</v>
      </c>
      <c r="AC35" s="1228">
        <f t="shared" si="37"/>
        <v>7.4097997343582023E-2</v>
      </c>
      <c r="AD35" s="1229">
        <f t="shared" si="38"/>
        <v>18142706.083405912</v>
      </c>
      <c r="AE35" s="579">
        <f>'8.Izdevumi_progn_reģioni'!EW25</f>
        <v>282671557.14509195</v>
      </c>
      <c r="AF35" s="1228">
        <f t="shared" si="39"/>
        <v>7.4837004504856086E-2</v>
      </c>
      <c r="AG35" s="1229">
        <f t="shared" si="40"/>
        <v>19681395.883096755</v>
      </c>
      <c r="AH35" s="579">
        <f>'8.Izdevumi_progn_reģioni'!EX25</f>
        <v>304228479.4930616</v>
      </c>
      <c r="AI35" s="1228">
        <f t="shared" si="41"/>
        <v>7.6261377570806532E-2</v>
      </c>
      <c r="AJ35" s="1229">
        <f t="shared" si="42"/>
        <v>21556922.347969651</v>
      </c>
      <c r="AK35" s="579">
        <f>'8.Izdevumi_progn_reģioni'!EY25</f>
        <v>326728105.59925115</v>
      </c>
      <c r="AL35" s="1228">
        <f t="shared" si="43"/>
        <v>7.3956344072983793E-2</v>
      </c>
      <c r="AM35" s="1229">
        <f t="shared" si="44"/>
        <v>22499626.106189549</v>
      </c>
      <c r="AN35" s="579">
        <f>'8.Izdevumi_progn_reģioni'!EZ25</f>
        <v>350513383.53701031</v>
      </c>
      <c r="AO35" s="1228">
        <f t="shared" si="45"/>
        <v>7.2798383518720033E-2</v>
      </c>
      <c r="AP35" s="1229">
        <f t="shared" si="46"/>
        <v>23785277.937759161</v>
      </c>
      <c r="AQ35" s="579">
        <f>'8.Izdevumi_progn_reģioni'!FA25</f>
        <v>375682051.31696582</v>
      </c>
      <c r="AR35" s="1228">
        <f t="shared" si="47"/>
        <v>7.1805154844531094E-2</v>
      </c>
      <c r="AS35" s="1229">
        <f t="shared" si="48"/>
        <v>25168667.779955506</v>
      </c>
      <c r="AT35" s="579">
        <f>'8.Izdevumi_progn_reģioni'!FB25</f>
        <v>510529022.24358475</v>
      </c>
      <c r="AU35" s="1228">
        <f t="shared" si="49"/>
        <v>0.35893908280661391</v>
      </c>
      <c r="AV35" s="1229">
        <f t="shared" si="50"/>
        <v>134846970.92661893</v>
      </c>
      <c r="AW35" s="579">
        <f>'8.Izdevumi_progn_reģioni'!FC25</f>
        <v>696682150.12376523</v>
      </c>
      <c r="AX35" s="1228">
        <f t="shared" si="51"/>
        <v>0.36462790511322329</v>
      </c>
      <c r="AY35" s="1229">
        <f t="shared" si="52"/>
        <v>186153127.88018048</v>
      </c>
      <c r="AZ35" s="625">
        <f t="shared" si="53"/>
        <v>75774723.745060921</v>
      </c>
      <c r="BA35" s="1237">
        <f t="shared" si="54"/>
        <v>0.12245956217098362</v>
      </c>
    </row>
    <row r="36" spans="1:53" ht="22.5" customHeight="1" thickBot="1" x14ac:dyDescent="0.3">
      <c r="A36" s="1479"/>
      <c r="B36" s="1254"/>
      <c r="C36" s="1255" t="s">
        <v>230</v>
      </c>
      <c r="D36" s="1256">
        <f>D33+D35</f>
        <v>120057192.78633527</v>
      </c>
      <c r="E36" s="1256">
        <f t="shared" ref="E36:I36" si="59">E33+E35</f>
        <v>131905657.63519257</v>
      </c>
      <c r="F36" s="1256">
        <f t="shared" si="59"/>
        <v>139997997.96186376</v>
      </c>
      <c r="G36" s="1256">
        <f t="shared" si="59"/>
        <v>155445365.04159999</v>
      </c>
      <c r="H36" s="1256">
        <f t="shared" si="59"/>
        <v>174352487.9465</v>
      </c>
      <c r="I36" s="1256">
        <f t="shared" si="59"/>
        <v>216096434.31999999</v>
      </c>
      <c r="J36" s="1257">
        <f t="shared" ref="J36" si="60">AVERAGE(E36 - D36, F36 - E36, G36 - F36, H36 - G36, I36 - H36)</f>
        <v>19207848.306732945</v>
      </c>
      <c r="K36" s="1258">
        <f t="shared" ref="K36" si="61">AVERAGE((E36-D36)/D36,(F36-E36)/E36,(G36-F36)/F36,(H36-G36)/G36,(I36-H36)/H36)</f>
        <v>0.12628684159379844</v>
      </c>
      <c r="L36" s="1259"/>
      <c r="M36" s="1260">
        <f t="shared" ref="M36:AW36" si="62">M33+M35</f>
        <v>243566655.11356819</v>
      </c>
      <c r="N36" s="1261">
        <f>M36/I36-100%</f>
        <v>0.12712019464832869</v>
      </c>
      <c r="O36" s="1262">
        <f>M36-I36</f>
        <v>27470220.793568194</v>
      </c>
      <c r="P36" s="1256">
        <f t="shared" si="62"/>
        <v>264849487.15768418</v>
      </c>
      <c r="Q36" s="1261">
        <f t="shared" si="29"/>
        <v>8.7379908527267069E-2</v>
      </c>
      <c r="R36" s="1262">
        <f t="shared" si="30"/>
        <v>21282832.04411599</v>
      </c>
      <c r="S36" s="1256">
        <f t="shared" si="62"/>
        <v>284590900.75905317</v>
      </c>
      <c r="T36" s="1261">
        <f t="shared" si="31"/>
        <v>7.4538236087334786E-2</v>
      </c>
      <c r="U36" s="1262">
        <f t="shared" si="32"/>
        <v>19741413.601368994</v>
      </c>
      <c r="V36" s="1256">
        <f t="shared" si="62"/>
        <v>305111433.22546393</v>
      </c>
      <c r="W36" s="1261">
        <f t="shared" si="33"/>
        <v>7.2105370943621017E-2</v>
      </c>
      <c r="X36" s="1262">
        <f t="shared" si="34"/>
        <v>20520532.466410756</v>
      </c>
      <c r="Y36" s="1256">
        <f t="shared" si="62"/>
        <v>327626619.75101036</v>
      </c>
      <c r="Z36" s="1261">
        <f t="shared" si="35"/>
        <v>7.379332294279739E-2</v>
      </c>
      <c r="AA36" s="1262">
        <f t="shared" si="36"/>
        <v>22515186.525546432</v>
      </c>
      <c r="AB36" s="1256">
        <f t="shared" si="62"/>
        <v>352013150.24481791</v>
      </c>
      <c r="AC36" s="1261">
        <f t="shared" si="37"/>
        <v>7.44339105056262E-2</v>
      </c>
      <c r="AD36" s="1262">
        <f t="shared" si="38"/>
        <v>24386530.493807554</v>
      </c>
      <c r="AE36" s="1256">
        <f t="shared" si="62"/>
        <v>378501163.11121416</v>
      </c>
      <c r="AF36" s="1261">
        <f t="shared" si="39"/>
        <v>7.5247225417500507E-2</v>
      </c>
      <c r="AG36" s="1262">
        <f t="shared" si="40"/>
        <v>26488012.866396248</v>
      </c>
      <c r="AH36" s="1256">
        <f t="shared" si="62"/>
        <v>407585635.39024627</v>
      </c>
      <c r="AI36" s="1261">
        <f t="shared" si="41"/>
        <v>7.6841170156421112E-2</v>
      </c>
      <c r="AJ36" s="1262">
        <f t="shared" si="42"/>
        <v>29084472.279032111</v>
      </c>
      <c r="AK36" s="1256">
        <f t="shared" si="62"/>
        <v>438029269.40680027</v>
      </c>
      <c r="AL36" s="1261">
        <f t="shared" si="43"/>
        <v>7.4692607818245271E-2</v>
      </c>
      <c r="AM36" s="1262">
        <f t="shared" si="44"/>
        <v>30443634.016553998</v>
      </c>
      <c r="AN36" s="1256">
        <f t="shared" si="62"/>
        <v>470309829.39299935</v>
      </c>
      <c r="AO36" s="1261">
        <f t="shared" si="45"/>
        <v>7.3694983967429684E-2</v>
      </c>
      <c r="AP36" s="1262">
        <f t="shared" si="46"/>
        <v>32280559.986199081</v>
      </c>
      <c r="AQ36" s="1256">
        <f t="shared" si="62"/>
        <v>504506651.47597456</v>
      </c>
      <c r="AR36" s="1261">
        <f t="shared" si="47"/>
        <v>7.2711263821789496E-2</v>
      </c>
      <c r="AS36" s="1262">
        <f t="shared" si="48"/>
        <v>34196822.082975209</v>
      </c>
      <c r="AT36" s="1256">
        <f t="shared" si="62"/>
        <v>687174850.23871064</v>
      </c>
      <c r="AU36" s="1261">
        <f t="shared" si="49"/>
        <v>0.36207292456566353</v>
      </c>
      <c r="AV36" s="1262">
        <f t="shared" si="50"/>
        <v>182668198.76273608</v>
      </c>
      <c r="AW36" s="1256">
        <f t="shared" si="62"/>
        <v>937752930.23325658</v>
      </c>
      <c r="AX36" s="1261">
        <f t="shared" si="51"/>
        <v>0.36464966654047393</v>
      </c>
      <c r="AY36" s="1262">
        <f t="shared" si="52"/>
        <v>250578079.99454594</v>
      </c>
      <c r="AZ36" s="1263">
        <f t="shared" si="53"/>
        <v>102180262.28243594</v>
      </c>
      <c r="BA36" s="1264">
        <f t="shared" si="54"/>
        <v>0.12379082968788452</v>
      </c>
    </row>
    <row r="38" spans="1:53" ht="16.5" thickBot="1" x14ac:dyDescent="0.3">
      <c r="A38" s="1518" t="s">
        <v>327</v>
      </c>
      <c r="B38" s="1519"/>
      <c r="C38" s="1519"/>
    </row>
    <row r="39" spans="1:53" s="569" customFormat="1" ht="39" customHeight="1" x14ac:dyDescent="0.25">
      <c r="A39" s="1477" t="s">
        <v>293</v>
      </c>
      <c r="B39" s="1222" t="s">
        <v>285</v>
      </c>
      <c r="C39" s="1250" t="s">
        <v>286</v>
      </c>
      <c r="D39" s="1251">
        <v>2018</v>
      </c>
      <c r="E39" s="1251">
        <v>2019</v>
      </c>
      <c r="F39" s="1251">
        <v>2020</v>
      </c>
      <c r="G39" s="1251">
        <v>2021</v>
      </c>
      <c r="H39" s="1251">
        <v>2022</v>
      </c>
      <c r="I39" s="1251">
        <v>2023</v>
      </c>
      <c r="J39" s="1252" t="s">
        <v>287</v>
      </c>
      <c r="K39" s="1253" t="s">
        <v>288</v>
      </c>
      <c r="L39" s="1246"/>
      <c r="M39" s="567">
        <v>2025</v>
      </c>
      <c r="N39" s="1514" t="s">
        <v>314</v>
      </c>
      <c r="O39" s="1515"/>
      <c r="P39" s="563">
        <f>M39+1</f>
        <v>2026</v>
      </c>
      <c r="Q39" s="1514" t="s">
        <v>328</v>
      </c>
      <c r="R39" s="1515"/>
      <c r="S39" s="563">
        <f>P39+1</f>
        <v>2027</v>
      </c>
      <c r="T39" s="1514" t="s">
        <v>329</v>
      </c>
      <c r="U39" s="1515"/>
      <c r="V39" s="563">
        <f>S39+1</f>
        <v>2028</v>
      </c>
      <c r="W39" s="1514" t="s">
        <v>330</v>
      </c>
      <c r="X39" s="1515"/>
      <c r="Y39" s="563">
        <f>V39+1</f>
        <v>2029</v>
      </c>
      <c r="Z39" s="1514" t="s">
        <v>331</v>
      </c>
      <c r="AA39" s="1515"/>
      <c r="AB39" s="563">
        <f>Y39+1</f>
        <v>2030</v>
      </c>
      <c r="AC39" s="1514" t="s">
        <v>332</v>
      </c>
      <c r="AD39" s="1515"/>
      <c r="AE39" s="563">
        <f>AB39+1</f>
        <v>2031</v>
      </c>
      <c r="AF39" s="1514" t="s">
        <v>333</v>
      </c>
      <c r="AG39" s="1515"/>
      <c r="AH39" s="563">
        <f>AE39+1</f>
        <v>2032</v>
      </c>
      <c r="AI39" s="1514" t="s">
        <v>334</v>
      </c>
      <c r="AJ39" s="1515"/>
      <c r="AK39" s="563">
        <f>AH39+1</f>
        <v>2033</v>
      </c>
      <c r="AL39" s="1514" t="s">
        <v>335</v>
      </c>
      <c r="AM39" s="1515"/>
      <c r="AN39" s="563">
        <f>AK39+1</f>
        <v>2034</v>
      </c>
      <c r="AO39" s="1514" t="s">
        <v>336</v>
      </c>
      <c r="AP39" s="1515"/>
      <c r="AQ39" s="563">
        <f t="shared" ref="AQ39" si="63">AN39+1</f>
        <v>2035</v>
      </c>
      <c r="AR39" s="1514" t="s">
        <v>337</v>
      </c>
      <c r="AS39" s="1515"/>
      <c r="AT39" s="563">
        <f>AQ39+5</f>
        <v>2040</v>
      </c>
      <c r="AU39" s="1514" t="s">
        <v>338</v>
      </c>
      <c r="AV39" s="1515"/>
      <c r="AW39" s="563">
        <f t="shared" ref="AW39" si="64">AT39+5</f>
        <v>2045</v>
      </c>
      <c r="AX39" s="1514" t="s">
        <v>339</v>
      </c>
      <c r="AY39" s="1515"/>
      <c r="AZ39" s="1245" t="s">
        <v>287</v>
      </c>
      <c r="BA39" s="1234" t="s">
        <v>288</v>
      </c>
    </row>
    <row r="40" spans="1:53" ht="28.5" customHeight="1" x14ac:dyDescent="0.25">
      <c r="A40" s="1478"/>
      <c r="B40" s="570">
        <v>1</v>
      </c>
      <c r="C40" s="571" t="s">
        <v>151</v>
      </c>
      <c r="D40" s="572">
        <f>D29</f>
        <v>19544581.489999998</v>
      </c>
      <c r="E40" s="573">
        <f t="shared" ref="E40:I40" si="65">E29</f>
        <v>21819991.350000005</v>
      </c>
      <c r="F40" s="573">
        <f t="shared" si="65"/>
        <v>22512614.468999997</v>
      </c>
      <c r="G40" s="573">
        <f t="shared" si="65"/>
        <v>29671396.159999996</v>
      </c>
      <c r="H40" s="573">
        <f t="shared" si="65"/>
        <v>32546084.439999998</v>
      </c>
      <c r="I40" s="574">
        <f t="shared" si="65"/>
        <v>42127868.659999989</v>
      </c>
      <c r="J40" s="575">
        <f t="shared" ref="J40:J42" si="66">AVERAGE(E40 - D40, F40 - E40, G40 - F40, H40 - G40, I40 - H40)</f>
        <v>4516657.4339999985</v>
      </c>
      <c r="K40" s="576">
        <f t="shared" ref="K40:K42" si="67">AVERAGE((E40-D40)/D40,(F40-E40)/E40,(G40-F40)/F40,(H40-G40)/G40,(I40-H40)/H40)</f>
        <v>0.17148894691899913</v>
      </c>
      <c r="L40" s="1247"/>
      <c r="M40" s="578">
        <f>M29</f>
        <v>49350805.818938844</v>
      </c>
      <c r="N40" s="1228">
        <f>M40/$I40-100%</f>
        <v>0.17145270787926115</v>
      </c>
      <c r="O40" s="1229">
        <f>M40-$I40</f>
        <v>7222937.1589388549</v>
      </c>
      <c r="P40" s="578">
        <f>P29</f>
        <v>53138300.929850712</v>
      </c>
      <c r="Q40" s="1228">
        <f>P40/$I40-100%</f>
        <v>0.26135744864550969</v>
      </c>
      <c r="R40" s="1229">
        <f>P40-$I40</f>
        <v>11010432.269850723</v>
      </c>
      <c r="S40" s="578">
        <f>S29</f>
        <v>57192075.316145554</v>
      </c>
      <c r="T40" s="1228">
        <f>S40/$I40-100%</f>
        <v>0.35758292871931796</v>
      </c>
      <c r="U40" s="1229">
        <f>S40-$I40</f>
        <v>15064206.656145565</v>
      </c>
      <c r="V40" s="578">
        <f>V29</f>
        <v>61424045.743299484</v>
      </c>
      <c r="W40" s="1228">
        <f>V40/$I40-100%</f>
        <v>0.45803829382000116</v>
      </c>
      <c r="X40" s="1229">
        <f>V40-$I40</f>
        <v>19296177.083299495</v>
      </c>
      <c r="Y40" s="578">
        <f>Y29</f>
        <v>66030612.59353748</v>
      </c>
      <c r="Z40" s="1228">
        <f>Y40/$I40-100%</f>
        <v>0.56738555008440095</v>
      </c>
      <c r="AA40" s="1229">
        <f>Y40-$I40</f>
        <v>23902743.933537491</v>
      </c>
      <c r="AB40" s="578">
        <f>AB29</f>
        <v>71007929.041072756</v>
      </c>
      <c r="AC40" s="1228">
        <f>AB40/$I40-100%</f>
        <v>0.68553338442431366</v>
      </c>
      <c r="AD40" s="1229">
        <f>AB40-$I40</f>
        <v>28880060.381072767</v>
      </c>
      <c r="AE40" s="578">
        <f>AE29</f>
        <v>76448311.482281372</v>
      </c>
      <c r="AF40" s="1228">
        <f>AE40/$I40-100%</f>
        <v>0.81467313476668513</v>
      </c>
      <c r="AG40" s="1229">
        <f>AE40-$I40</f>
        <v>34320442.822281383</v>
      </c>
      <c r="AH40" s="578">
        <f>AH29</f>
        <v>82459907.941182226</v>
      </c>
      <c r="AI40" s="1228">
        <f>AH40/$I40-100%</f>
        <v>0.95737193843554502</v>
      </c>
      <c r="AJ40" s="1229">
        <f>AH40-$I40</f>
        <v>40332039.281182237</v>
      </c>
      <c r="AK40" s="578">
        <f>AK29</f>
        <v>88811048.132743672</v>
      </c>
      <c r="AL40" s="1228">
        <f>AK40/$I40-100%</f>
        <v>1.1081305785846443</v>
      </c>
      <c r="AM40" s="1229">
        <f>AK40-$I40</f>
        <v>46683179.472743683</v>
      </c>
      <c r="AN40" s="578">
        <f>AN29</f>
        <v>95592612.443640605</v>
      </c>
      <c r="AO40" s="1228">
        <f>AN40/$I40-100%</f>
        <v>1.2691063062111394</v>
      </c>
      <c r="AP40" s="1229">
        <f>AN40-$I40</f>
        <v>53464743.783640616</v>
      </c>
      <c r="AQ40" s="578">
        <f>AQ29</f>
        <v>102804185.04274158</v>
      </c>
      <c r="AR40" s="1228">
        <f>AQ40/$I40-100%</f>
        <v>1.4402892506250424</v>
      </c>
      <c r="AS40" s="1229">
        <f>AQ40-$I40</f>
        <v>60676316.382741593</v>
      </c>
      <c r="AT40" s="578">
        <f>AT29</f>
        <v>140999915.87189701</v>
      </c>
      <c r="AU40" s="1228">
        <f>AT40/$I40-100%</f>
        <v>2.3469510885979163</v>
      </c>
      <c r="AV40" s="1229">
        <f>AT40-$I40</f>
        <v>98872047.211897016</v>
      </c>
      <c r="AW40" s="578">
        <f>AW29</f>
        <v>192409224.32755244</v>
      </c>
      <c r="AX40" s="1228">
        <f>AW40/$I40-100%</f>
        <v>3.5672670003892977</v>
      </c>
      <c r="AY40" s="1229">
        <f>AW40-$I40</f>
        <v>150281355.66755244</v>
      </c>
      <c r="AZ40" s="581">
        <f>AVERAGE(O40,R40,U40,X40,AA40,AD40,AG40,AJ40,AM40,AP40,AS40,AW40)</f>
        <v>44438541.9627489</v>
      </c>
      <c r="BA40" s="1235">
        <f>AVERAGE(N40,Q40,T40,W40,Z40,AC40,AF40,AI40,AL40,AO40,AR40,AU40,AX40)</f>
        <v>1.0773184316294671</v>
      </c>
    </row>
    <row r="41" spans="1:53" ht="28.5" customHeight="1" x14ac:dyDescent="0.25">
      <c r="A41" s="1478"/>
      <c r="B41" s="583">
        <v>2</v>
      </c>
      <c r="C41" s="584" t="s">
        <v>152</v>
      </c>
      <c r="D41" s="585">
        <f t="shared" ref="D41:I43" si="68">D30</f>
        <v>978950.1</v>
      </c>
      <c r="E41" s="586">
        <f t="shared" si="68"/>
        <v>1091299.78</v>
      </c>
      <c r="F41" s="586">
        <f t="shared" si="68"/>
        <v>1246575.51</v>
      </c>
      <c r="G41" s="586">
        <f t="shared" si="68"/>
        <v>827519.58000000007</v>
      </c>
      <c r="H41" s="586">
        <f t="shared" si="68"/>
        <v>2218249.1300000004</v>
      </c>
      <c r="I41" s="587">
        <f t="shared" si="68"/>
        <v>3057850.27</v>
      </c>
      <c r="J41" s="575">
        <f t="shared" si="66"/>
        <v>415780.03399999999</v>
      </c>
      <c r="K41" s="576">
        <f t="shared" si="67"/>
        <v>0.39599646177649089</v>
      </c>
      <c r="L41" s="1247"/>
      <c r="M41" s="578">
        <f t="shared" ref="M41:M43" si="69">M30</f>
        <v>3507297.6368764839</v>
      </c>
      <c r="N41" s="1228">
        <f t="shared" ref="N41:N47" si="70">M41/$I41-100%</f>
        <v>0.14698148280376189</v>
      </c>
      <c r="O41" s="1229">
        <f t="shared" ref="O41:O47" si="71">M41-$I41</f>
        <v>449447.36687648389</v>
      </c>
      <c r="P41" s="578">
        <f t="shared" ref="P41:P43" si="72">P30</f>
        <v>3774160.436047087</v>
      </c>
      <c r="Q41" s="1228">
        <f t="shared" ref="Q41:Q47" si="73">P41/$I41-100%</f>
        <v>0.23425285831509557</v>
      </c>
      <c r="R41" s="1229">
        <f t="shared" ref="R41:R43" si="74">P41-$I41</f>
        <v>716310.16604708694</v>
      </c>
      <c r="S41" s="578">
        <f t="shared" ref="S41:S43" si="75">S30</f>
        <v>4064377.6465019942</v>
      </c>
      <c r="T41" s="1228">
        <f t="shared" ref="T41:T47" si="76">S41/$I41-100%</f>
        <v>0.32916175993862318</v>
      </c>
      <c r="U41" s="1229">
        <f t="shared" ref="U41:U43" si="77">S41-$I41</f>
        <v>1006527.3765019942</v>
      </c>
      <c r="V41" s="578">
        <f t="shared" ref="V41:V43" si="78">V30</f>
        <v>4377307.1101255473</v>
      </c>
      <c r="W41" s="1228">
        <f t="shared" ref="W41:W47" si="79">V41/$I41-100%</f>
        <v>0.43149818454830591</v>
      </c>
      <c r="X41" s="1229">
        <f t="shared" ref="X41:X43" si="80">V41-$I41</f>
        <v>1319456.8401255473</v>
      </c>
      <c r="Y41" s="578">
        <f t="shared" ref="Y41:Y43" si="81">Y30</f>
        <v>4714565.759951896</v>
      </c>
      <c r="Z41" s="1228">
        <f t="shared" ref="Z41:Z47" si="82">Y41/$I41-100%</f>
        <v>0.54179091311488436</v>
      </c>
      <c r="AA41" s="1229">
        <f t="shared" ref="AA41:AA43" si="83">Y41-$I41</f>
        <v>1656715.489951896</v>
      </c>
      <c r="AB41" s="578">
        <f t="shared" ref="AB41:AB43" si="84">AB30</f>
        <v>5069764.0930324737</v>
      </c>
      <c r="AC41" s="1228">
        <f t="shared" ref="AC41:AC47" si="85">AB41/$I41-100%</f>
        <v>0.65795040482229816</v>
      </c>
      <c r="AD41" s="1229">
        <f t="shared" ref="AD41:AD43" si="86">AB41-$I41</f>
        <v>2011913.8230324737</v>
      </c>
      <c r="AE41" s="578">
        <f t="shared" ref="AE41:AE43" si="87">AE30</f>
        <v>5454592.2485942775</v>
      </c>
      <c r="AF41" s="1228">
        <f t="shared" ref="AF41:AF47" si="88">AE41/$I41-100%</f>
        <v>0.78379965235978588</v>
      </c>
      <c r="AG41" s="1229">
        <f t="shared" ref="AG41:AG43" si="89">AE41-$I41</f>
        <v>2396741.9785942775</v>
      </c>
      <c r="AH41" s="578">
        <f t="shared" ref="AH41:AH43" si="90">AH30</f>
        <v>5887066.182483064</v>
      </c>
      <c r="AI41" s="1228">
        <f t="shared" ref="AI41:AI47" si="91">AH41/$I41-100%</f>
        <v>0.92523036207494358</v>
      </c>
      <c r="AJ41" s="1229">
        <f t="shared" ref="AJ41:AJ43" si="92">AH41-$I41</f>
        <v>2829215.912483064</v>
      </c>
      <c r="AK41" s="578">
        <f t="shared" ref="AK41:AK43" si="93">AK30</f>
        <v>6336673.4287960548</v>
      </c>
      <c r="AL41" s="1228">
        <f t="shared" ref="AL41:AL47" si="94">AK41/$I41-100%</f>
        <v>1.0722641297920892</v>
      </c>
      <c r="AM41" s="1229">
        <f>AK41-$I41</f>
        <v>3278823.1587960548</v>
      </c>
      <c r="AN41" s="578">
        <f t="shared" ref="AN41:AN43" si="95">AN30</f>
        <v>6838135.1674294826</v>
      </c>
      <c r="AO41" s="1228">
        <f t="shared" ref="AO41:AO47" si="96">AN41/$I41-100%</f>
        <v>1.236255723348247</v>
      </c>
      <c r="AP41" s="1229">
        <f t="shared" ref="AP41:AP43" si="97">AN41-$I41</f>
        <v>3780284.8974294825</v>
      </c>
      <c r="AQ41" s="578">
        <f t="shared" ref="AQ41:AQ43" si="98">AQ30</f>
        <v>7352259.6427866733</v>
      </c>
      <c r="AR41" s="1228">
        <f t="shared" ref="AR41:AR47" si="99">AQ41/$I41-100%</f>
        <v>1.4043883753623665</v>
      </c>
      <c r="AS41" s="1229">
        <f t="shared" ref="AS41:AS43" si="100">AQ41-$I41</f>
        <v>4294409.3727866728</v>
      </c>
      <c r="AT41" s="578">
        <f t="shared" ref="AT41:AT43" si="101">AT30</f>
        <v>10098005.952893727</v>
      </c>
      <c r="AU41" s="1228">
        <f t="shared" ref="AU41:AU47" si="102">AT41/$I41-100%</f>
        <v>2.3023219128691106</v>
      </c>
      <c r="AV41" s="1229">
        <f t="shared" ref="AV41:AV43" si="103">AT41-$I41</f>
        <v>7040155.682893727</v>
      </c>
      <c r="AW41" s="578">
        <f t="shared" ref="AW41:AW43" si="104">AW30</f>
        <v>13825601.727053856</v>
      </c>
      <c r="AX41" s="1228">
        <f t="shared" ref="AX41:AX47" si="105">AW41/$I41-100%</f>
        <v>3.5213468634139033</v>
      </c>
      <c r="AY41" s="1229">
        <f t="shared" ref="AY41:AY43" si="106">AW41-$I41</f>
        <v>10767751.457053857</v>
      </c>
      <c r="AZ41" s="581">
        <f t="shared" ref="AZ41:AZ47" si="107">AVERAGE(O41,R41,U41,X41,AA41,AD41,AG41,AJ41,AM41,AP41,AS41,AW41)</f>
        <v>3130454.009139908</v>
      </c>
      <c r="BA41" s="1235">
        <f t="shared" ref="BA41:BA47" si="108">AVERAGE(N41,Q41,T41,W41,Z41,AC41,AF41,AI41,AL41,AO41,AR41,AU41,AX41)</f>
        <v>1.0451725094433397</v>
      </c>
    </row>
    <row r="42" spans="1:53" ht="28.5" customHeight="1" x14ac:dyDescent="0.25">
      <c r="A42" s="1478"/>
      <c r="B42" s="588">
        <v>3</v>
      </c>
      <c r="C42" s="589" t="s">
        <v>153</v>
      </c>
      <c r="D42" s="585">
        <f t="shared" si="68"/>
        <v>3789017.81</v>
      </c>
      <c r="E42" s="586">
        <f t="shared" si="68"/>
        <v>3997128.7399999998</v>
      </c>
      <c r="F42" s="586">
        <f t="shared" si="68"/>
        <v>4233222.9000000004</v>
      </c>
      <c r="G42" s="586">
        <f t="shared" si="68"/>
        <v>4527598.6000000006</v>
      </c>
      <c r="H42" s="586">
        <f t="shared" si="68"/>
        <v>5749827.3200000003</v>
      </c>
      <c r="I42" s="587">
        <f t="shared" si="68"/>
        <v>7247947.459999999</v>
      </c>
      <c r="J42" s="575">
        <f t="shared" si="66"/>
        <v>691785.92999999982</v>
      </c>
      <c r="K42" s="576">
        <f t="shared" si="67"/>
        <v>0.14280626296184132</v>
      </c>
      <c r="L42" s="1247"/>
      <c r="M42" s="578">
        <f t="shared" si="69"/>
        <v>5596663.0122645218</v>
      </c>
      <c r="N42" s="1228">
        <f t="shared" si="70"/>
        <v>-0.22782787221466383</v>
      </c>
      <c r="O42" s="1229">
        <f t="shared" si="71"/>
        <v>-1651284.4477354772</v>
      </c>
      <c r="P42" s="579">
        <f t="shared" si="72"/>
        <v>8969811.5114703234</v>
      </c>
      <c r="Q42" s="1228">
        <f t="shared" si="73"/>
        <v>0.237565746850809</v>
      </c>
      <c r="R42" s="1229">
        <f t="shared" si="74"/>
        <v>1721864.0514703244</v>
      </c>
      <c r="S42" s="579">
        <f t="shared" si="75"/>
        <v>9649252.2447537594</v>
      </c>
      <c r="T42" s="1228">
        <f t="shared" si="76"/>
        <v>0.33130824940524062</v>
      </c>
      <c r="U42" s="1229">
        <f t="shared" si="77"/>
        <v>2401304.7847537603</v>
      </c>
      <c r="V42" s="579">
        <f t="shared" si="78"/>
        <v>10358132.548547653</v>
      </c>
      <c r="W42" s="1228">
        <f t="shared" si="79"/>
        <v>0.4291125323013385</v>
      </c>
      <c r="X42" s="1229">
        <f t="shared" si="80"/>
        <v>3110185.0885476544</v>
      </c>
      <c r="Y42" s="579">
        <f t="shared" si="81"/>
        <v>11126749.560354928</v>
      </c>
      <c r="Z42" s="1228">
        <f t="shared" si="82"/>
        <v>0.53515869448023423</v>
      </c>
      <c r="AA42" s="1229">
        <f t="shared" si="83"/>
        <v>3878802.1003549285</v>
      </c>
      <c r="AB42" s="579">
        <f t="shared" si="84"/>
        <v>11966575.845924411</v>
      </c>
      <c r="AC42" s="1228">
        <f t="shared" si="85"/>
        <v>0.65102960692880241</v>
      </c>
      <c r="AD42" s="1229">
        <f t="shared" si="86"/>
        <v>4718628.3859244119</v>
      </c>
      <c r="AE42" s="579">
        <f t="shared" si="87"/>
        <v>12882362.134468649</v>
      </c>
      <c r="AF42" s="1228">
        <f t="shared" si="88"/>
        <v>0.77738072820807269</v>
      </c>
      <c r="AG42" s="1229">
        <f t="shared" si="89"/>
        <v>5634414.6744686496</v>
      </c>
      <c r="AH42" s="579">
        <f t="shared" si="90"/>
        <v>13882144.657904133</v>
      </c>
      <c r="AI42" s="1228">
        <f t="shared" si="91"/>
        <v>0.9153208179994361</v>
      </c>
      <c r="AJ42" s="1229">
        <f t="shared" si="92"/>
        <v>6634197.1979041342</v>
      </c>
      <c r="AK42" s="579">
        <f t="shared" si="93"/>
        <v>14937989.750293672</v>
      </c>
      <c r="AL42" s="1228">
        <f t="shared" si="94"/>
        <v>1.0609958657583416</v>
      </c>
      <c r="AM42" s="1229">
        <f t="shared" ref="AM42:AM43" si="109">AK42-$I42</f>
        <v>7690042.2902936731</v>
      </c>
      <c r="AN42" s="579">
        <f t="shared" si="95"/>
        <v>16066240.886456957</v>
      </c>
      <c r="AO42" s="1228">
        <f t="shared" si="96"/>
        <v>1.2166607822591695</v>
      </c>
      <c r="AP42" s="1229">
        <f t="shared" si="97"/>
        <v>8818293.4264569581</v>
      </c>
      <c r="AQ42" s="579">
        <f t="shared" si="98"/>
        <v>17273097.307128802</v>
      </c>
      <c r="AR42" s="1228">
        <f t="shared" si="99"/>
        <v>1.3831708773353615</v>
      </c>
      <c r="AS42" s="1229">
        <f t="shared" si="100"/>
        <v>10025149.847128803</v>
      </c>
      <c r="AT42" s="579">
        <f t="shared" si="101"/>
        <v>23653358.327681758</v>
      </c>
      <c r="AU42" s="1228">
        <f t="shared" si="102"/>
        <v>2.2634560968080968</v>
      </c>
      <c r="AV42" s="1229">
        <f t="shared" si="103"/>
        <v>16405410.867681758</v>
      </c>
      <c r="AW42" s="579">
        <f t="shared" si="104"/>
        <v>32262994.947761916</v>
      </c>
      <c r="AX42" s="1228">
        <f t="shared" si="105"/>
        <v>3.45132847965787</v>
      </c>
      <c r="AY42" s="1229">
        <f t="shared" si="106"/>
        <v>25015047.487761915</v>
      </c>
      <c r="AZ42" s="581">
        <f t="shared" si="107"/>
        <v>7103716.028944145</v>
      </c>
      <c r="BA42" s="1235">
        <f t="shared" si="108"/>
        <v>1.0018969696752391</v>
      </c>
    </row>
    <row r="43" spans="1:53" ht="26.1" customHeight="1" x14ac:dyDescent="0.25">
      <c r="A43" s="1478"/>
      <c r="B43" s="590">
        <v>4</v>
      </c>
      <c r="C43" s="591" t="s">
        <v>289</v>
      </c>
      <c r="D43" s="592">
        <f t="shared" si="68"/>
        <v>218356.50313525699</v>
      </c>
      <c r="E43" s="593">
        <f t="shared" si="68"/>
        <v>225790.47519255755</v>
      </c>
      <c r="F43" s="593">
        <f t="shared" si="68"/>
        <v>250113.38286374373</v>
      </c>
      <c r="G43" s="593">
        <f t="shared" si="68"/>
        <v>314624.29000000004</v>
      </c>
      <c r="H43" s="593">
        <f t="shared" si="68"/>
        <v>374332.14999999997</v>
      </c>
      <c r="I43" s="594">
        <f t="shared" si="68"/>
        <v>595251.43000000005</v>
      </c>
      <c r="J43" s="595">
        <f>AVERAGE(E43 - D43, F43 - E43, G43 - F43, H43 - G43, I43 - H43)</f>
        <v>75378.985372948606</v>
      </c>
      <c r="K43" s="596">
        <f>AVERAGE((E43-D43)/D43,(F43-E43)/E43,(G43-F43)/F43,(H43-G43)/G43,(I43-H43)/H43)</f>
        <v>0.23592787294862427</v>
      </c>
      <c r="L43" s="1247"/>
      <c r="M43" s="578">
        <f t="shared" si="69"/>
        <v>680036.5810909241</v>
      </c>
      <c r="N43" s="1228">
        <f t="shared" si="70"/>
        <v>0.14243586292757682</v>
      </c>
      <c r="O43" s="1229">
        <f t="shared" si="71"/>
        <v>84785.151090924046</v>
      </c>
      <c r="P43" s="578">
        <f t="shared" si="72"/>
        <v>730069.04441493424</v>
      </c>
      <c r="Q43" s="1228">
        <f t="shared" si="73"/>
        <v>0.22648851833070638</v>
      </c>
      <c r="R43" s="1229">
        <f t="shared" si="74"/>
        <v>134817.61441493419</v>
      </c>
      <c r="S43" s="578">
        <f t="shared" si="75"/>
        <v>787451.36431997607</v>
      </c>
      <c r="T43" s="1228">
        <f>S43/$I43-100%</f>
        <v>0.32288865617672857</v>
      </c>
      <c r="U43" s="1229">
        <f t="shared" si="77"/>
        <v>192199.93431997602</v>
      </c>
      <c r="V43" s="578">
        <f t="shared" si="78"/>
        <v>843042.42338468111</v>
      </c>
      <c r="W43" s="1228">
        <f t="shared" si="79"/>
        <v>0.41627954322542493</v>
      </c>
      <c r="X43" s="1229">
        <f t="shared" si="80"/>
        <v>247790.99338468106</v>
      </c>
      <c r="Y43" s="578">
        <f t="shared" si="81"/>
        <v>907236.65857678815</v>
      </c>
      <c r="Z43" s="1228">
        <f t="shared" si="82"/>
        <v>0.52412344238599817</v>
      </c>
      <c r="AA43" s="1229">
        <f t="shared" si="83"/>
        <v>311985.2285767881</v>
      </c>
      <c r="AB43" s="578">
        <f t="shared" si="84"/>
        <v>978720.00279306516</v>
      </c>
      <c r="AC43" s="1228">
        <f t="shared" si="85"/>
        <v>0.6442127703801821</v>
      </c>
      <c r="AD43" s="1229">
        <f t="shared" si="86"/>
        <v>383468.5727930651</v>
      </c>
      <c r="AE43" s="578">
        <f t="shared" si="87"/>
        <v>1044340.1007779451</v>
      </c>
      <c r="AF43" s="1228">
        <f t="shared" si="88"/>
        <v>0.75445206536999843</v>
      </c>
      <c r="AG43" s="1229">
        <f t="shared" si="89"/>
        <v>449088.67077794508</v>
      </c>
      <c r="AH43" s="578">
        <f t="shared" si="90"/>
        <v>1128037.1156152282</v>
      </c>
      <c r="AI43" s="1228">
        <f t="shared" si="91"/>
        <v>0.89505990034367167</v>
      </c>
      <c r="AJ43" s="1229">
        <f t="shared" si="92"/>
        <v>532785.68561522814</v>
      </c>
      <c r="AK43" s="578">
        <f t="shared" si="93"/>
        <v>1215452.495715711</v>
      </c>
      <c r="AL43" s="1228">
        <f t="shared" si="94"/>
        <v>1.0419144490181416</v>
      </c>
      <c r="AM43" s="1229">
        <f t="shared" si="109"/>
        <v>620201.06571571098</v>
      </c>
      <c r="AN43" s="578">
        <f t="shared" si="95"/>
        <v>1299457.3584620166</v>
      </c>
      <c r="AO43" s="1228">
        <f t="shared" si="96"/>
        <v>1.1830394568930584</v>
      </c>
      <c r="AP43" s="1229">
        <f t="shared" si="97"/>
        <v>704205.92846201651</v>
      </c>
      <c r="AQ43" s="578">
        <f t="shared" si="98"/>
        <v>1395058.1663517084</v>
      </c>
      <c r="AR43" s="1228">
        <f t="shared" si="99"/>
        <v>1.3436452161932784</v>
      </c>
      <c r="AS43" s="1229">
        <f t="shared" si="100"/>
        <v>799806.7363517083</v>
      </c>
      <c r="AT43" s="578">
        <f t="shared" si="101"/>
        <v>1894547.8426534366</v>
      </c>
      <c r="AU43" s="1228">
        <f t="shared" si="102"/>
        <v>2.1827690739918699</v>
      </c>
      <c r="AV43" s="1229">
        <f t="shared" si="103"/>
        <v>1299296.4126534364</v>
      </c>
      <c r="AW43" s="578">
        <f t="shared" si="104"/>
        <v>2572959.1071231295</v>
      </c>
      <c r="AX43" s="1228">
        <f t="shared" si="105"/>
        <v>3.3224744661648762</v>
      </c>
      <c r="AY43" s="1229">
        <f t="shared" si="106"/>
        <v>1977707.6771231294</v>
      </c>
      <c r="AZ43" s="581">
        <f t="shared" si="107"/>
        <v>586174.5573855089</v>
      </c>
      <c r="BA43" s="1235">
        <f t="shared" si="108"/>
        <v>0.99998334010780876</v>
      </c>
    </row>
    <row r="44" spans="1:53" ht="28.5" customHeight="1" thickBot="1" x14ac:dyDescent="0.3">
      <c r="A44" s="1478"/>
      <c r="B44" s="597">
        <v>5</v>
      </c>
      <c r="C44" s="597" t="s">
        <v>290</v>
      </c>
      <c r="D44" s="598">
        <f>SUM(D40:D43)</f>
        <v>24530905.903135255</v>
      </c>
      <c r="E44" s="599">
        <f t="shared" ref="E44:K44" si="110">SUM(E40:E43)</f>
        <v>27134210.345192563</v>
      </c>
      <c r="F44" s="599">
        <f t="shared" si="110"/>
        <v>28242526.261863746</v>
      </c>
      <c r="G44" s="599">
        <f t="shared" si="110"/>
        <v>35341138.629999995</v>
      </c>
      <c r="H44" s="599">
        <f t="shared" si="110"/>
        <v>40888493.039999999</v>
      </c>
      <c r="I44" s="600">
        <f t="shared" si="110"/>
        <v>53028917.819999993</v>
      </c>
      <c r="J44" s="598">
        <f t="shared" si="110"/>
        <v>5699602.3833729466</v>
      </c>
      <c r="K44" s="601">
        <f t="shared" si="110"/>
        <v>0.94621954460595559</v>
      </c>
      <c r="L44" s="602"/>
      <c r="M44" s="603">
        <f t="shared" ref="M44" si="111">SUM(M40:M43)</f>
        <v>59134803.049170777</v>
      </c>
      <c r="N44" s="1230">
        <f>M44/$I$44-100%</f>
        <v>0.1151425576870424</v>
      </c>
      <c r="O44" s="1231">
        <f>M44-$I$44</f>
        <v>6105885.2291707844</v>
      </c>
      <c r="P44" s="603">
        <f t="shared" ref="P44" si="112">SUM(P40:P43)</f>
        <v>66612341.92178306</v>
      </c>
      <c r="Q44" s="1230">
        <f>P44/$I$44-100%</f>
        <v>0.25615125973134689</v>
      </c>
      <c r="R44" s="1231">
        <f>P44-$I$44</f>
        <v>13583424.101783067</v>
      </c>
      <c r="S44" s="603">
        <f t="shared" ref="S44" si="113">SUM(S40:S43)</f>
        <v>71693156.571721286</v>
      </c>
      <c r="T44" s="1230">
        <f>S44/$I$44-100%</f>
        <v>0.35196341013547938</v>
      </c>
      <c r="U44" s="1231">
        <f>S44-$I$44</f>
        <v>18664238.751721293</v>
      </c>
      <c r="V44" s="603">
        <f t="shared" ref="V44" si="114">SUM(V40:V43)</f>
        <v>77002527.825357363</v>
      </c>
      <c r="W44" s="1230">
        <f>V44/$I$44-100%</f>
        <v>0.45208559764943312</v>
      </c>
      <c r="X44" s="1231">
        <f>V44-$I$44</f>
        <v>23973610.00535737</v>
      </c>
      <c r="Y44" s="603">
        <f t="shared" ref="Y44" si="115">SUM(Y40:Y43)</f>
        <v>82779164.572421089</v>
      </c>
      <c r="Z44" s="1230">
        <f>Y44/$I$44-100%</f>
        <v>0.56101930749189677</v>
      </c>
      <c r="AA44" s="1231">
        <f>Y44-$I$44</f>
        <v>29750246.752421096</v>
      </c>
      <c r="AB44" s="603">
        <f t="shared" ref="AB44" si="116">SUM(AB40:AB43)</f>
        <v>89022988.982822701</v>
      </c>
      <c r="AC44" s="1230">
        <f>AB44/$I$44-100%</f>
        <v>0.67876307197141128</v>
      </c>
      <c r="AD44" s="1231">
        <f>AB44-$I$44</f>
        <v>35994071.162822708</v>
      </c>
      <c r="AE44" s="603">
        <f t="shared" ref="AE44" si="117">SUM(AE40:AE43)</f>
        <v>95829605.96612224</v>
      </c>
      <c r="AF44" s="1230">
        <f>AE44/$I$44-100%</f>
        <v>0.80711977361868503</v>
      </c>
      <c r="AG44" s="1231">
        <f>AE44-$I$44</f>
        <v>42800688.146122247</v>
      </c>
      <c r="AH44" s="603">
        <f t="shared" ref="AH44" si="118">SUM(AH40:AH43)</f>
        <v>103357155.89718466</v>
      </c>
      <c r="AI44" s="1230">
        <f>AH44/$I$44-100%</f>
        <v>0.94907156597118481</v>
      </c>
      <c r="AJ44" s="1231">
        <f>AH44-$I$44</f>
        <v>50328238.077184662</v>
      </c>
      <c r="AK44" s="603">
        <f t="shared" ref="AK44" si="119">SUM(AK40:AK43)</f>
        <v>111301163.8075491</v>
      </c>
      <c r="AL44" s="1230">
        <f>AK44/$I$44-100%</f>
        <v>1.0988767710732272</v>
      </c>
      <c r="AM44" s="1231">
        <f>AK44-$I$44</f>
        <v>58272245.987549111</v>
      </c>
      <c r="AN44" s="603">
        <f t="shared" ref="AN44" si="120">SUM(AN40:AN43)</f>
        <v>119796445.85598905</v>
      </c>
      <c r="AO44" s="1230">
        <f>AN44/$I$44-100%</f>
        <v>1.2590777028983142</v>
      </c>
      <c r="AP44" s="1231">
        <f>AN44-$I$44</f>
        <v>66767528.035989061</v>
      </c>
      <c r="AQ44" s="603">
        <f t="shared" ref="AQ44" si="121">SUM(AQ40:AQ43)</f>
        <v>128824600.15900876</v>
      </c>
      <c r="AR44" s="1230">
        <f>AQ44/$I$44-100%</f>
        <v>1.4293273454360826</v>
      </c>
      <c r="AS44" s="1231">
        <f>AQ44-$I$44</f>
        <v>75795682.339008763</v>
      </c>
      <c r="AT44" s="603">
        <f t="shared" ref="AT44" si="122">SUM(AT40:AT43)</f>
        <v>176645827.99512592</v>
      </c>
      <c r="AU44" s="1230">
        <f>AT44/$I$44-100%</f>
        <v>2.3311226262381597</v>
      </c>
      <c r="AV44" s="1231">
        <f>AT44-$I$44</f>
        <v>123616910.17512593</v>
      </c>
      <c r="AW44" s="603">
        <f t="shared" ref="AW44" si="123">SUM(AW40:AW43)</f>
        <v>241070780.10949135</v>
      </c>
      <c r="AX44" s="1230">
        <f>AW44/$I$44-100%</f>
        <v>3.5460248864171779</v>
      </c>
      <c r="AY44" s="1231">
        <f>AW44-$I$44</f>
        <v>188041862.28949136</v>
      </c>
      <c r="AZ44" s="599">
        <f t="shared" si="107"/>
        <v>55258886.558218457</v>
      </c>
      <c r="BA44" s="1236">
        <f t="shared" si="108"/>
        <v>1.0642881443322649</v>
      </c>
    </row>
    <row r="45" spans="1:53" s="1239" customFormat="1" ht="9.9499999999999993" customHeight="1" thickBot="1" x14ac:dyDescent="0.3">
      <c r="A45" s="1478"/>
      <c r="B45" s="606"/>
      <c r="C45" s="607"/>
      <c r="D45" s="608"/>
      <c r="E45" s="609"/>
      <c r="F45" s="609"/>
      <c r="G45" s="609"/>
      <c r="H45" s="609"/>
      <c r="I45" s="610"/>
      <c r="J45" s="611"/>
      <c r="K45" s="612"/>
      <c r="L45" s="1248"/>
      <c r="M45" s="1242"/>
      <c r="N45" s="1243"/>
      <c r="O45" s="1244"/>
      <c r="P45" s="1242"/>
      <c r="Q45" s="1243"/>
      <c r="R45" s="1244"/>
      <c r="S45" s="1242"/>
      <c r="T45" s="1243"/>
      <c r="U45" s="1244"/>
      <c r="V45" s="1242"/>
      <c r="W45" s="1243"/>
      <c r="X45" s="1244"/>
      <c r="Y45" s="1242"/>
      <c r="Z45" s="1243"/>
      <c r="AA45" s="1244"/>
      <c r="AB45" s="1242"/>
      <c r="AC45" s="1243"/>
      <c r="AD45" s="1244"/>
      <c r="AE45" s="1242"/>
      <c r="AF45" s="1243"/>
      <c r="AG45" s="1244"/>
      <c r="AH45" s="1242"/>
      <c r="AI45" s="1243"/>
      <c r="AJ45" s="1244"/>
      <c r="AK45" s="1242"/>
      <c r="AL45" s="1243"/>
      <c r="AM45" s="1244"/>
      <c r="AN45" s="1242"/>
      <c r="AO45" s="1243"/>
      <c r="AP45" s="1244"/>
      <c r="AQ45" s="1242"/>
      <c r="AR45" s="1243"/>
      <c r="AS45" s="1244"/>
      <c r="AT45" s="1242"/>
      <c r="AU45" s="1243"/>
      <c r="AV45" s="1244"/>
      <c r="AW45" s="1242"/>
      <c r="AX45" s="1243"/>
      <c r="AY45" s="1244"/>
      <c r="AZ45" s="615" t="e">
        <f t="shared" si="107"/>
        <v>#DIV/0!</v>
      </c>
      <c r="BA45" s="616" t="e">
        <f t="shared" si="108"/>
        <v>#DIV/0!</v>
      </c>
    </row>
    <row r="46" spans="1:53" ht="28.5" customHeight="1" thickBot="1" x14ac:dyDescent="0.3">
      <c r="A46" s="1478"/>
      <c r="B46" s="617">
        <v>6</v>
      </c>
      <c r="C46" s="618" t="s">
        <v>154</v>
      </c>
      <c r="D46" s="585">
        <f>D35</f>
        <v>95526286.88320002</v>
      </c>
      <c r="E46" s="586">
        <f t="shared" ref="E46:I46" si="124">E35</f>
        <v>104771447.29000001</v>
      </c>
      <c r="F46" s="586">
        <f t="shared" si="124"/>
        <v>111755471.70000002</v>
      </c>
      <c r="G46" s="586">
        <f t="shared" si="124"/>
        <v>120104226.41159999</v>
      </c>
      <c r="H46" s="586">
        <f t="shared" si="124"/>
        <v>133463994.9065</v>
      </c>
      <c r="I46" s="587">
        <f t="shared" si="124"/>
        <v>163067516.5</v>
      </c>
      <c r="J46" s="575">
        <f>AVERAGE(E46 - D46, F46 - E46, G46 - F46, H46 - G46, I46 - H46)</f>
        <v>13508245.923359996</v>
      </c>
      <c r="K46" s="576">
        <f>AVERAGE((E46-D46)/D46,(F46-E46)/E46,(G46-F46)/F46,(H46-G46)/G46,(I46-H46)/H46)</f>
        <v>0.11423806667098461</v>
      </c>
      <c r="L46" s="1247"/>
      <c r="M46" s="578">
        <f>M35</f>
        <v>184431852.06439739</v>
      </c>
      <c r="N46" s="1228">
        <f t="shared" si="70"/>
        <v>0.13101527528566614</v>
      </c>
      <c r="O46" s="1229">
        <f t="shared" si="71"/>
        <v>21364335.564397395</v>
      </c>
      <c r="P46" s="578">
        <f>P35</f>
        <v>198237145.23590112</v>
      </c>
      <c r="Q46" s="1228">
        <f t="shared" si="73"/>
        <v>0.21567525826580614</v>
      </c>
      <c r="R46" s="1229">
        <f t="shared" ref="R46:R47" si="125">P46-$I46</f>
        <v>35169628.735901117</v>
      </c>
      <c r="S46" s="578">
        <f>S35</f>
        <v>212897744.18733189</v>
      </c>
      <c r="T46" s="1228">
        <f t="shared" si="76"/>
        <v>0.30558034338697904</v>
      </c>
      <c r="U46" s="1229">
        <f t="shared" ref="U46:U47" si="126">S46-$I46</f>
        <v>49830227.687331885</v>
      </c>
      <c r="V46" s="578">
        <f>V35</f>
        <v>228108905.40010655</v>
      </c>
      <c r="W46" s="1228">
        <f t="shared" si="79"/>
        <v>0.39886171259685899</v>
      </c>
      <c r="X46" s="1229">
        <f t="shared" ref="X46:X47" si="127">V46-$I46</f>
        <v>65041388.900106549</v>
      </c>
      <c r="Y46" s="578">
        <f>Y35</f>
        <v>244847455.17858928</v>
      </c>
      <c r="Z46" s="1228">
        <f t="shared" si="82"/>
        <v>0.50150968404911778</v>
      </c>
      <c r="AA46" s="1229">
        <f t="shared" ref="AA46:AA47" si="128">Y46-$I46</f>
        <v>81779938.678589284</v>
      </c>
      <c r="AB46" s="578">
        <f>AB35</f>
        <v>262990161.2619952</v>
      </c>
      <c r="AC46" s="1228">
        <f t="shared" si="85"/>
        <v>0.61276854462915176</v>
      </c>
      <c r="AD46" s="1229">
        <f t="shared" ref="AD46:AD47" si="129">AB46-$I46</f>
        <v>99922644.761995196</v>
      </c>
      <c r="AE46" s="578">
        <f>AE35</f>
        <v>282671557.14509195</v>
      </c>
      <c r="AF46" s="1228">
        <f t="shared" si="88"/>
        <v>0.7334633114688538</v>
      </c>
      <c r="AG46" s="1229">
        <f t="shared" ref="AG46:AG47" si="130">AE46-$I46</f>
        <v>119604040.64509195</v>
      </c>
      <c r="AH46" s="578">
        <f>AH35</f>
        <v>304228479.4930616</v>
      </c>
      <c r="AI46" s="1228">
        <f t="shared" si="91"/>
        <v>0.86565961156992044</v>
      </c>
      <c r="AJ46" s="1229">
        <f t="shared" ref="AJ46:AJ47" si="131">AH46-$I46</f>
        <v>141160962.9930616</v>
      </c>
      <c r="AK46" s="578">
        <f>AK35</f>
        <v>326728105.59925115</v>
      </c>
      <c r="AL46" s="1228">
        <f t="shared" si="94"/>
        <v>1.0036369757262547</v>
      </c>
      <c r="AM46" s="1229">
        <f t="shared" ref="AM46:AM47" si="132">AK46-$I46</f>
        <v>163660589.09925115</v>
      </c>
      <c r="AN46" s="578">
        <f>AN35</f>
        <v>350513383.53701031</v>
      </c>
      <c r="AO46" s="1228">
        <f t="shared" si="96"/>
        <v>1.1494985087174632</v>
      </c>
      <c r="AP46" s="1229">
        <f t="shared" ref="AP46:AP47" si="133">AN46-$I46</f>
        <v>187445867.03701031</v>
      </c>
      <c r="AQ46" s="578">
        <f>AQ35</f>
        <v>375682051.31696582</v>
      </c>
      <c r="AR46" s="1228">
        <f t="shared" si="99"/>
        <v>1.3038435819740091</v>
      </c>
      <c r="AS46" s="1229">
        <f t="shared" ref="AS46:AS47" si="134">AQ46-$I46</f>
        <v>212614534.81696582</v>
      </c>
      <c r="AT46" s="578">
        <f>AT35</f>
        <v>510529022.24358475</v>
      </c>
      <c r="AU46" s="1228">
        <f t="shared" si="102"/>
        <v>2.1307830842176636</v>
      </c>
      <c r="AV46" s="1229">
        <f t="shared" ref="AV46:AV47" si="135">AT46-$I46</f>
        <v>347461505.74358475</v>
      </c>
      <c r="AW46" s="578">
        <f>AW35</f>
        <v>696682150.12376523</v>
      </c>
      <c r="AX46" s="1228">
        <f t="shared" si="105"/>
        <v>3.2723539615798662</v>
      </c>
      <c r="AY46" s="1229">
        <f t="shared" ref="AY46:AY47" si="136">AW46-$I46</f>
        <v>533614633.62376523</v>
      </c>
      <c r="AZ46" s="625">
        <f t="shared" si="107"/>
        <v>156189692.42028895</v>
      </c>
      <c r="BA46" s="1237">
        <f t="shared" si="108"/>
        <v>0.97112691180520094</v>
      </c>
    </row>
    <row r="47" spans="1:53" s="1239" customFormat="1" ht="22.5" customHeight="1" thickBot="1" x14ac:dyDescent="0.3">
      <c r="A47" s="1479"/>
      <c r="B47" s="1240"/>
      <c r="C47" s="1241" t="s">
        <v>230</v>
      </c>
      <c r="D47" s="1256">
        <f>D44+D46</f>
        <v>120057192.78633527</v>
      </c>
      <c r="E47" s="1256">
        <f t="shared" ref="E47:I47" si="137">E44+E46</f>
        <v>131905657.63519257</v>
      </c>
      <c r="F47" s="1256">
        <f t="shared" si="137"/>
        <v>139997997.96186376</v>
      </c>
      <c r="G47" s="1256">
        <f t="shared" si="137"/>
        <v>155445365.04159999</v>
      </c>
      <c r="H47" s="1256">
        <f t="shared" si="137"/>
        <v>174352487.9465</v>
      </c>
      <c r="I47" s="1256">
        <f t="shared" si="137"/>
        <v>216096434.31999999</v>
      </c>
      <c r="J47" s="1257">
        <f>AVERAGE(E47 - D47, F47 - E47, G47 - F47, H47 - G47, I47 - H47)</f>
        <v>19207848.306732945</v>
      </c>
      <c r="K47" s="1258">
        <f>AVERAGE((E47-D47)/D47,(F47-E47)/E47,(G47-F47)/F47,(H47-G47)/G47,(I47-H47)/H47)</f>
        <v>0.12628684159379844</v>
      </c>
      <c r="L47" s="1249"/>
      <c r="M47" s="1260">
        <f t="shared" ref="M47" si="138">M44+M46</f>
        <v>243566655.11356819</v>
      </c>
      <c r="N47" s="1243">
        <f t="shared" si="70"/>
        <v>0.12712019464832869</v>
      </c>
      <c r="O47" s="1244">
        <f t="shared" si="71"/>
        <v>27470220.793568194</v>
      </c>
      <c r="P47" s="1260">
        <f t="shared" ref="P47" si="139">P44+P46</f>
        <v>264849487.15768418</v>
      </c>
      <c r="Q47" s="1243">
        <f t="shared" si="73"/>
        <v>0.22560785415593521</v>
      </c>
      <c r="R47" s="1244">
        <f t="shared" si="125"/>
        <v>48753052.837684184</v>
      </c>
      <c r="S47" s="1260">
        <f t="shared" ref="S47" si="140">S44+S46</f>
        <v>284590900.75905317</v>
      </c>
      <c r="T47" s="1243">
        <f t="shared" si="76"/>
        <v>0.31696250173950191</v>
      </c>
      <c r="U47" s="1244">
        <f t="shared" si="126"/>
        <v>68494466.439053178</v>
      </c>
      <c r="V47" s="1260">
        <f t="shared" ref="V47" si="141">V44+V46</f>
        <v>305111433.22546393</v>
      </c>
      <c r="W47" s="1243">
        <f t="shared" si="79"/>
        <v>0.41192257144626798</v>
      </c>
      <c r="X47" s="1244">
        <f t="shared" si="127"/>
        <v>89014998.905463934</v>
      </c>
      <c r="Y47" s="1260">
        <f t="shared" ref="Y47" si="142">Y44+Y46</f>
        <v>327626619.75101036</v>
      </c>
      <c r="Z47" s="1243">
        <f t="shared" si="82"/>
        <v>0.5161130297312273</v>
      </c>
      <c r="AA47" s="1244">
        <f t="shared" si="128"/>
        <v>111530185.43101037</v>
      </c>
      <c r="AB47" s="1260">
        <f t="shared" ref="AB47" si="143">AB44+AB46</f>
        <v>352013150.24481791</v>
      </c>
      <c r="AC47" s="1243">
        <f t="shared" si="85"/>
        <v>0.62896325130265529</v>
      </c>
      <c r="AD47" s="1244">
        <f t="shared" si="129"/>
        <v>135916715.92481792</v>
      </c>
      <c r="AE47" s="1260">
        <f t="shared" ref="AE47" si="144">AE44+AE46</f>
        <v>378501163.11121416</v>
      </c>
      <c r="AF47" s="1243">
        <f t="shared" si="88"/>
        <v>0.75153821627025064</v>
      </c>
      <c r="AG47" s="1244">
        <f t="shared" si="130"/>
        <v>162404728.79121417</v>
      </c>
      <c r="AH47" s="1260">
        <f t="shared" ref="AH47" si="145">AH44+AH46</f>
        <v>407585635.39024627</v>
      </c>
      <c r="AI47" s="1243">
        <f t="shared" si="91"/>
        <v>0.88612846238214726</v>
      </c>
      <c r="AJ47" s="1244">
        <f t="shared" si="131"/>
        <v>191489201.07024628</v>
      </c>
      <c r="AK47" s="1260">
        <f t="shared" ref="AK47" si="146">AK44+AK46</f>
        <v>438029269.40680027</v>
      </c>
      <c r="AL47" s="1243">
        <f t="shared" si="94"/>
        <v>1.027008315917687</v>
      </c>
      <c r="AM47" s="1244">
        <f t="shared" si="132"/>
        <v>221932835.08680028</v>
      </c>
      <c r="AN47" s="1260">
        <f t="shared" ref="AN47" si="147">AN44+AN46</f>
        <v>470309829.39299935</v>
      </c>
      <c r="AO47" s="1243">
        <f t="shared" si="96"/>
        <v>1.1763886612610879</v>
      </c>
      <c r="AP47" s="1244">
        <f t="shared" si="133"/>
        <v>254213395.07299936</v>
      </c>
      <c r="AQ47" s="1260">
        <f t="shared" ref="AQ47" si="148">AQ44+AQ46</f>
        <v>504506651.47597456</v>
      </c>
      <c r="AR47" s="1243">
        <f t="shared" si="99"/>
        <v>1.3346366313887938</v>
      </c>
      <c r="AS47" s="1244">
        <f t="shared" si="134"/>
        <v>288410217.15597457</v>
      </c>
      <c r="AT47" s="1260">
        <f t="shared" ref="AT47" si="149">AT44+AT46</f>
        <v>687174850.23871064</v>
      </c>
      <c r="AU47" s="1243">
        <f t="shared" si="102"/>
        <v>2.1799453443138637</v>
      </c>
      <c r="AV47" s="1244">
        <f t="shared" si="135"/>
        <v>471078415.91871065</v>
      </c>
      <c r="AW47" s="1260">
        <f t="shared" ref="AW47" si="150">AW44+AW46</f>
        <v>937752930.23325658</v>
      </c>
      <c r="AX47" s="1243">
        <f t="shared" si="105"/>
        <v>3.3395113537348466</v>
      </c>
      <c r="AY47" s="1244">
        <f t="shared" si="136"/>
        <v>721656495.91325665</v>
      </c>
      <c r="AZ47" s="1263">
        <f t="shared" si="107"/>
        <v>211448578.97850743</v>
      </c>
      <c r="BA47" s="1264">
        <f t="shared" si="108"/>
        <v>0.9939881837148149</v>
      </c>
    </row>
  </sheetData>
  <mergeCells count="34">
    <mergeCell ref="AR39:AS39"/>
    <mergeCell ref="AU39:AV39"/>
    <mergeCell ref="AX39:AY39"/>
    <mergeCell ref="A39:A47"/>
    <mergeCell ref="A27:C27"/>
    <mergeCell ref="A38:C38"/>
    <mergeCell ref="AC39:AD39"/>
    <mergeCell ref="AF39:AG39"/>
    <mergeCell ref="AI39:AJ39"/>
    <mergeCell ref="AL39:AM39"/>
    <mergeCell ref="AO39:AP39"/>
    <mergeCell ref="N39:O39"/>
    <mergeCell ref="Q39:R39"/>
    <mergeCell ref="T39:U39"/>
    <mergeCell ref="W39:X39"/>
    <mergeCell ref="Z39:AA39"/>
    <mergeCell ref="AC28:AD28"/>
    <mergeCell ref="B5:C5"/>
    <mergeCell ref="B6:C6"/>
    <mergeCell ref="A8:A16"/>
    <mergeCell ref="A18:A26"/>
    <mergeCell ref="A28:A36"/>
    <mergeCell ref="N28:O28"/>
    <mergeCell ref="Q28:R28"/>
    <mergeCell ref="T28:U28"/>
    <mergeCell ref="W28:X28"/>
    <mergeCell ref="Z28:AA28"/>
    <mergeCell ref="AX28:AY28"/>
    <mergeCell ref="AF28:AG28"/>
    <mergeCell ref="AI28:AJ28"/>
    <mergeCell ref="AL28:AM28"/>
    <mergeCell ref="AO28:AP28"/>
    <mergeCell ref="AR28:AS28"/>
    <mergeCell ref="AU28:AV28"/>
  </mergeCells>
  <hyperlinks>
    <hyperlink ref="C1" location="'Satura rādītājs'!A1" display="ATGRIEZTIES UZ SATURA RĀDĪTĀJU" xr:uid="{DDC08841-7516-4E82-95D4-CDB341CBD301}"/>
  </hyperlink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B93BD-9D9F-4FF5-AB8D-80CE2A021304}">
  <sheetPr codeName="Sheet108"/>
  <dimension ref="A1:LM125"/>
  <sheetViews>
    <sheetView zoomScale="60" zoomScaleNormal="60" workbookViewId="0">
      <pane xSplit="2" ySplit="7" topLeftCell="KS8" activePane="bottomRight" state="frozen"/>
      <selection pane="topRight" activeCell="I28" sqref="I28"/>
      <selection pane="bottomLeft" activeCell="I28" sqref="I28"/>
      <selection pane="bottomRight" activeCell="LQ17" sqref="LQ17"/>
    </sheetView>
  </sheetViews>
  <sheetFormatPr defaultColWidth="8.42578125" defaultRowHeight="15" outlineLevelCol="1" x14ac:dyDescent="0.25"/>
  <cols>
    <col min="1" max="1" width="12.42578125" style="641" bestFit="1" customWidth="1"/>
    <col min="2" max="2" width="22.42578125" style="642" bestFit="1" customWidth="1"/>
    <col min="3" max="3" width="11.42578125" style="131" bestFit="1" customWidth="1"/>
    <col min="4" max="4" width="11" style="131" bestFit="1" customWidth="1"/>
    <col min="5" max="5" width="11.42578125" style="131" bestFit="1" customWidth="1"/>
    <col min="6" max="6" width="11" style="698" bestFit="1" customWidth="1"/>
    <col min="7" max="7" width="11.42578125" style="131" bestFit="1" customWidth="1"/>
    <col min="8" max="9" width="11" style="131" bestFit="1" customWidth="1"/>
    <col min="10" max="17" width="11" style="131" customWidth="1"/>
    <col min="18" max="18" width="11.42578125" style="131" bestFit="1" customWidth="1"/>
    <col min="19" max="19" width="11" style="131" bestFit="1" customWidth="1"/>
    <col min="20" max="21" width="11.42578125" style="131" bestFit="1" customWidth="1"/>
    <col min="22" max="22" width="9" style="131" bestFit="1" customWidth="1"/>
    <col min="23" max="29" width="9.42578125" style="131" bestFit="1" customWidth="1"/>
    <col min="30" max="37" width="9.42578125" style="131" customWidth="1"/>
    <col min="38" max="41" width="9.42578125" style="131" bestFit="1" customWidth="1"/>
    <col min="42" max="42" width="6.42578125" style="131" bestFit="1" customWidth="1"/>
    <col min="43" max="43" width="11.42578125" style="131" bestFit="1" customWidth="1"/>
    <col min="44" max="44" width="11" style="131" bestFit="1" customWidth="1"/>
    <col min="45" max="49" width="11.42578125" style="131" bestFit="1" customWidth="1"/>
    <col min="50" max="57" width="11.42578125" style="131" customWidth="1"/>
    <col min="58" max="58" width="11.42578125" style="131" bestFit="1" customWidth="1"/>
    <col min="59" max="59" width="11" style="131" bestFit="1" customWidth="1"/>
    <col min="60" max="61" width="11.42578125" style="131" bestFit="1" customWidth="1"/>
    <col min="62" max="62" width="7.140625" style="131" bestFit="1" customWidth="1"/>
    <col min="63" max="63" width="1" style="643" customWidth="1"/>
    <col min="64" max="64" width="11.42578125" style="131" bestFit="1" customWidth="1"/>
    <col min="65" max="65" width="11" style="131" bestFit="1" customWidth="1"/>
    <col min="66" max="66" width="11.42578125" style="131" bestFit="1" customWidth="1"/>
    <col min="67" max="67" width="11" style="131" bestFit="1" customWidth="1"/>
    <col min="68" max="68" width="11.42578125" style="131" bestFit="1" customWidth="1"/>
    <col min="69" max="70" width="11" style="131" bestFit="1" customWidth="1"/>
    <col min="71" max="78" width="11" style="131" customWidth="1"/>
    <col min="79" max="79" width="11.42578125" style="131" bestFit="1" customWidth="1"/>
    <col min="80" max="80" width="11" style="131" bestFit="1" customWidth="1"/>
    <col min="81" max="82" width="11.42578125" style="131" bestFit="1" customWidth="1"/>
    <col min="83" max="83" width="6.42578125" style="131" bestFit="1" customWidth="1"/>
    <col min="84" max="90" width="9.42578125" style="131" bestFit="1" customWidth="1"/>
    <col min="91" max="98" width="9.42578125" style="131" customWidth="1"/>
    <col min="99" max="102" width="9.42578125" style="131" bestFit="1" customWidth="1"/>
    <col min="103" max="103" width="6.42578125" style="131" bestFit="1" customWidth="1"/>
    <col min="104" max="104" width="11.42578125" style="131" bestFit="1" customWidth="1"/>
    <col min="105" max="105" width="11" style="131" bestFit="1" customWidth="1"/>
    <col min="106" max="110" width="11.42578125" style="131" bestFit="1" customWidth="1"/>
    <col min="111" max="118" width="11.42578125" style="131" customWidth="1"/>
    <col min="119" max="119" width="11.42578125" style="131" bestFit="1" customWidth="1"/>
    <col min="120" max="120" width="11" style="131" bestFit="1" customWidth="1"/>
    <col min="121" max="122" width="11.42578125" style="131" bestFit="1" customWidth="1"/>
    <col min="123" max="123" width="6.42578125" style="131" bestFit="1" customWidth="1"/>
    <col min="124" max="124" width="1.42578125" style="643" bestFit="1" customWidth="1"/>
    <col min="125" max="125" width="11.140625" style="131" customWidth="1" outlineLevel="1"/>
    <col min="126" max="126" width="11" style="131" customWidth="1" outlineLevel="1"/>
    <col min="127" max="127" width="11.42578125" style="131" customWidth="1" outlineLevel="1"/>
    <col min="128" max="128" width="11" style="131" customWidth="1" outlineLevel="1"/>
    <col min="129" max="129" width="11.42578125" style="131" customWidth="1" outlineLevel="1"/>
    <col min="130" max="139" width="11" style="131" customWidth="1" outlineLevel="1"/>
    <col min="140" max="140" width="11.42578125" style="131" customWidth="1" outlineLevel="1"/>
    <col min="141" max="141" width="11" style="131" customWidth="1" outlineLevel="1"/>
    <col min="142" max="143" width="11.42578125" style="131" customWidth="1" outlineLevel="1"/>
    <col min="144" max="144" width="6.42578125" style="131" customWidth="1" outlineLevel="1"/>
    <col min="145" max="163" width="9.42578125" style="131" customWidth="1" outlineLevel="1"/>
    <col min="164" max="164" width="6.42578125" style="131" customWidth="1" outlineLevel="1"/>
    <col min="165" max="165" width="11.42578125" style="131" bestFit="1" customWidth="1"/>
    <col min="166" max="166" width="11" style="131" bestFit="1" customWidth="1"/>
    <col min="167" max="171" width="11.42578125" style="131" bestFit="1" customWidth="1"/>
    <col min="172" max="179" width="11.42578125" style="131" customWidth="1"/>
    <col min="180" max="180" width="11.42578125" style="131" bestFit="1" customWidth="1"/>
    <col min="181" max="181" width="11" style="131" bestFit="1" customWidth="1"/>
    <col min="182" max="183" width="11.42578125" style="131" bestFit="1" customWidth="1"/>
    <col min="184" max="184" width="9" style="131" bestFit="1" customWidth="1"/>
    <col min="185" max="186" width="9.42578125" style="131" bestFit="1" customWidth="1"/>
    <col min="187" max="187" width="9.140625" style="131" bestFit="1" customWidth="1"/>
    <col min="188" max="191" width="9.42578125" style="131" bestFit="1" customWidth="1"/>
    <col min="192" max="199" width="9.42578125" style="131" customWidth="1"/>
    <col min="200" max="203" width="9.42578125" style="131" bestFit="1" customWidth="1"/>
    <col min="204" max="204" width="6.42578125" style="131" bestFit="1" customWidth="1"/>
    <col min="205" max="205" width="1.42578125" style="643" bestFit="1" customWidth="1"/>
    <col min="206" max="206" width="11.42578125" style="131" bestFit="1" customWidth="1"/>
    <col min="207" max="207" width="11" style="131" bestFit="1" customWidth="1"/>
    <col min="208" max="208" width="11.42578125" style="131" bestFit="1" customWidth="1"/>
    <col min="209" max="209" width="11" style="131" bestFit="1" customWidth="1"/>
    <col min="210" max="210" width="11.42578125" style="131" bestFit="1" customWidth="1"/>
    <col min="211" max="212" width="11" style="131" bestFit="1" customWidth="1"/>
    <col min="213" max="220" width="11" style="131" customWidth="1"/>
    <col min="221" max="221" width="11.42578125" style="131" bestFit="1" customWidth="1"/>
    <col min="222" max="222" width="11" style="131" bestFit="1" customWidth="1"/>
    <col min="223" max="224" width="11.42578125" style="131" bestFit="1" customWidth="1"/>
    <col min="225" max="225" width="6.42578125" style="131" bestFit="1" customWidth="1"/>
    <col min="226" max="232" width="9.42578125" style="131" bestFit="1" customWidth="1"/>
    <col min="233" max="240" width="9.42578125" style="131" customWidth="1"/>
    <col min="241" max="244" width="9.42578125" style="131" bestFit="1" customWidth="1"/>
    <col min="245" max="245" width="6.42578125" style="131" bestFit="1" customWidth="1"/>
    <col min="246" max="246" width="11.42578125" style="131" bestFit="1" customWidth="1"/>
    <col min="247" max="247" width="11" style="131" bestFit="1" customWidth="1"/>
    <col min="248" max="252" width="11.42578125" style="131" bestFit="1" customWidth="1"/>
    <col min="253" max="260" width="11.42578125" style="131" customWidth="1"/>
    <col min="261" max="261" width="11.42578125" style="131" bestFit="1" customWidth="1"/>
    <col min="262" max="262" width="11" style="131" bestFit="1" customWidth="1"/>
    <col min="263" max="264" width="11.42578125" style="131" bestFit="1" customWidth="1"/>
    <col min="265" max="265" width="2.42578125" style="643" bestFit="1" customWidth="1"/>
    <col min="266" max="266" width="11.42578125" style="131" bestFit="1" customWidth="1"/>
    <col min="267" max="267" width="11" style="131" bestFit="1" customWidth="1"/>
    <col min="268" max="272" width="11.42578125" style="131" bestFit="1" customWidth="1"/>
    <col min="273" max="280" width="11.42578125" style="131" customWidth="1"/>
    <col min="281" max="281" width="11.42578125" style="131" bestFit="1" customWidth="1"/>
    <col min="282" max="282" width="11" style="131" bestFit="1" customWidth="1"/>
    <col min="283" max="284" width="11.42578125" style="131" bestFit="1" customWidth="1"/>
    <col min="285" max="285" width="8.42578125" style="131"/>
    <col min="286" max="286" width="25.140625" style="131" bestFit="1" customWidth="1"/>
    <col min="287" max="325" width="8.85546875" style="131" bestFit="1" customWidth="1"/>
    <col min="326" max="16384" width="8.42578125" style="131"/>
  </cols>
  <sheetData>
    <row r="1" spans="1:325" ht="20.25" x14ac:dyDescent="0.25">
      <c r="A1" s="1392" t="s">
        <v>84</v>
      </c>
      <c r="B1" s="1392"/>
      <c r="C1" s="1392"/>
      <c r="D1" s="1392"/>
      <c r="F1" s="1136"/>
    </row>
    <row r="2" spans="1:325" x14ac:dyDescent="0.25">
      <c r="F2" s="131"/>
    </row>
    <row r="3" spans="1:325" ht="20.25" x14ac:dyDescent="0.25">
      <c r="A3" s="763" t="s">
        <v>340</v>
      </c>
      <c r="F3" s="131"/>
    </row>
    <row r="4" spans="1:325" ht="15.75" thickBot="1" x14ac:dyDescent="0.3">
      <c r="F4" s="131"/>
    </row>
    <row r="5" spans="1:325" s="648" customFormat="1" ht="21.6" customHeight="1" thickBot="1" x14ac:dyDescent="0.3">
      <c r="A5" s="1525" t="s">
        <v>295</v>
      </c>
      <c r="B5" s="1525" t="s">
        <v>296</v>
      </c>
      <c r="C5" s="1528" t="s">
        <v>341</v>
      </c>
      <c r="D5" s="1529"/>
      <c r="E5" s="1529"/>
      <c r="F5" s="1529"/>
      <c r="G5" s="1529"/>
      <c r="H5" s="1529"/>
      <c r="I5" s="1529"/>
      <c r="J5" s="1529"/>
      <c r="K5" s="1529"/>
      <c r="L5" s="1529"/>
      <c r="M5" s="1529"/>
      <c r="N5" s="1529"/>
      <c r="O5" s="1529"/>
      <c r="P5" s="1529"/>
      <c r="Q5" s="1529"/>
      <c r="R5" s="1529"/>
      <c r="S5" s="1529"/>
      <c r="T5" s="1529"/>
      <c r="U5" s="1529"/>
      <c r="V5" s="1529"/>
      <c r="W5" s="1529"/>
      <c r="X5" s="1529"/>
      <c r="Y5" s="1529"/>
      <c r="Z5" s="1529"/>
      <c r="AA5" s="1529"/>
      <c r="AB5" s="1529"/>
      <c r="AC5" s="1529"/>
      <c r="AD5" s="1529"/>
      <c r="AE5" s="1529"/>
      <c r="AF5" s="1529"/>
      <c r="AG5" s="1529"/>
      <c r="AH5" s="1529"/>
      <c r="AI5" s="1529"/>
      <c r="AJ5" s="1529"/>
      <c r="AK5" s="1529"/>
      <c r="AL5" s="1529"/>
      <c r="AM5" s="1529"/>
      <c r="AN5" s="1529"/>
      <c r="AO5" s="1529"/>
      <c r="AP5" s="1529"/>
      <c r="AQ5" s="1530"/>
      <c r="AR5" s="1530"/>
      <c r="AS5" s="1530"/>
      <c r="AT5" s="1530"/>
      <c r="AU5" s="1530"/>
      <c r="AV5" s="1530"/>
      <c r="AW5" s="1530"/>
      <c r="AX5" s="1530"/>
      <c r="AY5" s="1530"/>
      <c r="AZ5" s="1530"/>
      <c r="BA5" s="1530"/>
      <c r="BB5" s="1530"/>
      <c r="BC5" s="1530"/>
      <c r="BD5" s="1530"/>
      <c r="BE5" s="1530"/>
      <c r="BF5" s="1530"/>
      <c r="BG5" s="1530"/>
      <c r="BH5" s="1530"/>
      <c r="BI5" s="1530"/>
      <c r="BJ5" s="1531"/>
      <c r="BK5" s="644"/>
      <c r="BL5" s="1532" t="s">
        <v>342</v>
      </c>
      <c r="BM5" s="1533"/>
      <c r="BN5" s="1533"/>
      <c r="BO5" s="1533"/>
      <c r="BP5" s="1533"/>
      <c r="BQ5" s="1533"/>
      <c r="BR5" s="1533"/>
      <c r="BS5" s="1533"/>
      <c r="BT5" s="1533"/>
      <c r="BU5" s="1533"/>
      <c r="BV5" s="1533"/>
      <c r="BW5" s="1533"/>
      <c r="BX5" s="1533"/>
      <c r="BY5" s="1533"/>
      <c r="BZ5" s="1533"/>
      <c r="CA5" s="1533"/>
      <c r="CB5" s="1533"/>
      <c r="CC5" s="1533"/>
      <c r="CD5" s="1533"/>
      <c r="CE5" s="1533"/>
      <c r="CF5" s="1533"/>
      <c r="CG5" s="1533"/>
      <c r="CH5" s="1533"/>
      <c r="CI5" s="1533"/>
      <c r="CJ5" s="1533"/>
      <c r="CK5" s="1533"/>
      <c r="CL5" s="1533"/>
      <c r="CM5" s="1533"/>
      <c r="CN5" s="1533"/>
      <c r="CO5" s="1533"/>
      <c r="CP5" s="1533"/>
      <c r="CQ5" s="1533"/>
      <c r="CR5" s="1533"/>
      <c r="CS5" s="1533"/>
      <c r="CT5" s="1533"/>
      <c r="CU5" s="1533"/>
      <c r="CV5" s="1533"/>
      <c r="CW5" s="1533"/>
      <c r="CX5" s="1533"/>
      <c r="CY5" s="1533"/>
      <c r="CZ5" s="1534"/>
      <c r="DA5" s="1534"/>
      <c r="DB5" s="1534"/>
      <c r="DC5" s="1534"/>
      <c r="DD5" s="1534"/>
      <c r="DE5" s="1534"/>
      <c r="DF5" s="1534"/>
      <c r="DG5" s="1534"/>
      <c r="DH5" s="1534"/>
      <c r="DI5" s="1534"/>
      <c r="DJ5" s="1534"/>
      <c r="DK5" s="1534"/>
      <c r="DL5" s="1534"/>
      <c r="DM5" s="1534"/>
      <c r="DN5" s="1534"/>
      <c r="DO5" s="1534"/>
      <c r="DP5" s="1534"/>
      <c r="DQ5" s="1534"/>
      <c r="DR5" s="1534"/>
      <c r="DS5" s="1535"/>
      <c r="DT5" s="644"/>
      <c r="DU5" s="1555" t="s">
        <v>343</v>
      </c>
      <c r="DV5" s="1556"/>
      <c r="DW5" s="1556"/>
      <c r="DX5" s="1556"/>
      <c r="DY5" s="1556"/>
      <c r="DZ5" s="1556"/>
      <c r="EA5" s="1556"/>
      <c r="EB5" s="1556"/>
      <c r="EC5" s="1556"/>
      <c r="ED5" s="1556"/>
      <c r="EE5" s="1556"/>
      <c r="EF5" s="1556"/>
      <c r="EG5" s="1556"/>
      <c r="EH5" s="1556"/>
      <c r="EI5" s="1556"/>
      <c r="EJ5" s="1556"/>
      <c r="EK5" s="1556"/>
      <c r="EL5" s="1556"/>
      <c r="EM5" s="1556"/>
      <c r="EN5" s="1556"/>
      <c r="EO5" s="1556"/>
      <c r="EP5" s="1556"/>
      <c r="EQ5" s="1556"/>
      <c r="ER5" s="1556"/>
      <c r="ES5" s="1556"/>
      <c r="ET5" s="1556"/>
      <c r="EU5" s="1556"/>
      <c r="EV5" s="1556"/>
      <c r="EW5" s="1556"/>
      <c r="EX5" s="1556"/>
      <c r="EY5" s="1556"/>
      <c r="EZ5" s="1556"/>
      <c r="FA5" s="1556"/>
      <c r="FB5" s="1556"/>
      <c r="FC5" s="1556"/>
      <c r="FD5" s="1556"/>
      <c r="FE5" s="1556"/>
      <c r="FF5" s="1556"/>
      <c r="FG5" s="1556"/>
      <c r="FH5" s="1556"/>
      <c r="FI5" s="1556"/>
      <c r="FJ5" s="1556"/>
      <c r="FK5" s="1556"/>
      <c r="FL5" s="1556"/>
      <c r="FM5" s="1556"/>
      <c r="FN5" s="1556"/>
      <c r="FO5" s="1556"/>
      <c r="FP5" s="1556"/>
      <c r="FQ5" s="1556"/>
      <c r="FR5" s="1556"/>
      <c r="FS5" s="1556"/>
      <c r="FT5" s="1556"/>
      <c r="FU5" s="1556"/>
      <c r="FV5" s="1556"/>
      <c r="FW5" s="1556"/>
      <c r="FX5" s="1556"/>
      <c r="FY5" s="1556"/>
      <c r="FZ5" s="1556"/>
      <c r="GA5" s="1556"/>
      <c r="GB5" s="1556"/>
      <c r="GC5" s="1556"/>
      <c r="GD5" s="1556"/>
      <c r="GE5" s="1556"/>
      <c r="GF5" s="1556"/>
      <c r="GG5" s="1556"/>
      <c r="GH5" s="1556"/>
      <c r="GI5" s="1556"/>
      <c r="GJ5" s="1556"/>
      <c r="GK5" s="1556"/>
      <c r="GL5" s="1556"/>
      <c r="GM5" s="1556"/>
      <c r="GN5" s="1556"/>
      <c r="GO5" s="1556"/>
      <c r="GP5" s="1556"/>
      <c r="GQ5" s="1556"/>
      <c r="GR5" s="1556"/>
      <c r="GS5" s="1556"/>
      <c r="GT5" s="1556"/>
      <c r="GU5" s="1556"/>
      <c r="GV5" s="1556"/>
      <c r="GW5" s="644"/>
      <c r="GX5" s="1536" t="s">
        <v>344</v>
      </c>
      <c r="GY5" s="1536"/>
      <c r="GZ5" s="1536"/>
      <c r="HA5" s="1536"/>
      <c r="HB5" s="1536"/>
      <c r="HC5" s="1536"/>
      <c r="HD5" s="1536"/>
      <c r="HE5" s="1536"/>
      <c r="HF5" s="1536"/>
      <c r="HG5" s="1536"/>
      <c r="HH5" s="1536"/>
      <c r="HI5" s="1536"/>
      <c r="HJ5" s="1536"/>
      <c r="HK5" s="1536"/>
      <c r="HL5" s="1536"/>
      <c r="HM5" s="1536"/>
      <c r="HN5" s="1536"/>
      <c r="HO5" s="1536"/>
      <c r="HP5" s="1536"/>
      <c r="HQ5" s="1536"/>
      <c r="HR5" s="1536"/>
      <c r="HS5" s="1536"/>
      <c r="HT5" s="1536"/>
      <c r="HU5" s="1536"/>
      <c r="HV5" s="1536"/>
      <c r="HW5" s="1536"/>
      <c r="HX5" s="1536"/>
      <c r="HY5" s="1536"/>
      <c r="HZ5" s="1536"/>
      <c r="IA5" s="1536"/>
      <c r="IB5" s="1536"/>
      <c r="IC5" s="1536"/>
      <c r="ID5" s="1536"/>
      <c r="IE5" s="1536"/>
      <c r="IF5" s="1536"/>
      <c r="IG5" s="1536"/>
      <c r="IH5" s="1536"/>
      <c r="II5" s="1536"/>
      <c r="IJ5" s="1536"/>
      <c r="IK5" s="1536"/>
      <c r="IL5" s="1537"/>
      <c r="IM5" s="1537"/>
      <c r="IN5" s="1537"/>
      <c r="IO5" s="1537"/>
      <c r="IP5" s="1537"/>
      <c r="IQ5" s="1537"/>
      <c r="IR5" s="1537"/>
      <c r="IS5" s="1537"/>
      <c r="IT5" s="1537"/>
      <c r="IU5" s="1537"/>
      <c r="IV5" s="1537"/>
      <c r="IW5" s="1537"/>
      <c r="IX5" s="1537"/>
      <c r="IY5" s="1537"/>
      <c r="IZ5" s="1537"/>
      <c r="JA5" s="1537"/>
      <c r="JB5" s="1537"/>
      <c r="JC5" s="1537"/>
      <c r="JD5" s="1537"/>
      <c r="JE5" s="644"/>
      <c r="JF5" s="1538" t="s">
        <v>298</v>
      </c>
      <c r="JG5" s="1539"/>
      <c r="JH5" s="1539"/>
      <c r="JI5" s="1539"/>
      <c r="JJ5" s="1539"/>
      <c r="JK5" s="1539"/>
      <c r="JL5" s="1539"/>
      <c r="JM5" s="1539"/>
      <c r="JN5" s="1539"/>
      <c r="JO5" s="1539"/>
      <c r="JP5" s="1539"/>
      <c r="JQ5" s="1539"/>
      <c r="JR5" s="1539"/>
      <c r="JS5" s="1539"/>
      <c r="JT5" s="1539"/>
      <c r="JU5" s="1539"/>
      <c r="JV5" s="1539"/>
      <c r="JW5" s="1539"/>
      <c r="JX5" s="1539"/>
      <c r="JY5" s="645"/>
      <c r="JZ5" s="1352"/>
      <c r="KA5" s="645"/>
      <c r="KB5" s="645"/>
      <c r="KC5" s="645"/>
      <c r="KD5" s="645"/>
      <c r="KE5" s="645"/>
      <c r="KF5" s="645"/>
      <c r="KG5" s="645"/>
      <c r="KH5" s="645"/>
      <c r="KI5" s="645"/>
      <c r="KJ5" s="645"/>
      <c r="KK5" s="645"/>
      <c r="KL5" s="645"/>
      <c r="KM5" s="645"/>
      <c r="KN5" s="645"/>
      <c r="KO5" s="646"/>
      <c r="KP5" s="646"/>
      <c r="KQ5" s="646"/>
      <c r="KR5" s="646"/>
      <c r="KS5" s="646"/>
      <c r="KT5" s="646"/>
      <c r="KU5" s="646"/>
      <c r="KV5" s="646"/>
      <c r="KW5" s="646"/>
      <c r="KX5" s="646"/>
      <c r="KY5" s="646"/>
      <c r="KZ5" s="646"/>
      <c r="LA5" s="646"/>
      <c r="LB5" s="646"/>
      <c r="LC5" s="646"/>
      <c r="LD5" s="646"/>
      <c r="LE5" s="646"/>
      <c r="LF5" s="647"/>
      <c r="LG5" s="647"/>
    </row>
    <row r="6" spans="1:325" ht="15.75" thickBot="1" x14ac:dyDescent="0.3">
      <c r="A6" s="1400"/>
      <c r="B6" s="1400"/>
      <c r="C6" s="1540" t="s">
        <v>345</v>
      </c>
      <c r="D6" s="1524"/>
      <c r="E6" s="1524"/>
      <c r="F6" s="1524"/>
      <c r="G6" s="1524"/>
      <c r="H6" s="1524"/>
      <c r="I6" s="1524"/>
      <c r="J6" s="1524"/>
      <c r="K6" s="1524"/>
      <c r="L6" s="1524"/>
      <c r="M6" s="1524"/>
      <c r="N6" s="1524"/>
      <c r="O6" s="1524"/>
      <c r="P6" s="1524"/>
      <c r="Q6" s="1524"/>
      <c r="R6" s="1524"/>
      <c r="S6" s="1524"/>
      <c r="T6" s="1524"/>
      <c r="U6" s="1524"/>
      <c r="V6" s="1541"/>
      <c r="W6" s="1542" t="s">
        <v>346</v>
      </c>
      <c r="X6" s="1524"/>
      <c r="Y6" s="1524"/>
      <c r="Z6" s="1524"/>
      <c r="AA6" s="1524"/>
      <c r="AB6" s="1524"/>
      <c r="AC6" s="1524"/>
      <c r="AD6" s="1524"/>
      <c r="AE6" s="1524"/>
      <c r="AF6" s="1524"/>
      <c r="AG6" s="1524"/>
      <c r="AH6" s="1524"/>
      <c r="AI6" s="1524"/>
      <c r="AJ6" s="1524"/>
      <c r="AK6" s="1524"/>
      <c r="AL6" s="1524"/>
      <c r="AM6" s="1524"/>
      <c r="AN6" s="1524"/>
      <c r="AO6" s="1524"/>
      <c r="AP6" s="1541"/>
      <c r="AQ6" s="1542" t="s">
        <v>230</v>
      </c>
      <c r="AR6" s="1524"/>
      <c r="AS6" s="1524"/>
      <c r="AT6" s="1524"/>
      <c r="AU6" s="1524"/>
      <c r="AV6" s="1524"/>
      <c r="AW6" s="1524"/>
      <c r="AX6" s="1524"/>
      <c r="AY6" s="1524"/>
      <c r="AZ6" s="1524"/>
      <c r="BA6" s="1524"/>
      <c r="BB6" s="1524"/>
      <c r="BC6" s="1524"/>
      <c r="BD6" s="1524"/>
      <c r="BE6" s="1524"/>
      <c r="BF6" s="1524"/>
      <c r="BG6" s="1524"/>
      <c r="BH6" s="1524"/>
      <c r="BI6" s="1524"/>
      <c r="BJ6" s="1541"/>
      <c r="BK6" s="650"/>
      <c r="BL6" s="1543" t="s">
        <v>345</v>
      </c>
      <c r="BM6" s="1524"/>
      <c r="BN6" s="1524"/>
      <c r="BO6" s="1524"/>
      <c r="BP6" s="1524"/>
      <c r="BQ6" s="1524"/>
      <c r="BR6" s="1524"/>
      <c r="BS6" s="1524"/>
      <c r="BT6" s="1524"/>
      <c r="BU6" s="1524"/>
      <c r="BV6" s="1524"/>
      <c r="BW6" s="1524"/>
      <c r="BX6" s="1524"/>
      <c r="BY6" s="1524"/>
      <c r="BZ6" s="1524"/>
      <c r="CA6" s="1524"/>
      <c r="CB6" s="1524"/>
      <c r="CC6" s="1524"/>
      <c r="CD6" s="1524"/>
      <c r="CE6" s="1541"/>
      <c r="CF6" s="1543" t="s">
        <v>346</v>
      </c>
      <c r="CG6" s="1524"/>
      <c r="CH6" s="1524"/>
      <c r="CI6" s="1524"/>
      <c r="CJ6" s="1524"/>
      <c r="CK6" s="1524"/>
      <c r="CL6" s="1524"/>
      <c r="CM6" s="1524"/>
      <c r="CN6" s="1524"/>
      <c r="CO6" s="1524"/>
      <c r="CP6" s="1524"/>
      <c r="CQ6" s="1524"/>
      <c r="CR6" s="1524"/>
      <c r="CS6" s="1524"/>
      <c r="CT6" s="1524"/>
      <c r="CU6" s="1524"/>
      <c r="CV6" s="1524"/>
      <c r="CW6" s="1524"/>
      <c r="CX6" s="1524"/>
      <c r="CY6" s="1541"/>
      <c r="CZ6" s="1543" t="s">
        <v>230</v>
      </c>
      <c r="DA6" s="1524"/>
      <c r="DB6" s="1524"/>
      <c r="DC6" s="1524"/>
      <c r="DD6" s="1524"/>
      <c r="DE6" s="1524"/>
      <c r="DF6" s="1524"/>
      <c r="DG6" s="1524"/>
      <c r="DH6" s="1524"/>
      <c r="DI6" s="1524"/>
      <c r="DJ6" s="1524"/>
      <c r="DK6" s="1524"/>
      <c r="DL6" s="1524"/>
      <c r="DM6" s="1524"/>
      <c r="DN6" s="1524"/>
      <c r="DO6" s="1524"/>
      <c r="DP6" s="1524"/>
      <c r="DQ6" s="1524"/>
      <c r="DR6" s="1524"/>
      <c r="DS6" s="1541"/>
      <c r="DT6" s="650"/>
      <c r="DU6" s="1552" t="s">
        <v>347</v>
      </c>
      <c r="DV6" s="1553"/>
      <c r="DW6" s="1553"/>
      <c r="DX6" s="1553"/>
      <c r="DY6" s="1553"/>
      <c r="DZ6" s="1553"/>
      <c r="EA6" s="1553"/>
      <c r="EB6" s="1553"/>
      <c r="EC6" s="1553"/>
      <c r="ED6" s="1553"/>
      <c r="EE6" s="1553"/>
      <c r="EF6" s="1553"/>
      <c r="EG6" s="1553"/>
      <c r="EH6" s="1553"/>
      <c r="EI6" s="1553"/>
      <c r="EJ6" s="1553"/>
      <c r="EK6" s="1553"/>
      <c r="EL6" s="1553"/>
      <c r="EM6" s="1553"/>
      <c r="EN6" s="1554"/>
      <c r="EO6" s="1552" t="s">
        <v>346</v>
      </c>
      <c r="EP6" s="1553"/>
      <c r="EQ6" s="1553"/>
      <c r="ER6" s="1553"/>
      <c r="ES6" s="1553"/>
      <c r="ET6" s="1553"/>
      <c r="EU6" s="1553"/>
      <c r="EV6" s="1553"/>
      <c r="EW6" s="1553"/>
      <c r="EX6" s="1553"/>
      <c r="EY6" s="1553"/>
      <c r="EZ6" s="1553"/>
      <c r="FA6" s="1553"/>
      <c r="FB6" s="1553"/>
      <c r="FC6" s="1553"/>
      <c r="FD6" s="1553"/>
      <c r="FE6" s="1553"/>
      <c r="FF6" s="1553"/>
      <c r="FG6" s="1553"/>
      <c r="FH6" s="1554"/>
      <c r="FI6" s="1544" t="s">
        <v>230</v>
      </c>
      <c r="FJ6" s="1545"/>
      <c r="FK6" s="1545"/>
      <c r="FL6" s="1545"/>
      <c r="FM6" s="1545"/>
      <c r="FN6" s="1545"/>
      <c r="FO6" s="1545"/>
      <c r="FP6" s="1545"/>
      <c r="FQ6" s="1545"/>
      <c r="FR6" s="1545"/>
      <c r="FS6" s="1545"/>
      <c r="FT6" s="1545"/>
      <c r="FU6" s="1545"/>
      <c r="FV6" s="1545"/>
      <c r="FW6" s="1545"/>
      <c r="FX6" s="1545"/>
      <c r="FY6" s="1545"/>
      <c r="FZ6" s="1545"/>
      <c r="GA6" s="1545"/>
      <c r="GB6" s="1546"/>
      <c r="GC6" s="1547" t="s">
        <v>348</v>
      </c>
      <c r="GD6" s="1548"/>
      <c r="GE6" s="1548"/>
      <c r="GF6" s="1548"/>
      <c r="GG6" s="1548"/>
      <c r="GH6" s="1548"/>
      <c r="GI6" s="1548"/>
      <c r="GJ6" s="1548"/>
      <c r="GK6" s="1548"/>
      <c r="GL6" s="1548"/>
      <c r="GM6" s="1548"/>
      <c r="GN6" s="1548"/>
      <c r="GO6" s="1548"/>
      <c r="GP6" s="1548"/>
      <c r="GQ6" s="1548"/>
      <c r="GR6" s="1548"/>
      <c r="GS6" s="1548"/>
      <c r="GT6" s="1548"/>
      <c r="GU6" s="1548"/>
      <c r="GV6" s="1549"/>
      <c r="GW6" s="651"/>
      <c r="GX6" s="1551" t="s">
        <v>347</v>
      </c>
      <c r="GY6" s="1524"/>
      <c r="GZ6" s="1524"/>
      <c r="HA6" s="1524"/>
      <c r="HB6" s="1524"/>
      <c r="HC6" s="1524"/>
      <c r="HD6" s="1524"/>
      <c r="HE6" s="1524"/>
      <c r="HF6" s="1524"/>
      <c r="HG6" s="1524"/>
      <c r="HH6" s="1524"/>
      <c r="HI6" s="1524"/>
      <c r="HJ6" s="1524"/>
      <c r="HK6" s="1524"/>
      <c r="HL6" s="1524"/>
      <c r="HM6" s="1524"/>
      <c r="HN6" s="1524"/>
      <c r="HO6" s="1524"/>
      <c r="HP6" s="1524"/>
      <c r="HQ6" s="1541"/>
      <c r="HR6" s="1523" t="s">
        <v>346</v>
      </c>
      <c r="HS6" s="1524"/>
      <c r="HT6" s="1524"/>
      <c r="HU6" s="1524"/>
      <c r="HV6" s="1524"/>
      <c r="HW6" s="1524"/>
      <c r="HX6" s="1524"/>
      <c r="HY6" s="1524"/>
      <c r="HZ6" s="1524"/>
      <c r="IA6" s="1524"/>
      <c r="IB6" s="1524"/>
      <c r="IC6" s="1524"/>
      <c r="ID6" s="1524"/>
      <c r="IE6" s="1524"/>
      <c r="IF6" s="1524"/>
      <c r="IG6" s="1524"/>
      <c r="IH6" s="1524"/>
      <c r="II6" s="1524"/>
      <c r="IJ6" s="1524"/>
      <c r="IK6" s="1524"/>
      <c r="IL6" s="1523" t="s">
        <v>230</v>
      </c>
      <c r="IM6" s="1524"/>
      <c r="IN6" s="1524"/>
      <c r="IO6" s="1524"/>
      <c r="IP6" s="1524"/>
      <c r="IQ6" s="1524"/>
      <c r="IR6" s="1524"/>
      <c r="IS6" s="1524"/>
      <c r="IT6" s="1524"/>
      <c r="IU6" s="1524"/>
      <c r="IV6" s="1524"/>
      <c r="IW6" s="1524"/>
      <c r="IX6" s="1524"/>
      <c r="IY6" s="1524"/>
      <c r="IZ6" s="1524"/>
      <c r="JA6" s="1524"/>
      <c r="JB6" s="1524"/>
      <c r="JC6" s="1524"/>
      <c r="JD6" s="1524"/>
      <c r="JE6" s="650"/>
      <c r="JF6" s="1526" t="s">
        <v>230</v>
      </c>
      <c r="JG6" s="1527"/>
      <c r="JH6" s="1527"/>
      <c r="JI6" s="1527"/>
      <c r="JJ6" s="1527"/>
      <c r="JK6" s="1527"/>
      <c r="JL6" s="1527"/>
      <c r="JM6" s="1527"/>
      <c r="JN6" s="1527"/>
      <c r="JO6" s="1527"/>
      <c r="JP6" s="1527"/>
      <c r="JQ6" s="1527"/>
      <c r="JR6" s="1527"/>
      <c r="JS6" s="1527"/>
      <c r="JT6" s="1527"/>
      <c r="JU6" s="1527"/>
      <c r="JV6" s="1527"/>
      <c r="JW6" s="1527"/>
      <c r="JX6" s="1527"/>
      <c r="JZ6" s="1353"/>
      <c r="KA6" s="1550" t="s">
        <v>349</v>
      </c>
      <c r="KB6" s="1521"/>
      <c r="KC6" s="1521"/>
      <c r="KD6" s="1521"/>
      <c r="KE6" s="1521"/>
      <c r="KF6" s="1521"/>
      <c r="KG6" s="1521"/>
      <c r="KH6" s="1521"/>
      <c r="KI6" s="1521"/>
      <c r="KJ6" s="1521"/>
      <c r="KK6" s="1521"/>
      <c r="KL6" s="1521"/>
      <c r="KM6" s="1522"/>
      <c r="KN6" s="1520" t="s">
        <v>350</v>
      </c>
      <c r="KO6" s="1521"/>
      <c r="KP6" s="1521"/>
      <c r="KQ6" s="1521"/>
      <c r="KR6" s="1521"/>
      <c r="KS6" s="1521"/>
      <c r="KT6" s="1521"/>
      <c r="KU6" s="1521"/>
      <c r="KV6" s="1521"/>
      <c r="KW6" s="1521"/>
      <c r="KX6" s="1521"/>
      <c r="KY6" s="1521"/>
      <c r="KZ6" s="1522"/>
      <c r="LA6" s="1520" t="s">
        <v>351</v>
      </c>
      <c r="LB6" s="1521"/>
      <c r="LC6" s="1521"/>
      <c r="LD6" s="1521"/>
      <c r="LE6" s="1521"/>
      <c r="LF6" s="1521"/>
      <c r="LG6" s="1521"/>
      <c r="LH6" s="1521"/>
      <c r="LI6" s="1521"/>
      <c r="LJ6" s="1521"/>
      <c r="LK6" s="1521"/>
      <c r="LL6" s="1521"/>
      <c r="LM6" s="1522"/>
    </row>
    <row r="7" spans="1:325" s="660" customFormat="1" ht="28.35" customHeight="1" thickBot="1" x14ac:dyDescent="0.25">
      <c r="A7" s="641"/>
      <c r="B7" s="652"/>
      <c r="C7" s="653">
        <v>2018</v>
      </c>
      <c r="D7" s="654">
        <v>2019</v>
      </c>
      <c r="E7" s="654">
        <v>2020</v>
      </c>
      <c r="F7" s="653">
        <v>2021</v>
      </c>
      <c r="G7" s="654">
        <v>2022</v>
      </c>
      <c r="H7" s="654">
        <v>2023</v>
      </c>
      <c r="I7" s="655">
        <v>2025</v>
      </c>
      <c r="J7" s="655">
        <f>I7+1</f>
        <v>2026</v>
      </c>
      <c r="K7" s="655">
        <f t="shared" ref="K7:S7" si="0">J7+1</f>
        <v>2027</v>
      </c>
      <c r="L7" s="655">
        <f t="shared" si="0"/>
        <v>2028</v>
      </c>
      <c r="M7" s="655">
        <f t="shared" si="0"/>
        <v>2029</v>
      </c>
      <c r="N7" s="655">
        <f t="shared" si="0"/>
        <v>2030</v>
      </c>
      <c r="O7" s="655">
        <f t="shared" si="0"/>
        <v>2031</v>
      </c>
      <c r="P7" s="655">
        <f t="shared" si="0"/>
        <v>2032</v>
      </c>
      <c r="Q7" s="655">
        <f t="shared" si="0"/>
        <v>2033</v>
      </c>
      <c r="R7" s="655">
        <f t="shared" si="0"/>
        <v>2034</v>
      </c>
      <c r="S7" s="655">
        <f t="shared" si="0"/>
        <v>2035</v>
      </c>
      <c r="T7" s="655">
        <v>2040</v>
      </c>
      <c r="U7" s="655">
        <v>2045</v>
      </c>
      <c r="V7" s="656" t="s">
        <v>352</v>
      </c>
      <c r="W7" s="657">
        <v>2018</v>
      </c>
      <c r="X7" s="654">
        <v>2019</v>
      </c>
      <c r="Y7" s="654">
        <v>2020</v>
      </c>
      <c r="Z7" s="654">
        <v>2021</v>
      </c>
      <c r="AA7" s="654">
        <v>2022</v>
      </c>
      <c r="AB7" s="654">
        <v>2023</v>
      </c>
      <c r="AC7" s="655">
        <v>2025</v>
      </c>
      <c r="AD7" s="655">
        <f>AC7+1</f>
        <v>2026</v>
      </c>
      <c r="AE7" s="655">
        <f t="shared" ref="AE7:AM7" si="1">AD7+1</f>
        <v>2027</v>
      </c>
      <c r="AF7" s="655">
        <f t="shared" si="1"/>
        <v>2028</v>
      </c>
      <c r="AG7" s="655">
        <f t="shared" si="1"/>
        <v>2029</v>
      </c>
      <c r="AH7" s="655">
        <f t="shared" si="1"/>
        <v>2030</v>
      </c>
      <c r="AI7" s="655">
        <f t="shared" si="1"/>
        <v>2031</v>
      </c>
      <c r="AJ7" s="655">
        <f t="shared" si="1"/>
        <v>2032</v>
      </c>
      <c r="AK7" s="655">
        <f t="shared" si="1"/>
        <v>2033</v>
      </c>
      <c r="AL7" s="655">
        <f t="shared" si="1"/>
        <v>2034</v>
      </c>
      <c r="AM7" s="655">
        <f t="shared" si="1"/>
        <v>2035</v>
      </c>
      <c r="AN7" s="655">
        <v>2040</v>
      </c>
      <c r="AO7" s="655">
        <v>2045</v>
      </c>
      <c r="AP7" s="656" t="s">
        <v>352</v>
      </c>
      <c r="AQ7" s="657">
        <v>2018</v>
      </c>
      <c r="AR7" s="654">
        <v>2019</v>
      </c>
      <c r="AS7" s="654">
        <v>2020</v>
      </c>
      <c r="AT7" s="653">
        <v>2021</v>
      </c>
      <c r="AU7" s="654">
        <v>2022</v>
      </c>
      <c r="AV7" s="654">
        <v>2023</v>
      </c>
      <c r="AW7" s="655">
        <v>2025</v>
      </c>
      <c r="AX7" s="655">
        <f>AW7+1</f>
        <v>2026</v>
      </c>
      <c r="AY7" s="655">
        <f t="shared" ref="AY7:BG7" si="2">AX7+1</f>
        <v>2027</v>
      </c>
      <c r="AZ7" s="655">
        <f t="shared" si="2"/>
        <v>2028</v>
      </c>
      <c r="BA7" s="655">
        <f t="shared" si="2"/>
        <v>2029</v>
      </c>
      <c r="BB7" s="655">
        <f t="shared" si="2"/>
        <v>2030</v>
      </c>
      <c r="BC7" s="655">
        <f t="shared" si="2"/>
        <v>2031</v>
      </c>
      <c r="BD7" s="655">
        <f t="shared" si="2"/>
        <v>2032</v>
      </c>
      <c r="BE7" s="655">
        <f t="shared" si="2"/>
        <v>2033</v>
      </c>
      <c r="BF7" s="655">
        <f t="shared" si="2"/>
        <v>2034</v>
      </c>
      <c r="BG7" s="655">
        <f t="shared" si="2"/>
        <v>2035</v>
      </c>
      <c r="BH7" s="655">
        <v>2040</v>
      </c>
      <c r="BI7" s="655">
        <v>2045</v>
      </c>
      <c r="BJ7" s="656" t="s">
        <v>352</v>
      </c>
      <c r="BK7" s="658"/>
      <c r="BL7" s="654">
        <v>2018</v>
      </c>
      <c r="BM7" s="654">
        <v>2019</v>
      </c>
      <c r="BN7" s="654">
        <v>2020</v>
      </c>
      <c r="BO7" s="654">
        <v>2021</v>
      </c>
      <c r="BP7" s="654">
        <v>2022</v>
      </c>
      <c r="BQ7" s="654">
        <v>2023</v>
      </c>
      <c r="BR7" s="655">
        <v>2025</v>
      </c>
      <c r="BS7" s="655">
        <f>BR7+1</f>
        <v>2026</v>
      </c>
      <c r="BT7" s="655">
        <f t="shared" ref="BT7:CB7" si="3">BS7+1</f>
        <v>2027</v>
      </c>
      <c r="BU7" s="655">
        <f t="shared" si="3"/>
        <v>2028</v>
      </c>
      <c r="BV7" s="655">
        <f t="shared" si="3"/>
        <v>2029</v>
      </c>
      <c r="BW7" s="655">
        <f t="shared" si="3"/>
        <v>2030</v>
      </c>
      <c r="BX7" s="655">
        <f t="shared" si="3"/>
        <v>2031</v>
      </c>
      <c r="BY7" s="655">
        <f t="shared" si="3"/>
        <v>2032</v>
      </c>
      <c r="BZ7" s="655">
        <f t="shared" si="3"/>
        <v>2033</v>
      </c>
      <c r="CA7" s="655">
        <f t="shared" si="3"/>
        <v>2034</v>
      </c>
      <c r="CB7" s="655">
        <f t="shared" si="3"/>
        <v>2035</v>
      </c>
      <c r="CC7" s="655">
        <v>2040</v>
      </c>
      <c r="CD7" s="655">
        <v>2045</v>
      </c>
      <c r="CE7" s="656" t="s">
        <v>352</v>
      </c>
      <c r="CF7" s="657">
        <v>2018</v>
      </c>
      <c r="CG7" s="654">
        <v>2019</v>
      </c>
      <c r="CH7" s="654">
        <v>2020</v>
      </c>
      <c r="CI7" s="654">
        <v>2021</v>
      </c>
      <c r="CJ7" s="654">
        <v>2022</v>
      </c>
      <c r="CK7" s="654">
        <v>2023</v>
      </c>
      <c r="CL7" s="655">
        <v>2025</v>
      </c>
      <c r="CM7" s="655">
        <f>CL7+1</f>
        <v>2026</v>
      </c>
      <c r="CN7" s="655">
        <f t="shared" ref="CN7:CV7" si="4">CM7+1</f>
        <v>2027</v>
      </c>
      <c r="CO7" s="655">
        <f t="shared" si="4"/>
        <v>2028</v>
      </c>
      <c r="CP7" s="655">
        <f t="shared" si="4"/>
        <v>2029</v>
      </c>
      <c r="CQ7" s="655">
        <f t="shared" si="4"/>
        <v>2030</v>
      </c>
      <c r="CR7" s="655">
        <f t="shared" si="4"/>
        <v>2031</v>
      </c>
      <c r="CS7" s="655">
        <f t="shared" si="4"/>
        <v>2032</v>
      </c>
      <c r="CT7" s="655">
        <f t="shared" si="4"/>
        <v>2033</v>
      </c>
      <c r="CU7" s="655">
        <f t="shared" si="4"/>
        <v>2034</v>
      </c>
      <c r="CV7" s="655">
        <f t="shared" si="4"/>
        <v>2035</v>
      </c>
      <c r="CW7" s="655">
        <v>2040</v>
      </c>
      <c r="CX7" s="655">
        <v>2045</v>
      </c>
      <c r="CY7" s="656" t="s">
        <v>352</v>
      </c>
      <c r="CZ7" s="657">
        <v>2018</v>
      </c>
      <c r="DA7" s="654">
        <v>2019</v>
      </c>
      <c r="DB7" s="654">
        <v>2020</v>
      </c>
      <c r="DC7" s="654">
        <v>2021</v>
      </c>
      <c r="DD7" s="654">
        <v>2022</v>
      </c>
      <c r="DE7" s="654">
        <v>2023</v>
      </c>
      <c r="DF7" s="655">
        <v>2025</v>
      </c>
      <c r="DG7" s="655">
        <f>DF7+1</f>
        <v>2026</v>
      </c>
      <c r="DH7" s="655">
        <f t="shared" ref="DH7:DP7" si="5">DG7+1</f>
        <v>2027</v>
      </c>
      <c r="DI7" s="655">
        <f t="shared" si="5"/>
        <v>2028</v>
      </c>
      <c r="DJ7" s="655">
        <f t="shared" si="5"/>
        <v>2029</v>
      </c>
      <c r="DK7" s="655">
        <f t="shared" si="5"/>
        <v>2030</v>
      </c>
      <c r="DL7" s="655">
        <f t="shared" si="5"/>
        <v>2031</v>
      </c>
      <c r="DM7" s="655">
        <f t="shared" si="5"/>
        <v>2032</v>
      </c>
      <c r="DN7" s="655">
        <f t="shared" si="5"/>
        <v>2033</v>
      </c>
      <c r="DO7" s="655">
        <f>DN7+1</f>
        <v>2034</v>
      </c>
      <c r="DP7" s="655">
        <f t="shared" si="5"/>
        <v>2035</v>
      </c>
      <c r="DQ7" s="655">
        <v>2040</v>
      </c>
      <c r="DR7" s="655">
        <v>2045</v>
      </c>
      <c r="DS7" s="656" t="s">
        <v>352</v>
      </c>
      <c r="DT7" s="658"/>
      <c r="DU7" s="654">
        <v>2018</v>
      </c>
      <c r="DV7" s="654">
        <v>2019</v>
      </c>
      <c r="DW7" s="654">
        <v>2020</v>
      </c>
      <c r="DX7" s="654">
        <v>2021</v>
      </c>
      <c r="DY7" s="654">
        <v>2022</v>
      </c>
      <c r="DZ7" s="654">
        <v>2023</v>
      </c>
      <c r="EA7" s="655">
        <v>2025</v>
      </c>
      <c r="EB7" s="655">
        <f>EA7+1</f>
        <v>2026</v>
      </c>
      <c r="EC7" s="655">
        <f t="shared" ref="EC7:EK7" si="6">EB7+1</f>
        <v>2027</v>
      </c>
      <c r="ED7" s="655">
        <f t="shared" si="6"/>
        <v>2028</v>
      </c>
      <c r="EE7" s="655">
        <f t="shared" si="6"/>
        <v>2029</v>
      </c>
      <c r="EF7" s="655">
        <f t="shared" si="6"/>
        <v>2030</v>
      </c>
      <c r="EG7" s="655">
        <f t="shared" si="6"/>
        <v>2031</v>
      </c>
      <c r="EH7" s="655">
        <f t="shared" si="6"/>
        <v>2032</v>
      </c>
      <c r="EI7" s="655">
        <f t="shared" si="6"/>
        <v>2033</v>
      </c>
      <c r="EJ7" s="655">
        <f t="shared" si="6"/>
        <v>2034</v>
      </c>
      <c r="EK7" s="655">
        <f t="shared" si="6"/>
        <v>2035</v>
      </c>
      <c r="EL7" s="655">
        <v>2040</v>
      </c>
      <c r="EM7" s="655">
        <v>2045</v>
      </c>
      <c r="EN7" s="656" t="s">
        <v>352</v>
      </c>
      <c r="EO7" s="657">
        <v>2018</v>
      </c>
      <c r="EP7" s="654">
        <v>2019</v>
      </c>
      <c r="EQ7" s="654">
        <v>2020</v>
      </c>
      <c r="ER7" s="654">
        <v>2021</v>
      </c>
      <c r="ES7" s="654">
        <v>2022</v>
      </c>
      <c r="ET7" s="654">
        <v>2023</v>
      </c>
      <c r="EU7" s="655">
        <v>2025</v>
      </c>
      <c r="EV7" s="655">
        <f>EU7+1</f>
        <v>2026</v>
      </c>
      <c r="EW7" s="655">
        <f t="shared" ref="EW7:FB7" si="7">EV7+1</f>
        <v>2027</v>
      </c>
      <c r="EX7" s="655">
        <f t="shared" si="7"/>
        <v>2028</v>
      </c>
      <c r="EY7" s="655">
        <f t="shared" si="7"/>
        <v>2029</v>
      </c>
      <c r="EZ7" s="655">
        <f t="shared" si="7"/>
        <v>2030</v>
      </c>
      <c r="FA7" s="655">
        <f t="shared" si="7"/>
        <v>2031</v>
      </c>
      <c r="FB7" s="655">
        <f t="shared" si="7"/>
        <v>2032</v>
      </c>
      <c r="FC7" s="655">
        <f>FB7+1</f>
        <v>2033</v>
      </c>
      <c r="FD7" s="655">
        <f t="shared" ref="FD7:FE7" si="8">FC7+1</f>
        <v>2034</v>
      </c>
      <c r="FE7" s="655">
        <f t="shared" si="8"/>
        <v>2035</v>
      </c>
      <c r="FF7" s="655">
        <v>2040</v>
      </c>
      <c r="FG7" s="655">
        <v>2045</v>
      </c>
      <c r="FH7" s="656" t="s">
        <v>352</v>
      </c>
      <c r="FI7" s="657">
        <v>2018</v>
      </c>
      <c r="FJ7" s="654">
        <v>2019</v>
      </c>
      <c r="FK7" s="654">
        <v>2020</v>
      </c>
      <c r="FL7" s="654">
        <v>2021</v>
      </c>
      <c r="FM7" s="654">
        <v>2022</v>
      </c>
      <c r="FN7" s="654">
        <v>2023</v>
      </c>
      <c r="FO7" s="655">
        <v>2025</v>
      </c>
      <c r="FP7" s="655">
        <f>FO7+1</f>
        <v>2026</v>
      </c>
      <c r="FQ7" s="655">
        <f t="shared" ref="FQ7:FY7" si="9">FP7+1</f>
        <v>2027</v>
      </c>
      <c r="FR7" s="655">
        <f t="shared" si="9"/>
        <v>2028</v>
      </c>
      <c r="FS7" s="655">
        <f t="shared" si="9"/>
        <v>2029</v>
      </c>
      <c r="FT7" s="655">
        <f t="shared" si="9"/>
        <v>2030</v>
      </c>
      <c r="FU7" s="655">
        <f t="shared" si="9"/>
        <v>2031</v>
      </c>
      <c r="FV7" s="655">
        <f t="shared" si="9"/>
        <v>2032</v>
      </c>
      <c r="FW7" s="655">
        <f t="shared" si="9"/>
        <v>2033</v>
      </c>
      <c r="FX7" s="655">
        <f>FW7+1</f>
        <v>2034</v>
      </c>
      <c r="FY7" s="655">
        <f t="shared" si="9"/>
        <v>2035</v>
      </c>
      <c r="FZ7" s="655">
        <v>2040</v>
      </c>
      <c r="GA7" s="655">
        <v>2045</v>
      </c>
      <c r="GB7" s="656" t="s">
        <v>352</v>
      </c>
      <c r="GC7" s="657">
        <v>2018</v>
      </c>
      <c r="GD7" s="654">
        <v>2019</v>
      </c>
      <c r="GE7" s="654">
        <v>2020</v>
      </c>
      <c r="GF7" s="654">
        <v>2021</v>
      </c>
      <c r="GG7" s="654">
        <v>2022</v>
      </c>
      <c r="GH7" s="654">
        <v>2023</v>
      </c>
      <c r="GI7" s="655">
        <v>2025</v>
      </c>
      <c r="GJ7" s="655">
        <f>GI7+1</f>
        <v>2026</v>
      </c>
      <c r="GK7" s="655">
        <f t="shared" ref="GK7:GS7" si="10">GJ7+1</f>
        <v>2027</v>
      </c>
      <c r="GL7" s="655">
        <f t="shared" si="10"/>
        <v>2028</v>
      </c>
      <c r="GM7" s="655">
        <f t="shared" si="10"/>
        <v>2029</v>
      </c>
      <c r="GN7" s="655">
        <f t="shared" si="10"/>
        <v>2030</v>
      </c>
      <c r="GO7" s="655">
        <f t="shared" si="10"/>
        <v>2031</v>
      </c>
      <c r="GP7" s="655">
        <f t="shared" si="10"/>
        <v>2032</v>
      </c>
      <c r="GQ7" s="655">
        <f t="shared" si="10"/>
        <v>2033</v>
      </c>
      <c r="GR7" s="655">
        <f t="shared" si="10"/>
        <v>2034</v>
      </c>
      <c r="GS7" s="655">
        <f t="shared" si="10"/>
        <v>2035</v>
      </c>
      <c r="GT7" s="655">
        <v>2040</v>
      </c>
      <c r="GU7" s="655">
        <v>2045</v>
      </c>
      <c r="GV7" s="656" t="s">
        <v>352</v>
      </c>
      <c r="GW7" s="658"/>
      <c r="GX7" s="654">
        <v>2018</v>
      </c>
      <c r="GY7" s="654">
        <v>2019</v>
      </c>
      <c r="GZ7" s="654">
        <v>2020</v>
      </c>
      <c r="HA7" s="654">
        <v>2021</v>
      </c>
      <c r="HB7" s="654">
        <v>2022</v>
      </c>
      <c r="HC7" s="654">
        <v>2023</v>
      </c>
      <c r="HD7" s="655">
        <v>2025</v>
      </c>
      <c r="HE7" s="655">
        <f>HD7+1</f>
        <v>2026</v>
      </c>
      <c r="HF7" s="655">
        <f t="shared" ref="HF7:HN7" si="11">HE7+1</f>
        <v>2027</v>
      </c>
      <c r="HG7" s="655">
        <f t="shared" si="11"/>
        <v>2028</v>
      </c>
      <c r="HH7" s="655">
        <f t="shared" si="11"/>
        <v>2029</v>
      </c>
      <c r="HI7" s="655">
        <f t="shared" si="11"/>
        <v>2030</v>
      </c>
      <c r="HJ7" s="655">
        <f t="shared" si="11"/>
        <v>2031</v>
      </c>
      <c r="HK7" s="655">
        <f t="shared" si="11"/>
        <v>2032</v>
      </c>
      <c r="HL7" s="655">
        <f t="shared" si="11"/>
        <v>2033</v>
      </c>
      <c r="HM7" s="655">
        <f>HL7+1</f>
        <v>2034</v>
      </c>
      <c r="HN7" s="655">
        <f t="shared" si="11"/>
        <v>2035</v>
      </c>
      <c r="HO7" s="655">
        <v>2040</v>
      </c>
      <c r="HP7" s="655">
        <v>2045</v>
      </c>
      <c r="HQ7" s="656" t="s">
        <v>352</v>
      </c>
      <c r="HR7" s="657">
        <v>2018</v>
      </c>
      <c r="HS7" s="654">
        <v>2019</v>
      </c>
      <c r="HT7" s="654">
        <v>2020</v>
      </c>
      <c r="HU7" s="654">
        <v>2021</v>
      </c>
      <c r="HV7" s="654">
        <v>2022</v>
      </c>
      <c r="HW7" s="654">
        <v>2023</v>
      </c>
      <c r="HX7" s="655">
        <v>2025</v>
      </c>
      <c r="HY7" s="655">
        <f>HX7+1</f>
        <v>2026</v>
      </c>
      <c r="HZ7" s="655">
        <f t="shared" ref="HZ7:IH7" si="12">HY7+1</f>
        <v>2027</v>
      </c>
      <c r="IA7" s="655">
        <f t="shared" si="12"/>
        <v>2028</v>
      </c>
      <c r="IB7" s="655">
        <f t="shared" si="12"/>
        <v>2029</v>
      </c>
      <c r="IC7" s="655">
        <f t="shared" si="12"/>
        <v>2030</v>
      </c>
      <c r="ID7" s="655">
        <f t="shared" si="12"/>
        <v>2031</v>
      </c>
      <c r="IE7" s="655">
        <f t="shared" si="12"/>
        <v>2032</v>
      </c>
      <c r="IF7" s="655">
        <f t="shared" si="12"/>
        <v>2033</v>
      </c>
      <c r="IG7" s="655">
        <f t="shared" si="12"/>
        <v>2034</v>
      </c>
      <c r="IH7" s="655">
        <f t="shared" si="12"/>
        <v>2035</v>
      </c>
      <c r="II7" s="655">
        <v>2040</v>
      </c>
      <c r="IJ7" s="655">
        <v>2045</v>
      </c>
      <c r="IK7" s="656" t="s">
        <v>352</v>
      </c>
      <c r="IL7" s="657">
        <v>2018</v>
      </c>
      <c r="IM7" s="654">
        <v>2019</v>
      </c>
      <c r="IN7" s="654">
        <v>2020</v>
      </c>
      <c r="IO7" s="654">
        <v>2021</v>
      </c>
      <c r="IP7" s="654">
        <v>2022</v>
      </c>
      <c r="IQ7" s="654">
        <v>2023</v>
      </c>
      <c r="IR7" s="655">
        <v>2025</v>
      </c>
      <c r="IS7" s="655">
        <f>IR7+1</f>
        <v>2026</v>
      </c>
      <c r="IT7" s="655">
        <f t="shared" ref="IT7:JB7" si="13">IS7+1</f>
        <v>2027</v>
      </c>
      <c r="IU7" s="655">
        <f t="shared" si="13"/>
        <v>2028</v>
      </c>
      <c r="IV7" s="655">
        <f t="shared" si="13"/>
        <v>2029</v>
      </c>
      <c r="IW7" s="655">
        <f t="shared" si="13"/>
        <v>2030</v>
      </c>
      <c r="IX7" s="655">
        <f t="shared" si="13"/>
        <v>2031</v>
      </c>
      <c r="IY7" s="655">
        <f t="shared" si="13"/>
        <v>2032</v>
      </c>
      <c r="IZ7" s="655">
        <f t="shared" si="13"/>
        <v>2033</v>
      </c>
      <c r="JA7" s="655">
        <f t="shared" si="13"/>
        <v>2034</v>
      </c>
      <c r="JB7" s="655">
        <f t="shared" si="13"/>
        <v>2035</v>
      </c>
      <c r="JC7" s="655">
        <v>2040</v>
      </c>
      <c r="JD7" s="655">
        <v>2045</v>
      </c>
      <c r="JE7" s="658"/>
      <c r="JF7" s="657">
        <v>2018</v>
      </c>
      <c r="JG7" s="654">
        <v>2019</v>
      </c>
      <c r="JH7" s="654">
        <v>2020</v>
      </c>
      <c r="JI7" s="654">
        <v>2021</v>
      </c>
      <c r="JJ7" s="654">
        <v>2022</v>
      </c>
      <c r="JK7" s="654">
        <v>2023</v>
      </c>
      <c r="JL7" s="659">
        <v>2025</v>
      </c>
      <c r="JM7" s="659">
        <f>JL7+1</f>
        <v>2026</v>
      </c>
      <c r="JN7" s="659">
        <f t="shared" ref="JN7:JV7" si="14">JM7+1</f>
        <v>2027</v>
      </c>
      <c r="JO7" s="659">
        <f t="shared" si="14"/>
        <v>2028</v>
      </c>
      <c r="JP7" s="659">
        <f t="shared" si="14"/>
        <v>2029</v>
      </c>
      <c r="JQ7" s="659">
        <f t="shared" si="14"/>
        <v>2030</v>
      </c>
      <c r="JR7" s="659">
        <f t="shared" si="14"/>
        <v>2031</v>
      </c>
      <c r="JS7" s="659">
        <f t="shared" si="14"/>
        <v>2032</v>
      </c>
      <c r="JT7" s="659">
        <f t="shared" si="14"/>
        <v>2033</v>
      </c>
      <c r="JU7" s="659">
        <f>JT7+1</f>
        <v>2034</v>
      </c>
      <c r="JV7" s="659">
        <f t="shared" si="14"/>
        <v>2035</v>
      </c>
      <c r="JW7" s="659">
        <v>2040</v>
      </c>
      <c r="JX7" s="659">
        <v>2045</v>
      </c>
      <c r="JZ7" s="1354"/>
      <c r="KA7" s="1351">
        <v>2025</v>
      </c>
      <c r="KB7" s="1331">
        <f>KA7+1</f>
        <v>2026</v>
      </c>
      <c r="KC7" s="1331">
        <f t="shared" ref="KC7:KI7" si="15">KB7+1</f>
        <v>2027</v>
      </c>
      <c r="KD7" s="1331">
        <f t="shared" si="15"/>
        <v>2028</v>
      </c>
      <c r="KE7" s="1331">
        <f t="shared" si="15"/>
        <v>2029</v>
      </c>
      <c r="KF7" s="1331">
        <f t="shared" si="15"/>
        <v>2030</v>
      </c>
      <c r="KG7" s="1331">
        <f t="shared" si="15"/>
        <v>2031</v>
      </c>
      <c r="KH7" s="1331">
        <f t="shared" si="15"/>
        <v>2032</v>
      </c>
      <c r="KI7" s="1331">
        <f t="shared" si="15"/>
        <v>2033</v>
      </c>
      <c r="KJ7" s="1331">
        <f>KI7+1</f>
        <v>2034</v>
      </c>
      <c r="KK7" s="1331">
        <f t="shared" ref="KK7" si="16">KJ7+1</f>
        <v>2035</v>
      </c>
      <c r="KL7" s="1331">
        <v>2040</v>
      </c>
      <c r="KM7" s="1332">
        <v>2045</v>
      </c>
      <c r="KN7" s="1330">
        <v>2025</v>
      </c>
      <c r="KO7" s="1331">
        <f>KN7+1</f>
        <v>2026</v>
      </c>
      <c r="KP7" s="1331">
        <f t="shared" ref="KP7:KV7" si="17">KO7+1</f>
        <v>2027</v>
      </c>
      <c r="KQ7" s="1331">
        <f t="shared" si="17"/>
        <v>2028</v>
      </c>
      <c r="KR7" s="1331">
        <f t="shared" si="17"/>
        <v>2029</v>
      </c>
      <c r="KS7" s="1331">
        <f t="shared" si="17"/>
        <v>2030</v>
      </c>
      <c r="KT7" s="1331">
        <f t="shared" si="17"/>
        <v>2031</v>
      </c>
      <c r="KU7" s="1331">
        <f t="shared" si="17"/>
        <v>2032</v>
      </c>
      <c r="KV7" s="1331">
        <f t="shared" si="17"/>
        <v>2033</v>
      </c>
      <c r="KW7" s="1331">
        <f>KV7+1</f>
        <v>2034</v>
      </c>
      <c r="KX7" s="1331">
        <f t="shared" ref="KX7" si="18">KW7+1</f>
        <v>2035</v>
      </c>
      <c r="KY7" s="1331">
        <v>2040</v>
      </c>
      <c r="KZ7" s="1332">
        <v>2045</v>
      </c>
      <c r="LA7" s="1330">
        <v>2025</v>
      </c>
      <c r="LB7" s="1331">
        <f>LA7+1</f>
        <v>2026</v>
      </c>
      <c r="LC7" s="1331">
        <f t="shared" ref="LC7" si="19">LB7+1</f>
        <v>2027</v>
      </c>
      <c r="LD7" s="1331">
        <f t="shared" ref="LD7" si="20">LC7+1</f>
        <v>2028</v>
      </c>
      <c r="LE7" s="1331">
        <f t="shared" ref="LE7" si="21">LD7+1</f>
        <v>2029</v>
      </c>
      <c r="LF7" s="1331">
        <f t="shared" ref="LF7" si="22">LE7+1</f>
        <v>2030</v>
      </c>
      <c r="LG7" s="1331">
        <f t="shared" ref="LG7" si="23">LF7+1</f>
        <v>2031</v>
      </c>
      <c r="LH7" s="1331">
        <f t="shared" ref="LH7" si="24">LG7+1</f>
        <v>2032</v>
      </c>
      <c r="LI7" s="1331">
        <f t="shared" ref="LI7" si="25">LH7+1</f>
        <v>2033</v>
      </c>
      <c r="LJ7" s="1331">
        <f>LI7+1</f>
        <v>2034</v>
      </c>
      <c r="LK7" s="1331">
        <f t="shared" ref="LK7" si="26">LJ7+1</f>
        <v>2035</v>
      </c>
      <c r="LL7" s="1331">
        <v>2040</v>
      </c>
      <c r="LM7" s="1332">
        <v>2045</v>
      </c>
    </row>
    <row r="8" spans="1:325" s="556" customFormat="1" thickBot="1" x14ac:dyDescent="0.25">
      <c r="A8" s="661" t="s">
        <v>353</v>
      </c>
      <c r="B8" s="662"/>
      <c r="C8" s="663">
        <f>SUBTOTAL(9,C9:C13)</f>
        <v>16670</v>
      </c>
      <c r="D8" s="663">
        <f t="shared" ref="D8:H8" si="27">SUBTOTAL(9,D9:D13)</f>
        <v>17169</v>
      </c>
      <c r="E8" s="663">
        <f t="shared" si="27"/>
        <v>16991</v>
      </c>
      <c r="F8" s="663">
        <f t="shared" si="27"/>
        <v>17374</v>
      </c>
      <c r="G8" s="663">
        <f t="shared" si="27"/>
        <v>17190</v>
      </c>
      <c r="H8" s="663">
        <f t="shared" si="27"/>
        <v>16978</v>
      </c>
      <c r="I8" s="664">
        <f>SUM(I9:I13)</f>
        <v>17117</v>
      </c>
      <c r="J8" s="664">
        <f t="shared" ref="J8:S8" si="28">SUM(J9:J13)</f>
        <v>16961</v>
      </c>
      <c r="K8" s="664">
        <f t="shared" si="28"/>
        <v>16812</v>
      </c>
      <c r="L8" s="664">
        <f t="shared" si="28"/>
        <v>16659</v>
      </c>
      <c r="M8" s="664">
        <f t="shared" si="28"/>
        <v>16494</v>
      </c>
      <c r="N8" s="664">
        <f t="shared" si="28"/>
        <v>16323</v>
      </c>
      <c r="O8" s="664">
        <f t="shared" si="28"/>
        <v>16165</v>
      </c>
      <c r="P8" s="664">
        <f t="shared" si="28"/>
        <v>16028</v>
      </c>
      <c r="Q8" s="664">
        <f t="shared" si="28"/>
        <v>15909</v>
      </c>
      <c r="R8" s="664">
        <f t="shared" si="28"/>
        <v>15813</v>
      </c>
      <c r="S8" s="664">
        <f t="shared" si="28"/>
        <v>15729</v>
      </c>
      <c r="T8" s="665">
        <f t="shared" ref="T8:U8" si="29">SUM(T9:T13)</f>
        <v>15226</v>
      </c>
      <c r="U8" s="665">
        <f t="shared" si="29"/>
        <v>14618</v>
      </c>
      <c r="V8" s="666" cm="1">
        <f t="array" ref="V8">IF(COUNTIF(C8:G8, "&gt;0")=0, "", AVERAGE(
  IF(C8&lt;&gt;0, (D8-C8)/C8, 0),
  IF(D8&lt;&gt;0, (E8-D8)/D8, 0),
  IF(E8&lt;&gt;0, (F8-E8)/E8, 0),
  IF(F8&lt;&gt;0, (G8-F8)/F8, 0),
  IF(G8&lt;&gt;0, (H8:U8-G8)/G8, 0)
))</f>
        <v>-4.2939104274008204E-2</v>
      </c>
      <c r="W8" s="663">
        <f>SUBTOTAL(9,W9:W13)</f>
        <v>84</v>
      </c>
      <c r="X8" s="663">
        <f t="shared" ref="X8:AB8" si="30">SUBTOTAL(9,X9:X13)</f>
        <v>70</v>
      </c>
      <c r="Y8" s="663">
        <f t="shared" si="30"/>
        <v>71</v>
      </c>
      <c r="Z8" s="663">
        <f t="shared" si="30"/>
        <v>293</v>
      </c>
      <c r="AA8" s="663">
        <f t="shared" si="30"/>
        <v>585</v>
      </c>
      <c r="AB8" s="663">
        <f t="shared" si="30"/>
        <v>873</v>
      </c>
      <c r="AC8" s="664">
        <f t="shared" ref="AC8:AO8" si="31">SUM(AC9:AC13)</f>
        <v>867</v>
      </c>
      <c r="AD8" s="664">
        <f t="shared" si="31"/>
        <v>848</v>
      </c>
      <c r="AE8" s="664">
        <f t="shared" si="31"/>
        <v>828</v>
      </c>
      <c r="AF8" s="664">
        <f t="shared" si="31"/>
        <v>809</v>
      </c>
      <c r="AG8" s="664">
        <f t="shared" si="31"/>
        <v>792</v>
      </c>
      <c r="AH8" s="664">
        <f t="shared" si="31"/>
        <v>776</v>
      </c>
      <c r="AI8" s="664">
        <f t="shared" si="31"/>
        <v>761</v>
      </c>
      <c r="AJ8" s="664">
        <f t="shared" si="31"/>
        <v>743</v>
      </c>
      <c r="AK8" s="664">
        <f t="shared" si="31"/>
        <v>722</v>
      </c>
      <c r="AL8" s="664">
        <f t="shared" si="31"/>
        <v>701</v>
      </c>
      <c r="AM8" s="665">
        <f t="shared" si="31"/>
        <v>680</v>
      </c>
      <c r="AN8" s="665">
        <f t="shared" si="31"/>
        <v>612</v>
      </c>
      <c r="AO8" s="665">
        <f t="shared" si="31"/>
        <v>589</v>
      </c>
      <c r="AP8" s="666" cm="1">
        <f t="array" ref="AP8">IF(COUNTIF(W8:AA8, "&gt;0")=0, "", AVERAGE(
  IF(W8&lt;&gt;0, (X8-W8)/W8, 0),
  IF(X8&lt;&gt;0, (Y8-X8)/X8, 0),
  IF(Y8&lt;&gt;0, (Z8-Y8)/Y8, 0),
  IF(Z8&lt;&gt;0, (AA8-Z8)/Z8, 0),
  IF(AA8&lt;&gt;0, (AB8:AO8-AA8)/AA8, 0)
))</f>
        <v>0.44957412017130971</v>
      </c>
      <c r="AQ8" s="663">
        <f>SUBTOTAL(9,AQ9:AQ13)</f>
        <v>16754</v>
      </c>
      <c r="AR8" s="663">
        <f t="shared" ref="AR8:AU8" si="32">SUBTOTAL(9,AR9:AR13)</f>
        <v>17239</v>
      </c>
      <c r="AS8" s="663">
        <f t="shared" si="32"/>
        <v>17062</v>
      </c>
      <c r="AT8" s="663">
        <f t="shared" si="32"/>
        <v>17667</v>
      </c>
      <c r="AU8" s="663">
        <f t="shared" si="32"/>
        <v>17775</v>
      </c>
      <c r="AV8" s="663">
        <f>SUBTOTAL(9,AV9:AV13)</f>
        <v>17851</v>
      </c>
      <c r="AW8" s="664">
        <f t="shared" ref="AW8:BI8" si="33">SUM(AW9:AW13)</f>
        <v>17984</v>
      </c>
      <c r="AX8" s="664">
        <f t="shared" ref="AX8:BE8" si="34">SUM(AX9:AX13)</f>
        <v>17809</v>
      </c>
      <c r="AY8" s="664">
        <f t="shared" si="34"/>
        <v>17640</v>
      </c>
      <c r="AZ8" s="664">
        <f t="shared" si="34"/>
        <v>17468</v>
      </c>
      <c r="BA8" s="664">
        <f t="shared" si="34"/>
        <v>17286</v>
      </c>
      <c r="BB8" s="664">
        <f t="shared" si="34"/>
        <v>17099</v>
      </c>
      <c r="BC8" s="664">
        <f t="shared" si="34"/>
        <v>16926</v>
      </c>
      <c r="BD8" s="664">
        <f t="shared" si="34"/>
        <v>16771</v>
      </c>
      <c r="BE8" s="664">
        <f t="shared" si="34"/>
        <v>16631</v>
      </c>
      <c r="BF8" s="665">
        <f t="shared" si="33"/>
        <v>16514</v>
      </c>
      <c r="BG8" s="665">
        <f t="shared" si="33"/>
        <v>16409</v>
      </c>
      <c r="BH8" s="665">
        <f t="shared" si="33"/>
        <v>15838</v>
      </c>
      <c r="BI8" s="665">
        <f t="shared" si="33"/>
        <v>15207</v>
      </c>
      <c r="BJ8" s="666" cm="1">
        <f t="array" ref="BJ8">IF(COUNTIF(AQ8:AU8, "&gt;0")=0, "", AVERAGE(
  IF(AQ8&lt;&gt;0, (AR8-AQ8)/AQ8, 0),
  IF(AR8&lt;&gt;0, (AS8-AR8)/AR8, 0),
  IF(AS8&lt;&gt;0, (AT8-AS8)/AS8, 0),
  IF(AT8&lt;&gt;0, (AU8-AT8)/AT8, 0),
  IF(AU8&lt;&gt;0, (AV8:BI8-AU8)/AU8, 0)
))</f>
        <v>-3.2336317205973054E-2</v>
      </c>
      <c r="BK8" s="667"/>
      <c r="BL8" s="663">
        <f>SUBTOTAL(9,BL9:BL13)</f>
        <v>252</v>
      </c>
      <c r="BM8" s="663">
        <f t="shared" ref="BM8:BQ8" si="35">SUBTOTAL(9,BM9:BM13)</f>
        <v>254</v>
      </c>
      <c r="BN8" s="663">
        <f t="shared" si="35"/>
        <v>268</v>
      </c>
      <c r="BO8" s="663">
        <f t="shared" si="35"/>
        <v>299</v>
      </c>
      <c r="BP8" s="663">
        <f t="shared" si="35"/>
        <v>463</v>
      </c>
      <c r="BQ8" s="663">
        <f t="shared" si="35"/>
        <v>496</v>
      </c>
      <c r="BR8" s="664">
        <f t="shared" ref="BR8:CD8" si="36">SUM(BR9:BR13)</f>
        <v>485</v>
      </c>
      <c r="BS8" s="664">
        <f t="shared" ref="BS8" si="37">SUM(BS9:BS13)</f>
        <v>480</v>
      </c>
      <c r="BT8" s="664">
        <f t="shared" ref="BT8" si="38">SUM(BT9:BT13)</f>
        <v>475</v>
      </c>
      <c r="BU8" s="664">
        <f t="shared" ref="BU8" si="39">SUM(BU9:BU13)</f>
        <v>472</v>
      </c>
      <c r="BV8" s="664">
        <f t="shared" ref="BV8" si="40">SUM(BV9:BV13)</f>
        <v>468</v>
      </c>
      <c r="BW8" s="664">
        <f t="shared" ref="BW8" si="41">SUM(BW9:BW13)</f>
        <v>463</v>
      </c>
      <c r="BX8" s="664">
        <f t="shared" ref="BX8" si="42">SUM(BX9:BX13)</f>
        <v>458</v>
      </c>
      <c r="BY8" s="664">
        <f t="shared" ref="BY8" si="43">SUM(BY9:BY13)</f>
        <v>454</v>
      </c>
      <c r="BZ8" s="664">
        <f t="shared" ref="BZ8" si="44">SUM(BZ9:BZ13)</f>
        <v>450</v>
      </c>
      <c r="CA8" s="664">
        <f t="shared" ref="CA8" si="45">SUM(CA9:CA13)</f>
        <v>448</v>
      </c>
      <c r="CB8" s="664">
        <f t="shared" ref="CB8" si="46">SUM(CB9:CB13)</f>
        <v>445</v>
      </c>
      <c r="CC8" s="665">
        <f t="shared" si="36"/>
        <v>431</v>
      </c>
      <c r="CD8" s="665">
        <f t="shared" si="36"/>
        <v>415</v>
      </c>
      <c r="CE8" s="668" cm="1">
        <f t="array" ref="CE8">IF(COUNTIF(BL8:BP8, "&gt;0")=0, "", AVERAGE(
  IF(BL8&lt;&gt;0, (BM8-BL8)/BL8, 0),
  IF(BM8&lt;&gt;0, (BN8-BM8)/BM8, 0),
  IF(BN8&lt;&gt;0, (BO8-BN8)/BN8, 0),
  IF(BO8&lt;&gt;0, (BP8-BO8)/BO8, 0),
  IF(BP8&lt;&gt;0, (BQ8:CD8-BP8)/BP8, 0)
))</f>
        <v>3.5361583347822419E-2</v>
      </c>
      <c r="CF8" s="663">
        <f>SUBTOTAL(9,CF9:CF13)</f>
        <v>1</v>
      </c>
      <c r="CG8" s="663">
        <f t="shared" ref="CG8:CK8" si="47">SUBTOTAL(9,CG9:CG13)</f>
        <v>0</v>
      </c>
      <c r="CH8" s="663">
        <f t="shared" si="47"/>
        <v>0</v>
      </c>
      <c r="CI8" s="663">
        <f t="shared" si="47"/>
        <v>0</v>
      </c>
      <c r="CJ8" s="663">
        <f t="shared" si="47"/>
        <v>3</v>
      </c>
      <c r="CK8" s="663">
        <f t="shared" si="47"/>
        <v>1</v>
      </c>
      <c r="CL8" s="664">
        <f t="shared" ref="CL8:CX8" si="48">SUM(CL9:CL13)</f>
        <v>2</v>
      </c>
      <c r="CM8" s="664">
        <f t="shared" si="48"/>
        <v>2</v>
      </c>
      <c r="CN8" s="664">
        <f t="shared" si="48"/>
        <v>2</v>
      </c>
      <c r="CO8" s="664">
        <f t="shared" si="48"/>
        <v>2</v>
      </c>
      <c r="CP8" s="664">
        <f t="shared" si="48"/>
        <v>2</v>
      </c>
      <c r="CQ8" s="664">
        <f t="shared" si="48"/>
        <v>2</v>
      </c>
      <c r="CR8" s="664">
        <f t="shared" si="48"/>
        <v>2</v>
      </c>
      <c r="CS8" s="664">
        <f t="shared" si="48"/>
        <v>2</v>
      </c>
      <c r="CT8" s="664">
        <f t="shared" si="48"/>
        <v>2</v>
      </c>
      <c r="CU8" s="664">
        <f t="shared" si="48"/>
        <v>2</v>
      </c>
      <c r="CV8" s="665">
        <f t="shared" si="48"/>
        <v>2</v>
      </c>
      <c r="CW8" s="665">
        <f t="shared" si="48"/>
        <v>1</v>
      </c>
      <c r="CX8" s="665">
        <f t="shared" si="48"/>
        <v>1</v>
      </c>
      <c r="CY8" s="668" cm="1">
        <f t="array" ref="CY8">IF(COUNTIF(CF8:CJ8, "&gt;0")=0, "", AVERAGE(
  IF(CF8&lt;&gt;0, (CG8-CF8)/CF8, 0),
  IF(CG8&lt;&gt;0, (CH8-CG8)/CG8, 0),
  IF(CH8&lt;&gt;0, (CI8-CH8)/CH8, 0),
  IF(CI8&lt;&gt;0, (CJ8-CI8)/CI8, 0),
  IF(CJ8&lt;&gt;0, (CK8:CX8-CJ8)/CJ8, 0)
))</f>
        <v>-0.37037037037037035</v>
      </c>
      <c r="CZ8" s="663">
        <f>SUBTOTAL(9,CZ9:CZ13)</f>
        <v>253</v>
      </c>
      <c r="DA8" s="663">
        <f t="shared" ref="DA8:DE8" si="49">SUBTOTAL(9,DA9:DA13)</f>
        <v>254</v>
      </c>
      <c r="DB8" s="663">
        <f t="shared" si="49"/>
        <v>268</v>
      </c>
      <c r="DC8" s="663">
        <f t="shared" si="49"/>
        <v>299</v>
      </c>
      <c r="DD8" s="663">
        <f t="shared" si="49"/>
        <v>466</v>
      </c>
      <c r="DE8" s="663">
        <f t="shared" si="49"/>
        <v>497</v>
      </c>
      <c r="DF8" s="664">
        <f t="shared" ref="DF8:DR8" si="50">SUM(DF9:DF13)</f>
        <v>487</v>
      </c>
      <c r="DG8" s="664">
        <f t="shared" si="50"/>
        <v>482</v>
      </c>
      <c r="DH8" s="664">
        <f t="shared" si="50"/>
        <v>477</v>
      </c>
      <c r="DI8" s="664">
        <f t="shared" si="50"/>
        <v>474</v>
      </c>
      <c r="DJ8" s="664">
        <f t="shared" si="50"/>
        <v>470</v>
      </c>
      <c r="DK8" s="664">
        <f t="shared" si="50"/>
        <v>465</v>
      </c>
      <c r="DL8" s="664">
        <f t="shared" si="50"/>
        <v>460</v>
      </c>
      <c r="DM8" s="664">
        <f t="shared" si="50"/>
        <v>456</v>
      </c>
      <c r="DN8" s="664">
        <f t="shared" si="50"/>
        <v>452</v>
      </c>
      <c r="DO8" s="665">
        <f t="shared" si="50"/>
        <v>450</v>
      </c>
      <c r="DP8" s="665">
        <f t="shared" si="50"/>
        <v>447</v>
      </c>
      <c r="DQ8" s="665">
        <f t="shared" si="50"/>
        <v>432</v>
      </c>
      <c r="DR8" s="665">
        <f t="shared" si="50"/>
        <v>416</v>
      </c>
      <c r="DS8" s="668" cm="1">
        <f t="array" ref="DS8">IF(COUNTIF(CZ8:DD8, "&gt;0")=0, "", AVERAGE(
  IF(CZ8&lt;&gt;0, (DA8-CZ8)/CZ8, 0),
  IF(DA8&lt;&gt;0, (DB8-DA8)/DA8, 0),
  IF(DB8&lt;&gt;0, (DC8-DB8)/DB8, 0),
  IF(DC8&lt;&gt;0, (DD8-DC8)/DC8, 0),
  IF(DD8&lt;&gt;0, (DE8:DR8-DD8)/DD8, 0)
))</f>
        <v>3.3703405957265842E-2</v>
      </c>
      <c r="DT8" s="667"/>
      <c r="DU8" s="663">
        <f>SUBTOTAL(9,DU9:DU13)</f>
        <v>7137</v>
      </c>
      <c r="DV8" s="663">
        <f t="shared" ref="DV8:DZ8" si="51">SUBTOTAL(9,DV9:DV13)</f>
        <v>3697</v>
      </c>
      <c r="DW8" s="663">
        <f t="shared" si="51"/>
        <v>2814</v>
      </c>
      <c r="DX8" s="663">
        <f t="shared" si="51"/>
        <v>2193</v>
      </c>
      <c r="DY8" s="663">
        <f t="shared" si="51"/>
        <v>2074</v>
      </c>
      <c r="DZ8" s="663">
        <f t="shared" si="51"/>
        <v>2253</v>
      </c>
      <c r="EA8" s="664">
        <f>SUM(EA9:EA13)</f>
        <v>3402</v>
      </c>
      <c r="EB8" s="664">
        <f t="shared" ref="EB8" si="52">SUM(EB9:EB13)</f>
        <v>6497</v>
      </c>
      <c r="EC8" s="664">
        <f t="shared" ref="EC8" si="53">SUM(EC9:EC13)</f>
        <v>6439</v>
      </c>
      <c r="ED8" s="664">
        <f t="shared" ref="ED8" si="54">SUM(ED9:ED13)</f>
        <v>6381</v>
      </c>
      <c r="EE8" s="664">
        <f t="shared" ref="EE8" si="55">SUM(EE9:EE13)</f>
        <v>6318</v>
      </c>
      <c r="EF8" s="664">
        <f t="shared" ref="EF8" si="56">SUM(EF9:EF13)</f>
        <v>6252</v>
      </c>
      <c r="EG8" s="664">
        <f t="shared" ref="EG8" si="57">SUM(EG9:EG13)</f>
        <v>6193</v>
      </c>
      <c r="EH8" s="664">
        <f t="shared" ref="EH8" si="58">SUM(EH9:EH13)</f>
        <v>6139</v>
      </c>
      <c r="EI8" s="664">
        <f t="shared" ref="EI8" si="59">SUM(EI9:EI13)</f>
        <v>6094</v>
      </c>
      <c r="EJ8" s="664">
        <f>SUM(EJ9:EJ13)</f>
        <v>6056</v>
      </c>
      <c r="EK8" s="664">
        <f t="shared" ref="EK8" si="60">SUM(EK9:EK13)</f>
        <v>6025</v>
      </c>
      <c r="EL8" s="665">
        <f t="shared" ref="EL8:EM8" si="61">SUM(EL9:EL13)</f>
        <v>5832</v>
      </c>
      <c r="EM8" s="665">
        <f t="shared" si="61"/>
        <v>5599</v>
      </c>
      <c r="EN8" s="668" cm="1">
        <f t="array" ref="EN8">IF(COUNTIF(DU8:DY8, "&gt;0")=0, "", AVERAGE(
  IF(DU8&lt;&gt;0, (DV8-DU8)/DU8, 0),
  IF(DV8&lt;&gt;0, (DW8-DV8)/DV8, 0),
  IF(DW8&lt;&gt;0, (DX8-DW8)/DW8, 0),
  IF(DX8&lt;&gt;0, (DY8-DX8)/DX8, 0),
  IF(DY8&lt;&gt;0, (DZ8:EM8-DY8)/DY8, 0)
))</f>
        <v>1.295905529011393</v>
      </c>
      <c r="EO8" s="663">
        <f>SUBTOTAL(9,EO9:EO13)</f>
        <v>250</v>
      </c>
      <c r="EP8" s="663">
        <f t="shared" ref="EP8:ET8" si="62">SUBTOTAL(9,EP9:EP13)</f>
        <v>248</v>
      </c>
      <c r="EQ8" s="663">
        <f t="shared" si="62"/>
        <v>273</v>
      </c>
      <c r="ER8" s="663">
        <f t="shared" si="62"/>
        <v>264</v>
      </c>
      <c r="ES8" s="663">
        <f t="shared" si="62"/>
        <v>409</v>
      </c>
      <c r="ET8" s="663">
        <f t="shared" si="62"/>
        <v>395</v>
      </c>
      <c r="EU8" s="664">
        <f t="shared" ref="EU8:FG8" si="63">SUM(EU9:EU13)</f>
        <v>385</v>
      </c>
      <c r="EV8" s="664">
        <f t="shared" si="63"/>
        <v>377</v>
      </c>
      <c r="EW8" s="664">
        <f t="shared" si="63"/>
        <v>369</v>
      </c>
      <c r="EX8" s="664">
        <f t="shared" si="63"/>
        <v>360</v>
      </c>
      <c r="EY8" s="664">
        <f t="shared" si="63"/>
        <v>352</v>
      </c>
      <c r="EZ8" s="664">
        <f t="shared" si="63"/>
        <v>346</v>
      </c>
      <c r="FA8" s="664">
        <f t="shared" si="63"/>
        <v>338</v>
      </c>
      <c r="FB8" s="664">
        <f t="shared" si="63"/>
        <v>330</v>
      </c>
      <c r="FC8" s="664">
        <f t="shared" si="63"/>
        <v>320</v>
      </c>
      <c r="FD8" s="664">
        <f t="shared" si="63"/>
        <v>311</v>
      </c>
      <c r="FE8" s="665">
        <f t="shared" si="63"/>
        <v>302</v>
      </c>
      <c r="FF8" s="665">
        <f t="shared" si="63"/>
        <v>273</v>
      </c>
      <c r="FG8" s="665">
        <f t="shared" si="63"/>
        <v>262</v>
      </c>
      <c r="FH8" s="668" cm="1">
        <f t="array" ref="FH8">IF(COUNTIF(EO8:ES8, "&gt;0")=0, "", AVERAGE(
  IF(EO8&lt;&gt;0, (EP8-EO8)/EO8, 0),
  IF(EP8&lt;&gt;0, (EQ8-EP8)/EP8, 0),
  IF(EQ8&lt;&gt;0, (ER8-EQ8)/EQ8, 0),
  IF(ER8&lt;&gt;0, (ES8-ER8)/ER8, 0),
  IF(ES8&lt;&gt;0, (ET8:FG8-ES8)/ES8, 0)
))</f>
        <v>-0.10280976993462206</v>
      </c>
      <c r="FI8" s="663">
        <f>SUBTOTAL(9,FI9:FI13)</f>
        <v>7387</v>
      </c>
      <c r="FJ8" s="663">
        <f t="shared" ref="FJ8:FN8" si="64">SUBTOTAL(9,FJ9:FJ13)</f>
        <v>3945</v>
      </c>
      <c r="FK8" s="663">
        <f t="shared" si="64"/>
        <v>3087</v>
      </c>
      <c r="FL8" s="663">
        <f t="shared" si="64"/>
        <v>2457</v>
      </c>
      <c r="FM8" s="663">
        <f t="shared" si="64"/>
        <v>2483</v>
      </c>
      <c r="FN8" s="663">
        <f t="shared" si="64"/>
        <v>2648</v>
      </c>
      <c r="FO8" s="664">
        <f t="shared" ref="FO8:GA8" si="65">SUM(FO9:FO13)</f>
        <v>3787</v>
      </c>
      <c r="FP8" s="664">
        <f t="shared" si="65"/>
        <v>6874</v>
      </c>
      <c r="FQ8" s="664">
        <f t="shared" si="65"/>
        <v>6808</v>
      </c>
      <c r="FR8" s="664">
        <f t="shared" si="65"/>
        <v>6741</v>
      </c>
      <c r="FS8" s="664">
        <f t="shared" si="65"/>
        <v>6670</v>
      </c>
      <c r="FT8" s="664">
        <f t="shared" si="65"/>
        <v>6598</v>
      </c>
      <c r="FU8" s="664">
        <f t="shared" si="65"/>
        <v>6531</v>
      </c>
      <c r="FV8" s="664">
        <f t="shared" si="65"/>
        <v>6469</v>
      </c>
      <c r="FW8" s="664">
        <f t="shared" si="65"/>
        <v>6414</v>
      </c>
      <c r="FX8" s="665">
        <f t="shared" si="65"/>
        <v>6367</v>
      </c>
      <c r="FY8" s="665">
        <f t="shared" si="65"/>
        <v>6327</v>
      </c>
      <c r="FZ8" s="665">
        <f t="shared" si="65"/>
        <v>6105</v>
      </c>
      <c r="GA8" s="665">
        <f t="shared" si="65"/>
        <v>5861</v>
      </c>
      <c r="GB8" s="668" cm="1">
        <f t="array" ref="GB8">IF(COUNTIF(FI8:FM8, "&gt;0")=0, "", AVERAGE(
  IF(FI8&lt;&gt;0, (FJ8-FI8)/FI8, 0),
  IF(FJ8&lt;&gt;0, (FK8-FJ8)/FJ8, 0),
  IF(FK8&lt;&gt;0, (FL8-FK8)/FK8, 0),
  IF(FL8&lt;&gt;0, (FM8-FL8)/FL8, 0),
  IF(FM8&lt;&gt;0, (FN8:GA8-FM8)/FM8, 0)
))</f>
        <v>1.0574249003865219</v>
      </c>
      <c r="GC8" s="663">
        <f>SUBTOTAL(9,GC9:GC13)</f>
        <v>5776</v>
      </c>
      <c r="GD8" s="663">
        <f t="shared" ref="GD8:GH8" si="66">SUBTOTAL(9,GD9:GD13)</f>
        <v>2268</v>
      </c>
      <c r="GE8" s="663">
        <f t="shared" si="66"/>
        <v>1475</v>
      </c>
      <c r="GF8" s="663">
        <f t="shared" si="66"/>
        <v>788</v>
      </c>
      <c r="GG8" s="663">
        <f t="shared" si="66"/>
        <v>379</v>
      </c>
      <c r="GH8" s="663">
        <f t="shared" si="66"/>
        <v>480</v>
      </c>
      <c r="GI8" s="664">
        <f t="shared" ref="GI8:GU8" si="67">SUM(GI9:GI13)</f>
        <v>2001</v>
      </c>
      <c r="GJ8" s="664">
        <f t="shared" si="67"/>
        <v>1899</v>
      </c>
      <c r="GK8" s="664">
        <f t="shared" si="67"/>
        <v>1920</v>
      </c>
      <c r="GL8" s="664">
        <f t="shared" si="67"/>
        <v>1937</v>
      </c>
      <c r="GM8" s="664">
        <f t="shared" si="67"/>
        <v>1950</v>
      </c>
      <c r="GN8" s="664">
        <f t="shared" si="67"/>
        <v>1961</v>
      </c>
      <c r="GO8" s="664">
        <f t="shared" si="67"/>
        <v>1965</v>
      </c>
      <c r="GP8" s="664">
        <f t="shared" si="67"/>
        <v>1968</v>
      </c>
      <c r="GQ8" s="664">
        <f t="shared" si="67"/>
        <v>1975</v>
      </c>
      <c r="GR8" s="664">
        <f t="shared" si="67"/>
        <v>1980</v>
      </c>
      <c r="GS8" s="664">
        <f t="shared" si="67"/>
        <v>1988</v>
      </c>
      <c r="GT8" s="665">
        <f t="shared" si="67"/>
        <v>2036</v>
      </c>
      <c r="GU8" s="665">
        <f t="shared" si="67"/>
        <v>2052</v>
      </c>
      <c r="GV8" s="668" cm="1">
        <f t="array" ref="GV8">IF(COUNTIF(GC8:GG8, "&gt;0")=0, "", AVERAGE(
  IF(GC8&lt;&gt;0, (GD8-GC8)/GC8, 0),
  IF(GD8&lt;&gt;0, (GE8-GD8)/GD8, 0),
  IF(GE8&lt;&gt;0, (GF8-GE8)/GE8, 0),
  IF(GF8&lt;&gt;0, (GG8-GF8)/GF8, 0),
  IF(GG8&lt;&gt;0, (GH8:GU8-GG8)/GG8, 0)
))</f>
        <v>2.9419617441074966</v>
      </c>
      <c r="GW8" s="667"/>
      <c r="GX8" s="663">
        <f>SUBTOTAL(9,GX9:GX13)</f>
        <v>12008</v>
      </c>
      <c r="GY8" s="663">
        <f t="shared" ref="GY8:HC8" si="68">SUBTOTAL(9,GY9:GY13)</f>
        <v>12167</v>
      </c>
      <c r="GZ8" s="663">
        <f t="shared" si="68"/>
        <v>11099</v>
      </c>
      <c r="HA8" s="663">
        <f t="shared" si="68"/>
        <v>11066</v>
      </c>
      <c r="HB8" s="663">
        <f t="shared" si="68"/>
        <v>11526</v>
      </c>
      <c r="HC8" s="663">
        <f t="shared" si="68"/>
        <v>11863</v>
      </c>
      <c r="HD8" s="664">
        <f t="shared" ref="HD8:HP8" si="69">SUM(HD9:HD13)</f>
        <v>11562</v>
      </c>
      <c r="HE8" s="664">
        <f t="shared" si="69"/>
        <v>11456</v>
      </c>
      <c r="HF8" s="664">
        <f t="shared" si="69"/>
        <v>11356</v>
      </c>
      <c r="HG8" s="664">
        <f t="shared" si="69"/>
        <v>11253</v>
      </c>
      <c r="HH8" s="664">
        <f t="shared" si="69"/>
        <v>11140</v>
      </c>
      <c r="HI8" s="664">
        <f t="shared" si="69"/>
        <v>11025</v>
      </c>
      <c r="HJ8" s="664">
        <f t="shared" si="69"/>
        <v>10918</v>
      </c>
      <c r="HK8" s="664">
        <f t="shared" si="69"/>
        <v>10825</v>
      </c>
      <c r="HL8" s="664">
        <f t="shared" si="69"/>
        <v>10745</v>
      </c>
      <c r="HM8" s="664">
        <f t="shared" si="69"/>
        <v>10680</v>
      </c>
      <c r="HN8" s="664">
        <f t="shared" si="69"/>
        <v>10625</v>
      </c>
      <c r="HO8" s="665">
        <f t="shared" si="69"/>
        <v>10285</v>
      </c>
      <c r="HP8" s="665">
        <f t="shared" si="69"/>
        <v>9874</v>
      </c>
      <c r="HQ8" s="668" cm="1">
        <f t="array" ref="HQ8">IF(COUNTIF(GX8:HB8, "&gt;0")=0, "", AVERAGE(
  IF(GX8&lt;&gt;0, (GY8-GX8)/GX8, 0),
  IF(GY8&lt;&gt;0, (GZ8-GY8)/GY8, 0),
  IF(GZ8&lt;&gt;0, (HA8-GZ8)/GZ8, 0),
  IF(HA8&lt;&gt;0, (HB8-HA8)/HA8, 0),
  IF(HB8&lt;&gt;0, (HC8:HP8-HB8)/HB8, 0)
))</f>
        <v>-3.9385660534906518E-2</v>
      </c>
      <c r="HR8" s="663">
        <f>SUBTOTAL(9,HR9:HR13)</f>
        <v>223</v>
      </c>
      <c r="HS8" s="663">
        <f t="shared" ref="HS8:HW8" si="70">SUBTOTAL(9,HS9:HS13)</f>
        <v>180</v>
      </c>
      <c r="HT8" s="663">
        <f t="shared" si="70"/>
        <v>170</v>
      </c>
      <c r="HU8" s="663">
        <f t="shared" si="70"/>
        <v>155</v>
      </c>
      <c r="HV8" s="663">
        <f t="shared" si="70"/>
        <v>129</v>
      </c>
      <c r="HW8" s="663">
        <f t="shared" si="70"/>
        <v>133</v>
      </c>
      <c r="HX8" s="664">
        <f t="shared" ref="HX8:IJ8" si="71">SUM(HX9:HX13)</f>
        <v>132</v>
      </c>
      <c r="HY8" s="664">
        <f t="shared" si="71"/>
        <v>129</v>
      </c>
      <c r="HZ8" s="664">
        <f t="shared" si="71"/>
        <v>126</v>
      </c>
      <c r="IA8" s="664">
        <f t="shared" si="71"/>
        <v>123</v>
      </c>
      <c r="IB8" s="664">
        <f t="shared" si="71"/>
        <v>120</v>
      </c>
      <c r="IC8" s="664">
        <f t="shared" si="71"/>
        <v>118</v>
      </c>
      <c r="ID8" s="664">
        <f t="shared" si="71"/>
        <v>115</v>
      </c>
      <c r="IE8" s="664">
        <f t="shared" si="71"/>
        <v>113</v>
      </c>
      <c r="IF8" s="664">
        <f t="shared" si="71"/>
        <v>109</v>
      </c>
      <c r="IG8" s="664">
        <f t="shared" si="71"/>
        <v>107</v>
      </c>
      <c r="IH8" s="665">
        <f t="shared" si="71"/>
        <v>103</v>
      </c>
      <c r="II8" s="665">
        <f t="shared" si="71"/>
        <v>93</v>
      </c>
      <c r="IJ8" s="665">
        <f t="shared" si="71"/>
        <v>90</v>
      </c>
      <c r="IK8" s="668" cm="1">
        <f t="array" ref="IK8">IF(COUNTIF(HR8:HV8, "&gt;0")=0, "", AVERAGE(
  IF(HR8&lt;&gt;0, (HS8-HR8)/HR8, 0),
  IF(HS8&lt;&gt;0, (HT8-HS8)/HS8, 0),
  IF(HT8&lt;&gt;0, (HU8-HT8)/HT8, 0),
  IF(HU8&lt;&gt;0, (HV8-HU8)/HU8, 0),
  IF(HV8&lt;&gt;0, (HW8:IJ8-HV8)/HV8, 0)
))</f>
        <v>-0.11199921134674673</v>
      </c>
      <c r="IL8" s="663">
        <f>SUBTOTAL(9,IL9:IL13)</f>
        <v>12231</v>
      </c>
      <c r="IM8" s="663">
        <f t="shared" ref="IM8:IQ8" si="72">SUBTOTAL(9,IM9:IM13)</f>
        <v>12347</v>
      </c>
      <c r="IN8" s="663">
        <f t="shared" si="72"/>
        <v>11269</v>
      </c>
      <c r="IO8" s="663">
        <f t="shared" si="72"/>
        <v>11221</v>
      </c>
      <c r="IP8" s="663">
        <f t="shared" si="72"/>
        <v>11655</v>
      </c>
      <c r="IQ8" s="663">
        <f t="shared" si="72"/>
        <v>11996</v>
      </c>
      <c r="IR8" s="664">
        <f t="shared" ref="IR8:JD8" si="73">SUM(IR9:IR13)</f>
        <v>11696</v>
      </c>
      <c r="IS8" s="664">
        <f t="shared" si="73"/>
        <v>11562</v>
      </c>
      <c r="IT8" s="664">
        <f t="shared" si="73"/>
        <v>11427</v>
      </c>
      <c r="IU8" s="664">
        <f t="shared" si="73"/>
        <v>11288</v>
      </c>
      <c r="IV8" s="664">
        <f t="shared" si="73"/>
        <v>11153</v>
      </c>
      <c r="IW8" s="664">
        <f t="shared" si="73"/>
        <v>11020</v>
      </c>
      <c r="IX8" s="664">
        <f t="shared" si="73"/>
        <v>10890</v>
      </c>
      <c r="IY8" s="664">
        <f t="shared" si="73"/>
        <v>10766</v>
      </c>
      <c r="IZ8" s="664">
        <f t="shared" si="73"/>
        <v>10646</v>
      </c>
      <c r="JA8" s="665">
        <f t="shared" si="73"/>
        <v>10535</v>
      </c>
      <c r="JB8" s="665">
        <f t="shared" si="73"/>
        <v>10433</v>
      </c>
      <c r="JC8" s="665">
        <f t="shared" si="73"/>
        <v>9976</v>
      </c>
      <c r="JD8" s="665">
        <f t="shared" si="73"/>
        <v>9579</v>
      </c>
      <c r="JE8" s="667"/>
      <c r="JF8" s="663">
        <f>SUBTOTAL(9,JF9:JF13)</f>
        <v>84</v>
      </c>
      <c r="JG8" s="663">
        <f t="shared" ref="JG8:JK8" si="74">SUBTOTAL(9,JG9:JG13)</f>
        <v>84</v>
      </c>
      <c r="JH8" s="663">
        <f t="shared" si="74"/>
        <v>74</v>
      </c>
      <c r="JI8" s="663">
        <f t="shared" si="74"/>
        <v>88</v>
      </c>
      <c r="JJ8" s="663">
        <f t="shared" si="74"/>
        <v>148</v>
      </c>
      <c r="JK8" s="663">
        <f t="shared" si="74"/>
        <v>273</v>
      </c>
      <c r="JL8" s="664">
        <f t="shared" ref="JL8:JX8" si="75">SUM(JL9:JL13)</f>
        <v>271</v>
      </c>
      <c r="JM8" s="664">
        <f t="shared" si="75"/>
        <v>267</v>
      </c>
      <c r="JN8" s="664">
        <f t="shared" si="75"/>
        <v>265</v>
      </c>
      <c r="JO8" s="664">
        <f t="shared" si="75"/>
        <v>262</v>
      </c>
      <c r="JP8" s="664">
        <f t="shared" si="75"/>
        <v>259</v>
      </c>
      <c r="JQ8" s="664">
        <f t="shared" si="75"/>
        <v>257</v>
      </c>
      <c r="JR8" s="664">
        <f t="shared" si="75"/>
        <v>252</v>
      </c>
      <c r="JS8" s="664">
        <f t="shared" si="75"/>
        <v>250</v>
      </c>
      <c r="JT8" s="664">
        <f t="shared" si="75"/>
        <v>248</v>
      </c>
      <c r="JU8" s="665">
        <f t="shared" si="75"/>
        <v>245</v>
      </c>
      <c r="JV8" s="665">
        <f t="shared" si="75"/>
        <v>243</v>
      </c>
      <c r="JW8" s="665">
        <f t="shared" si="75"/>
        <v>232</v>
      </c>
      <c r="JX8" s="665">
        <f t="shared" si="75"/>
        <v>222</v>
      </c>
      <c r="JZ8" s="1355" t="s">
        <v>353</v>
      </c>
      <c r="KA8" s="1334">
        <f t="shared" ref="KA8:KZ8" si="76">SUM(KA9:KA13)</f>
        <v>22529</v>
      </c>
      <c r="KB8" s="1333">
        <f t="shared" si="76"/>
        <v>25432</v>
      </c>
      <c r="KC8" s="1333">
        <f t="shared" si="76"/>
        <v>25190</v>
      </c>
      <c r="KD8" s="1333">
        <f t="shared" si="76"/>
        <v>24945</v>
      </c>
      <c r="KE8" s="1333">
        <f t="shared" si="76"/>
        <v>24685</v>
      </c>
      <c r="KF8" s="1333">
        <f t="shared" si="76"/>
        <v>24419</v>
      </c>
      <c r="KG8" s="1333">
        <f t="shared" si="76"/>
        <v>24169</v>
      </c>
      <c r="KH8" s="1333">
        <f t="shared" si="76"/>
        <v>23946</v>
      </c>
      <c r="KI8" s="1333">
        <f t="shared" si="76"/>
        <v>23745</v>
      </c>
      <c r="KJ8" s="1334">
        <f t="shared" si="76"/>
        <v>23576</v>
      </c>
      <c r="KK8" s="1334">
        <f t="shared" si="76"/>
        <v>23426</v>
      </c>
      <c r="KL8" s="1334">
        <f t="shared" si="76"/>
        <v>22607</v>
      </c>
      <c r="KM8" s="1335">
        <f t="shared" si="76"/>
        <v>21706</v>
      </c>
      <c r="KN8" s="1333">
        <f t="shared" si="76"/>
        <v>11696</v>
      </c>
      <c r="KO8" s="1333">
        <f t="shared" si="76"/>
        <v>11562</v>
      </c>
      <c r="KP8" s="1333">
        <f t="shared" si="76"/>
        <v>11427</v>
      </c>
      <c r="KQ8" s="1333">
        <f t="shared" si="76"/>
        <v>11288</v>
      </c>
      <c r="KR8" s="1333">
        <f t="shared" si="76"/>
        <v>11153</v>
      </c>
      <c r="KS8" s="1333">
        <f t="shared" si="76"/>
        <v>11020</v>
      </c>
      <c r="KT8" s="1333">
        <f t="shared" si="76"/>
        <v>10890</v>
      </c>
      <c r="KU8" s="1333">
        <f t="shared" si="76"/>
        <v>10766</v>
      </c>
      <c r="KV8" s="1333">
        <f t="shared" si="76"/>
        <v>10646</v>
      </c>
      <c r="KW8" s="1334">
        <f t="shared" si="76"/>
        <v>10535</v>
      </c>
      <c r="KX8" s="1334">
        <f t="shared" si="76"/>
        <v>10433</v>
      </c>
      <c r="KY8" s="1334">
        <f t="shared" si="76"/>
        <v>9976</v>
      </c>
      <c r="KZ8" s="1335">
        <f t="shared" si="76"/>
        <v>9579</v>
      </c>
      <c r="LA8" s="1361">
        <f t="shared" ref="LA8:LM8" si="77">SUM(LA9:LA13)</f>
        <v>34225</v>
      </c>
      <c r="LB8" s="1361">
        <f t="shared" si="77"/>
        <v>36994</v>
      </c>
      <c r="LC8" s="1361">
        <f t="shared" si="77"/>
        <v>36617</v>
      </c>
      <c r="LD8" s="1361">
        <f t="shared" si="77"/>
        <v>36233</v>
      </c>
      <c r="LE8" s="1361">
        <f t="shared" si="77"/>
        <v>35838</v>
      </c>
      <c r="LF8" s="1361">
        <f t="shared" si="77"/>
        <v>35439</v>
      </c>
      <c r="LG8" s="1361">
        <f t="shared" si="77"/>
        <v>35059</v>
      </c>
      <c r="LH8" s="1361">
        <f t="shared" si="77"/>
        <v>34712</v>
      </c>
      <c r="LI8" s="1361">
        <f t="shared" si="77"/>
        <v>34391</v>
      </c>
      <c r="LJ8" s="1362">
        <f t="shared" si="77"/>
        <v>34111</v>
      </c>
      <c r="LK8" s="1362">
        <f t="shared" si="77"/>
        <v>33859</v>
      </c>
      <c r="LL8" s="1362">
        <f t="shared" si="77"/>
        <v>32583</v>
      </c>
      <c r="LM8" s="1364">
        <f t="shared" si="77"/>
        <v>31285</v>
      </c>
    </row>
    <row r="9" spans="1:325" s="556" customFormat="1" ht="15.75" thickTop="1" x14ac:dyDescent="0.25">
      <c r="A9" s="669"/>
      <c r="B9" s="670" t="s">
        <v>305</v>
      </c>
      <c r="C9" s="671">
        <f>'13.ISA_pakalpojum_klienti_fakts'!D9</f>
        <v>11781</v>
      </c>
      <c r="D9" s="672">
        <f>'13.ISA_pakalpojum_klienti_fakts'!E9</f>
        <v>12280</v>
      </c>
      <c r="E9" s="672">
        <f>'13.ISA_pakalpojum_klienti_fakts'!F9</f>
        <v>12148</v>
      </c>
      <c r="F9" s="671">
        <f>'13.ISA_pakalpojum_klienti_fakts'!G9</f>
        <v>12308</v>
      </c>
      <c r="G9" s="672">
        <f>'13.ISA_pakalpojum_klienti_fakts'!H9</f>
        <v>12324</v>
      </c>
      <c r="H9" s="672">
        <f>'13.ISA_pakalpojum_klienti_fakts'!I9</f>
        <v>12247</v>
      </c>
      <c r="I9" s="673">
        <f>ROUND(I22*I15,0)+(IF('6.Rādītāji izdevumu aprēķiniem'!$G$9="Optimistiskais scenārijs",'10.ISA_pak_klienti_reģioni'!H9*(('6.Rādītāji izdevumu aprēķiniem'!$L$10+'6.Rādītāji izdevumu aprēķiniem'!$L$11/100)),0))</f>
        <v>12647</v>
      </c>
      <c r="J9" s="673">
        <f>ROUND(J22*J15,0)+(IF('6.Rādītāji izdevumu aprēķiniem'!$G$9="Optimistiskais scenārijs",'10.ISA_pak_klienti_reģioni'!I9*(('6.Rādītāji izdevumu aprēķiniem'!$L$12/100)),0))</f>
        <v>12532</v>
      </c>
      <c r="K9" s="673">
        <f>ROUND(K22*K15,0)+(IF('6.Rādītāji izdevumu aprēķiniem'!$G$9="Optimistiskais scenārijs",'10.ISA_pak_klienti_reģioni'!J9*(('6.Rādītāji izdevumu aprēķiniem'!$L$13/100)),0))</f>
        <v>12422</v>
      </c>
      <c r="L9" s="673">
        <f>ROUND(L22*L15,0)+(IF('6.Rādītāji izdevumu aprēķiniem'!$G$9="Optimistiskais scenārijs",'10.ISA_pak_klienti_reģioni'!K9*(('6.Rādītāji izdevumu aprēķiniem'!$L$14/100)),0))</f>
        <v>12309</v>
      </c>
      <c r="M9" s="673">
        <f>ROUND(M22*M15,0)+(IF('6.Rādītāji izdevumu aprēķiniem'!$G$9="Optimistiskais scenārijs",'10.ISA_pak_klienti_reģioni'!L9*(('6.Rādītāji izdevumu aprēķiniem'!$L$15/100)),0))</f>
        <v>12186</v>
      </c>
      <c r="N9" s="673">
        <f>ROUND(N22*N15,0)+(IF('6.Rādītāji izdevumu aprēķiniem'!$G$9="Optimistiskais scenārijs",'10.ISA_pak_klienti_reģioni'!M9*(('6.Rādītāji izdevumu aprēķiniem'!$L$16/100)),0))</f>
        <v>12060</v>
      </c>
      <c r="O9" s="673">
        <f>ROUND(O22*O15,0)+(IF('6.Rādītāji izdevumu aprēķiniem'!$G$9="Optimistiskais scenārijs",'10.ISA_pak_klienti_reģioni'!N9*(('6.Rādītāji izdevumu aprēķiniem'!$L$17/100)),0))</f>
        <v>11944</v>
      </c>
      <c r="P9" s="673">
        <f>ROUND(P22*P15,0)+(IF('6.Rādītāji izdevumu aprēķiniem'!$G$9="Optimistiskais scenārijs",'10.ISA_pak_klienti_reģioni'!O9*(('6.Rādītāji izdevumu aprēķiniem'!$L$18/100)),0))</f>
        <v>11842</v>
      </c>
      <c r="Q9" s="673">
        <f>ROUND(Q22*Q15,0)+(IF('6.Rādītāji izdevumu aprēķiniem'!$G$9="Optimistiskais scenārijs",'10.ISA_pak_klienti_reģioni'!P9*(('6.Rādītāji izdevumu aprēķiniem'!$L$19/100)),0))</f>
        <v>11755</v>
      </c>
      <c r="R9" s="673">
        <f>ROUND(R22*R15,0)+(IF('6.Rādītāji izdevumu aprēķiniem'!$G$9="Optimistiskais scenārijs",'10.ISA_pak_klienti_reģioni'!Q9*(('6.Rādītāji izdevumu aprēķiniem'!$L$20/100)),0))</f>
        <v>11683</v>
      </c>
      <c r="S9" s="673">
        <f>ROUND(S22*S15,0)+(IF('6.Rādītāji izdevumu aprēķiniem'!$G$9="Optimistiskais scenārijs",'10.ISA_pak_klienti_reģioni'!R9*(('6.Rādītāji izdevumu aprēķiniem'!$L$21/100)),0))</f>
        <v>11622</v>
      </c>
      <c r="T9" s="673">
        <f>ROUND(T22*T15,0)+(IF('6.Rādītāji izdevumu aprēķiniem'!$G$9="Optimistiskais scenārijs",'10.ISA_pak_klienti_reģioni'!S9*(('6.Rādītāji izdevumu aprēķiniem'!$L$23/100)),0))</f>
        <v>11250</v>
      </c>
      <c r="U9" s="673">
        <f>ROUND(U22*U15,0)+(IF('6.Rādītāji izdevumu aprēķiniem'!$G$9="Optimistiskais scenārijs",'10.ISA_pak_klienti_reģioni'!T9*(('6.Rādītāji izdevumu aprēķiniem'!$L$23/100)),0))</f>
        <v>10801</v>
      </c>
      <c r="V9" s="674"/>
      <c r="W9" s="672">
        <f>'13.ISA_pakalpojum_klienti_fakts'!J9</f>
        <v>67</v>
      </c>
      <c r="X9" s="672">
        <f>'13.ISA_pakalpojum_klienti_fakts'!K9</f>
        <v>66</v>
      </c>
      <c r="Y9" s="672">
        <f>'13.ISA_pakalpojum_klienti_fakts'!L9</f>
        <v>63</v>
      </c>
      <c r="Z9" s="671">
        <f>'13.ISA_pakalpojum_klienti_fakts'!M9</f>
        <v>262</v>
      </c>
      <c r="AA9" s="672">
        <f>'13.ISA_pakalpojum_klienti_fakts'!N9</f>
        <v>475</v>
      </c>
      <c r="AB9" s="672">
        <f>'13.ISA_pakalpojum_klienti_fakts'!O9</f>
        <v>682</v>
      </c>
      <c r="AC9" s="673">
        <f>ROUND(AC22*AC15,0)</f>
        <v>682</v>
      </c>
      <c r="AD9" s="673">
        <f>ROUND(AD22*AD15,0)+(IF('6.Rādītāji izdevumu aprēķiniem'!$G$9="Optimistiskais scenārijs",'10.ISA_pak_klienti_reģioni'!AC9*(('6.Rādītāji izdevumu aprēķiniem'!$L$12)),0))</f>
        <v>668</v>
      </c>
      <c r="AE9" s="673">
        <f>ROUND(AE22*AE15,0)+(IF('6.Rādītāji izdevumu aprēķiniem'!$G$9="Optimistiskais scenārijs",'10.ISA_pak_klienti_reģioni'!AD9*(('6.Rādītāji izdevumu aprēķiniem'!$L$13)),0))</f>
        <v>652</v>
      </c>
      <c r="AF9" s="673">
        <f>ROUND(AF22*AF15,0)+(IF('6.Rādītāji izdevumu aprēķiniem'!$G$9="Optimistiskais scenārijs",'10.ISA_pak_klienti_reģioni'!AE9*(('6.Rādītāji izdevumu aprēķiniem'!$L$14)),0))</f>
        <v>636</v>
      </c>
      <c r="AG9" s="673">
        <f>ROUND(AG22*AG15,0)+(IF('6.Rādītāji izdevumu aprēķiniem'!$G$9="Optimistiskais scenārijs",'10.ISA_pak_klienti_reģioni'!AF9*(('6.Rādītāji izdevumu aprēķiniem'!$L$15)),0))</f>
        <v>623</v>
      </c>
      <c r="AH9" s="673">
        <f>ROUND(AH22*AH15,0)+(IF('6.Rādītāji izdevumu aprēķiniem'!$G$9="Optimistiskais scenārijs",'10.ISA_pak_klienti_reģioni'!AG9*(('6.Rādītāji izdevumu aprēķiniem'!$L$16)),0))</f>
        <v>612</v>
      </c>
      <c r="AI9" s="673">
        <f>ROUND(AI22*AI15,0)+(IF('6.Rādītāji izdevumu aprēķiniem'!$G$9="Optimistiskais scenārijs",'10.ISA_pak_klienti_reģioni'!AH9*(('6.Rādītāji izdevumu aprēķiniem'!$L$17)),0))</f>
        <v>599</v>
      </c>
      <c r="AJ9" s="673">
        <f>ROUND(AJ22*AJ15,0)+(IF('6.Rādītāji izdevumu aprēķiniem'!$G$9="Optimistiskais scenārijs",'10.ISA_pak_klienti_reģioni'!AI9*(('6.Rādītāji izdevumu aprēķiniem'!$L$18)),0))</f>
        <v>585</v>
      </c>
      <c r="AK9" s="673">
        <f>ROUND(AK22*AK15,0)+(IF('6.Rādītāji izdevumu aprēķiniem'!$G$9="Optimistiskais scenārijs",'10.ISA_pak_klienti_reģioni'!AJ9*(('6.Rādītāji izdevumu aprēķiniem'!$L$19)),0))</f>
        <v>569</v>
      </c>
      <c r="AL9" s="673">
        <f>ROUND(AL22*AL15,0)+(IF('6.Rādītāji izdevumu aprēķiniem'!$G$9="Optimistiskais scenārijs",'10.ISA_pak_klienti_reģioni'!AK9*(('6.Rādītāji izdevumu aprēķiniem'!$L$20)),0))</f>
        <v>552</v>
      </c>
      <c r="AM9" s="673">
        <f>ROUND(AM22*AM15,0)+(IF('6.Rādītāji izdevumu aprēķiniem'!$G$9="Optimistiskais scenārijs",'10.ISA_pak_klienti_reģioni'!AL9*(('6.Rādītāji izdevumu aprēķiniem'!$L$21)),0))</f>
        <v>536</v>
      </c>
      <c r="AN9" s="673">
        <f t="shared" ref="AN9:AO13" si="78">ROUND(AN22*AN15,0)</f>
        <v>482</v>
      </c>
      <c r="AO9" s="673">
        <f t="shared" si="78"/>
        <v>464</v>
      </c>
      <c r="AP9" s="674"/>
      <c r="AQ9" s="672">
        <f>'13.ISA_pakalpojum_klienti_fakts'!P9</f>
        <v>11848</v>
      </c>
      <c r="AR9" s="672">
        <f>'13.ISA_pakalpojum_klienti_fakts'!Q9</f>
        <v>12346</v>
      </c>
      <c r="AS9" s="672">
        <f>'13.ISA_pakalpojum_klienti_fakts'!R9</f>
        <v>12211</v>
      </c>
      <c r="AT9" s="671">
        <f>'13.ISA_pakalpojum_klienti_fakts'!S9</f>
        <v>12570</v>
      </c>
      <c r="AU9" s="672">
        <f>'13.ISA_pakalpojum_klienti_fakts'!T9</f>
        <v>12799</v>
      </c>
      <c r="AV9" s="672">
        <f>'13.ISA_pakalpojum_klienti_fakts'!U9</f>
        <v>12929</v>
      </c>
      <c r="AW9" s="673">
        <f t="shared" ref="AW9:BI13" si="79">I9+AC9</f>
        <v>13329</v>
      </c>
      <c r="AX9" s="673">
        <f t="shared" si="79"/>
        <v>13200</v>
      </c>
      <c r="AY9" s="673">
        <f t="shared" si="79"/>
        <v>13074</v>
      </c>
      <c r="AZ9" s="673">
        <f t="shared" si="79"/>
        <v>12945</v>
      </c>
      <c r="BA9" s="673">
        <f t="shared" si="79"/>
        <v>12809</v>
      </c>
      <c r="BB9" s="673">
        <f t="shared" si="79"/>
        <v>12672</v>
      </c>
      <c r="BC9" s="673">
        <f t="shared" si="79"/>
        <v>12543</v>
      </c>
      <c r="BD9" s="673">
        <f t="shared" si="79"/>
        <v>12427</v>
      </c>
      <c r="BE9" s="673">
        <f t="shared" si="79"/>
        <v>12324</v>
      </c>
      <c r="BF9" s="673">
        <f t="shared" si="79"/>
        <v>12235</v>
      </c>
      <c r="BG9" s="673">
        <f t="shared" si="79"/>
        <v>12158</v>
      </c>
      <c r="BH9" s="673">
        <f t="shared" si="79"/>
        <v>11732</v>
      </c>
      <c r="BI9" s="673">
        <f t="shared" si="79"/>
        <v>11265</v>
      </c>
      <c r="BJ9" s="674"/>
      <c r="BK9" s="675"/>
      <c r="BL9" s="672">
        <f>'13.ISA_pakalpojum_klienti_fakts'!W9</f>
        <v>161</v>
      </c>
      <c r="BM9" s="672">
        <f>'13.ISA_pakalpojum_klienti_fakts'!X9</f>
        <v>162</v>
      </c>
      <c r="BN9" s="672">
        <f>'13.ISA_pakalpojum_klienti_fakts'!Y9</f>
        <v>158</v>
      </c>
      <c r="BO9" s="672">
        <f>'13.ISA_pakalpojum_klienti_fakts'!Z9</f>
        <v>150</v>
      </c>
      <c r="BP9" s="672">
        <f>'13.ISA_pakalpojum_klienti_fakts'!AA9</f>
        <v>171</v>
      </c>
      <c r="BQ9" s="672">
        <f>'13.ISA_pakalpojum_klienti_fakts'!AB9</f>
        <v>184</v>
      </c>
      <c r="BR9" s="673">
        <f>ROUND(BR22*BR15,0)+(IF('6.Rādītāji izdevumu aprēķiniem'!$G$9="Optimistiskais scenārijs",'10.ISA_pak_klienti_reģioni'!BQ9*(('6.Rādītāji izdevumu aprēķiniem'!$L$10+'6.Rādītāji izdevumu aprēķiniem'!$L$11/100)),0))</f>
        <v>190</v>
      </c>
      <c r="BS9" s="673">
        <f>ROUND(BS22*BS15,0)+(IF('6.Rādītāji izdevumu aprēķiniem'!$G$9="Optimistiskais scenārijs",'10.ISA_pak_klienti_reģioni'!BR9*(('6.Rādītāji izdevumu aprēķiniem'!$L$12/100)),0))</f>
        <v>188</v>
      </c>
      <c r="BT9" s="673">
        <f>ROUND(BT22*BT15,0)+(IF('6.Rādītāji izdevumu aprēķiniem'!$G$9="Optimistiskais scenārijs",'10.ISA_pak_klienti_reģioni'!BS9*(('6.Rādītāji izdevumu aprēķiniem'!$L$13/100)),0))</f>
        <v>186</v>
      </c>
      <c r="BU9" s="673">
        <f>ROUND(BU22*BU15,0)+(IF('6.Rādītāji izdevumu aprēķiniem'!$G$9="Optimistiskais scenārijs",'10.ISA_pak_klienti_reģioni'!BT9*(('6.Rādītāji izdevumu aprēķiniem'!$L$14/100)),0))</f>
        <v>185</v>
      </c>
      <c r="BV9" s="673">
        <f>ROUND(BV22*BV15,0)+(IF('6.Rādītāji izdevumu aprēķiniem'!$G$9="Optimistiskais scenārijs",'10.ISA_pak_klienti_reģioni'!BU9*(('6.Rādītāji izdevumu aprēķiniem'!$L$15/100)),0))</f>
        <v>183</v>
      </c>
      <c r="BW9" s="673">
        <f>ROUND(BW22*BW15,0)+(IF('6.Rādītāji izdevumu aprēķiniem'!$G$9="Optimistiskais scenārijs",'10.ISA_pak_klienti_reģioni'!BV9*(('6.Rādītāji izdevumu aprēķiniem'!$L$16/100)),0))</f>
        <v>181</v>
      </c>
      <c r="BX9" s="673">
        <f>ROUND(BX22*BX15,0)+(IF('6.Rādītāji izdevumu aprēķiniem'!$G$9="Optimistiskais scenārijs",'10.ISA_pak_klienti_reģioni'!BW9*(('6.Rādītāji izdevumu aprēķiniem'!$L$17/100)),0))</f>
        <v>179</v>
      </c>
      <c r="BY9" s="673">
        <f>ROUND(BY22*BY15,0)+(IF('6.Rādītāji izdevumu aprēķiniem'!$G$9="Optimistiskais scenārijs",'10.ISA_pak_klienti_reģioni'!BX9*(('6.Rādītāji izdevumu aprēķiniem'!$L$18/100)),0))</f>
        <v>178</v>
      </c>
      <c r="BZ9" s="673">
        <f>ROUND(BZ22*BZ15,0)+(IF('6.Rādītāji izdevumu aprēķiniem'!$G$9="Optimistiskais scenārijs",'10.ISA_pak_klienti_reģioni'!BY9*(('6.Rādītāji izdevumu aprēķiniem'!$L$19/100)),0))</f>
        <v>176</v>
      </c>
      <c r="CA9" s="673">
        <f>ROUND(CA22*CA15,0)+(IF('6.Rādītāji izdevumu aprēķiniem'!$G$9="Optimistiskais scenārijs",'10.ISA_pak_klienti_reģioni'!BZ9*(('6.Rādītāji izdevumu aprēķiniem'!$L$20/100)),0))</f>
        <v>175</v>
      </c>
      <c r="CB9" s="673">
        <f>ROUND(CB22*CB15,0)+(IF('6.Rādītāji izdevumu aprēķiniem'!$G$9="Optimistiskais scenārijs",'10.ISA_pak_klienti_reģioni'!CA9*(('6.Rādītāji izdevumu aprēķiniem'!$L$21/100)),0))</f>
        <v>174</v>
      </c>
      <c r="CC9" s="673">
        <f>ROUND(CC22*CC15,0)+(IF('6.Rādītāji izdevumu aprēķiniem'!$G$9="Optimistiskais scenārijs",'10.ISA_pak_klienti_reģioni'!CB9*(('6.Rādītāji izdevumu aprēķiniem'!$L$23/100)),0))</f>
        <v>169</v>
      </c>
      <c r="CD9" s="673">
        <f>ROUND(CD22*CD15,0)+(IF('6.Rādītāji izdevumu aprēķiniem'!$G$9="Optimistiskais scenārijs",'10.ISA_pak_klienti_reģioni'!CC9*(('6.Rādītāji izdevumu aprēķiniem'!$L$23/100)),0))</f>
        <v>162</v>
      </c>
      <c r="CE9" s="674"/>
      <c r="CF9" s="672">
        <f>'13.ISA_pakalpojum_klienti_fakts'!AC9</f>
        <v>0</v>
      </c>
      <c r="CG9" s="672">
        <f>'13.ISA_pakalpojum_klienti_fakts'!AD9</f>
        <v>0</v>
      </c>
      <c r="CH9" s="672">
        <f>'13.ISA_pakalpojum_klienti_fakts'!AE9</f>
        <v>0</v>
      </c>
      <c r="CI9" s="672">
        <f>'13.ISA_pakalpojum_klienti_fakts'!AF9</f>
        <v>0</v>
      </c>
      <c r="CJ9" s="672">
        <f>'13.ISA_pakalpojum_klienti_fakts'!AG9</f>
        <v>0</v>
      </c>
      <c r="CK9" s="672">
        <f>'13.ISA_pakalpojum_klienti_fakts'!AH9</f>
        <v>0</v>
      </c>
      <c r="CL9" s="673">
        <f>ROUND(CL22*CL15,0)</f>
        <v>0</v>
      </c>
      <c r="CM9" s="673">
        <f>ROUND(CM22*CM15,0)+(IF('6.Rādītāji izdevumu aprēķiniem'!$G$9="Optimistiskais scenārijs",'10.ISA_pak_klienti_reģioni'!CL9*(('6.Rādītāji izdevumu aprēķiniem'!$L$12)),0))</f>
        <v>0</v>
      </c>
      <c r="CN9" s="673">
        <f>ROUND(CN22*CN15,0)+(IF('6.Rādītāji izdevumu aprēķiniem'!$G$9="Optimistiskais scenārijs",'10.ISA_pak_klienti_reģioni'!CM9*(('6.Rādītāji izdevumu aprēķiniem'!$L$13)),0))</f>
        <v>0</v>
      </c>
      <c r="CO9" s="673">
        <f>ROUND(CO22*CO15,0)+(IF('6.Rādītāji izdevumu aprēķiniem'!$G$9="Optimistiskais scenārijs",'10.ISA_pak_klienti_reģioni'!CN9*(('6.Rādītāji izdevumu aprēķiniem'!$L$14)),0))</f>
        <v>0</v>
      </c>
      <c r="CP9" s="673">
        <f>ROUND(CP22*CP15,0)+(IF('6.Rādītāji izdevumu aprēķiniem'!$G$9="Optimistiskais scenārijs",'10.ISA_pak_klienti_reģioni'!CO9*(('6.Rādītāji izdevumu aprēķiniem'!$L$15)),0))</f>
        <v>0</v>
      </c>
      <c r="CQ9" s="673">
        <f>ROUND(CQ22*CQ15,0)+(IF('6.Rādītāji izdevumu aprēķiniem'!$G$9="Optimistiskais scenārijs",'10.ISA_pak_klienti_reģioni'!CP9*(('6.Rādītāji izdevumu aprēķiniem'!$L$16)),0))</f>
        <v>0</v>
      </c>
      <c r="CR9" s="673">
        <f>ROUND(CR22*CR15,0)+(IF('6.Rādītāji izdevumu aprēķiniem'!$G$9="Optimistiskais scenārijs",'10.ISA_pak_klienti_reģioni'!CQ9*(('6.Rādītāji izdevumu aprēķiniem'!$L$17)),0))</f>
        <v>0</v>
      </c>
      <c r="CS9" s="673">
        <f>ROUND(CS22*CS15,0)+(IF('6.Rādītāji izdevumu aprēķiniem'!$G$9="Optimistiskais scenārijs",'10.ISA_pak_klienti_reģioni'!CR9*(('6.Rādītāji izdevumu aprēķiniem'!$L$18)),0))</f>
        <v>0</v>
      </c>
      <c r="CT9" s="673">
        <f>ROUND(CT22*CT15,0)+(IF('6.Rādītāji izdevumu aprēķiniem'!$G$9="Optimistiskais scenārijs",'10.ISA_pak_klienti_reģioni'!CS9*(('6.Rādītāji izdevumu aprēķiniem'!$L$19)),0))</f>
        <v>0</v>
      </c>
      <c r="CU9" s="673">
        <f>ROUND(CU22*CU15,0)+(IF('6.Rādītāji izdevumu aprēķiniem'!$G$9="Optimistiskais scenārijs",'10.ISA_pak_klienti_reģioni'!CT9*(('6.Rādītāji izdevumu aprēķiniem'!$L$20)),0))</f>
        <v>0</v>
      </c>
      <c r="CV9" s="673">
        <f>ROUND(CV22*CV15,0)+(IF('6.Rādītāji izdevumu aprēķiniem'!$G$9="Optimistiskais scenārijs",'10.ISA_pak_klienti_reģioni'!CU9*(('6.Rādītāji izdevumu aprēķiniem'!$L$21)),0))</f>
        <v>0</v>
      </c>
      <c r="CW9" s="673">
        <f t="shared" ref="CW9:CX13" si="80">ROUND(CW22*CW15,0)</f>
        <v>0</v>
      </c>
      <c r="CX9" s="673">
        <f t="shared" si="80"/>
        <v>0</v>
      </c>
      <c r="CY9" s="674"/>
      <c r="CZ9" s="672">
        <f>'13.ISA_pakalpojum_klienti_fakts'!AI9</f>
        <v>161</v>
      </c>
      <c r="DA9" s="672">
        <f>'13.ISA_pakalpojum_klienti_fakts'!AJ9</f>
        <v>162</v>
      </c>
      <c r="DB9" s="672">
        <f>'13.ISA_pakalpojum_klienti_fakts'!AK9</f>
        <v>158</v>
      </c>
      <c r="DC9" s="672">
        <f>'13.ISA_pakalpojum_klienti_fakts'!AL9</f>
        <v>150</v>
      </c>
      <c r="DD9" s="672">
        <f>'13.ISA_pakalpojum_klienti_fakts'!AM9</f>
        <v>171</v>
      </c>
      <c r="DE9" s="672">
        <f>'13.ISA_pakalpojum_klienti_fakts'!AN9</f>
        <v>184</v>
      </c>
      <c r="DF9" s="673">
        <f t="shared" ref="DF9:DR13" si="81">BR9+CL9</f>
        <v>190</v>
      </c>
      <c r="DG9" s="673">
        <f t="shared" si="81"/>
        <v>188</v>
      </c>
      <c r="DH9" s="673">
        <f t="shared" si="81"/>
        <v>186</v>
      </c>
      <c r="DI9" s="673">
        <f t="shared" si="81"/>
        <v>185</v>
      </c>
      <c r="DJ9" s="673">
        <f t="shared" si="81"/>
        <v>183</v>
      </c>
      <c r="DK9" s="673">
        <f t="shared" si="81"/>
        <v>181</v>
      </c>
      <c r="DL9" s="673">
        <f t="shared" si="81"/>
        <v>179</v>
      </c>
      <c r="DM9" s="673">
        <f t="shared" si="81"/>
        <v>178</v>
      </c>
      <c r="DN9" s="673">
        <f t="shared" si="81"/>
        <v>176</v>
      </c>
      <c r="DO9" s="673">
        <f t="shared" si="81"/>
        <v>175</v>
      </c>
      <c r="DP9" s="673">
        <f t="shared" si="81"/>
        <v>174</v>
      </c>
      <c r="DQ9" s="673">
        <f t="shared" si="81"/>
        <v>169</v>
      </c>
      <c r="DR9" s="673">
        <f t="shared" si="81"/>
        <v>162</v>
      </c>
      <c r="DS9" s="674"/>
      <c r="DT9" s="675"/>
      <c r="DU9" s="672">
        <f>'13.ISA_pakalpojum_klienti_fakts'!AP9</f>
        <v>1248</v>
      </c>
      <c r="DV9" s="672">
        <f>'13.ISA_pakalpojum_klienti_fakts'!AQ9</f>
        <v>1219</v>
      </c>
      <c r="DW9" s="672">
        <f>'13.ISA_pakalpojum_klienti_fakts'!AR9</f>
        <v>1208</v>
      </c>
      <c r="DX9" s="672">
        <f>'13.ISA_pakalpojum_klienti_fakts'!AS9</f>
        <v>1292</v>
      </c>
      <c r="DY9" s="672">
        <f>'13.ISA_pakalpojum_klienti_fakts'!AT9</f>
        <v>1267</v>
      </c>
      <c r="DZ9" s="672">
        <f>'13.ISA_pakalpojum_klienti_fakts'!AU9</f>
        <v>1342</v>
      </c>
      <c r="EA9" s="673">
        <f>ROUND(EA22*EA15,0)+(IF('6.Rādītāji izdevumu aprēķiniem'!$G$9="Optimistiskais scenārijs",'10.ISA_pak_klienti_reģioni'!DZ9*(('6.Rādītāji izdevumu aprēķiniem'!$L$10+'6.Rādītāji izdevumu aprēķiniem'!$L$11/100)),0))</f>
        <v>1300</v>
      </c>
      <c r="EB9" s="673">
        <f>ROUND(EB22*EB15,0)+(IF('6.Rādītāji izdevumu aprēķiniem'!$G$9="Optimistiskais scenārijs",'10.ISA_pak_klienti_reģioni'!EA9*(('6.Rādītāji izdevumu aprēķiniem'!$L$12/100)),0))</f>
        <v>5124</v>
      </c>
      <c r="EC9" s="673">
        <f>ROUND(EC22*EC15,0)+(IF('6.Rādītāji izdevumu aprēķiniem'!$G$9="Optimistiskais scenārijs",'10.ISA_pak_klienti_reģioni'!EB9*(('6.Rādītāji izdevumu aprēķiniem'!$L$13/100)),0))</f>
        <v>5079</v>
      </c>
      <c r="ED9" s="673">
        <f>ROUND(ED22*ED15,0)+(IF('6.Rādītāji izdevumu aprēķiniem'!$G$9="Optimistiskais scenārijs",'10.ISA_pak_klienti_reģioni'!EC9*(('6.Rādītāji izdevumu aprēķiniem'!$L$14/100)),0))</f>
        <v>5033</v>
      </c>
      <c r="EE9" s="673">
        <f>ROUND(EE22*EE15,0)+(IF('6.Rādītāji izdevumu aprēķiniem'!$G$9="Optimistiskais scenārijs",'10.ISA_pak_klienti_reģioni'!ED9*(('6.Rādītāji izdevumu aprēķiniem'!$L$15/100)),0))</f>
        <v>4983</v>
      </c>
      <c r="EF9" s="673">
        <f>ROUND(EF22*EF15,0)+(IF('6.Rādītāji izdevumu aprēķiniem'!$G$9="Optimistiskais scenārijs",'10.ISA_pak_klienti_reģioni'!EE9*(('6.Rādītāji izdevumu aprēķiniem'!$L$16/100)),0))</f>
        <v>4931</v>
      </c>
      <c r="EG9" s="673">
        <f>ROUND(EG22*EG15,0)+(IF('6.Rādītāji izdevumu aprēķiniem'!$G$9="Optimistiskais scenārijs",'10.ISA_pak_klienti_reģioni'!EF9*(('6.Rādītāji izdevumu aprēķiniem'!$L$17/100)),0))</f>
        <v>4884</v>
      </c>
      <c r="EH9" s="673">
        <f>ROUND(EH22*EH15,0)+(IF('6.Rādītāji izdevumu aprēķiniem'!$G$9="Optimistiskais scenārijs",'10.ISA_pak_klienti_reģioni'!EG9*(('6.Rādītāji izdevumu aprēķiniem'!$L$18/100)),0))</f>
        <v>4842</v>
      </c>
      <c r="EI9" s="673">
        <f>ROUND(EI22*EI15,0)+(IF('6.Rādītāji izdevumu aprēķiniem'!$G$9="Optimistiskais scenārijs",'10.ISA_pak_klienti_reģioni'!EH9*(('6.Rādītāji izdevumu aprēķiniem'!$L$19/100)),0))</f>
        <v>4806</v>
      </c>
      <c r="EJ9" s="673">
        <f>ROUND(EJ22*EJ15,0)+(IF('6.Rādītāji izdevumu aprēķiniem'!$G$9="Optimistiskais scenārijs",'10.ISA_pak_klienti_reģioni'!EI9*(('6.Rādītāji izdevumu aprēķiniem'!$L$20/100)),0))</f>
        <v>4777</v>
      </c>
      <c r="EK9" s="673">
        <f>ROUND(EK22*EK15,0)+(IF('6.Rādītāji izdevumu aprēķiniem'!$G$9="Optimistiskais scenārijs",'10.ISA_pak_klienti_reģioni'!EJ9*(('6.Rādītāji izdevumu aprēķiniem'!$L$21/100)),0))</f>
        <v>4752</v>
      </c>
      <c r="EL9" s="673">
        <f>ROUND(EL22*EL15,0)+(IF('6.Rādītāji izdevumu aprēķiniem'!$G$9="Optimistiskais scenārijs",'10.ISA_pak_klienti_reģioni'!EK9*(('6.Rādītāji izdevumu aprēķiniem'!$L$23/100)),0))</f>
        <v>4600</v>
      </c>
      <c r="EM9" s="673">
        <f>ROUND(EM22*EM15,0)+(IF('6.Rādītāji izdevumu aprēķiniem'!$G$9="Optimistiskais scenārijs",'10.ISA_pak_klienti_reģioni'!EL9*(('6.Rādītāji izdevumu aprēķiniem'!$L$23/100)),0))</f>
        <v>4416</v>
      </c>
      <c r="EN9" s="674"/>
      <c r="EO9" s="672">
        <f>'13.ISA_pakalpojum_klienti_fakts'!AW9</f>
        <v>218</v>
      </c>
      <c r="EP9" s="672">
        <f>'13.ISA_pakalpojum_klienti_fakts'!AX9</f>
        <v>217</v>
      </c>
      <c r="EQ9" s="672">
        <f>'13.ISA_pakalpojum_klienti_fakts'!AY9</f>
        <v>244</v>
      </c>
      <c r="ER9" s="672">
        <f>'13.ISA_pakalpojum_klienti_fakts'!AZ9</f>
        <v>206</v>
      </c>
      <c r="ES9" s="672">
        <f>'13.ISA_pakalpojum_klienti_fakts'!BA9</f>
        <v>242</v>
      </c>
      <c r="ET9" s="672">
        <f>'13.ISA_pakalpojum_klienti_fakts'!BB9</f>
        <v>185</v>
      </c>
      <c r="EU9" s="673">
        <f>ROUND(EU22*EU15,0)</f>
        <v>185</v>
      </c>
      <c r="EV9" s="673">
        <f>ROUND(EV22*EV15,0)+(IF('6.Rādītāji izdevumu aprēķiniem'!$G$9="Optimistiskais scenārijs",'10.ISA_pak_klienti_reģioni'!EU9*(('6.Rādītāji izdevumu aprēķiniem'!$L$12)),0))</f>
        <v>181</v>
      </c>
      <c r="EW9" s="673">
        <f>ROUND(EW22*EW15,0)+(IF('6.Rādītāji izdevumu aprēķiniem'!$G$9="Optimistiskais scenārijs",'10.ISA_pak_klienti_reģioni'!EV9*(('6.Rādītāji izdevumu aprēķiniem'!$L$13)),0))</f>
        <v>177</v>
      </c>
      <c r="EX9" s="673">
        <f>ROUND(EX22*EX15,0)+(IF('6.Rādītāji izdevumu aprēķiniem'!$G$9="Optimistiskais scenārijs",'10.ISA_pak_klienti_reģioni'!EW9*(('6.Rādītāji izdevumu aprēķiniem'!$L$14)),0))</f>
        <v>173</v>
      </c>
      <c r="EY9" s="673">
        <f>ROUND(EY22*EY15,0)+(IF('6.Rādītāji izdevumu aprēķiniem'!$G$9="Optimistiskais scenārijs",'10.ISA_pak_klienti_reģioni'!EX9*(('6.Rādītāji izdevumu aprēķiniem'!$L$15)),0))</f>
        <v>169</v>
      </c>
      <c r="EZ9" s="673">
        <f>ROUND(EZ22*EZ15,0)+(IF('6.Rādītāji izdevumu aprēķiniem'!$G$9="Optimistiskais scenārijs",'10.ISA_pak_klienti_reģioni'!EY9*(('6.Rādītāji izdevumu aprēķiniem'!$L$16)),0))</f>
        <v>166</v>
      </c>
      <c r="FA9" s="673">
        <f>ROUND(FA22*FA15,0)+(IF('6.Rādītāji izdevumu aprēķiniem'!$G$9="Optimistiskais scenārijs",'10.ISA_pak_klienti_reģioni'!EZ9*(('6.Rādītāji izdevumu aprēķiniem'!$L$17)),0))</f>
        <v>163</v>
      </c>
      <c r="FB9" s="673">
        <f>ROUND(FB22*FB15,0)+(IF('6.Rādītāji izdevumu aprēķiniem'!$G$9="Optimistiskais scenārijs",'10.ISA_pak_klienti_reģioni'!FA9*(('6.Rādītāji izdevumu aprēķiniem'!$L$18)),0))</f>
        <v>159</v>
      </c>
      <c r="FC9" s="673">
        <f>ROUND(FC22*FC15,0)+(IF('6.Rādītāji izdevumu aprēķiniem'!$G$9="Optimistiskais scenārijs",'10.ISA_pak_klienti_reģioni'!FB9*(('6.Rādītāji izdevumu aprēķiniem'!$L$19)),0))</f>
        <v>154</v>
      </c>
      <c r="FD9" s="673">
        <f>ROUND(FD22*FD15,0)+(IF('6.Rādītāji izdevumu aprēķiniem'!$G$9="Optimistiskais scenārijs",'10.ISA_pak_klienti_reģioni'!FC9*(('6.Rādītāji izdevumu aprēķiniem'!$L$20)),0))</f>
        <v>150</v>
      </c>
      <c r="FE9" s="673">
        <f>ROUND(FE22*FE15,0)+(IF('6.Rādītāji izdevumu aprēķiniem'!$G$9="Optimistiskais scenārijs",'10.ISA_pak_klienti_reģioni'!FD9*(('6.Rādītāji izdevumu aprēķiniem'!$L$21)),0))</f>
        <v>145</v>
      </c>
      <c r="FF9" s="673">
        <f t="shared" ref="FF9:FG13" si="82">ROUND(FF22*FF15,0)</f>
        <v>131</v>
      </c>
      <c r="FG9" s="673">
        <f t="shared" si="82"/>
        <v>126</v>
      </c>
      <c r="FH9" s="674"/>
      <c r="FI9" s="672">
        <f t="shared" ref="FI9:FR13" si="83">DU9+EO9</f>
        <v>1466</v>
      </c>
      <c r="FJ9" s="672">
        <f t="shared" si="83"/>
        <v>1436</v>
      </c>
      <c r="FK9" s="672">
        <f t="shared" si="83"/>
        <v>1452</v>
      </c>
      <c r="FL9" s="672">
        <f t="shared" si="83"/>
        <v>1498</v>
      </c>
      <c r="FM9" s="672">
        <f t="shared" si="83"/>
        <v>1509</v>
      </c>
      <c r="FN9" s="672">
        <f t="shared" si="83"/>
        <v>1527</v>
      </c>
      <c r="FO9" s="673">
        <f t="shared" si="83"/>
        <v>1485</v>
      </c>
      <c r="FP9" s="673">
        <f t="shared" si="83"/>
        <v>5305</v>
      </c>
      <c r="FQ9" s="673">
        <f t="shared" si="83"/>
        <v>5256</v>
      </c>
      <c r="FR9" s="673">
        <f t="shared" si="83"/>
        <v>5206</v>
      </c>
      <c r="FS9" s="673">
        <f t="shared" ref="FS9:GA13" si="84">EE9+EY9</f>
        <v>5152</v>
      </c>
      <c r="FT9" s="673">
        <f t="shared" si="84"/>
        <v>5097</v>
      </c>
      <c r="FU9" s="673">
        <f t="shared" si="84"/>
        <v>5047</v>
      </c>
      <c r="FV9" s="673">
        <f t="shared" si="84"/>
        <v>5001</v>
      </c>
      <c r="FW9" s="673">
        <f t="shared" si="84"/>
        <v>4960</v>
      </c>
      <c r="FX9" s="673">
        <f t="shared" si="84"/>
        <v>4927</v>
      </c>
      <c r="FY9" s="673">
        <f t="shared" si="84"/>
        <v>4897</v>
      </c>
      <c r="FZ9" s="673">
        <f t="shared" si="84"/>
        <v>4731</v>
      </c>
      <c r="GA9" s="673">
        <f t="shared" si="84"/>
        <v>4542</v>
      </c>
      <c r="GB9" s="674"/>
      <c r="GC9" s="672">
        <f>'13.ISA_pakalpojum_klienti_fakts'!BK9</f>
        <v>487</v>
      </c>
      <c r="GD9" s="672">
        <f>'13.ISA_pakalpojum_klienti_fakts'!BL9</f>
        <v>388</v>
      </c>
      <c r="GE9" s="672">
        <f>'13.ISA_pakalpojum_klienti_fakts'!BM9</f>
        <v>394</v>
      </c>
      <c r="GF9" s="672">
        <f>'13.ISA_pakalpojum_klienti_fakts'!BN9</f>
        <v>397</v>
      </c>
      <c r="GG9" s="672">
        <f>'13.ISA_pakalpojum_klienti_fakts'!BO9</f>
        <v>315</v>
      </c>
      <c r="GH9" s="672">
        <f>'13.ISA_pakalpojum_klienti_fakts'!BP9</f>
        <v>397</v>
      </c>
      <c r="GI9" s="673">
        <f>ROUND(GI22*GI15,0)+(IF('6.Rādītāji izdevumu aprēķiniem'!$G$9="Optimistiskais scenārijs",'10.ISA_pak_klienti_reģioni'!GH9*(('6.Rādītāji izdevumu aprēķiniem'!$L$10+'6.Rādītāji izdevumu aprēķiniem'!$L$11/100)),0))</f>
        <v>421</v>
      </c>
      <c r="GJ9" s="673">
        <f>ROUND(GJ22*GJ15,0)+(IF('6.Rādītāji izdevumu aprēķiniem'!$G$9="Optimistiskais scenārijs",'10.ISA_pak_klienti_reģioni'!GI9*(('6.Rādītāji izdevumu aprēķiniem'!$L$12/100)),0))</f>
        <v>399</v>
      </c>
      <c r="GK9" s="673">
        <f>ROUND(GK22*GK15,0)+(IF('6.Rādītāji izdevumu aprēķiniem'!$G$9="Optimistiskais scenārijs",'10.ISA_pak_klienti_reģioni'!GJ9*(('6.Rādītāji izdevumu aprēķiniem'!$L$13/100)),0))</f>
        <v>404</v>
      </c>
      <c r="GL9" s="673">
        <f>ROUND(GL22*GL15,0)+(IF('6.Rādītāji izdevumu aprēķiniem'!$G$9="Optimistiskais scenārijs",'10.ISA_pak_klienti_reģioni'!GK9*(('6.Rādītāji izdevumu aprēķiniem'!$L$14/100)),0))</f>
        <v>407</v>
      </c>
      <c r="GM9" s="673">
        <f>ROUND(GM22*GM15,0)+(IF('6.Rādītāji izdevumu aprēķiniem'!$G$9="Optimistiskais scenārijs",'10.ISA_pak_klienti_reģioni'!GL9*(('6.Rādītāji izdevumu aprēķiniem'!$L$15/100)),0))</f>
        <v>410</v>
      </c>
      <c r="GN9" s="673">
        <f>ROUND(GN22*GN15,0)+(IF('6.Rādītāji izdevumu aprēķiniem'!$G$9="Optimistiskais scenārijs",'10.ISA_pak_klienti_reģioni'!GM9*(('6.Rādītāji izdevumu aprēķiniem'!$L$16/100)),0))</f>
        <v>412</v>
      </c>
      <c r="GO9" s="673">
        <f>ROUND(GO22*GO15,0)+(IF('6.Rādītāji izdevumu aprēķiniem'!$G$9="Optimistiskais scenārijs",'10.ISA_pak_klienti_reģioni'!GN9*(('6.Rādītāji izdevumu aprēķiniem'!$L$17/100)),0))</f>
        <v>413</v>
      </c>
      <c r="GP9" s="673">
        <f>ROUND(GP22*GP15,0)+(IF('6.Rādītāji izdevumu aprēķiniem'!$G$9="Optimistiskais scenārijs",'10.ISA_pak_klienti_reģioni'!GO9*(('6.Rādītāji izdevumu aprēķiniem'!$L$18/100)),0))</f>
        <v>414</v>
      </c>
      <c r="GQ9" s="673">
        <f>ROUND(GQ22*GQ15,0)+(IF('6.Rādītāji izdevumu aprēķiniem'!$G$9="Optimistiskais scenārijs",'10.ISA_pak_klienti_reģioni'!GP9*(('6.Rādītāji izdevumu aprēķiniem'!$L$19/100)),0))</f>
        <v>415</v>
      </c>
      <c r="GR9" s="673">
        <f>ROUND(GR22*GR15,0)+(IF('6.Rādītāji izdevumu aprēķiniem'!$G$9="Optimistiskais scenārijs",'10.ISA_pak_klienti_reģioni'!GQ9*(('6.Rādītāji izdevumu aprēķiniem'!$L$20/100)),0))</f>
        <v>416</v>
      </c>
      <c r="GS9" s="673">
        <f>ROUND(GS22*GS15,0)+(IF('6.Rādītāji izdevumu aprēķiniem'!$G$9="Optimistiskais scenārijs",'10.ISA_pak_klienti_reģioni'!GR9*(('6.Rādītāji izdevumu aprēķiniem'!$L$21/100)),0))</f>
        <v>418</v>
      </c>
      <c r="GT9" s="673">
        <f>ROUND(GT22*GT15,0)+(IF('6.Rādītāji izdevumu aprēķiniem'!$G$9="Optimistiskais scenārijs",'10.ISA_pak_klienti_reģioni'!GS9*(('6.Rādītāji izdevumu aprēķiniem'!$L$23/100)),0))</f>
        <v>428</v>
      </c>
      <c r="GU9" s="673">
        <f>ROUND(GU22*GU15,0)+(IF('6.Rādītāji izdevumu aprēķiniem'!$G$9="Optimistiskais scenārijs",'10.ISA_pak_klienti_reģioni'!GT9*(('6.Rādītāji izdevumu aprēķiniem'!$L$23/100)),0))</f>
        <v>431</v>
      </c>
      <c r="GV9" s="674"/>
      <c r="GW9" s="675"/>
      <c r="GX9" s="672">
        <f>'13.ISA_pakalpojum_klienti_fakts'!CW9</f>
        <v>3046</v>
      </c>
      <c r="GY9" s="672">
        <f>'13.ISA_pakalpojum_klienti_fakts'!CX9</f>
        <v>2952</v>
      </c>
      <c r="GZ9" s="672">
        <f>'13.ISA_pakalpojum_klienti_fakts'!CY9</f>
        <v>2547</v>
      </c>
      <c r="HA9" s="672">
        <f>'13.ISA_pakalpojum_klienti_fakts'!CZ9</f>
        <v>2299</v>
      </c>
      <c r="HB9" s="672">
        <f>'13.ISA_pakalpojum_klienti_fakts'!DA9</f>
        <v>2241</v>
      </c>
      <c r="HC9" s="672">
        <f>'13.ISA_pakalpojum_klienti_fakts'!DB9</f>
        <v>2382</v>
      </c>
      <c r="HD9" s="673">
        <f>ROUND(HD22*HD15,0)+(IF('6.Rādītāji izdevumu aprēķiniem'!$G$9="Optimistiskais scenārijs",'10.ISA_pak_klienti_reģioni'!HC9*(('6.Rādītāji izdevumu aprēķiniem'!$L$10+'6.Rādītāji izdevumu aprēķiniem'!$L$11/100)),0))</f>
        <v>2458</v>
      </c>
      <c r="HE9" s="673">
        <f>ROUND(HE22*HE15,0)+(IF('6.Rādītāji izdevumu aprēķiniem'!$G$9="Optimistiskais scenārijs",'10.ISA_pak_klienti_reģioni'!HD9*(('6.Rādītāji izdevumu aprēķiniem'!$L$12/100)),0))</f>
        <v>2435</v>
      </c>
      <c r="HF9" s="673">
        <f>ROUND(HF22*HF15,0)+(IF('6.Rādītāji izdevumu aprēķiniem'!$G$9="Optimistiskais scenārijs",'10.ISA_pak_klienti_reģioni'!HE9*(('6.Rādītāji izdevumu aprēķiniem'!$L$13/100)),0))</f>
        <v>2414</v>
      </c>
      <c r="HG9" s="673">
        <f>ROUND(HG22*HG15,0)+(IF('6.Rādītāji izdevumu aprēķiniem'!$G$9="Optimistiskais scenārijs",'10.ISA_pak_klienti_reģioni'!HF9*(('6.Rādītāji izdevumu aprēķiniem'!$L$14/100)),0))</f>
        <v>2392</v>
      </c>
      <c r="HH9" s="673">
        <f>ROUND(HH22*HH15,0)+(IF('6.Rādītāji izdevumu aprēķiniem'!$G$9="Optimistiskais scenārijs",'10.ISA_pak_klienti_reģioni'!HG9*(('6.Rādītāji izdevumu aprēķiniem'!$L$15/100)),0))</f>
        <v>2368</v>
      </c>
      <c r="HI9" s="673">
        <f>ROUND(HI22*HI15,0)+(IF('6.Rādītāji izdevumu aprēķiniem'!$G$9="Optimistiskais scenārijs",'10.ISA_pak_klienti_reģioni'!HH9*(('6.Rādītāji izdevumu aprēķiniem'!$L$16/100)),0))</f>
        <v>2344</v>
      </c>
      <c r="HJ9" s="673">
        <f>ROUND(HJ22*HJ15,0)+(IF('6.Rādītāji izdevumu aprēķiniem'!$G$9="Optimistiskais scenārijs",'10.ISA_pak_klienti_reģioni'!HI9*(('6.Rādītāji izdevumu aprēķiniem'!$L$17/100)),0))</f>
        <v>2321</v>
      </c>
      <c r="HK9" s="673">
        <f>ROUND(HK22*HK15,0)+(IF('6.Rādītāji izdevumu aprēķiniem'!$G$9="Optimistiskais scenārijs",'10.ISA_pak_klienti_reģioni'!HJ9*(('6.Rādītāji izdevumu aprēķiniem'!$L$18/100)),0))</f>
        <v>2301</v>
      </c>
      <c r="HL9" s="673">
        <f>ROUND(HL22*HL15,0)+(IF('6.Rādītāji izdevumu aprēķiniem'!$G$9="Optimistiskais scenārijs",'10.ISA_pak_klienti_reģioni'!HK9*(('6.Rādītāji izdevumu aprēķiniem'!$L$19/100)),0))</f>
        <v>2284</v>
      </c>
      <c r="HM9" s="673">
        <f>ROUND(HM22*HM15,0)+(IF('6.Rādītāji izdevumu aprēķiniem'!$G$9="Optimistiskais scenārijs",'10.ISA_pak_klienti_reģioni'!HL9*(('6.Rādītāji izdevumu aprēķiniem'!$L$20/100)),0))</f>
        <v>2270</v>
      </c>
      <c r="HN9" s="673">
        <f>ROUND(HN22*HN15,0)+(IF('6.Rādītāji izdevumu aprēķiniem'!$G$9="Optimistiskais scenārijs",'10.ISA_pak_klienti_reģioni'!HM9*(('6.Rādītāji izdevumu aprēķiniem'!$L$21/100)),0))</f>
        <v>2258</v>
      </c>
      <c r="HO9" s="673">
        <f>ROUND(HO22*HO15,0)+(IF('6.Rādītāji izdevumu aprēķiniem'!$G$9="Optimistiskais scenārijs",'10.ISA_pak_klienti_reģioni'!HN9*(('6.Rādītāji izdevumu aprēķiniem'!$L$23/100)),0))</f>
        <v>2186</v>
      </c>
      <c r="HP9" s="673">
        <f>ROUND(HP22*HP15,0)+(IF('6.Rādītāji izdevumu aprēķiniem'!$G$9="Optimistiskais scenārijs",'10.ISA_pak_klienti_reģioni'!HO9*(('6.Rādītāji izdevumu aprēķiniem'!$L$23/100)),0))</f>
        <v>2099</v>
      </c>
      <c r="HQ9" s="674"/>
      <c r="HR9" s="672">
        <f>'13.ISA_pakalpojum_klienti_fakts'!DD9</f>
        <v>137</v>
      </c>
      <c r="HS9" s="672">
        <f>'13.ISA_pakalpojum_klienti_fakts'!DE9</f>
        <v>107</v>
      </c>
      <c r="HT9" s="672">
        <f>'13.ISA_pakalpojum_klienti_fakts'!DF9</f>
        <v>103</v>
      </c>
      <c r="HU9" s="672">
        <f>'13.ISA_pakalpojum_klienti_fakts'!DG9</f>
        <v>104</v>
      </c>
      <c r="HV9" s="672">
        <f>'13.ISA_pakalpojum_klienti_fakts'!DH9</f>
        <v>94</v>
      </c>
      <c r="HW9" s="672">
        <f>'13.ISA_pakalpojum_klienti_fakts'!DI9</f>
        <v>88</v>
      </c>
      <c r="HX9" s="673">
        <f>ROUND(HX22*HX15,0)</f>
        <v>88</v>
      </c>
      <c r="HY9" s="673">
        <f>ROUND(HY22*HY15,0)+(IF('6.Rādītāji izdevumu aprēķiniem'!$G$9="Optimistiskais scenārijs",'10.ISA_pak_klienti_reģioni'!HX9*(('6.Rādītāji izdevumu aprēķiniem'!$L$12)),0))</f>
        <v>86</v>
      </c>
      <c r="HZ9" s="673">
        <f>ROUND(HZ22*HZ15,0)+(IF('6.Rādītāji izdevumu aprēķiniem'!$G$9="Optimistiskais scenārijs",'10.ISA_pak_klienti_reģioni'!HY9*(('6.Rādītāji izdevumu aprēķiniem'!$L$13)),0))</f>
        <v>84</v>
      </c>
      <c r="IA9" s="673">
        <f>ROUND(IA22*IA15,0)+(IF('6.Rādītāji izdevumu aprēķiniem'!$G$9="Optimistiskais scenārijs",'10.ISA_pak_klienti_reģioni'!HZ9*(('6.Rādītāji izdevumu aprēķiniem'!$L$14)),0))</f>
        <v>82</v>
      </c>
      <c r="IB9" s="673">
        <f>ROUND(IB22*IB15,0)+(IF('6.Rādītāji izdevumu aprēķiniem'!$G$9="Optimistiskais scenārijs",'10.ISA_pak_klienti_reģioni'!IA9*(('6.Rādītāji izdevumu aprēķiniem'!$L$15)),0))</f>
        <v>80</v>
      </c>
      <c r="IC9" s="673">
        <f>ROUND(IC22*IC15,0)+(IF('6.Rādītāji izdevumu aprēķiniem'!$G$9="Optimistiskais scenārijs",'10.ISA_pak_klienti_reģioni'!IB9*(('6.Rādītāji izdevumu aprēķiniem'!$L$16)),0))</f>
        <v>79</v>
      </c>
      <c r="ID9" s="673">
        <f>ROUND(ID22*ID15,0)+(IF('6.Rādītāji izdevumu aprēķiniem'!$G$9="Optimistiskais scenārijs",'10.ISA_pak_klienti_reģioni'!IC9*(('6.Rādītāji izdevumu aprēķiniem'!$L$17)),0))</f>
        <v>77</v>
      </c>
      <c r="IE9" s="673">
        <f>ROUND(IE22*IE15,0)+(IF('6.Rādītāji izdevumu aprēķiniem'!$G$9="Optimistiskais scenārijs",'10.ISA_pak_klienti_reģioni'!ID9*(('6.Rādītāji izdevumu aprēķiniem'!$L$18)),0))</f>
        <v>75</v>
      </c>
      <c r="IF9" s="673">
        <f>ROUND(IF22*IF15,0)+(IF('6.Rādītāji izdevumu aprēķiniem'!$G$9="Optimistiskais scenārijs",'10.ISA_pak_klienti_reģioni'!IE9*(('6.Rādītāji izdevumu aprēķiniem'!$L$19)),0))</f>
        <v>73</v>
      </c>
      <c r="IG9" s="673">
        <f>ROUND(IG22*IG15,0)+(IF('6.Rādītāji izdevumu aprēķiniem'!$G$9="Optimistiskais scenārijs",'10.ISA_pak_klienti_reģioni'!IF9*(('6.Rādītāji izdevumu aprēķiniem'!$L$20)),0))</f>
        <v>71</v>
      </c>
      <c r="IH9" s="673">
        <f>ROUND(IH22*IH15,0)+(IF('6.Rādītāji izdevumu aprēķiniem'!$G$9="Optimistiskais scenārijs",'10.ISA_pak_klienti_reģioni'!IG9*(('6.Rādītāji izdevumu aprēķiniem'!$L$21)),0))</f>
        <v>69</v>
      </c>
      <c r="II9" s="673">
        <f t="shared" ref="II9:IJ13" si="85">ROUND(II22*II15,0)</f>
        <v>62</v>
      </c>
      <c r="IJ9" s="673">
        <f t="shared" si="85"/>
        <v>60</v>
      </c>
      <c r="IK9" s="674"/>
      <c r="IL9" s="672">
        <f>'13.ISA_pakalpojum_klienti_fakts'!DK9</f>
        <v>3183</v>
      </c>
      <c r="IM9" s="672">
        <f>'13.ISA_pakalpojum_klienti_fakts'!DL9</f>
        <v>3059</v>
      </c>
      <c r="IN9" s="672">
        <f>'13.ISA_pakalpojum_klienti_fakts'!DM9</f>
        <v>2650</v>
      </c>
      <c r="IO9" s="672">
        <f>'13.ISA_pakalpojum_klienti_fakts'!DN9</f>
        <v>2403</v>
      </c>
      <c r="IP9" s="672">
        <f>'13.ISA_pakalpojum_klienti_fakts'!DO9</f>
        <v>2335</v>
      </c>
      <c r="IQ9" s="672">
        <f>'13.ISA_pakalpojum_klienti_fakts'!DP9</f>
        <v>2470</v>
      </c>
      <c r="IR9" s="673">
        <f>ROUND(IR22*IR15,0)+(IF('6.Rādītāji izdevumu aprēķiniem'!$G$9="Optimistiskais scenārijs",'10.ISA_pak_klienti_reģioni'!IQ9*(('6.Rādītāji izdevumu aprēķiniem'!$L$10+'6.Rādītāji izdevumu aprēķiniem'!$L$11/100)),0))</f>
        <v>2532</v>
      </c>
      <c r="IS9" s="673">
        <f>ROUND(IS22*IS15,0)+(IF('6.Rādītāji izdevumu aprēķiniem'!$G$9="Optimistiskais scenārijs",'10.ISA_pak_klienti_reģioni'!IR9*(('6.Rādītāji izdevumu aprēķiniem'!$L$12/100)),0))</f>
        <v>2503</v>
      </c>
      <c r="IT9" s="673">
        <f>ROUND(IT22*IT15,0)+(IF('6.Rādītāji izdevumu aprēķiniem'!$G$9="Optimistiskais scenārijs",'10.ISA_pak_klienti_reģioni'!IS9*(('6.Rādītāji izdevumu aprēķiniem'!$L$13/100)),0))</f>
        <v>2474</v>
      </c>
      <c r="IU9" s="673">
        <f>ROUND(IU22*IU15,0)+(IF('6.Rādītāji izdevumu aprēķiniem'!$G$9="Optimistiskais scenārijs",'10.ISA_pak_klienti_reģioni'!IT9*(('6.Rādītāji izdevumu aprēķiniem'!$L$14/100)),0))</f>
        <v>2444</v>
      </c>
      <c r="IV9" s="673">
        <f>ROUND(IV22*IV15,0)+(IF('6.Rādītāji izdevumu aprēķiniem'!$G$9="Optimistiskais scenārijs",'10.ISA_pak_klienti_reģioni'!IU9*(('6.Rādītāji izdevumu aprēķiniem'!$L$15/100)),0))</f>
        <v>2415</v>
      </c>
      <c r="IW9" s="673">
        <f>ROUND(IW22*IW15,0)+(IF('6.Rādītāji izdevumu aprēķiniem'!$G$9="Optimistiskais scenārijs",'10.ISA_pak_klienti_reģioni'!IV9*(('6.Rādītāji izdevumu aprēķiniem'!$L$16/100)),0))</f>
        <v>2386</v>
      </c>
      <c r="IX9" s="673">
        <f>ROUND(IX22*IX15,0)+(IF('6.Rādītāji izdevumu aprēķiniem'!$G$9="Optimistiskais scenārijs",'10.ISA_pak_klienti_reģioni'!IW9*(('6.Rādītāji izdevumu aprēķiniem'!$L$17/100)),0))</f>
        <v>2358</v>
      </c>
      <c r="IY9" s="673">
        <f>ROUND(IY22*IY15,0)+(IF('6.Rādītāji izdevumu aprēķiniem'!$G$9="Optimistiskais scenārijs",'10.ISA_pak_klienti_reģioni'!IX9*(('6.Rādītāji izdevumu aprēķiniem'!$L$18/100)),0))</f>
        <v>2331</v>
      </c>
      <c r="IZ9" s="673">
        <f>ROUND(IZ22*IZ15,0)+(IF('6.Rādītāji izdevumu aprēķiniem'!$G$9="Optimistiskais scenārijs",'10.ISA_pak_klienti_reģioni'!IY9*(('6.Rādītāji izdevumu aprēķiniem'!$L$19/100)),0))</f>
        <v>2305</v>
      </c>
      <c r="JA9" s="673">
        <f>ROUND(JA22*JA15,0)+(IF('6.Rādītāji izdevumu aprēķiniem'!$G$9="Optimistiskais scenārijs",'10.ISA_pak_klienti_reģioni'!IZ9*(('6.Rādītāji izdevumu aprēķiniem'!$L$20/100)),0))</f>
        <v>2281</v>
      </c>
      <c r="JB9" s="673">
        <f>ROUND(JB22*JB15,0)+(IF('6.Rādītāji izdevumu aprēķiniem'!$G$9="Optimistiskais scenārijs",'10.ISA_pak_klienti_reģioni'!JA9*(('6.Rādītāji izdevumu aprēķiniem'!$L$21/100)),0))</f>
        <v>2259</v>
      </c>
      <c r="JC9" s="673">
        <f>ROUND(JC22*JC15,0)+(IF('6.Rādītāji izdevumu aprēķiniem'!$G$9="Optimistiskais scenārijs",'10.ISA_pak_klienti_reģioni'!JB9*(('6.Rādītāji izdevumu aprēķiniem'!$L$23/100)),0))</f>
        <v>2160</v>
      </c>
      <c r="JD9" s="673">
        <f>ROUND(JD22*JD15,0)+(IF('6.Rādītāji izdevumu aprēķiniem'!$G$9="Optimistiskais scenārijs",'10.ISA_pak_klienti_reģioni'!JC9*(('6.Rādītāji izdevumu aprēķiniem'!$L$23/100)),0))</f>
        <v>2074</v>
      </c>
      <c r="JE9" s="676"/>
      <c r="JF9" s="672">
        <f>'13.ISA_pakalpojum_klienti_fakts'!CG9</f>
        <v>45</v>
      </c>
      <c r="JG9" s="672">
        <f>'13.ISA_pakalpojum_klienti_fakts'!CH9</f>
        <v>44</v>
      </c>
      <c r="JH9" s="672">
        <f>'13.ISA_pakalpojum_klienti_fakts'!CI9</f>
        <v>46</v>
      </c>
      <c r="JI9" s="672">
        <f>'13.ISA_pakalpojum_klienti_fakts'!CJ9</f>
        <v>49</v>
      </c>
      <c r="JJ9" s="672">
        <f>'13.ISA_pakalpojum_klienti_fakts'!CK9</f>
        <v>90</v>
      </c>
      <c r="JK9" s="672">
        <f>'13.ISA_pakalpojum_klienti_fakts'!CL9</f>
        <v>97</v>
      </c>
      <c r="JL9" s="673">
        <f>ROUND(JL22*JL15,0)+(IF('6.Rādītāji izdevumu aprēķiniem'!$G$9="Optimistiskais scenārijs",'10.ISA_pak_klienti_reģioni'!JK9*(('6.Rādītāji izdevumu aprēķiniem'!$L$10+'6.Rādītāji izdevumu aprēķiniem'!$L$11/100)),0))</f>
        <v>99</v>
      </c>
      <c r="JM9" s="673">
        <f>ROUND(JM22*JM15,0)+(IF('6.Rādītāji izdevumu aprēķiniem'!$G$9="Optimistiskais scenārijs",'10.ISA_pak_klienti_reģioni'!JL9*(('6.Rādītāji izdevumu aprēķiniem'!$L$12/100)),0))</f>
        <v>98</v>
      </c>
      <c r="JN9" s="673">
        <f>ROUND(JN22*JN15,0)+(IF('6.Rādītāji izdevumu aprēķiniem'!$G$9="Optimistiskais scenārijs",'10.ISA_pak_klienti_reģioni'!JM9*(('6.Rādītāji izdevumu aprēķiniem'!$L$13/100)),0))</f>
        <v>97</v>
      </c>
      <c r="JO9" s="673">
        <f>ROUND(JO22*JO15,0)+(IF('6.Rādītāji izdevumu aprēķiniem'!$G$9="Optimistiskais scenārijs",'10.ISA_pak_klienti_reģioni'!JN9*(('6.Rādītāji izdevumu aprēķiniem'!$L$14/100)),0))</f>
        <v>96</v>
      </c>
      <c r="JP9" s="673">
        <f>ROUND(JP22*JP15,0)+(IF('6.Rādītāji izdevumu aprēķiniem'!$G$9="Optimistiskais scenārijs",'10.ISA_pak_klienti_reģioni'!JO9*(('6.Rādītāji izdevumu aprēķiniem'!$L$15/100)),0))</f>
        <v>95</v>
      </c>
      <c r="JQ9" s="673">
        <f>ROUND(JQ22*JQ15,0)+(IF('6.Rādītāji izdevumu aprēķiniem'!$G$9="Optimistiskais scenārijs",'10.ISA_pak_klienti_reģioni'!JP9*(('6.Rādītāji izdevumu aprēķiniem'!$L$16/100)),0))</f>
        <v>94</v>
      </c>
      <c r="JR9" s="673">
        <f>ROUND(JR22*JR15,0)+(IF('6.Rādītāji izdevumu aprēķiniem'!$G$9="Optimistiskais scenārijs",'10.ISA_pak_klienti_reģioni'!JQ9*(('6.Rādītāji izdevumu aprēķiniem'!$L$17/100)),0))</f>
        <v>93</v>
      </c>
      <c r="JS9" s="673">
        <f>ROUND(JS22*JS15,0)+(IF('6.Rādītāji izdevumu aprēķiniem'!$G$9="Optimistiskais scenārijs",'10.ISA_pak_klienti_reģioni'!JR9*(('6.Rādītāji izdevumu aprēķiniem'!$L$18/100)),0))</f>
        <v>92</v>
      </c>
      <c r="JT9" s="673">
        <f>ROUND(JT22*JT15,0)+(IF('6.Rādītāji izdevumu aprēķiniem'!$G$9="Optimistiskais scenārijs",'10.ISA_pak_klienti_reģioni'!JS9*(('6.Rādītāji izdevumu aprēķiniem'!$L$19/100)),0))</f>
        <v>91</v>
      </c>
      <c r="JU9" s="673">
        <f>ROUND(JU22*JU15,0)+(IF('6.Rādītāji izdevumu aprēķiniem'!$G$9="Optimistiskais scenārijs",'10.ISA_pak_klienti_reģioni'!JT9*(('6.Rādītāji izdevumu aprēķiniem'!$L$20/100)),0))</f>
        <v>90</v>
      </c>
      <c r="JV9" s="673">
        <f>ROUND(JV22*JV15,0)+(IF('6.Rādītāji izdevumu aprēķiniem'!$G$9="Optimistiskais scenārijs",'10.ISA_pak_klienti_reģioni'!JU9*(('6.Rādītāji izdevumu aprēķiniem'!$L$21/100)),0))</f>
        <v>89</v>
      </c>
      <c r="JW9" s="673">
        <f>ROUND(JW22*JW15,0)+(IF('6.Rādītāji izdevumu aprēķiniem'!$G$9="Optimistiskais scenārijs",'10.ISA_pak_klienti_reģioni'!JV9*(('6.Rādītāji izdevumu aprēķiniem'!$L$23/100)),0))</f>
        <v>85</v>
      </c>
      <c r="JX9" s="673">
        <f>ROUND(JX22*JX15,0)+(IF('6.Rādītāji izdevumu aprēķiniem'!$G$9="Optimistiskais scenārijs",'10.ISA_pak_klienti_reģioni'!JW9*(('6.Rādītāji izdevumu aprēķiniem'!$L$23/100)),0))</f>
        <v>81</v>
      </c>
      <c r="JZ9" s="1356" t="s">
        <v>305</v>
      </c>
      <c r="KA9" s="1337">
        <f>AW9+DF9+FO9+JL9</f>
        <v>15103</v>
      </c>
      <c r="KB9" s="1337">
        <f t="shared" ref="KB9:KM13" si="86">AX9+DG9+FP9+JM9</f>
        <v>18791</v>
      </c>
      <c r="KC9" s="1337">
        <f t="shared" si="86"/>
        <v>18613</v>
      </c>
      <c r="KD9" s="1337">
        <f t="shared" si="86"/>
        <v>18432</v>
      </c>
      <c r="KE9" s="1337">
        <f t="shared" si="86"/>
        <v>18239</v>
      </c>
      <c r="KF9" s="1337">
        <f t="shared" si="86"/>
        <v>18044</v>
      </c>
      <c r="KG9" s="1337">
        <f t="shared" si="86"/>
        <v>17862</v>
      </c>
      <c r="KH9" s="1337">
        <f t="shared" si="86"/>
        <v>17698</v>
      </c>
      <c r="KI9" s="1337">
        <f t="shared" si="86"/>
        <v>17551</v>
      </c>
      <c r="KJ9" s="1337">
        <f t="shared" si="86"/>
        <v>17427</v>
      </c>
      <c r="KK9" s="1337">
        <f t="shared" si="86"/>
        <v>17318</v>
      </c>
      <c r="KL9" s="1337">
        <f t="shared" si="86"/>
        <v>16717</v>
      </c>
      <c r="KM9" s="1338">
        <f t="shared" si="86"/>
        <v>16050</v>
      </c>
      <c r="KN9" s="1336">
        <f>IR9</f>
        <v>2532</v>
      </c>
      <c r="KO9" s="1337">
        <f t="shared" ref="KO9:KZ13" si="87">IS9</f>
        <v>2503</v>
      </c>
      <c r="KP9" s="1337">
        <f t="shared" si="87"/>
        <v>2474</v>
      </c>
      <c r="KQ9" s="1337">
        <f t="shared" si="87"/>
        <v>2444</v>
      </c>
      <c r="KR9" s="1337">
        <f t="shared" si="87"/>
        <v>2415</v>
      </c>
      <c r="KS9" s="1337">
        <f t="shared" si="87"/>
        <v>2386</v>
      </c>
      <c r="KT9" s="1337">
        <f t="shared" si="87"/>
        <v>2358</v>
      </c>
      <c r="KU9" s="1337">
        <f t="shared" si="87"/>
        <v>2331</v>
      </c>
      <c r="KV9" s="1337">
        <f t="shared" si="87"/>
        <v>2305</v>
      </c>
      <c r="KW9" s="1337">
        <f t="shared" si="87"/>
        <v>2281</v>
      </c>
      <c r="KX9" s="1337">
        <f t="shared" si="87"/>
        <v>2259</v>
      </c>
      <c r="KY9" s="1337">
        <f t="shared" si="87"/>
        <v>2160</v>
      </c>
      <c r="KZ9" s="1337">
        <f t="shared" si="87"/>
        <v>2074</v>
      </c>
      <c r="LA9" s="1363">
        <f>KA9+KN9</f>
        <v>17635</v>
      </c>
      <c r="LB9" s="1337">
        <f t="shared" ref="LB9:LM13" si="88">KB9+KO9</f>
        <v>21294</v>
      </c>
      <c r="LC9" s="1337">
        <f t="shared" si="88"/>
        <v>21087</v>
      </c>
      <c r="LD9" s="1337">
        <f t="shared" si="88"/>
        <v>20876</v>
      </c>
      <c r="LE9" s="1337">
        <f t="shared" si="88"/>
        <v>20654</v>
      </c>
      <c r="LF9" s="1337">
        <f t="shared" si="88"/>
        <v>20430</v>
      </c>
      <c r="LG9" s="1337">
        <f t="shared" si="88"/>
        <v>20220</v>
      </c>
      <c r="LH9" s="1337">
        <f t="shared" si="88"/>
        <v>20029</v>
      </c>
      <c r="LI9" s="1337">
        <f t="shared" si="88"/>
        <v>19856</v>
      </c>
      <c r="LJ9" s="1337">
        <f t="shared" si="88"/>
        <v>19708</v>
      </c>
      <c r="LK9" s="1337">
        <f t="shared" si="88"/>
        <v>19577</v>
      </c>
      <c r="LL9" s="1337">
        <f t="shared" si="88"/>
        <v>18877</v>
      </c>
      <c r="LM9" s="1365">
        <f t="shared" si="88"/>
        <v>18124</v>
      </c>
    </row>
    <row r="10" spans="1:325" s="556" customFormat="1" x14ac:dyDescent="0.25">
      <c r="A10" s="677"/>
      <c r="B10" s="678" t="s">
        <v>306</v>
      </c>
      <c r="C10" s="679">
        <f>'13.ISA_pakalpojum_klienti_fakts'!D10</f>
        <v>1613</v>
      </c>
      <c r="D10" s="680">
        <f>'13.ISA_pakalpojum_klienti_fakts'!E10</f>
        <v>1638</v>
      </c>
      <c r="E10" s="680">
        <f>'13.ISA_pakalpojum_klienti_fakts'!F10</f>
        <v>1459</v>
      </c>
      <c r="F10" s="679">
        <f>'13.ISA_pakalpojum_klienti_fakts'!G10</f>
        <v>1389</v>
      </c>
      <c r="G10" s="680">
        <f>'13.ISA_pakalpojum_klienti_fakts'!H10</f>
        <v>1651</v>
      </c>
      <c r="H10" s="680">
        <f>'13.ISA_pakalpojum_klienti_fakts'!I10</f>
        <v>1642</v>
      </c>
      <c r="I10" s="673">
        <f>ROUND(I23*I16,0)+(IF('6.Rādītāji izdevumu aprēķiniem'!$G$9="Optimistiskais scenārijs",'10.ISA_pak_klienti_reģioni'!H10*(('6.Rādītāji izdevumu aprēķiniem'!$L$10+'6.Rādītāji izdevumu aprēķiniem'!$L$11/100)),0))</f>
        <v>1538</v>
      </c>
      <c r="J10" s="673">
        <f>ROUND(J23*J16,0)+(IF('6.Rādītāji izdevumu aprēķiniem'!$G$9="Optimistiskais scenārijs",'10.ISA_pak_klienti_reģioni'!I10*(('6.Rādītāji izdevumu aprēķiniem'!$L$12/100)),0))</f>
        <v>1524</v>
      </c>
      <c r="K10" s="673">
        <f>ROUND(K23*K16,0)+(IF('6.Rādītāji izdevumu aprēķiniem'!$G$9="Optimistiskais scenārijs",'10.ISA_pak_klienti_reģioni'!J10*(('6.Rādītāji izdevumu aprēķiniem'!$L$13/100)),0))</f>
        <v>1511</v>
      </c>
      <c r="L10" s="673">
        <f>ROUND(L23*L16,0)+(IF('6.Rādītāji izdevumu aprēķiniem'!$G$9="Optimistiskais scenārijs",'10.ISA_pak_klienti_reģioni'!K10*(('6.Rādītāji izdevumu aprēķiniem'!$L$14/100)),0))</f>
        <v>1497</v>
      </c>
      <c r="M10" s="673">
        <f>ROUND(M23*M16,0)+(IF('6.Rādītāji izdevumu aprēķiniem'!$G$9="Optimistiskais scenārijs",'10.ISA_pak_klienti_reģioni'!L10*(('6.Rādītāji izdevumu aprēķiniem'!$L$15/100)),0))</f>
        <v>1482</v>
      </c>
      <c r="N10" s="673">
        <f>ROUND(N23*N16,0)+(IF('6.Rādītāji izdevumu aprēķiniem'!$G$9="Optimistiskais scenārijs",'10.ISA_pak_klienti_reģioni'!M10*(('6.Rādītāji izdevumu aprēķiniem'!$L$16/100)),0))</f>
        <v>1467</v>
      </c>
      <c r="O10" s="673">
        <f>ROUND(O23*O16,0)+(IF('6.Rādītāji izdevumu aprēķiniem'!$G$9="Optimistiskais scenārijs",'10.ISA_pak_klienti_reģioni'!N10*(('6.Rādītāji izdevumu aprēķiniem'!$L$17/100)),0))</f>
        <v>1452</v>
      </c>
      <c r="P10" s="673">
        <f>ROUND(P23*P16,0)+(IF('6.Rādītāji izdevumu aprēķiniem'!$G$9="Optimistiskais scenārijs",'10.ISA_pak_klienti_reģioni'!O10*(('6.Rādītāji izdevumu aprēķiniem'!$L$18/100)),0))</f>
        <v>1440</v>
      </c>
      <c r="Q10" s="673">
        <f>ROUND(Q23*Q16,0)+(IF('6.Rādītāji izdevumu aprēķiniem'!$G$9="Optimistiskais scenārijs",'10.ISA_pak_klienti_reģioni'!P10*(('6.Rādītāji izdevumu aprēķiniem'!$L$19/100)),0))</f>
        <v>1429</v>
      </c>
      <c r="R10" s="673">
        <f>ROUND(R23*R16,0)+(IF('6.Rādītāji izdevumu aprēķiniem'!$G$9="Optimistiskais scenārijs",'10.ISA_pak_klienti_reģioni'!Q10*(('6.Rādītāji izdevumu aprēķiniem'!$L$20/100)),0))</f>
        <v>1421</v>
      </c>
      <c r="S10" s="673">
        <f>ROUND(S23*S16,0)+(IF('6.Rādītāji izdevumu aprēķiniem'!$G$9="Optimistiskais scenārijs",'10.ISA_pak_klienti_reģioni'!R10*(('6.Rādītāji izdevumu aprēķiniem'!$L$21/100)),0))</f>
        <v>1413</v>
      </c>
      <c r="T10" s="673">
        <f>ROUND(T23*T16,0)+(IF('6.Rādītāji izdevumu aprēķiniem'!$G$9="Optimistiskais scenārijs",'10.ISA_pak_klienti_reģioni'!S10*(('6.Rādītāji izdevumu aprēķiniem'!$L$23/100)),0))</f>
        <v>1368</v>
      </c>
      <c r="U10" s="673">
        <f>ROUND(U23*U16,0)+(IF('6.Rādītāji izdevumu aprēķiniem'!$G$9="Optimistiskais scenārijs",'10.ISA_pak_klienti_reģioni'!T10*(('6.Rādītāji izdevumu aprēķiniem'!$L$23/100)),0))</f>
        <v>1313</v>
      </c>
      <c r="V10" s="681"/>
      <c r="W10" s="680">
        <f>'13.ISA_pakalpojum_klienti_fakts'!J10</f>
        <v>3</v>
      </c>
      <c r="X10" s="680">
        <f>'13.ISA_pakalpojum_klienti_fakts'!K10</f>
        <v>3</v>
      </c>
      <c r="Y10" s="680">
        <f>'13.ISA_pakalpojum_klienti_fakts'!L10</f>
        <v>1</v>
      </c>
      <c r="Z10" s="679">
        <f>'13.ISA_pakalpojum_klienti_fakts'!M10</f>
        <v>28</v>
      </c>
      <c r="AA10" s="680">
        <f>'13.ISA_pakalpojum_klienti_fakts'!N10</f>
        <v>52</v>
      </c>
      <c r="AB10" s="680">
        <f>'13.ISA_pakalpojum_klienti_fakts'!O10</f>
        <v>36</v>
      </c>
      <c r="AC10" s="673">
        <f>ROUND(AC23*AC16,0)</f>
        <v>35</v>
      </c>
      <c r="AD10" s="673">
        <f>ROUND(AD23*AD16,0)+(IF('6.Rādītāji izdevumu aprēķiniem'!$G$9="Optimistiskais scenārijs",'10.ISA_pak_klienti_reģioni'!AC10*(('6.Rādītāji izdevumu aprēķiniem'!$L$12)),0))</f>
        <v>34</v>
      </c>
      <c r="AE10" s="673">
        <f>ROUND(AE23*AE16,0)+(IF('6.Rādītāji izdevumu aprēķiniem'!$G$9="Optimistiskais scenārijs",'10.ISA_pak_klienti_reģioni'!AD10*(('6.Rādītāji izdevumu aprēķiniem'!$L$13)),0))</f>
        <v>33</v>
      </c>
      <c r="AF10" s="673">
        <f>ROUND(AF23*AF16,0)+(IF('6.Rādītāji izdevumu aprēķiniem'!$G$9="Optimistiskais scenārijs",'10.ISA_pak_klienti_reģioni'!AE10*(('6.Rādītāji izdevumu aprēķiniem'!$L$14)),0))</f>
        <v>33</v>
      </c>
      <c r="AG10" s="673">
        <f>ROUND(AG23*AG16,0)+(IF('6.Rādītāji izdevumu aprēķiniem'!$G$9="Optimistiskais scenārijs",'10.ISA_pak_klienti_reģioni'!AF10*(('6.Rādītāji izdevumu aprēķiniem'!$L$15)),0))</f>
        <v>32</v>
      </c>
      <c r="AH10" s="673">
        <f>ROUND(AH23*AH16,0)+(IF('6.Rādītāji izdevumu aprēķiniem'!$G$9="Optimistiskais scenārijs",'10.ISA_pak_klienti_reģioni'!AG10*(('6.Rādītāji izdevumu aprēķiniem'!$L$16)),0))</f>
        <v>31</v>
      </c>
      <c r="AI10" s="673">
        <f>ROUND(AI23*AI16,0)+(IF('6.Rādītāji izdevumu aprēķiniem'!$G$9="Optimistiskais scenārijs",'10.ISA_pak_klienti_reģioni'!AH10*(('6.Rādītāji izdevumu aprēķiniem'!$L$17)),0))</f>
        <v>31</v>
      </c>
      <c r="AJ10" s="673">
        <f>ROUND(AJ23*AJ16,0)+(IF('6.Rādītāji izdevumu aprēķiniem'!$G$9="Optimistiskais scenārijs",'10.ISA_pak_klienti_reģioni'!AI10*(('6.Rādītāji izdevumu aprēķiniem'!$L$18)),0))</f>
        <v>30</v>
      </c>
      <c r="AK10" s="673">
        <f>ROUND(AK23*AK16,0)+(IF('6.Rādītāji izdevumu aprēķiniem'!$G$9="Optimistiskais scenārijs",'10.ISA_pak_klienti_reģioni'!AJ10*(('6.Rādītāji izdevumu aprēķiniem'!$L$19)),0))</f>
        <v>29</v>
      </c>
      <c r="AL10" s="673">
        <f>ROUND(AL23*AL16,0)+(IF('6.Rādītāji izdevumu aprēķiniem'!$G$9="Optimistiskais scenārijs",'10.ISA_pak_klienti_reģioni'!AK10*(('6.Rādītāji izdevumu aprēķiniem'!$L$20)),0))</f>
        <v>28</v>
      </c>
      <c r="AM10" s="673">
        <f>ROUND(AM23*AM16,0)+(IF('6.Rādītāji izdevumu aprēķiniem'!$G$9="Optimistiskais scenārijs",'10.ISA_pak_klienti_reģioni'!AL10*(('6.Rādītāji izdevumu aprēķiniem'!$L$21)),0))</f>
        <v>27</v>
      </c>
      <c r="AN10" s="673">
        <f t="shared" si="78"/>
        <v>25</v>
      </c>
      <c r="AO10" s="673">
        <f t="shared" si="78"/>
        <v>24</v>
      </c>
      <c r="AP10" s="681"/>
      <c r="AQ10" s="680">
        <f>'13.ISA_pakalpojum_klienti_fakts'!P10</f>
        <v>1616</v>
      </c>
      <c r="AR10" s="680">
        <f>'13.ISA_pakalpojum_klienti_fakts'!Q10</f>
        <v>1641</v>
      </c>
      <c r="AS10" s="680">
        <f>'13.ISA_pakalpojum_klienti_fakts'!R10</f>
        <v>1460</v>
      </c>
      <c r="AT10" s="679">
        <f>'13.ISA_pakalpojum_klienti_fakts'!S10</f>
        <v>1417</v>
      </c>
      <c r="AU10" s="680">
        <f>'13.ISA_pakalpojum_klienti_fakts'!T10</f>
        <v>1703</v>
      </c>
      <c r="AV10" s="680">
        <f>'13.ISA_pakalpojum_klienti_fakts'!U10</f>
        <v>1678</v>
      </c>
      <c r="AW10" s="673">
        <f t="shared" si="79"/>
        <v>1573</v>
      </c>
      <c r="AX10" s="673">
        <f t="shared" si="79"/>
        <v>1558</v>
      </c>
      <c r="AY10" s="673">
        <f t="shared" si="79"/>
        <v>1544</v>
      </c>
      <c r="AZ10" s="673">
        <f t="shared" si="79"/>
        <v>1530</v>
      </c>
      <c r="BA10" s="673">
        <f t="shared" si="79"/>
        <v>1514</v>
      </c>
      <c r="BB10" s="673">
        <f t="shared" si="79"/>
        <v>1498</v>
      </c>
      <c r="BC10" s="673">
        <f t="shared" si="79"/>
        <v>1483</v>
      </c>
      <c r="BD10" s="673">
        <f t="shared" si="79"/>
        <v>1470</v>
      </c>
      <c r="BE10" s="673">
        <f t="shared" si="79"/>
        <v>1458</v>
      </c>
      <c r="BF10" s="673">
        <f t="shared" si="79"/>
        <v>1449</v>
      </c>
      <c r="BG10" s="673">
        <f t="shared" si="79"/>
        <v>1440</v>
      </c>
      <c r="BH10" s="673">
        <f t="shared" si="79"/>
        <v>1393</v>
      </c>
      <c r="BI10" s="673">
        <f t="shared" si="79"/>
        <v>1337</v>
      </c>
      <c r="BJ10" s="681"/>
      <c r="BK10" s="676"/>
      <c r="BL10" s="680">
        <f>'13.ISA_pakalpojum_klienti_fakts'!W10</f>
        <v>25</v>
      </c>
      <c r="BM10" s="680">
        <f>'13.ISA_pakalpojum_klienti_fakts'!X10</f>
        <v>29</v>
      </c>
      <c r="BN10" s="680">
        <f>'13.ISA_pakalpojum_klienti_fakts'!Y10</f>
        <v>27</v>
      </c>
      <c r="BO10" s="680">
        <f>'13.ISA_pakalpojum_klienti_fakts'!Z10</f>
        <v>49</v>
      </c>
      <c r="BP10" s="680">
        <f>'13.ISA_pakalpojum_klienti_fakts'!AA10</f>
        <v>95</v>
      </c>
      <c r="BQ10" s="680">
        <f>'13.ISA_pakalpojum_klienti_fakts'!AB10</f>
        <v>85</v>
      </c>
      <c r="BR10" s="673">
        <f>ROUND(BR23*BR16,0)+(IF('6.Rādītāji izdevumu aprēķiniem'!$G$9="Optimistiskais scenārijs",'10.ISA_pak_klienti_reģioni'!BQ10*(('6.Rādītāji izdevumu aprēķiniem'!$L$10+'6.Rādītāji izdevumu aprēķiniem'!$L$11/100)),0))</f>
        <v>84</v>
      </c>
      <c r="BS10" s="673">
        <f>ROUND(BS23*BS16,0)+(IF('6.Rādītāji izdevumu aprēķiniem'!$G$9="Optimistiskais scenārijs",'10.ISA_pak_klienti_reģioni'!BR10*(('6.Rādītāji izdevumu aprēķiniem'!$L$12/100)),0))</f>
        <v>83</v>
      </c>
      <c r="BT10" s="673">
        <f>ROUND(BT23*BT16,0)+(IF('6.Rādītāji izdevumu aprēķiniem'!$G$9="Optimistiskais scenārijs",'10.ISA_pak_klienti_reģioni'!BS10*(('6.Rādītāji izdevumu aprēķiniem'!$L$13/100)),0))</f>
        <v>82</v>
      </c>
      <c r="BU10" s="673">
        <f>ROUND(BU23*BU16,0)+(IF('6.Rādītāji izdevumu aprēķiniem'!$G$9="Optimistiskais scenārijs",'10.ISA_pak_klienti_reģioni'!BT10*(('6.Rādītāji izdevumu aprēķiniem'!$L$14/100)),0))</f>
        <v>81</v>
      </c>
      <c r="BV10" s="673">
        <f>ROUND(BV23*BV16,0)+(IF('6.Rādītāji izdevumu aprēķiniem'!$G$9="Optimistiskais scenārijs",'10.ISA_pak_klienti_reģioni'!BU10*(('6.Rādītāji izdevumu aprēķiniem'!$L$15/100)),0))</f>
        <v>81</v>
      </c>
      <c r="BW10" s="673">
        <f>ROUND(BW23*BW16,0)+(IF('6.Rādītāji izdevumu aprēķiniem'!$G$9="Optimistiskais scenārijs",'10.ISA_pak_klienti_reģioni'!BV10*(('6.Rādītāji izdevumu aprēķiniem'!$L$16/100)),0))</f>
        <v>80</v>
      </c>
      <c r="BX10" s="673">
        <f>ROUND(BX23*BX16,0)+(IF('6.Rādītāji izdevumu aprēķiniem'!$G$9="Optimistiskais scenārijs",'10.ISA_pak_klienti_reģioni'!BW10*(('6.Rādītāji izdevumu aprēķiniem'!$L$17/100)),0))</f>
        <v>79</v>
      </c>
      <c r="BY10" s="673">
        <f>ROUND(BY23*BY16,0)+(IF('6.Rādītāji izdevumu aprēķiniem'!$G$9="Optimistiskais scenārijs",'10.ISA_pak_klienti_reģioni'!BX10*(('6.Rādītāji izdevumu aprēķiniem'!$L$18/100)),0))</f>
        <v>78</v>
      </c>
      <c r="BZ10" s="673">
        <f>ROUND(BZ23*BZ16,0)+(IF('6.Rādītāji izdevumu aprēķiniem'!$G$9="Optimistiskais scenārijs",'10.ISA_pak_klienti_reģioni'!BY10*(('6.Rādītāji izdevumu aprēķiniem'!$L$19/100)),0))</f>
        <v>78</v>
      </c>
      <c r="CA10" s="673">
        <f>ROUND(CA23*CA16,0)+(IF('6.Rādītāji izdevumu aprēķiniem'!$G$9="Optimistiskais scenārijs",'10.ISA_pak_klienti_reģioni'!BZ10*(('6.Rādītāji izdevumu aprēķiniem'!$L$20/100)),0))</f>
        <v>77</v>
      </c>
      <c r="CB10" s="673">
        <f>ROUND(CB23*CB16,0)+(IF('6.Rādītāji izdevumu aprēķiniem'!$G$9="Optimistiskais scenārijs",'10.ISA_pak_klienti_reģioni'!CA10*(('6.Rādītāji izdevumu aprēķiniem'!$L$21/100)),0))</f>
        <v>77</v>
      </c>
      <c r="CC10" s="673">
        <f>ROUND(CC23*CC16,0)+(IF('6.Rādītāji izdevumu aprēķiniem'!$G$9="Optimistiskais scenārijs",'10.ISA_pak_klienti_reģioni'!CB10*(('6.Rādītāji izdevumu aprēķiniem'!$L$23/100)),0))</f>
        <v>74</v>
      </c>
      <c r="CD10" s="673">
        <f>ROUND(CD23*CD16,0)+(IF('6.Rādītāji izdevumu aprēķiniem'!$G$9="Optimistiskais scenārijs",'10.ISA_pak_klienti_reģioni'!CC10*(('6.Rādītāji izdevumu aprēķiniem'!$L$23/100)),0))</f>
        <v>72</v>
      </c>
      <c r="CE10" s="681"/>
      <c r="CF10" s="680">
        <f>'13.ISA_pakalpojum_klienti_fakts'!AC10</f>
        <v>0</v>
      </c>
      <c r="CG10" s="680">
        <f>'13.ISA_pakalpojum_klienti_fakts'!AD10</f>
        <v>0</v>
      </c>
      <c r="CH10" s="680">
        <f>'13.ISA_pakalpojum_klienti_fakts'!AE10</f>
        <v>0</v>
      </c>
      <c r="CI10" s="680">
        <f>'13.ISA_pakalpojum_klienti_fakts'!AF10</f>
        <v>0</v>
      </c>
      <c r="CJ10" s="680">
        <f>'13.ISA_pakalpojum_klienti_fakts'!AG10</f>
        <v>3</v>
      </c>
      <c r="CK10" s="680">
        <f>'13.ISA_pakalpojum_klienti_fakts'!AH10</f>
        <v>1</v>
      </c>
      <c r="CL10" s="673">
        <f>ROUND(CL23*CL16,0)</f>
        <v>2</v>
      </c>
      <c r="CM10" s="673">
        <f>ROUND(CM23*CM16,0)+(IF('6.Rādītāji izdevumu aprēķiniem'!$G$9="Optimistiskais scenārijs",'10.ISA_pak_klienti_reģioni'!CL10*(('6.Rādītāji izdevumu aprēķiniem'!$L$12)),0))</f>
        <v>2</v>
      </c>
      <c r="CN10" s="673">
        <f>ROUND(CN23*CN16,0)+(IF('6.Rādītāji izdevumu aprēķiniem'!$G$9="Optimistiskais scenārijs",'10.ISA_pak_klienti_reģioni'!CM10*(('6.Rādītāji izdevumu aprēķiniem'!$L$13)),0))</f>
        <v>2</v>
      </c>
      <c r="CO10" s="673">
        <f>ROUND(CO23*CO16,0)+(IF('6.Rādītāji izdevumu aprēķiniem'!$G$9="Optimistiskais scenārijs",'10.ISA_pak_klienti_reģioni'!CN10*(('6.Rādītāji izdevumu aprēķiniem'!$L$14)),0))</f>
        <v>2</v>
      </c>
      <c r="CP10" s="673">
        <f>ROUND(CP23*CP16,0)+(IF('6.Rādītāji izdevumu aprēķiniem'!$G$9="Optimistiskais scenārijs",'10.ISA_pak_klienti_reģioni'!CO10*(('6.Rādītāji izdevumu aprēķiniem'!$L$15)),0))</f>
        <v>2</v>
      </c>
      <c r="CQ10" s="673">
        <f>ROUND(CQ23*CQ16,0)+(IF('6.Rādītāji izdevumu aprēķiniem'!$G$9="Optimistiskais scenārijs",'10.ISA_pak_klienti_reģioni'!CP10*(('6.Rādītāji izdevumu aprēķiniem'!$L$16)),0))</f>
        <v>2</v>
      </c>
      <c r="CR10" s="673">
        <f>ROUND(CR23*CR16,0)+(IF('6.Rādītāji izdevumu aprēķiniem'!$G$9="Optimistiskais scenārijs",'10.ISA_pak_klienti_reģioni'!CQ10*(('6.Rādītāji izdevumu aprēķiniem'!$L$17)),0))</f>
        <v>2</v>
      </c>
      <c r="CS10" s="673">
        <f>ROUND(CS23*CS16,0)+(IF('6.Rādītāji izdevumu aprēķiniem'!$G$9="Optimistiskais scenārijs",'10.ISA_pak_klienti_reģioni'!CR10*(('6.Rādītāji izdevumu aprēķiniem'!$L$18)),0))</f>
        <v>2</v>
      </c>
      <c r="CT10" s="673">
        <f>ROUND(CT23*CT16,0)+(IF('6.Rādītāji izdevumu aprēķiniem'!$G$9="Optimistiskais scenārijs",'10.ISA_pak_klienti_reģioni'!CS10*(('6.Rādītāji izdevumu aprēķiniem'!$L$19)),0))</f>
        <v>2</v>
      </c>
      <c r="CU10" s="673">
        <f>ROUND(CU23*CU16,0)+(IF('6.Rādītāji izdevumu aprēķiniem'!$G$9="Optimistiskais scenārijs",'10.ISA_pak_klienti_reģioni'!CT10*(('6.Rādītāji izdevumu aprēķiniem'!$L$20)),0))</f>
        <v>2</v>
      </c>
      <c r="CV10" s="673">
        <f>ROUND(CV23*CV16,0)+(IF('6.Rādītāji izdevumu aprēķiniem'!$G$9="Optimistiskais scenārijs",'10.ISA_pak_klienti_reģioni'!CU10*(('6.Rādītāji izdevumu aprēķiniem'!$L$21)),0))</f>
        <v>2</v>
      </c>
      <c r="CW10" s="673">
        <f t="shared" si="80"/>
        <v>1</v>
      </c>
      <c r="CX10" s="673">
        <f t="shared" si="80"/>
        <v>1</v>
      </c>
      <c r="CY10" s="681"/>
      <c r="CZ10" s="680">
        <f>'13.ISA_pakalpojum_klienti_fakts'!AI10</f>
        <v>25</v>
      </c>
      <c r="DA10" s="680">
        <f>'13.ISA_pakalpojum_klienti_fakts'!AJ10</f>
        <v>29</v>
      </c>
      <c r="DB10" s="680">
        <f>'13.ISA_pakalpojum_klienti_fakts'!AK10</f>
        <v>27</v>
      </c>
      <c r="DC10" s="680">
        <f>'13.ISA_pakalpojum_klienti_fakts'!AL10</f>
        <v>49</v>
      </c>
      <c r="DD10" s="680">
        <f>'13.ISA_pakalpojum_klienti_fakts'!AM10</f>
        <v>98</v>
      </c>
      <c r="DE10" s="680">
        <f>'13.ISA_pakalpojum_klienti_fakts'!AN10</f>
        <v>86</v>
      </c>
      <c r="DF10" s="673">
        <f t="shared" si="81"/>
        <v>86</v>
      </c>
      <c r="DG10" s="673">
        <f t="shared" si="81"/>
        <v>85</v>
      </c>
      <c r="DH10" s="673">
        <f t="shared" si="81"/>
        <v>84</v>
      </c>
      <c r="DI10" s="673">
        <f t="shared" si="81"/>
        <v>83</v>
      </c>
      <c r="DJ10" s="673">
        <f t="shared" si="81"/>
        <v>83</v>
      </c>
      <c r="DK10" s="673">
        <f t="shared" si="81"/>
        <v>82</v>
      </c>
      <c r="DL10" s="673">
        <f t="shared" si="81"/>
        <v>81</v>
      </c>
      <c r="DM10" s="673">
        <f t="shared" si="81"/>
        <v>80</v>
      </c>
      <c r="DN10" s="673">
        <f t="shared" si="81"/>
        <v>80</v>
      </c>
      <c r="DO10" s="673">
        <f t="shared" si="81"/>
        <v>79</v>
      </c>
      <c r="DP10" s="673">
        <f t="shared" si="81"/>
        <v>79</v>
      </c>
      <c r="DQ10" s="673">
        <f t="shared" si="81"/>
        <v>75</v>
      </c>
      <c r="DR10" s="673">
        <f t="shared" si="81"/>
        <v>73</v>
      </c>
      <c r="DS10" s="681"/>
      <c r="DT10" s="676"/>
      <c r="DU10" s="680">
        <f>'13.ISA_pakalpojum_klienti_fakts'!AP10</f>
        <v>651</v>
      </c>
      <c r="DV10" s="680">
        <f>'13.ISA_pakalpojum_klienti_fakts'!AQ10</f>
        <v>563</v>
      </c>
      <c r="DW10" s="680">
        <f>'13.ISA_pakalpojum_klienti_fakts'!AR10</f>
        <v>229</v>
      </c>
      <c r="DX10" s="680">
        <f>'13.ISA_pakalpojum_klienti_fakts'!AS10</f>
        <v>460</v>
      </c>
      <c r="DY10" s="680">
        <f>'13.ISA_pakalpojum_klienti_fakts'!AT10</f>
        <v>253</v>
      </c>
      <c r="DZ10" s="680">
        <f>'13.ISA_pakalpojum_klienti_fakts'!AU10</f>
        <v>265</v>
      </c>
      <c r="EA10" s="673">
        <f>ROUND(EA23*EA16,0)+(IF('6.Rādītāji izdevumu aprēķiniem'!$G$9="Optimistiskais scenārijs",'10.ISA_pak_klienti_reģioni'!DZ10*(('6.Rādītāji izdevumu aprēķiniem'!$L$10+'6.Rādītāji izdevumu aprēķiniem'!$L$11/100)),0))</f>
        <v>374</v>
      </c>
      <c r="EB10" s="673">
        <f>ROUND(EB23*EB16,0)+(IF('6.Rādītāji izdevumu aprēķiniem'!$G$9="Optimistiskais scenārijs",'10.ISA_pak_klienti_reģioni'!EA10*(('6.Rādītāji izdevumu aprēķiniem'!$L$12/100)),0))</f>
        <v>259</v>
      </c>
      <c r="EC10" s="673">
        <f>ROUND(EC23*EC16,0)+(IF('6.Rādītāji izdevumu aprēķiniem'!$G$9="Optimistiskais scenārijs",'10.ISA_pak_klienti_reģioni'!EB10*(('6.Rādītāji izdevumu aprēķiniem'!$L$13/100)),0))</f>
        <v>256</v>
      </c>
      <c r="ED10" s="673">
        <f>ROUND(ED23*ED16,0)+(IF('6.Rādītāji izdevumu aprēķiniem'!$G$9="Optimistiskais scenārijs",'10.ISA_pak_klienti_reģioni'!EC10*(('6.Rādītāji izdevumu aprēķiniem'!$L$14/100)),0))</f>
        <v>254</v>
      </c>
      <c r="EE10" s="673">
        <f>ROUND(EE23*EE16,0)+(IF('6.Rādītāji izdevumu aprēķiniem'!$G$9="Optimistiskais scenārijs",'10.ISA_pak_klienti_reģioni'!ED10*(('6.Rādītāji izdevumu aprēķiniem'!$L$15/100)),0))</f>
        <v>252</v>
      </c>
      <c r="EF10" s="673">
        <f>ROUND(EF23*EF16,0)+(IF('6.Rādītāji izdevumu aprēķiniem'!$G$9="Optimistiskais scenārijs",'10.ISA_pak_klienti_reģioni'!EE10*(('6.Rādītāji izdevumu aprēķiniem'!$L$16/100)),0))</f>
        <v>249</v>
      </c>
      <c r="EG10" s="673">
        <f>ROUND(EG23*EG16,0)+(IF('6.Rādītāji izdevumu aprēķiniem'!$G$9="Optimistiskais scenārijs",'10.ISA_pak_klienti_reģioni'!EF10*(('6.Rādītāji izdevumu aprēķiniem'!$L$17/100)),0))</f>
        <v>247</v>
      </c>
      <c r="EH10" s="673">
        <f>ROUND(EH23*EH16,0)+(IF('6.Rādītāji izdevumu aprēķiniem'!$G$9="Optimistiskais scenārijs",'10.ISA_pak_klienti_reģioni'!EG10*(('6.Rādītāji izdevumu aprēķiniem'!$L$18/100)),0))</f>
        <v>244</v>
      </c>
      <c r="EI10" s="673">
        <f>ROUND(EI23*EI16,0)+(IF('6.Rādītāji izdevumu aprēķiniem'!$G$9="Optimistiskais scenārijs",'10.ISA_pak_klienti_reģioni'!EH10*(('6.Rādītāji izdevumu aprēķiniem'!$L$19/100)),0))</f>
        <v>243</v>
      </c>
      <c r="EJ10" s="673">
        <f>ROUND(EJ23*EJ16,0)+(IF('6.Rādītāji izdevumu aprēķiniem'!$G$9="Optimistiskais scenārijs",'10.ISA_pak_klienti_reģioni'!EI10*(('6.Rādītāji izdevumu aprēķiniem'!$L$20/100)),0))</f>
        <v>241</v>
      </c>
      <c r="EK10" s="673">
        <f>ROUND(EK23*EK16,0)+(IF('6.Rādītāji izdevumu aprēķiniem'!$G$9="Optimistiskais scenārijs",'10.ISA_pak_klienti_reģioni'!EJ10*(('6.Rādītāji izdevumu aprēķiniem'!$L$21/100)),0))</f>
        <v>240</v>
      </c>
      <c r="EL10" s="673">
        <f>ROUND(EL23*EL16,0)+(IF('6.Rādītāji izdevumu aprēķiniem'!$G$9="Optimistiskais scenārijs",'10.ISA_pak_klienti_reģioni'!EK10*(('6.Rādītāji izdevumu aprēķiniem'!$L$23/100)),0))</f>
        <v>232</v>
      </c>
      <c r="EM10" s="673">
        <f>ROUND(EM23*EM16,0)+(IF('6.Rādītāji izdevumu aprēķiniem'!$G$9="Optimistiskais scenārijs",'10.ISA_pak_klienti_reģioni'!EL10*(('6.Rādītāji izdevumu aprēķiniem'!$L$23/100)),0))</f>
        <v>223</v>
      </c>
      <c r="EN10" s="681"/>
      <c r="EO10" s="680">
        <f>'13.ISA_pakalpojum_klienti_fakts'!AW10</f>
        <v>11</v>
      </c>
      <c r="EP10" s="680">
        <f>'13.ISA_pakalpojum_klienti_fakts'!AX10</f>
        <v>13</v>
      </c>
      <c r="EQ10" s="680">
        <f>'13.ISA_pakalpojum_klienti_fakts'!AY10</f>
        <v>8</v>
      </c>
      <c r="ER10" s="680">
        <f>'13.ISA_pakalpojum_klienti_fakts'!AZ10</f>
        <v>9</v>
      </c>
      <c r="ES10" s="680">
        <f>'13.ISA_pakalpojum_klienti_fakts'!BA10</f>
        <v>12</v>
      </c>
      <c r="ET10" s="680">
        <f>'13.ISA_pakalpojum_klienti_fakts'!BB10</f>
        <v>14</v>
      </c>
      <c r="EU10" s="673">
        <f>ROUND(EU23*EU16,0)</f>
        <v>14</v>
      </c>
      <c r="EV10" s="673">
        <f>ROUND(EV23*EV16,0)+(IF('6.Rādītāji izdevumu aprēķiniem'!$G$9="Optimistiskais scenārijs",'10.ISA_pak_klienti_reģioni'!EU10*(('6.Rādītāji izdevumu aprēķiniem'!$L$12)),0))</f>
        <v>13</v>
      </c>
      <c r="EW10" s="673">
        <f>ROUND(EW23*EW16,0)+(IF('6.Rādītāji izdevumu aprēķiniem'!$G$9="Optimistiskais scenārijs",'10.ISA_pak_klienti_reģioni'!EV10*(('6.Rādītāji izdevumu aprēķiniem'!$L$13)),0))</f>
        <v>13</v>
      </c>
      <c r="EX10" s="673">
        <f>ROUND(EX23*EX16,0)+(IF('6.Rādītāji izdevumu aprēķiniem'!$G$9="Optimistiskais scenārijs",'10.ISA_pak_klienti_reģioni'!EW10*(('6.Rādītāji izdevumu aprēķiniem'!$L$14)),0))</f>
        <v>13</v>
      </c>
      <c r="EY10" s="673">
        <f>ROUND(EY23*EY16,0)+(IF('6.Rādītāji izdevumu aprēķiniem'!$G$9="Optimistiskais scenārijs",'10.ISA_pak_klienti_reģioni'!EX10*(('6.Rādītāji izdevumu aprēķiniem'!$L$15)),0))</f>
        <v>12</v>
      </c>
      <c r="EZ10" s="673">
        <f>ROUND(EZ23*EZ16,0)+(IF('6.Rādītāji izdevumu aprēķiniem'!$G$9="Optimistiskais scenārijs",'10.ISA_pak_klienti_reģioni'!EY10*(('6.Rādītāji izdevumu aprēķiniem'!$L$16)),0))</f>
        <v>12</v>
      </c>
      <c r="FA10" s="673">
        <f>ROUND(FA23*FA16,0)+(IF('6.Rādītāji izdevumu aprēķiniem'!$G$9="Optimistiskais scenārijs",'10.ISA_pak_klienti_reģioni'!EZ10*(('6.Rādītāji izdevumu aprēķiniem'!$L$17)),0))</f>
        <v>12</v>
      </c>
      <c r="FB10" s="673">
        <f>ROUND(FB23*FB16,0)+(IF('6.Rādītāji izdevumu aprēķiniem'!$G$9="Optimistiskais scenārijs",'10.ISA_pak_klienti_reģioni'!FA10*(('6.Rādītāji izdevumu aprēķiniem'!$L$18)),0))</f>
        <v>12</v>
      </c>
      <c r="FC10" s="673">
        <f>ROUND(FC23*FC16,0)+(IF('6.Rādītāji izdevumu aprēķiniem'!$G$9="Optimistiskais scenārijs",'10.ISA_pak_klienti_reģioni'!FB10*(('6.Rādītāji izdevumu aprēķiniem'!$L$19)),0))</f>
        <v>11</v>
      </c>
      <c r="FD10" s="673">
        <f>ROUND(FD23*FD16,0)+(IF('6.Rādītāji izdevumu aprēķiniem'!$G$9="Optimistiskais scenārijs",'10.ISA_pak_klienti_reģioni'!FC10*(('6.Rādītāji izdevumu aprēķiniem'!$L$20)),0))</f>
        <v>11</v>
      </c>
      <c r="FE10" s="673">
        <f>ROUND(FE23*FE16,0)+(IF('6.Rādītāji izdevumu aprēķiniem'!$G$9="Optimistiskais scenārijs",'10.ISA_pak_klienti_reģioni'!FD10*(('6.Rādītāji izdevumu aprēķiniem'!$L$21)),0))</f>
        <v>11</v>
      </c>
      <c r="FF10" s="673">
        <f t="shared" si="82"/>
        <v>10</v>
      </c>
      <c r="FG10" s="673">
        <f t="shared" si="82"/>
        <v>9</v>
      </c>
      <c r="FH10" s="681"/>
      <c r="FI10" s="680">
        <f t="shared" si="83"/>
        <v>662</v>
      </c>
      <c r="FJ10" s="680">
        <f t="shared" si="83"/>
        <v>576</v>
      </c>
      <c r="FK10" s="680">
        <f t="shared" si="83"/>
        <v>237</v>
      </c>
      <c r="FL10" s="680">
        <f t="shared" si="83"/>
        <v>469</v>
      </c>
      <c r="FM10" s="680">
        <f t="shared" si="83"/>
        <v>265</v>
      </c>
      <c r="FN10" s="680">
        <f t="shared" si="83"/>
        <v>279</v>
      </c>
      <c r="FO10" s="673">
        <f t="shared" si="83"/>
        <v>388</v>
      </c>
      <c r="FP10" s="673">
        <f t="shared" si="83"/>
        <v>272</v>
      </c>
      <c r="FQ10" s="673">
        <f t="shared" si="83"/>
        <v>269</v>
      </c>
      <c r="FR10" s="673">
        <f t="shared" si="83"/>
        <v>267</v>
      </c>
      <c r="FS10" s="673">
        <f t="shared" si="84"/>
        <v>264</v>
      </c>
      <c r="FT10" s="673">
        <f t="shared" si="84"/>
        <v>261</v>
      </c>
      <c r="FU10" s="673">
        <f t="shared" si="84"/>
        <v>259</v>
      </c>
      <c r="FV10" s="673">
        <f t="shared" si="84"/>
        <v>256</v>
      </c>
      <c r="FW10" s="673">
        <f t="shared" si="84"/>
        <v>254</v>
      </c>
      <c r="FX10" s="673">
        <f t="shared" si="84"/>
        <v>252</v>
      </c>
      <c r="FY10" s="673">
        <f t="shared" si="84"/>
        <v>251</v>
      </c>
      <c r="FZ10" s="673">
        <f t="shared" si="84"/>
        <v>242</v>
      </c>
      <c r="GA10" s="673">
        <f t="shared" si="84"/>
        <v>232</v>
      </c>
      <c r="GB10" s="681"/>
      <c r="GC10" s="680">
        <f>'13.ISA_pakalpojum_klienti_fakts'!BK10</f>
        <v>411</v>
      </c>
      <c r="GD10" s="680">
        <f>'13.ISA_pakalpojum_klienti_fakts'!BL10</f>
        <v>310</v>
      </c>
      <c r="GE10" s="680">
        <f>'13.ISA_pakalpojum_klienti_fakts'!BM10</f>
        <v>63</v>
      </c>
      <c r="GF10" s="680">
        <f>'13.ISA_pakalpojum_klienti_fakts'!BN10</f>
        <v>325</v>
      </c>
      <c r="GG10" s="680">
        <f>'13.ISA_pakalpojum_klienti_fakts'!BO10</f>
        <v>56</v>
      </c>
      <c r="GH10" s="680">
        <f>'13.ISA_pakalpojum_klienti_fakts'!BP10</f>
        <v>59</v>
      </c>
      <c r="GI10" s="673">
        <f>ROUND(GI23*GI16,0)+(IF('6.Rādītāji izdevumu aprēķiniem'!$G$9="Optimistiskais scenārijs",'10.ISA_pak_klienti_reģioni'!GH10*(('6.Rādītāji izdevumu aprēķiniem'!$L$10+'6.Rādītāji izdevumu aprēķiniem'!$L$11/100)),0))</f>
        <v>177</v>
      </c>
      <c r="GJ10" s="673">
        <f>ROUND(GJ23*GJ16,0)+(IF('6.Rādītāji izdevumu aprēķiniem'!$G$9="Optimistiskais scenārijs",'10.ISA_pak_klienti_reģioni'!GI10*(('6.Rādītāji izdevumu aprēķiniem'!$L$12/100)),0))</f>
        <v>168</v>
      </c>
      <c r="GK10" s="673">
        <f>ROUND(GK23*GK16,0)+(IF('6.Rādītāji izdevumu aprēķiniem'!$G$9="Optimistiskais scenārijs",'10.ISA_pak_klienti_reģioni'!GJ10*(('6.Rādītāji izdevumu aprēķiniem'!$L$13/100)),0))</f>
        <v>170</v>
      </c>
      <c r="GL10" s="673">
        <f>ROUND(GL23*GL16,0)+(IF('6.Rādītāji izdevumu aprēķiniem'!$G$9="Optimistiskais scenārijs",'10.ISA_pak_klienti_reģioni'!GK10*(('6.Rādītāji izdevumu aprēķiniem'!$L$14/100)),0))</f>
        <v>172</v>
      </c>
      <c r="GM10" s="673">
        <f>ROUND(GM23*GM16,0)+(IF('6.Rādītāji izdevumu aprēķiniem'!$G$9="Optimistiskais scenārijs",'10.ISA_pak_klienti_reģioni'!GL10*(('6.Rādītāji izdevumu aprēķiniem'!$L$15/100)),0))</f>
        <v>173</v>
      </c>
      <c r="GN10" s="673">
        <f>ROUND(GN23*GN16,0)+(IF('6.Rādītāji izdevumu aprēķiniem'!$G$9="Optimistiskais scenārijs",'10.ISA_pak_klienti_reģioni'!GM10*(('6.Rādītāji izdevumu aprēķiniem'!$L$16/100)),0))</f>
        <v>174</v>
      </c>
      <c r="GO10" s="673">
        <f>ROUND(GO23*GO16,0)+(IF('6.Rādītāji izdevumu aprēķiniem'!$G$9="Optimistiskais scenārijs",'10.ISA_pak_klienti_reģioni'!GN10*(('6.Rādītāji izdevumu aprēķiniem'!$L$17/100)),0))</f>
        <v>174</v>
      </c>
      <c r="GP10" s="673">
        <f>ROUND(GP23*GP16,0)+(IF('6.Rādītāji izdevumu aprēķiniem'!$G$9="Optimistiskais scenārijs",'10.ISA_pak_klienti_reģioni'!GO10*(('6.Rādītāji izdevumu aprēķiniem'!$L$18/100)),0))</f>
        <v>174</v>
      </c>
      <c r="GQ10" s="673">
        <f>ROUND(GQ23*GQ16,0)+(IF('6.Rādītāji izdevumu aprēķiniem'!$G$9="Optimistiskais scenārijs",'10.ISA_pak_klienti_reģioni'!GP10*(('6.Rādītāji izdevumu aprēķiniem'!$L$19/100)),0))</f>
        <v>175</v>
      </c>
      <c r="GR10" s="673">
        <f>ROUND(GR23*GR16,0)+(IF('6.Rādītāji izdevumu aprēķiniem'!$G$9="Optimistiskais scenārijs",'10.ISA_pak_klienti_reģioni'!GQ10*(('6.Rādītāji izdevumu aprēķiniem'!$L$20/100)),0))</f>
        <v>175</v>
      </c>
      <c r="GS10" s="673">
        <f>ROUND(GS23*GS16,0)+(IF('6.Rādītāji izdevumu aprēķiniem'!$G$9="Optimistiskais scenārijs",'10.ISA_pak_klienti_reģioni'!GR10*(('6.Rādītāji izdevumu aprēķiniem'!$L$21/100)),0))</f>
        <v>176</v>
      </c>
      <c r="GT10" s="673">
        <f>ROUND(GT23*GT16,0)+(IF('6.Rādītāji izdevumu aprēķiniem'!$G$9="Optimistiskais scenārijs",'10.ISA_pak_klienti_reģioni'!GS10*(('6.Rādītāji izdevumu aprēķiniem'!$L$23/100)),0))</f>
        <v>180</v>
      </c>
      <c r="GU10" s="673">
        <f>ROUND(GU23*GU16,0)+(IF('6.Rādītāji izdevumu aprēķiniem'!$G$9="Optimistiskais scenārijs",'10.ISA_pak_klienti_reģioni'!GT10*(('6.Rādītāji izdevumu aprēķiniem'!$L$23/100)),0))</f>
        <v>182</v>
      </c>
      <c r="GV10" s="681"/>
      <c r="GW10" s="676"/>
      <c r="GX10" s="680">
        <f>'13.ISA_pakalpojum_klienti_fakts'!CW10</f>
        <v>1871</v>
      </c>
      <c r="GY10" s="680">
        <f>'13.ISA_pakalpojum_klienti_fakts'!CX10</f>
        <v>1931</v>
      </c>
      <c r="GZ10" s="680">
        <f>'13.ISA_pakalpojum_klienti_fakts'!CY10</f>
        <v>1841</v>
      </c>
      <c r="HA10" s="680">
        <f>'13.ISA_pakalpojum_klienti_fakts'!CZ10</f>
        <v>1778</v>
      </c>
      <c r="HB10" s="680">
        <f>'13.ISA_pakalpojum_klienti_fakts'!DA10</f>
        <v>2114</v>
      </c>
      <c r="HC10" s="680">
        <f>'13.ISA_pakalpojum_klienti_fakts'!DB10</f>
        <v>2186</v>
      </c>
      <c r="HD10" s="673">
        <f>ROUND(HD23*HD16,0)+(IF('6.Rādītāji izdevumu aprēķiniem'!$G$9="Optimistiskais scenārijs",'10.ISA_pak_klienti_reģioni'!HC10*(('6.Rādītāji izdevumu aprēķiniem'!$L$10+'6.Rādītāji izdevumu aprēķiniem'!$L$11/100)),0))</f>
        <v>2153</v>
      </c>
      <c r="HE10" s="673">
        <f>ROUND(HE23*HE16,0)+(IF('6.Rādītāji izdevumu aprēķiniem'!$G$9="Optimistiskais scenārijs",'10.ISA_pak_klienti_reģioni'!HD10*(('6.Rādītāji izdevumu aprēķiniem'!$L$12/100)),0))</f>
        <v>2134</v>
      </c>
      <c r="HF10" s="673">
        <f>ROUND(HF23*HF16,0)+(IF('6.Rādītāji izdevumu aprēķiniem'!$G$9="Optimistiskais scenārijs",'10.ISA_pak_klienti_reģioni'!HE10*(('6.Rādītāji izdevumu aprēķiniem'!$L$13/100)),0))</f>
        <v>2115</v>
      </c>
      <c r="HG10" s="673">
        <f>ROUND(HG23*HG16,0)+(IF('6.Rādītāji izdevumu aprēķiniem'!$G$9="Optimistiskais scenārijs",'10.ISA_pak_klienti_reģioni'!HF10*(('6.Rādītāji izdevumu aprēķiniem'!$L$14/100)),0))</f>
        <v>2096</v>
      </c>
      <c r="HH10" s="673">
        <f>ROUND(HH23*HH16,0)+(IF('6.Rādītāji izdevumu aprēķiniem'!$G$9="Optimistiskais scenārijs",'10.ISA_pak_klienti_reģioni'!HG10*(('6.Rādītāji izdevumu aprēķiniem'!$L$15/100)),0))</f>
        <v>2075</v>
      </c>
      <c r="HI10" s="673">
        <f>ROUND(HI23*HI16,0)+(IF('6.Rādītāji izdevumu aprēķiniem'!$G$9="Optimistiskais scenārijs",'10.ISA_pak_klienti_reģioni'!HH10*(('6.Rādītāji izdevumu aprēķiniem'!$L$16/100)),0))</f>
        <v>2053</v>
      </c>
      <c r="HJ10" s="673">
        <f>ROUND(HJ23*HJ16,0)+(IF('6.Rādītāji izdevumu aprēķiniem'!$G$9="Optimistiskais scenārijs",'10.ISA_pak_klienti_reģioni'!HI10*(('6.Rādītāji izdevumu aprēķiniem'!$L$17/100)),0))</f>
        <v>2033</v>
      </c>
      <c r="HK10" s="673">
        <f>ROUND(HK23*HK16,0)+(IF('6.Rādītāji izdevumu aprēķiniem'!$G$9="Optimistiskais scenārijs",'10.ISA_pak_klienti_reģioni'!HJ10*(('6.Rādītāji izdevumu aprēķiniem'!$L$18/100)),0))</f>
        <v>2016</v>
      </c>
      <c r="HL10" s="673">
        <f>ROUND(HL23*HL16,0)+(IF('6.Rādītāji izdevumu aprēķiniem'!$G$9="Optimistiskais scenārijs",'10.ISA_pak_klienti_reģioni'!HK10*(('6.Rādītāji izdevumu aprēķiniem'!$L$19/100)),0))</f>
        <v>2001</v>
      </c>
      <c r="HM10" s="673">
        <f>ROUND(HM23*HM16,0)+(IF('6.Rādītāji izdevumu aprēķiniem'!$G$9="Optimistiskais scenārijs",'10.ISA_pak_klienti_reģioni'!HL10*(('6.Rādītāji izdevumu aprēķiniem'!$L$20/100)),0))</f>
        <v>1989</v>
      </c>
      <c r="HN10" s="673">
        <f>ROUND(HN23*HN16,0)+(IF('6.Rādītāji izdevumu aprēķiniem'!$G$9="Optimistiskais scenārijs",'10.ISA_pak_klienti_reģioni'!HM10*(('6.Rādītāji izdevumu aprēķiniem'!$L$21/100)),0))</f>
        <v>1979</v>
      </c>
      <c r="HO10" s="673">
        <f>ROUND(HO23*HO16,0)+(IF('6.Rādītāji izdevumu aprēķiniem'!$G$9="Optimistiskais scenārijs",'10.ISA_pak_klienti_reģioni'!HN10*(('6.Rādītāji izdevumu aprēķiniem'!$L$23/100)),0))</f>
        <v>1915</v>
      </c>
      <c r="HP10" s="673">
        <f>ROUND(HP23*HP16,0)+(IF('6.Rādītāji izdevumu aprēķiniem'!$G$9="Optimistiskais scenārijs",'10.ISA_pak_klienti_reģioni'!HO10*(('6.Rādītāji izdevumu aprēķiniem'!$L$23/100)),0))</f>
        <v>1839</v>
      </c>
      <c r="HQ10" s="681"/>
      <c r="HR10" s="680">
        <f>'13.ISA_pakalpojum_klienti_fakts'!DD10</f>
        <v>53</v>
      </c>
      <c r="HS10" s="680">
        <f>'13.ISA_pakalpojum_klienti_fakts'!DE10</f>
        <v>47</v>
      </c>
      <c r="HT10" s="680">
        <f>'13.ISA_pakalpojum_klienti_fakts'!DF10</f>
        <v>38</v>
      </c>
      <c r="HU10" s="680">
        <f>'13.ISA_pakalpojum_klienti_fakts'!DG10</f>
        <v>38</v>
      </c>
      <c r="HV10" s="680">
        <f>'13.ISA_pakalpojum_klienti_fakts'!DH10</f>
        <v>27</v>
      </c>
      <c r="HW10" s="680">
        <f>'13.ISA_pakalpojum_klienti_fakts'!DI10</f>
        <v>24</v>
      </c>
      <c r="HX10" s="673">
        <f>ROUND(HX23*HX16,0)</f>
        <v>23</v>
      </c>
      <c r="HY10" s="673">
        <f>ROUND(HY23*HY16,0)+(IF('6.Rādītāji izdevumu aprēķiniem'!$G$9="Optimistiskais scenārijs",'10.ISA_pak_klienti_reģioni'!HX10*(('6.Rādītāji izdevumu aprēķiniem'!$L$12)),0))</f>
        <v>23</v>
      </c>
      <c r="HZ10" s="673">
        <f>ROUND(HZ23*HZ16,0)+(IF('6.Rādītāji izdevumu aprēķiniem'!$G$9="Optimistiskais scenārijs",'10.ISA_pak_klienti_reģioni'!HY10*(('6.Rādītāji izdevumu aprēķiniem'!$L$13)),0))</f>
        <v>22</v>
      </c>
      <c r="IA10" s="673">
        <f>ROUND(IA23*IA16,0)+(IF('6.Rādītāji izdevumu aprēķiniem'!$G$9="Optimistiskais scenārijs",'10.ISA_pak_klienti_reģioni'!HZ10*(('6.Rādītāji izdevumu aprēķiniem'!$L$14)),0))</f>
        <v>22</v>
      </c>
      <c r="IB10" s="673">
        <f>ROUND(IB23*IB16,0)+(IF('6.Rādītāji izdevumu aprēķiniem'!$G$9="Optimistiskais scenārijs",'10.ISA_pak_klienti_reģioni'!IA10*(('6.Rādītāji izdevumu aprēķiniem'!$L$15)),0))</f>
        <v>21</v>
      </c>
      <c r="IC10" s="673">
        <f>ROUND(IC23*IC16,0)+(IF('6.Rādītāji izdevumu aprēķiniem'!$G$9="Optimistiskais scenārijs",'10.ISA_pak_klienti_reģioni'!IB10*(('6.Rādītāji izdevumu aprēķiniem'!$L$16)),0))</f>
        <v>21</v>
      </c>
      <c r="ID10" s="673">
        <f>ROUND(ID23*ID16,0)+(IF('6.Rādītāji izdevumu aprēķiniem'!$G$9="Optimistiskais scenārijs",'10.ISA_pak_klienti_reģioni'!IC10*(('6.Rādītāji izdevumu aprēķiniem'!$L$17)),0))</f>
        <v>20</v>
      </c>
      <c r="IE10" s="673">
        <f>ROUND(IE23*IE16,0)+(IF('6.Rādītāji izdevumu aprēķiniem'!$G$9="Optimistiskais scenārijs",'10.ISA_pak_klienti_reģioni'!ID10*(('6.Rādītāji izdevumu aprēķiniem'!$L$18)),0))</f>
        <v>20</v>
      </c>
      <c r="IF10" s="673">
        <f>ROUND(IF23*IF16,0)+(IF('6.Rādītāji izdevumu aprēķiniem'!$G$9="Optimistiskais scenārijs",'10.ISA_pak_klienti_reģioni'!IE10*(('6.Rādītāji izdevumu aprēķiniem'!$L$19)),0))</f>
        <v>19</v>
      </c>
      <c r="IG10" s="673">
        <f>ROUND(IG23*IG16,0)+(IF('6.Rādītāji izdevumu aprēķiniem'!$G$9="Optimistiskais scenārijs",'10.ISA_pak_klienti_reģioni'!IF10*(('6.Rādītāji izdevumu aprēķiniem'!$L$20)),0))</f>
        <v>19</v>
      </c>
      <c r="IH10" s="673">
        <f>ROUND(IH23*IH16,0)+(IF('6.Rādītāji izdevumu aprēķiniem'!$G$9="Optimistiskais scenārijs",'10.ISA_pak_klienti_reģioni'!IG10*(('6.Rādītāji izdevumu aprēķiniem'!$L$21)),0))</f>
        <v>18</v>
      </c>
      <c r="II10" s="673">
        <f t="shared" si="85"/>
        <v>16</v>
      </c>
      <c r="IJ10" s="673">
        <f t="shared" si="85"/>
        <v>16</v>
      </c>
      <c r="IK10" s="681"/>
      <c r="IL10" s="680">
        <f>'13.ISA_pakalpojum_klienti_fakts'!DK10</f>
        <v>1924</v>
      </c>
      <c r="IM10" s="680">
        <f>'13.ISA_pakalpojum_klienti_fakts'!DL10</f>
        <v>1978</v>
      </c>
      <c r="IN10" s="680">
        <f>'13.ISA_pakalpojum_klienti_fakts'!DM10</f>
        <v>1879</v>
      </c>
      <c r="IO10" s="680">
        <f>'13.ISA_pakalpojum_klienti_fakts'!DN10</f>
        <v>1816</v>
      </c>
      <c r="IP10" s="680">
        <f>'13.ISA_pakalpojum_klienti_fakts'!DO10</f>
        <v>2141</v>
      </c>
      <c r="IQ10" s="680">
        <f>'13.ISA_pakalpojum_klienti_fakts'!DP10</f>
        <v>2210</v>
      </c>
      <c r="IR10" s="673">
        <f>ROUND(IR23*IR16,0)+(IF('6.Rādītāji izdevumu aprēķiniem'!$G$9="Optimistiskais scenārijs",'10.ISA_pak_klienti_reģioni'!IQ10*(('6.Rādītāji izdevumu aprēķiniem'!$L$10+'6.Rādītāji izdevumu aprēķiniem'!$L$11/100)),0))</f>
        <v>2170</v>
      </c>
      <c r="IS10" s="673">
        <f>ROUND(IS23*IS16,0)+(IF('6.Rādītāji izdevumu aprēķiniem'!$G$9="Optimistiskais scenārijs",'10.ISA_pak_klienti_reģioni'!IR10*(('6.Rādītāji izdevumu aprēķiniem'!$L$12/100)),0))</f>
        <v>2145</v>
      </c>
      <c r="IT10" s="673">
        <f>ROUND(IT23*IT16,0)+(IF('6.Rādītāji izdevumu aprēķiniem'!$G$9="Optimistiskais scenārijs",'10.ISA_pak_klienti_reģioni'!IS10*(('6.Rādītāji izdevumu aprēķiniem'!$L$13/100)),0))</f>
        <v>2120</v>
      </c>
      <c r="IU10" s="673">
        <f>ROUND(IU23*IU16,0)+(IF('6.Rādītāji izdevumu aprēķiniem'!$G$9="Optimistiskais scenārijs",'10.ISA_pak_klienti_reģioni'!IT10*(('6.Rādītāji izdevumu aprēķiniem'!$L$14/100)),0))</f>
        <v>2094</v>
      </c>
      <c r="IV10" s="673">
        <f>ROUND(IV23*IV16,0)+(IF('6.Rādītāji izdevumu aprēķiniem'!$G$9="Optimistiskais scenārijs",'10.ISA_pak_klienti_reģioni'!IU10*(('6.Rādītāji izdevumu aprēķiniem'!$L$15/100)),0))</f>
        <v>2069</v>
      </c>
      <c r="IW10" s="673">
        <f>ROUND(IW23*IW16,0)+(IF('6.Rādītāji izdevumu aprēķiniem'!$G$9="Optimistiskais scenārijs",'10.ISA_pak_klienti_reģioni'!IV10*(('6.Rādītāji izdevumu aprēķiniem'!$L$16/100)),0))</f>
        <v>2044</v>
      </c>
      <c r="IX10" s="673">
        <f>ROUND(IX23*IX16,0)+(IF('6.Rādītāji izdevumu aprēķiniem'!$G$9="Optimistiskais scenārijs",'10.ISA_pak_klienti_reģioni'!IW10*(('6.Rādītāji izdevumu aprēķiniem'!$L$17/100)),0))</f>
        <v>2020</v>
      </c>
      <c r="IY10" s="673">
        <f>ROUND(IY23*IY16,0)+(IF('6.Rādītāji izdevumu aprēķiniem'!$G$9="Optimistiskais scenārijs",'10.ISA_pak_klienti_reģioni'!IX10*(('6.Rādītāji izdevumu aprēķiniem'!$L$18/100)),0))</f>
        <v>1997</v>
      </c>
      <c r="IZ10" s="673">
        <f>ROUND(IZ23*IZ16,0)+(IF('6.Rādītāji izdevumu aprēķiniem'!$G$9="Optimistiskais scenārijs",'10.ISA_pak_klienti_reģioni'!IY10*(('6.Rādītāji izdevumu aprēķiniem'!$L$19/100)),0))</f>
        <v>1975</v>
      </c>
      <c r="JA10" s="673">
        <f>ROUND(JA23*JA16,0)+(IF('6.Rādītāji izdevumu aprēķiniem'!$G$9="Optimistiskais scenārijs",'10.ISA_pak_klienti_reģioni'!IZ10*(('6.Rādītāji izdevumu aprēķiniem'!$L$20/100)),0))</f>
        <v>1954</v>
      </c>
      <c r="JB10" s="673">
        <f>ROUND(JB23*JB16,0)+(IF('6.Rādītāji izdevumu aprēķiniem'!$G$9="Optimistiskais scenārijs",'10.ISA_pak_klienti_reģioni'!JA10*(('6.Rādītāji izdevumu aprēķiniem'!$L$21/100)),0))</f>
        <v>1935</v>
      </c>
      <c r="JC10" s="673">
        <f>ROUND(JC23*JC16,0)+(IF('6.Rādītāji izdevumu aprēķiniem'!$G$9="Optimistiskais scenārijs",'10.ISA_pak_klienti_reģioni'!JB10*(('6.Rādītāji izdevumu aprēķiniem'!$L$23/100)),0))</f>
        <v>1850</v>
      </c>
      <c r="JD10" s="673">
        <f>ROUND(JD23*JD16,0)+(IF('6.Rādītāji izdevumu aprēķiniem'!$G$9="Optimistiskais scenārijs",'10.ISA_pak_klienti_reģioni'!JC10*(('6.Rādītāji izdevumu aprēķiniem'!$L$23/100)),0))</f>
        <v>1777</v>
      </c>
      <c r="JE10" s="676"/>
      <c r="JF10" s="680">
        <f>'13.ISA_pakalpojum_klienti_fakts'!CG10</f>
        <v>39</v>
      </c>
      <c r="JG10" s="680">
        <f>'13.ISA_pakalpojum_klienti_fakts'!CH10</f>
        <v>40</v>
      </c>
      <c r="JH10" s="680">
        <f>'13.ISA_pakalpojum_klienti_fakts'!CI10</f>
        <v>28</v>
      </c>
      <c r="JI10" s="680">
        <f>'13.ISA_pakalpojum_klienti_fakts'!CJ10</f>
        <v>39</v>
      </c>
      <c r="JJ10" s="680">
        <f>'13.ISA_pakalpojum_klienti_fakts'!CK10</f>
        <v>29</v>
      </c>
      <c r="JK10" s="680">
        <f>'13.ISA_pakalpojum_klienti_fakts'!CL10</f>
        <v>32</v>
      </c>
      <c r="JL10" s="673">
        <f>ROUND(JL23*JL16,0)+(IF('6.Rādītāji izdevumu aprēķiniem'!$G$9="Optimistiskais scenārijs",'10.ISA_pak_klienti_reģioni'!JK10*(('6.Rādītāji izdevumu aprēķiniem'!$L$10+'6.Rādītāji izdevumu aprēķiniem'!$L$11/100)),0))</f>
        <v>31</v>
      </c>
      <c r="JM10" s="673">
        <f>ROUND(JM23*JM16,0)+(IF('6.Rādītāji izdevumu aprēķiniem'!$G$9="Optimistiskais scenārijs",'10.ISA_pak_klienti_reģioni'!JL10*(('6.Rādītāji izdevumu aprēķiniem'!$L$12/100)),0))</f>
        <v>31</v>
      </c>
      <c r="JN10" s="673">
        <f>ROUND(JN23*JN16,0)+(IF('6.Rādītāji izdevumu aprēķiniem'!$G$9="Optimistiskais scenārijs",'10.ISA_pak_klienti_reģioni'!JM10*(('6.Rādītāji izdevumu aprēķiniem'!$L$13/100)),0))</f>
        <v>31</v>
      </c>
      <c r="JO10" s="673">
        <f>ROUND(JO23*JO16,0)+(IF('6.Rādītāji izdevumu aprēķiniem'!$G$9="Optimistiskais scenārijs",'10.ISA_pak_klienti_reģioni'!JN10*(('6.Rādītāji izdevumu aprēķiniem'!$L$14/100)),0))</f>
        <v>30</v>
      </c>
      <c r="JP10" s="673">
        <f>ROUND(JP23*JP16,0)+(IF('6.Rādītāji izdevumu aprēķiniem'!$G$9="Optimistiskais scenārijs",'10.ISA_pak_klienti_reģioni'!JO10*(('6.Rādītāji izdevumu aprēķiniem'!$L$15/100)),0))</f>
        <v>30</v>
      </c>
      <c r="JQ10" s="673">
        <f>ROUND(JQ23*JQ16,0)+(IF('6.Rādītāji izdevumu aprēķiniem'!$G$9="Optimistiskais scenārijs",'10.ISA_pak_klienti_reģioni'!JP10*(('6.Rādītāji izdevumu aprēķiniem'!$L$16/100)),0))</f>
        <v>30</v>
      </c>
      <c r="JR10" s="673">
        <f>ROUND(JR23*JR16,0)+(IF('6.Rādītāji izdevumu aprēķiniem'!$G$9="Optimistiskais scenārijs",'10.ISA_pak_klienti_reģioni'!JQ10*(('6.Rādītāji izdevumu aprēķiniem'!$L$17/100)),0))</f>
        <v>29</v>
      </c>
      <c r="JS10" s="673">
        <f>ROUND(JS23*JS16,0)+(IF('6.Rādītāji izdevumu aprēķiniem'!$G$9="Optimistiskais scenārijs",'10.ISA_pak_klienti_reģioni'!JR10*(('6.Rādītāji izdevumu aprēķiniem'!$L$18/100)),0))</f>
        <v>29</v>
      </c>
      <c r="JT10" s="673">
        <f>ROUND(JT23*JT16,0)+(IF('6.Rādītāji izdevumu aprēķiniem'!$G$9="Optimistiskais scenārijs",'10.ISA_pak_klienti_reģioni'!JS10*(('6.Rādītāji izdevumu aprēķiniem'!$L$19/100)),0))</f>
        <v>29</v>
      </c>
      <c r="JU10" s="673">
        <f>ROUND(JU23*JU16,0)+(IF('6.Rādītāji izdevumu aprēķiniem'!$G$9="Optimistiskais scenārijs",'10.ISA_pak_klienti_reģioni'!JT10*(('6.Rādītāji izdevumu aprēķiniem'!$L$20/100)),0))</f>
        <v>28</v>
      </c>
      <c r="JV10" s="673">
        <f>ROUND(JV23*JV16,0)+(IF('6.Rādītāji izdevumu aprēķiniem'!$G$9="Optimistiskais scenārijs",'10.ISA_pak_klienti_reģioni'!JU10*(('6.Rādītāji izdevumu aprēķiniem'!$L$21/100)),0))</f>
        <v>28</v>
      </c>
      <c r="JW10" s="673">
        <f>ROUND(JW23*JW16,0)+(IF('6.Rādītāji izdevumu aprēķiniem'!$G$9="Optimistiskais scenārijs",'10.ISA_pak_klienti_reģioni'!JV10*(('6.Rādītāji izdevumu aprēķiniem'!$L$23/100)),0))</f>
        <v>27</v>
      </c>
      <c r="JX10" s="673">
        <f>ROUND(JX23*JX16,0)+(IF('6.Rādītāji izdevumu aprēķiniem'!$G$9="Optimistiskais scenārijs",'10.ISA_pak_klienti_reģioni'!JW10*(('6.Rādītāji izdevumu aprēķiniem'!$L$23/100)),0))</f>
        <v>26</v>
      </c>
      <c r="JZ10" s="1357" t="s">
        <v>306</v>
      </c>
      <c r="KA10" s="1337">
        <f t="shared" ref="KA10:KA13" si="89">AW10+DF10+FO10+JL10</f>
        <v>2078</v>
      </c>
      <c r="KB10" s="1337">
        <f t="shared" si="86"/>
        <v>1946</v>
      </c>
      <c r="KC10" s="1337">
        <f t="shared" si="86"/>
        <v>1928</v>
      </c>
      <c r="KD10" s="1337">
        <f t="shared" si="86"/>
        <v>1910</v>
      </c>
      <c r="KE10" s="1337">
        <f t="shared" si="86"/>
        <v>1891</v>
      </c>
      <c r="KF10" s="1337">
        <f t="shared" si="86"/>
        <v>1871</v>
      </c>
      <c r="KG10" s="1337">
        <f t="shared" si="86"/>
        <v>1852</v>
      </c>
      <c r="KH10" s="1337">
        <f t="shared" si="86"/>
        <v>1835</v>
      </c>
      <c r="KI10" s="1337">
        <f t="shared" si="86"/>
        <v>1821</v>
      </c>
      <c r="KJ10" s="1337">
        <f t="shared" si="86"/>
        <v>1808</v>
      </c>
      <c r="KK10" s="1337">
        <f t="shared" si="86"/>
        <v>1798</v>
      </c>
      <c r="KL10" s="1337">
        <f t="shared" si="86"/>
        <v>1737</v>
      </c>
      <c r="KM10" s="1338">
        <f t="shared" si="86"/>
        <v>1668</v>
      </c>
      <c r="KN10" s="1336">
        <f t="shared" ref="KN10:KN13" si="90">IR10</f>
        <v>2170</v>
      </c>
      <c r="KO10" s="1337">
        <f t="shared" si="87"/>
        <v>2145</v>
      </c>
      <c r="KP10" s="1337">
        <f t="shared" si="87"/>
        <v>2120</v>
      </c>
      <c r="KQ10" s="1337">
        <f t="shared" si="87"/>
        <v>2094</v>
      </c>
      <c r="KR10" s="1337">
        <f t="shared" si="87"/>
        <v>2069</v>
      </c>
      <c r="KS10" s="1337">
        <f t="shared" si="87"/>
        <v>2044</v>
      </c>
      <c r="KT10" s="1337">
        <f t="shared" si="87"/>
        <v>2020</v>
      </c>
      <c r="KU10" s="1337">
        <f t="shared" si="87"/>
        <v>1997</v>
      </c>
      <c r="KV10" s="1337">
        <f t="shared" si="87"/>
        <v>1975</v>
      </c>
      <c r="KW10" s="1337">
        <f t="shared" si="87"/>
        <v>1954</v>
      </c>
      <c r="KX10" s="1337">
        <f t="shared" si="87"/>
        <v>1935</v>
      </c>
      <c r="KY10" s="1337">
        <f t="shared" si="87"/>
        <v>1850</v>
      </c>
      <c r="KZ10" s="1337">
        <f t="shared" si="87"/>
        <v>1777</v>
      </c>
      <c r="LA10" s="1363">
        <f t="shared" ref="LA10:LA13" si="91">KA10+KN10</f>
        <v>4248</v>
      </c>
      <c r="LB10" s="1337">
        <f t="shared" si="88"/>
        <v>4091</v>
      </c>
      <c r="LC10" s="1337">
        <f t="shared" si="88"/>
        <v>4048</v>
      </c>
      <c r="LD10" s="1337">
        <f t="shared" si="88"/>
        <v>4004</v>
      </c>
      <c r="LE10" s="1337">
        <f t="shared" si="88"/>
        <v>3960</v>
      </c>
      <c r="LF10" s="1337">
        <f t="shared" si="88"/>
        <v>3915</v>
      </c>
      <c r="LG10" s="1337">
        <f t="shared" si="88"/>
        <v>3872</v>
      </c>
      <c r="LH10" s="1337">
        <f t="shared" si="88"/>
        <v>3832</v>
      </c>
      <c r="LI10" s="1337">
        <f t="shared" si="88"/>
        <v>3796</v>
      </c>
      <c r="LJ10" s="1337">
        <f t="shared" si="88"/>
        <v>3762</v>
      </c>
      <c r="LK10" s="1337">
        <f t="shared" si="88"/>
        <v>3733</v>
      </c>
      <c r="LL10" s="1337">
        <f t="shared" si="88"/>
        <v>3587</v>
      </c>
      <c r="LM10" s="1365">
        <f t="shared" si="88"/>
        <v>3445</v>
      </c>
    </row>
    <row r="11" spans="1:325" s="556" customFormat="1" x14ac:dyDescent="0.25">
      <c r="A11" s="677"/>
      <c r="B11" s="678" t="s">
        <v>307</v>
      </c>
      <c r="C11" s="679">
        <f>'13.ISA_pakalpojum_klienti_fakts'!D11</f>
        <v>1116</v>
      </c>
      <c r="D11" s="680">
        <f>'13.ISA_pakalpojum_klienti_fakts'!E11</f>
        <v>1085</v>
      </c>
      <c r="E11" s="680">
        <f>'13.ISA_pakalpojum_klienti_fakts'!F11</f>
        <v>1147</v>
      </c>
      <c r="F11" s="679">
        <f>'13.ISA_pakalpojum_klienti_fakts'!G11</f>
        <v>1081</v>
      </c>
      <c r="G11" s="680">
        <f>'13.ISA_pakalpojum_klienti_fakts'!H11</f>
        <v>1063</v>
      </c>
      <c r="H11" s="680">
        <f>'13.ISA_pakalpojum_klienti_fakts'!I11</f>
        <v>1035</v>
      </c>
      <c r="I11" s="673">
        <f>ROUND(I24*I17,0)+(IF('6.Rādītāji izdevumu aprēķiniem'!$G$9="Optimistiskais scenārijs",'10.ISA_pak_klienti_reģioni'!H11*(('6.Rādītāji izdevumu aprēķiniem'!$L$10+'6.Rādītāji izdevumu aprēķiniem'!$L$11/100)),0))</f>
        <v>830</v>
      </c>
      <c r="J11" s="673">
        <f>ROUND(J24*J17,0)+(IF('6.Rādītāji izdevumu aprēķiniem'!$G$9="Optimistiskais scenārijs",'10.ISA_pak_klienti_reģioni'!I11*(('6.Rādītāji izdevumu aprēķiniem'!$L$12/100)),0))</f>
        <v>822</v>
      </c>
      <c r="K11" s="673">
        <f>ROUND(K24*K17,0)+(IF('6.Rādītāji izdevumu aprēķiniem'!$G$9="Optimistiskais scenārijs",'10.ISA_pak_klienti_reģioni'!J11*(('6.Rādītāji izdevumu aprēķiniem'!$L$13/100)),0))</f>
        <v>815</v>
      </c>
      <c r="L11" s="673">
        <f>ROUND(L24*L17,0)+(IF('6.Rādītāji izdevumu aprēķiniem'!$G$9="Optimistiskais scenārijs",'10.ISA_pak_klienti_reģioni'!K11*(('6.Rādītāji izdevumu aprēķiniem'!$L$14/100)),0))</f>
        <v>808</v>
      </c>
      <c r="M11" s="673">
        <f>ROUND(M24*M17,0)+(IF('6.Rādītāji izdevumu aprēķiniem'!$G$9="Optimistiskais scenārijs",'10.ISA_pak_klienti_reģioni'!L11*(('6.Rādītāji izdevumu aprēķiniem'!$L$15/100)),0))</f>
        <v>800</v>
      </c>
      <c r="N11" s="673">
        <f>ROUND(N24*N17,0)+(IF('6.Rādītāji izdevumu aprēķiniem'!$G$9="Optimistiskais scenārijs",'10.ISA_pak_klienti_reģioni'!M11*(('6.Rādītāji izdevumu aprēķiniem'!$L$16/100)),0))</f>
        <v>791</v>
      </c>
      <c r="O11" s="673">
        <f>ROUND(O24*O17,0)+(IF('6.Rādītāji izdevumu aprēķiniem'!$G$9="Optimistiskais scenārijs",'10.ISA_pak_klienti_reģioni'!N11*(('6.Rādītāji izdevumu aprēķiniem'!$L$17/100)),0))</f>
        <v>784</v>
      </c>
      <c r="P11" s="673">
        <f>ROUND(P24*P17,0)+(IF('6.Rādītāji izdevumu aprēķiniem'!$G$9="Optimistiskais scenārijs",'10.ISA_pak_klienti_reģioni'!O11*(('6.Rādītāji izdevumu aprēķiniem'!$L$18/100)),0))</f>
        <v>777</v>
      </c>
      <c r="Q11" s="673">
        <f>ROUND(Q24*Q17,0)+(IF('6.Rādītāji izdevumu aprēķiniem'!$G$9="Optimistiskais scenārijs",'10.ISA_pak_klienti_reģioni'!P11*(('6.Rādītāji izdevumu aprēķiniem'!$L$19/100)),0))</f>
        <v>771</v>
      </c>
      <c r="R11" s="673">
        <f>ROUND(R24*R17,0)+(IF('6.Rādītāji izdevumu aprēķiniem'!$G$9="Optimistiskais scenārijs",'10.ISA_pak_klienti_reģioni'!Q11*(('6.Rādītāji izdevumu aprēķiniem'!$L$20/100)),0))</f>
        <v>767</v>
      </c>
      <c r="S11" s="673">
        <f>ROUND(S24*S17,0)+(IF('6.Rādītāji izdevumu aprēķiniem'!$G$9="Optimistiskais scenārijs",'10.ISA_pak_klienti_reģioni'!R11*(('6.Rādītāji izdevumu aprēķiniem'!$L$21/100)),0))</f>
        <v>763</v>
      </c>
      <c r="T11" s="673">
        <f>ROUND(T24*T17,0)+(IF('6.Rādītāji izdevumu aprēķiniem'!$G$9="Optimistiskais scenārijs",'10.ISA_pak_klienti_reģioni'!S11*(('6.Rādītāji izdevumu aprēķiniem'!$L$23/100)),0))</f>
        <v>738</v>
      </c>
      <c r="U11" s="673">
        <f>ROUND(U24*U17,0)+(IF('6.Rādītāji izdevumu aprēķiniem'!$G$9="Optimistiskais scenārijs",'10.ISA_pak_klienti_reģioni'!T11*(('6.Rādītāji izdevumu aprēķiniem'!$L$23/100)),0))</f>
        <v>709</v>
      </c>
      <c r="V11" s="681"/>
      <c r="W11" s="680">
        <f>'13.ISA_pakalpojum_klienti_fakts'!J11</f>
        <v>0</v>
      </c>
      <c r="X11" s="680">
        <f>'13.ISA_pakalpojum_klienti_fakts'!K11</f>
        <v>0</v>
      </c>
      <c r="Y11" s="680">
        <f>'13.ISA_pakalpojum_klienti_fakts'!L11</f>
        <v>0</v>
      </c>
      <c r="Z11" s="679">
        <f>'13.ISA_pakalpojum_klienti_fakts'!M11</f>
        <v>0</v>
      </c>
      <c r="AA11" s="680">
        <f>'13.ISA_pakalpojum_klienti_fakts'!N11</f>
        <v>24</v>
      </c>
      <c r="AB11" s="680">
        <f>'13.ISA_pakalpojum_klienti_fakts'!O11</f>
        <v>78</v>
      </c>
      <c r="AC11" s="673">
        <f>ROUND(AC24*AC17,0)</f>
        <v>74</v>
      </c>
      <c r="AD11" s="673">
        <f>ROUND(AD24*AD17,0)+(IF('6.Rādītāji izdevumu aprēķiniem'!$G$9="Optimistiskais scenārijs",'10.ISA_pak_klienti_reģioni'!AC11*(('6.Rādītāji izdevumu aprēķiniem'!$L$12)),0))</f>
        <v>72</v>
      </c>
      <c r="AE11" s="673">
        <f>ROUND(AE24*AE17,0)+(IF('6.Rādītāji izdevumu aprēķiniem'!$G$9="Optimistiskais scenārijs",'10.ISA_pak_klienti_reģioni'!AD11*(('6.Rādītāji izdevumu aprēķiniem'!$L$13)),0))</f>
        <v>70</v>
      </c>
      <c r="AF11" s="673">
        <f>ROUND(AF24*AF17,0)+(IF('6.Rādītāji izdevumu aprēķiniem'!$G$9="Optimistiskais scenārijs",'10.ISA_pak_klienti_reģioni'!AE11*(('6.Rādītāji izdevumu aprēķiniem'!$L$14)),0))</f>
        <v>69</v>
      </c>
      <c r="AG11" s="673">
        <f>ROUND(AG24*AG17,0)+(IF('6.Rādītāji izdevumu aprēķiniem'!$G$9="Optimistiskais scenārijs",'10.ISA_pak_klienti_reģioni'!AF11*(('6.Rādītāji izdevumu aprēķiniem'!$L$15)),0))</f>
        <v>67</v>
      </c>
      <c r="AH11" s="673">
        <f>ROUND(AH24*AH17,0)+(IF('6.Rādītāji izdevumu aprēķiniem'!$G$9="Optimistiskais scenārijs",'10.ISA_pak_klienti_reģioni'!AG11*(('6.Rādītāji izdevumu aprēķiniem'!$L$16)),0))</f>
        <v>66</v>
      </c>
      <c r="AI11" s="673">
        <f>ROUND(AI24*AI17,0)+(IF('6.Rādītāji izdevumu aprēķiniem'!$G$9="Optimistiskais scenārijs",'10.ISA_pak_klienti_reģioni'!AH11*(('6.Rādītāji izdevumu aprēķiniem'!$L$17)),0))</f>
        <v>65</v>
      </c>
      <c r="AJ11" s="673">
        <f>ROUND(AJ24*AJ17,0)+(IF('6.Rādītāji izdevumu aprēķiniem'!$G$9="Optimistiskais scenārijs",'10.ISA_pak_klienti_reģioni'!AI11*(('6.Rādītāji izdevumu aprēķiniem'!$L$18)),0))</f>
        <v>63</v>
      </c>
      <c r="AK11" s="673">
        <f>ROUND(AK24*AK17,0)+(IF('6.Rādītāji izdevumu aprēķiniem'!$G$9="Optimistiskais scenārijs",'10.ISA_pak_klienti_reģioni'!AJ11*(('6.Rādītāji izdevumu aprēķiniem'!$L$19)),0))</f>
        <v>61</v>
      </c>
      <c r="AL11" s="673">
        <f>ROUND(AL24*AL17,0)+(IF('6.Rādītāji izdevumu aprēķiniem'!$G$9="Optimistiskais scenārijs",'10.ISA_pak_klienti_reģioni'!AK11*(('6.Rādītāji izdevumu aprēķiniem'!$L$20)),0))</f>
        <v>60</v>
      </c>
      <c r="AM11" s="673">
        <f>ROUND(AM24*AM17,0)+(IF('6.Rādītāji izdevumu aprēķiniem'!$G$9="Optimistiskais scenārijs",'10.ISA_pak_klienti_reģioni'!AL11*(('6.Rādītāji izdevumu aprēķiniem'!$L$21)),0))</f>
        <v>58</v>
      </c>
      <c r="AN11" s="673">
        <f t="shared" si="78"/>
        <v>52</v>
      </c>
      <c r="AO11" s="673">
        <f t="shared" si="78"/>
        <v>50</v>
      </c>
      <c r="AP11" s="681"/>
      <c r="AQ11" s="680">
        <f>'13.ISA_pakalpojum_klienti_fakts'!P11</f>
        <v>1116</v>
      </c>
      <c r="AR11" s="680">
        <f>'13.ISA_pakalpojum_klienti_fakts'!Q11</f>
        <v>1085</v>
      </c>
      <c r="AS11" s="680">
        <f>'13.ISA_pakalpojum_klienti_fakts'!R11</f>
        <v>1147</v>
      </c>
      <c r="AT11" s="679">
        <f>'13.ISA_pakalpojum_klienti_fakts'!S11</f>
        <v>1081</v>
      </c>
      <c r="AU11" s="680">
        <f>'13.ISA_pakalpojum_klienti_fakts'!T11</f>
        <v>1087</v>
      </c>
      <c r="AV11" s="680">
        <f>'13.ISA_pakalpojum_klienti_fakts'!U11</f>
        <v>1113</v>
      </c>
      <c r="AW11" s="673">
        <f t="shared" si="79"/>
        <v>904</v>
      </c>
      <c r="AX11" s="673">
        <f t="shared" si="79"/>
        <v>894</v>
      </c>
      <c r="AY11" s="673">
        <f t="shared" si="79"/>
        <v>885</v>
      </c>
      <c r="AZ11" s="673">
        <f t="shared" si="79"/>
        <v>877</v>
      </c>
      <c r="BA11" s="673">
        <f t="shared" si="79"/>
        <v>867</v>
      </c>
      <c r="BB11" s="673">
        <f t="shared" si="79"/>
        <v>857</v>
      </c>
      <c r="BC11" s="673">
        <f t="shared" si="79"/>
        <v>849</v>
      </c>
      <c r="BD11" s="673">
        <f t="shared" si="79"/>
        <v>840</v>
      </c>
      <c r="BE11" s="673">
        <f t="shared" si="79"/>
        <v>832</v>
      </c>
      <c r="BF11" s="673">
        <f t="shared" si="79"/>
        <v>827</v>
      </c>
      <c r="BG11" s="673">
        <f t="shared" si="79"/>
        <v>821</v>
      </c>
      <c r="BH11" s="673">
        <f t="shared" si="79"/>
        <v>790</v>
      </c>
      <c r="BI11" s="673">
        <f t="shared" si="79"/>
        <v>759</v>
      </c>
      <c r="BJ11" s="681"/>
      <c r="BK11" s="676"/>
      <c r="BL11" s="680">
        <f>'13.ISA_pakalpojum_klienti_fakts'!W11</f>
        <v>24</v>
      </c>
      <c r="BM11" s="680">
        <f>'13.ISA_pakalpojum_klienti_fakts'!X11</f>
        <v>21</v>
      </c>
      <c r="BN11" s="680">
        <f>'13.ISA_pakalpojum_klienti_fakts'!Y11</f>
        <v>28</v>
      </c>
      <c r="BO11" s="680">
        <f>'13.ISA_pakalpojum_klienti_fakts'!Z11</f>
        <v>37</v>
      </c>
      <c r="BP11" s="680">
        <f>'13.ISA_pakalpojum_klienti_fakts'!AA11</f>
        <v>68</v>
      </c>
      <c r="BQ11" s="680">
        <f>'13.ISA_pakalpojum_klienti_fakts'!AB11</f>
        <v>80</v>
      </c>
      <c r="BR11" s="673">
        <f>ROUND(BR24*BR17,0)+(IF('6.Rādītāji izdevumu aprēķiniem'!$G$9="Optimistiskais scenārijs",'10.ISA_pak_klienti_reģioni'!BQ11*(('6.Rādītāji izdevumu aprēķiniem'!$L$10+'6.Rādītāji izdevumu aprēķiniem'!$L$11/100)),0))</f>
        <v>64</v>
      </c>
      <c r="BS11" s="673">
        <f>ROUND(BS24*BS17,0)+(IF('6.Rādītāji izdevumu aprēķiniem'!$G$9="Optimistiskais scenārijs",'10.ISA_pak_klienti_reģioni'!BR11*(('6.Rādītāji izdevumu aprēķiniem'!$L$12/100)),0))</f>
        <v>63</v>
      </c>
      <c r="BT11" s="673">
        <f>ROUND(BT24*BT17,0)+(IF('6.Rādītāji izdevumu aprēķiniem'!$G$9="Optimistiskais scenārijs",'10.ISA_pak_klienti_reģioni'!BS11*(('6.Rādītāji izdevumu aprēķiniem'!$L$13/100)),0))</f>
        <v>62</v>
      </c>
      <c r="BU11" s="673">
        <f>ROUND(BU24*BU17,0)+(IF('6.Rādītāji izdevumu aprēķiniem'!$G$9="Optimistiskais scenārijs",'10.ISA_pak_klienti_reģioni'!BT11*(('6.Rādītāji izdevumu aprēķiniem'!$L$14/100)),0))</f>
        <v>62</v>
      </c>
      <c r="BV11" s="673">
        <f>ROUND(BV24*BV17,0)+(IF('6.Rādītāji izdevumu aprēķiniem'!$G$9="Optimistiskais scenārijs",'10.ISA_pak_klienti_reģioni'!BU11*(('6.Rādītāji izdevumu aprēķiniem'!$L$15/100)),0))</f>
        <v>61</v>
      </c>
      <c r="BW11" s="673">
        <f>ROUND(BW24*BW17,0)+(IF('6.Rādītāji izdevumu aprēķiniem'!$G$9="Optimistiskais scenārijs",'10.ISA_pak_klienti_reģioni'!BV11*(('6.Rādītāji izdevumu aprēķiniem'!$L$16/100)),0))</f>
        <v>61</v>
      </c>
      <c r="BX11" s="673">
        <f>ROUND(BX24*BX17,0)+(IF('6.Rādītāji izdevumu aprēķiniem'!$G$9="Optimistiskais scenārijs",'10.ISA_pak_klienti_reģioni'!BW11*(('6.Rādītāji izdevumu aprēķiniem'!$L$17/100)),0))</f>
        <v>60</v>
      </c>
      <c r="BY11" s="673">
        <f>ROUND(BY24*BY17,0)+(IF('6.Rādītāji izdevumu aprēķiniem'!$G$9="Optimistiskais scenārijs",'10.ISA_pak_klienti_reģioni'!BX11*(('6.Rādītāji izdevumu aprēķiniem'!$L$18/100)),0))</f>
        <v>60</v>
      </c>
      <c r="BZ11" s="673">
        <f>ROUND(BZ24*BZ17,0)+(IF('6.Rādītāji izdevumu aprēķiniem'!$G$9="Optimistiskais scenārijs",'10.ISA_pak_klienti_reģioni'!BY11*(('6.Rādītāji izdevumu aprēķiniem'!$L$19/100)),0))</f>
        <v>59</v>
      </c>
      <c r="CA11" s="673">
        <f>ROUND(CA24*CA17,0)+(IF('6.Rādītāji izdevumu aprēķiniem'!$G$9="Optimistiskais scenārijs",'10.ISA_pak_klienti_reģioni'!BZ11*(('6.Rādītāji izdevumu aprēķiniem'!$L$20/100)),0))</f>
        <v>59</v>
      </c>
      <c r="CB11" s="673">
        <f>ROUND(CB24*CB17,0)+(IF('6.Rādītāji izdevumu aprēķiniem'!$G$9="Optimistiskais scenārijs",'10.ISA_pak_klienti_reģioni'!CA11*(('6.Rādītāji izdevumu aprēķiniem'!$L$21/100)),0))</f>
        <v>58</v>
      </c>
      <c r="CC11" s="673">
        <f>ROUND(CC24*CC17,0)+(IF('6.Rādītāji izdevumu aprēķiniem'!$G$9="Optimistiskais scenārijs",'10.ISA_pak_klienti_reģioni'!CB11*(('6.Rādītāji izdevumu aprēķiniem'!$L$23/100)),0))</f>
        <v>57</v>
      </c>
      <c r="CD11" s="673">
        <f>ROUND(CD24*CD17,0)+(IF('6.Rādītāji izdevumu aprēķiniem'!$G$9="Optimistiskais scenārijs",'10.ISA_pak_klienti_reģioni'!CC11*(('6.Rādītāji izdevumu aprēķiniem'!$L$23/100)),0))</f>
        <v>54</v>
      </c>
      <c r="CE11" s="681"/>
      <c r="CF11" s="680">
        <f>'13.ISA_pakalpojum_klienti_fakts'!AC11</f>
        <v>1</v>
      </c>
      <c r="CG11" s="680">
        <f>'13.ISA_pakalpojum_klienti_fakts'!AD11</f>
        <v>0</v>
      </c>
      <c r="CH11" s="680">
        <f>'13.ISA_pakalpojum_klienti_fakts'!AE11</f>
        <v>0</v>
      </c>
      <c r="CI11" s="680">
        <f>'13.ISA_pakalpojum_klienti_fakts'!AF11</f>
        <v>0</v>
      </c>
      <c r="CJ11" s="680">
        <f>'13.ISA_pakalpojum_klienti_fakts'!AG11</f>
        <v>0</v>
      </c>
      <c r="CK11" s="680">
        <f>'13.ISA_pakalpojum_klienti_fakts'!AH11</f>
        <v>0</v>
      </c>
      <c r="CL11" s="673">
        <f>ROUND(CL24*CL17,0)</f>
        <v>0</v>
      </c>
      <c r="CM11" s="673">
        <f>ROUND(CM24*CM17,0)+(IF('6.Rādītāji izdevumu aprēķiniem'!$G$9="Optimistiskais scenārijs",'10.ISA_pak_klienti_reģioni'!CL11*(('6.Rādītāji izdevumu aprēķiniem'!$L$12)),0))</f>
        <v>0</v>
      </c>
      <c r="CN11" s="673">
        <f>ROUND(CN24*CN17,0)+(IF('6.Rādītāji izdevumu aprēķiniem'!$G$9="Optimistiskais scenārijs",'10.ISA_pak_klienti_reģioni'!CM11*(('6.Rādītāji izdevumu aprēķiniem'!$L$13)),0))</f>
        <v>0</v>
      </c>
      <c r="CO11" s="673">
        <f>ROUND(CO24*CO17,0)+(IF('6.Rādītāji izdevumu aprēķiniem'!$G$9="Optimistiskais scenārijs",'10.ISA_pak_klienti_reģioni'!CN11*(('6.Rādītāji izdevumu aprēķiniem'!$L$14)),0))</f>
        <v>0</v>
      </c>
      <c r="CP11" s="673">
        <f>ROUND(CP24*CP17,0)+(IF('6.Rādītāji izdevumu aprēķiniem'!$G$9="Optimistiskais scenārijs",'10.ISA_pak_klienti_reģioni'!CO11*(('6.Rādītāji izdevumu aprēķiniem'!$L$15)),0))</f>
        <v>0</v>
      </c>
      <c r="CQ11" s="673">
        <f>ROUND(CQ24*CQ17,0)+(IF('6.Rādītāji izdevumu aprēķiniem'!$G$9="Optimistiskais scenārijs",'10.ISA_pak_klienti_reģioni'!CP11*(('6.Rādītāji izdevumu aprēķiniem'!$L$16)),0))</f>
        <v>0</v>
      </c>
      <c r="CR11" s="673">
        <f>ROUND(CR24*CR17,0)+(IF('6.Rādītāji izdevumu aprēķiniem'!$G$9="Optimistiskais scenārijs",'10.ISA_pak_klienti_reģioni'!CQ11*(('6.Rādītāji izdevumu aprēķiniem'!$L$17)),0))</f>
        <v>0</v>
      </c>
      <c r="CS11" s="673">
        <f>ROUND(CS24*CS17,0)+(IF('6.Rādītāji izdevumu aprēķiniem'!$G$9="Optimistiskais scenārijs",'10.ISA_pak_klienti_reģioni'!CR11*(('6.Rādītāji izdevumu aprēķiniem'!$L$18)),0))</f>
        <v>0</v>
      </c>
      <c r="CT11" s="673">
        <f>ROUND(CT24*CT17,0)+(IF('6.Rādītāji izdevumu aprēķiniem'!$G$9="Optimistiskais scenārijs",'10.ISA_pak_klienti_reģioni'!CS11*(('6.Rādītāji izdevumu aprēķiniem'!$L$19)),0))</f>
        <v>0</v>
      </c>
      <c r="CU11" s="673">
        <f>ROUND(CU24*CU17,0)+(IF('6.Rādītāji izdevumu aprēķiniem'!$G$9="Optimistiskais scenārijs",'10.ISA_pak_klienti_reģioni'!CT11*(('6.Rādītāji izdevumu aprēķiniem'!$L$20)),0))</f>
        <v>0</v>
      </c>
      <c r="CV11" s="673">
        <f>ROUND(CV24*CV17,0)+(IF('6.Rādītāji izdevumu aprēķiniem'!$G$9="Optimistiskais scenārijs",'10.ISA_pak_klienti_reģioni'!CU11*(('6.Rādītāji izdevumu aprēķiniem'!$L$21)),0))</f>
        <v>0</v>
      </c>
      <c r="CW11" s="673">
        <f t="shared" si="80"/>
        <v>0</v>
      </c>
      <c r="CX11" s="673">
        <f t="shared" si="80"/>
        <v>0</v>
      </c>
      <c r="CY11" s="681"/>
      <c r="CZ11" s="680">
        <f>'13.ISA_pakalpojum_klienti_fakts'!AI11</f>
        <v>25</v>
      </c>
      <c r="DA11" s="680">
        <f>'13.ISA_pakalpojum_klienti_fakts'!AJ11</f>
        <v>21</v>
      </c>
      <c r="DB11" s="680">
        <f>'13.ISA_pakalpojum_klienti_fakts'!AK11</f>
        <v>28</v>
      </c>
      <c r="DC11" s="680">
        <f>'13.ISA_pakalpojum_klienti_fakts'!AL11</f>
        <v>37</v>
      </c>
      <c r="DD11" s="680">
        <f>'13.ISA_pakalpojum_klienti_fakts'!AM11</f>
        <v>68</v>
      </c>
      <c r="DE11" s="680">
        <f>'13.ISA_pakalpojum_klienti_fakts'!AN11</f>
        <v>80</v>
      </c>
      <c r="DF11" s="673">
        <f t="shared" si="81"/>
        <v>64</v>
      </c>
      <c r="DG11" s="673">
        <f t="shared" si="81"/>
        <v>63</v>
      </c>
      <c r="DH11" s="673">
        <f t="shared" si="81"/>
        <v>62</v>
      </c>
      <c r="DI11" s="673">
        <f t="shared" si="81"/>
        <v>62</v>
      </c>
      <c r="DJ11" s="673">
        <f t="shared" si="81"/>
        <v>61</v>
      </c>
      <c r="DK11" s="673">
        <f t="shared" si="81"/>
        <v>61</v>
      </c>
      <c r="DL11" s="673">
        <f t="shared" si="81"/>
        <v>60</v>
      </c>
      <c r="DM11" s="673">
        <f t="shared" si="81"/>
        <v>60</v>
      </c>
      <c r="DN11" s="673">
        <f t="shared" si="81"/>
        <v>59</v>
      </c>
      <c r="DO11" s="673">
        <f t="shared" si="81"/>
        <v>59</v>
      </c>
      <c r="DP11" s="673">
        <f t="shared" si="81"/>
        <v>58</v>
      </c>
      <c r="DQ11" s="673">
        <f t="shared" si="81"/>
        <v>57</v>
      </c>
      <c r="DR11" s="673">
        <f t="shared" si="81"/>
        <v>54</v>
      </c>
      <c r="DS11" s="681"/>
      <c r="DT11" s="676"/>
      <c r="DU11" s="680">
        <f>'13.ISA_pakalpojum_klienti_fakts'!AP11</f>
        <v>401</v>
      </c>
      <c r="DV11" s="680">
        <f>'13.ISA_pakalpojum_klienti_fakts'!AQ11</f>
        <v>1405</v>
      </c>
      <c r="DW11" s="680">
        <f>'13.ISA_pakalpojum_klienti_fakts'!AR11</f>
        <v>957</v>
      </c>
      <c r="DX11" s="680">
        <f>'13.ISA_pakalpojum_klienti_fakts'!AS11</f>
        <v>118</v>
      </c>
      <c r="DY11" s="680">
        <f>'13.ISA_pakalpojum_klienti_fakts'!AT11</f>
        <v>210</v>
      </c>
      <c r="DZ11" s="680">
        <f>'13.ISA_pakalpojum_klienti_fakts'!AU11</f>
        <v>255</v>
      </c>
      <c r="EA11" s="673">
        <f>ROUND(EA24*EA17,0)+(IF('6.Rādītāji izdevumu aprēķiniem'!$G$9="Optimistiskais scenārijs",'10.ISA_pak_klienti_reģioni'!DZ11*(('6.Rādītāji izdevumu aprēķiniem'!$L$10+'6.Rādītāji izdevumu aprēķiniem'!$L$11/100)),0))</f>
        <v>486</v>
      </c>
      <c r="EB11" s="673">
        <f>ROUND(EB24*EB17,0)+(IF('6.Rādītāji izdevumu aprēķiniem'!$G$9="Optimistiskais scenārijs",'10.ISA_pak_klienti_reģioni'!EA11*(('6.Rādītāji izdevumu aprēķiniem'!$L$12/100)),0))</f>
        <v>263</v>
      </c>
      <c r="EC11" s="673">
        <f>ROUND(EC24*EC17,0)+(IF('6.Rādītāji izdevumu aprēķiniem'!$G$9="Optimistiskais scenārijs",'10.ISA_pak_klienti_reģioni'!EB11*(('6.Rādītāji izdevumu aprēķiniem'!$L$13/100)),0))</f>
        <v>261</v>
      </c>
      <c r="ED11" s="673">
        <f>ROUND(ED24*ED17,0)+(IF('6.Rādītāji izdevumu aprēķiniem'!$G$9="Optimistiskais scenārijs",'10.ISA_pak_klienti_reģioni'!EC11*(('6.Rādītāji izdevumu aprēķiniem'!$L$14/100)),0))</f>
        <v>258</v>
      </c>
      <c r="EE11" s="673">
        <f>ROUND(EE24*EE17,0)+(IF('6.Rādītāji izdevumu aprēķiniem'!$G$9="Optimistiskais scenārijs",'10.ISA_pak_klienti_reģioni'!ED11*(('6.Rādītāji izdevumu aprēķiniem'!$L$15/100)),0))</f>
        <v>256</v>
      </c>
      <c r="EF11" s="673">
        <f>ROUND(EF24*EF17,0)+(IF('6.Rādītāji izdevumu aprēķiniem'!$G$9="Optimistiskais scenārijs",'10.ISA_pak_klienti_reģioni'!EE11*(('6.Rādītāji izdevumu aprēķiniem'!$L$16/100)),0))</f>
        <v>253</v>
      </c>
      <c r="EG11" s="673">
        <f>ROUND(EG24*EG17,0)+(IF('6.Rādītāji izdevumu aprēķiniem'!$G$9="Optimistiskais scenārijs",'10.ISA_pak_klienti_reģioni'!EF11*(('6.Rādītāji izdevumu aprēķiniem'!$L$17/100)),0))</f>
        <v>251</v>
      </c>
      <c r="EH11" s="673">
        <f>ROUND(EH24*EH17,0)+(IF('6.Rādītāji izdevumu aprēķiniem'!$G$9="Optimistiskais scenārijs",'10.ISA_pak_klienti_reģioni'!EG11*(('6.Rādītāji izdevumu aprēķiniem'!$L$18/100)),0))</f>
        <v>249</v>
      </c>
      <c r="EI11" s="673">
        <f>ROUND(EI24*EI17,0)+(IF('6.Rādītāji izdevumu aprēķiniem'!$G$9="Optimistiskais scenārijs",'10.ISA_pak_klienti_reģioni'!EH11*(('6.Rādītāji izdevumu aprēķiniem'!$L$19/100)),0))</f>
        <v>247</v>
      </c>
      <c r="EJ11" s="673">
        <f>ROUND(EJ24*EJ17,0)+(IF('6.Rādītāji izdevumu aprēķiniem'!$G$9="Optimistiskais scenārijs",'10.ISA_pak_klienti_reģioni'!EI11*(('6.Rādītāji izdevumu aprēķiniem'!$L$20/100)),0))</f>
        <v>245</v>
      </c>
      <c r="EK11" s="673">
        <f>ROUND(EK24*EK17,0)+(IF('6.Rādītāji izdevumu aprēķiniem'!$G$9="Optimistiskais scenārijs",'10.ISA_pak_klienti_reģioni'!EJ11*(('6.Rādītāji izdevumu aprēķiniem'!$L$21/100)),0))</f>
        <v>244</v>
      </c>
      <c r="EL11" s="673">
        <f>ROUND(EL24*EL17,0)+(IF('6.Rādītāji izdevumu aprēķiniem'!$G$9="Optimistiskais scenārijs",'10.ISA_pak_klienti_reģioni'!EK11*(('6.Rādītāji izdevumu aprēķiniem'!$L$23/100)),0))</f>
        <v>236</v>
      </c>
      <c r="EM11" s="673">
        <f>ROUND(EM24*EM17,0)+(IF('6.Rādītāji izdevumu aprēķiniem'!$G$9="Optimistiskais scenārijs",'10.ISA_pak_klienti_reģioni'!EL11*(('6.Rādītāji izdevumu aprēķiniem'!$L$23/100)),0))</f>
        <v>227</v>
      </c>
      <c r="EN11" s="681"/>
      <c r="EO11" s="680">
        <f>'13.ISA_pakalpojum_klienti_fakts'!AW11</f>
        <v>4</v>
      </c>
      <c r="EP11" s="680">
        <f>'13.ISA_pakalpojum_klienti_fakts'!AX11</f>
        <v>1</v>
      </c>
      <c r="EQ11" s="680">
        <f>'13.ISA_pakalpojum_klienti_fakts'!AY11</f>
        <v>6</v>
      </c>
      <c r="ER11" s="680">
        <f>'13.ISA_pakalpojum_klienti_fakts'!AZ11</f>
        <v>49</v>
      </c>
      <c r="ES11" s="680">
        <f>'13.ISA_pakalpojum_klienti_fakts'!BA11</f>
        <v>124</v>
      </c>
      <c r="ET11" s="680">
        <f>'13.ISA_pakalpojum_klienti_fakts'!BB11</f>
        <v>155</v>
      </c>
      <c r="EU11" s="673">
        <f>ROUND(EU24*EU17,0)</f>
        <v>146</v>
      </c>
      <c r="EV11" s="673">
        <f>ROUND(EV24*EV17,0)+(IF('6.Rādītāji izdevumu aprēķiniem'!$G$9="Optimistiskais scenārijs",'10.ISA_pak_klienti_reģioni'!EU11*(('6.Rādītāji izdevumu aprēķiniem'!$L$12)),0))</f>
        <v>143</v>
      </c>
      <c r="EW11" s="673">
        <f>ROUND(EW24*EW17,0)+(IF('6.Rādītāji izdevumu aprēķiniem'!$G$9="Optimistiskais scenārijs",'10.ISA_pak_klienti_reģioni'!EV11*(('6.Rādītāji izdevumu aprēķiniem'!$L$13)),0))</f>
        <v>140</v>
      </c>
      <c r="EX11" s="673">
        <f>ROUND(EX24*EX17,0)+(IF('6.Rādītāji izdevumu aprēķiniem'!$G$9="Optimistiskais scenārijs",'10.ISA_pak_klienti_reģioni'!EW11*(('6.Rādītāji izdevumu aprēķiniem'!$L$14)),0))</f>
        <v>136</v>
      </c>
      <c r="EY11" s="673">
        <f>ROUND(EY24*EY17,0)+(IF('6.Rādītāji izdevumu aprēķiniem'!$G$9="Optimistiskais scenārijs",'10.ISA_pak_klienti_reģioni'!EX11*(('6.Rādītāji izdevumu aprēķiniem'!$L$15)),0))</f>
        <v>134</v>
      </c>
      <c r="EZ11" s="673">
        <f>ROUND(EZ24*EZ17,0)+(IF('6.Rādītāji izdevumu aprēķiniem'!$G$9="Optimistiskais scenārijs",'10.ISA_pak_klienti_reģioni'!EY11*(('6.Rādītāji izdevumu aprēķiniem'!$L$16)),0))</f>
        <v>131</v>
      </c>
      <c r="FA11" s="673">
        <f>ROUND(FA24*FA17,0)+(IF('6.Rādītāji izdevumu aprēķiniem'!$G$9="Optimistiskais scenārijs",'10.ISA_pak_klienti_reģioni'!EZ11*(('6.Rādītāji izdevumu aprēķiniem'!$L$17)),0))</f>
        <v>128</v>
      </c>
      <c r="FB11" s="673">
        <f>ROUND(FB24*FB17,0)+(IF('6.Rādītāji izdevumu aprēķiniem'!$G$9="Optimistiskais scenārijs",'10.ISA_pak_klienti_reģioni'!FA11*(('6.Rādītāji izdevumu aprēķiniem'!$L$18)),0))</f>
        <v>125</v>
      </c>
      <c r="FC11" s="673">
        <f>ROUND(FC24*FC17,0)+(IF('6.Rādītāji izdevumu aprēķiniem'!$G$9="Optimistiskais scenārijs",'10.ISA_pak_klienti_reģioni'!FB11*(('6.Rādītāji izdevumu aprēķiniem'!$L$19)),0))</f>
        <v>122</v>
      </c>
      <c r="FD11" s="673">
        <f>ROUND(FD24*FD17,0)+(IF('6.Rādītāji izdevumu aprēķiniem'!$G$9="Optimistiskais scenārijs",'10.ISA_pak_klienti_reģioni'!FC11*(('6.Rādītāji izdevumu aprēķiniem'!$L$20)),0))</f>
        <v>118</v>
      </c>
      <c r="FE11" s="673">
        <f>ROUND(FE24*FE17,0)+(IF('6.Rādītāji izdevumu aprēķiniem'!$G$9="Optimistiskais scenārijs",'10.ISA_pak_klienti_reģioni'!FD11*(('6.Rādītāji izdevumu aprēķiniem'!$L$21)),0))</f>
        <v>115</v>
      </c>
      <c r="FF11" s="673">
        <f t="shared" si="82"/>
        <v>103</v>
      </c>
      <c r="FG11" s="673">
        <f t="shared" si="82"/>
        <v>99</v>
      </c>
      <c r="FH11" s="681"/>
      <c r="FI11" s="680">
        <f t="shared" si="83"/>
        <v>405</v>
      </c>
      <c r="FJ11" s="680">
        <f t="shared" si="83"/>
        <v>1406</v>
      </c>
      <c r="FK11" s="680">
        <f t="shared" si="83"/>
        <v>963</v>
      </c>
      <c r="FL11" s="680">
        <f t="shared" si="83"/>
        <v>167</v>
      </c>
      <c r="FM11" s="680">
        <f t="shared" si="83"/>
        <v>334</v>
      </c>
      <c r="FN11" s="680">
        <f t="shared" si="83"/>
        <v>410</v>
      </c>
      <c r="FO11" s="673">
        <f t="shared" si="83"/>
        <v>632</v>
      </c>
      <c r="FP11" s="673">
        <f t="shared" si="83"/>
        <v>406</v>
      </c>
      <c r="FQ11" s="673">
        <f t="shared" si="83"/>
        <v>401</v>
      </c>
      <c r="FR11" s="673">
        <f t="shared" si="83"/>
        <v>394</v>
      </c>
      <c r="FS11" s="673">
        <f t="shared" si="84"/>
        <v>390</v>
      </c>
      <c r="FT11" s="673">
        <f t="shared" si="84"/>
        <v>384</v>
      </c>
      <c r="FU11" s="673">
        <f t="shared" si="84"/>
        <v>379</v>
      </c>
      <c r="FV11" s="673">
        <f t="shared" si="84"/>
        <v>374</v>
      </c>
      <c r="FW11" s="673">
        <f t="shared" si="84"/>
        <v>369</v>
      </c>
      <c r="FX11" s="673">
        <f t="shared" si="84"/>
        <v>363</v>
      </c>
      <c r="FY11" s="673">
        <f t="shared" si="84"/>
        <v>359</v>
      </c>
      <c r="FZ11" s="673">
        <f t="shared" si="84"/>
        <v>339</v>
      </c>
      <c r="GA11" s="673">
        <f t="shared" si="84"/>
        <v>326</v>
      </c>
      <c r="GB11" s="681"/>
      <c r="GC11" s="680">
        <f>'13.ISA_pakalpojum_klienti_fakts'!BK11</f>
        <v>260</v>
      </c>
      <c r="GD11" s="680">
        <f>'13.ISA_pakalpojum_klienti_fakts'!BL11</f>
        <v>1299</v>
      </c>
      <c r="GE11" s="680">
        <f>'13.ISA_pakalpojum_klienti_fakts'!BM11</f>
        <v>835</v>
      </c>
      <c r="GF11" s="680">
        <f>'13.ISA_pakalpojum_klienti_fakts'!BN11</f>
        <v>3</v>
      </c>
      <c r="GG11" s="680">
        <f>'13.ISA_pakalpojum_klienti_fakts'!BO11</f>
        <v>2</v>
      </c>
      <c r="GH11" s="680">
        <f>'13.ISA_pakalpojum_klienti_fakts'!BP11</f>
        <v>1</v>
      </c>
      <c r="GI11" s="673">
        <f>ROUND(GI24*GI17,0)+(IF('6.Rādītāji izdevumu aprēķiniem'!$G$9="Optimistiskais scenārijs",'10.ISA_pak_klienti_reģioni'!GH11*(('6.Rādītāji izdevumu aprēķiniem'!$L$10+'6.Rādītāji izdevumu aprēķiniem'!$L$11/100)),0))</f>
        <v>367</v>
      </c>
      <c r="GJ11" s="673">
        <f>ROUND(GJ24*GJ17,0)+(IF('6.Rādītāji izdevumu aprēķiniem'!$G$9="Optimistiskais scenārijs",'10.ISA_pak_klienti_reģioni'!GI11*(('6.Rādītāji izdevumu aprēķiniem'!$L$12/100)),0))</f>
        <v>349</v>
      </c>
      <c r="GK11" s="673">
        <f>ROUND(GK24*GK17,0)+(IF('6.Rādītāji izdevumu aprēķiniem'!$G$9="Optimistiskais scenārijs",'10.ISA_pak_klienti_reģioni'!GJ11*(('6.Rādītāji izdevumu aprēķiniem'!$L$13/100)),0))</f>
        <v>352</v>
      </c>
      <c r="GL11" s="673">
        <f>ROUND(GL24*GL17,0)+(IF('6.Rādītāji izdevumu aprēķiniem'!$G$9="Optimistiskais scenārijs",'10.ISA_pak_klienti_reģioni'!GK11*(('6.Rādītāji izdevumu aprēķiniem'!$L$14/100)),0))</f>
        <v>356</v>
      </c>
      <c r="GM11" s="673">
        <f>ROUND(GM24*GM17,0)+(IF('6.Rādītāji izdevumu aprēķiniem'!$G$9="Optimistiskais scenārijs",'10.ISA_pak_klienti_reģioni'!GL11*(('6.Rādītāji izdevumu aprēķiniem'!$L$15/100)),0))</f>
        <v>358</v>
      </c>
      <c r="GN11" s="673">
        <f>ROUND(GN24*GN17,0)+(IF('6.Rādītāji izdevumu aprēķiniem'!$G$9="Optimistiskais scenārijs",'10.ISA_pak_klienti_reģioni'!GM11*(('6.Rādītāji izdevumu aprēķiniem'!$L$16/100)),0))</f>
        <v>360</v>
      </c>
      <c r="GO11" s="673">
        <f>ROUND(GO24*GO17,0)+(IF('6.Rādītāji izdevumu aprēķiniem'!$G$9="Optimistiskais scenārijs",'10.ISA_pak_klienti_reģioni'!GN11*(('6.Rādītāji izdevumu aprēķiniem'!$L$17/100)),0))</f>
        <v>361</v>
      </c>
      <c r="GP11" s="673">
        <f>ROUND(GP24*GP17,0)+(IF('6.Rādītāji izdevumu aprēķiniem'!$G$9="Optimistiskais scenārijs",'10.ISA_pak_klienti_reģioni'!GO11*(('6.Rādītāji izdevumu aprēķiniem'!$L$18/100)),0))</f>
        <v>361</v>
      </c>
      <c r="GQ11" s="673">
        <f>ROUND(GQ24*GQ17,0)+(IF('6.Rādītāji izdevumu aprēķiniem'!$G$9="Optimistiskais scenārijs",'10.ISA_pak_klienti_reģioni'!GP11*(('6.Rādītāji izdevumu aprēķiniem'!$L$19/100)),0))</f>
        <v>362</v>
      </c>
      <c r="GR11" s="673">
        <f>ROUND(GR24*GR17,0)+(IF('6.Rādītāji izdevumu aprēķiniem'!$G$9="Optimistiskais scenārijs",'10.ISA_pak_klienti_reģioni'!GQ11*(('6.Rādītāji izdevumu aprēķiniem'!$L$20/100)),0))</f>
        <v>364</v>
      </c>
      <c r="GS11" s="673">
        <f>ROUND(GS24*GS17,0)+(IF('6.Rādītāji izdevumu aprēķiniem'!$G$9="Optimistiskais scenārijs",'10.ISA_pak_klienti_reģioni'!GR11*(('6.Rādītāji izdevumu aprēķiniem'!$L$21/100)),0))</f>
        <v>365</v>
      </c>
      <c r="GT11" s="673">
        <f>ROUND(GT24*GT17,0)+(IF('6.Rādītāji izdevumu aprēķiniem'!$G$9="Optimistiskais scenārijs",'10.ISA_pak_klienti_reģioni'!GS11*(('6.Rādītāji izdevumu aprēķiniem'!$L$23/100)),0))</f>
        <v>374</v>
      </c>
      <c r="GU11" s="673">
        <f>ROUND(GU24*GU17,0)+(IF('6.Rādītāji izdevumu aprēķiniem'!$G$9="Optimistiskais scenārijs",'10.ISA_pak_klienti_reģioni'!GT11*(('6.Rādītāji izdevumu aprēķiniem'!$L$23/100)),0))</f>
        <v>377</v>
      </c>
      <c r="GV11" s="681"/>
      <c r="GW11" s="676"/>
      <c r="GX11" s="680">
        <f>'13.ISA_pakalpojum_klienti_fakts'!CW11</f>
        <v>1563</v>
      </c>
      <c r="GY11" s="680">
        <f>'13.ISA_pakalpojum_klienti_fakts'!CX11</f>
        <v>1697</v>
      </c>
      <c r="GZ11" s="680">
        <f>'13.ISA_pakalpojum_klienti_fakts'!CY11</f>
        <v>1560</v>
      </c>
      <c r="HA11" s="680">
        <f>'13.ISA_pakalpojum_klienti_fakts'!CZ11</f>
        <v>1628</v>
      </c>
      <c r="HB11" s="680">
        <f>'13.ISA_pakalpojum_klienti_fakts'!DA11</f>
        <v>1696</v>
      </c>
      <c r="HC11" s="680">
        <f>'13.ISA_pakalpojum_klienti_fakts'!DB11</f>
        <v>1758</v>
      </c>
      <c r="HD11" s="673">
        <f>ROUND(HD24*HD17,0)+(IF('6.Rādītāji izdevumu aprēķiniem'!$G$9="Optimistiskais scenārijs",'10.ISA_pak_klienti_reģioni'!HC11*(('6.Rādītāji izdevumu aprēķiniem'!$L$10+'6.Rādītāji izdevumu aprēķiniem'!$L$11/100)),0))</f>
        <v>1397</v>
      </c>
      <c r="HE11" s="673">
        <f>ROUND(HE24*HE17,0)+(IF('6.Rādītāji izdevumu aprēķiniem'!$G$9="Optimistiskais scenārijs",'10.ISA_pak_klienti_reģioni'!HD11*(('6.Rādītāji izdevumu aprēķiniem'!$L$12/100)),0))</f>
        <v>1384</v>
      </c>
      <c r="HF11" s="673">
        <f>ROUND(HF24*HF17,0)+(IF('6.Rādītāji izdevumu aprēķiniem'!$G$9="Optimistiskais scenārijs",'10.ISA_pak_klienti_reģioni'!HE11*(('6.Rādītāji izdevumu aprēķiniem'!$L$13/100)),0))</f>
        <v>1372</v>
      </c>
      <c r="HG11" s="673">
        <f>ROUND(HG24*HG17,0)+(IF('6.Rādītāji izdevumu aprēķiniem'!$G$9="Optimistiskais scenārijs",'10.ISA_pak_klienti_reģioni'!HF11*(('6.Rādītāji izdevumu aprēķiniem'!$L$14/100)),0))</f>
        <v>1360</v>
      </c>
      <c r="HH11" s="673">
        <f>ROUND(HH24*HH17,0)+(IF('6.Rādītāji izdevumu aprēķiniem'!$G$9="Optimistiskais scenārijs",'10.ISA_pak_klienti_reģioni'!HG11*(('6.Rādītāji izdevumu aprēķiniem'!$L$15/100)),0))</f>
        <v>1346</v>
      </c>
      <c r="HI11" s="673">
        <f>ROUND(HI24*HI17,0)+(IF('6.Rādītāji izdevumu aprēķiniem'!$G$9="Optimistiskais scenārijs",'10.ISA_pak_klienti_reģioni'!HH11*(('6.Rādītāji izdevumu aprēķiniem'!$L$16/100)),0))</f>
        <v>1332</v>
      </c>
      <c r="HJ11" s="673">
        <f>ROUND(HJ24*HJ17,0)+(IF('6.Rādītāji izdevumu aprēķiniem'!$G$9="Optimistiskais scenārijs",'10.ISA_pak_klienti_reģioni'!HI11*(('6.Rādītāji izdevumu aprēķiniem'!$L$17/100)),0))</f>
        <v>1319</v>
      </c>
      <c r="HK11" s="673">
        <f>ROUND(HK24*HK17,0)+(IF('6.Rādītāji izdevumu aprēķiniem'!$G$9="Optimistiskais scenārijs",'10.ISA_pak_klienti_reģioni'!HJ11*(('6.Rādītāji izdevumu aprēķiniem'!$L$18/100)),0))</f>
        <v>1308</v>
      </c>
      <c r="HL11" s="673">
        <f>ROUND(HL24*HL17,0)+(IF('6.Rādītāji izdevumu aprēķiniem'!$G$9="Optimistiskais scenārijs",'10.ISA_pak_klienti_reģioni'!HK11*(('6.Rādītāji izdevumu aprēķiniem'!$L$19/100)),0))</f>
        <v>1298</v>
      </c>
      <c r="HM11" s="673">
        <f>ROUND(HM24*HM17,0)+(IF('6.Rādītāji izdevumu aprēķiniem'!$G$9="Optimistiskais scenārijs",'10.ISA_pak_klienti_reģioni'!HL11*(('6.Rādītāji izdevumu aprēķiniem'!$L$20/100)),0))</f>
        <v>1291</v>
      </c>
      <c r="HN11" s="673">
        <f>ROUND(HN24*HN17,0)+(IF('6.Rādītāji izdevumu aprēķiniem'!$G$9="Optimistiskais scenārijs",'10.ISA_pak_klienti_reģioni'!HM11*(('6.Rādītāji izdevumu aprēķiniem'!$L$21/100)),0))</f>
        <v>1284</v>
      </c>
      <c r="HO11" s="673">
        <f>ROUND(HO24*HO17,0)+(IF('6.Rādītāji izdevumu aprēķiniem'!$G$9="Optimistiskais scenārijs",'10.ISA_pak_klienti_reģioni'!HN11*(('6.Rādītāji izdevumu aprēķiniem'!$L$23/100)),0))</f>
        <v>1243</v>
      </c>
      <c r="HP11" s="673">
        <f>ROUND(HP24*HP17,0)+(IF('6.Rādītāji izdevumu aprēķiniem'!$G$9="Optimistiskais scenārijs",'10.ISA_pak_klienti_reģioni'!HO11*(('6.Rādītāji izdevumu aprēķiniem'!$L$23/100)),0))</f>
        <v>1193</v>
      </c>
      <c r="HQ11" s="681"/>
      <c r="HR11" s="680">
        <f>'13.ISA_pakalpojum_klienti_fakts'!DD11</f>
        <v>0</v>
      </c>
      <c r="HS11" s="680">
        <f>'13.ISA_pakalpojum_klienti_fakts'!DE11</f>
        <v>0</v>
      </c>
      <c r="HT11" s="680">
        <f>'13.ISA_pakalpojum_klienti_fakts'!DF11</f>
        <v>0</v>
      </c>
      <c r="HU11" s="680">
        <f>'13.ISA_pakalpojum_klienti_fakts'!DG11</f>
        <v>0</v>
      </c>
      <c r="HV11" s="680">
        <f>'13.ISA_pakalpojum_klienti_fakts'!DH11</f>
        <v>0</v>
      </c>
      <c r="HW11" s="680">
        <f>'13.ISA_pakalpojum_klienti_fakts'!DI11</f>
        <v>0</v>
      </c>
      <c r="HX11" s="673">
        <f>ROUND(HX24*HX17,0)</f>
        <v>0</v>
      </c>
      <c r="HY11" s="673">
        <f>ROUND(HY24*HY17,0)+(IF('6.Rādītāji izdevumu aprēķiniem'!$G$9="Optimistiskais scenārijs",'10.ISA_pak_klienti_reģioni'!HX11*(('6.Rādītāji izdevumu aprēķiniem'!$L$12)),0))</f>
        <v>0</v>
      </c>
      <c r="HZ11" s="673">
        <f>ROUND(HZ24*HZ17,0)+(IF('6.Rādītāji izdevumu aprēķiniem'!$G$9="Optimistiskais scenārijs",'10.ISA_pak_klienti_reģioni'!HY11*(('6.Rādītāji izdevumu aprēķiniem'!$L$13)),0))</f>
        <v>0</v>
      </c>
      <c r="IA11" s="673">
        <f>ROUND(IA24*IA17,0)+(IF('6.Rādītāji izdevumu aprēķiniem'!$G$9="Optimistiskais scenārijs",'10.ISA_pak_klienti_reģioni'!HZ11*(('6.Rādītāji izdevumu aprēķiniem'!$L$14)),0))</f>
        <v>0</v>
      </c>
      <c r="IB11" s="673">
        <f>ROUND(IB24*IB17,0)+(IF('6.Rādītāji izdevumu aprēķiniem'!$G$9="Optimistiskais scenārijs",'10.ISA_pak_klienti_reģioni'!IA11*(('6.Rādītāji izdevumu aprēķiniem'!$L$15)),0))</f>
        <v>0</v>
      </c>
      <c r="IC11" s="673">
        <f>ROUND(IC24*IC17,0)+(IF('6.Rādītāji izdevumu aprēķiniem'!$G$9="Optimistiskais scenārijs",'10.ISA_pak_klienti_reģioni'!IB11*(('6.Rādītāji izdevumu aprēķiniem'!$L$16)),0))</f>
        <v>0</v>
      </c>
      <c r="ID11" s="673">
        <f>ROUND(ID24*ID17,0)+(IF('6.Rādītāji izdevumu aprēķiniem'!$G$9="Optimistiskais scenārijs",'10.ISA_pak_klienti_reģioni'!IC11*(('6.Rādītāji izdevumu aprēķiniem'!$L$17)),0))</f>
        <v>0</v>
      </c>
      <c r="IE11" s="673">
        <f>ROUND(IE24*IE17,0)+(IF('6.Rādītāji izdevumu aprēķiniem'!$G$9="Optimistiskais scenārijs",'10.ISA_pak_klienti_reģioni'!ID11*(('6.Rādītāji izdevumu aprēķiniem'!$L$18)),0))</f>
        <v>0</v>
      </c>
      <c r="IF11" s="673">
        <f>ROUND(IF24*IF17,0)+(IF('6.Rādītāji izdevumu aprēķiniem'!$G$9="Optimistiskais scenārijs",'10.ISA_pak_klienti_reģioni'!IE11*(('6.Rādītāji izdevumu aprēķiniem'!$L$19)),0))</f>
        <v>0</v>
      </c>
      <c r="IG11" s="673">
        <f>ROUND(IG24*IG17,0)+(IF('6.Rādītāji izdevumu aprēķiniem'!$G$9="Optimistiskais scenārijs",'10.ISA_pak_klienti_reģioni'!IF11*(('6.Rādītāji izdevumu aprēķiniem'!$L$20)),0))</f>
        <v>0</v>
      </c>
      <c r="IH11" s="673">
        <f>ROUND(IH24*IH17,0)+(IF('6.Rādītāji izdevumu aprēķiniem'!$G$9="Optimistiskais scenārijs",'10.ISA_pak_klienti_reģioni'!IG11*(('6.Rādītāji izdevumu aprēķiniem'!$L$21)),0))</f>
        <v>0</v>
      </c>
      <c r="II11" s="673">
        <f t="shared" si="85"/>
        <v>0</v>
      </c>
      <c r="IJ11" s="673">
        <f t="shared" si="85"/>
        <v>0</v>
      </c>
      <c r="IK11" s="681"/>
      <c r="IL11" s="680">
        <f>'13.ISA_pakalpojum_klienti_fakts'!DK11</f>
        <v>1563</v>
      </c>
      <c r="IM11" s="680">
        <f>'13.ISA_pakalpojum_klienti_fakts'!DL11</f>
        <v>1697</v>
      </c>
      <c r="IN11" s="680">
        <f>'13.ISA_pakalpojum_klienti_fakts'!DM11</f>
        <v>1560</v>
      </c>
      <c r="IO11" s="680">
        <f>'13.ISA_pakalpojum_klienti_fakts'!DN11</f>
        <v>1628</v>
      </c>
      <c r="IP11" s="680">
        <f>'13.ISA_pakalpojum_klienti_fakts'!DO11</f>
        <v>1696</v>
      </c>
      <c r="IQ11" s="680">
        <f>'13.ISA_pakalpojum_klienti_fakts'!DP11</f>
        <v>1758</v>
      </c>
      <c r="IR11" s="673">
        <f>ROUND(IR24*IR17,0)+(IF('6.Rādītāji izdevumu aprēķiniem'!$G$9="Optimistiskais scenārijs",'10.ISA_pak_klienti_reģioni'!IQ11*(('6.Rādītāji izdevumu aprēķiniem'!$L$10+'6.Rādītāji izdevumu aprēķiniem'!$L$11/100)),0))</f>
        <v>1443</v>
      </c>
      <c r="IS11" s="673">
        <f>ROUND(IS24*IS17,0)+(IF('6.Rādītāji izdevumu aprēķiniem'!$G$9="Optimistiskais scenārijs",'10.ISA_pak_klienti_reģioni'!IR11*(('6.Rādītāji izdevumu aprēķiniem'!$L$12/100)),0))</f>
        <v>1426</v>
      </c>
      <c r="IT11" s="673">
        <f>ROUND(IT24*IT17,0)+(IF('6.Rādītāji izdevumu aprēķiniem'!$G$9="Optimistiskais scenārijs",'10.ISA_pak_klienti_reģioni'!IS11*(('6.Rādītāji izdevumu aprēķiniem'!$L$13/100)),0))</f>
        <v>1410</v>
      </c>
      <c r="IU11" s="673">
        <f>ROUND(IU24*IU17,0)+(IF('6.Rādītāji izdevumu aprēķiniem'!$G$9="Optimistiskais scenārijs",'10.ISA_pak_klienti_reģioni'!IT11*(('6.Rādītāji izdevumu aprēķiniem'!$L$14/100)),0))</f>
        <v>1393</v>
      </c>
      <c r="IV11" s="673">
        <f>ROUND(IV24*IV17,0)+(IF('6.Rādītāji izdevumu aprēķiniem'!$G$9="Optimistiskais scenārijs",'10.ISA_pak_klienti_reģioni'!IU11*(('6.Rādītāji izdevumu aprēķiniem'!$L$15/100)),0))</f>
        <v>1376</v>
      </c>
      <c r="IW11" s="673">
        <f>ROUND(IW24*IW17,0)+(IF('6.Rādītāji izdevumu aprēķiniem'!$G$9="Optimistiskais scenārijs",'10.ISA_pak_klienti_reģioni'!IV11*(('6.Rādītāji izdevumu aprēķiniem'!$L$16/100)),0))</f>
        <v>1360</v>
      </c>
      <c r="IX11" s="673">
        <f>ROUND(IX24*IX17,0)+(IF('6.Rādītāji izdevumu aprēķiniem'!$G$9="Optimistiskais scenārijs",'10.ISA_pak_klienti_reģioni'!IW11*(('6.Rādītāji izdevumu aprēķiniem'!$L$17/100)),0))</f>
        <v>1344</v>
      </c>
      <c r="IY11" s="673">
        <f>ROUND(IY24*IY17,0)+(IF('6.Rādītāji izdevumu aprēķiniem'!$G$9="Optimistiskais scenārijs",'10.ISA_pak_klienti_reģioni'!IX11*(('6.Rādītāji izdevumu aprēķiniem'!$L$18/100)),0))</f>
        <v>1328</v>
      </c>
      <c r="IZ11" s="673">
        <f>ROUND(IZ24*IZ17,0)+(IF('6.Rādītāji izdevumu aprēķiniem'!$G$9="Optimistiskais scenārijs",'10.ISA_pak_klienti_reģioni'!IY11*(('6.Rādītāji izdevumu aprēķiniem'!$L$19/100)),0))</f>
        <v>1313</v>
      </c>
      <c r="JA11" s="673">
        <f>ROUND(JA24*JA17,0)+(IF('6.Rādītāji izdevumu aprēķiniem'!$G$9="Optimistiskais scenārijs",'10.ISA_pak_klienti_reģioni'!IZ11*(('6.Rādītāji izdevumu aprēķiniem'!$L$20/100)),0))</f>
        <v>1300</v>
      </c>
      <c r="JB11" s="673">
        <f>ROUND(JB24*JB17,0)+(IF('6.Rādītāji izdevumu aprēķiniem'!$G$9="Optimistiskais scenārijs",'10.ISA_pak_klienti_reģioni'!JA11*(('6.Rādītāji izdevumu aprēķiniem'!$L$21/100)),0))</f>
        <v>1287</v>
      </c>
      <c r="JC11" s="673">
        <f>ROUND(JC24*JC17,0)+(IF('6.Rādītāji izdevumu aprēķiniem'!$G$9="Optimistiskais scenārijs",'10.ISA_pak_klienti_reģioni'!JB11*(('6.Rādītāji izdevumu aprēķiniem'!$L$23/100)),0))</f>
        <v>1231</v>
      </c>
      <c r="JD11" s="673">
        <f>ROUND(JD24*JD17,0)+(IF('6.Rādītāji izdevumu aprēķiniem'!$G$9="Optimistiskais scenārijs",'10.ISA_pak_klienti_reģioni'!JC11*(('6.Rādītāji izdevumu aprēķiniem'!$L$23/100)),0))</f>
        <v>1182</v>
      </c>
      <c r="JE11" s="676"/>
      <c r="JF11" s="680">
        <f>'13.ISA_pakalpojum_klienti_fakts'!CG11</f>
        <v>0</v>
      </c>
      <c r="JG11" s="680">
        <f>'13.ISA_pakalpojum_klienti_fakts'!CH11</f>
        <v>0</v>
      </c>
      <c r="JH11" s="680">
        <f>'13.ISA_pakalpojum_klienti_fakts'!CI11</f>
        <v>0</v>
      </c>
      <c r="JI11" s="680">
        <f>'13.ISA_pakalpojum_klienti_fakts'!CJ11</f>
        <v>0</v>
      </c>
      <c r="JJ11" s="680">
        <f>'13.ISA_pakalpojum_klienti_fakts'!CK11</f>
        <v>2</v>
      </c>
      <c r="JK11" s="680">
        <f>'13.ISA_pakalpojum_klienti_fakts'!CL11</f>
        <v>24</v>
      </c>
      <c r="JL11" s="673">
        <f>ROUND(JL24*JL17,0)+(IF('6.Rādītāji izdevumu aprēķiniem'!$G$9="Optimistiskais scenārijs",'10.ISA_pak_klienti_reģioni'!JK11*(('6.Rādītāji izdevumu aprēķiniem'!$L$10+'6.Rādītāji izdevumu aprēķiniem'!$L$11/100)),0))</f>
        <v>20</v>
      </c>
      <c r="JM11" s="673">
        <f>ROUND(JM24*JM17,0)+(IF('6.Rādītāji izdevumu aprēķiniem'!$G$9="Optimistiskais scenārijs",'10.ISA_pak_klienti_reģioni'!JL11*(('6.Rādītāji izdevumu aprēķiniem'!$L$12/100)),0))</f>
        <v>19</v>
      </c>
      <c r="JN11" s="673">
        <f>ROUND(JN24*JN17,0)+(IF('6.Rādītāji izdevumu aprēķiniem'!$G$9="Optimistiskais scenārijs",'10.ISA_pak_klienti_reģioni'!JM11*(('6.Rādītāji izdevumu aprēķiniem'!$L$13/100)),0))</f>
        <v>19</v>
      </c>
      <c r="JO11" s="673">
        <f>ROUND(JO24*JO17,0)+(IF('6.Rādītāji izdevumu aprēķiniem'!$G$9="Optimistiskais scenārijs",'10.ISA_pak_klienti_reģioni'!JN11*(('6.Rādītāji izdevumu aprēķiniem'!$L$14/100)),0))</f>
        <v>19</v>
      </c>
      <c r="JP11" s="673">
        <f>ROUND(JP24*JP17,0)+(IF('6.Rādītāji izdevumu aprēķiniem'!$G$9="Optimistiskais scenārijs",'10.ISA_pak_klienti_reģioni'!JO11*(('6.Rādītāji izdevumu aprēķiniem'!$L$15/100)),0))</f>
        <v>19</v>
      </c>
      <c r="JQ11" s="673">
        <f>ROUND(JQ24*JQ17,0)+(IF('6.Rādītāji izdevumu aprēķiniem'!$G$9="Optimistiskais scenārijs",'10.ISA_pak_klienti_reģioni'!JP11*(('6.Rādītāji izdevumu aprēķiniem'!$L$16/100)),0))</f>
        <v>19</v>
      </c>
      <c r="JR11" s="673">
        <f>ROUND(JR24*JR17,0)+(IF('6.Rādītāji izdevumu aprēķiniem'!$G$9="Optimistiskais scenārijs",'10.ISA_pak_klienti_reģioni'!JQ11*(('6.Rādītāji izdevumu aprēķiniem'!$L$17/100)),0))</f>
        <v>18</v>
      </c>
      <c r="JS11" s="673">
        <f>ROUND(JS24*JS17,0)+(IF('6.Rādītāji izdevumu aprēķiniem'!$G$9="Optimistiskais scenārijs",'10.ISA_pak_klienti_reģioni'!JR11*(('6.Rādītāji izdevumu aprēķiniem'!$L$18/100)),0))</f>
        <v>18</v>
      </c>
      <c r="JT11" s="673">
        <f>ROUND(JT24*JT17,0)+(IF('6.Rādītāji izdevumu aprēķiniem'!$G$9="Optimistiskais scenārijs",'10.ISA_pak_klienti_reģioni'!JS11*(('6.Rādītāji izdevumu aprēķiniem'!$L$19/100)),0))</f>
        <v>18</v>
      </c>
      <c r="JU11" s="673">
        <f>ROUND(JU24*JU17,0)+(IF('6.Rādītāji izdevumu aprēķiniem'!$G$9="Optimistiskais scenārijs",'10.ISA_pak_klienti_reģioni'!JT11*(('6.Rādītāji izdevumu aprēķiniem'!$L$20/100)),0))</f>
        <v>18</v>
      </c>
      <c r="JV11" s="673">
        <f>ROUND(JV24*JV17,0)+(IF('6.Rādītāji izdevumu aprēķiniem'!$G$9="Optimistiskais scenārijs",'10.ISA_pak_klienti_reģioni'!JU11*(('6.Rādītāji izdevumu aprēķiniem'!$L$21/100)),0))</f>
        <v>18</v>
      </c>
      <c r="JW11" s="673">
        <f>ROUND(JW24*JW17,0)+(IF('6.Rādītāji izdevumu aprēķiniem'!$G$9="Optimistiskais scenārijs",'10.ISA_pak_klienti_reģioni'!JV11*(('6.Rādītāji izdevumu aprēķiniem'!$L$23/100)),0))</f>
        <v>17</v>
      </c>
      <c r="JX11" s="673">
        <f>ROUND(JX24*JX17,0)+(IF('6.Rādītāji izdevumu aprēķiniem'!$G$9="Optimistiskais scenārijs",'10.ISA_pak_klienti_reģioni'!JW11*(('6.Rādītāji izdevumu aprēķiniem'!$L$23/100)),0))</f>
        <v>16</v>
      </c>
      <c r="JZ11" s="1357" t="s">
        <v>307</v>
      </c>
      <c r="KA11" s="1337">
        <f t="shared" si="89"/>
        <v>1620</v>
      </c>
      <c r="KB11" s="1337">
        <f t="shared" si="86"/>
        <v>1382</v>
      </c>
      <c r="KC11" s="1337">
        <f t="shared" si="86"/>
        <v>1367</v>
      </c>
      <c r="KD11" s="1337">
        <f t="shared" si="86"/>
        <v>1352</v>
      </c>
      <c r="KE11" s="1337">
        <f t="shared" si="86"/>
        <v>1337</v>
      </c>
      <c r="KF11" s="1337">
        <f t="shared" si="86"/>
        <v>1321</v>
      </c>
      <c r="KG11" s="1337">
        <f t="shared" si="86"/>
        <v>1306</v>
      </c>
      <c r="KH11" s="1337">
        <f t="shared" si="86"/>
        <v>1292</v>
      </c>
      <c r="KI11" s="1337">
        <f t="shared" si="86"/>
        <v>1278</v>
      </c>
      <c r="KJ11" s="1337">
        <f t="shared" si="86"/>
        <v>1267</v>
      </c>
      <c r="KK11" s="1337">
        <f t="shared" si="86"/>
        <v>1256</v>
      </c>
      <c r="KL11" s="1337">
        <f t="shared" si="86"/>
        <v>1203</v>
      </c>
      <c r="KM11" s="1338">
        <f t="shared" si="86"/>
        <v>1155</v>
      </c>
      <c r="KN11" s="1336">
        <f t="shared" si="90"/>
        <v>1443</v>
      </c>
      <c r="KO11" s="1337">
        <f t="shared" si="87"/>
        <v>1426</v>
      </c>
      <c r="KP11" s="1337">
        <f t="shared" si="87"/>
        <v>1410</v>
      </c>
      <c r="KQ11" s="1337">
        <f t="shared" si="87"/>
        <v>1393</v>
      </c>
      <c r="KR11" s="1337">
        <f t="shared" si="87"/>
        <v>1376</v>
      </c>
      <c r="KS11" s="1337">
        <f t="shared" si="87"/>
        <v>1360</v>
      </c>
      <c r="KT11" s="1337">
        <f t="shared" si="87"/>
        <v>1344</v>
      </c>
      <c r="KU11" s="1337">
        <f t="shared" si="87"/>
        <v>1328</v>
      </c>
      <c r="KV11" s="1337">
        <f t="shared" si="87"/>
        <v>1313</v>
      </c>
      <c r="KW11" s="1337">
        <f t="shared" si="87"/>
        <v>1300</v>
      </c>
      <c r="KX11" s="1337">
        <f t="shared" si="87"/>
        <v>1287</v>
      </c>
      <c r="KY11" s="1337">
        <f t="shared" si="87"/>
        <v>1231</v>
      </c>
      <c r="KZ11" s="1337">
        <f t="shared" si="87"/>
        <v>1182</v>
      </c>
      <c r="LA11" s="1363">
        <f t="shared" si="91"/>
        <v>3063</v>
      </c>
      <c r="LB11" s="1337">
        <f t="shared" si="88"/>
        <v>2808</v>
      </c>
      <c r="LC11" s="1337">
        <f t="shared" si="88"/>
        <v>2777</v>
      </c>
      <c r="LD11" s="1337">
        <f t="shared" si="88"/>
        <v>2745</v>
      </c>
      <c r="LE11" s="1337">
        <f t="shared" si="88"/>
        <v>2713</v>
      </c>
      <c r="LF11" s="1337">
        <f t="shared" si="88"/>
        <v>2681</v>
      </c>
      <c r="LG11" s="1337">
        <f t="shared" si="88"/>
        <v>2650</v>
      </c>
      <c r="LH11" s="1337">
        <f t="shared" si="88"/>
        <v>2620</v>
      </c>
      <c r="LI11" s="1337">
        <f t="shared" si="88"/>
        <v>2591</v>
      </c>
      <c r="LJ11" s="1337">
        <f t="shared" si="88"/>
        <v>2567</v>
      </c>
      <c r="LK11" s="1337">
        <f t="shared" si="88"/>
        <v>2543</v>
      </c>
      <c r="LL11" s="1337">
        <f t="shared" si="88"/>
        <v>2434</v>
      </c>
      <c r="LM11" s="1365">
        <f t="shared" si="88"/>
        <v>2337</v>
      </c>
    </row>
    <row r="12" spans="1:325" s="556" customFormat="1" x14ac:dyDescent="0.25">
      <c r="A12" s="677"/>
      <c r="B12" s="678" t="s">
        <v>308</v>
      </c>
      <c r="C12" s="679">
        <f>'13.ISA_pakalpojum_klienti_fakts'!D12</f>
        <v>1387</v>
      </c>
      <c r="D12" s="680">
        <f>'13.ISA_pakalpojum_klienti_fakts'!E12</f>
        <v>1316</v>
      </c>
      <c r="E12" s="680">
        <f>'13.ISA_pakalpojum_klienti_fakts'!F12</f>
        <v>1320</v>
      </c>
      <c r="F12" s="679">
        <f>'13.ISA_pakalpojum_klienti_fakts'!G12</f>
        <v>1350</v>
      </c>
      <c r="G12" s="680">
        <f>'13.ISA_pakalpojum_klienti_fakts'!H12</f>
        <v>1204</v>
      </c>
      <c r="H12" s="680">
        <f>'13.ISA_pakalpojum_klienti_fakts'!I12</f>
        <v>1078</v>
      </c>
      <c r="I12" s="673">
        <f>ROUND(I25*I18,0)+(IF('6.Rādītāji izdevumu aprēķiniem'!$G$9="Optimistiskais scenārijs",'10.ISA_pak_klienti_reģioni'!H12*(('6.Rādītāji izdevumu aprēķiniem'!$L$10+'6.Rādītāji izdevumu aprēķiniem'!$L$11/100)),0))</f>
        <v>1216</v>
      </c>
      <c r="J12" s="673">
        <f>ROUND(J25*J18,0)+(IF('6.Rādītāji izdevumu aprēķiniem'!$G$9="Optimistiskais scenārijs",'10.ISA_pak_klienti_reģioni'!I12*(('6.Rādītāji izdevumu aprēķiniem'!$L$12/100)),0))</f>
        <v>1205</v>
      </c>
      <c r="K12" s="673">
        <f>ROUND(K25*K18,0)+(IF('6.Rādītāji izdevumu aprēķiniem'!$G$9="Optimistiskais scenārijs",'10.ISA_pak_klienti_reģioni'!J12*(('6.Rādītāji izdevumu aprēķiniem'!$L$13/100)),0))</f>
        <v>1194</v>
      </c>
      <c r="L12" s="673">
        <f>ROUND(L25*L18,0)+(IF('6.Rādītāji izdevumu aprēķiniem'!$G$9="Optimistiskais scenārijs",'10.ISA_pak_klienti_reģioni'!K12*(('6.Rādītāji izdevumu aprēķiniem'!$L$14/100)),0))</f>
        <v>1183</v>
      </c>
      <c r="M12" s="673">
        <f>ROUND(M25*M18,0)+(IF('6.Rādītāji izdevumu aprēķiniem'!$G$9="Optimistiskais scenārijs",'10.ISA_pak_klienti_reģioni'!L12*(('6.Rādītāji izdevumu aprēķiniem'!$L$15/100)),0))</f>
        <v>1172</v>
      </c>
      <c r="N12" s="673">
        <f>ROUND(N25*N18,0)+(IF('6.Rādītāji izdevumu aprēķiniem'!$G$9="Optimistiskais scenārijs",'10.ISA_pak_klienti_reģioni'!M12*(('6.Rādītāji izdevumu aprēķiniem'!$L$16/100)),0))</f>
        <v>1160</v>
      </c>
      <c r="O12" s="673">
        <f>ROUND(O25*O18,0)+(IF('6.Rādītāji izdevumu aprēķiniem'!$G$9="Optimistiskais scenārijs",'10.ISA_pak_klienti_reģioni'!N12*(('6.Rādītāji izdevumu aprēķiniem'!$L$17/100)),0))</f>
        <v>1148</v>
      </c>
      <c r="P12" s="673">
        <f>ROUND(P25*P18,0)+(IF('6.Rādītāji izdevumu aprēķiniem'!$G$9="Optimistiskais scenārijs",'10.ISA_pak_klienti_reģioni'!O12*(('6.Rādītāji izdevumu aprēķiniem'!$L$18/100)),0))</f>
        <v>1139</v>
      </c>
      <c r="Q12" s="673">
        <f>ROUND(Q25*Q18,0)+(IF('6.Rādītāji izdevumu aprēķiniem'!$G$9="Optimistiskais scenārijs",'10.ISA_pak_klienti_reģioni'!P12*(('6.Rādītāji izdevumu aprēķiniem'!$L$19/100)),0))</f>
        <v>1130</v>
      </c>
      <c r="R12" s="673">
        <f>ROUND(R25*R18,0)+(IF('6.Rādītāji izdevumu aprēķiniem'!$G$9="Optimistiskais scenārijs",'10.ISA_pak_klienti_reģioni'!Q12*(('6.Rādītāji izdevumu aprēķiniem'!$L$20/100)),0))</f>
        <v>1123</v>
      </c>
      <c r="S12" s="673">
        <f>ROUND(S25*S18,0)+(IF('6.Rādītāji izdevumu aprēķiniem'!$G$9="Optimistiskais scenārijs",'10.ISA_pak_klienti_reģioni'!R12*(('6.Rādītāji izdevumu aprēķiniem'!$L$21/100)),0))</f>
        <v>1117</v>
      </c>
      <c r="T12" s="673">
        <f>ROUND(T25*T18,0)+(IF('6.Rādītāji izdevumu aprēķiniem'!$G$9="Optimistiskais scenārijs",'10.ISA_pak_klienti_reģioni'!S12*(('6.Rādītāji izdevumu aprēķiniem'!$L$23/100)),0))</f>
        <v>1082</v>
      </c>
      <c r="U12" s="673">
        <f>ROUND(U25*U18,0)+(IF('6.Rādītāji izdevumu aprēķiniem'!$G$9="Optimistiskais scenārijs",'10.ISA_pak_klienti_reģioni'!T12*(('6.Rādītāji izdevumu aprēķiniem'!$L$23/100)),0))</f>
        <v>1038</v>
      </c>
      <c r="V12" s="681"/>
      <c r="W12" s="680">
        <f>'13.ISA_pakalpojum_klienti_fakts'!J12</f>
        <v>0</v>
      </c>
      <c r="X12" s="680">
        <f>'13.ISA_pakalpojum_klienti_fakts'!K12</f>
        <v>0</v>
      </c>
      <c r="Y12" s="680">
        <f>'13.ISA_pakalpojum_klienti_fakts'!L12</f>
        <v>1</v>
      </c>
      <c r="Z12" s="679">
        <f>'13.ISA_pakalpojum_klienti_fakts'!M12</f>
        <v>3</v>
      </c>
      <c r="AA12" s="680">
        <f>'13.ISA_pakalpojum_klienti_fakts'!N12</f>
        <v>5</v>
      </c>
      <c r="AB12" s="680">
        <f>'13.ISA_pakalpojum_klienti_fakts'!O12</f>
        <v>5</v>
      </c>
      <c r="AC12" s="673">
        <f>ROUND(AC25*AC18,0)</f>
        <v>5</v>
      </c>
      <c r="AD12" s="673">
        <f>ROUND(AD25*AD18,0)+(IF('6.Rādītāji izdevumu aprēķiniem'!$G$9="Optimistiskais scenārijs",'10.ISA_pak_klienti_reģioni'!AC12*(('6.Rādītāji izdevumu aprēķiniem'!$L$12)),0))</f>
        <v>5</v>
      </c>
      <c r="AE12" s="673">
        <f>ROUND(AE25*AE18,0)+(IF('6.Rādītāji izdevumu aprēķiniem'!$G$9="Optimistiskais scenārijs",'10.ISA_pak_klienti_reģioni'!AD12*(('6.Rādītāji izdevumu aprēķiniem'!$L$13)),0))</f>
        <v>5</v>
      </c>
      <c r="AF12" s="673">
        <f>ROUND(AF25*AF18,0)+(IF('6.Rādītāji izdevumu aprēķiniem'!$G$9="Optimistiskais scenārijs",'10.ISA_pak_klienti_reģioni'!AE12*(('6.Rādītāji izdevumu aprēķiniem'!$L$14)),0))</f>
        <v>5</v>
      </c>
      <c r="AG12" s="673">
        <f>ROUND(AG25*AG18,0)+(IF('6.Rādītāji izdevumu aprēķiniem'!$G$9="Optimistiskais scenārijs",'10.ISA_pak_klienti_reģioni'!AF12*(('6.Rādītāji izdevumu aprēķiniem'!$L$15)),0))</f>
        <v>5</v>
      </c>
      <c r="AH12" s="673">
        <f>ROUND(AH25*AH18,0)+(IF('6.Rādītāji izdevumu aprēķiniem'!$G$9="Optimistiskais scenārijs",'10.ISA_pak_klienti_reģioni'!AG12*(('6.Rādītāji izdevumu aprēķiniem'!$L$16)),0))</f>
        <v>4</v>
      </c>
      <c r="AI12" s="673">
        <f>ROUND(AI25*AI18,0)+(IF('6.Rādītāji izdevumu aprēķiniem'!$G$9="Optimistiskais scenārijs",'10.ISA_pak_klienti_reģioni'!AH12*(('6.Rādītāji izdevumu aprēķiniem'!$L$17)),0))</f>
        <v>4</v>
      </c>
      <c r="AJ12" s="673">
        <f>ROUND(AJ25*AJ18,0)+(IF('6.Rādītāji izdevumu aprēķiniem'!$G$9="Optimistiskais scenārijs",'10.ISA_pak_klienti_reģioni'!AI12*(('6.Rādītāji izdevumu aprēķiniem'!$L$18)),0))</f>
        <v>4</v>
      </c>
      <c r="AK12" s="673">
        <f>ROUND(AK25*AK18,0)+(IF('6.Rādītāji izdevumu aprēķiniem'!$G$9="Optimistiskais scenārijs",'10.ISA_pak_klienti_reģioni'!AJ12*(('6.Rādītāji izdevumu aprēķiniem'!$L$19)),0))</f>
        <v>4</v>
      </c>
      <c r="AL12" s="673">
        <f>ROUND(AL25*AL18,0)+(IF('6.Rādītāji izdevumu aprēķiniem'!$G$9="Optimistiskais scenārijs",'10.ISA_pak_klienti_reģioni'!AK12*(('6.Rādītāji izdevumu aprēķiniem'!$L$20)),0))</f>
        <v>4</v>
      </c>
      <c r="AM12" s="673">
        <f>ROUND(AM25*AM18,0)+(IF('6.Rādītāji izdevumu aprēķiniem'!$G$9="Optimistiskais scenārijs",'10.ISA_pak_klienti_reģioni'!AL12*(('6.Rādītāji izdevumu aprēķiniem'!$L$21)),0))</f>
        <v>4</v>
      </c>
      <c r="AN12" s="673">
        <f t="shared" si="78"/>
        <v>3</v>
      </c>
      <c r="AO12" s="673">
        <f t="shared" si="78"/>
        <v>3</v>
      </c>
      <c r="AP12" s="681"/>
      <c r="AQ12" s="680">
        <f>'13.ISA_pakalpojum_klienti_fakts'!P12</f>
        <v>1387</v>
      </c>
      <c r="AR12" s="680">
        <f>'13.ISA_pakalpojum_klienti_fakts'!Q12</f>
        <v>1316</v>
      </c>
      <c r="AS12" s="680">
        <f>'13.ISA_pakalpojum_klienti_fakts'!R12</f>
        <v>1321</v>
      </c>
      <c r="AT12" s="679">
        <f>'13.ISA_pakalpojum_klienti_fakts'!S12</f>
        <v>1353</v>
      </c>
      <c r="AU12" s="680">
        <f>'13.ISA_pakalpojum_klienti_fakts'!T12</f>
        <v>1209</v>
      </c>
      <c r="AV12" s="680">
        <f>'13.ISA_pakalpojum_klienti_fakts'!U12</f>
        <v>1083</v>
      </c>
      <c r="AW12" s="673">
        <f t="shared" si="79"/>
        <v>1221</v>
      </c>
      <c r="AX12" s="673">
        <f t="shared" si="79"/>
        <v>1210</v>
      </c>
      <c r="AY12" s="673">
        <f t="shared" si="79"/>
        <v>1199</v>
      </c>
      <c r="AZ12" s="673">
        <f t="shared" si="79"/>
        <v>1188</v>
      </c>
      <c r="BA12" s="673">
        <f t="shared" si="79"/>
        <v>1177</v>
      </c>
      <c r="BB12" s="673">
        <f t="shared" si="79"/>
        <v>1164</v>
      </c>
      <c r="BC12" s="673">
        <f t="shared" si="79"/>
        <v>1152</v>
      </c>
      <c r="BD12" s="673">
        <f t="shared" si="79"/>
        <v>1143</v>
      </c>
      <c r="BE12" s="673">
        <f t="shared" si="79"/>
        <v>1134</v>
      </c>
      <c r="BF12" s="673">
        <f t="shared" si="79"/>
        <v>1127</v>
      </c>
      <c r="BG12" s="673">
        <f t="shared" si="79"/>
        <v>1121</v>
      </c>
      <c r="BH12" s="673">
        <f t="shared" si="79"/>
        <v>1085</v>
      </c>
      <c r="BI12" s="673">
        <f t="shared" si="79"/>
        <v>1041</v>
      </c>
      <c r="BJ12" s="681"/>
      <c r="BK12" s="676"/>
      <c r="BL12" s="680">
        <f>'13.ISA_pakalpojum_klienti_fakts'!W12</f>
        <v>5</v>
      </c>
      <c r="BM12" s="680">
        <f>'13.ISA_pakalpojum_klienti_fakts'!X12</f>
        <v>3</v>
      </c>
      <c r="BN12" s="680">
        <f>'13.ISA_pakalpojum_klienti_fakts'!Y12</f>
        <v>4</v>
      </c>
      <c r="BO12" s="680">
        <f>'13.ISA_pakalpojum_klienti_fakts'!Z12</f>
        <v>6</v>
      </c>
      <c r="BP12" s="680">
        <f>'13.ISA_pakalpojum_klienti_fakts'!AA12</f>
        <v>47</v>
      </c>
      <c r="BQ12" s="680">
        <f>'13.ISA_pakalpojum_klienti_fakts'!AB12</f>
        <v>47</v>
      </c>
      <c r="BR12" s="673">
        <f>ROUND(BR25*BR18,0)+(IF('6.Rādītāji izdevumu aprēķiniem'!$G$9="Optimistiskais scenārijs",'10.ISA_pak_klienti_reģioni'!BQ12*(('6.Rādītāji izdevumu aprēķiniem'!$L$10+'6.Rādītāji izdevumu aprēķiniem'!$L$11/100)),0))</f>
        <v>46</v>
      </c>
      <c r="BS12" s="673">
        <f>ROUND(BS25*BS18,0)+(IF('6.Rādītāji izdevumu aprēķiniem'!$G$9="Optimistiskais scenārijs",'10.ISA_pak_klienti_reģioni'!BR12*(('6.Rādītāji izdevumu aprēķiniem'!$L$12/100)),0))</f>
        <v>46</v>
      </c>
      <c r="BT12" s="673">
        <f>ROUND(BT25*BT18,0)+(IF('6.Rādītāji izdevumu aprēķiniem'!$G$9="Optimistiskais scenārijs",'10.ISA_pak_klienti_reģioni'!BS12*(('6.Rādītāji izdevumu aprēķiniem'!$L$13/100)),0))</f>
        <v>45</v>
      </c>
      <c r="BU12" s="673">
        <f>ROUND(BU25*BU18,0)+(IF('6.Rādītāji izdevumu aprēķiniem'!$G$9="Optimistiskais scenārijs",'10.ISA_pak_klienti_reģioni'!BT12*(('6.Rādītāji izdevumu aprēķiniem'!$L$14/100)),0))</f>
        <v>45</v>
      </c>
      <c r="BV12" s="673">
        <f>ROUND(BV25*BV18,0)+(IF('6.Rādītāji izdevumu aprēķiniem'!$G$9="Optimistiskais scenārijs",'10.ISA_pak_klienti_reģioni'!BU12*(('6.Rādītāji izdevumu aprēķiniem'!$L$15/100)),0))</f>
        <v>45</v>
      </c>
      <c r="BW12" s="673">
        <f>ROUND(BW25*BW18,0)+(IF('6.Rādītāji izdevumu aprēķiniem'!$G$9="Optimistiskais scenārijs",'10.ISA_pak_klienti_reģioni'!BV12*(('6.Rādītāji izdevumu aprēķiniem'!$L$16/100)),0))</f>
        <v>44</v>
      </c>
      <c r="BX12" s="673">
        <f>ROUND(BX25*BX18,0)+(IF('6.Rādītāji izdevumu aprēķiniem'!$G$9="Optimistiskais scenārijs",'10.ISA_pak_klienti_reģioni'!BW12*(('6.Rādītāji izdevumu aprēķiniem'!$L$17/100)),0))</f>
        <v>44</v>
      </c>
      <c r="BY12" s="673">
        <f>ROUND(BY25*BY18,0)+(IF('6.Rādītāji izdevumu aprēķiniem'!$G$9="Optimistiskais scenārijs",'10.ISA_pak_klienti_reģioni'!BX12*(('6.Rādītāji izdevumu aprēķiniem'!$L$18/100)),0))</f>
        <v>43</v>
      </c>
      <c r="BZ12" s="673">
        <f>ROUND(BZ25*BZ18,0)+(IF('6.Rādītāji izdevumu aprēķiniem'!$G$9="Optimistiskais scenārijs",'10.ISA_pak_klienti_reģioni'!BY12*(('6.Rādītāji izdevumu aprēķiniem'!$L$19/100)),0))</f>
        <v>43</v>
      </c>
      <c r="CA12" s="673">
        <f>ROUND(CA25*CA18,0)+(IF('6.Rādītāji izdevumu aprēķiniem'!$G$9="Optimistiskais scenārijs",'10.ISA_pak_klienti_reģioni'!BZ12*(('6.Rādītāji izdevumu aprēķiniem'!$L$20/100)),0))</f>
        <v>43</v>
      </c>
      <c r="CB12" s="673">
        <f>ROUND(CB25*CB18,0)+(IF('6.Rādītāji izdevumu aprēķiniem'!$G$9="Optimistiskais scenārijs",'10.ISA_pak_klienti_reģioni'!CA12*(('6.Rādītāji izdevumu aprēķiniem'!$L$21/100)),0))</f>
        <v>43</v>
      </c>
      <c r="CC12" s="673">
        <f>ROUND(CC25*CC18,0)+(IF('6.Rādītāji izdevumu aprēķiniem'!$G$9="Optimistiskais scenārijs",'10.ISA_pak_klienti_reģioni'!CB12*(('6.Rādītāji izdevumu aprēķiniem'!$L$23/100)),0))</f>
        <v>41</v>
      </c>
      <c r="CD12" s="673">
        <f>ROUND(CD25*CD18,0)+(IF('6.Rādītāji izdevumu aprēķiniem'!$G$9="Optimistiskais scenārijs",'10.ISA_pak_klienti_reģioni'!CC12*(('6.Rādītāji izdevumu aprēķiniem'!$L$23/100)),0))</f>
        <v>40</v>
      </c>
      <c r="CE12" s="681"/>
      <c r="CF12" s="680">
        <f>'13.ISA_pakalpojum_klienti_fakts'!AC12</f>
        <v>0</v>
      </c>
      <c r="CG12" s="680">
        <f>'13.ISA_pakalpojum_klienti_fakts'!AD12</f>
        <v>0</v>
      </c>
      <c r="CH12" s="680">
        <f>'13.ISA_pakalpojum_klienti_fakts'!AE12</f>
        <v>0</v>
      </c>
      <c r="CI12" s="680">
        <f>'13.ISA_pakalpojum_klienti_fakts'!AF12</f>
        <v>0</v>
      </c>
      <c r="CJ12" s="680">
        <f>'13.ISA_pakalpojum_klienti_fakts'!AG12</f>
        <v>0</v>
      </c>
      <c r="CK12" s="680">
        <f>'13.ISA_pakalpojum_klienti_fakts'!AH12</f>
        <v>0</v>
      </c>
      <c r="CL12" s="673">
        <f>ROUND(CL25*CL18,0)</f>
        <v>0</v>
      </c>
      <c r="CM12" s="673">
        <f>ROUND(CM25*CM18,0)+(IF('6.Rādītāji izdevumu aprēķiniem'!$G$9="Optimistiskais scenārijs",'10.ISA_pak_klienti_reģioni'!CL12*(('6.Rādītāji izdevumu aprēķiniem'!$L$12)),0))</f>
        <v>0</v>
      </c>
      <c r="CN12" s="673">
        <f>ROUND(CN25*CN18,0)+(IF('6.Rādītāji izdevumu aprēķiniem'!$G$9="Optimistiskais scenārijs",'10.ISA_pak_klienti_reģioni'!CM12*(('6.Rādītāji izdevumu aprēķiniem'!$L$13)),0))</f>
        <v>0</v>
      </c>
      <c r="CO12" s="673">
        <f>ROUND(CO25*CO18,0)+(IF('6.Rādītāji izdevumu aprēķiniem'!$G$9="Optimistiskais scenārijs",'10.ISA_pak_klienti_reģioni'!CN12*(('6.Rādītāji izdevumu aprēķiniem'!$L$14)),0))</f>
        <v>0</v>
      </c>
      <c r="CP12" s="673">
        <f>ROUND(CP25*CP18,0)+(IF('6.Rādītāji izdevumu aprēķiniem'!$G$9="Optimistiskais scenārijs",'10.ISA_pak_klienti_reģioni'!CO12*(('6.Rādītāji izdevumu aprēķiniem'!$L$15)),0))</f>
        <v>0</v>
      </c>
      <c r="CQ12" s="673">
        <f>ROUND(CQ25*CQ18,0)+(IF('6.Rādītāji izdevumu aprēķiniem'!$G$9="Optimistiskais scenārijs",'10.ISA_pak_klienti_reģioni'!CP12*(('6.Rādītāji izdevumu aprēķiniem'!$L$16)),0))</f>
        <v>0</v>
      </c>
      <c r="CR12" s="673">
        <f>ROUND(CR25*CR18,0)+(IF('6.Rādītāji izdevumu aprēķiniem'!$G$9="Optimistiskais scenārijs",'10.ISA_pak_klienti_reģioni'!CQ12*(('6.Rādītāji izdevumu aprēķiniem'!$L$17)),0))</f>
        <v>0</v>
      </c>
      <c r="CS12" s="673">
        <f>ROUND(CS25*CS18,0)+(IF('6.Rādītāji izdevumu aprēķiniem'!$G$9="Optimistiskais scenārijs",'10.ISA_pak_klienti_reģioni'!CR12*(('6.Rādītāji izdevumu aprēķiniem'!$L$18)),0))</f>
        <v>0</v>
      </c>
      <c r="CT12" s="673">
        <f>ROUND(CT25*CT18,0)+(IF('6.Rādītāji izdevumu aprēķiniem'!$G$9="Optimistiskais scenārijs",'10.ISA_pak_klienti_reģioni'!CS12*(('6.Rādītāji izdevumu aprēķiniem'!$L$19)),0))</f>
        <v>0</v>
      </c>
      <c r="CU12" s="673">
        <f>ROUND(CU25*CU18,0)+(IF('6.Rādītāji izdevumu aprēķiniem'!$G$9="Optimistiskais scenārijs",'10.ISA_pak_klienti_reģioni'!CT12*(('6.Rādītāji izdevumu aprēķiniem'!$L$20)),0))</f>
        <v>0</v>
      </c>
      <c r="CV12" s="673">
        <f>ROUND(CV25*CV18,0)+(IF('6.Rādītāji izdevumu aprēķiniem'!$G$9="Optimistiskais scenārijs",'10.ISA_pak_klienti_reģioni'!CU12*(('6.Rādītāji izdevumu aprēķiniem'!$L$21)),0))</f>
        <v>0</v>
      </c>
      <c r="CW12" s="673">
        <f t="shared" si="80"/>
        <v>0</v>
      </c>
      <c r="CX12" s="673">
        <f t="shared" si="80"/>
        <v>0</v>
      </c>
      <c r="CY12" s="681"/>
      <c r="CZ12" s="680">
        <f>'13.ISA_pakalpojum_klienti_fakts'!AI12</f>
        <v>5</v>
      </c>
      <c r="DA12" s="680">
        <f>'13.ISA_pakalpojum_klienti_fakts'!AJ12</f>
        <v>3</v>
      </c>
      <c r="DB12" s="680">
        <f>'13.ISA_pakalpojum_klienti_fakts'!AK12</f>
        <v>4</v>
      </c>
      <c r="DC12" s="680">
        <f>'13.ISA_pakalpojum_klienti_fakts'!AL12</f>
        <v>6</v>
      </c>
      <c r="DD12" s="680">
        <f>'13.ISA_pakalpojum_klienti_fakts'!AM12</f>
        <v>47</v>
      </c>
      <c r="DE12" s="680">
        <f>'13.ISA_pakalpojum_klienti_fakts'!AN12</f>
        <v>47</v>
      </c>
      <c r="DF12" s="673">
        <f t="shared" si="81"/>
        <v>46</v>
      </c>
      <c r="DG12" s="673">
        <f t="shared" si="81"/>
        <v>46</v>
      </c>
      <c r="DH12" s="673">
        <f t="shared" si="81"/>
        <v>45</v>
      </c>
      <c r="DI12" s="673">
        <f t="shared" si="81"/>
        <v>45</v>
      </c>
      <c r="DJ12" s="673">
        <f t="shared" si="81"/>
        <v>45</v>
      </c>
      <c r="DK12" s="673">
        <f t="shared" si="81"/>
        <v>44</v>
      </c>
      <c r="DL12" s="673">
        <f t="shared" si="81"/>
        <v>44</v>
      </c>
      <c r="DM12" s="673">
        <f t="shared" si="81"/>
        <v>43</v>
      </c>
      <c r="DN12" s="673">
        <f t="shared" si="81"/>
        <v>43</v>
      </c>
      <c r="DO12" s="673">
        <f t="shared" si="81"/>
        <v>43</v>
      </c>
      <c r="DP12" s="673">
        <f t="shared" si="81"/>
        <v>43</v>
      </c>
      <c r="DQ12" s="673">
        <f t="shared" si="81"/>
        <v>41</v>
      </c>
      <c r="DR12" s="673">
        <f t="shared" si="81"/>
        <v>40</v>
      </c>
      <c r="DS12" s="681"/>
      <c r="DT12" s="676"/>
      <c r="DU12" s="680">
        <f>'13.ISA_pakalpojum_klienti_fakts'!AP12</f>
        <v>4528</v>
      </c>
      <c r="DV12" s="680">
        <f>'13.ISA_pakalpojum_klienti_fakts'!AQ12</f>
        <v>211</v>
      </c>
      <c r="DW12" s="680">
        <f>'13.ISA_pakalpojum_klienti_fakts'!AR12</f>
        <v>179</v>
      </c>
      <c r="DX12" s="680">
        <f>'13.ISA_pakalpojum_klienti_fakts'!AS12</f>
        <v>88</v>
      </c>
      <c r="DY12" s="680">
        <f>'13.ISA_pakalpojum_klienti_fakts'!AT12</f>
        <v>167</v>
      </c>
      <c r="DZ12" s="680">
        <f>'13.ISA_pakalpojum_klienti_fakts'!AU12</f>
        <v>155</v>
      </c>
      <c r="EA12" s="673">
        <f>ROUND(EA25*EA18,0)+(IF('6.Rādītāji izdevumu aprēķiniem'!$G$9="Optimistiskais scenārijs",'10.ISA_pak_klienti_reģioni'!DZ12*(('6.Rādītāji izdevumu aprēķiniem'!$L$10+'6.Rādītāji izdevumu aprēķiniem'!$L$11/100)),0))</f>
        <v>993</v>
      </c>
      <c r="EB12" s="673">
        <f>ROUND(EB25*EB18,0)+(IF('6.Rādītāji izdevumu aprēķiniem'!$G$9="Optimistiskais scenārijs",'10.ISA_pak_klienti_reģioni'!EA12*(('6.Rādītāji izdevumu aprēķiniem'!$L$12/100)),0))</f>
        <v>614</v>
      </c>
      <c r="EC12" s="673">
        <f>ROUND(EC25*EC18,0)+(IF('6.Rādītāji izdevumu aprēķiniem'!$G$9="Optimistiskais scenārijs",'10.ISA_pak_klienti_reģioni'!EB12*(('6.Rādītāji izdevumu aprēķiniem'!$L$13/100)),0))</f>
        <v>608</v>
      </c>
      <c r="ED12" s="673">
        <f>ROUND(ED25*ED18,0)+(IF('6.Rādītāji izdevumu aprēķiniem'!$G$9="Optimistiskais scenārijs",'10.ISA_pak_klienti_reģioni'!EC12*(('6.Rādītāji izdevumu aprēķiniem'!$L$14/100)),0))</f>
        <v>603</v>
      </c>
      <c r="EE12" s="673">
        <f>ROUND(EE25*EE18,0)+(IF('6.Rādītāji izdevumu aprēķiniem'!$G$9="Optimistiskais scenārijs",'10.ISA_pak_klienti_reģioni'!ED12*(('6.Rādītāji izdevumu aprēķiniem'!$L$15/100)),0))</f>
        <v>597</v>
      </c>
      <c r="EF12" s="673">
        <f>ROUND(EF25*EF18,0)+(IF('6.Rādītāji izdevumu aprēķiniem'!$G$9="Optimistiskais scenārijs",'10.ISA_pak_klienti_reģioni'!EE12*(('6.Rādītāji izdevumu aprēķiniem'!$L$16/100)),0))</f>
        <v>591</v>
      </c>
      <c r="EG12" s="673">
        <f>ROUND(EG25*EG18,0)+(IF('6.Rādītāji izdevumu aprēķiniem'!$G$9="Optimistiskais scenārijs",'10.ISA_pak_klienti_reģioni'!EF12*(('6.Rādītāji izdevumu aprēķiniem'!$L$17/100)),0))</f>
        <v>585</v>
      </c>
      <c r="EH12" s="673">
        <f>ROUND(EH25*EH18,0)+(IF('6.Rādītāji izdevumu aprēķiniem'!$G$9="Optimistiskais scenārijs",'10.ISA_pak_klienti_reģioni'!EG12*(('6.Rādītāji izdevumu aprēķiniem'!$L$18/100)),0))</f>
        <v>580</v>
      </c>
      <c r="EI12" s="673">
        <f>ROUND(EI25*EI18,0)+(IF('6.Rādītāji izdevumu aprēķiniem'!$G$9="Optimistiskais scenārijs",'10.ISA_pak_klienti_reģioni'!EH12*(('6.Rādītāji izdevumu aprēķiniem'!$L$19/100)),0))</f>
        <v>576</v>
      </c>
      <c r="EJ12" s="673">
        <f>ROUND(EJ25*EJ18,0)+(IF('6.Rādītāji izdevumu aprēķiniem'!$G$9="Optimistiskais scenārijs",'10.ISA_pak_klienti_reģioni'!EI12*(('6.Rādītāji izdevumu aprēķiniem'!$L$20/100)),0))</f>
        <v>572</v>
      </c>
      <c r="EK12" s="673">
        <f>ROUND(EK25*EK18,0)+(IF('6.Rādītāji izdevumu aprēķiniem'!$G$9="Optimistiskais scenārijs",'10.ISA_pak_klienti_reģioni'!EJ12*(('6.Rādītāji izdevumu aprēķiniem'!$L$21/100)),0))</f>
        <v>569</v>
      </c>
      <c r="EL12" s="673">
        <f>ROUND(EL25*EL18,0)+(IF('6.Rādītāji izdevumu aprēķiniem'!$G$9="Optimistiskais scenārijs",'10.ISA_pak_klienti_reģioni'!EK12*(('6.Rādītāji izdevumu aprēķiniem'!$L$23/100)),0))</f>
        <v>551</v>
      </c>
      <c r="EM12" s="673">
        <f>ROUND(EM25*EM18,0)+(IF('6.Rādītāji izdevumu aprēķiniem'!$G$9="Optimistiskais scenārijs",'10.ISA_pak_klienti_reģioni'!EL12*(('6.Rādītāji izdevumu aprēķiniem'!$L$23/100)),0))</f>
        <v>529</v>
      </c>
      <c r="EN12" s="681"/>
      <c r="EO12" s="680">
        <f>'13.ISA_pakalpojum_klienti_fakts'!AW12</f>
        <v>0</v>
      </c>
      <c r="EP12" s="680">
        <f>'13.ISA_pakalpojum_klienti_fakts'!AX12</f>
        <v>0</v>
      </c>
      <c r="EQ12" s="680">
        <f>'13.ISA_pakalpojum_klienti_fakts'!AY12</f>
        <v>0</v>
      </c>
      <c r="ER12" s="680">
        <f>'13.ISA_pakalpojum_klienti_fakts'!AZ12</f>
        <v>0</v>
      </c>
      <c r="ES12" s="680">
        <f>'13.ISA_pakalpojum_klienti_fakts'!BA12</f>
        <v>4</v>
      </c>
      <c r="ET12" s="680">
        <f>'13.ISA_pakalpojum_klienti_fakts'!BB12</f>
        <v>4</v>
      </c>
      <c r="EU12" s="673">
        <f>ROUND(EU25*EU18,0)</f>
        <v>4</v>
      </c>
      <c r="EV12" s="673">
        <f>ROUND(EV25*EV18,0)+(IF('6.Rādītāji izdevumu aprēķiniem'!$G$9="Optimistiskais scenārijs",'10.ISA_pak_klienti_reģioni'!EU12*(('6.Rādītāji izdevumu aprēķiniem'!$L$12)),0))</f>
        <v>4</v>
      </c>
      <c r="EW12" s="673">
        <f>ROUND(EW25*EW18,0)+(IF('6.Rādītāji izdevumu aprēķiniem'!$G$9="Optimistiskais scenārijs",'10.ISA_pak_klienti_reģioni'!EV12*(('6.Rādītāji izdevumu aprēķiniem'!$L$13)),0))</f>
        <v>4</v>
      </c>
      <c r="EX12" s="673">
        <f>ROUND(EX25*EX18,0)+(IF('6.Rādītāji izdevumu aprēķiniem'!$G$9="Optimistiskais scenārijs",'10.ISA_pak_klienti_reģioni'!EW12*(('6.Rādītāji izdevumu aprēķiniem'!$L$14)),0))</f>
        <v>4</v>
      </c>
      <c r="EY12" s="673">
        <f>ROUND(EY25*EY18,0)+(IF('6.Rādītāji izdevumu aprēķiniem'!$G$9="Optimistiskais scenārijs",'10.ISA_pak_klienti_reģioni'!EX12*(('6.Rādītāji izdevumu aprēķiniem'!$L$15)),0))</f>
        <v>4</v>
      </c>
      <c r="EZ12" s="673">
        <f>ROUND(EZ25*EZ18,0)+(IF('6.Rādītāji izdevumu aprēķiniem'!$G$9="Optimistiskais scenārijs",'10.ISA_pak_klienti_reģioni'!EY12*(('6.Rādītāji izdevumu aprēķiniem'!$L$16)),0))</f>
        <v>4</v>
      </c>
      <c r="FA12" s="673">
        <f>ROUND(FA25*FA18,0)+(IF('6.Rādītāji izdevumu aprēķiniem'!$G$9="Optimistiskais scenārijs",'10.ISA_pak_klienti_reģioni'!EZ12*(('6.Rādītāji izdevumu aprēķiniem'!$L$17)),0))</f>
        <v>3</v>
      </c>
      <c r="FB12" s="673">
        <f>ROUND(FB25*FB18,0)+(IF('6.Rādītāji izdevumu aprēķiniem'!$G$9="Optimistiskais scenārijs",'10.ISA_pak_klienti_reģioni'!FA12*(('6.Rādītāji izdevumu aprēķiniem'!$L$18)),0))</f>
        <v>3</v>
      </c>
      <c r="FC12" s="673">
        <f>ROUND(FC25*FC18,0)+(IF('6.Rādītāji izdevumu aprēķiniem'!$G$9="Optimistiskais scenārijs",'10.ISA_pak_klienti_reģioni'!FB12*(('6.Rādītāji izdevumu aprēķiniem'!$L$19)),0))</f>
        <v>3</v>
      </c>
      <c r="FD12" s="673">
        <f>ROUND(FD25*FD18,0)+(IF('6.Rādītāji izdevumu aprēķiniem'!$G$9="Optimistiskais scenārijs",'10.ISA_pak_klienti_reģioni'!FC12*(('6.Rādītāji izdevumu aprēķiniem'!$L$20)),0))</f>
        <v>3</v>
      </c>
      <c r="FE12" s="673">
        <f>ROUND(FE25*FE18,0)+(IF('6.Rādītāji izdevumu aprēķiniem'!$G$9="Optimistiskais scenārijs",'10.ISA_pak_klienti_reģioni'!FD12*(('6.Rādītāji izdevumu aprēķiniem'!$L$21)),0))</f>
        <v>3</v>
      </c>
      <c r="FF12" s="673">
        <f t="shared" si="82"/>
        <v>3</v>
      </c>
      <c r="FG12" s="673">
        <f t="shared" si="82"/>
        <v>3</v>
      </c>
      <c r="FH12" s="681"/>
      <c r="FI12" s="680">
        <f t="shared" si="83"/>
        <v>4528</v>
      </c>
      <c r="FJ12" s="680">
        <f t="shared" si="83"/>
        <v>211</v>
      </c>
      <c r="FK12" s="680">
        <f t="shared" si="83"/>
        <v>179</v>
      </c>
      <c r="FL12" s="680">
        <f t="shared" si="83"/>
        <v>88</v>
      </c>
      <c r="FM12" s="680">
        <f t="shared" si="83"/>
        <v>171</v>
      </c>
      <c r="FN12" s="680">
        <f t="shared" si="83"/>
        <v>159</v>
      </c>
      <c r="FO12" s="673">
        <f t="shared" si="83"/>
        <v>997</v>
      </c>
      <c r="FP12" s="673">
        <f t="shared" si="83"/>
        <v>618</v>
      </c>
      <c r="FQ12" s="673">
        <f t="shared" si="83"/>
        <v>612</v>
      </c>
      <c r="FR12" s="673">
        <f t="shared" si="83"/>
        <v>607</v>
      </c>
      <c r="FS12" s="673">
        <f t="shared" si="84"/>
        <v>601</v>
      </c>
      <c r="FT12" s="673">
        <f t="shared" si="84"/>
        <v>595</v>
      </c>
      <c r="FU12" s="673">
        <f t="shared" si="84"/>
        <v>588</v>
      </c>
      <c r="FV12" s="673">
        <f t="shared" si="84"/>
        <v>583</v>
      </c>
      <c r="FW12" s="673">
        <f t="shared" si="84"/>
        <v>579</v>
      </c>
      <c r="FX12" s="673">
        <f t="shared" si="84"/>
        <v>575</v>
      </c>
      <c r="FY12" s="673">
        <f t="shared" si="84"/>
        <v>572</v>
      </c>
      <c r="FZ12" s="673">
        <f t="shared" si="84"/>
        <v>554</v>
      </c>
      <c r="GA12" s="673">
        <f t="shared" si="84"/>
        <v>532</v>
      </c>
      <c r="GB12" s="681"/>
      <c r="GC12" s="680">
        <f>'13.ISA_pakalpojum_klienti_fakts'!BK12</f>
        <v>4424</v>
      </c>
      <c r="GD12" s="680">
        <f>'13.ISA_pakalpojum_klienti_fakts'!BL12</f>
        <v>95</v>
      </c>
      <c r="GE12" s="680">
        <f>'13.ISA_pakalpojum_klienti_fakts'!BM12</f>
        <v>70</v>
      </c>
      <c r="GF12" s="680">
        <f>'13.ISA_pakalpojum_klienti_fakts'!BN12</f>
        <v>6</v>
      </c>
      <c r="GG12" s="680">
        <f>'13.ISA_pakalpojum_klienti_fakts'!BO12</f>
        <v>6</v>
      </c>
      <c r="GH12" s="680">
        <f>'13.ISA_pakalpojum_klienti_fakts'!BP12</f>
        <v>0</v>
      </c>
      <c r="GI12" s="673">
        <f>ROUND(GI25*GI18,0)+(IF('6.Rādītāji izdevumu aprēķiniem'!$G$9="Optimistiskais scenārijs",'10.ISA_pak_klienti_reģioni'!GH12*(('6.Rādītāji izdevumu aprēķiniem'!$L$10+'6.Rādītāji izdevumu aprēķiniem'!$L$11/100)),0))</f>
        <v>926</v>
      </c>
      <c r="GJ12" s="673">
        <f>ROUND(GJ25*GJ18,0)+(IF('6.Rādītāji izdevumu aprēķiniem'!$G$9="Optimistiskais scenārijs",'10.ISA_pak_klienti_reģioni'!GI12*(('6.Rādītāji izdevumu aprēķiniem'!$L$12/100)),0))</f>
        <v>879</v>
      </c>
      <c r="GK12" s="673">
        <f>ROUND(GK25*GK18,0)+(IF('6.Rādītāji izdevumu aprēķiniem'!$G$9="Optimistiskais scenārijs",'10.ISA_pak_klienti_reģioni'!GJ12*(('6.Rādītāji izdevumu aprēķiniem'!$L$13/100)),0))</f>
        <v>888</v>
      </c>
      <c r="GL12" s="673">
        <f>ROUND(GL25*GL18,0)+(IF('6.Rādītāji izdevumu aprēķiniem'!$G$9="Optimistiskais scenārijs",'10.ISA_pak_klienti_reģioni'!GK12*(('6.Rādītāji izdevumu aprēķiniem'!$L$14/100)),0))</f>
        <v>896</v>
      </c>
      <c r="GM12" s="673">
        <f>ROUND(GM25*GM18,0)+(IF('6.Rādītāji izdevumu aprēķiniem'!$G$9="Optimistiskais scenārijs",'10.ISA_pak_klienti_reģioni'!GL12*(('6.Rādītāji izdevumu aprēķiniem'!$L$15/100)),0))</f>
        <v>902</v>
      </c>
      <c r="GN12" s="673">
        <f>ROUND(GN25*GN18,0)+(IF('6.Rādītāji izdevumu aprēķiniem'!$G$9="Optimistiskais scenārijs",'10.ISA_pak_klienti_reģioni'!GM12*(('6.Rādītāji izdevumu aprēķiniem'!$L$16/100)),0))</f>
        <v>907</v>
      </c>
      <c r="GO12" s="673">
        <f>ROUND(GO25*GO18,0)+(IF('6.Rādītāji izdevumu aprēķiniem'!$G$9="Optimistiskais scenārijs",'10.ISA_pak_klienti_reģioni'!GN12*(('6.Rādītāji izdevumu aprēķiniem'!$L$17/100)),0))</f>
        <v>909</v>
      </c>
      <c r="GP12" s="673">
        <f>ROUND(GP25*GP18,0)+(IF('6.Rādītāji izdevumu aprēķiniem'!$G$9="Optimistiskais scenārijs",'10.ISA_pak_klienti_reģioni'!GO12*(('6.Rādītāji izdevumu aprēķiniem'!$L$18/100)),0))</f>
        <v>911</v>
      </c>
      <c r="GQ12" s="673">
        <f>ROUND(GQ25*GQ18,0)+(IF('6.Rādītāji izdevumu aprēķiniem'!$G$9="Optimistiskais scenārijs",'10.ISA_pak_klienti_reģioni'!GP12*(('6.Rādītāji izdevumu aprēķiniem'!$L$19/100)),0))</f>
        <v>914</v>
      </c>
      <c r="GR12" s="673">
        <f>ROUND(GR25*GR18,0)+(IF('6.Rādītāji izdevumu aprēķiniem'!$G$9="Optimistiskais scenārijs",'10.ISA_pak_klienti_reģioni'!GQ12*(('6.Rādītāji izdevumu aprēķiniem'!$L$20/100)),0))</f>
        <v>916</v>
      </c>
      <c r="GS12" s="673">
        <f>ROUND(GS25*GS18,0)+(IF('6.Rādītāji izdevumu aprēķiniem'!$G$9="Optimistiskais scenārijs",'10.ISA_pak_klienti_reģioni'!GR12*(('6.Rādītāji izdevumu aprēķiniem'!$L$21/100)),0))</f>
        <v>920</v>
      </c>
      <c r="GT12" s="673">
        <f>ROUND(GT25*GT18,0)+(IF('6.Rādītāji izdevumu aprēķiniem'!$G$9="Optimistiskais scenārijs",'10.ISA_pak_klienti_reģioni'!GS12*(('6.Rādītāji izdevumu aprēķiniem'!$L$23/100)),0))</f>
        <v>942</v>
      </c>
      <c r="GU12" s="673">
        <f>ROUND(GU25*GU18,0)+(IF('6.Rādītāji izdevumu aprēķiniem'!$G$9="Optimistiskais scenārijs",'10.ISA_pak_klienti_reģioni'!GT12*(('6.Rādītāji izdevumu aprēķiniem'!$L$23/100)),0))</f>
        <v>949</v>
      </c>
      <c r="GV12" s="681"/>
      <c r="GW12" s="676"/>
      <c r="GX12" s="680">
        <f>'13.ISA_pakalpojum_klienti_fakts'!CW12</f>
        <v>2536</v>
      </c>
      <c r="GY12" s="680">
        <f>'13.ISA_pakalpojum_klienti_fakts'!CX12</f>
        <v>2588</v>
      </c>
      <c r="GZ12" s="680">
        <f>'13.ISA_pakalpojum_klienti_fakts'!CY12</f>
        <v>2415</v>
      </c>
      <c r="HA12" s="680">
        <f>'13.ISA_pakalpojum_klienti_fakts'!CZ12</f>
        <v>1873</v>
      </c>
      <c r="HB12" s="680">
        <f>'13.ISA_pakalpojum_klienti_fakts'!DA12</f>
        <v>1938</v>
      </c>
      <c r="HC12" s="680">
        <f>'13.ISA_pakalpojum_klienti_fakts'!DB12</f>
        <v>1970</v>
      </c>
      <c r="HD12" s="673">
        <f>ROUND(HD25*HD18,0)+(IF('6.Rādītāji izdevumu aprēķiniem'!$G$9="Optimistiskais scenārijs",'10.ISA_pak_klienti_reģioni'!HC12*(('6.Rādītāji izdevumu aprēķiniem'!$L$10+'6.Rādītāji izdevumu aprēķiniem'!$L$11/100)),0))</f>
        <v>1940</v>
      </c>
      <c r="HE12" s="673">
        <f>ROUND(HE25*HE18,0)+(IF('6.Rādītāji izdevumu aprēķiniem'!$G$9="Optimistiskais scenārijs",'10.ISA_pak_klienti_reģioni'!HD12*(('6.Rādītāji izdevumu aprēķiniem'!$L$12/100)),0))</f>
        <v>1922</v>
      </c>
      <c r="HF12" s="673">
        <f>ROUND(HF25*HF18,0)+(IF('6.Rādītāji izdevumu aprēķiniem'!$G$9="Optimistiskais scenārijs",'10.ISA_pak_klienti_reģioni'!HE12*(('6.Rādītāji izdevumu aprēķiniem'!$L$13/100)),0))</f>
        <v>1905</v>
      </c>
      <c r="HG12" s="673">
        <f>ROUND(HG25*HG18,0)+(IF('6.Rādītāji izdevumu aprēķiniem'!$G$9="Optimistiskais scenārijs",'10.ISA_pak_klienti_reģioni'!HF12*(('6.Rādītāji izdevumu aprēķiniem'!$L$14/100)),0))</f>
        <v>1888</v>
      </c>
      <c r="HH12" s="673">
        <f>ROUND(HH25*HH18,0)+(IF('6.Rādītāji izdevumu aprēķiniem'!$G$9="Optimistiskais scenārijs",'10.ISA_pak_klienti_reģioni'!HG12*(('6.Rādītāji izdevumu aprēķiniem'!$L$15/100)),0))</f>
        <v>1869</v>
      </c>
      <c r="HI12" s="673">
        <f>ROUND(HI25*HI18,0)+(IF('6.Rādītāji izdevumu aprēķiniem'!$G$9="Optimistiskais scenārijs",'10.ISA_pak_klienti_reģioni'!HH12*(('6.Rādītāji izdevumu aprēķiniem'!$L$16/100)),0))</f>
        <v>1850</v>
      </c>
      <c r="HJ12" s="673">
        <f>ROUND(HJ25*HJ18,0)+(IF('6.Rādītāji izdevumu aprēķiniem'!$G$9="Optimistiskais scenārijs",'10.ISA_pak_klienti_reģioni'!HI12*(('6.Rādītāji izdevumu aprēķiniem'!$L$17/100)),0))</f>
        <v>1832</v>
      </c>
      <c r="HK12" s="673">
        <f>ROUND(HK25*HK18,0)+(IF('6.Rādītāji izdevumu aprēķiniem'!$G$9="Optimistiskais scenārijs",'10.ISA_pak_klienti_reģioni'!HJ12*(('6.Rādītāji izdevumu aprēķiniem'!$L$18/100)),0))</f>
        <v>1816</v>
      </c>
      <c r="HL12" s="673">
        <f>ROUND(HL25*HL18,0)+(IF('6.Rādītāji izdevumu aprēķiniem'!$G$9="Optimistiskais scenārijs",'10.ISA_pak_klienti_reģioni'!HK12*(('6.Rādītāji izdevumu aprēķiniem'!$L$19/100)),0))</f>
        <v>1803</v>
      </c>
      <c r="HM12" s="673">
        <f>ROUND(HM25*HM18,0)+(IF('6.Rādītāji izdevumu aprēķiniem'!$G$9="Optimistiskais scenārijs",'10.ISA_pak_klienti_reģioni'!HL12*(('6.Rādītāji izdevumu aprēķiniem'!$L$20/100)),0))</f>
        <v>1792</v>
      </c>
      <c r="HN12" s="673">
        <f>ROUND(HN25*HN18,0)+(IF('6.Rādītāji izdevumu aprēķiniem'!$G$9="Optimistiskais scenārijs",'10.ISA_pak_klienti_reģioni'!HM12*(('6.Rādītāji izdevumu aprēķiniem'!$L$21/100)),0))</f>
        <v>1783</v>
      </c>
      <c r="HO12" s="673">
        <f>ROUND(HO25*HO18,0)+(IF('6.Rādītāji izdevumu aprēķiniem'!$G$9="Optimistiskais scenārijs",'10.ISA_pak_klienti_reģioni'!HN12*(('6.Rādītāji izdevumu aprēķiniem'!$L$23/100)),0))</f>
        <v>1726</v>
      </c>
      <c r="HP12" s="673">
        <f>ROUND(HP25*HP18,0)+(IF('6.Rādītāji izdevumu aprēķiniem'!$G$9="Optimistiskais scenārijs",'10.ISA_pak_klienti_reģioni'!HO12*(('6.Rādītāji izdevumu aprēķiniem'!$L$23/100)),0))</f>
        <v>1657</v>
      </c>
      <c r="HQ12" s="681"/>
      <c r="HR12" s="680">
        <f>'13.ISA_pakalpojum_klienti_fakts'!DD12</f>
        <v>0</v>
      </c>
      <c r="HS12" s="680">
        <f>'13.ISA_pakalpojum_klienti_fakts'!DE12</f>
        <v>0</v>
      </c>
      <c r="HT12" s="680">
        <f>'13.ISA_pakalpojum_klienti_fakts'!DF12</f>
        <v>0</v>
      </c>
      <c r="HU12" s="680">
        <f>'13.ISA_pakalpojum_klienti_fakts'!DG12</f>
        <v>0</v>
      </c>
      <c r="HV12" s="680">
        <f>'13.ISA_pakalpojum_klienti_fakts'!DH12</f>
        <v>0</v>
      </c>
      <c r="HW12" s="680">
        <f>'13.ISA_pakalpojum_klienti_fakts'!DI12</f>
        <v>0</v>
      </c>
      <c r="HX12" s="673">
        <f>ROUND(HX25*HX18,0)</f>
        <v>0</v>
      </c>
      <c r="HY12" s="673">
        <f>ROUND(HY25*HY18,0)+(IF('6.Rādītāji izdevumu aprēķiniem'!$G$9="Optimistiskais scenārijs",'10.ISA_pak_klienti_reģioni'!HX12*(('6.Rādītāji izdevumu aprēķiniem'!$L$12)),0))</f>
        <v>0</v>
      </c>
      <c r="HZ12" s="673">
        <f>ROUND(HZ25*HZ18,0)+(IF('6.Rādītāji izdevumu aprēķiniem'!$G$9="Optimistiskais scenārijs",'10.ISA_pak_klienti_reģioni'!HY12*(('6.Rādītāji izdevumu aprēķiniem'!$L$13)),0))</f>
        <v>0</v>
      </c>
      <c r="IA12" s="673">
        <f>ROUND(IA25*IA18,0)+(IF('6.Rādītāji izdevumu aprēķiniem'!$G$9="Optimistiskais scenārijs",'10.ISA_pak_klienti_reģioni'!HZ12*(('6.Rādītāji izdevumu aprēķiniem'!$L$14)),0))</f>
        <v>0</v>
      </c>
      <c r="IB12" s="673">
        <f>ROUND(IB25*IB18,0)+(IF('6.Rādītāji izdevumu aprēķiniem'!$G$9="Optimistiskais scenārijs",'10.ISA_pak_klienti_reģioni'!IA12*(('6.Rādītāji izdevumu aprēķiniem'!$L$15)),0))</f>
        <v>0</v>
      </c>
      <c r="IC12" s="673">
        <f>ROUND(IC25*IC18,0)+(IF('6.Rādītāji izdevumu aprēķiniem'!$G$9="Optimistiskais scenārijs",'10.ISA_pak_klienti_reģioni'!IB12*(('6.Rādītāji izdevumu aprēķiniem'!$L$16)),0))</f>
        <v>0</v>
      </c>
      <c r="ID12" s="673">
        <f>ROUND(ID25*ID18,0)+(IF('6.Rādītāji izdevumu aprēķiniem'!$G$9="Optimistiskais scenārijs",'10.ISA_pak_klienti_reģioni'!IC12*(('6.Rādītāji izdevumu aprēķiniem'!$L$17)),0))</f>
        <v>0</v>
      </c>
      <c r="IE12" s="673">
        <f>ROUND(IE25*IE18,0)+(IF('6.Rādītāji izdevumu aprēķiniem'!$G$9="Optimistiskais scenārijs",'10.ISA_pak_klienti_reģioni'!ID12*(('6.Rādītāji izdevumu aprēķiniem'!$L$18)),0))</f>
        <v>0</v>
      </c>
      <c r="IF12" s="673">
        <f>ROUND(IF25*IF18,0)+(IF('6.Rādītāji izdevumu aprēķiniem'!$G$9="Optimistiskais scenārijs",'10.ISA_pak_klienti_reģioni'!IE12*(('6.Rādītāji izdevumu aprēķiniem'!$L$19)),0))</f>
        <v>0</v>
      </c>
      <c r="IG12" s="673">
        <f>ROUND(IG25*IG18,0)+(IF('6.Rādītāji izdevumu aprēķiniem'!$G$9="Optimistiskais scenārijs",'10.ISA_pak_klienti_reģioni'!IF12*(('6.Rādītāji izdevumu aprēķiniem'!$L$20)),0))</f>
        <v>0</v>
      </c>
      <c r="IH12" s="673">
        <f>ROUND(IH25*IH18,0)+(IF('6.Rādītāji izdevumu aprēķiniem'!$G$9="Optimistiskais scenārijs",'10.ISA_pak_klienti_reģioni'!IG12*(('6.Rādītāji izdevumu aprēķiniem'!$L$21)),0))</f>
        <v>0</v>
      </c>
      <c r="II12" s="673">
        <f t="shared" si="85"/>
        <v>0</v>
      </c>
      <c r="IJ12" s="673">
        <f t="shared" si="85"/>
        <v>0</v>
      </c>
      <c r="IK12" s="681"/>
      <c r="IL12" s="680">
        <f>'13.ISA_pakalpojum_klienti_fakts'!DK12</f>
        <v>2536</v>
      </c>
      <c r="IM12" s="680">
        <f>'13.ISA_pakalpojum_klienti_fakts'!DL12</f>
        <v>2588</v>
      </c>
      <c r="IN12" s="680">
        <f>'13.ISA_pakalpojum_klienti_fakts'!DM12</f>
        <v>2415</v>
      </c>
      <c r="IO12" s="680">
        <f>'13.ISA_pakalpojum_klienti_fakts'!DN12</f>
        <v>1873</v>
      </c>
      <c r="IP12" s="680">
        <f>'13.ISA_pakalpojum_klienti_fakts'!DO12</f>
        <v>1938</v>
      </c>
      <c r="IQ12" s="680">
        <f>'13.ISA_pakalpojum_klienti_fakts'!DP12</f>
        <v>1970</v>
      </c>
      <c r="IR12" s="673">
        <f>ROUND(IR25*IR18,0)+(IF('6.Rādītāji izdevumu aprēķiniem'!$G$9="Optimistiskais scenārijs",'10.ISA_pak_klienti_reģioni'!IQ12*(('6.Rādītāji izdevumu aprēķiniem'!$L$10+'6.Rādītāji izdevumu aprēķiniem'!$L$11/100)),0))</f>
        <v>1940</v>
      </c>
      <c r="IS12" s="673">
        <f>ROUND(IS25*IS18,0)+(IF('6.Rādītāji izdevumu aprēķiniem'!$G$9="Optimistiskais scenārijs",'10.ISA_pak_klienti_reģioni'!IR12*(('6.Rādītāji izdevumu aprēķiniem'!$L$12/100)),0))</f>
        <v>1918</v>
      </c>
      <c r="IT12" s="673">
        <f>ROUND(IT25*IT18,0)+(IF('6.Rādītāji izdevumu aprēķiniem'!$G$9="Optimistiskais scenārijs",'10.ISA_pak_klienti_reģioni'!IS12*(('6.Rādītāji izdevumu aprēķiniem'!$L$13/100)),0))</f>
        <v>1895</v>
      </c>
      <c r="IU12" s="673">
        <f>ROUND(IU25*IU18,0)+(IF('6.Rādītāji izdevumu aprēķiniem'!$G$9="Optimistiskais scenārijs",'10.ISA_pak_klienti_reģioni'!IT12*(('6.Rādītāji izdevumu aprēķiniem'!$L$14/100)),0))</f>
        <v>1872</v>
      </c>
      <c r="IV12" s="673">
        <f>ROUND(IV25*IV18,0)+(IF('6.Rādītāji izdevumu aprēķiniem'!$G$9="Optimistiskais scenārijs",'10.ISA_pak_klienti_reģioni'!IU12*(('6.Rādītāji izdevumu aprēķiniem'!$L$15/100)),0))</f>
        <v>1850</v>
      </c>
      <c r="IW12" s="673">
        <f>ROUND(IW25*IW18,0)+(IF('6.Rādītāji izdevumu aprēķiniem'!$G$9="Optimistiskais scenārijs",'10.ISA_pak_klienti_reģioni'!IV12*(('6.Rādītāji izdevumu aprēķiniem'!$L$16/100)),0))</f>
        <v>1828</v>
      </c>
      <c r="IX12" s="673">
        <f>ROUND(IX25*IX18,0)+(IF('6.Rādītāji izdevumu aprēķiniem'!$G$9="Optimistiskais scenārijs",'10.ISA_pak_klienti_reģioni'!IW12*(('6.Rādītāji izdevumu aprēķiniem'!$L$17/100)),0))</f>
        <v>1806</v>
      </c>
      <c r="IY12" s="673">
        <f>ROUND(IY25*IY18,0)+(IF('6.Rādītāji izdevumu aprēķiniem'!$G$9="Optimistiskais scenārijs",'10.ISA_pak_klienti_reģioni'!IX12*(('6.Rādītāji izdevumu aprēķiniem'!$L$18/100)),0))</f>
        <v>1786</v>
      </c>
      <c r="IZ12" s="673">
        <f>ROUND(IZ25*IZ18,0)+(IF('6.Rādītāji izdevumu aprēķiniem'!$G$9="Optimistiskais scenārijs",'10.ISA_pak_klienti_reģioni'!IY12*(('6.Rādītāji izdevumu aprēķiniem'!$L$19/100)),0))</f>
        <v>1766</v>
      </c>
      <c r="JA12" s="673">
        <f>ROUND(JA25*JA18,0)+(IF('6.Rādītāji izdevumu aprēķiniem'!$G$9="Optimistiskais scenārijs",'10.ISA_pak_klienti_reģioni'!IZ12*(('6.Rādītāji izdevumu aprēķiniem'!$L$20/100)),0))</f>
        <v>1747</v>
      </c>
      <c r="JB12" s="673">
        <f>ROUND(JB25*JB18,0)+(IF('6.Rādītāji izdevumu aprēķiniem'!$G$9="Optimistiskais scenārijs",'10.ISA_pak_klienti_reģioni'!JA12*(('6.Rādītāji izdevumu aprēķiniem'!$L$21/100)),0))</f>
        <v>1731</v>
      </c>
      <c r="JC12" s="673">
        <f>ROUND(JC25*JC18,0)+(IF('6.Rādītāji izdevumu aprēķiniem'!$G$9="Optimistiskais scenārijs",'10.ISA_pak_klienti_reģioni'!JB12*(('6.Rādītāji izdevumu aprēķiniem'!$L$23/100)),0))</f>
        <v>1655</v>
      </c>
      <c r="JD12" s="673">
        <f>ROUND(JD25*JD18,0)+(IF('6.Rādītāji izdevumu aprēķiniem'!$G$9="Optimistiskais scenārijs",'10.ISA_pak_klienti_reģioni'!JC12*(('6.Rādītāji izdevumu aprēķiniem'!$L$23/100)),0))</f>
        <v>1589</v>
      </c>
      <c r="JE12" s="676"/>
      <c r="JF12" s="680">
        <f>'13.ISA_pakalpojum_klienti_fakts'!CG12</f>
        <v>0</v>
      </c>
      <c r="JG12" s="680">
        <f>'13.ISA_pakalpojum_klienti_fakts'!CH12</f>
        <v>0</v>
      </c>
      <c r="JH12" s="680">
        <f>'13.ISA_pakalpojum_klienti_fakts'!CI12</f>
        <v>0</v>
      </c>
      <c r="JI12" s="680">
        <f>'13.ISA_pakalpojum_klienti_fakts'!CJ12</f>
        <v>0</v>
      </c>
      <c r="JJ12" s="680">
        <f>'13.ISA_pakalpojum_klienti_fakts'!CK12</f>
        <v>1</v>
      </c>
      <c r="JK12" s="680">
        <f>'13.ISA_pakalpojum_klienti_fakts'!CL12</f>
        <v>0</v>
      </c>
      <c r="JL12" s="673">
        <f>ROUND(JL25*JL18,0)+(IF('6.Rādītāji izdevumu aprēķiniem'!$G$9="Optimistiskais scenārijs",'10.ISA_pak_klienti_reģioni'!JK12*(('6.Rādītāji izdevumu aprēķiniem'!$L$10+'6.Rādītāji izdevumu aprēķiniem'!$L$11/100)),0))</f>
        <v>0</v>
      </c>
      <c r="JM12" s="673">
        <f>ROUND(JM25*JM18,0)+(IF('6.Rādītāji izdevumu aprēķiniem'!$G$9="Optimistiskais scenārijs",'10.ISA_pak_klienti_reģioni'!JL12*(('6.Rādītāji izdevumu aprēķiniem'!$L$12/100)),0))</f>
        <v>0</v>
      </c>
      <c r="JN12" s="673">
        <f>ROUND(JN25*JN18,0)+(IF('6.Rādītāji izdevumu aprēķiniem'!$G$9="Optimistiskais scenārijs",'10.ISA_pak_klienti_reģioni'!JM12*(('6.Rādītāji izdevumu aprēķiniem'!$L$13/100)),0))</f>
        <v>0</v>
      </c>
      <c r="JO12" s="673">
        <f>ROUND(JO25*JO18,0)+(IF('6.Rādītāji izdevumu aprēķiniem'!$G$9="Optimistiskais scenārijs",'10.ISA_pak_klienti_reģioni'!JN12*(('6.Rādītāji izdevumu aprēķiniem'!$L$14/100)),0))</f>
        <v>0</v>
      </c>
      <c r="JP12" s="673">
        <f>ROUND(JP25*JP18,0)+(IF('6.Rādītāji izdevumu aprēķiniem'!$G$9="Optimistiskais scenārijs",'10.ISA_pak_klienti_reģioni'!JO12*(('6.Rādītāji izdevumu aprēķiniem'!$L$15/100)),0))</f>
        <v>0</v>
      </c>
      <c r="JQ12" s="673">
        <f>ROUND(JQ25*JQ18,0)+(IF('6.Rādītāji izdevumu aprēķiniem'!$G$9="Optimistiskais scenārijs",'10.ISA_pak_klienti_reģioni'!JP12*(('6.Rādītāji izdevumu aprēķiniem'!$L$16/100)),0))</f>
        <v>0</v>
      </c>
      <c r="JR12" s="673">
        <f>ROUND(JR25*JR18,0)+(IF('6.Rādītāji izdevumu aprēķiniem'!$G$9="Optimistiskais scenārijs",'10.ISA_pak_klienti_reģioni'!JQ12*(('6.Rādītāji izdevumu aprēķiniem'!$L$17/100)),0))</f>
        <v>0</v>
      </c>
      <c r="JS12" s="673">
        <f>ROUND(JS25*JS18,0)+(IF('6.Rādītāji izdevumu aprēķiniem'!$G$9="Optimistiskais scenārijs",'10.ISA_pak_klienti_reģioni'!JR12*(('6.Rādītāji izdevumu aprēķiniem'!$L$18/100)),0))</f>
        <v>0</v>
      </c>
      <c r="JT12" s="673">
        <f>ROUND(JT25*JT18,0)+(IF('6.Rādītāji izdevumu aprēķiniem'!$G$9="Optimistiskais scenārijs",'10.ISA_pak_klienti_reģioni'!JS12*(('6.Rādītāji izdevumu aprēķiniem'!$L$19/100)),0))</f>
        <v>0</v>
      </c>
      <c r="JU12" s="673">
        <f>ROUND(JU25*JU18,0)+(IF('6.Rādītāji izdevumu aprēķiniem'!$G$9="Optimistiskais scenārijs",'10.ISA_pak_klienti_reģioni'!JT12*(('6.Rādītāji izdevumu aprēķiniem'!$L$20/100)),0))</f>
        <v>0</v>
      </c>
      <c r="JV12" s="673">
        <f>ROUND(JV25*JV18,0)+(IF('6.Rādītāji izdevumu aprēķiniem'!$G$9="Optimistiskais scenārijs",'10.ISA_pak_klienti_reģioni'!JU12*(('6.Rādītāji izdevumu aprēķiniem'!$L$21/100)),0))</f>
        <v>0</v>
      </c>
      <c r="JW12" s="673">
        <f>ROUND(JW25*JW18,0)+(IF('6.Rādītāji izdevumu aprēķiniem'!$G$9="Optimistiskais scenārijs",'10.ISA_pak_klienti_reģioni'!JV12*(('6.Rādītāji izdevumu aprēķiniem'!$L$23/100)),0))</f>
        <v>0</v>
      </c>
      <c r="JX12" s="673">
        <f>ROUND(JX25*JX18,0)+(IF('6.Rādītāji izdevumu aprēķiniem'!$G$9="Optimistiskais scenārijs",'10.ISA_pak_klienti_reģioni'!JW12*(('6.Rādītāji izdevumu aprēķiniem'!$L$23/100)),0))</f>
        <v>0</v>
      </c>
      <c r="JZ12" s="1357" t="s">
        <v>308</v>
      </c>
      <c r="KA12" s="1337">
        <f t="shared" si="89"/>
        <v>2264</v>
      </c>
      <c r="KB12" s="1337">
        <f t="shared" si="86"/>
        <v>1874</v>
      </c>
      <c r="KC12" s="1337">
        <f t="shared" si="86"/>
        <v>1856</v>
      </c>
      <c r="KD12" s="1337">
        <f t="shared" si="86"/>
        <v>1840</v>
      </c>
      <c r="KE12" s="1337">
        <f t="shared" si="86"/>
        <v>1823</v>
      </c>
      <c r="KF12" s="1337">
        <f t="shared" si="86"/>
        <v>1803</v>
      </c>
      <c r="KG12" s="1337">
        <f t="shared" si="86"/>
        <v>1784</v>
      </c>
      <c r="KH12" s="1337">
        <f t="shared" si="86"/>
        <v>1769</v>
      </c>
      <c r="KI12" s="1337">
        <f t="shared" si="86"/>
        <v>1756</v>
      </c>
      <c r="KJ12" s="1337">
        <f t="shared" si="86"/>
        <v>1745</v>
      </c>
      <c r="KK12" s="1337">
        <f t="shared" si="86"/>
        <v>1736</v>
      </c>
      <c r="KL12" s="1337">
        <f t="shared" si="86"/>
        <v>1680</v>
      </c>
      <c r="KM12" s="1338">
        <f t="shared" si="86"/>
        <v>1613</v>
      </c>
      <c r="KN12" s="1336">
        <f t="shared" si="90"/>
        <v>1940</v>
      </c>
      <c r="KO12" s="1337">
        <f t="shared" si="87"/>
        <v>1918</v>
      </c>
      <c r="KP12" s="1337">
        <f t="shared" si="87"/>
        <v>1895</v>
      </c>
      <c r="KQ12" s="1337">
        <f t="shared" si="87"/>
        <v>1872</v>
      </c>
      <c r="KR12" s="1337">
        <f t="shared" si="87"/>
        <v>1850</v>
      </c>
      <c r="KS12" s="1337">
        <f t="shared" si="87"/>
        <v>1828</v>
      </c>
      <c r="KT12" s="1337">
        <f t="shared" si="87"/>
        <v>1806</v>
      </c>
      <c r="KU12" s="1337">
        <f t="shared" si="87"/>
        <v>1786</v>
      </c>
      <c r="KV12" s="1337">
        <f t="shared" si="87"/>
        <v>1766</v>
      </c>
      <c r="KW12" s="1337">
        <f t="shared" si="87"/>
        <v>1747</v>
      </c>
      <c r="KX12" s="1337">
        <f t="shared" si="87"/>
        <v>1731</v>
      </c>
      <c r="KY12" s="1337">
        <f t="shared" si="87"/>
        <v>1655</v>
      </c>
      <c r="KZ12" s="1337">
        <f t="shared" si="87"/>
        <v>1589</v>
      </c>
      <c r="LA12" s="1363">
        <f t="shared" si="91"/>
        <v>4204</v>
      </c>
      <c r="LB12" s="1337">
        <f t="shared" si="88"/>
        <v>3792</v>
      </c>
      <c r="LC12" s="1337">
        <f t="shared" si="88"/>
        <v>3751</v>
      </c>
      <c r="LD12" s="1337">
        <f t="shared" si="88"/>
        <v>3712</v>
      </c>
      <c r="LE12" s="1337">
        <f t="shared" si="88"/>
        <v>3673</v>
      </c>
      <c r="LF12" s="1337">
        <f t="shared" si="88"/>
        <v>3631</v>
      </c>
      <c r="LG12" s="1337">
        <f t="shared" si="88"/>
        <v>3590</v>
      </c>
      <c r="LH12" s="1337">
        <f t="shared" si="88"/>
        <v>3555</v>
      </c>
      <c r="LI12" s="1337">
        <f t="shared" si="88"/>
        <v>3522</v>
      </c>
      <c r="LJ12" s="1337">
        <f t="shared" si="88"/>
        <v>3492</v>
      </c>
      <c r="LK12" s="1337">
        <f t="shared" si="88"/>
        <v>3467</v>
      </c>
      <c r="LL12" s="1337">
        <f t="shared" si="88"/>
        <v>3335</v>
      </c>
      <c r="LM12" s="1365">
        <f t="shared" si="88"/>
        <v>3202</v>
      </c>
    </row>
    <row r="13" spans="1:325" s="556" customFormat="1" ht="15.75" thickBot="1" x14ac:dyDescent="0.3">
      <c r="A13" s="682"/>
      <c r="B13" s="683" t="s">
        <v>309</v>
      </c>
      <c r="C13" s="679">
        <f>'13.ISA_pakalpojum_klienti_fakts'!D13</f>
        <v>773</v>
      </c>
      <c r="D13" s="684">
        <f>'13.ISA_pakalpojum_klienti_fakts'!E13</f>
        <v>850</v>
      </c>
      <c r="E13" s="684">
        <f>'13.ISA_pakalpojum_klienti_fakts'!F13</f>
        <v>917</v>
      </c>
      <c r="F13" s="679">
        <f>'13.ISA_pakalpojum_klienti_fakts'!G13</f>
        <v>1246</v>
      </c>
      <c r="G13" s="684">
        <f>'13.ISA_pakalpojum_klienti_fakts'!H13</f>
        <v>948</v>
      </c>
      <c r="H13" s="684">
        <f>'13.ISA_pakalpojum_klienti_fakts'!I13</f>
        <v>976</v>
      </c>
      <c r="I13" s="673">
        <f>ROUND(I26*I19,0)+(IF('6.Rādītāji izdevumu aprēķiniem'!$G$9="Optimistiskais scenārijs",'10.ISA_pak_klienti_reģioni'!H13*(('6.Rādītāji izdevumu aprēķiniem'!$L$10+'6.Rādītāji izdevumu aprēķiniem'!$L$11/100)),0))</f>
        <v>886</v>
      </c>
      <c r="J13" s="673">
        <f>ROUND(J26*J19,0)+(IF('6.Rādītāji izdevumu aprēķiniem'!$G$9="Optimistiskais scenārijs",'10.ISA_pak_klienti_reģioni'!I13*(('6.Rādītāji izdevumu aprēķiniem'!$L$12/100)),0))</f>
        <v>878</v>
      </c>
      <c r="K13" s="673">
        <f>ROUND(K26*K19,0)+(IF('6.Rādītāji izdevumu aprēķiniem'!$G$9="Optimistiskais scenārijs",'10.ISA_pak_klienti_reģioni'!J13*(('6.Rādītāji izdevumu aprēķiniem'!$L$13/100)),0))</f>
        <v>870</v>
      </c>
      <c r="L13" s="673">
        <f>ROUND(L26*L19,0)+(IF('6.Rādītāji izdevumu aprēķiniem'!$G$9="Optimistiskais scenārijs",'10.ISA_pak_klienti_reģioni'!K13*(('6.Rādītāji izdevumu aprēķiniem'!$L$14/100)),0))</f>
        <v>862</v>
      </c>
      <c r="M13" s="673">
        <f>ROUND(M26*M19,0)+(IF('6.Rādītāji izdevumu aprēķiniem'!$G$9="Optimistiskais scenārijs",'10.ISA_pak_klienti_reģioni'!L13*(('6.Rādītāji izdevumu aprēķiniem'!$L$15/100)),0))</f>
        <v>854</v>
      </c>
      <c r="N13" s="673">
        <f>ROUND(N26*N19,0)+(IF('6.Rādītāji izdevumu aprēķiniem'!$G$9="Optimistiskais scenārijs",'10.ISA_pak_klienti_reģioni'!M13*(('6.Rādītāji izdevumu aprēķiniem'!$L$16/100)),0))</f>
        <v>845</v>
      </c>
      <c r="O13" s="673">
        <f>ROUND(O26*O19,0)+(IF('6.Rādītāji izdevumu aprēķiniem'!$G$9="Optimistiskais scenārijs",'10.ISA_pak_klienti_reģioni'!N13*(('6.Rādītāji izdevumu aprēķiniem'!$L$17/100)),0))</f>
        <v>837</v>
      </c>
      <c r="P13" s="673">
        <f>ROUND(P26*P19,0)+(IF('6.Rādītāji izdevumu aprēķiniem'!$G$9="Optimistiskais scenārijs",'10.ISA_pak_klienti_reģioni'!O13*(('6.Rādītāji izdevumu aprēķiniem'!$L$18/100)),0))</f>
        <v>830</v>
      </c>
      <c r="Q13" s="673">
        <f>ROUND(Q26*Q19,0)+(IF('6.Rādītāji izdevumu aprēķiniem'!$G$9="Optimistiskais scenārijs",'10.ISA_pak_klienti_reģioni'!P13*(('6.Rādītāji izdevumu aprēķiniem'!$L$19/100)),0))</f>
        <v>824</v>
      </c>
      <c r="R13" s="673">
        <f>ROUND(R26*R19,0)+(IF('6.Rādītāji izdevumu aprēķiniem'!$G$9="Optimistiskais scenārijs",'10.ISA_pak_klienti_reģioni'!Q13*(('6.Rādītāji izdevumu aprēķiniem'!$L$20/100)),0))</f>
        <v>819</v>
      </c>
      <c r="S13" s="673">
        <f>ROUND(S26*S19,0)+(IF('6.Rādītāji izdevumu aprēķiniem'!$G$9="Optimistiskais scenārijs",'10.ISA_pak_klienti_reģioni'!R13*(('6.Rādītāji izdevumu aprēķiniem'!$L$21/100)),0))</f>
        <v>814</v>
      </c>
      <c r="T13" s="673">
        <f>ROUND(T26*T19,0)+(IF('6.Rādītāji izdevumu aprēķiniem'!$G$9="Optimistiskais scenārijs",'10.ISA_pak_klienti_reģioni'!S13*(('6.Rādītāji izdevumu aprēķiniem'!$L$23/100)),0))</f>
        <v>788</v>
      </c>
      <c r="U13" s="673">
        <f>ROUND(U26*U19,0)+(IF('6.Rādītāji izdevumu aprēķiniem'!$G$9="Optimistiskais scenārijs",'10.ISA_pak_klienti_reģioni'!T13*(('6.Rādītāji izdevumu aprēķiniem'!$L$23/100)),0))</f>
        <v>757</v>
      </c>
      <c r="V13" s="685"/>
      <c r="W13" s="684">
        <f>'13.ISA_pakalpojum_klienti_fakts'!J13</f>
        <v>14</v>
      </c>
      <c r="X13" s="684">
        <f>'13.ISA_pakalpojum_klienti_fakts'!K13</f>
        <v>1</v>
      </c>
      <c r="Y13" s="684">
        <f>'13.ISA_pakalpojum_klienti_fakts'!L13</f>
        <v>6</v>
      </c>
      <c r="Z13" s="679">
        <f>'13.ISA_pakalpojum_klienti_fakts'!M13</f>
        <v>0</v>
      </c>
      <c r="AA13" s="684">
        <f>'13.ISA_pakalpojum_klienti_fakts'!N13</f>
        <v>29</v>
      </c>
      <c r="AB13" s="684">
        <f>'13.ISA_pakalpojum_klienti_fakts'!O13</f>
        <v>72</v>
      </c>
      <c r="AC13" s="673">
        <f>ROUND(AC26*AC19,0)</f>
        <v>71</v>
      </c>
      <c r="AD13" s="673">
        <f>ROUND(AD26*AD19,0)+(IF('6.Rādītāji izdevumu aprēķiniem'!$G$9="Optimistiskais scenārijs",'10.ISA_pak_klienti_reģioni'!AC13*(('6.Rādītāji izdevumu aprēķiniem'!$L$12)),0))</f>
        <v>69</v>
      </c>
      <c r="AE13" s="673">
        <f>ROUND(AE26*AE19,0)+(IF('6.Rādītāji izdevumu aprēķiniem'!$G$9="Optimistiskais scenārijs",'10.ISA_pak_klienti_reģioni'!AD13*(('6.Rādītāji izdevumu aprēķiniem'!$L$13)),0))</f>
        <v>68</v>
      </c>
      <c r="AF13" s="673">
        <f>ROUND(AF26*AF19,0)+(IF('6.Rādītāji izdevumu aprēķiniem'!$G$9="Optimistiskais scenārijs",'10.ISA_pak_klienti_reģioni'!AE13*(('6.Rādītāji izdevumu aprēķiniem'!$L$14)),0))</f>
        <v>66</v>
      </c>
      <c r="AG13" s="673">
        <f>ROUND(AG26*AG19,0)+(IF('6.Rādītāji izdevumu aprēķiniem'!$G$9="Optimistiskais scenārijs",'10.ISA_pak_klienti_reģioni'!AF13*(('6.Rādītāji izdevumu aprēķiniem'!$L$15)),0))</f>
        <v>65</v>
      </c>
      <c r="AH13" s="673">
        <f>ROUND(AH26*AH19,0)+(IF('6.Rādītāji izdevumu aprēķiniem'!$G$9="Optimistiskais scenārijs",'10.ISA_pak_klienti_reģioni'!AG13*(('6.Rādītāji izdevumu aprēķiniem'!$L$16)),0))</f>
        <v>63</v>
      </c>
      <c r="AI13" s="673">
        <f>ROUND(AI26*AI19,0)+(IF('6.Rādītāji izdevumu aprēķiniem'!$G$9="Optimistiskais scenārijs",'10.ISA_pak_klienti_reģioni'!AH13*(('6.Rādītāji izdevumu aprēķiniem'!$L$17)),0))</f>
        <v>62</v>
      </c>
      <c r="AJ13" s="673">
        <f>ROUND(AJ26*AJ19,0)+(IF('6.Rādītāji izdevumu aprēķiniem'!$G$9="Optimistiskais scenārijs",'10.ISA_pak_klienti_reģioni'!AI13*(('6.Rādītāji izdevumu aprēķiniem'!$L$18)),0))</f>
        <v>61</v>
      </c>
      <c r="AK13" s="673">
        <f>ROUND(AK26*AK19,0)+(IF('6.Rādītāji izdevumu aprēķiniem'!$G$9="Optimistiskais scenārijs",'10.ISA_pak_klienti_reģioni'!AJ13*(('6.Rādītāji izdevumu aprēķiniem'!$L$19)),0))</f>
        <v>59</v>
      </c>
      <c r="AL13" s="673">
        <f>ROUND(AL26*AL19,0)+(IF('6.Rādītāji izdevumu aprēķiniem'!$G$9="Optimistiskais scenārijs",'10.ISA_pak_klienti_reģioni'!AK13*(('6.Rādītāji izdevumu aprēķiniem'!$L$20)),0))</f>
        <v>57</v>
      </c>
      <c r="AM13" s="673">
        <f>ROUND(AM26*AM19,0)+(IF('6.Rādītāji izdevumu aprēķiniem'!$G$9="Optimistiskais scenārijs",'10.ISA_pak_klienti_reģioni'!AL13*(('6.Rādītāji izdevumu aprēķiniem'!$L$21)),0))</f>
        <v>55</v>
      </c>
      <c r="AN13" s="673">
        <f t="shared" si="78"/>
        <v>50</v>
      </c>
      <c r="AO13" s="673">
        <f t="shared" si="78"/>
        <v>48</v>
      </c>
      <c r="AP13" s="685"/>
      <c r="AQ13" s="684">
        <f>'13.ISA_pakalpojum_klienti_fakts'!P13</f>
        <v>787</v>
      </c>
      <c r="AR13" s="684">
        <f>'13.ISA_pakalpojum_klienti_fakts'!Q13</f>
        <v>851</v>
      </c>
      <c r="AS13" s="684">
        <f>'13.ISA_pakalpojum_klienti_fakts'!R13</f>
        <v>923</v>
      </c>
      <c r="AT13" s="679">
        <f>'13.ISA_pakalpojum_klienti_fakts'!S13</f>
        <v>1246</v>
      </c>
      <c r="AU13" s="684">
        <f>'13.ISA_pakalpojum_klienti_fakts'!T13</f>
        <v>977</v>
      </c>
      <c r="AV13" s="684">
        <f>'13.ISA_pakalpojum_klienti_fakts'!U13</f>
        <v>1048</v>
      </c>
      <c r="AW13" s="673">
        <f t="shared" si="79"/>
        <v>957</v>
      </c>
      <c r="AX13" s="673">
        <f t="shared" si="79"/>
        <v>947</v>
      </c>
      <c r="AY13" s="673">
        <f t="shared" si="79"/>
        <v>938</v>
      </c>
      <c r="AZ13" s="673">
        <f t="shared" si="79"/>
        <v>928</v>
      </c>
      <c r="BA13" s="673">
        <f t="shared" si="79"/>
        <v>919</v>
      </c>
      <c r="BB13" s="673">
        <f t="shared" si="79"/>
        <v>908</v>
      </c>
      <c r="BC13" s="673">
        <f t="shared" si="79"/>
        <v>899</v>
      </c>
      <c r="BD13" s="673">
        <f t="shared" si="79"/>
        <v>891</v>
      </c>
      <c r="BE13" s="673">
        <f t="shared" si="79"/>
        <v>883</v>
      </c>
      <c r="BF13" s="673">
        <f t="shared" si="79"/>
        <v>876</v>
      </c>
      <c r="BG13" s="673">
        <f t="shared" si="79"/>
        <v>869</v>
      </c>
      <c r="BH13" s="673">
        <f t="shared" si="79"/>
        <v>838</v>
      </c>
      <c r="BI13" s="673">
        <f t="shared" si="79"/>
        <v>805</v>
      </c>
      <c r="BJ13" s="685"/>
      <c r="BK13" s="686"/>
      <c r="BL13" s="684">
        <f>'13.ISA_pakalpojum_klienti_fakts'!W13</f>
        <v>37</v>
      </c>
      <c r="BM13" s="684">
        <f>'13.ISA_pakalpojum_klienti_fakts'!X13</f>
        <v>39</v>
      </c>
      <c r="BN13" s="684">
        <f>'13.ISA_pakalpojum_klienti_fakts'!Y13</f>
        <v>51</v>
      </c>
      <c r="BO13" s="684">
        <f>'13.ISA_pakalpojum_klienti_fakts'!Z13</f>
        <v>57</v>
      </c>
      <c r="BP13" s="684">
        <f>'13.ISA_pakalpojum_klienti_fakts'!AA13</f>
        <v>82</v>
      </c>
      <c r="BQ13" s="684">
        <f>'13.ISA_pakalpojum_klienti_fakts'!AB13</f>
        <v>100</v>
      </c>
      <c r="BR13" s="673">
        <f>ROUND(BR26*BR19,0)+(IF('6.Rādītāji izdevumu aprēķiniem'!$G$9="Optimistiskais scenārijs",'10.ISA_pak_klienti_reģioni'!BQ13*(('6.Rādītāji izdevumu aprēķiniem'!$L$10+'6.Rādītāji izdevumu aprēķiniem'!$L$11/100)),0))</f>
        <v>101</v>
      </c>
      <c r="BS13" s="673">
        <f>ROUND(BS26*BS19,0)+(IF('6.Rādītāji izdevumu aprēķiniem'!$G$9="Optimistiskais scenārijs",'10.ISA_pak_klienti_reģioni'!BR13*(('6.Rādītāji izdevumu aprēķiniem'!$L$12/100)),0))</f>
        <v>100</v>
      </c>
      <c r="BT13" s="673">
        <f>ROUND(BT26*BT19,0)+(IF('6.Rādītāji izdevumu aprēķiniem'!$G$9="Optimistiskais scenārijs",'10.ISA_pak_klienti_reģioni'!BS13*(('6.Rādītāji izdevumu aprēķiniem'!$L$13/100)),0))</f>
        <v>100</v>
      </c>
      <c r="BU13" s="673">
        <f>ROUND(BU26*BU19,0)+(IF('6.Rādītāji izdevumu aprēķiniem'!$G$9="Optimistiskais scenārijs",'10.ISA_pak_klienti_reģioni'!BT13*(('6.Rādītāji izdevumu aprēķiniem'!$L$14/100)),0))</f>
        <v>99</v>
      </c>
      <c r="BV13" s="673">
        <f>ROUND(BV26*BV19,0)+(IF('6.Rādītāji izdevumu aprēķiniem'!$G$9="Optimistiskais scenārijs",'10.ISA_pak_klienti_reģioni'!BU13*(('6.Rādītāji izdevumu aprēķiniem'!$L$15/100)),0))</f>
        <v>98</v>
      </c>
      <c r="BW13" s="673">
        <f>ROUND(BW26*BW19,0)+(IF('6.Rādītāji izdevumu aprēķiniem'!$G$9="Optimistiskais scenārijs",'10.ISA_pak_klienti_reģioni'!BV13*(('6.Rādītāji izdevumu aprēķiniem'!$L$16/100)),0))</f>
        <v>97</v>
      </c>
      <c r="BX13" s="673">
        <f>ROUND(BX26*BX19,0)+(IF('6.Rādītāji izdevumu aprēķiniem'!$G$9="Optimistiskais scenārijs",'10.ISA_pak_klienti_reģioni'!BW13*(('6.Rādītāji izdevumu aprēķiniem'!$L$17/100)),0))</f>
        <v>96</v>
      </c>
      <c r="BY13" s="673">
        <f>ROUND(BY26*BY19,0)+(IF('6.Rādītāji izdevumu aprēķiniem'!$G$9="Optimistiskais scenārijs",'10.ISA_pak_klienti_reģioni'!BX13*(('6.Rādītāji izdevumu aprēķiniem'!$L$18/100)),0))</f>
        <v>95</v>
      </c>
      <c r="BZ13" s="673">
        <f>ROUND(BZ26*BZ19,0)+(IF('6.Rādītāji izdevumu aprēķiniem'!$G$9="Optimistiskais scenārijs",'10.ISA_pak_klienti_reģioni'!BY13*(('6.Rādītāji izdevumu aprēķiniem'!$L$19/100)),0))</f>
        <v>94</v>
      </c>
      <c r="CA13" s="673">
        <f>ROUND(CA26*CA19,0)+(IF('6.Rādītāji izdevumu aprēķiniem'!$G$9="Optimistiskais scenārijs",'10.ISA_pak_klienti_reģioni'!BZ13*(('6.Rādītāji izdevumu aprēķiniem'!$L$20/100)),0))</f>
        <v>94</v>
      </c>
      <c r="CB13" s="673">
        <f>ROUND(CB26*CB19,0)+(IF('6.Rādītāji izdevumu aprēķiniem'!$G$9="Optimistiskais scenārijs",'10.ISA_pak_klienti_reģioni'!CA13*(('6.Rādītāji izdevumu aprēķiniem'!$L$21/100)),0))</f>
        <v>93</v>
      </c>
      <c r="CC13" s="673">
        <f>ROUND(CC26*CC19,0)+(IF('6.Rādītāji izdevumu aprēķiniem'!$G$9="Optimistiskais scenārijs",'10.ISA_pak_klienti_reģioni'!CB13*(('6.Rādītāji izdevumu aprēķiniem'!$L$23/100)),0))</f>
        <v>90</v>
      </c>
      <c r="CD13" s="673">
        <f>ROUND(CD26*CD19,0)+(IF('6.Rādītāji izdevumu aprēķiniem'!$G$9="Optimistiskais scenārijs",'10.ISA_pak_klienti_reģioni'!CC13*(('6.Rādītāji izdevumu aprēķiniem'!$L$23/100)),0))</f>
        <v>87</v>
      </c>
      <c r="CE13" s="685"/>
      <c r="CF13" s="684">
        <f>'13.ISA_pakalpojum_klienti_fakts'!AC13</f>
        <v>0</v>
      </c>
      <c r="CG13" s="684">
        <f>'13.ISA_pakalpojum_klienti_fakts'!AD13</f>
        <v>0</v>
      </c>
      <c r="CH13" s="684">
        <f>'13.ISA_pakalpojum_klienti_fakts'!AE13</f>
        <v>0</v>
      </c>
      <c r="CI13" s="684">
        <f>'13.ISA_pakalpojum_klienti_fakts'!AF13</f>
        <v>0</v>
      </c>
      <c r="CJ13" s="684">
        <f>'13.ISA_pakalpojum_klienti_fakts'!AG13</f>
        <v>0</v>
      </c>
      <c r="CK13" s="684">
        <f>'13.ISA_pakalpojum_klienti_fakts'!AH13</f>
        <v>0</v>
      </c>
      <c r="CL13" s="673">
        <f>ROUND(CL26*CL19,0)</f>
        <v>0</v>
      </c>
      <c r="CM13" s="673">
        <f>ROUND(CM26*CM19,0)+(IF('6.Rādītāji izdevumu aprēķiniem'!$G$9="Optimistiskais scenārijs",'10.ISA_pak_klienti_reģioni'!CL13*(('6.Rādītāji izdevumu aprēķiniem'!$L$12)),0))</f>
        <v>0</v>
      </c>
      <c r="CN13" s="673">
        <f>ROUND(CN26*CN19,0)+(IF('6.Rādītāji izdevumu aprēķiniem'!$G$9="Optimistiskais scenārijs",'10.ISA_pak_klienti_reģioni'!CM13*(('6.Rādītāji izdevumu aprēķiniem'!$L$13)),0))</f>
        <v>0</v>
      </c>
      <c r="CO13" s="673">
        <f>ROUND(CO26*CO19,0)+(IF('6.Rādītāji izdevumu aprēķiniem'!$G$9="Optimistiskais scenārijs",'10.ISA_pak_klienti_reģioni'!CN13*(('6.Rādītāji izdevumu aprēķiniem'!$L$14)),0))</f>
        <v>0</v>
      </c>
      <c r="CP13" s="673">
        <f>ROUND(CP26*CP19,0)+(IF('6.Rādītāji izdevumu aprēķiniem'!$G$9="Optimistiskais scenārijs",'10.ISA_pak_klienti_reģioni'!CO13*(('6.Rādītāji izdevumu aprēķiniem'!$L$15)),0))</f>
        <v>0</v>
      </c>
      <c r="CQ13" s="673">
        <f>ROUND(CQ26*CQ19,0)+(IF('6.Rādītāji izdevumu aprēķiniem'!$G$9="Optimistiskais scenārijs",'10.ISA_pak_klienti_reģioni'!CP13*(('6.Rādītāji izdevumu aprēķiniem'!$L$16)),0))</f>
        <v>0</v>
      </c>
      <c r="CR13" s="673">
        <f>ROUND(CR26*CR19,0)+(IF('6.Rādītāji izdevumu aprēķiniem'!$G$9="Optimistiskais scenārijs",'10.ISA_pak_klienti_reģioni'!CQ13*(('6.Rādītāji izdevumu aprēķiniem'!$L$17)),0))</f>
        <v>0</v>
      </c>
      <c r="CS13" s="673">
        <f>ROUND(CS26*CS19,0)+(IF('6.Rādītāji izdevumu aprēķiniem'!$G$9="Optimistiskais scenārijs",'10.ISA_pak_klienti_reģioni'!CR13*(('6.Rādītāji izdevumu aprēķiniem'!$L$18)),0))</f>
        <v>0</v>
      </c>
      <c r="CT13" s="673">
        <f>ROUND(CT26*CT19,0)+(IF('6.Rādītāji izdevumu aprēķiniem'!$G$9="Optimistiskais scenārijs",'10.ISA_pak_klienti_reģioni'!CS13*(('6.Rādītāji izdevumu aprēķiniem'!$L$19)),0))</f>
        <v>0</v>
      </c>
      <c r="CU13" s="673">
        <f>ROUND(CU26*CU19,0)+(IF('6.Rādītāji izdevumu aprēķiniem'!$G$9="Optimistiskais scenārijs",'10.ISA_pak_klienti_reģioni'!CT13*(('6.Rādītāji izdevumu aprēķiniem'!$L$20)),0))</f>
        <v>0</v>
      </c>
      <c r="CV13" s="673">
        <f>ROUND(CV26*CV19,0)+(IF('6.Rādītāji izdevumu aprēķiniem'!$G$9="Optimistiskais scenārijs",'10.ISA_pak_klienti_reģioni'!CU13*(('6.Rādītāji izdevumu aprēķiniem'!$L$21)),0))</f>
        <v>0</v>
      </c>
      <c r="CW13" s="673">
        <f t="shared" si="80"/>
        <v>0</v>
      </c>
      <c r="CX13" s="673">
        <f t="shared" si="80"/>
        <v>0</v>
      </c>
      <c r="CY13" s="685"/>
      <c r="CZ13" s="684">
        <f>'13.ISA_pakalpojum_klienti_fakts'!AI13</f>
        <v>37</v>
      </c>
      <c r="DA13" s="684">
        <f>'13.ISA_pakalpojum_klienti_fakts'!AJ13</f>
        <v>39</v>
      </c>
      <c r="DB13" s="684">
        <f>'13.ISA_pakalpojum_klienti_fakts'!AK13</f>
        <v>51</v>
      </c>
      <c r="DC13" s="684">
        <f>'13.ISA_pakalpojum_klienti_fakts'!AL13</f>
        <v>57</v>
      </c>
      <c r="DD13" s="684">
        <f>'13.ISA_pakalpojum_klienti_fakts'!AM13</f>
        <v>82</v>
      </c>
      <c r="DE13" s="684">
        <f>'13.ISA_pakalpojum_klienti_fakts'!AN13</f>
        <v>100</v>
      </c>
      <c r="DF13" s="673">
        <f t="shared" si="81"/>
        <v>101</v>
      </c>
      <c r="DG13" s="673">
        <f t="shared" si="81"/>
        <v>100</v>
      </c>
      <c r="DH13" s="673">
        <f t="shared" si="81"/>
        <v>100</v>
      </c>
      <c r="DI13" s="673">
        <f t="shared" si="81"/>
        <v>99</v>
      </c>
      <c r="DJ13" s="673">
        <f t="shared" si="81"/>
        <v>98</v>
      </c>
      <c r="DK13" s="673">
        <f t="shared" si="81"/>
        <v>97</v>
      </c>
      <c r="DL13" s="673">
        <f t="shared" si="81"/>
        <v>96</v>
      </c>
      <c r="DM13" s="673">
        <f t="shared" si="81"/>
        <v>95</v>
      </c>
      <c r="DN13" s="673">
        <f t="shared" si="81"/>
        <v>94</v>
      </c>
      <c r="DO13" s="673">
        <f t="shared" si="81"/>
        <v>94</v>
      </c>
      <c r="DP13" s="673">
        <f t="shared" si="81"/>
        <v>93</v>
      </c>
      <c r="DQ13" s="673">
        <f t="shared" si="81"/>
        <v>90</v>
      </c>
      <c r="DR13" s="673">
        <f t="shared" si="81"/>
        <v>87</v>
      </c>
      <c r="DS13" s="685"/>
      <c r="DT13" s="686"/>
      <c r="DU13" s="684">
        <f>'13.ISA_pakalpojum_klienti_fakts'!AP13</f>
        <v>309</v>
      </c>
      <c r="DV13" s="684">
        <f>'13.ISA_pakalpojum_klienti_fakts'!AQ13</f>
        <v>299</v>
      </c>
      <c r="DW13" s="684">
        <f>'13.ISA_pakalpojum_klienti_fakts'!AR13</f>
        <v>241</v>
      </c>
      <c r="DX13" s="684">
        <f>'13.ISA_pakalpojum_klienti_fakts'!AS13</f>
        <v>235</v>
      </c>
      <c r="DY13" s="684">
        <f>'13.ISA_pakalpojum_klienti_fakts'!AT13</f>
        <v>177</v>
      </c>
      <c r="DZ13" s="684">
        <f>'13.ISA_pakalpojum_klienti_fakts'!AU13</f>
        <v>236</v>
      </c>
      <c r="EA13" s="673">
        <f>ROUND(EA26*EA19,0)+(IF('6.Rādītāji izdevumu aprēķiniem'!$G$9="Optimistiskais scenārijs",'10.ISA_pak_klienti_reģioni'!DZ13*(('6.Rādītāji izdevumu aprēķiniem'!$L$10+'6.Rādītāji izdevumu aprēķiniem'!$L$11/100)),0))</f>
        <v>249</v>
      </c>
      <c r="EB13" s="673">
        <f>ROUND(EB26*EB19,0)+(IF('6.Rādītāji izdevumu aprēķiniem'!$G$9="Optimistiskais scenārijs",'10.ISA_pak_klienti_reģioni'!EA13*(('6.Rādītāji izdevumu aprēķiniem'!$L$12/100)),0))</f>
        <v>237</v>
      </c>
      <c r="EC13" s="673">
        <f>ROUND(EC26*EC19,0)+(IF('6.Rādītāji izdevumu aprēķiniem'!$G$9="Optimistiskais scenārijs",'10.ISA_pak_klienti_reģioni'!EB13*(('6.Rādītāji izdevumu aprēķiniem'!$L$13/100)),0))</f>
        <v>235</v>
      </c>
      <c r="ED13" s="673">
        <f>ROUND(ED26*ED19,0)+(IF('6.Rādītāji izdevumu aprēķiniem'!$G$9="Optimistiskais scenārijs",'10.ISA_pak_klienti_reģioni'!EC13*(('6.Rādītāji izdevumu aprēķiniem'!$L$14/100)),0))</f>
        <v>233</v>
      </c>
      <c r="EE13" s="673">
        <f>ROUND(EE26*EE19,0)+(IF('6.Rādītāji izdevumu aprēķiniem'!$G$9="Optimistiskais scenārijs",'10.ISA_pak_klienti_reģioni'!ED13*(('6.Rādītāji izdevumu aprēķiniem'!$L$15/100)),0))</f>
        <v>230</v>
      </c>
      <c r="EF13" s="673">
        <f>ROUND(EF26*EF19,0)+(IF('6.Rādītāji izdevumu aprēķiniem'!$G$9="Optimistiskais scenārijs",'10.ISA_pak_klienti_reģioni'!EE13*(('6.Rādītāji izdevumu aprēķiniem'!$L$16/100)),0))</f>
        <v>228</v>
      </c>
      <c r="EG13" s="673">
        <f>ROUND(EG26*EG19,0)+(IF('6.Rādītāji izdevumu aprēķiniem'!$G$9="Optimistiskais scenārijs",'10.ISA_pak_klienti_reģioni'!EF13*(('6.Rādītāji izdevumu aprēķiniem'!$L$17/100)),0))</f>
        <v>226</v>
      </c>
      <c r="EH13" s="673">
        <f>ROUND(EH26*EH19,0)+(IF('6.Rādītāji izdevumu aprēķiniem'!$G$9="Optimistiskais scenārijs",'10.ISA_pak_klienti_reģioni'!EG13*(('6.Rādītāji izdevumu aprēķiniem'!$L$18/100)),0))</f>
        <v>224</v>
      </c>
      <c r="EI13" s="673">
        <f>ROUND(EI26*EI19,0)+(IF('6.Rādītāji izdevumu aprēķiniem'!$G$9="Optimistiskais scenārijs",'10.ISA_pak_klienti_reģioni'!EH13*(('6.Rādītāji izdevumu aprēķiniem'!$L$19/100)),0))</f>
        <v>222</v>
      </c>
      <c r="EJ13" s="673">
        <f>ROUND(EJ26*EJ19,0)+(IF('6.Rādītāji izdevumu aprēķiniem'!$G$9="Optimistiskais scenārijs",'10.ISA_pak_klienti_reģioni'!EI13*(('6.Rādītāji izdevumu aprēķiniem'!$L$20/100)),0))</f>
        <v>221</v>
      </c>
      <c r="EK13" s="673">
        <f>ROUND(EK26*EK19,0)+(IF('6.Rādītāji izdevumu aprēķiniem'!$G$9="Optimistiskais scenārijs",'10.ISA_pak_klienti_reģioni'!EJ13*(('6.Rādītāji izdevumu aprēķiniem'!$L$21/100)),0))</f>
        <v>220</v>
      </c>
      <c r="EL13" s="673">
        <f>ROUND(EL26*EL19,0)+(IF('6.Rādītāji izdevumu aprēķiniem'!$G$9="Optimistiskais scenārijs",'10.ISA_pak_klienti_reģioni'!EK13*(('6.Rādītāji izdevumu aprēķiniem'!$L$23/100)),0))</f>
        <v>213</v>
      </c>
      <c r="EM13" s="673">
        <f>ROUND(EM26*EM19,0)+(IF('6.Rādītāji izdevumu aprēķiniem'!$G$9="Optimistiskais scenārijs",'10.ISA_pak_klienti_reģioni'!EL13*(('6.Rādītāji izdevumu aprēķiniem'!$L$23/100)),0))</f>
        <v>204</v>
      </c>
      <c r="EN13" s="685"/>
      <c r="EO13" s="684">
        <f>'13.ISA_pakalpojum_klienti_fakts'!AW13</f>
        <v>17</v>
      </c>
      <c r="EP13" s="684">
        <f>'13.ISA_pakalpojum_klienti_fakts'!AX13</f>
        <v>17</v>
      </c>
      <c r="EQ13" s="684">
        <f>'13.ISA_pakalpojum_klienti_fakts'!AY13</f>
        <v>15</v>
      </c>
      <c r="ER13" s="684">
        <f>'13.ISA_pakalpojum_klienti_fakts'!AZ13</f>
        <v>0</v>
      </c>
      <c r="ES13" s="684">
        <f>'13.ISA_pakalpojum_klienti_fakts'!BA13</f>
        <v>27</v>
      </c>
      <c r="ET13" s="684">
        <f>'13.ISA_pakalpojum_klienti_fakts'!BB13</f>
        <v>37</v>
      </c>
      <c r="EU13" s="673">
        <f>ROUND(EU26*EU19,0)</f>
        <v>36</v>
      </c>
      <c r="EV13" s="673">
        <f>ROUND(EV26*EV19,0)+(IF('6.Rādītāji izdevumu aprēķiniem'!$G$9="Optimistiskais scenārijs",'10.ISA_pak_klienti_reģioni'!EU13*(('6.Rādītāji izdevumu aprēķiniem'!$L$12)),0))</f>
        <v>36</v>
      </c>
      <c r="EW13" s="673">
        <f>ROUND(EW26*EW19,0)+(IF('6.Rādītāji izdevumu aprēķiniem'!$G$9="Optimistiskais scenārijs",'10.ISA_pak_klienti_reģioni'!EV13*(('6.Rādītāji izdevumu aprēķiniem'!$L$13)),0))</f>
        <v>35</v>
      </c>
      <c r="EX13" s="673">
        <f>ROUND(EX26*EX19,0)+(IF('6.Rādītāji izdevumu aprēķiniem'!$G$9="Optimistiskais scenārijs",'10.ISA_pak_klienti_reģioni'!EW13*(('6.Rādītāji izdevumu aprēķiniem'!$L$14)),0))</f>
        <v>34</v>
      </c>
      <c r="EY13" s="673">
        <f>ROUND(EY26*EY19,0)+(IF('6.Rādītāji izdevumu aprēķiniem'!$G$9="Optimistiskais scenārijs",'10.ISA_pak_klienti_reģioni'!EX13*(('6.Rādītāji izdevumu aprēķiniem'!$L$15)),0))</f>
        <v>33</v>
      </c>
      <c r="EZ13" s="673">
        <f>ROUND(EZ26*EZ19,0)+(IF('6.Rādītāji izdevumu aprēķiniem'!$G$9="Optimistiskais scenārijs",'10.ISA_pak_klienti_reģioni'!EY13*(('6.Rādītāji izdevumu aprēķiniem'!$L$16)),0))</f>
        <v>33</v>
      </c>
      <c r="FA13" s="673">
        <f>ROUND(FA26*FA19,0)+(IF('6.Rādītāji izdevumu aprēķiniem'!$G$9="Optimistiskais scenārijs",'10.ISA_pak_klienti_reģioni'!EZ13*(('6.Rādītāji izdevumu aprēķiniem'!$L$17)),0))</f>
        <v>32</v>
      </c>
      <c r="FB13" s="673">
        <f>ROUND(FB26*FB19,0)+(IF('6.Rādītāji izdevumu aprēķiniem'!$G$9="Optimistiskais scenārijs",'10.ISA_pak_klienti_reģioni'!FA13*(('6.Rādītāji izdevumu aprēķiniem'!$L$18)),0))</f>
        <v>31</v>
      </c>
      <c r="FC13" s="673">
        <f>ROUND(FC26*FC19,0)+(IF('6.Rādītāji izdevumu aprēķiniem'!$G$9="Optimistiskais scenārijs",'10.ISA_pak_klienti_reģioni'!FB13*(('6.Rādītāji izdevumu aprēķiniem'!$L$19)),0))</f>
        <v>30</v>
      </c>
      <c r="FD13" s="673">
        <f>ROUND(FD26*FD19,0)+(IF('6.Rādītāji izdevumu aprēķiniem'!$G$9="Optimistiskais scenārijs",'10.ISA_pak_klienti_reģioni'!FC13*(('6.Rādītāji izdevumu aprēķiniem'!$L$20)),0))</f>
        <v>29</v>
      </c>
      <c r="FE13" s="673">
        <f>ROUND(FE26*FE19,0)+(IF('6.Rādītāji izdevumu aprēķiniem'!$G$9="Optimistiskais scenārijs",'10.ISA_pak_klienti_reģioni'!FD13*(('6.Rādītāji izdevumu aprēķiniem'!$L$21)),0))</f>
        <v>28</v>
      </c>
      <c r="FF13" s="673">
        <f t="shared" si="82"/>
        <v>26</v>
      </c>
      <c r="FG13" s="673">
        <f t="shared" si="82"/>
        <v>25</v>
      </c>
      <c r="FH13" s="685"/>
      <c r="FI13" s="684">
        <f t="shared" si="83"/>
        <v>326</v>
      </c>
      <c r="FJ13" s="684">
        <f t="shared" si="83"/>
        <v>316</v>
      </c>
      <c r="FK13" s="684">
        <f t="shared" si="83"/>
        <v>256</v>
      </c>
      <c r="FL13" s="684">
        <f t="shared" si="83"/>
        <v>235</v>
      </c>
      <c r="FM13" s="684">
        <f t="shared" si="83"/>
        <v>204</v>
      </c>
      <c r="FN13" s="684">
        <f t="shared" si="83"/>
        <v>273</v>
      </c>
      <c r="FO13" s="673">
        <f t="shared" si="83"/>
        <v>285</v>
      </c>
      <c r="FP13" s="673">
        <f t="shared" si="83"/>
        <v>273</v>
      </c>
      <c r="FQ13" s="673">
        <f t="shared" si="83"/>
        <v>270</v>
      </c>
      <c r="FR13" s="673">
        <f t="shared" si="83"/>
        <v>267</v>
      </c>
      <c r="FS13" s="673">
        <f t="shared" si="84"/>
        <v>263</v>
      </c>
      <c r="FT13" s="673">
        <f t="shared" si="84"/>
        <v>261</v>
      </c>
      <c r="FU13" s="673">
        <f t="shared" si="84"/>
        <v>258</v>
      </c>
      <c r="FV13" s="673">
        <f t="shared" si="84"/>
        <v>255</v>
      </c>
      <c r="FW13" s="673">
        <f t="shared" si="84"/>
        <v>252</v>
      </c>
      <c r="FX13" s="673">
        <f t="shared" si="84"/>
        <v>250</v>
      </c>
      <c r="FY13" s="673">
        <f t="shared" si="84"/>
        <v>248</v>
      </c>
      <c r="FZ13" s="673">
        <f t="shared" si="84"/>
        <v>239</v>
      </c>
      <c r="GA13" s="673">
        <f t="shared" si="84"/>
        <v>229</v>
      </c>
      <c r="GB13" s="685"/>
      <c r="GC13" s="684">
        <f>'13.ISA_pakalpojum_klienti_fakts'!BK13</f>
        <v>194</v>
      </c>
      <c r="GD13" s="684">
        <f>'13.ISA_pakalpojum_klienti_fakts'!BL13</f>
        <v>176</v>
      </c>
      <c r="GE13" s="684">
        <f>'13.ISA_pakalpojum_klienti_fakts'!BM13</f>
        <v>113</v>
      </c>
      <c r="GF13" s="684">
        <f>'13.ISA_pakalpojum_klienti_fakts'!BN13</f>
        <v>57</v>
      </c>
      <c r="GG13" s="684">
        <f>'13.ISA_pakalpojum_klienti_fakts'!BO13</f>
        <v>0</v>
      </c>
      <c r="GH13" s="684">
        <f>'13.ISA_pakalpojum_klienti_fakts'!BP13</f>
        <v>23</v>
      </c>
      <c r="GI13" s="673">
        <f>ROUND(GI26*GI19,0)+(IF('6.Rādītāji izdevumu aprēķiniem'!$G$9="Optimistiskais scenārijs",'10.ISA_pak_klienti_reģioni'!GH13*(('6.Rādītāji izdevumu aprēķiniem'!$L$10+'6.Rādītāji izdevumu aprēķiniem'!$L$11/100)),0))</f>
        <v>110</v>
      </c>
      <c r="GJ13" s="673">
        <f>ROUND(GJ26*GJ19,0)+(IF('6.Rādītāji izdevumu aprēķiniem'!$G$9="Optimistiskais scenārijs",'10.ISA_pak_klienti_reģioni'!GI13*(('6.Rādītāji izdevumu aprēķiniem'!$L$12/100)),0))</f>
        <v>104</v>
      </c>
      <c r="GK13" s="673">
        <f>ROUND(GK26*GK19,0)+(IF('6.Rādītāji izdevumu aprēķiniem'!$G$9="Optimistiskais scenārijs",'10.ISA_pak_klienti_reģioni'!GJ13*(('6.Rādītāji izdevumu aprēķiniem'!$L$13/100)),0))</f>
        <v>106</v>
      </c>
      <c r="GL13" s="673">
        <f>ROUND(GL26*GL19,0)+(IF('6.Rādītāji izdevumu aprēķiniem'!$G$9="Optimistiskais scenārijs",'10.ISA_pak_klienti_reģioni'!GK13*(('6.Rādītāji izdevumu aprēķiniem'!$L$14/100)),0))</f>
        <v>106</v>
      </c>
      <c r="GM13" s="673">
        <f>ROUND(GM26*GM19,0)+(IF('6.Rādītāji izdevumu aprēķiniem'!$G$9="Optimistiskais scenārijs",'10.ISA_pak_klienti_reģioni'!GL13*(('6.Rādītāji izdevumu aprēķiniem'!$L$15/100)),0))</f>
        <v>107</v>
      </c>
      <c r="GN13" s="673">
        <f>ROUND(GN26*GN19,0)+(IF('6.Rādītāji izdevumu aprēķiniem'!$G$9="Optimistiskais scenārijs",'10.ISA_pak_klienti_reģioni'!GM13*(('6.Rādītāji izdevumu aprēķiniem'!$L$16/100)),0))</f>
        <v>108</v>
      </c>
      <c r="GO13" s="673">
        <f>ROUND(GO26*GO19,0)+(IF('6.Rādītāji izdevumu aprēķiniem'!$G$9="Optimistiskais scenārijs",'10.ISA_pak_klienti_reģioni'!GN13*(('6.Rādītāji izdevumu aprēķiniem'!$L$17/100)),0))</f>
        <v>108</v>
      </c>
      <c r="GP13" s="673">
        <f>ROUND(GP26*GP19,0)+(IF('6.Rādītāji izdevumu aprēķiniem'!$G$9="Optimistiskais scenārijs",'10.ISA_pak_klienti_reģioni'!GO13*(('6.Rādītāji izdevumu aprēķiniem'!$L$18/100)),0))</f>
        <v>108</v>
      </c>
      <c r="GQ13" s="673">
        <f>ROUND(GQ26*GQ19,0)+(IF('6.Rādītāji izdevumu aprēķiniem'!$G$9="Optimistiskais scenārijs",'10.ISA_pak_klienti_reģioni'!GP13*(('6.Rādītāji izdevumu aprēķiniem'!$L$19/100)),0))</f>
        <v>109</v>
      </c>
      <c r="GR13" s="673">
        <f>ROUND(GR26*GR19,0)+(IF('6.Rādītāji izdevumu aprēķiniem'!$G$9="Optimistiskais scenārijs",'10.ISA_pak_klienti_reģioni'!GQ13*(('6.Rādītāji izdevumu aprēķiniem'!$L$20/100)),0))</f>
        <v>109</v>
      </c>
      <c r="GS13" s="673">
        <f>ROUND(GS26*GS19,0)+(IF('6.Rādītāji izdevumu aprēķiniem'!$G$9="Optimistiskais scenārijs",'10.ISA_pak_klienti_reģioni'!GR13*(('6.Rādītāji izdevumu aprēķiniem'!$L$21/100)),0))</f>
        <v>109</v>
      </c>
      <c r="GT13" s="673">
        <f>ROUND(GT26*GT19,0)+(IF('6.Rādītāji izdevumu aprēķiniem'!$G$9="Optimistiskais scenārijs",'10.ISA_pak_klienti_reģioni'!GS13*(('6.Rādītāji izdevumu aprēķiniem'!$L$23/100)),0))</f>
        <v>112</v>
      </c>
      <c r="GU13" s="673">
        <f>ROUND(GU26*GU19,0)+(IF('6.Rādītāji izdevumu aprēķiniem'!$G$9="Optimistiskais scenārijs",'10.ISA_pak_klienti_reģioni'!GT13*(('6.Rādītāji izdevumu aprēķiniem'!$L$23/100)),0))</f>
        <v>113</v>
      </c>
      <c r="GV13" s="685"/>
      <c r="GW13" s="686"/>
      <c r="GX13" s="684">
        <f>'13.ISA_pakalpojum_klienti_fakts'!CW13</f>
        <v>2992</v>
      </c>
      <c r="GY13" s="684">
        <f>'13.ISA_pakalpojum_klienti_fakts'!CX13</f>
        <v>2999</v>
      </c>
      <c r="GZ13" s="684">
        <f>'13.ISA_pakalpojum_klienti_fakts'!CY13</f>
        <v>2736</v>
      </c>
      <c r="HA13" s="684">
        <f>'13.ISA_pakalpojum_klienti_fakts'!CZ13</f>
        <v>3488</v>
      </c>
      <c r="HB13" s="684">
        <f>'13.ISA_pakalpojum_klienti_fakts'!DA13</f>
        <v>3537</v>
      </c>
      <c r="HC13" s="684">
        <f>'13.ISA_pakalpojum_klienti_fakts'!DB13</f>
        <v>3567</v>
      </c>
      <c r="HD13" s="673">
        <f>ROUND(HD26*HD19,0)+(IF('6.Rādītāji izdevumu aprēķiniem'!$G$9="Optimistiskais scenārijs",'10.ISA_pak_klienti_reģioni'!HC13*(('6.Rādītāji izdevumu aprēķiniem'!$L$10+'6.Rādītāji izdevumu aprēķiniem'!$L$11/100)),0))</f>
        <v>3614</v>
      </c>
      <c r="HE13" s="673">
        <f>ROUND(HE26*HE19,0)+(IF('6.Rādītāji izdevumu aprēķiniem'!$G$9="Optimistiskais scenārijs",'10.ISA_pak_klienti_reģioni'!HD13*(('6.Rādītāji izdevumu aprēķiniem'!$L$12/100)),0))</f>
        <v>3581</v>
      </c>
      <c r="HF13" s="673">
        <f>ROUND(HF26*HF19,0)+(IF('6.Rādītāji izdevumu aprēķiniem'!$G$9="Optimistiskais scenārijs",'10.ISA_pak_klienti_reģioni'!HE13*(('6.Rādītāji izdevumu aprēķiniem'!$L$13/100)),0))</f>
        <v>3550</v>
      </c>
      <c r="HG13" s="673">
        <f>ROUND(HG26*HG19,0)+(IF('6.Rādītāji izdevumu aprēķiniem'!$G$9="Optimistiskais scenārijs",'10.ISA_pak_klienti_reģioni'!HF13*(('6.Rādītāji izdevumu aprēķiniem'!$L$14/100)),0))</f>
        <v>3517</v>
      </c>
      <c r="HH13" s="673">
        <f>ROUND(HH26*HH19,0)+(IF('6.Rādītāji izdevumu aprēķiniem'!$G$9="Optimistiskais scenārijs",'10.ISA_pak_klienti_reģioni'!HG13*(('6.Rādītāji izdevumu aprēķiniem'!$L$15/100)),0))</f>
        <v>3482</v>
      </c>
      <c r="HI13" s="673">
        <f>ROUND(HI26*HI19,0)+(IF('6.Rādītāji izdevumu aprēķiniem'!$G$9="Optimistiskais scenārijs",'10.ISA_pak_klienti_reģioni'!HH13*(('6.Rādītāji izdevumu aprēķiniem'!$L$16/100)),0))</f>
        <v>3446</v>
      </c>
      <c r="HJ13" s="673">
        <f>ROUND(HJ26*HJ19,0)+(IF('6.Rādītāji izdevumu aprēķiniem'!$G$9="Optimistiskais scenārijs",'10.ISA_pak_klienti_reģioni'!HI13*(('6.Rādītāji izdevumu aprēķiniem'!$L$17/100)),0))</f>
        <v>3413</v>
      </c>
      <c r="HK13" s="673">
        <f>ROUND(HK26*HK19,0)+(IF('6.Rādītāji izdevumu aprēķiniem'!$G$9="Optimistiskais scenārijs",'10.ISA_pak_klienti_reģioni'!HJ13*(('6.Rādītāji izdevumu aprēķiniem'!$L$18/100)),0))</f>
        <v>3384</v>
      </c>
      <c r="HL13" s="673">
        <f>ROUND(HL26*HL19,0)+(IF('6.Rādītāji izdevumu aprēķiniem'!$G$9="Optimistiskais scenārijs",'10.ISA_pak_klienti_reģioni'!HK13*(('6.Rādītāji izdevumu aprēķiniem'!$L$19/100)),0))</f>
        <v>3359</v>
      </c>
      <c r="HM13" s="673">
        <f>ROUND(HM26*HM19,0)+(IF('6.Rādītāji izdevumu aprēķiniem'!$G$9="Optimistiskais scenārijs",'10.ISA_pak_klienti_reģioni'!HL13*(('6.Rādītāji izdevumu aprēķiniem'!$L$20/100)),0))</f>
        <v>3338</v>
      </c>
      <c r="HN13" s="673">
        <f>ROUND(HN26*HN19,0)+(IF('6.Rādītāji izdevumu aprēķiniem'!$G$9="Optimistiskais scenārijs",'10.ISA_pak_klienti_reģioni'!HM13*(('6.Rādītāji izdevumu aprēķiniem'!$L$21/100)),0))</f>
        <v>3321</v>
      </c>
      <c r="HO13" s="673">
        <f>ROUND(HO26*HO19,0)+(IF('6.Rādītāji izdevumu aprēķiniem'!$G$9="Optimistiskais scenārijs",'10.ISA_pak_klienti_reģioni'!HN13*(('6.Rādītāji izdevumu aprēķiniem'!$L$23/100)),0))</f>
        <v>3215</v>
      </c>
      <c r="HP13" s="673">
        <f>ROUND(HP26*HP19,0)+(IF('6.Rādītāji izdevumu aprēķiniem'!$G$9="Optimistiskais scenārijs",'10.ISA_pak_klienti_reģioni'!HO13*(('6.Rādītāji izdevumu aprēķiniem'!$L$23/100)),0))</f>
        <v>3086</v>
      </c>
      <c r="HQ13" s="685"/>
      <c r="HR13" s="684">
        <f>'13.ISA_pakalpojum_klienti_fakts'!DD13</f>
        <v>33</v>
      </c>
      <c r="HS13" s="684">
        <f>'13.ISA_pakalpojum_klienti_fakts'!DE13</f>
        <v>26</v>
      </c>
      <c r="HT13" s="684">
        <f>'13.ISA_pakalpojum_klienti_fakts'!DF13</f>
        <v>29</v>
      </c>
      <c r="HU13" s="684">
        <f>'13.ISA_pakalpojum_klienti_fakts'!DG13</f>
        <v>13</v>
      </c>
      <c r="HV13" s="684">
        <f>'13.ISA_pakalpojum_klienti_fakts'!DH13</f>
        <v>8</v>
      </c>
      <c r="HW13" s="684">
        <f>'13.ISA_pakalpojum_klienti_fakts'!DI13</f>
        <v>21</v>
      </c>
      <c r="HX13" s="673">
        <f>ROUND(HX26*HX19,0)</f>
        <v>21</v>
      </c>
      <c r="HY13" s="673">
        <f>ROUND(HY26*HY19,0)+(IF('6.Rādītāji izdevumu aprēķiniem'!$G$9="Optimistiskais scenārijs",'10.ISA_pak_klienti_reģioni'!HX13*(('6.Rādītāji izdevumu aprēķiniem'!$L$12)),0))</f>
        <v>20</v>
      </c>
      <c r="HZ13" s="673">
        <f>ROUND(HZ26*HZ19,0)+(IF('6.Rādītāji izdevumu aprēķiniem'!$G$9="Optimistiskais scenārijs",'10.ISA_pak_klienti_reģioni'!HY13*(('6.Rādītāji izdevumu aprēķiniem'!$L$13)),0))</f>
        <v>20</v>
      </c>
      <c r="IA13" s="673">
        <f>ROUND(IA26*IA19,0)+(IF('6.Rādītāji izdevumu aprēķiniem'!$G$9="Optimistiskais scenārijs",'10.ISA_pak_klienti_reģioni'!HZ13*(('6.Rādītāji izdevumu aprēķiniem'!$L$14)),0))</f>
        <v>19</v>
      </c>
      <c r="IB13" s="673">
        <f>ROUND(IB26*IB19,0)+(IF('6.Rādītāji izdevumu aprēķiniem'!$G$9="Optimistiskais scenārijs",'10.ISA_pak_klienti_reģioni'!IA13*(('6.Rādītāji izdevumu aprēķiniem'!$L$15)),0))</f>
        <v>19</v>
      </c>
      <c r="IC13" s="673">
        <f>ROUND(IC26*IC19,0)+(IF('6.Rādītāji izdevumu aprēķiniem'!$G$9="Optimistiskais scenārijs",'10.ISA_pak_klienti_reģioni'!IB13*(('6.Rādītāji izdevumu aprēķiniem'!$L$16)),0))</f>
        <v>18</v>
      </c>
      <c r="ID13" s="673">
        <f>ROUND(ID26*ID19,0)+(IF('6.Rādītāji izdevumu aprēķiniem'!$G$9="Optimistiskais scenārijs",'10.ISA_pak_klienti_reģioni'!IC13*(('6.Rādītāji izdevumu aprēķiniem'!$L$17)),0))</f>
        <v>18</v>
      </c>
      <c r="IE13" s="673">
        <f>ROUND(IE26*IE19,0)+(IF('6.Rādītāji izdevumu aprēķiniem'!$G$9="Optimistiskais scenārijs",'10.ISA_pak_klienti_reģioni'!ID13*(('6.Rādītāji izdevumu aprēķiniem'!$L$18)),0))</f>
        <v>18</v>
      </c>
      <c r="IF13" s="673">
        <f>ROUND(IF26*IF19,0)+(IF('6.Rādītāji izdevumu aprēķiniem'!$G$9="Optimistiskais scenārijs",'10.ISA_pak_klienti_reģioni'!IE13*(('6.Rādītāji izdevumu aprēķiniem'!$L$19)),0))</f>
        <v>17</v>
      </c>
      <c r="IG13" s="673">
        <f>ROUND(IG26*IG19,0)+(IF('6.Rādītāji izdevumu aprēķiniem'!$G$9="Optimistiskais scenārijs",'10.ISA_pak_klienti_reģioni'!IF13*(('6.Rādītāji izdevumu aprēķiniem'!$L$20)),0))</f>
        <v>17</v>
      </c>
      <c r="IH13" s="673">
        <f>ROUND(IH26*IH19,0)+(IF('6.Rādītāji izdevumu aprēķiniem'!$G$9="Optimistiskais scenārijs",'10.ISA_pak_klienti_reģioni'!IG13*(('6.Rādītāji izdevumu aprēķiniem'!$L$21)),0))</f>
        <v>16</v>
      </c>
      <c r="II13" s="673">
        <f t="shared" si="85"/>
        <v>15</v>
      </c>
      <c r="IJ13" s="673">
        <f t="shared" si="85"/>
        <v>14</v>
      </c>
      <c r="IK13" s="685"/>
      <c r="IL13" s="684">
        <f>'13.ISA_pakalpojum_klienti_fakts'!DK13</f>
        <v>3025</v>
      </c>
      <c r="IM13" s="684">
        <f>'13.ISA_pakalpojum_klienti_fakts'!DL13</f>
        <v>3025</v>
      </c>
      <c r="IN13" s="684">
        <f>'13.ISA_pakalpojum_klienti_fakts'!DM13</f>
        <v>2765</v>
      </c>
      <c r="IO13" s="684">
        <f>'13.ISA_pakalpojum_klienti_fakts'!DN13</f>
        <v>3501</v>
      </c>
      <c r="IP13" s="684">
        <f>'13.ISA_pakalpojum_klienti_fakts'!DO13</f>
        <v>3545</v>
      </c>
      <c r="IQ13" s="684">
        <f>'13.ISA_pakalpojum_klienti_fakts'!DP13</f>
        <v>3588</v>
      </c>
      <c r="IR13" s="673">
        <f>ROUND(IR26*IR19,0)+(IF('6.Rādītāji izdevumu aprēķiniem'!$G$9="Optimistiskais scenārijs",'10.ISA_pak_klienti_reģioni'!IQ13*(('6.Rādītāji izdevumu aprēķiniem'!$L$10+'6.Rādītāji izdevumu aprēķiniem'!$L$11/100)),0))</f>
        <v>3611</v>
      </c>
      <c r="IS13" s="673">
        <f>ROUND(IS26*IS19,0)+(IF('6.Rādītāji izdevumu aprēķiniem'!$G$9="Optimistiskais scenārijs",'10.ISA_pak_klienti_reģioni'!IR13*(('6.Rādītāji izdevumu aprēķiniem'!$L$12/100)),0))</f>
        <v>3570</v>
      </c>
      <c r="IT13" s="673">
        <f>ROUND(IT26*IT19,0)+(IF('6.Rādītāji izdevumu aprēķiniem'!$G$9="Optimistiskais scenārijs",'10.ISA_pak_klienti_reģioni'!IS13*(('6.Rādītāji izdevumu aprēķiniem'!$L$13/100)),0))</f>
        <v>3528</v>
      </c>
      <c r="IU13" s="673">
        <f>ROUND(IU26*IU19,0)+(IF('6.Rādītāji izdevumu aprēķiniem'!$G$9="Optimistiskais scenārijs",'10.ISA_pak_klienti_reģioni'!IT13*(('6.Rādītāji izdevumu aprēķiniem'!$L$14/100)),0))</f>
        <v>3485</v>
      </c>
      <c r="IV13" s="673">
        <f>ROUND(IV26*IV19,0)+(IF('6.Rādītāji izdevumu aprēķiniem'!$G$9="Optimistiskais scenārijs",'10.ISA_pak_klienti_reģioni'!IU13*(('6.Rādītāji izdevumu aprēķiniem'!$L$15/100)),0))</f>
        <v>3443</v>
      </c>
      <c r="IW13" s="673">
        <f>ROUND(IW26*IW19,0)+(IF('6.Rādītāji izdevumu aprēķiniem'!$G$9="Optimistiskais scenārijs",'10.ISA_pak_klienti_reģioni'!IV13*(('6.Rādītāji izdevumu aprēķiniem'!$L$16/100)),0))</f>
        <v>3402</v>
      </c>
      <c r="IX13" s="673">
        <f>ROUND(IX26*IX19,0)+(IF('6.Rādītāji izdevumu aprēķiniem'!$G$9="Optimistiskais scenārijs",'10.ISA_pak_klienti_reģioni'!IW13*(('6.Rādītāji izdevumu aprēķiniem'!$L$17/100)),0))</f>
        <v>3362</v>
      </c>
      <c r="IY13" s="673">
        <f>ROUND(IY26*IY19,0)+(IF('6.Rādītāji izdevumu aprēķiniem'!$G$9="Optimistiskais scenārijs",'10.ISA_pak_klienti_reģioni'!IX13*(('6.Rādītāji izdevumu aprēķiniem'!$L$18/100)),0))</f>
        <v>3324</v>
      </c>
      <c r="IZ13" s="673">
        <f>ROUND(IZ26*IZ19,0)+(IF('6.Rādītāji izdevumu aprēķiniem'!$G$9="Optimistiskais scenārijs",'10.ISA_pak_klienti_reģioni'!IY13*(('6.Rādītāji izdevumu aprēķiniem'!$L$19/100)),0))</f>
        <v>3287</v>
      </c>
      <c r="JA13" s="673">
        <f>ROUND(JA26*JA19,0)+(IF('6.Rādītāji izdevumu aprēķiniem'!$G$9="Optimistiskais scenārijs",'10.ISA_pak_klienti_reģioni'!IZ13*(('6.Rādītāji izdevumu aprēķiniem'!$L$20/100)),0))</f>
        <v>3253</v>
      </c>
      <c r="JB13" s="673">
        <f>ROUND(JB26*JB19,0)+(IF('6.Rādītāji izdevumu aprēķiniem'!$G$9="Optimistiskais scenārijs",'10.ISA_pak_klienti_reģioni'!JA13*(('6.Rādītāji izdevumu aprēķiniem'!$L$21/100)),0))</f>
        <v>3221</v>
      </c>
      <c r="JC13" s="673">
        <f>ROUND(JC26*JC19,0)+(IF('6.Rādītāji izdevumu aprēķiniem'!$G$9="Optimistiskais scenārijs",'10.ISA_pak_klienti_reģioni'!JB13*(('6.Rādītāji izdevumu aprēķiniem'!$L$23/100)),0))</f>
        <v>3080</v>
      </c>
      <c r="JD13" s="673">
        <f>ROUND(JD26*JD19,0)+(IF('6.Rādītāji izdevumu aprēķiniem'!$G$9="Optimistiskais scenārijs",'10.ISA_pak_klienti_reģioni'!JC13*(('6.Rādītāji izdevumu aprēķiniem'!$L$23/100)),0))</f>
        <v>2957</v>
      </c>
      <c r="JE13" s="676"/>
      <c r="JF13" s="684">
        <f>'13.ISA_pakalpojum_klienti_fakts'!CG13</f>
        <v>0</v>
      </c>
      <c r="JG13" s="684">
        <f>'13.ISA_pakalpojum_klienti_fakts'!CH13</f>
        <v>0</v>
      </c>
      <c r="JH13" s="684">
        <f>'13.ISA_pakalpojum_klienti_fakts'!CI13</f>
        <v>0</v>
      </c>
      <c r="JI13" s="684">
        <f>'13.ISA_pakalpojum_klienti_fakts'!CJ13</f>
        <v>0</v>
      </c>
      <c r="JJ13" s="684">
        <f>'13.ISA_pakalpojum_klienti_fakts'!CK13</f>
        <v>26</v>
      </c>
      <c r="JK13" s="684">
        <f>'13.ISA_pakalpojum_klienti_fakts'!CL13</f>
        <v>120</v>
      </c>
      <c r="JL13" s="673">
        <f>ROUND(JL26*JL19,0)+(IF('6.Rādītāji izdevumu aprēķiniem'!$G$9="Optimistiskais scenārijs",'10.ISA_pak_klienti_reģioni'!JK13*(('6.Rādītāji izdevumu aprēķiniem'!$L$10+'6.Rādītāji izdevumu aprēķiniem'!$L$11/100)),0))</f>
        <v>121</v>
      </c>
      <c r="JM13" s="673">
        <f>ROUND(JM26*JM19,0)+(IF('6.Rādītāji izdevumu aprēķiniem'!$G$9="Optimistiskais scenārijs",'10.ISA_pak_klienti_reģioni'!JL13*(('6.Rādītāji izdevumu aprēķiniem'!$L$12/100)),0))</f>
        <v>119</v>
      </c>
      <c r="JN13" s="673">
        <f>ROUND(JN26*JN19,0)+(IF('6.Rādītāji izdevumu aprēķiniem'!$G$9="Optimistiskais scenārijs",'10.ISA_pak_klienti_reģioni'!JM13*(('6.Rādītāji izdevumu aprēķiniem'!$L$13/100)),0))</f>
        <v>118</v>
      </c>
      <c r="JO13" s="673">
        <f>ROUND(JO26*JO19,0)+(IF('6.Rādītāji izdevumu aprēķiniem'!$G$9="Optimistiskais scenārijs",'10.ISA_pak_klienti_reģioni'!JN13*(('6.Rādītāji izdevumu aprēķiniem'!$L$14/100)),0))</f>
        <v>117</v>
      </c>
      <c r="JP13" s="673">
        <f>ROUND(JP26*JP19,0)+(IF('6.Rādītāji izdevumu aprēķiniem'!$G$9="Optimistiskais scenārijs",'10.ISA_pak_klienti_reģioni'!JO13*(('6.Rādītāji izdevumu aprēķiniem'!$L$15/100)),0))</f>
        <v>115</v>
      </c>
      <c r="JQ13" s="673">
        <f>ROUND(JQ26*JQ19,0)+(IF('6.Rādītāji izdevumu aprēķiniem'!$G$9="Optimistiskais scenārijs",'10.ISA_pak_klienti_reģioni'!JP13*(('6.Rādītāji izdevumu aprēķiniem'!$L$16/100)),0))</f>
        <v>114</v>
      </c>
      <c r="JR13" s="673">
        <f>ROUND(JR26*JR19,0)+(IF('6.Rādītāji izdevumu aprēķiniem'!$G$9="Optimistiskais scenārijs",'10.ISA_pak_klienti_reģioni'!JQ13*(('6.Rādītāji izdevumu aprēķiniem'!$L$17/100)),0))</f>
        <v>112</v>
      </c>
      <c r="JS13" s="673">
        <f>ROUND(JS26*JS19,0)+(IF('6.Rādītāji izdevumu aprēķiniem'!$G$9="Optimistiskais scenārijs",'10.ISA_pak_klienti_reģioni'!JR13*(('6.Rādītāji izdevumu aprēķiniem'!$L$18/100)),0))</f>
        <v>111</v>
      </c>
      <c r="JT13" s="673">
        <f>ROUND(JT26*JT19,0)+(IF('6.Rādītāji izdevumu aprēķiniem'!$G$9="Optimistiskais scenārijs",'10.ISA_pak_klienti_reģioni'!JS13*(('6.Rādītāji izdevumu aprēķiniem'!$L$19/100)),0))</f>
        <v>110</v>
      </c>
      <c r="JU13" s="673">
        <f>ROUND(JU26*JU19,0)+(IF('6.Rādītāji izdevumu aprēķiniem'!$G$9="Optimistiskais scenārijs",'10.ISA_pak_klienti_reģioni'!JT13*(('6.Rādītāji izdevumu aprēķiniem'!$L$20/100)),0))</f>
        <v>109</v>
      </c>
      <c r="JV13" s="673">
        <f>ROUND(JV26*JV19,0)+(IF('6.Rādītāji izdevumu aprēķiniem'!$G$9="Optimistiskais scenārijs",'10.ISA_pak_klienti_reģioni'!JU13*(('6.Rādītāji izdevumu aprēķiniem'!$L$21/100)),0))</f>
        <v>108</v>
      </c>
      <c r="JW13" s="673">
        <f>ROUND(JW26*JW19,0)+(IF('6.Rādītāji izdevumu aprēķiniem'!$G$9="Optimistiskais scenārijs",'10.ISA_pak_klienti_reģioni'!JV13*(('6.Rādītāji izdevumu aprēķiniem'!$L$23/100)),0))</f>
        <v>103</v>
      </c>
      <c r="JX13" s="673">
        <f>ROUND(JX26*JX19,0)+(IF('6.Rādītāji izdevumu aprēķiniem'!$G$9="Optimistiskais scenārijs",'10.ISA_pak_klienti_reģioni'!JW13*(('6.Rādītāji izdevumu aprēķiniem'!$L$23/100)),0))</f>
        <v>99</v>
      </c>
      <c r="JZ13" s="1358" t="s">
        <v>309</v>
      </c>
      <c r="KA13" s="1340">
        <f t="shared" si="89"/>
        <v>1464</v>
      </c>
      <c r="KB13" s="1340">
        <f t="shared" si="86"/>
        <v>1439</v>
      </c>
      <c r="KC13" s="1340">
        <f t="shared" si="86"/>
        <v>1426</v>
      </c>
      <c r="KD13" s="1340">
        <f t="shared" si="86"/>
        <v>1411</v>
      </c>
      <c r="KE13" s="1340">
        <f t="shared" si="86"/>
        <v>1395</v>
      </c>
      <c r="KF13" s="1340">
        <f t="shared" si="86"/>
        <v>1380</v>
      </c>
      <c r="KG13" s="1340">
        <f t="shared" si="86"/>
        <v>1365</v>
      </c>
      <c r="KH13" s="1340">
        <f t="shared" si="86"/>
        <v>1352</v>
      </c>
      <c r="KI13" s="1340">
        <f t="shared" si="86"/>
        <v>1339</v>
      </c>
      <c r="KJ13" s="1340">
        <f t="shared" si="86"/>
        <v>1329</v>
      </c>
      <c r="KK13" s="1340">
        <f t="shared" si="86"/>
        <v>1318</v>
      </c>
      <c r="KL13" s="1340">
        <f t="shared" si="86"/>
        <v>1270</v>
      </c>
      <c r="KM13" s="1341">
        <f t="shared" si="86"/>
        <v>1220</v>
      </c>
      <c r="KN13" s="1339">
        <f t="shared" si="90"/>
        <v>3611</v>
      </c>
      <c r="KO13" s="1340">
        <f t="shared" si="87"/>
        <v>3570</v>
      </c>
      <c r="KP13" s="1340">
        <f t="shared" si="87"/>
        <v>3528</v>
      </c>
      <c r="KQ13" s="1340">
        <f t="shared" si="87"/>
        <v>3485</v>
      </c>
      <c r="KR13" s="1340">
        <f t="shared" si="87"/>
        <v>3443</v>
      </c>
      <c r="KS13" s="1340">
        <f t="shared" si="87"/>
        <v>3402</v>
      </c>
      <c r="KT13" s="1340">
        <f t="shared" si="87"/>
        <v>3362</v>
      </c>
      <c r="KU13" s="1340">
        <f t="shared" si="87"/>
        <v>3324</v>
      </c>
      <c r="KV13" s="1340">
        <f t="shared" si="87"/>
        <v>3287</v>
      </c>
      <c r="KW13" s="1340">
        <f t="shared" si="87"/>
        <v>3253</v>
      </c>
      <c r="KX13" s="1340">
        <f t="shared" si="87"/>
        <v>3221</v>
      </c>
      <c r="KY13" s="1340">
        <f t="shared" si="87"/>
        <v>3080</v>
      </c>
      <c r="KZ13" s="1340">
        <f t="shared" si="87"/>
        <v>2957</v>
      </c>
      <c r="LA13" s="1363">
        <f t="shared" si="91"/>
        <v>5075</v>
      </c>
      <c r="LB13" s="1337">
        <f t="shared" si="88"/>
        <v>5009</v>
      </c>
      <c r="LC13" s="1337">
        <f t="shared" si="88"/>
        <v>4954</v>
      </c>
      <c r="LD13" s="1337">
        <f t="shared" si="88"/>
        <v>4896</v>
      </c>
      <c r="LE13" s="1337">
        <f t="shared" si="88"/>
        <v>4838</v>
      </c>
      <c r="LF13" s="1337">
        <f t="shared" si="88"/>
        <v>4782</v>
      </c>
      <c r="LG13" s="1337">
        <f t="shared" si="88"/>
        <v>4727</v>
      </c>
      <c r="LH13" s="1337">
        <f t="shared" si="88"/>
        <v>4676</v>
      </c>
      <c r="LI13" s="1337">
        <f t="shared" si="88"/>
        <v>4626</v>
      </c>
      <c r="LJ13" s="1337">
        <f t="shared" si="88"/>
        <v>4582</v>
      </c>
      <c r="LK13" s="1337">
        <f t="shared" si="88"/>
        <v>4539</v>
      </c>
      <c r="LL13" s="1337">
        <f t="shared" si="88"/>
        <v>4350</v>
      </c>
      <c r="LM13" s="1365">
        <f t="shared" si="88"/>
        <v>4177</v>
      </c>
    </row>
    <row r="14" spans="1:325" ht="15.75" thickBot="1" x14ac:dyDescent="0.3">
      <c r="A14" s="687" t="s">
        <v>354</v>
      </c>
      <c r="B14" s="642" t="s">
        <v>355</v>
      </c>
      <c r="C14" s="688">
        <f>SUM(C15:C19)</f>
        <v>1558448</v>
      </c>
      <c r="D14" s="689">
        <f t="shared" ref="D14:H14" si="92">SUM(D15:D19)</f>
        <v>1543128</v>
      </c>
      <c r="E14" s="689">
        <f t="shared" si="92"/>
        <v>1530944</v>
      </c>
      <c r="F14" s="688">
        <f t="shared" si="92"/>
        <v>1516960</v>
      </c>
      <c r="G14" s="689">
        <f t="shared" si="92"/>
        <v>1500584</v>
      </c>
      <c r="H14" s="689">
        <f t="shared" si="92"/>
        <v>1503401</v>
      </c>
      <c r="I14" s="690">
        <f>'23.Iedzivotaji_prognozes'!M116</f>
        <v>1479234.5</v>
      </c>
      <c r="J14" s="691">
        <f>'23.Iedzivotaji_prognozes'!N116</f>
        <v>1465787</v>
      </c>
      <c r="K14" s="691">
        <f>'23.Iedzivotaji_prognozes'!O116</f>
        <v>1452958</v>
      </c>
      <c r="L14" s="691">
        <f>'23.Iedzivotaji_prognozes'!P116</f>
        <v>1439711.5</v>
      </c>
      <c r="M14" s="691">
        <f>'23.Iedzivotaji_prognozes'!Q116</f>
        <v>1425359.5</v>
      </c>
      <c r="N14" s="691">
        <f>'23.Iedzivotaji_prognozes'!R116</f>
        <v>1410641</v>
      </c>
      <c r="O14" s="691">
        <f>'23.Iedzivotaji_prognozes'!S116</f>
        <v>1397024.5</v>
      </c>
      <c r="P14" s="691">
        <f>'23.Iedzivotaji_prognozes'!T116</f>
        <v>1385109.5</v>
      </c>
      <c r="Q14" s="691">
        <f>'23.Iedzivotaji_prognozes'!U116</f>
        <v>1374868</v>
      </c>
      <c r="R14" s="691">
        <f>'23.Iedzivotaji_prognozes'!V116</f>
        <v>1366523</v>
      </c>
      <c r="S14" s="691">
        <f>'23.Iedzivotaji_prognozes'!W116</f>
        <v>1359361.5</v>
      </c>
      <c r="T14" s="689">
        <f>'23.Iedzivotaji_prognozes'!AB116</f>
        <v>1315863.5</v>
      </c>
      <c r="U14" s="689">
        <f>'23.Iedzivotaji_prognozes'!AG116</f>
        <v>1263315</v>
      </c>
      <c r="W14" s="690">
        <f>SUM(W15:W19)</f>
        <v>375931</v>
      </c>
      <c r="X14" s="690">
        <f t="shared" ref="X14:AB14" si="93">SUM(X15:X19)</f>
        <v>376840</v>
      </c>
      <c r="Y14" s="690">
        <f t="shared" si="93"/>
        <v>376731</v>
      </c>
      <c r="Z14" s="690">
        <f t="shared" si="93"/>
        <v>376263</v>
      </c>
      <c r="AA14" s="690">
        <f t="shared" si="93"/>
        <v>375173</v>
      </c>
      <c r="AB14" s="690">
        <f t="shared" si="93"/>
        <v>379607</v>
      </c>
      <c r="AC14" s="690">
        <f>'23.Iedzivotaji_prognozes'!M29</f>
        <v>373514.5</v>
      </c>
      <c r="AD14" s="690">
        <f>'23.Iedzivotaji_prognozes'!N29</f>
        <v>366013</v>
      </c>
      <c r="AE14" s="690">
        <f>'23.Iedzivotaji_prognozes'!O29</f>
        <v>357248</v>
      </c>
      <c r="AF14" s="690">
        <f>'23.Iedzivotaji_prognozes'!P29</f>
        <v>348698.5</v>
      </c>
      <c r="AG14" s="690">
        <f>'23.Iedzivotaji_prognozes'!Q29</f>
        <v>341607</v>
      </c>
      <c r="AH14" s="690">
        <f>'23.Iedzivotaji_prognozes'!R29</f>
        <v>335273</v>
      </c>
      <c r="AI14" s="690">
        <f>'23.Iedzivotaji_prognozes'!S29</f>
        <v>328378</v>
      </c>
      <c r="AJ14" s="690">
        <f>'23.Iedzivotaji_prognozes'!T29</f>
        <v>320482</v>
      </c>
      <c r="AK14" s="690">
        <f>'23.Iedzivotaji_prognozes'!U29</f>
        <v>311685.5</v>
      </c>
      <c r="AL14" s="690">
        <f>'23.Iedzivotaji_prognozes'!V29</f>
        <v>302475</v>
      </c>
      <c r="AM14" s="690">
        <f>'23.Iedzivotaji_prognozes'!W29</f>
        <v>293494.5</v>
      </c>
      <c r="AN14" s="690">
        <f>'23.Iedzivotaji_prognozes'!AB29</f>
        <v>264393</v>
      </c>
      <c r="AO14" s="690">
        <f>'23.Iedzivotaji_prognozes'!AG29</f>
        <v>254119</v>
      </c>
      <c r="AQ14" s="690">
        <f t="shared" ref="AQ14:BI14" si="94">SUM(AQ15:AQ19)</f>
        <v>1934379</v>
      </c>
      <c r="AR14" s="690">
        <f t="shared" si="94"/>
        <v>1919968</v>
      </c>
      <c r="AS14" s="690">
        <f t="shared" si="94"/>
        <v>1907675</v>
      </c>
      <c r="AT14" s="690">
        <f t="shared" si="94"/>
        <v>1893223</v>
      </c>
      <c r="AU14" s="690">
        <f t="shared" si="94"/>
        <v>1875757</v>
      </c>
      <c r="AV14" s="690">
        <f t="shared" si="94"/>
        <v>1883008</v>
      </c>
      <c r="AW14" s="690">
        <f t="shared" si="94"/>
        <v>1852749.0000000012</v>
      </c>
      <c r="AX14" s="690">
        <f t="shared" ref="AX14:BE14" si="95">SUM(AX15:AX19)</f>
        <v>1831800.0000000012</v>
      </c>
      <c r="AY14" s="690">
        <f t="shared" si="95"/>
        <v>1810206.0000000007</v>
      </c>
      <c r="AZ14" s="690">
        <f t="shared" si="95"/>
        <v>1788410.0000000014</v>
      </c>
      <c r="BA14" s="690">
        <f t="shared" si="95"/>
        <v>1766966.5000000009</v>
      </c>
      <c r="BB14" s="690">
        <f t="shared" si="95"/>
        <v>1745914.0000000014</v>
      </c>
      <c r="BC14" s="690">
        <f t="shared" si="95"/>
        <v>1725402.5000000009</v>
      </c>
      <c r="BD14" s="690">
        <f t="shared" si="95"/>
        <v>1705591.5000000009</v>
      </c>
      <c r="BE14" s="690">
        <f t="shared" si="95"/>
        <v>1686553.5000000012</v>
      </c>
      <c r="BF14" s="690">
        <f t="shared" si="94"/>
        <v>1668998.0000000012</v>
      </c>
      <c r="BG14" s="690">
        <f t="shared" si="94"/>
        <v>1652856.0000000012</v>
      </c>
      <c r="BH14" s="690">
        <f t="shared" si="94"/>
        <v>1580256.5000000012</v>
      </c>
      <c r="BI14" s="690">
        <f t="shared" si="94"/>
        <v>1517434.0000000009</v>
      </c>
      <c r="BL14" s="690">
        <f>SUM(BL15:BL19)</f>
        <v>1558448</v>
      </c>
      <c r="BM14" s="690">
        <f t="shared" ref="BM14:BQ14" si="96">SUM(BM15:BM19)</f>
        <v>1543128</v>
      </c>
      <c r="BN14" s="690">
        <f t="shared" si="96"/>
        <v>1530944</v>
      </c>
      <c r="BO14" s="690">
        <f t="shared" si="96"/>
        <v>1516960</v>
      </c>
      <c r="BP14" s="690">
        <f t="shared" si="96"/>
        <v>1500584</v>
      </c>
      <c r="BQ14" s="690">
        <f t="shared" si="96"/>
        <v>1503401</v>
      </c>
      <c r="BR14" s="690">
        <f t="shared" ref="BR14:CD14" si="97">I14</f>
        <v>1479234.5</v>
      </c>
      <c r="BS14" s="691">
        <f t="shared" si="97"/>
        <v>1465787</v>
      </c>
      <c r="BT14" s="691">
        <f t="shared" si="97"/>
        <v>1452958</v>
      </c>
      <c r="BU14" s="691">
        <f t="shared" si="97"/>
        <v>1439711.5</v>
      </c>
      <c r="BV14" s="691">
        <f t="shared" si="97"/>
        <v>1425359.5</v>
      </c>
      <c r="BW14" s="691">
        <f t="shared" si="97"/>
        <v>1410641</v>
      </c>
      <c r="BX14" s="691">
        <f t="shared" si="97"/>
        <v>1397024.5</v>
      </c>
      <c r="BY14" s="691">
        <f t="shared" si="97"/>
        <v>1385109.5</v>
      </c>
      <c r="BZ14" s="691">
        <f t="shared" si="97"/>
        <v>1374868</v>
      </c>
      <c r="CA14" s="691">
        <f t="shared" si="97"/>
        <v>1366523</v>
      </c>
      <c r="CB14" s="691">
        <f t="shared" si="97"/>
        <v>1359361.5</v>
      </c>
      <c r="CC14" s="691">
        <f t="shared" si="97"/>
        <v>1315863.5</v>
      </c>
      <c r="CD14" s="691">
        <f t="shared" si="97"/>
        <v>1263315</v>
      </c>
      <c r="CF14" s="690">
        <f t="shared" ref="CF14:CK14" si="98">SUM(CF15:CF19)</f>
        <v>375931</v>
      </c>
      <c r="CG14" s="690">
        <f t="shared" si="98"/>
        <v>376840</v>
      </c>
      <c r="CH14" s="690">
        <f t="shared" si="98"/>
        <v>376731</v>
      </c>
      <c r="CI14" s="690">
        <f t="shared" si="98"/>
        <v>376263</v>
      </c>
      <c r="CJ14" s="690">
        <f t="shared" si="98"/>
        <v>375173</v>
      </c>
      <c r="CK14" s="690">
        <f t="shared" si="98"/>
        <v>379607</v>
      </c>
      <c r="CL14" s="690">
        <f t="shared" ref="CL14:CX14" si="99">AC14</f>
        <v>373514.5</v>
      </c>
      <c r="CM14" s="690">
        <f t="shared" si="99"/>
        <v>366013</v>
      </c>
      <c r="CN14" s="690">
        <f t="shared" si="99"/>
        <v>357248</v>
      </c>
      <c r="CO14" s="690">
        <f t="shared" si="99"/>
        <v>348698.5</v>
      </c>
      <c r="CP14" s="690">
        <f t="shared" si="99"/>
        <v>341607</v>
      </c>
      <c r="CQ14" s="690">
        <f t="shared" si="99"/>
        <v>335273</v>
      </c>
      <c r="CR14" s="690">
        <f t="shared" si="99"/>
        <v>328378</v>
      </c>
      <c r="CS14" s="690">
        <f t="shared" si="99"/>
        <v>320482</v>
      </c>
      <c r="CT14" s="690">
        <f t="shared" si="99"/>
        <v>311685.5</v>
      </c>
      <c r="CU14" s="690">
        <f t="shared" si="99"/>
        <v>302475</v>
      </c>
      <c r="CV14" s="690">
        <f t="shared" si="99"/>
        <v>293494.5</v>
      </c>
      <c r="CW14" s="690">
        <f t="shared" si="99"/>
        <v>264393</v>
      </c>
      <c r="CX14" s="690">
        <f t="shared" si="99"/>
        <v>254119</v>
      </c>
      <c r="CZ14" s="690">
        <f t="shared" ref="CZ14:DR14" si="100">SUM(CZ15:CZ19)</f>
        <v>1934379</v>
      </c>
      <c r="DA14" s="690">
        <f t="shared" si="100"/>
        <v>1919968</v>
      </c>
      <c r="DB14" s="690">
        <f t="shared" si="100"/>
        <v>1907675</v>
      </c>
      <c r="DC14" s="690">
        <f t="shared" si="100"/>
        <v>1893223</v>
      </c>
      <c r="DD14" s="690">
        <f t="shared" si="100"/>
        <v>1875757</v>
      </c>
      <c r="DE14" s="690">
        <f t="shared" si="100"/>
        <v>1883008</v>
      </c>
      <c r="DF14" s="690">
        <f t="shared" si="100"/>
        <v>1852749.0000000012</v>
      </c>
      <c r="DG14" s="690">
        <f t="shared" si="100"/>
        <v>1831800.0000000012</v>
      </c>
      <c r="DH14" s="690">
        <f t="shared" si="100"/>
        <v>1810206.0000000007</v>
      </c>
      <c r="DI14" s="690">
        <f t="shared" si="100"/>
        <v>1788410.0000000014</v>
      </c>
      <c r="DJ14" s="690">
        <f t="shared" si="100"/>
        <v>1766966.5000000009</v>
      </c>
      <c r="DK14" s="690">
        <f t="shared" si="100"/>
        <v>1745914.0000000014</v>
      </c>
      <c r="DL14" s="690">
        <f t="shared" si="100"/>
        <v>1725402.5000000009</v>
      </c>
      <c r="DM14" s="690">
        <f t="shared" si="100"/>
        <v>1705591.5000000009</v>
      </c>
      <c r="DN14" s="690">
        <f t="shared" si="100"/>
        <v>1686553.5000000012</v>
      </c>
      <c r="DO14" s="690">
        <f t="shared" si="100"/>
        <v>1668998.0000000012</v>
      </c>
      <c r="DP14" s="690">
        <f t="shared" si="100"/>
        <v>1652856.0000000012</v>
      </c>
      <c r="DQ14" s="690">
        <f t="shared" si="100"/>
        <v>1580256.5000000012</v>
      </c>
      <c r="DR14" s="690">
        <f t="shared" si="100"/>
        <v>1517434.0000000009</v>
      </c>
      <c r="DU14" s="690">
        <f t="shared" ref="DU14:DZ14" si="101">SUM(DU15:DU19)</f>
        <v>1558448</v>
      </c>
      <c r="DV14" s="690">
        <f t="shared" si="101"/>
        <v>1543128</v>
      </c>
      <c r="DW14" s="690">
        <f t="shared" si="101"/>
        <v>1530944</v>
      </c>
      <c r="DX14" s="690">
        <f t="shared" si="101"/>
        <v>1516960</v>
      </c>
      <c r="DY14" s="690">
        <f t="shared" si="101"/>
        <v>1500584</v>
      </c>
      <c r="DZ14" s="690">
        <f t="shared" si="101"/>
        <v>1503401</v>
      </c>
      <c r="EA14" s="690">
        <f t="shared" ref="EA14:EM14" si="102">I14</f>
        <v>1479234.5</v>
      </c>
      <c r="EB14" s="691">
        <f t="shared" si="102"/>
        <v>1465787</v>
      </c>
      <c r="EC14" s="691">
        <f t="shared" si="102"/>
        <v>1452958</v>
      </c>
      <c r="ED14" s="691">
        <f t="shared" si="102"/>
        <v>1439711.5</v>
      </c>
      <c r="EE14" s="691">
        <f t="shared" si="102"/>
        <v>1425359.5</v>
      </c>
      <c r="EF14" s="691">
        <f t="shared" si="102"/>
        <v>1410641</v>
      </c>
      <c r="EG14" s="691">
        <f t="shared" si="102"/>
        <v>1397024.5</v>
      </c>
      <c r="EH14" s="691">
        <f t="shared" si="102"/>
        <v>1385109.5</v>
      </c>
      <c r="EI14" s="691">
        <f t="shared" si="102"/>
        <v>1374868</v>
      </c>
      <c r="EJ14" s="691">
        <f t="shared" si="102"/>
        <v>1366523</v>
      </c>
      <c r="EK14" s="691">
        <f t="shared" si="102"/>
        <v>1359361.5</v>
      </c>
      <c r="EL14" s="691">
        <f t="shared" si="102"/>
        <v>1315863.5</v>
      </c>
      <c r="EM14" s="691">
        <f t="shared" si="102"/>
        <v>1263315</v>
      </c>
      <c r="EO14" s="690">
        <f t="shared" ref="EO14:ET14" si="103">SUM(EO15:EO19)</f>
        <v>375931</v>
      </c>
      <c r="EP14" s="690">
        <f t="shared" si="103"/>
        <v>376840</v>
      </c>
      <c r="EQ14" s="690">
        <f t="shared" si="103"/>
        <v>376731</v>
      </c>
      <c r="ER14" s="690">
        <f t="shared" si="103"/>
        <v>376263</v>
      </c>
      <c r="ES14" s="690">
        <f t="shared" si="103"/>
        <v>375173</v>
      </c>
      <c r="ET14" s="690">
        <f t="shared" si="103"/>
        <v>379607</v>
      </c>
      <c r="EU14" s="690">
        <f t="shared" ref="EU14:FG14" si="104">AC14</f>
        <v>373514.5</v>
      </c>
      <c r="EV14" s="690">
        <f t="shared" si="104"/>
        <v>366013</v>
      </c>
      <c r="EW14" s="690">
        <f t="shared" si="104"/>
        <v>357248</v>
      </c>
      <c r="EX14" s="690">
        <f t="shared" si="104"/>
        <v>348698.5</v>
      </c>
      <c r="EY14" s="690">
        <f t="shared" si="104"/>
        <v>341607</v>
      </c>
      <c r="EZ14" s="690">
        <f t="shared" si="104"/>
        <v>335273</v>
      </c>
      <c r="FA14" s="690">
        <f t="shared" si="104"/>
        <v>328378</v>
      </c>
      <c r="FB14" s="690">
        <f t="shared" si="104"/>
        <v>320482</v>
      </c>
      <c r="FC14" s="690">
        <f t="shared" si="104"/>
        <v>311685.5</v>
      </c>
      <c r="FD14" s="690">
        <f t="shared" si="104"/>
        <v>302475</v>
      </c>
      <c r="FE14" s="690">
        <f t="shared" si="104"/>
        <v>293494.5</v>
      </c>
      <c r="FF14" s="690">
        <f t="shared" si="104"/>
        <v>264393</v>
      </c>
      <c r="FG14" s="690">
        <f t="shared" si="104"/>
        <v>254119</v>
      </c>
      <c r="FI14" s="690">
        <f t="shared" ref="FI14:GA14" si="105">SUM(FI15:FI19)</f>
        <v>1934379</v>
      </c>
      <c r="FJ14" s="690">
        <f t="shared" si="105"/>
        <v>1919968</v>
      </c>
      <c r="FK14" s="690">
        <f t="shared" si="105"/>
        <v>1907675</v>
      </c>
      <c r="FL14" s="690">
        <f t="shared" si="105"/>
        <v>1893223</v>
      </c>
      <c r="FM14" s="690">
        <f t="shared" si="105"/>
        <v>1875757</v>
      </c>
      <c r="FN14" s="690">
        <f t="shared" si="105"/>
        <v>1883008</v>
      </c>
      <c r="FO14" s="690">
        <f t="shared" si="105"/>
        <v>1852749.0000000012</v>
      </c>
      <c r="FP14" s="690">
        <f t="shared" si="105"/>
        <v>1831800.0000000012</v>
      </c>
      <c r="FQ14" s="690">
        <f t="shared" si="105"/>
        <v>1810206.0000000007</v>
      </c>
      <c r="FR14" s="690">
        <f t="shared" si="105"/>
        <v>1788410.0000000014</v>
      </c>
      <c r="FS14" s="690">
        <f t="shared" si="105"/>
        <v>1766966.5000000009</v>
      </c>
      <c r="FT14" s="690">
        <f t="shared" si="105"/>
        <v>1745914.0000000014</v>
      </c>
      <c r="FU14" s="690">
        <f t="shared" si="105"/>
        <v>1725402.5000000009</v>
      </c>
      <c r="FV14" s="690">
        <f t="shared" si="105"/>
        <v>1705591.5000000009</v>
      </c>
      <c r="FW14" s="690">
        <f t="shared" si="105"/>
        <v>1686553.5000000012</v>
      </c>
      <c r="FX14" s="690">
        <f t="shared" si="105"/>
        <v>1668998.0000000012</v>
      </c>
      <c r="FY14" s="690">
        <f t="shared" si="105"/>
        <v>1652856.0000000012</v>
      </c>
      <c r="FZ14" s="690">
        <f t="shared" si="105"/>
        <v>1580256.5000000012</v>
      </c>
      <c r="GA14" s="690">
        <f t="shared" si="105"/>
        <v>1517434.0000000009</v>
      </c>
      <c r="GC14" s="690">
        <f t="shared" ref="GC14:GI14" si="106">SUM(GC15:GC19)</f>
        <v>388858</v>
      </c>
      <c r="GD14" s="690">
        <f t="shared" si="106"/>
        <v>388979</v>
      </c>
      <c r="GE14" s="690">
        <f t="shared" si="106"/>
        <v>391413</v>
      </c>
      <c r="GF14" s="690">
        <f t="shared" si="106"/>
        <v>393698</v>
      </c>
      <c r="GG14" s="690">
        <f t="shared" si="106"/>
        <v>391623</v>
      </c>
      <c r="GH14" s="690">
        <f t="shared" si="106"/>
        <v>394918</v>
      </c>
      <c r="GI14" s="690">
        <f t="shared" si="106"/>
        <v>403322.00000000029</v>
      </c>
      <c r="GJ14" s="690">
        <f>'23.Iedzivotaji_prognozes'!N115</f>
        <v>382780.5</v>
      </c>
      <c r="GK14" s="690">
        <f>'23.Iedzivotaji_prognozes'!O115</f>
        <v>386691.5</v>
      </c>
      <c r="GL14" s="690">
        <f>'23.Iedzivotaji_prognozes'!P115</f>
        <v>390184.5</v>
      </c>
      <c r="GM14" s="690">
        <f>'23.Iedzivotaji_prognozes'!Q115</f>
        <v>392903.5</v>
      </c>
      <c r="GN14" s="690">
        <f>'23.Iedzivotaji_prognozes'!R115</f>
        <v>394859.5</v>
      </c>
      <c r="GO14" s="690">
        <f>'23.Iedzivotaji_prognozes'!S115</f>
        <v>395919</v>
      </c>
      <c r="GP14" s="690">
        <f>'23.Iedzivotaji_prognozes'!T115</f>
        <v>396694</v>
      </c>
      <c r="GQ14" s="690">
        <f>'23.Iedzivotaji_prognozes'!U115</f>
        <v>397728.5</v>
      </c>
      <c r="GR14" s="690">
        <f>'23.Iedzivotaji_prognozes'!V115</f>
        <v>398975</v>
      </c>
      <c r="GS14" s="690">
        <f>'23.Iedzivotaji_prognozes'!W115</f>
        <v>400447.5</v>
      </c>
      <c r="GT14" s="690">
        <f>'23.Iedzivotaji_prognozes'!AB115</f>
        <v>410195.5</v>
      </c>
      <c r="GU14" s="690">
        <f>'23.Iedzivotaji_prognozes'!AG115</f>
        <v>413218.5</v>
      </c>
      <c r="GX14" s="690">
        <f t="shared" ref="GX14:HC14" si="107">SUM(GX15:GX19)</f>
        <v>1558448</v>
      </c>
      <c r="GY14" s="690">
        <f t="shared" si="107"/>
        <v>1543128</v>
      </c>
      <c r="GZ14" s="690">
        <f t="shared" si="107"/>
        <v>1530944</v>
      </c>
      <c r="HA14" s="690">
        <f t="shared" si="107"/>
        <v>1516960</v>
      </c>
      <c r="HB14" s="690">
        <f t="shared" si="107"/>
        <v>1500584</v>
      </c>
      <c r="HC14" s="690">
        <f t="shared" si="107"/>
        <v>1503401</v>
      </c>
      <c r="HD14" s="690">
        <f t="shared" ref="HD14:HP14" si="108">I14</f>
        <v>1479234.5</v>
      </c>
      <c r="HE14" s="691">
        <f t="shared" si="108"/>
        <v>1465787</v>
      </c>
      <c r="HF14" s="691">
        <f t="shared" si="108"/>
        <v>1452958</v>
      </c>
      <c r="HG14" s="691">
        <f t="shared" si="108"/>
        <v>1439711.5</v>
      </c>
      <c r="HH14" s="691">
        <f t="shared" si="108"/>
        <v>1425359.5</v>
      </c>
      <c r="HI14" s="691">
        <f t="shared" si="108"/>
        <v>1410641</v>
      </c>
      <c r="HJ14" s="691">
        <f t="shared" si="108"/>
        <v>1397024.5</v>
      </c>
      <c r="HK14" s="691">
        <f t="shared" si="108"/>
        <v>1385109.5</v>
      </c>
      <c r="HL14" s="691">
        <f t="shared" si="108"/>
        <v>1374868</v>
      </c>
      <c r="HM14" s="691">
        <f t="shared" si="108"/>
        <v>1366523</v>
      </c>
      <c r="HN14" s="691">
        <f t="shared" si="108"/>
        <v>1359361.5</v>
      </c>
      <c r="HO14" s="691">
        <f t="shared" si="108"/>
        <v>1315863.5</v>
      </c>
      <c r="HP14" s="691">
        <f t="shared" si="108"/>
        <v>1263315</v>
      </c>
      <c r="HR14" s="690">
        <f t="shared" ref="HR14:HW14" si="109">SUM(HR15:HR19)</f>
        <v>375931</v>
      </c>
      <c r="HS14" s="690">
        <f t="shared" si="109"/>
        <v>376840</v>
      </c>
      <c r="HT14" s="690">
        <f t="shared" si="109"/>
        <v>376731</v>
      </c>
      <c r="HU14" s="690">
        <f t="shared" si="109"/>
        <v>376263</v>
      </c>
      <c r="HV14" s="690">
        <f t="shared" si="109"/>
        <v>375173</v>
      </c>
      <c r="HW14" s="690">
        <f t="shared" si="109"/>
        <v>379607</v>
      </c>
      <c r="HX14" s="690">
        <f t="shared" ref="HX14:IJ14" si="110">AC14</f>
        <v>373514.5</v>
      </c>
      <c r="HY14" s="690">
        <f t="shared" si="110"/>
        <v>366013</v>
      </c>
      <c r="HZ14" s="690">
        <f t="shared" si="110"/>
        <v>357248</v>
      </c>
      <c r="IA14" s="690">
        <f t="shared" si="110"/>
        <v>348698.5</v>
      </c>
      <c r="IB14" s="690">
        <f t="shared" si="110"/>
        <v>341607</v>
      </c>
      <c r="IC14" s="690">
        <f t="shared" si="110"/>
        <v>335273</v>
      </c>
      <c r="ID14" s="690">
        <f t="shared" si="110"/>
        <v>328378</v>
      </c>
      <c r="IE14" s="690">
        <f t="shared" si="110"/>
        <v>320482</v>
      </c>
      <c r="IF14" s="690">
        <f t="shared" si="110"/>
        <v>311685.5</v>
      </c>
      <c r="IG14" s="690">
        <f t="shared" si="110"/>
        <v>302475</v>
      </c>
      <c r="IH14" s="690">
        <f t="shared" si="110"/>
        <v>293494.5</v>
      </c>
      <c r="II14" s="690">
        <f t="shared" si="110"/>
        <v>264393</v>
      </c>
      <c r="IJ14" s="690">
        <f t="shared" si="110"/>
        <v>254119</v>
      </c>
      <c r="IL14" s="690">
        <f t="shared" ref="IL14:JD14" si="111">SUM(IL15:IL19)</f>
        <v>1934379</v>
      </c>
      <c r="IM14" s="690">
        <f t="shared" si="111"/>
        <v>1919968</v>
      </c>
      <c r="IN14" s="690">
        <f t="shared" si="111"/>
        <v>1907675</v>
      </c>
      <c r="IO14" s="690">
        <f t="shared" si="111"/>
        <v>1893223</v>
      </c>
      <c r="IP14" s="690">
        <f t="shared" si="111"/>
        <v>1875757</v>
      </c>
      <c r="IQ14" s="690">
        <f t="shared" si="111"/>
        <v>1883008</v>
      </c>
      <c r="IR14" s="690">
        <f t="shared" si="111"/>
        <v>1852749.0000000012</v>
      </c>
      <c r="IS14" s="690">
        <f t="shared" si="111"/>
        <v>1831800.0000000012</v>
      </c>
      <c r="IT14" s="690">
        <f t="shared" si="111"/>
        <v>1810206.0000000007</v>
      </c>
      <c r="IU14" s="690">
        <f t="shared" si="111"/>
        <v>1788410.0000000014</v>
      </c>
      <c r="IV14" s="690">
        <f t="shared" si="111"/>
        <v>1766966.5000000009</v>
      </c>
      <c r="IW14" s="690">
        <f t="shared" si="111"/>
        <v>1745914.0000000014</v>
      </c>
      <c r="IX14" s="690">
        <f t="shared" si="111"/>
        <v>1725402.5000000009</v>
      </c>
      <c r="IY14" s="690">
        <f t="shared" si="111"/>
        <v>1705591.5000000009</v>
      </c>
      <c r="IZ14" s="690">
        <f t="shared" si="111"/>
        <v>1686553.5000000012</v>
      </c>
      <c r="JA14" s="690">
        <f t="shared" si="111"/>
        <v>1668998.0000000012</v>
      </c>
      <c r="JB14" s="690">
        <f t="shared" si="111"/>
        <v>1652856.0000000012</v>
      </c>
      <c r="JC14" s="690">
        <f t="shared" si="111"/>
        <v>1580256.5000000012</v>
      </c>
      <c r="JD14" s="690">
        <f t="shared" si="111"/>
        <v>1517434.0000000009</v>
      </c>
      <c r="JF14" s="690">
        <f>SUM(JF15:JF19)</f>
        <v>1934379</v>
      </c>
      <c r="JG14" s="690">
        <f t="shared" ref="JG14:JK14" si="112">SUM(JG15:JG19)</f>
        <v>1919968</v>
      </c>
      <c r="JH14" s="690">
        <f t="shared" si="112"/>
        <v>1907675</v>
      </c>
      <c r="JI14" s="690">
        <f t="shared" si="112"/>
        <v>1893223</v>
      </c>
      <c r="JJ14" s="690">
        <f t="shared" si="112"/>
        <v>1875757</v>
      </c>
      <c r="JK14" s="690">
        <f t="shared" si="112"/>
        <v>1883008</v>
      </c>
      <c r="JL14" s="690">
        <f t="shared" ref="JL14:JX14" si="113">AW14</f>
        <v>1852749.0000000012</v>
      </c>
      <c r="JM14" s="690">
        <f t="shared" si="113"/>
        <v>1831800.0000000012</v>
      </c>
      <c r="JN14" s="690">
        <f t="shared" si="113"/>
        <v>1810206.0000000007</v>
      </c>
      <c r="JO14" s="690">
        <f t="shared" si="113"/>
        <v>1788410.0000000014</v>
      </c>
      <c r="JP14" s="690">
        <f t="shared" si="113"/>
        <v>1766966.5000000009</v>
      </c>
      <c r="JQ14" s="690">
        <f t="shared" si="113"/>
        <v>1745914.0000000014</v>
      </c>
      <c r="JR14" s="690">
        <f t="shared" si="113"/>
        <v>1725402.5000000009</v>
      </c>
      <c r="JS14" s="690">
        <f t="shared" si="113"/>
        <v>1705591.5000000009</v>
      </c>
      <c r="JT14" s="690">
        <f t="shared" si="113"/>
        <v>1686553.5000000012</v>
      </c>
      <c r="JU14" s="690">
        <f t="shared" si="113"/>
        <v>1668998.0000000012</v>
      </c>
      <c r="JV14" s="690">
        <f t="shared" si="113"/>
        <v>1652856.0000000012</v>
      </c>
      <c r="JW14" s="690">
        <f t="shared" si="113"/>
        <v>1580256.5000000012</v>
      </c>
      <c r="JX14" s="690">
        <f t="shared" si="113"/>
        <v>1517434.0000000009</v>
      </c>
      <c r="JZ14" s="1355" t="s">
        <v>356</v>
      </c>
      <c r="KA14" s="1334">
        <f t="shared" ref="KA14:KZ14" si="114">SUM(KA15:KA19)</f>
        <v>1852749.0000000012</v>
      </c>
      <c r="KB14" s="1333">
        <f t="shared" si="114"/>
        <v>1831800.0000000012</v>
      </c>
      <c r="KC14" s="1333">
        <f t="shared" si="114"/>
        <v>1810206.0000000007</v>
      </c>
      <c r="KD14" s="1333">
        <f t="shared" si="114"/>
        <v>1788410.0000000014</v>
      </c>
      <c r="KE14" s="1333">
        <f t="shared" si="114"/>
        <v>1766966.5000000009</v>
      </c>
      <c r="KF14" s="1333">
        <f t="shared" si="114"/>
        <v>1745914.0000000014</v>
      </c>
      <c r="KG14" s="1333">
        <f t="shared" si="114"/>
        <v>1725402.5000000009</v>
      </c>
      <c r="KH14" s="1333">
        <f t="shared" si="114"/>
        <v>1705591.5000000009</v>
      </c>
      <c r="KI14" s="1333">
        <f t="shared" si="114"/>
        <v>1686553.5000000012</v>
      </c>
      <c r="KJ14" s="1334">
        <f t="shared" si="114"/>
        <v>1668998.0000000012</v>
      </c>
      <c r="KK14" s="1334">
        <f t="shared" si="114"/>
        <v>1652856.0000000012</v>
      </c>
      <c r="KL14" s="1334">
        <f t="shared" si="114"/>
        <v>1580256.5000000012</v>
      </c>
      <c r="KM14" s="1335">
        <f t="shared" si="114"/>
        <v>1517434.0000000009</v>
      </c>
      <c r="KN14" s="1333">
        <f t="shared" si="114"/>
        <v>1852749.0000000012</v>
      </c>
      <c r="KO14" s="1333">
        <f t="shared" si="114"/>
        <v>1831800.0000000012</v>
      </c>
      <c r="KP14" s="1333">
        <f t="shared" si="114"/>
        <v>1810206.0000000007</v>
      </c>
      <c r="KQ14" s="1333">
        <f t="shared" si="114"/>
        <v>1788410.0000000014</v>
      </c>
      <c r="KR14" s="1333">
        <f t="shared" si="114"/>
        <v>1766966.5000000009</v>
      </c>
      <c r="KS14" s="1333">
        <f t="shared" si="114"/>
        <v>1745914.0000000014</v>
      </c>
      <c r="KT14" s="1333">
        <f t="shared" si="114"/>
        <v>1725402.5000000009</v>
      </c>
      <c r="KU14" s="1333">
        <f t="shared" si="114"/>
        <v>1705591.5000000009</v>
      </c>
      <c r="KV14" s="1333">
        <f t="shared" si="114"/>
        <v>1686553.5000000012</v>
      </c>
      <c r="KW14" s="1334">
        <f t="shared" si="114"/>
        <v>1668998.0000000012</v>
      </c>
      <c r="KX14" s="1334">
        <f t="shared" si="114"/>
        <v>1652856.0000000012</v>
      </c>
      <c r="KY14" s="1334">
        <f t="shared" si="114"/>
        <v>1580256.5000000012</v>
      </c>
      <c r="KZ14" s="1335">
        <f t="shared" si="114"/>
        <v>1517434.0000000009</v>
      </c>
      <c r="LA14" s="664">
        <f t="shared" ref="LA14:LM14" si="115">SUM(LA15:LA19)</f>
        <v>1852749.0000000012</v>
      </c>
      <c r="LB14" s="664">
        <f t="shared" si="115"/>
        <v>1831800.0000000012</v>
      </c>
      <c r="LC14" s="664">
        <f t="shared" si="115"/>
        <v>1810206.0000000007</v>
      </c>
      <c r="LD14" s="664">
        <f t="shared" si="115"/>
        <v>1788410.0000000014</v>
      </c>
      <c r="LE14" s="664">
        <f t="shared" si="115"/>
        <v>1766966.5000000009</v>
      </c>
      <c r="LF14" s="664">
        <f t="shared" si="115"/>
        <v>1745914.0000000014</v>
      </c>
      <c r="LG14" s="664">
        <f t="shared" si="115"/>
        <v>1725402.5000000009</v>
      </c>
      <c r="LH14" s="664">
        <f t="shared" si="115"/>
        <v>1705591.5000000009</v>
      </c>
      <c r="LI14" s="664">
        <f t="shared" si="115"/>
        <v>1686553.5000000012</v>
      </c>
      <c r="LJ14" s="665">
        <f t="shared" si="115"/>
        <v>1668998.0000000012</v>
      </c>
      <c r="LK14" s="665">
        <f t="shared" si="115"/>
        <v>1652856.0000000012</v>
      </c>
      <c r="LL14" s="665">
        <f t="shared" si="115"/>
        <v>1580256.5000000012</v>
      </c>
      <c r="LM14" s="1366">
        <f t="shared" si="115"/>
        <v>1517434.0000000009</v>
      </c>
    </row>
    <row r="15" spans="1:325" x14ac:dyDescent="0.25">
      <c r="B15" s="692" t="s">
        <v>305</v>
      </c>
      <c r="C15" s="671">
        <f>'11.Iedzivotāji_reģioni'!N9+'11.Iedzivotāji_reģioni'!AD9</f>
        <v>689173</v>
      </c>
      <c r="D15" s="693">
        <f>'11.Iedzivotāji_reģioni'!O9+'11.Iedzivotāji_reģioni'!AE9</f>
        <v>685704</v>
      </c>
      <c r="E15" s="693">
        <f>'11.Iedzivotāji_reģioni'!P9+'11.Iedzivotāji_reģioni'!AF9</f>
        <v>683489</v>
      </c>
      <c r="F15" s="671">
        <f>'11.Iedzivotāji_reģioni'!Q9+'11.Iedzivotāji_reģioni'!AG9</f>
        <v>680004</v>
      </c>
      <c r="G15" s="693">
        <f>'11.Iedzivotāji_reģioni'!R9+'11.Iedzivotāji_reģioni'!AH9</f>
        <v>676021</v>
      </c>
      <c r="H15" s="693">
        <f>'11.Iedzivotāji_reģioni'!S9+'11.Iedzivotāji_reģioni'!AI9</f>
        <v>682293</v>
      </c>
      <c r="I15" s="693">
        <f>I$14*'11.Iedzivotāji_reģioni'!$T14</f>
        <v>703948.76554945449</v>
      </c>
      <c r="J15" s="693">
        <f>J$14*'11.Iedzivotāji_reģioni'!$T14</f>
        <v>697549.27241653588</v>
      </c>
      <c r="K15" s="693">
        <f>K$14*'11.Iedzivotāji_reģioni'!$T14</f>
        <v>691444.11551731941</v>
      </c>
      <c r="L15" s="693">
        <f>L$14*'11.Iedzivotāji_reģioni'!$T14</f>
        <v>685140.275711764</v>
      </c>
      <c r="M15" s="693">
        <f>M$14*'11.Iedzivotāji_reģioni'!$T14</f>
        <v>678310.34260571096</v>
      </c>
      <c r="N15" s="693">
        <f>N$14*'11.Iedzivotāji_reģioni'!$T14</f>
        <v>671305.99684056046</v>
      </c>
      <c r="O15" s="693">
        <f>O$14*'11.Iedzivotāji_reģioni'!$T14</f>
        <v>664826.07877070457</v>
      </c>
      <c r="P15" s="693">
        <f>P$14*'11.Iedzivotāji_reģioni'!$T14</f>
        <v>659155.88277303032</v>
      </c>
      <c r="Q15" s="693">
        <f>Q$14*'11.Iedzivotāji_reģioni'!$T14</f>
        <v>654282.08400591474</v>
      </c>
      <c r="R15" s="693">
        <f>R$14*'11.Iedzivotāji_reģioni'!$T14</f>
        <v>650310.80531513912</v>
      </c>
      <c r="S15" s="693">
        <f>S$14*'11.Iedzivotāji_reģioni'!$T14</f>
        <v>646902.73912652442</v>
      </c>
      <c r="T15" s="693">
        <f>T$14*'11.Iedzivotāji_reģioni'!$T14</f>
        <v>626202.59766560653</v>
      </c>
      <c r="U15" s="693">
        <f>U$14*'11.Iedzivotāji_reģioni'!$T14</f>
        <v>601195.43909374007</v>
      </c>
      <c r="W15" s="693">
        <f>'11.Iedzivotāji_reģioni'!C9</f>
        <v>169129</v>
      </c>
      <c r="X15" s="693">
        <f>'11.Iedzivotāji_reģioni'!D9</f>
        <v>171518</v>
      </c>
      <c r="Y15" s="693">
        <f>'11.Iedzivotāji_reģioni'!E9</f>
        <v>173160</v>
      </c>
      <c r="Z15" s="693">
        <f>'11.Iedzivotāji_reģioni'!F9</f>
        <v>173792</v>
      </c>
      <c r="AA15" s="693">
        <f>'11.Iedzivotāji_reģioni'!G9</f>
        <v>174332</v>
      </c>
      <c r="AB15" s="693">
        <f>'11.Iedzivotāji_reģioni'!H9</f>
        <v>177849</v>
      </c>
      <c r="AC15" s="693">
        <f>AC$14*'11.Iedzivotāji_reģioni'!$I14</f>
        <v>177750.76986767258</v>
      </c>
      <c r="AD15" s="693">
        <f>AD$14*'11.Iedzivotāji_reģioni'!$I14</f>
        <v>174180.90203078178</v>
      </c>
      <c r="AE15" s="693">
        <f>AE$14*'11.Iedzivotāji_reģioni'!$I14</f>
        <v>170009.75071566511</v>
      </c>
      <c r="AF15" s="693">
        <f>AF$14*'11.Iedzivotāji_reģioni'!$I14</f>
        <v>165941.15309232339</v>
      </c>
      <c r="AG15" s="693">
        <f>AG$14*'11.Iedzivotāji_reģioni'!$I14</f>
        <v>162566.39900776549</v>
      </c>
      <c r="AH15" s="693">
        <f>AH$14*'11.Iedzivotāji_reģioni'!$I14</f>
        <v>159552.12947782266</v>
      </c>
      <c r="AI15" s="693">
        <f>AI$14*'11.Iedzivotāji_reģioni'!$I14</f>
        <v>156270.88722822431</v>
      </c>
      <c r="AJ15" s="693">
        <f>AJ$14*'11.Iedzivotāji_reģioni'!$I14</f>
        <v>152513.2818906132</v>
      </c>
      <c r="AK15" s="693">
        <f>AK$14*'11.Iedzivotāji_reģioni'!$I14</f>
        <v>148327.14012867093</v>
      </c>
      <c r="AL15" s="693">
        <f>AL$14*'11.Iedzivotāji_reģioni'!$I14</f>
        <v>143943.98106559252</v>
      </c>
      <c r="AM15" s="693">
        <f>AM$14*'11.Iedzivotāji_reģioni'!$I14</f>
        <v>139670.27605870087</v>
      </c>
      <c r="AN15" s="693">
        <f>AN$14*'11.Iedzivotāji_reģioni'!$I14</f>
        <v>125821.24468427211</v>
      </c>
      <c r="AO15" s="693">
        <f>AO$14*'11.Iedzivotāji_reģioni'!$I14</f>
        <v>120931.9795831302</v>
      </c>
      <c r="AQ15" s="693">
        <f t="shared" ref="AQ15:AZ19" si="116">C15+W15</f>
        <v>858302</v>
      </c>
      <c r="AR15" s="693">
        <f t="shared" si="116"/>
        <v>857222</v>
      </c>
      <c r="AS15" s="693">
        <f t="shared" si="116"/>
        <v>856649</v>
      </c>
      <c r="AT15" s="693">
        <f t="shared" si="116"/>
        <v>853796</v>
      </c>
      <c r="AU15" s="693">
        <f t="shared" si="116"/>
        <v>850353</v>
      </c>
      <c r="AV15" s="693">
        <f t="shared" si="116"/>
        <v>860142</v>
      </c>
      <c r="AW15" s="693">
        <f t="shared" si="116"/>
        <v>881699.53541712707</v>
      </c>
      <c r="AX15" s="693">
        <f t="shared" si="116"/>
        <v>871730.17444731761</v>
      </c>
      <c r="AY15" s="693">
        <f t="shared" si="116"/>
        <v>861453.86623298447</v>
      </c>
      <c r="AZ15" s="693">
        <f t="shared" si="116"/>
        <v>851081.42880408745</v>
      </c>
      <c r="BA15" s="693">
        <f t="shared" ref="BA15:BI19" si="117">M15+AG15</f>
        <v>840876.74161347642</v>
      </c>
      <c r="BB15" s="693">
        <f t="shared" si="117"/>
        <v>830858.12631838315</v>
      </c>
      <c r="BC15" s="693">
        <f t="shared" si="117"/>
        <v>821096.96599892888</v>
      </c>
      <c r="BD15" s="693">
        <f t="shared" si="117"/>
        <v>811669.16466364358</v>
      </c>
      <c r="BE15" s="693">
        <f t="shared" si="117"/>
        <v>802609.2241345857</v>
      </c>
      <c r="BF15" s="693">
        <f t="shared" si="117"/>
        <v>794254.78638073162</v>
      </c>
      <c r="BG15" s="693">
        <f t="shared" si="117"/>
        <v>786573.01518522529</v>
      </c>
      <c r="BH15" s="693">
        <f t="shared" si="117"/>
        <v>752023.84234987863</v>
      </c>
      <c r="BI15" s="693">
        <f t="shared" si="117"/>
        <v>722127.41867687029</v>
      </c>
      <c r="BL15" s="693">
        <f t="shared" ref="BL15:BQ19" si="118">C15</f>
        <v>689173</v>
      </c>
      <c r="BM15" s="693">
        <f t="shared" si="118"/>
        <v>685704</v>
      </c>
      <c r="BN15" s="693">
        <f t="shared" si="118"/>
        <v>683489</v>
      </c>
      <c r="BO15" s="693">
        <f t="shared" si="118"/>
        <v>680004</v>
      </c>
      <c r="BP15" s="693">
        <f t="shared" si="118"/>
        <v>676021</v>
      </c>
      <c r="BQ15" s="693">
        <f t="shared" si="118"/>
        <v>682293</v>
      </c>
      <c r="BR15" s="693">
        <f>BR$14*'11.Iedzivotāji_reģioni'!$T14</f>
        <v>703948.76554945449</v>
      </c>
      <c r="BS15" s="693">
        <f>BS$14*'11.Iedzivotāji_reģioni'!$T14</f>
        <v>697549.27241653588</v>
      </c>
      <c r="BT15" s="693">
        <f>BT$14*'11.Iedzivotāji_reģioni'!$T14</f>
        <v>691444.11551731941</v>
      </c>
      <c r="BU15" s="693">
        <f>BU$14*'11.Iedzivotāji_reģioni'!$T14</f>
        <v>685140.275711764</v>
      </c>
      <c r="BV15" s="693">
        <f>BV$14*'11.Iedzivotāji_reģioni'!$T14</f>
        <v>678310.34260571096</v>
      </c>
      <c r="BW15" s="693">
        <f>BW$14*'11.Iedzivotāji_reģioni'!$T14</f>
        <v>671305.99684056046</v>
      </c>
      <c r="BX15" s="693">
        <f>BX$14*'11.Iedzivotāji_reģioni'!$T14</f>
        <v>664826.07877070457</v>
      </c>
      <c r="BY15" s="693">
        <f>BY$14*'11.Iedzivotāji_reģioni'!$T14</f>
        <v>659155.88277303032</v>
      </c>
      <c r="BZ15" s="693">
        <f>BZ$14*'11.Iedzivotāji_reģioni'!$T14</f>
        <v>654282.08400591474</v>
      </c>
      <c r="CA15" s="693">
        <f>CA$14*'11.Iedzivotāji_reģioni'!$T14</f>
        <v>650310.80531513912</v>
      </c>
      <c r="CB15" s="693">
        <f>CB$14*'11.Iedzivotāji_reģioni'!$T14</f>
        <v>646902.73912652442</v>
      </c>
      <c r="CC15" s="693">
        <f>CC$14*'11.Iedzivotāji_reģioni'!$T14</f>
        <v>626202.59766560653</v>
      </c>
      <c r="CD15" s="693">
        <f>CD$14*'11.Iedzivotāji_reģioni'!$T14</f>
        <v>601195.43909374007</v>
      </c>
      <c r="CF15" s="693">
        <f t="shared" ref="CF15:CK19" si="119">W15</f>
        <v>169129</v>
      </c>
      <c r="CG15" s="693">
        <f t="shared" si="119"/>
        <v>171518</v>
      </c>
      <c r="CH15" s="693">
        <f t="shared" si="119"/>
        <v>173160</v>
      </c>
      <c r="CI15" s="693">
        <f t="shared" si="119"/>
        <v>173792</v>
      </c>
      <c r="CJ15" s="693">
        <f t="shared" si="119"/>
        <v>174332</v>
      </c>
      <c r="CK15" s="693">
        <f t="shared" si="119"/>
        <v>177849</v>
      </c>
      <c r="CL15" s="693">
        <f>CL$14*'11.Iedzivotāji_reģioni'!$I14</f>
        <v>177750.76986767258</v>
      </c>
      <c r="CM15" s="693">
        <f>CM$14*'11.Iedzivotāji_reģioni'!$I14</f>
        <v>174180.90203078178</v>
      </c>
      <c r="CN15" s="693">
        <f>CN$14*'11.Iedzivotāji_reģioni'!$I14</f>
        <v>170009.75071566511</v>
      </c>
      <c r="CO15" s="693">
        <f>CO$14*'11.Iedzivotāji_reģioni'!$I14</f>
        <v>165941.15309232339</v>
      </c>
      <c r="CP15" s="693">
        <f>CP$14*'11.Iedzivotāji_reģioni'!$I14</f>
        <v>162566.39900776549</v>
      </c>
      <c r="CQ15" s="693">
        <f>CQ$14*'11.Iedzivotāji_reģioni'!$I14</f>
        <v>159552.12947782266</v>
      </c>
      <c r="CR15" s="693">
        <f>CR$14*'11.Iedzivotāji_reģioni'!$I14</f>
        <v>156270.88722822431</v>
      </c>
      <c r="CS15" s="693">
        <f>CS$14*'11.Iedzivotāji_reģioni'!$I14</f>
        <v>152513.2818906132</v>
      </c>
      <c r="CT15" s="693">
        <f>CT$14*'11.Iedzivotāji_reģioni'!$I14</f>
        <v>148327.14012867093</v>
      </c>
      <c r="CU15" s="693">
        <f>CU$14*'11.Iedzivotāji_reģioni'!$I14</f>
        <v>143943.98106559252</v>
      </c>
      <c r="CV15" s="693">
        <f>CV$14*'11.Iedzivotāji_reģioni'!$I14</f>
        <v>139670.27605870087</v>
      </c>
      <c r="CW15" s="693">
        <f>CW$14*'11.Iedzivotāji_reģioni'!$I14</f>
        <v>125821.24468427211</v>
      </c>
      <c r="CX15" s="693">
        <f>CX$14*'11.Iedzivotāji_reģioni'!$I14</f>
        <v>120931.9795831302</v>
      </c>
      <c r="CZ15" s="693">
        <f t="shared" ref="CZ15:DI19" si="120">BL15+CF15</f>
        <v>858302</v>
      </c>
      <c r="DA15" s="693">
        <f t="shared" si="120"/>
        <v>857222</v>
      </c>
      <c r="DB15" s="693">
        <f t="shared" si="120"/>
        <v>856649</v>
      </c>
      <c r="DC15" s="693">
        <f t="shared" si="120"/>
        <v>853796</v>
      </c>
      <c r="DD15" s="693">
        <f t="shared" si="120"/>
        <v>850353</v>
      </c>
      <c r="DE15" s="693">
        <f t="shared" si="120"/>
        <v>860142</v>
      </c>
      <c r="DF15" s="693">
        <f t="shared" si="120"/>
        <v>881699.53541712707</v>
      </c>
      <c r="DG15" s="693">
        <f t="shared" si="120"/>
        <v>871730.17444731761</v>
      </c>
      <c r="DH15" s="693">
        <f t="shared" si="120"/>
        <v>861453.86623298447</v>
      </c>
      <c r="DI15" s="693">
        <f t="shared" si="120"/>
        <v>851081.42880408745</v>
      </c>
      <c r="DJ15" s="693">
        <f t="shared" ref="DJ15:DR19" si="121">BV15+CP15</f>
        <v>840876.74161347642</v>
      </c>
      <c r="DK15" s="693">
        <f t="shared" si="121"/>
        <v>830858.12631838315</v>
      </c>
      <c r="DL15" s="693">
        <f t="shared" si="121"/>
        <v>821096.96599892888</v>
      </c>
      <c r="DM15" s="693">
        <f t="shared" si="121"/>
        <v>811669.16466364358</v>
      </c>
      <c r="DN15" s="693">
        <f t="shared" si="121"/>
        <v>802609.2241345857</v>
      </c>
      <c r="DO15" s="693">
        <f t="shared" si="121"/>
        <v>794254.78638073162</v>
      </c>
      <c r="DP15" s="693">
        <f t="shared" si="121"/>
        <v>786573.01518522529</v>
      </c>
      <c r="DQ15" s="693">
        <f t="shared" si="121"/>
        <v>752023.84234987863</v>
      </c>
      <c r="DR15" s="693">
        <f t="shared" si="121"/>
        <v>722127.41867687029</v>
      </c>
      <c r="DU15" s="693">
        <f t="shared" ref="DU15:DZ19" si="122">C15</f>
        <v>689173</v>
      </c>
      <c r="DV15" s="693">
        <f t="shared" si="122"/>
        <v>685704</v>
      </c>
      <c r="DW15" s="693">
        <f t="shared" si="122"/>
        <v>683489</v>
      </c>
      <c r="DX15" s="693">
        <f t="shared" si="122"/>
        <v>680004</v>
      </c>
      <c r="DY15" s="693">
        <f t="shared" si="122"/>
        <v>676021</v>
      </c>
      <c r="DZ15" s="693">
        <f t="shared" si="122"/>
        <v>682293</v>
      </c>
      <c r="EA15" s="693">
        <f>EA$14*'11.Iedzivotāji_reģioni'!$T14</f>
        <v>703948.76554945449</v>
      </c>
      <c r="EB15" s="693">
        <f>EB$14*'11.Iedzivotāji_reģioni'!$T14</f>
        <v>697549.27241653588</v>
      </c>
      <c r="EC15" s="693">
        <f>EC$14*'11.Iedzivotāji_reģioni'!$T14</f>
        <v>691444.11551731941</v>
      </c>
      <c r="ED15" s="693">
        <f>ED$14*'11.Iedzivotāji_reģioni'!$T14</f>
        <v>685140.275711764</v>
      </c>
      <c r="EE15" s="693">
        <f>EE$14*'11.Iedzivotāji_reģioni'!$T14</f>
        <v>678310.34260571096</v>
      </c>
      <c r="EF15" s="693">
        <f>EF$14*'11.Iedzivotāji_reģioni'!$T14</f>
        <v>671305.99684056046</v>
      </c>
      <c r="EG15" s="693">
        <f>EG$14*'11.Iedzivotāji_reģioni'!$T14</f>
        <v>664826.07877070457</v>
      </c>
      <c r="EH15" s="693">
        <f>EH$14*'11.Iedzivotāji_reģioni'!$T14</f>
        <v>659155.88277303032</v>
      </c>
      <c r="EI15" s="693">
        <f>EI$14*'11.Iedzivotāji_reģioni'!$T14</f>
        <v>654282.08400591474</v>
      </c>
      <c r="EJ15" s="693">
        <f>EJ$14*'11.Iedzivotāji_reģioni'!$T14</f>
        <v>650310.80531513912</v>
      </c>
      <c r="EK15" s="693">
        <f>EK$14*'11.Iedzivotāji_reģioni'!$T14</f>
        <v>646902.73912652442</v>
      </c>
      <c r="EL15" s="693">
        <f>EL$14*'11.Iedzivotāji_reģioni'!$T14</f>
        <v>626202.59766560653</v>
      </c>
      <c r="EM15" s="693">
        <f>EM$14*'11.Iedzivotāji_reģioni'!$T14</f>
        <v>601195.43909374007</v>
      </c>
      <c r="EO15" s="693">
        <f t="shared" ref="EO15:ET19" si="123">W15</f>
        <v>169129</v>
      </c>
      <c r="EP15" s="693">
        <f t="shared" si="123"/>
        <v>171518</v>
      </c>
      <c r="EQ15" s="693">
        <f t="shared" si="123"/>
        <v>173160</v>
      </c>
      <c r="ER15" s="693">
        <f t="shared" si="123"/>
        <v>173792</v>
      </c>
      <c r="ES15" s="693">
        <f t="shared" si="123"/>
        <v>174332</v>
      </c>
      <c r="ET15" s="693">
        <f t="shared" si="123"/>
        <v>177849</v>
      </c>
      <c r="EU15" s="693">
        <f>EU$14*'11.Iedzivotāji_reģioni'!$I14</f>
        <v>177750.76986767258</v>
      </c>
      <c r="EV15" s="693">
        <f>EV$14*'11.Iedzivotāji_reģioni'!$I14</f>
        <v>174180.90203078178</v>
      </c>
      <c r="EW15" s="693">
        <f>EW$14*'11.Iedzivotāji_reģioni'!$I14</f>
        <v>170009.75071566511</v>
      </c>
      <c r="EX15" s="693">
        <f>EX$14*'11.Iedzivotāji_reģioni'!$I14</f>
        <v>165941.15309232339</v>
      </c>
      <c r="EY15" s="693">
        <f>EY$14*'11.Iedzivotāji_reģioni'!$I14</f>
        <v>162566.39900776549</v>
      </c>
      <c r="EZ15" s="693">
        <f>EZ$14*'11.Iedzivotāji_reģioni'!$I14</f>
        <v>159552.12947782266</v>
      </c>
      <c r="FA15" s="693">
        <f>FA$14*'11.Iedzivotāji_reģioni'!$I14</f>
        <v>156270.88722822431</v>
      </c>
      <c r="FB15" s="693">
        <f>FB$14*'11.Iedzivotāji_reģioni'!$I14</f>
        <v>152513.2818906132</v>
      </c>
      <c r="FC15" s="693">
        <f>FC$14*'11.Iedzivotāji_reģioni'!$I14</f>
        <v>148327.14012867093</v>
      </c>
      <c r="FD15" s="693">
        <f>FD$14*'11.Iedzivotāji_reģioni'!$I14</f>
        <v>143943.98106559252</v>
      </c>
      <c r="FE15" s="693">
        <f>FE$14*'11.Iedzivotāji_reģioni'!$I14</f>
        <v>139670.27605870087</v>
      </c>
      <c r="FF15" s="693">
        <f>FF$14*'11.Iedzivotāji_reģioni'!$I14</f>
        <v>125821.24468427211</v>
      </c>
      <c r="FG15" s="693">
        <f>FG$14*'11.Iedzivotāji_reģioni'!$I14</f>
        <v>120931.9795831302</v>
      </c>
      <c r="FI15" s="694">
        <f t="shared" ref="FI15:FR19" si="124">DU15+EO15</f>
        <v>858302</v>
      </c>
      <c r="FJ15" s="694">
        <f t="shared" si="124"/>
        <v>857222</v>
      </c>
      <c r="FK15" s="694">
        <f t="shared" si="124"/>
        <v>856649</v>
      </c>
      <c r="FL15" s="694">
        <f t="shared" si="124"/>
        <v>853796</v>
      </c>
      <c r="FM15" s="694">
        <f t="shared" si="124"/>
        <v>850353</v>
      </c>
      <c r="FN15" s="694">
        <f t="shared" si="124"/>
        <v>860142</v>
      </c>
      <c r="FO15" s="694">
        <f t="shared" si="124"/>
        <v>881699.53541712707</v>
      </c>
      <c r="FP15" s="694">
        <f t="shared" si="124"/>
        <v>871730.17444731761</v>
      </c>
      <c r="FQ15" s="694">
        <f t="shared" si="124"/>
        <v>861453.86623298447</v>
      </c>
      <c r="FR15" s="694">
        <f t="shared" si="124"/>
        <v>851081.42880408745</v>
      </c>
      <c r="FS15" s="694">
        <f t="shared" ref="FS15:GA19" si="125">EE15+EY15</f>
        <v>840876.74161347642</v>
      </c>
      <c r="FT15" s="694">
        <f t="shared" si="125"/>
        <v>830858.12631838315</v>
      </c>
      <c r="FU15" s="694">
        <f t="shared" si="125"/>
        <v>821096.96599892888</v>
      </c>
      <c r="FV15" s="694">
        <f t="shared" si="125"/>
        <v>811669.16466364358</v>
      </c>
      <c r="FW15" s="694">
        <f t="shared" si="125"/>
        <v>802609.2241345857</v>
      </c>
      <c r="FX15" s="694">
        <f t="shared" si="125"/>
        <v>794254.78638073162</v>
      </c>
      <c r="FY15" s="694">
        <f t="shared" si="125"/>
        <v>786573.01518522529</v>
      </c>
      <c r="FZ15" s="694">
        <f t="shared" si="125"/>
        <v>752023.84234987863</v>
      </c>
      <c r="GA15" s="694">
        <f t="shared" si="125"/>
        <v>722127.41867687029</v>
      </c>
      <c r="GC15" s="693">
        <f>'11.Iedzivotāji_reģioni'!AD9</f>
        <v>167602</v>
      </c>
      <c r="GD15" s="693">
        <f>'11.Iedzivotāji_reģioni'!AE9</f>
        <v>168154</v>
      </c>
      <c r="GE15" s="693">
        <f>'11.Iedzivotāji_reģioni'!AF9</f>
        <v>169786</v>
      </c>
      <c r="GF15" s="693">
        <f>'11.Iedzivotāji_reģioni'!AG9</f>
        <v>171279</v>
      </c>
      <c r="GG15" s="693">
        <f>'11.Iedzivotāji_reģioni'!AH9</f>
        <v>170964</v>
      </c>
      <c r="GH15" s="693">
        <f>'11.Iedzivotāji_reģioni'!AI9</f>
        <v>172549</v>
      </c>
      <c r="GI15" s="693">
        <f>'11.Iedzivotāji_reģioni'!AJ9</f>
        <v>191935.77760587458</v>
      </c>
      <c r="GJ15" s="693">
        <f t="shared" ref="GJ15:GS15" si="126">GJ$14*(GI15/GI$14)</f>
        <v>182160.3406703959</v>
      </c>
      <c r="GK15" s="693">
        <f t="shared" si="126"/>
        <v>184021.53551277143</v>
      </c>
      <c r="GL15" s="693">
        <f t="shared" si="126"/>
        <v>185683.80950520755</v>
      </c>
      <c r="GM15" s="693">
        <f t="shared" si="126"/>
        <v>186977.74680421525</v>
      </c>
      <c r="GN15" s="693">
        <f t="shared" si="126"/>
        <v>187908.58216900341</v>
      </c>
      <c r="GO15" s="693">
        <f t="shared" si="126"/>
        <v>188412.78465826367</v>
      </c>
      <c r="GP15" s="693">
        <f t="shared" si="126"/>
        <v>188781.59723889292</v>
      </c>
      <c r="GQ15" s="693">
        <f t="shared" si="126"/>
        <v>189273.90254813287</v>
      </c>
      <c r="GR15" s="693">
        <f t="shared" si="126"/>
        <v>189867.09594394497</v>
      </c>
      <c r="GS15" s="693">
        <f t="shared" si="126"/>
        <v>190567.83984714057</v>
      </c>
      <c r="GT15" s="693">
        <f t="shared" ref="GT15:GT19" si="127">GT$14*(GS15/GS$14)</f>
        <v>195206.7882806554</v>
      </c>
      <c r="GU15" s="693">
        <f t="shared" ref="GU15:GU19" si="128">GU$14*(GT15/GT$14)</f>
        <v>196645.3952887099</v>
      </c>
      <c r="GX15" s="693">
        <f t="shared" ref="GX15:HC19" si="129">C15</f>
        <v>689173</v>
      </c>
      <c r="GY15" s="693">
        <f t="shared" si="129"/>
        <v>685704</v>
      </c>
      <c r="GZ15" s="693">
        <f t="shared" si="129"/>
        <v>683489</v>
      </c>
      <c r="HA15" s="693">
        <f t="shared" si="129"/>
        <v>680004</v>
      </c>
      <c r="HB15" s="693">
        <f t="shared" si="129"/>
        <v>676021</v>
      </c>
      <c r="HC15" s="693">
        <f t="shared" si="129"/>
        <v>682293</v>
      </c>
      <c r="HD15" s="693">
        <f>HD$14*'11.Iedzivotāji_reģioni'!$T14</f>
        <v>703948.76554945449</v>
      </c>
      <c r="HE15" s="693">
        <f>HE$14*'11.Iedzivotāji_reģioni'!$T14</f>
        <v>697549.27241653588</v>
      </c>
      <c r="HF15" s="693">
        <f>HF$14*'11.Iedzivotāji_reģioni'!$T14</f>
        <v>691444.11551731941</v>
      </c>
      <c r="HG15" s="693">
        <f>HG$14*'11.Iedzivotāji_reģioni'!$T14</f>
        <v>685140.275711764</v>
      </c>
      <c r="HH15" s="693">
        <f>HH$14*'11.Iedzivotāji_reģioni'!$T14</f>
        <v>678310.34260571096</v>
      </c>
      <c r="HI15" s="693">
        <f>HI$14*'11.Iedzivotāji_reģioni'!$T14</f>
        <v>671305.99684056046</v>
      </c>
      <c r="HJ15" s="693">
        <f>HJ$14*'11.Iedzivotāji_reģioni'!$T14</f>
        <v>664826.07877070457</v>
      </c>
      <c r="HK15" s="693">
        <f>HK$14*'11.Iedzivotāji_reģioni'!$T14</f>
        <v>659155.88277303032</v>
      </c>
      <c r="HL15" s="693">
        <f>HL$14*'11.Iedzivotāji_reģioni'!$T14</f>
        <v>654282.08400591474</v>
      </c>
      <c r="HM15" s="693">
        <f>HM$14*'11.Iedzivotāji_reģioni'!$T14</f>
        <v>650310.80531513912</v>
      </c>
      <c r="HN15" s="693">
        <f>HN$14*'11.Iedzivotāji_reģioni'!$T14</f>
        <v>646902.73912652442</v>
      </c>
      <c r="HO15" s="693">
        <f>HO$14*'11.Iedzivotāji_reģioni'!$T14</f>
        <v>626202.59766560653</v>
      </c>
      <c r="HP15" s="693">
        <f>HP$14*'11.Iedzivotāji_reģioni'!$T14</f>
        <v>601195.43909374007</v>
      </c>
      <c r="HR15" s="693">
        <f t="shared" ref="HR15:HW19" si="130">W15</f>
        <v>169129</v>
      </c>
      <c r="HS15" s="693">
        <f t="shared" si="130"/>
        <v>171518</v>
      </c>
      <c r="HT15" s="693">
        <f t="shared" si="130"/>
        <v>173160</v>
      </c>
      <c r="HU15" s="693">
        <f t="shared" si="130"/>
        <v>173792</v>
      </c>
      <c r="HV15" s="693">
        <f t="shared" si="130"/>
        <v>174332</v>
      </c>
      <c r="HW15" s="693">
        <f t="shared" si="130"/>
        <v>177849</v>
      </c>
      <c r="HX15" s="693">
        <f>HX$14*'11.Iedzivotāji_reģioni'!$I14</f>
        <v>177750.76986767258</v>
      </c>
      <c r="HY15" s="693">
        <f>HY$14*'11.Iedzivotāji_reģioni'!$I14</f>
        <v>174180.90203078178</v>
      </c>
      <c r="HZ15" s="693">
        <f>HZ$14*'11.Iedzivotāji_reģioni'!$I14</f>
        <v>170009.75071566511</v>
      </c>
      <c r="IA15" s="693">
        <f>IA$14*'11.Iedzivotāji_reģioni'!$I14</f>
        <v>165941.15309232339</v>
      </c>
      <c r="IB15" s="693">
        <f>IB$14*'11.Iedzivotāji_reģioni'!$I14</f>
        <v>162566.39900776549</v>
      </c>
      <c r="IC15" s="693">
        <f>IC$14*'11.Iedzivotāji_reģioni'!$I14</f>
        <v>159552.12947782266</v>
      </c>
      <c r="ID15" s="693">
        <f>ID$14*'11.Iedzivotāji_reģioni'!$I14</f>
        <v>156270.88722822431</v>
      </c>
      <c r="IE15" s="693">
        <f>IE$14*'11.Iedzivotāji_reģioni'!$I14</f>
        <v>152513.2818906132</v>
      </c>
      <c r="IF15" s="693">
        <f>IF$14*'11.Iedzivotāji_reģioni'!$I14</f>
        <v>148327.14012867093</v>
      </c>
      <c r="IG15" s="693">
        <f>IG$14*'11.Iedzivotāji_reģioni'!$I14</f>
        <v>143943.98106559252</v>
      </c>
      <c r="IH15" s="693">
        <f>IH$14*'11.Iedzivotāji_reģioni'!$I14</f>
        <v>139670.27605870087</v>
      </c>
      <c r="II15" s="693">
        <f>II$14*'11.Iedzivotāji_reģioni'!$I14</f>
        <v>125821.24468427211</v>
      </c>
      <c r="IJ15" s="693">
        <f>IJ$14*'11.Iedzivotāji_reģioni'!$I14</f>
        <v>120931.9795831302</v>
      </c>
      <c r="IL15" s="693">
        <f t="shared" ref="IL15:IU19" si="131">GX15+HR15</f>
        <v>858302</v>
      </c>
      <c r="IM15" s="693">
        <f t="shared" si="131"/>
        <v>857222</v>
      </c>
      <c r="IN15" s="693">
        <f t="shared" si="131"/>
        <v>856649</v>
      </c>
      <c r="IO15" s="693">
        <f t="shared" si="131"/>
        <v>853796</v>
      </c>
      <c r="IP15" s="693">
        <f t="shared" si="131"/>
        <v>850353</v>
      </c>
      <c r="IQ15" s="693">
        <f t="shared" si="131"/>
        <v>860142</v>
      </c>
      <c r="IR15" s="693">
        <f t="shared" si="131"/>
        <v>881699.53541712707</v>
      </c>
      <c r="IS15" s="693">
        <f t="shared" si="131"/>
        <v>871730.17444731761</v>
      </c>
      <c r="IT15" s="693">
        <f t="shared" si="131"/>
        <v>861453.86623298447</v>
      </c>
      <c r="IU15" s="693">
        <f t="shared" si="131"/>
        <v>851081.42880408745</v>
      </c>
      <c r="IV15" s="693">
        <f t="shared" ref="IV15:JD19" si="132">HH15+IB15</f>
        <v>840876.74161347642</v>
      </c>
      <c r="IW15" s="693">
        <f t="shared" si="132"/>
        <v>830858.12631838315</v>
      </c>
      <c r="IX15" s="693">
        <f t="shared" si="132"/>
        <v>821096.96599892888</v>
      </c>
      <c r="IY15" s="693">
        <f t="shared" si="132"/>
        <v>811669.16466364358</v>
      </c>
      <c r="IZ15" s="693">
        <f t="shared" si="132"/>
        <v>802609.2241345857</v>
      </c>
      <c r="JA15" s="693">
        <f t="shared" si="132"/>
        <v>794254.78638073162</v>
      </c>
      <c r="JB15" s="693">
        <f t="shared" si="132"/>
        <v>786573.01518522529</v>
      </c>
      <c r="JC15" s="693">
        <f t="shared" si="132"/>
        <v>752023.84234987863</v>
      </c>
      <c r="JD15" s="693">
        <f t="shared" si="132"/>
        <v>722127.41867687029</v>
      </c>
      <c r="JF15" s="694">
        <f t="shared" ref="JF15:JK19" si="133">IL15</f>
        <v>858302</v>
      </c>
      <c r="JG15" s="694">
        <f t="shared" si="133"/>
        <v>857222</v>
      </c>
      <c r="JH15" s="694">
        <f t="shared" si="133"/>
        <v>856649</v>
      </c>
      <c r="JI15" s="694">
        <f t="shared" si="133"/>
        <v>853796</v>
      </c>
      <c r="JJ15" s="694">
        <f t="shared" si="133"/>
        <v>850353</v>
      </c>
      <c r="JK15" s="694">
        <f t="shared" si="133"/>
        <v>860142</v>
      </c>
      <c r="JL15" s="693">
        <f>JL$14*'11.Iedzivotāji_reģioni'!$T14</f>
        <v>881699.53541712754</v>
      </c>
      <c r="JM15" s="693">
        <f>JM$14*'11.Iedzivotāji_reģioni'!$T14</f>
        <v>871730.17444731819</v>
      </c>
      <c r="JN15" s="693">
        <f>JN$14*'11.Iedzivotāji_reģioni'!$T14</f>
        <v>861453.86623298482</v>
      </c>
      <c r="JO15" s="693">
        <f>JO$14*'11.Iedzivotāji_reģioni'!$T14</f>
        <v>851081.42880408803</v>
      </c>
      <c r="JP15" s="693">
        <f>JP$14*'11.Iedzivotāji_reģioni'!$T14</f>
        <v>840876.741613477</v>
      </c>
      <c r="JQ15" s="693">
        <f>JQ$14*'11.Iedzivotāji_reģioni'!$T14</f>
        <v>830858.12631838373</v>
      </c>
      <c r="JR15" s="693">
        <f>JR$14*'11.Iedzivotāji_reģioni'!$T14</f>
        <v>821096.96599892934</v>
      </c>
      <c r="JS15" s="693">
        <f>JS$14*'11.Iedzivotāji_reģioni'!$T14</f>
        <v>811669.16466364393</v>
      </c>
      <c r="JT15" s="693">
        <f>JT$14*'11.Iedzivotāji_reģioni'!$T14</f>
        <v>802609.22413458629</v>
      </c>
      <c r="JU15" s="693">
        <f>JU$14*'11.Iedzivotāji_reģioni'!$T14</f>
        <v>794254.7863807322</v>
      </c>
      <c r="JV15" s="693">
        <f>JV$14*'11.Iedzivotāji_reģioni'!$T14</f>
        <v>786573.01518522587</v>
      </c>
      <c r="JW15" s="693">
        <f>JW$14*'11.Iedzivotāji_reģioni'!$T14</f>
        <v>752023.84234987909</v>
      </c>
      <c r="JX15" s="693">
        <f>JX$14*'11.Iedzivotāji_reģioni'!$T14</f>
        <v>722127.41867687076</v>
      </c>
      <c r="JZ15" s="1356" t="s">
        <v>305</v>
      </c>
      <c r="KA15" s="1337">
        <v>881699.53541712707</v>
      </c>
      <c r="KB15" s="1337">
        <v>871730.17444731761</v>
      </c>
      <c r="KC15" s="1337">
        <v>861453.86623298447</v>
      </c>
      <c r="KD15" s="1337">
        <v>851081.42880408745</v>
      </c>
      <c r="KE15" s="1337">
        <v>840876.74161347642</v>
      </c>
      <c r="KF15" s="1337">
        <v>830858.12631838315</v>
      </c>
      <c r="KG15" s="1337">
        <v>821096.96599892888</v>
      </c>
      <c r="KH15" s="1337">
        <v>811669.16466364358</v>
      </c>
      <c r="KI15" s="1337">
        <v>802609.2241345857</v>
      </c>
      <c r="KJ15" s="1337">
        <v>794254.78638073162</v>
      </c>
      <c r="KK15" s="1337">
        <v>786573.01518522529</v>
      </c>
      <c r="KL15" s="1337">
        <v>752023.84234987863</v>
      </c>
      <c r="KM15" s="1338">
        <v>722127.41867687029</v>
      </c>
      <c r="KN15" s="1336">
        <f>KA15</f>
        <v>881699.53541712707</v>
      </c>
      <c r="KO15" s="1337">
        <f t="shared" ref="KO15:KZ19" si="134">KB15</f>
        <v>871730.17444731761</v>
      </c>
      <c r="KP15" s="1337">
        <f t="shared" si="134"/>
        <v>861453.86623298447</v>
      </c>
      <c r="KQ15" s="1337">
        <f t="shared" si="134"/>
        <v>851081.42880408745</v>
      </c>
      <c r="KR15" s="1337">
        <f t="shared" si="134"/>
        <v>840876.74161347642</v>
      </c>
      <c r="KS15" s="1337">
        <f t="shared" si="134"/>
        <v>830858.12631838315</v>
      </c>
      <c r="KT15" s="1337">
        <f t="shared" si="134"/>
        <v>821096.96599892888</v>
      </c>
      <c r="KU15" s="1337">
        <f t="shared" si="134"/>
        <v>811669.16466364358</v>
      </c>
      <c r="KV15" s="1337">
        <f t="shared" si="134"/>
        <v>802609.2241345857</v>
      </c>
      <c r="KW15" s="1337">
        <f t="shared" si="134"/>
        <v>794254.78638073162</v>
      </c>
      <c r="KX15" s="1337">
        <f t="shared" si="134"/>
        <v>786573.01518522529</v>
      </c>
      <c r="KY15" s="1337">
        <f t="shared" si="134"/>
        <v>752023.84234987863</v>
      </c>
      <c r="KZ15" s="1338">
        <f t="shared" si="134"/>
        <v>722127.41867687029</v>
      </c>
      <c r="LA15" s="1336">
        <f>KN15</f>
        <v>881699.53541712707</v>
      </c>
      <c r="LB15" s="1337">
        <f t="shared" ref="LB15:LB19" si="135">KO15</f>
        <v>871730.17444731761</v>
      </c>
      <c r="LC15" s="1337">
        <f t="shared" ref="LC15:LC19" si="136">KP15</f>
        <v>861453.86623298447</v>
      </c>
      <c r="LD15" s="1337">
        <f t="shared" ref="LD15:LD19" si="137">KQ15</f>
        <v>851081.42880408745</v>
      </c>
      <c r="LE15" s="1337">
        <f t="shared" ref="LE15:LE19" si="138">KR15</f>
        <v>840876.74161347642</v>
      </c>
      <c r="LF15" s="1337">
        <f t="shared" ref="LF15:LF19" si="139">KS15</f>
        <v>830858.12631838315</v>
      </c>
      <c r="LG15" s="1337">
        <f t="shared" ref="LG15:LG19" si="140">KT15</f>
        <v>821096.96599892888</v>
      </c>
      <c r="LH15" s="1337">
        <f t="shared" ref="LH15:LH19" si="141">KU15</f>
        <v>811669.16466364358</v>
      </c>
      <c r="LI15" s="1337">
        <f t="shared" ref="LI15:LI19" si="142">KV15</f>
        <v>802609.2241345857</v>
      </c>
      <c r="LJ15" s="1337">
        <f t="shared" ref="LJ15:LJ19" si="143">KW15</f>
        <v>794254.78638073162</v>
      </c>
      <c r="LK15" s="1337">
        <f t="shared" ref="LK15:LK19" si="144">KX15</f>
        <v>786573.01518522529</v>
      </c>
      <c r="LL15" s="1337">
        <f t="shared" ref="LL15:LL19" si="145">KY15</f>
        <v>752023.84234987863</v>
      </c>
      <c r="LM15" s="1338">
        <f t="shared" ref="LM15:LM19" si="146">KZ15</f>
        <v>722127.41867687029</v>
      </c>
    </row>
    <row r="16" spans="1:325" x14ac:dyDescent="0.25">
      <c r="B16" s="695" t="s">
        <v>306</v>
      </c>
      <c r="C16" s="679">
        <f>'11.Iedzivotāji_reģioni'!N10+'11.Iedzivotāji_reģioni'!AD10</f>
        <v>231922</v>
      </c>
      <c r="D16" s="696">
        <f>'11.Iedzivotāji_reģioni'!O10+'11.Iedzivotāji_reģioni'!AE10</f>
        <v>228811</v>
      </c>
      <c r="E16" s="696">
        <f>'11.Iedzivotāji_reģioni'!P10+'11.Iedzivotāji_reģioni'!AF10</f>
        <v>226225</v>
      </c>
      <c r="F16" s="679">
        <f>'11.Iedzivotāji_reģioni'!Q10+'11.Iedzivotāji_reģioni'!AG10</f>
        <v>223689</v>
      </c>
      <c r="G16" s="696">
        <f>'11.Iedzivotāji_reģioni'!R10+'11.Iedzivotāji_reģioni'!AH10</f>
        <v>220833</v>
      </c>
      <c r="H16" s="696">
        <f>'11.Iedzivotāji_reģioni'!S10+'11.Iedzivotāji_reģioni'!AI10</f>
        <v>219875</v>
      </c>
      <c r="I16" s="693">
        <f>I$14*'11.Iedzivotāji_reģioni'!$T15</f>
        <v>216569.17627063705</v>
      </c>
      <c r="J16" s="693">
        <f>J$14*'11.Iedzivotāji_reģioni'!$T15</f>
        <v>214600.3782214438</v>
      </c>
      <c r="K16" s="693">
        <f>K$14*'11.Iedzivotāji_reģioni'!$T15</f>
        <v>212722.13243798213</v>
      </c>
      <c r="L16" s="693">
        <f>L$14*'11.Iedzivotāji_reģioni'!$T15</f>
        <v>210782.7620450735</v>
      </c>
      <c r="M16" s="693">
        <f>M$14*'11.Iedzivotāji_reģioni'!$T15</f>
        <v>208681.53954259929</v>
      </c>
      <c r="N16" s="693">
        <f>N$14*'11.Iedzivotāji_reģioni'!$T15</f>
        <v>206526.65914943692</v>
      </c>
      <c r="O16" s="693">
        <f>O$14*'11.Iedzivotāji_reģioni'!$T15</f>
        <v>204533.11844396449</v>
      </c>
      <c r="P16" s="693">
        <f>P$14*'11.Iedzivotāji_reģioni'!$T15</f>
        <v>202788.68797316041</v>
      </c>
      <c r="Q16" s="693">
        <f>Q$14*'11.Iedzivotāji_reģioni'!$T15</f>
        <v>201289.26836201985</v>
      </c>
      <c r="R16" s="693">
        <f>R$14*'11.Iedzivotāji_reģioni'!$T15</f>
        <v>200067.50820433121</v>
      </c>
      <c r="S16" s="693">
        <f>S$14*'11.Iedzivotāji_reģioni'!$T15</f>
        <v>199019.01984372159</v>
      </c>
      <c r="T16" s="693">
        <f>T$14*'11.Iedzivotāji_reģioni'!$T15</f>
        <v>192650.64077372279</v>
      </c>
      <c r="U16" s="693">
        <f>U$14*'11.Iedzivotāji_reģioni'!$T15</f>
        <v>184957.21193653869</v>
      </c>
      <c r="W16" s="696">
        <f>'11.Iedzivotāji_reģioni'!C10</f>
        <v>58106</v>
      </c>
      <c r="X16" s="696">
        <f>'11.Iedzivotāji_reģioni'!D10</f>
        <v>57691</v>
      </c>
      <c r="Y16" s="696">
        <f>'11.Iedzivotāji_reģioni'!E10</f>
        <v>57022</v>
      </c>
      <c r="Z16" s="696">
        <f>'11.Iedzivotāji_reģioni'!F10</f>
        <v>56744</v>
      </c>
      <c r="AA16" s="696">
        <f>'11.Iedzivotāji_reģioni'!G10</f>
        <v>56297</v>
      </c>
      <c r="AB16" s="696">
        <f>'11.Iedzivotāji_reģioni'!H10</f>
        <v>56442</v>
      </c>
      <c r="AC16" s="693">
        <f>AC$14*'11.Iedzivotāji_reģioni'!$I15</f>
        <v>54684.857330016886</v>
      </c>
      <c r="AD16" s="693">
        <f>AD$14*'11.Iedzivotāji_reģioni'!$I15</f>
        <v>53586.59084434867</v>
      </c>
      <c r="AE16" s="693">
        <f>AE$14*'11.Iedzivotāji_reģioni'!$I15</f>
        <v>52303.340061587631</v>
      </c>
      <c r="AF16" s="693">
        <f>AF$14*'11.Iedzivotāji_reģioni'!$I15</f>
        <v>51051.639825738741</v>
      </c>
      <c r="AG16" s="693">
        <f>AG$14*'11.Iedzivotāji_reģioni'!$I15</f>
        <v>50013.399902641206</v>
      </c>
      <c r="AH16" s="693">
        <f>AH$14*'11.Iedzivotāji_reģioni'!$I15</f>
        <v>49086.062714049258</v>
      </c>
      <c r="AI16" s="693">
        <f>AI$14*'11.Iedzivotāji_reģioni'!$I15</f>
        <v>48076.591619110601</v>
      </c>
      <c r="AJ16" s="693">
        <f>AJ$14*'11.Iedzivotāji_reģioni'!$I15</f>
        <v>46920.567867749371</v>
      </c>
      <c r="AK16" s="693">
        <f>AK$14*'11.Iedzivotāji_reģioni'!$I15</f>
        <v>45632.7052881079</v>
      </c>
      <c r="AL16" s="693">
        <f>AL$14*'11.Iedzivotāji_reģioni'!$I15</f>
        <v>44284.230520895064</v>
      </c>
      <c r="AM16" s="693">
        <f>AM$14*'11.Iedzivotāji_reģioni'!$I15</f>
        <v>42969.429191221869</v>
      </c>
      <c r="AN16" s="693">
        <f>AN$14*'11.Iedzivotāji_reģioni'!$I15</f>
        <v>38708.787701829926</v>
      </c>
      <c r="AO16" s="693">
        <f>AO$14*'11.Iedzivotāji_reģioni'!$I15</f>
        <v>37204.609887558749</v>
      </c>
      <c r="AQ16" s="696">
        <f t="shared" si="116"/>
        <v>290028</v>
      </c>
      <c r="AR16" s="696">
        <f t="shared" si="116"/>
        <v>286502</v>
      </c>
      <c r="AS16" s="696">
        <f t="shared" si="116"/>
        <v>283247</v>
      </c>
      <c r="AT16" s="696">
        <f t="shared" si="116"/>
        <v>280433</v>
      </c>
      <c r="AU16" s="696">
        <f t="shared" si="116"/>
        <v>277130</v>
      </c>
      <c r="AV16" s="696">
        <f t="shared" si="116"/>
        <v>276317</v>
      </c>
      <c r="AW16" s="696">
        <f t="shared" si="116"/>
        <v>271254.03360065393</v>
      </c>
      <c r="AX16" s="693">
        <f t="shared" si="116"/>
        <v>268186.96906579245</v>
      </c>
      <c r="AY16" s="693">
        <f t="shared" si="116"/>
        <v>265025.47249956976</v>
      </c>
      <c r="AZ16" s="693">
        <f t="shared" si="116"/>
        <v>261834.40187081223</v>
      </c>
      <c r="BA16" s="693">
        <f t="shared" si="117"/>
        <v>258694.93944524048</v>
      </c>
      <c r="BB16" s="693">
        <f t="shared" si="117"/>
        <v>255612.72186348616</v>
      </c>
      <c r="BC16" s="693">
        <f t="shared" si="117"/>
        <v>252609.71006307509</v>
      </c>
      <c r="BD16" s="693">
        <f t="shared" si="117"/>
        <v>249709.25584090978</v>
      </c>
      <c r="BE16" s="693">
        <f t="shared" si="117"/>
        <v>246921.97365012777</v>
      </c>
      <c r="BF16" s="693">
        <f t="shared" si="117"/>
        <v>244351.73872522629</v>
      </c>
      <c r="BG16" s="693">
        <f t="shared" si="117"/>
        <v>241988.44903494345</v>
      </c>
      <c r="BH16" s="696">
        <f t="shared" si="117"/>
        <v>231359.4284755527</v>
      </c>
      <c r="BI16" s="696">
        <f t="shared" si="117"/>
        <v>222161.82182409742</v>
      </c>
      <c r="BL16" s="693">
        <f t="shared" si="118"/>
        <v>231922</v>
      </c>
      <c r="BM16" s="693">
        <f t="shared" si="118"/>
        <v>228811</v>
      </c>
      <c r="BN16" s="693">
        <f t="shared" si="118"/>
        <v>226225</v>
      </c>
      <c r="BO16" s="693">
        <f t="shared" si="118"/>
        <v>223689</v>
      </c>
      <c r="BP16" s="693">
        <f t="shared" si="118"/>
        <v>220833</v>
      </c>
      <c r="BQ16" s="693">
        <f t="shared" si="118"/>
        <v>219875</v>
      </c>
      <c r="BR16" s="693">
        <f>BR$14*'11.Iedzivotāji_reģioni'!$T15</f>
        <v>216569.17627063705</v>
      </c>
      <c r="BS16" s="693">
        <f>BS$14*'11.Iedzivotāji_reģioni'!$T15</f>
        <v>214600.3782214438</v>
      </c>
      <c r="BT16" s="693">
        <f>BT$14*'11.Iedzivotāji_reģioni'!$T15</f>
        <v>212722.13243798213</v>
      </c>
      <c r="BU16" s="693">
        <f>BU$14*'11.Iedzivotāji_reģioni'!$T15</f>
        <v>210782.7620450735</v>
      </c>
      <c r="BV16" s="693">
        <f>BV$14*'11.Iedzivotāji_reģioni'!$T15</f>
        <v>208681.53954259929</v>
      </c>
      <c r="BW16" s="693">
        <f>BW$14*'11.Iedzivotāji_reģioni'!$T15</f>
        <v>206526.65914943692</v>
      </c>
      <c r="BX16" s="693">
        <f>BX$14*'11.Iedzivotāji_reģioni'!$T15</f>
        <v>204533.11844396449</v>
      </c>
      <c r="BY16" s="693">
        <f>BY$14*'11.Iedzivotāji_reģioni'!$T15</f>
        <v>202788.68797316041</v>
      </c>
      <c r="BZ16" s="693">
        <f>BZ$14*'11.Iedzivotāji_reģioni'!$T15</f>
        <v>201289.26836201985</v>
      </c>
      <c r="CA16" s="693">
        <f>CA$14*'11.Iedzivotāji_reģioni'!$T15</f>
        <v>200067.50820433121</v>
      </c>
      <c r="CB16" s="693">
        <f>CB$14*'11.Iedzivotāji_reģioni'!$T15</f>
        <v>199019.01984372159</v>
      </c>
      <c r="CC16" s="693">
        <f>CC$14*'11.Iedzivotāji_reģioni'!$T15</f>
        <v>192650.64077372279</v>
      </c>
      <c r="CD16" s="693">
        <f>CD$14*'11.Iedzivotāji_reģioni'!$T15</f>
        <v>184957.21193653869</v>
      </c>
      <c r="CF16" s="693">
        <f t="shared" si="119"/>
        <v>58106</v>
      </c>
      <c r="CG16" s="693">
        <f t="shared" si="119"/>
        <v>57691</v>
      </c>
      <c r="CH16" s="693">
        <f t="shared" si="119"/>
        <v>57022</v>
      </c>
      <c r="CI16" s="693">
        <f t="shared" si="119"/>
        <v>56744</v>
      </c>
      <c r="CJ16" s="693">
        <f t="shared" si="119"/>
        <v>56297</v>
      </c>
      <c r="CK16" s="693">
        <f t="shared" si="119"/>
        <v>56442</v>
      </c>
      <c r="CL16" s="693">
        <f>CL$14*'11.Iedzivotāji_reģioni'!$I15</f>
        <v>54684.857330016886</v>
      </c>
      <c r="CM16" s="693">
        <f>CM$14*'11.Iedzivotāji_reģioni'!$I15</f>
        <v>53586.59084434867</v>
      </c>
      <c r="CN16" s="693">
        <f>CN$14*'11.Iedzivotāji_reģioni'!$I15</f>
        <v>52303.340061587631</v>
      </c>
      <c r="CO16" s="693">
        <f>CO$14*'11.Iedzivotāji_reģioni'!$I15</f>
        <v>51051.639825738741</v>
      </c>
      <c r="CP16" s="693">
        <f>CP$14*'11.Iedzivotāji_reģioni'!$I15</f>
        <v>50013.399902641206</v>
      </c>
      <c r="CQ16" s="693">
        <f>CQ$14*'11.Iedzivotāji_reģioni'!$I15</f>
        <v>49086.062714049258</v>
      </c>
      <c r="CR16" s="693">
        <f>CR$14*'11.Iedzivotāji_reģioni'!$I15</f>
        <v>48076.591619110601</v>
      </c>
      <c r="CS16" s="693">
        <f>CS$14*'11.Iedzivotāji_reģioni'!$I15</f>
        <v>46920.567867749371</v>
      </c>
      <c r="CT16" s="693">
        <f>CT$14*'11.Iedzivotāji_reģioni'!$I15</f>
        <v>45632.7052881079</v>
      </c>
      <c r="CU16" s="693">
        <f>CU$14*'11.Iedzivotāji_reģioni'!$I15</f>
        <v>44284.230520895064</v>
      </c>
      <c r="CV16" s="693">
        <f>CV$14*'11.Iedzivotāji_reģioni'!$I15</f>
        <v>42969.429191221869</v>
      </c>
      <c r="CW16" s="693">
        <f>CW$14*'11.Iedzivotāji_reģioni'!$I15</f>
        <v>38708.787701829926</v>
      </c>
      <c r="CX16" s="693">
        <f>CX$14*'11.Iedzivotāji_reģioni'!$I15</f>
        <v>37204.609887558749</v>
      </c>
      <c r="CZ16" s="693">
        <f t="shared" si="120"/>
        <v>290028</v>
      </c>
      <c r="DA16" s="693">
        <f t="shared" si="120"/>
        <v>286502</v>
      </c>
      <c r="DB16" s="693">
        <f t="shared" si="120"/>
        <v>283247</v>
      </c>
      <c r="DC16" s="693">
        <f t="shared" si="120"/>
        <v>280433</v>
      </c>
      <c r="DD16" s="693">
        <f t="shared" si="120"/>
        <v>277130</v>
      </c>
      <c r="DE16" s="693">
        <f t="shared" si="120"/>
        <v>276317</v>
      </c>
      <c r="DF16" s="693">
        <f t="shared" si="120"/>
        <v>271254.03360065393</v>
      </c>
      <c r="DG16" s="693">
        <f t="shared" si="120"/>
        <v>268186.96906579245</v>
      </c>
      <c r="DH16" s="693">
        <f t="shared" si="120"/>
        <v>265025.47249956976</v>
      </c>
      <c r="DI16" s="693">
        <f t="shared" si="120"/>
        <v>261834.40187081223</v>
      </c>
      <c r="DJ16" s="693">
        <f t="shared" si="121"/>
        <v>258694.93944524048</v>
      </c>
      <c r="DK16" s="693">
        <f t="shared" si="121"/>
        <v>255612.72186348616</v>
      </c>
      <c r="DL16" s="693">
        <f t="shared" si="121"/>
        <v>252609.71006307509</v>
      </c>
      <c r="DM16" s="693">
        <f t="shared" si="121"/>
        <v>249709.25584090978</v>
      </c>
      <c r="DN16" s="693">
        <f t="shared" si="121"/>
        <v>246921.97365012777</v>
      </c>
      <c r="DO16" s="693">
        <f t="shared" si="121"/>
        <v>244351.73872522629</v>
      </c>
      <c r="DP16" s="693">
        <f t="shared" si="121"/>
        <v>241988.44903494345</v>
      </c>
      <c r="DQ16" s="693">
        <f t="shared" si="121"/>
        <v>231359.4284755527</v>
      </c>
      <c r="DR16" s="693">
        <f t="shared" si="121"/>
        <v>222161.82182409742</v>
      </c>
      <c r="DU16" s="693">
        <f t="shared" si="122"/>
        <v>231922</v>
      </c>
      <c r="DV16" s="693">
        <f t="shared" si="122"/>
        <v>228811</v>
      </c>
      <c r="DW16" s="693">
        <f t="shared" si="122"/>
        <v>226225</v>
      </c>
      <c r="DX16" s="693">
        <f t="shared" si="122"/>
        <v>223689</v>
      </c>
      <c r="DY16" s="693">
        <f t="shared" si="122"/>
        <v>220833</v>
      </c>
      <c r="DZ16" s="693">
        <f t="shared" si="122"/>
        <v>219875</v>
      </c>
      <c r="EA16" s="693">
        <f>EA$14*'11.Iedzivotāji_reģioni'!$T15</f>
        <v>216569.17627063705</v>
      </c>
      <c r="EB16" s="693">
        <f>EB$14*'11.Iedzivotāji_reģioni'!$T15</f>
        <v>214600.3782214438</v>
      </c>
      <c r="EC16" s="693">
        <f>EC$14*'11.Iedzivotāji_reģioni'!$T15</f>
        <v>212722.13243798213</v>
      </c>
      <c r="ED16" s="693">
        <f>ED$14*'11.Iedzivotāji_reģioni'!$T15</f>
        <v>210782.7620450735</v>
      </c>
      <c r="EE16" s="693">
        <f>EE$14*'11.Iedzivotāji_reģioni'!$T15</f>
        <v>208681.53954259929</v>
      </c>
      <c r="EF16" s="693">
        <f>EF$14*'11.Iedzivotāji_reģioni'!$T15</f>
        <v>206526.65914943692</v>
      </c>
      <c r="EG16" s="693">
        <f>EG$14*'11.Iedzivotāji_reģioni'!$T15</f>
        <v>204533.11844396449</v>
      </c>
      <c r="EH16" s="693">
        <f>EH$14*'11.Iedzivotāji_reģioni'!$T15</f>
        <v>202788.68797316041</v>
      </c>
      <c r="EI16" s="693">
        <f>EI$14*'11.Iedzivotāji_reģioni'!$T15</f>
        <v>201289.26836201985</v>
      </c>
      <c r="EJ16" s="693">
        <f>EJ$14*'11.Iedzivotāji_reģioni'!$T15</f>
        <v>200067.50820433121</v>
      </c>
      <c r="EK16" s="693">
        <f>EK$14*'11.Iedzivotāji_reģioni'!$T15</f>
        <v>199019.01984372159</v>
      </c>
      <c r="EL16" s="693">
        <f>EL$14*'11.Iedzivotāji_reģioni'!$T15</f>
        <v>192650.64077372279</v>
      </c>
      <c r="EM16" s="693">
        <f>EM$14*'11.Iedzivotāji_reģioni'!$T15</f>
        <v>184957.21193653869</v>
      </c>
      <c r="EO16" s="693">
        <f t="shared" si="123"/>
        <v>58106</v>
      </c>
      <c r="EP16" s="693">
        <f t="shared" si="123"/>
        <v>57691</v>
      </c>
      <c r="EQ16" s="693">
        <f t="shared" si="123"/>
        <v>57022</v>
      </c>
      <c r="ER16" s="693">
        <f t="shared" si="123"/>
        <v>56744</v>
      </c>
      <c r="ES16" s="693">
        <f t="shared" si="123"/>
        <v>56297</v>
      </c>
      <c r="ET16" s="693">
        <f t="shared" si="123"/>
        <v>56442</v>
      </c>
      <c r="EU16" s="693">
        <f>EU$14*'11.Iedzivotāji_reģioni'!$I15</f>
        <v>54684.857330016886</v>
      </c>
      <c r="EV16" s="693">
        <f>EV$14*'11.Iedzivotāji_reģioni'!$I15</f>
        <v>53586.59084434867</v>
      </c>
      <c r="EW16" s="693">
        <f>EW$14*'11.Iedzivotāji_reģioni'!$I15</f>
        <v>52303.340061587631</v>
      </c>
      <c r="EX16" s="693">
        <f>EX$14*'11.Iedzivotāji_reģioni'!$I15</f>
        <v>51051.639825738741</v>
      </c>
      <c r="EY16" s="693">
        <f>EY$14*'11.Iedzivotāji_reģioni'!$I15</f>
        <v>50013.399902641206</v>
      </c>
      <c r="EZ16" s="693">
        <f>EZ$14*'11.Iedzivotāji_reģioni'!$I15</f>
        <v>49086.062714049258</v>
      </c>
      <c r="FA16" s="693">
        <f>FA$14*'11.Iedzivotāji_reģioni'!$I15</f>
        <v>48076.591619110601</v>
      </c>
      <c r="FB16" s="693">
        <f>FB$14*'11.Iedzivotāji_reģioni'!$I15</f>
        <v>46920.567867749371</v>
      </c>
      <c r="FC16" s="693">
        <f>FC$14*'11.Iedzivotāji_reģioni'!$I15</f>
        <v>45632.7052881079</v>
      </c>
      <c r="FD16" s="693">
        <f>FD$14*'11.Iedzivotāji_reģioni'!$I15</f>
        <v>44284.230520895064</v>
      </c>
      <c r="FE16" s="693">
        <f>FE$14*'11.Iedzivotāji_reģioni'!$I15</f>
        <v>42969.429191221869</v>
      </c>
      <c r="FF16" s="693">
        <f>FF$14*'11.Iedzivotāji_reģioni'!$I15</f>
        <v>38708.787701829926</v>
      </c>
      <c r="FG16" s="693">
        <f>FG$14*'11.Iedzivotāji_reģioni'!$I15</f>
        <v>37204.609887558749</v>
      </c>
      <c r="FI16" s="694">
        <f t="shared" si="124"/>
        <v>290028</v>
      </c>
      <c r="FJ16" s="694">
        <f t="shared" si="124"/>
        <v>286502</v>
      </c>
      <c r="FK16" s="694">
        <f t="shared" si="124"/>
        <v>283247</v>
      </c>
      <c r="FL16" s="694">
        <f t="shared" si="124"/>
        <v>280433</v>
      </c>
      <c r="FM16" s="694">
        <f t="shared" si="124"/>
        <v>277130</v>
      </c>
      <c r="FN16" s="694">
        <f t="shared" si="124"/>
        <v>276317</v>
      </c>
      <c r="FO16" s="694">
        <f t="shared" si="124"/>
        <v>271254.03360065393</v>
      </c>
      <c r="FP16" s="694">
        <f t="shared" si="124"/>
        <v>268186.96906579245</v>
      </c>
      <c r="FQ16" s="694">
        <f t="shared" si="124"/>
        <v>265025.47249956976</v>
      </c>
      <c r="FR16" s="694">
        <f t="shared" si="124"/>
        <v>261834.40187081223</v>
      </c>
      <c r="FS16" s="694">
        <f t="shared" si="125"/>
        <v>258694.93944524048</v>
      </c>
      <c r="FT16" s="694">
        <f t="shared" si="125"/>
        <v>255612.72186348616</v>
      </c>
      <c r="FU16" s="694">
        <f t="shared" si="125"/>
        <v>252609.71006307509</v>
      </c>
      <c r="FV16" s="694">
        <f t="shared" si="125"/>
        <v>249709.25584090978</v>
      </c>
      <c r="FW16" s="694">
        <f t="shared" si="125"/>
        <v>246921.97365012777</v>
      </c>
      <c r="FX16" s="694">
        <f t="shared" si="125"/>
        <v>244351.73872522629</v>
      </c>
      <c r="FY16" s="694">
        <f t="shared" si="125"/>
        <v>241988.44903494345</v>
      </c>
      <c r="FZ16" s="694">
        <f t="shared" si="125"/>
        <v>231359.4284755527</v>
      </c>
      <c r="GA16" s="694">
        <f t="shared" si="125"/>
        <v>222161.82182409742</v>
      </c>
      <c r="GC16" s="693">
        <f>'11.Iedzivotāji_reģioni'!AD10</f>
        <v>59910</v>
      </c>
      <c r="GD16" s="693">
        <f>'11.Iedzivotāji_reģioni'!AE10</f>
        <v>59750</v>
      </c>
      <c r="GE16" s="693">
        <f>'11.Iedzivotāji_reģioni'!AF10</f>
        <v>59957</v>
      </c>
      <c r="GF16" s="693">
        <f>'11.Iedzivotāji_reģioni'!AG10</f>
        <v>60182</v>
      </c>
      <c r="GG16" s="693">
        <f>'11.Iedzivotāji_reģioni'!AH10</f>
        <v>59907</v>
      </c>
      <c r="GH16" s="693">
        <f>'11.Iedzivotāji_reģioni'!AI10</f>
        <v>60151</v>
      </c>
      <c r="GI16" s="693">
        <f>'11.Iedzivotāji_reģioni'!AJ10</f>
        <v>59048.861632030537</v>
      </c>
      <c r="GJ16" s="693">
        <f t="shared" ref="GJ16:GS16" si="147">GJ$14*(GI16/GI$14)</f>
        <v>56041.457644114256</v>
      </c>
      <c r="GK16" s="693">
        <f t="shared" si="147"/>
        <v>56614.052488538488</v>
      </c>
      <c r="GL16" s="693">
        <f t="shared" si="147"/>
        <v>57125.449520390663</v>
      </c>
      <c r="GM16" s="693">
        <f t="shared" si="147"/>
        <v>57523.528114609406</v>
      </c>
      <c r="GN16" s="693">
        <f t="shared" si="147"/>
        <v>57809.898739946606</v>
      </c>
      <c r="GO16" s="693">
        <f t="shared" si="147"/>
        <v>57965.016162004256</v>
      </c>
      <c r="GP16" s="693">
        <f t="shared" si="147"/>
        <v>58078.481005887865</v>
      </c>
      <c r="GQ16" s="693">
        <f t="shared" si="147"/>
        <v>58229.938271691208</v>
      </c>
      <c r="GR16" s="693">
        <f t="shared" si="147"/>
        <v>58412.433662531097</v>
      </c>
      <c r="GS16" s="693">
        <f t="shared" si="147"/>
        <v>58628.016865909951</v>
      </c>
      <c r="GT16" s="693">
        <f t="shared" si="127"/>
        <v>60055.184992590446</v>
      </c>
      <c r="GU16" s="693">
        <f t="shared" si="128"/>
        <v>60497.771086861598</v>
      </c>
      <c r="GX16" s="693">
        <f t="shared" si="129"/>
        <v>231922</v>
      </c>
      <c r="GY16" s="693">
        <f t="shared" si="129"/>
        <v>228811</v>
      </c>
      <c r="GZ16" s="693">
        <f t="shared" si="129"/>
        <v>226225</v>
      </c>
      <c r="HA16" s="693">
        <f t="shared" si="129"/>
        <v>223689</v>
      </c>
      <c r="HB16" s="693">
        <f t="shared" si="129"/>
        <v>220833</v>
      </c>
      <c r="HC16" s="693">
        <f t="shared" si="129"/>
        <v>219875</v>
      </c>
      <c r="HD16" s="693">
        <f>HD$14*'11.Iedzivotāji_reģioni'!$T15</f>
        <v>216569.17627063705</v>
      </c>
      <c r="HE16" s="693">
        <f>HE$14*'11.Iedzivotāji_reģioni'!$T15</f>
        <v>214600.3782214438</v>
      </c>
      <c r="HF16" s="693">
        <f>HF$14*'11.Iedzivotāji_reģioni'!$T15</f>
        <v>212722.13243798213</v>
      </c>
      <c r="HG16" s="693">
        <f>HG$14*'11.Iedzivotāji_reģioni'!$T15</f>
        <v>210782.7620450735</v>
      </c>
      <c r="HH16" s="693">
        <f>HH$14*'11.Iedzivotāji_reģioni'!$T15</f>
        <v>208681.53954259929</v>
      </c>
      <c r="HI16" s="693">
        <f>HI$14*'11.Iedzivotāji_reģioni'!$T15</f>
        <v>206526.65914943692</v>
      </c>
      <c r="HJ16" s="693">
        <f>HJ$14*'11.Iedzivotāji_reģioni'!$T15</f>
        <v>204533.11844396449</v>
      </c>
      <c r="HK16" s="693">
        <f>HK$14*'11.Iedzivotāji_reģioni'!$T15</f>
        <v>202788.68797316041</v>
      </c>
      <c r="HL16" s="693">
        <f>HL$14*'11.Iedzivotāji_reģioni'!$T15</f>
        <v>201289.26836201985</v>
      </c>
      <c r="HM16" s="693">
        <f>HM$14*'11.Iedzivotāji_reģioni'!$T15</f>
        <v>200067.50820433121</v>
      </c>
      <c r="HN16" s="693">
        <f>HN$14*'11.Iedzivotāji_reģioni'!$T15</f>
        <v>199019.01984372159</v>
      </c>
      <c r="HO16" s="693">
        <f>HO$14*'11.Iedzivotāji_reģioni'!$T15</f>
        <v>192650.64077372279</v>
      </c>
      <c r="HP16" s="693">
        <f>HP$14*'11.Iedzivotāji_reģioni'!$T15</f>
        <v>184957.21193653869</v>
      </c>
      <c r="HR16" s="693">
        <f t="shared" si="130"/>
        <v>58106</v>
      </c>
      <c r="HS16" s="693">
        <f t="shared" si="130"/>
        <v>57691</v>
      </c>
      <c r="HT16" s="693">
        <f t="shared" si="130"/>
        <v>57022</v>
      </c>
      <c r="HU16" s="693">
        <f t="shared" si="130"/>
        <v>56744</v>
      </c>
      <c r="HV16" s="693">
        <f t="shared" si="130"/>
        <v>56297</v>
      </c>
      <c r="HW16" s="693">
        <f t="shared" si="130"/>
        <v>56442</v>
      </c>
      <c r="HX16" s="693">
        <f>HX$14*'11.Iedzivotāji_reģioni'!$I15</f>
        <v>54684.857330016886</v>
      </c>
      <c r="HY16" s="693">
        <f>HY$14*'11.Iedzivotāji_reģioni'!$I15</f>
        <v>53586.59084434867</v>
      </c>
      <c r="HZ16" s="693">
        <f>HZ$14*'11.Iedzivotāji_reģioni'!$I15</f>
        <v>52303.340061587631</v>
      </c>
      <c r="IA16" s="693">
        <f>IA$14*'11.Iedzivotāji_reģioni'!$I15</f>
        <v>51051.639825738741</v>
      </c>
      <c r="IB16" s="693">
        <f>IB$14*'11.Iedzivotāji_reģioni'!$I15</f>
        <v>50013.399902641206</v>
      </c>
      <c r="IC16" s="693">
        <f>IC$14*'11.Iedzivotāji_reģioni'!$I15</f>
        <v>49086.062714049258</v>
      </c>
      <c r="ID16" s="693">
        <f>ID$14*'11.Iedzivotāji_reģioni'!$I15</f>
        <v>48076.591619110601</v>
      </c>
      <c r="IE16" s="693">
        <f>IE$14*'11.Iedzivotāji_reģioni'!$I15</f>
        <v>46920.567867749371</v>
      </c>
      <c r="IF16" s="693">
        <f>IF$14*'11.Iedzivotāji_reģioni'!$I15</f>
        <v>45632.7052881079</v>
      </c>
      <c r="IG16" s="693">
        <f>IG$14*'11.Iedzivotāji_reģioni'!$I15</f>
        <v>44284.230520895064</v>
      </c>
      <c r="IH16" s="693">
        <f>IH$14*'11.Iedzivotāji_reģioni'!$I15</f>
        <v>42969.429191221869</v>
      </c>
      <c r="II16" s="693">
        <f>II$14*'11.Iedzivotāji_reģioni'!$I15</f>
        <v>38708.787701829926</v>
      </c>
      <c r="IJ16" s="693">
        <f>IJ$14*'11.Iedzivotāji_reģioni'!$I15</f>
        <v>37204.609887558749</v>
      </c>
      <c r="IL16" s="693">
        <f t="shared" si="131"/>
        <v>290028</v>
      </c>
      <c r="IM16" s="693">
        <f t="shared" si="131"/>
        <v>286502</v>
      </c>
      <c r="IN16" s="693">
        <f t="shared" si="131"/>
        <v>283247</v>
      </c>
      <c r="IO16" s="693">
        <f t="shared" si="131"/>
        <v>280433</v>
      </c>
      <c r="IP16" s="693">
        <f t="shared" si="131"/>
        <v>277130</v>
      </c>
      <c r="IQ16" s="693">
        <f t="shared" si="131"/>
        <v>276317</v>
      </c>
      <c r="IR16" s="693">
        <f t="shared" si="131"/>
        <v>271254.03360065393</v>
      </c>
      <c r="IS16" s="693">
        <f t="shared" si="131"/>
        <v>268186.96906579245</v>
      </c>
      <c r="IT16" s="693">
        <f t="shared" si="131"/>
        <v>265025.47249956976</v>
      </c>
      <c r="IU16" s="693">
        <f t="shared" si="131"/>
        <v>261834.40187081223</v>
      </c>
      <c r="IV16" s="693">
        <f t="shared" si="132"/>
        <v>258694.93944524048</v>
      </c>
      <c r="IW16" s="693">
        <f t="shared" si="132"/>
        <v>255612.72186348616</v>
      </c>
      <c r="IX16" s="693">
        <f t="shared" si="132"/>
        <v>252609.71006307509</v>
      </c>
      <c r="IY16" s="693">
        <f t="shared" si="132"/>
        <v>249709.25584090978</v>
      </c>
      <c r="IZ16" s="693">
        <f t="shared" si="132"/>
        <v>246921.97365012777</v>
      </c>
      <c r="JA16" s="693">
        <f t="shared" si="132"/>
        <v>244351.73872522629</v>
      </c>
      <c r="JB16" s="693">
        <f t="shared" si="132"/>
        <v>241988.44903494345</v>
      </c>
      <c r="JC16" s="693">
        <f t="shared" si="132"/>
        <v>231359.4284755527</v>
      </c>
      <c r="JD16" s="693">
        <f t="shared" si="132"/>
        <v>222161.82182409742</v>
      </c>
      <c r="JF16" s="694">
        <f t="shared" si="133"/>
        <v>290028</v>
      </c>
      <c r="JG16" s="694">
        <f t="shared" si="133"/>
        <v>286502</v>
      </c>
      <c r="JH16" s="694">
        <f t="shared" si="133"/>
        <v>283247</v>
      </c>
      <c r="JI16" s="694">
        <f t="shared" si="133"/>
        <v>280433</v>
      </c>
      <c r="JJ16" s="694">
        <f t="shared" si="133"/>
        <v>277130</v>
      </c>
      <c r="JK16" s="694">
        <f t="shared" si="133"/>
        <v>276317</v>
      </c>
      <c r="JL16" s="693">
        <f>JL$14*'11.Iedzivotāji_reģioni'!$T15</f>
        <v>271254.0336006541</v>
      </c>
      <c r="JM16" s="693">
        <f>JM$14*'11.Iedzivotāji_reģioni'!$T15</f>
        <v>268186.96906579263</v>
      </c>
      <c r="JN16" s="693">
        <f>JN$14*'11.Iedzivotāji_reģioni'!$T15</f>
        <v>265025.47249956988</v>
      </c>
      <c r="JO16" s="693">
        <f>JO$14*'11.Iedzivotāji_reģioni'!$T15</f>
        <v>261834.40187081246</v>
      </c>
      <c r="JP16" s="693">
        <f>JP$14*'11.Iedzivotāji_reģioni'!$T15</f>
        <v>258694.93944524066</v>
      </c>
      <c r="JQ16" s="693">
        <f>JQ$14*'11.Iedzivotāji_reģioni'!$T15</f>
        <v>255612.72186348637</v>
      </c>
      <c r="JR16" s="693">
        <f>JR$14*'11.Iedzivotāji_reģioni'!$T15</f>
        <v>252609.71006307524</v>
      </c>
      <c r="JS16" s="693">
        <f>JS$14*'11.Iedzivotāji_reģioni'!$T15</f>
        <v>249709.25584090993</v>
      </c>
      <c r="JT16" s="693">
        <f>JT$14*'11.Iedzivotāji_reģioni'!$T15</f>
        <v>246921.97365012791</v>
      </c>
      <c r="JU16" s="693">
        <f>JU$14*'11.Iedzivotāji_reģioni'!$T15</f>
        <v>244351.73872522643</v>
      </c>
      <c r="JV16" s="693">
        <f>JV$14*'11.Iedzivotāji_reģioni'!$T15</f>
        <v>241988.44903494365</v>
      </c>
      <c r="JW16" s="693">
        <f>JW$14*'11.Iedzivotāji_reģioni'!$T15</f>
        <v>231359.42847555288</v>
      </c>
      <c r="JX16" s="693">
        <f>JX$14*'11.Iedzivotāji_reģioni'!$T15</f>
        <v>222161.8218240976</v>
      </c>
      <c r="JZ16" s="1357" t="s">
        <v>306</v>
      </c>
      <c r="KA16" s="1337">
        <v>271254.03360065393</v>
      </c>
      <c r="KB16" s="1337">
        <v>268186.96906579245</v>
      </c>
      <c r="KC16" s="1337">
        <v>265025.47249956976</v>
      </c>
      <c r="KD16" s="1337">
        <v>261834.40187081223</v>
      </c>
      <c r="KE16" s="1337">
        <v>258694.93944524048</v>
      </c>
      <c r="KF16" s="1337">
        <v>255612.72186348616</v>
      </c>
      <c r="KG16" s="1337">
        <v>252609.71006307509</v>
      </c>
      <c r="KH16" s="1337">
        <v>249709.25584090978</v>
      </c>
      <c r="KI16" s="1337">
        <v>246921.97365012777</v>
      </c>
      <c r="KJ16" s="1337">
        <v>244351.73872522629</v>
      </c>
      <c r="KK16" s="1337">
        <v>241988.44903494345</v>
      </c>
      <c r="KL16" s="1337">
        <v>231359.4284755527</v>
      </c>
      <c r="KM16" s="1338">
        <v>222161.82182409742</v>
      </c>
      <c r="KN16" s="1336">
        <f t="shared" ref="KN16:KN19" si="148">KA16</f>
        <v>271254.03360065393</v>
      </c>
      <c r="KO16" s="1337">
        <f t="shared" si="134"/>
        <v>268186.96906579245</v>
      </c>
      <c r="KP16" s="1337">
        <f t="shared" si="134"/>
        <v>265025.47249956976</v>
      </c>
      <c r="KQ16" s="1337">
        <f t="shared" si="134"/>
        <v>261834.40187081223</v>
      </c>
      <c r="KR16" s="1337">
        <f t="shared" si="134"/>
        <v>258694.93944524048</v>
      </c>
      <c r="KS16" s="1337">
        <f t="shared" si="134"/>
        <v>255612.72186348616</v>
      </c>
      <c r="KT16" s="1337">
        <f t="shared" si="134"/>
        <v>252609.71006307509</v>
      </c>
      <c r="KU16" s="1337">
        <f t="shared" si="134"/>
        <v>249709.25584090978</v>
      </c>
      <c r="KV16" s="1337">
        <f t="shared" si="134"/>
        <v>246921.97365012777</v>
      </c>
      <c r="KW16" s="1337">
        <f t="shared" si="134"/>
        <v>244351.73872522629</v>
      </c>
      <c r="KX16" s="1337">
        <f t="shared" si="134"/>
        <v>241988.44903494345</v>
      </c>
      <c r="KY16" s="1337">
        <f t="shared" si="134"/>
        <v>231359.4284755527</v>
      </c>
      <c r="KZ16" s="1338">
        <f t="shared" si="134"/>
        <v>222161.82182409742</v>
      </c>
      <c r="LA16" s="1336">
        <f t="shared" ref="LA16:LA19" si="149">KN16</f>
        <v>271254.03360065393</v>
      </c>
      <c r="LB16" s="1337">
        <f t="shared" si="135"/>
        <v>268186.96906579245</v>
      </c>
      <c r="LC16" s="1337">
        <f t="shared" si="136"/>
        <v>265025.47249956976</v>
      </c>
      <c r="LD16" s="1337">
        <f t="shared" si="137"/>
        <v>261834.40187081223</v>
      </c>
      <c r="LE16" s="1337">
        <f t="shared" si="138"/>
        <v>258694.93944524048</v>
      </c>
      <c r="LF16" s="1337">
        <f t="shared" si="139"/>
        <v>255612.72186348616</v>
      </c>
      <c r="LG16" s="1337">
        <f t="shared" si="140"/>
        <v>252609.71006307509</v>
      </c>
      <c r="LH16" s="1337">
        <f t="shared" si="141"/>
        <v>249709.25584090978</v>
      </c>
      <c r="LI16" s="1337">
        <f t="shared" si="142"/>
        <v>246921.97365012777</v>
      </c>
      <c r="LJ16" s="1337">
        <f t="shared" si="143"/>
        <v>244351.73872522629</v>
      </c>
      <c r="LK16" s="1337">
        <f t="shared" si="144"/>
        <v>241988.44903494345</v>
      </c>
      <c r="LL16" s="1337">
        <f t="shared" si="145"/>
        <v>231359.4284755527</v>
      </c>
      <c r="LM16" s="1338">
        <f t="shared" si="146"/>
        <v>222161.82182409742</v>
      </c>
    </row>
    <row r="17" spans="1:325" x14ac:dyDescent="0.25">
      <c r="B17" s="695" t="s">
        <v>307</v>
      </c>
      <c r="C17" s="679">
        <f>'11.Iedzivotāji_reģioni'!N11+'11.Iedzivotāji_reģioni'!AD11</f>
        <v>219734</v>
      </c>
      <c r="D17" s="696">
        <f>'11.Iedzivotāji_reģioni'!O11+'11.Iedzivotāji_reģioni'!AE11</f>
        <v>215741</v>
      </c>
      <c r="E17" s="696">
        <f>'11.Iedzivotāji_reģioni'!P11+'11.Iedzivotāji_reģioni'!AF11</f>
        <v>212250</v>
      </c>
      <c r="F17" s="679">
        <f>'11.Iedzivotāji_reģioni'!Q11+'11.Iedzivotāji_reģioni'!AG11</f>
        <v>208638</v>
      </c>
      <c r="G17" s="696">
        <f>'11.Iedzivotāji_reģioni'!R11+'11.Iedzivotāji_reģioni'!AH11</f>
        <v>204021</v>
      </c>
      <c r="H17" s="696">
        <f>'11.Iedzivotāji_reģioni'!S11+'11.Iedzivotāji_reģioni'!AI11</f>
        <v>202052</v>
      </c>
      <c r="I17" s="693">
        <f>I$14*'11.Iedzivotāji_reģioni'!$T16</f>
        <v>160567.46646775596</v>
      </c>
      <c r="J17" s="693">
        <f>J$14*'11.Iedzivotāji_reģioni'!$T16</f>
        <v>159107.77160171195</v>
      </c>
      <c r="K17" s="693">
        <f>K$14*'11.Iedzivotāji_reģioni'!$T16</f>
        <v>157715.21347295359</v>
      </c>
      <c r="L17" s="693">
        <f>L$14*'11.Iedzivotāji_reģioni'!$T16</f>
        <v>156277.33668968148</v>
      </c>
      <c r="M17" s="693">
        <f>M$14*'11.Iedzivotāji_reģioni'!$T16</f>
        <v>154719.46045116402</v>
      </c>
      <c r="N17" s="693">
        <f>N$14*'11.Iedzivotāji_reģioni'!$T16</f>
        <v>153121.80148958243</v>
      </c>
      <c r="O17" s="693">
        <f>O$14*'11.Iedzivotāji_reģioni'!$T16</f>
        <v>151643.76206638198</v>
      </c>
      <c r="P17" s="693">
        <f>P$14*'11.Iedzivotāji_reģioni'!$T16</f>
        <v>150350.41651301415</v>
      </c>
      <c r="Q17" s="693">
        <f>Q$14*'11.Iedzivotāji_reģioni'!$T16</f>
        <v>149238.72549456538</v>
      </c>
      <c r="R17" s="693">
        <f>R$14*'11.Iedzivotāji_reģioni'!$T16</f>
        <v>148332.89514266825</v>
      </c>
      <c r="S17" s="693">
        <f>S$14*'11.Iedzivotāji_reģioni'!$T16</f>
        <v>147555.530964704</v>
      </c>
      <c r="T17" s="693">
        <f>T$14*'11.Iedzivotāji_reģioni'!$T16</f>
        <v>142833.92417658863</v>
      </c>
      <c r="U17" s="693">
        <f>U$14*'11.Iedzivotāji_reģioni'!$T16</f>
        <v>137129.90665152355</v>
      </c>
      <c r="W17" s="696">
        <f>'11.Iedzivotāji_reģioni'!C11</f>
        <v>46742</v>
      </c>
      <c r="X17" s="696">
        <f>'11.Iedzivotāji_reģioni'!D11</f>
        <v>45844</v>
      </c>
      <c r="Y17" s="696">
        <f>'11.Iedzivotāji_reģioni'!E11</f>
        <v>44893</v>
      </c>
      <c r="Z17" s="696">
        <f>'11.Iedzivotāji_reģioni'!F11</f>
        <v>44044</v>
      </c>
      <c r="AA17" s="696">
        <f>'11.Iedzivotāji_reģioni'!G11</f>
        <v>43199</v>
      </c>
      <c r="AB17" s="696">
        <f>'11.Iedzivotāji_reģioni'!H11</f>
        <v>43001</v>
      </c>
      <c r="AC17" s="693">
        <f>AC$14*'11.Iedzivotāji_reģioni'!$I16</f>
        <v>40544.130733815786</v>
      </c>
      <c r="AD17" s="693">
        <f>AD$14*'11.Iedzivotāji_reģioni'!$I16</f>
        <v>39729.860346187677</v>
      </c>
      <c r="AE17" s="693">
        <f>AE$14*'11.Iedzivotāji_reģioni'!$I16</f>
        <v>38778.439970588086</v>
      </c>
      <c r="AF17" s="693">
        <f>AF$14*'11.Iedzivotāji_reģioni'!$I16</f>
        <v>37850.411619054859</v>
      </c>
      <c r="AG17" s="693">
        <f>AG$14*'11.Iedzivotāji_reģioni'!$I16</f>
        <v>37080.645778374361</v>
      </c>
      <c r="AH17" s="693">
        <f>AH$14*'11.Iedzivotāji_reģioni'!$I16</f>
        <v>36393.104801871472</v>
      </c>
      <c r="AI17" s="693">
        <f>AI$14*'11.Iedzivotāji_reģioni'!$I16</f>
        <v>35644.668579423182</v>
      </c>
      <c r="AJ17" s="693">
        <f>AJ$14*'11.Iedzivotāji_reģioni'!$I16</f>
        <v>34787.576133817434</v>
      </c>
      <c r="AK17" s="693">
        <f>AK$14*'11.Iedzivotāji_reģioni'!$I16</f>
        <v>33832.736506440153</v>
      </c>
      <c r="AL17" s="693">
        <f>AL$14*'11.Iedzivotāji_reģioni'!$I16</f>
        <v>32832.958141413335</v>
      </c>
      <c r="AM17" s="693">
        <f>AM$14*'11.Iedzivotāji_reģioni'!$I16</f>
        <v>31858.145741747372</v>
      </c>
      <c r="AN17" s="693">
        <f>AN$14*'11.Iedzivotāji_reģioni'!$I16</f>
        <v>28699.245563708391</v>
      </c>
      <c r="AO17" s="693">
        <f>AO$14*'11.Iedzivotāji_reģioni'!$I16</f>
        <v>27584.026745806481</v>
      </c>
      <c r="AQ17" s="696">
        <f t="shared" si="116"/>
        <v>266476</v>
      </c>
      <c r="AR17" s="696">
        <f t="shared" si="116"/>
        <v>261585</v>
      </c>
      <c r="AS17" s="696">
        <f t="shared" si="116"/>
        <v>257143</v>
      </c>
      <c r="AT17" s="696">
        <f t="shared" si="116"/>
        <v>252682</v>
      </c>
      <c r="AU17" s="696">
        <f t="shared" si="116"/>
        <v>247220</v>
      </c>
      <c r="AV17" s="696">
        <f t="shared" si="116"/>
        <v>245053</v>
      </c>
      <c r="AW17" s="696">
        <f t="shared" si="116"/>
        <v>201111.59720157174</v>
      </c>
      <c r="AX17" s="693">
        <f t="shared" si="116"/>
        <v>198837.63194789964</v>
      </c>
      <c r="AY17" s="693">
        <f t="shared" si="116"/>
        <v>196493.65344354167</v>
      </c>
      <c r="AZ17" s="693">
        <f t="shared" si="116"/>
        <v>194127.74830873634</v>
      </c>
      <c r="BA17" s="693">
        <f t="shared" si="117"/>
        <v>191800.10622953839</v>
      </c>
      <c r="BB17" s="693">
        <f t="shared" si="117"/>
        <v>189514.9062914539</v>
      </c>
      <c r="BC17" s="693">
        <f t="shared" si="117"/>
        <v>187288.43064580517</v>
      </c>
      <c r="BD17" s="693">
        <f t="shared" si="117"/>
        <v>185137.99264683158</v>
      </c>
      <c r="BE17" s="693">
        <f t="shared" si="117"/>
        <v>183071.46200100554</v>
      </c>
      <c r="BF17" s="693">
        <f t="shared" si="117"/>
        <v>181165.85328408159</v>
      </c>
      <c r="BG17" s="693">
        <f t="shared" si="117"/>
        <v>179413.67670645137</v>
      </c>
      <c r="BH17" s="696">
        <f t="shared" si="117"/>
        <v>171533.16974029702</v>
      </c>
      <c r="BI17" s="696">
        <f t="shared" si="117"/>
        <v>164713.93339733002</v>
      </c>
      <c r="BL17" s="693">
        <f t="shared" si="118"/>
        <v>219734</v>
      </c>
      <c r="BM17" s="693">
        <f t="shared" si="118"/>
        <v>215741</v>
      </c>
      <c r="BN17" s="693">
        <f t="shared" si="118"/>
        <v>212250</v>
      </c>
      <c r="BO17" s="693">
        <f t="shared" si="118"/>
        <v>208638</v>
      </c>
      <c r="BP17" s="693">
        <f t="shared" si="118"/>
        <v>204021</v>
      </c>
      <c r="BQ17" s="693">
        <f t="shared" si="118"/>
        <v>202052</v>
      </c>
      <c r="BR17" s="693">
        <f>BR$14*'11.Iedzivotāji_reģioni'!$T16</f>
        <v>160567.46646775596</v>
      </c>
      <c r="BS17" s="693">
        <f>BS$14*'11.Iedzivotāji_reģioni'!$T16</f>
        <v>159107.77160171195</v>
      </c>
      <c r="BT17" s="693">
        <f>BT$14*'11.Iedzivotāji_reģioni'!$T16</f>
        <v>157715.21347295359</v>
      </c>
      <c r="BU17" s="693">
        <f>BU$14*'11.Iedzivotāji_reģioni'!$T16</f>
        <v>156277.33668968148</v>
      </c>
      <c r="BV17" s="693">
        <f>BV$14*'11.Iedzivotāji_reģioni'!$T16</f>
        <v>154719.46045116402</v>
      </c>
      <c r="BW17" s="693">
        <f>BW$14*'11.Iedzivotāji_reģioni'!$T16</f>
        <v>153121.80148958243</v>
      </c>
      <c r="BX17" s="693">
        <f>BX$14*'11.Iedzivotāji_reģioni'!$T16</f>
        <v>151643.76206638198</v>
      </c>
      <c r="BY17" s="693">
        <f>BY$14*'11.Iedzivotāji_reģioni'!$T16</f>
        <v>150350.41651301415</v>
      </c>
      <c r="BZ17" s="693">
        <f>BZ$14*'11.Iedzivotāji_reģioni'!$T16</f>
        <v>149238.72549456538</v>
      </c>
      <c r="CA17" s="693">
        <f>CA$14*'11.Iedzivotāji_reģioni'!$T16</f>
        <v>148332.89514266825</v>
      </c>
      <c r="CB17" s="693">
        <f>CB$14*'11.Iedzivotāji_reģioni'!$T16</f>
        <v>147555.530964704</v>
      </c>
      <c r="CC17" s="693">
        <f>CC$14*'11.Iedzivotāji_reģioni'!$T16</f>
        <v>142833.92417658863</v>
      </c>
      <c r="CD17" s="693">
        <f>CD$14*'11.Iedzivotāji_reģioni'!$T16</f>
        <v>137129.90665152355</v>
      </c>
      <c r="CF17" s="693">
        <f t="shared" si="119"/>
        <v>46742</v>
      </c>
      <c r="CG17" s="693">
        <f t="shared" si="119"/>
        <v>45844</v>
      </c>
      <c r="CH17" s="693">
        <f t="shared" si="119"/>
        <v>44893</v>
      </c>
      <c r="CI17" s="693">
        <f t="shared" si="119"/>
        <v>44044</v>
      </c>
      <c r="CJ17" s="693">
        <f t="shared" si="119"/>
        <v>43199</v>
      </c>
      <c r="CK17" s="693">
        <f t="shared" si="119"/>
        <v>43001</v>
      </c>
      <c r="CL17" s="693">
        <f>CL$14*'11.Iedzivotāji_reģioni'!$I16</f>
        <v>40544.130733815786</v>
      </c>
      <c r="CM17" s="693">
        <f>CM$14*'11.Iedzivotāji_reģioni'!$I16</f>
        <v>39729.860346187677</v>
      </c>
      <c r="CN17" s="693">
        <f>CN$14*'11.Iedzivotāji_reģioni'!$I16</f>
        <v>38778.439970588086</v>
      </c>
      <c r="CO17" s="693">
        <f>CO$14*'11.Iedzivotāji_reģioni'!$I16</f>
        <v>37850.411619054859</v>
      </c>
      <c r="CP17" s="693">
        <f>CP$14*'11.Iedzivotāji_reģioni'!$I16</f>
        <v>37080.645778374361</v>
      </c>
      <c r="CQ17" s="693">
        <f>CQ$14*'11.Iedzivotāji_reģioni'!$I16</f>
        <v>36393.104801871472</v>
      </c>
      <c r="CR17" s="693">
        <f>CR$14*'11.Iedzivotāji_reģioni'!$I16</f>
        <v>35644.668579423182</v>
      </c>
      <c r="CS17" s="693">
        <f>CS$14*'11.Iedzivotāji_reģioni'!$I16</f>
        <v>34787.576133817434</v>
      </c>
      <c r="CT17" s="693">
        <f>CT$14*'11.Iedzivotāji_reģioni'!$I16</f>
        <v>33832.736506440153</v>
      </c>
      <c r="CU17" s="693">
        <f>CU$14*'11.Iedzivotāji_reģioni'!$I16</f>
        <v>32832.958141413335</v>
      </c>
      <c r="CV17" s="693">
        <f>CV$14*'11.Iedzivotāji_reģioni'!$I16</f>
        <v>31858.145741747372</v>
      </c>
      <c r="CW17" s="693">
        <f>CW$14*'11.Iedzivotāji_reģioni'!$I16</f>
        <v>28699.245563708391</v>
      </c>
      <c r="CX17" s="693">
        <f>CX$14*'11.Iedzivotāji_reģioni'!$I16</f>
        <v>27584.026745806481</v>
      </c>
      <c r="CZ17" s="693">
        <f t="shared" si="120"/>
        <v>266476</v>
      </c>
      <c r="DA17" s="693">
        <f t="shared" si="120"/>
        <v>261585</v>
      </c>
      <c r="DB17" s="693">
        <f t="shared" si="120"/>
        <v>257143</v>
      </c>
      <c r="DC17" s="693">
        <f t="shared" si="120"/>
        <v>252682</v>
      </c>
      <c r="DD17" s="693">
        <f t="shared" si="120"/>
        <v>247220</v>
      </c>
      <c r="DE17" s="693">
        <f t="shared" si="120"/>
        <v>245053</v>
      </c>
      <c r="DF17" s="693">
        <f t="shared" si="120"/>
        <v>201111.59720157174</v>
      </c>
      <c r="DG17" s="693">
        <f t="shared" si="120"/>
        <v>198837.63194789964</v>
      </c>
      <c r="DH17" s="693">
        <f t="shared" si="120"/>
        <v>196493.65344354167</v>
      </c>
      <c r="DI17" s="693">
        <f t="shared" si="120"/>
        <v>194127.74830873634</v>
      </c>
      <c r="DJ17" s="693">
        <f t="shared" si="121"/>
        <v>191800.10622953839</v>
      </c>
      <c r="DK17" s="693">
        <f t="shared" si="121"/>
        <v>189514.9062914539</v>
      </c>
      <c r="DL17" s="693">
        <f t="shared" si="121"/>
        <v>187288.43064580517</v>
      </c>
      <c r="DM17" s="693">
        <f t="shared" si="121"/>
        <v>185137.99264683158</v>
      </c>
      <c r="DN17" s="693">
        <f t="shared" si="121"/>
        <v>183071.46200100554</v>
      </c>
      <c r="DO17" s="693">
        <f t="shared" si="121"/>
        <v>181165.85328408159</v>
      </c>
      <c r="DP17" s="693">
        <f t="shared" si="121"/>
        <v>179413.67670645137</v>
      </c>
      <c r="DQ17" s="693">
        <f t="shared" si="121"/>
        <v>171533.16974029702</v>
      </c>
      <c r="DR17" s="693">
        <f t="shared" si="121"/>
        <v>164713.93339733002</v>
      </c>
      <c r="DU17" s="693">
        <f t="shared" si="122"/>
        <v>219734</v>
      </c>
      <c r="DV17" s="693">
        <f t="shared" si="122"/>
        <v>215741</v>
      </c>
      <c r="DW17" s="693">
        <f t="shared" si="122"/>
        <v>212250</v>
      </c>
      <c r="DX17" s="693">
        <f t="shared" si="122"/>
        <v>208638</v>
      </c>
      <c r="DY17" s="693">
        <f t="shared" si="122"/>
        <v>204021</v>
      </c>
      <c r="DZ17" s="693">
        <f t="shared" si="122"/>
        <v>202052</v>
      </c>
      <c r="EA17" s="693">
        <f>EA$14*'11.Iedzivotāji_reģioni'!$T16</f>
        <v>160567.46646775596</v>
      </c>
      <c r="EB17" s="693">
        <f>EB$14*'11.Iedzivotāji_reģioni'!$T16</f>
        <v>159107.77160171195</v>
      </c>
      <c r="EC17" s="693">
        <f>EC$14*'11.Iedzivotāji_reģioni'!$T16</f>
        <v>157715.21347295359</v>
      </c>
      <c r="ED17" s="693">
        <f>ED$14*'11.Iedzivotāji_reģioni'!$T16</f>
        <v>156277.33668968148</v>
      </c>
      <c r="EE17" s="693">
        <f>EE$14*'11.Iedzivotāji_reģioni'!$T16</f>
        <v>154719.46045116402</v>
      </c>
      <c r="EF17" s="693">
        <f>EF$14*'11.Iedzivotāji_reģioni'!$T16</f>
        <v>153121.80148958243</v>
      </c>
      <c r="EG17" s="693">
        <f>EG$14*'11.Iedzivotāji_reģioni'!$T16</f>
        <v>151643.76206638198</v>
      </c>
      <c r="EH17" s="693">
        <f>EH$14*'11.Iedzivotāji_reģioni'!$T16</f>
        <v>150350.41651301415</v>
      </c>
      <c r="EI17" s="693">
        <f>EI$14*'11.Iedzivotāji_reģioni'!$T16</f>
        <v>149238.72549456538</v>
      </c>
      <c r="EJ17" s="693">
        <f>EJ$14*'11.Iedzivotāji_reģioni'!$T16</f>
        <v>148332.89514266825</v>
      </c>
      <c r="EK17" s="693">
        <f>EK$14*'11.Iedzivotāji_reģioni'!$T16</f>
        <v>147555.530964704</v>
      </c>
      <c r="EL17" s="693">
        <f>EL$14*'11.Iedzivotāji_reģioni'!$T16</f>
        <v>142833.92417658863</v>
      </c>
      <c r="EM17" s="693">
        <f>EM$14*'11.Iedzivotāji_reģioni'!$T16</f>
        <v>137129.90665152355</v>
      </c>
      <c r="EO17" s="693">
        <f t="shared" si="123"/>
        <v>46742</v>
      </c>
      <c r="EP17" s="693">
        <f t="shared" si="123"/>
        <v>45844</v>
      </c>
      <c r="EQ17" s="693">
        <f t="shared" si="123"/>
        <v>44893</v>
      </c>
      <c r="ER17" s="693">
        <f t="shared" si="123"/>
        <v>44044</v>
      </c>
      <c r="ES17" s="693">
        <f t="shared" si="123"/>
        <v>43199</v>
      </c>
      <c r="ET17" s="693">
        <f t="shared" si="123"/>
        <v>43001</v>
      </c>
      <c r="EU17" s="693">
        <f>EU$14*'11.Iedzivotāji_reģioni'!$I16</f>
        <v>40544.130733815786</v>
      </c>
      <c r="EV17" s="693">
        <f>EV$14*'11.Iedzivotāji_reģioni'!$I16</f>
        <v>39729.860346187677</v>
      </c>
      <c r="EW17" s="693">
        <f>EW$14*'11.Iedzivotāji_reģioni'!$I16</f>
        <v>38778.439970588086</v>
      </c>
      <c r="EX17" s="693">
        <f>EX$14*'11.Iedzivotāji_reģioni'!$I16</f>
        <v>37850.411619054859</v>
      </c>
      <c r="EY17" s="693">
        <f>EY$14*'11.Iedzivotāji_reģioni'!$I16</f>
        <v>37080.645778374361</v>
      </c>
      <c r="EZ17" s="693">
        <f>EZ$14*'11.Iedzivotāji_reģioni'!$I16</f>
        <v>36393.104801871472</v>
      </c>
      <c r="FA17" s="693">
        <f>FA$14*'11.Iedzivotāji_reģioni'!$I16</f>
        <v>35644.668579423182</v>
      </c>
      <c r="FB17" s="693">
        <f>FB$14*'11.Iedzivotāji_reģioni'!$I16</f>
        <v>34787.576133817434</v>
      </c>
      <c r="FC17" s="693">
        <f>FC$14*'11.Iedzivotāji_reģioni'!$I16</f>
        <v>33832.736506440153</v>
      </c>
      <c r="FD17" s="693">
        <f>FD$14*'11.Iedzivotāji_reģioni'!$I16</f>
        <v>32832.958141413335</v>
      </c>
      <c r="FE17" s="693">
        <f>FE$14*'11.Iedzivotāji_reģioni'!$I16</f>
        <v>31858.145741747372</v>
      </c>
      <c r="FF17" s="693">
        <f>FF$14*'11.Iedzivotāji_reģioni'!$I16</f>
        <v>28699.245563708391</v>
      </c>
      <c r="FG17" s="693">
        <f>FG$14*'11.Iedzivotāji_reģioni'!$I16</f>
        <v>27584.026745806481</v>
      </c>
      <c r="FI17" s="694">
        <f t="shared" si="124"/>
        <v>266476</v>
      </c>
      <c r="FJ17" s="694">
        <f t="shared" si="124"/>
        <v>261585</v>
      </c>
      <c r="FK17" s="694">
        <f t="shared" si="124"/>
        <v>257143</v>
      </c>
      <c r="FL17" s="694">
        <f t="shared" si="124"/>
        <v>252682</v>
      </c>
      <c r="FM17" s="694">
        <f t="shared" si="124"/>
        <v>247220</v>
      </c>
      <c r="FN17" s="694">
        <f t="shared" si="124"/>
        <v>245053</v>
      </c>
      <c r="FO17" s="694">
        <f t="shared" si="124"/>
        <v>201111.59720157174</v>
      </c>
      <c r="FP17" s="694">
        <f t="shared" si="124"/>
        <v>198837.63194789964</v>
      </c>
      <c r="FQ17" s="694">
        <f t="shared" si="124"/>
        <v>196493.65344354167</v>
      </c>
      <c r="FR17" s="694">
        <f t="shared" si="124"/>
        <v>194127.74830873634</v>
      </c>
      <c r="FS17" s="694">
        <f t="shared" si="125"/>
        <v>191800.10622953839</v>
      </c>
      <c r="FT17" s="694">
        <f t="shared" si="125"/>
        <v>189514.9062914539</v>
      </c>
      <c r="FU17" s="694">
        <f t="shared" si="125"/>
        <v>187288.43064580517</v>
      </c>
      <c r="FV17" s="694">
        <f t="shared" si="125"/>
        <v>185137.99264683158</v>
      </c>
      <c r="FW17" s="694">
        <f t="shared" si="125"/>
        <v>183071.46200100554</v>
      </c>
      <c r="FX17" s="694">
        <f t="shared" si="125"/>
        <v>181165.85328408159</v>
      </c>
      <c r="FY17" s="694">
        <f t="shared" si="125"/>
        <v>179413.67670645137</v>
      </c>
      <c r="FZ17" s="694">
        <f t="shared" si="125"/>
        <v>171533.16974029702</v>
      </c>
      <c r="GA17" s="694">
        <f t="shared" si="125"/>
        <v>164713.93339733002</v>
      </c>
      <c r="GC17" s="693">
        <f>'11.Iedzivotāji_reģioni'!AD11</f>
        <v>57318</v>
      </c>
      <c r="GD17" s="693">
        <f>'11.Iedzivotāji_reģioni'!AE11</f>
        <v>57053</v>
      </c>
      <c r="GE17" s="693">
        <f>'11.Iedzivotāji_reģioni'!AF11</f>
        <v>57140</v>
      </c>
      <c r="GF17" s="693">
        <f>'11.Iedzivotāji_reģioni'!AG11</f>
        <v>57266</v>
      </c>
      <c r="GG17" s="693">
        <f>'11.Iedzivotāji_reģioni'!AH11</f>
        <v>56293</v>
      </c>
      <c r="GH17" s="693">
        <f>'11.Iedzivotāji_reģioni'!AI11</f>
        <v>56516</v>
      </c>
      <c r="GI17" s="693">
        <f>'11.Iedzivotāji_reģioni'!AJ11</f>
        <v>43779.665570745048</v>
      </c>
      <c r="GJ17" s="693">
        <f t="shared" ref="GJ17:GS17" si="150">GJ$14*(GI17/GI$14)</f>
        <v>41549.933494831828</v>
      </c>
      <c r="GK17" s="693">
        <f t="shared" si="150"/>
        <v>41974.463453641867</v>
      </c>
      <c r="GL17" s="693">
        <f t="shared" si="150"/>
        <v>42353.620484100436</v>
      </c>
      <c r="GM17" s="693">
        <f t="shared" si="150"/>
        <v>42648.761613735951</v>
      </c>
      <c r="GN17" s="693">
        <f t="shared" si="150"/>
        <v>42861.080866978715</v>
      </c>
      <c r="GO17" s="693">
        <f t="shared" si="150"/>
        <v>42976.087129151878</v>
      </c>
      <c r="GP17" s="693">
        <f t="shared" si="150"/>
        <v>43060.211577650414</v>
      </c>
      <c r="GQ17" s="693">
        <f t="shared" si="150"/>
        <v>43172.504147936532</v>
      </c>
      <c r="GR17" s="693">
        <f t="shared" si="150"/>
        <v>43307.808825424829</v>
      </c>
      <c r="GS17" s="693">
        <f t="shared" si="150"/>
        <v>43467.645277572054</v>
      </c>
      <c r="GT17" s="693">
        <f t="shared" si="127"/>
        <v>44525.768018170435</v>
      </c>
      <c r="GU17" s="693">
        <f t="shared" si="128"/>
        <v>44853.90764115248</v>
      </c>
      <c r="GX17" s="693">
        <f t="shared" si="129"/>
        <v>219734</v>
      </c>
      <c r="GY17" s="693">
        <f t="shared" si="129"/>
        <v>215741</v>
      </c>
      <c r="GZ17" s="693">
        <f t="shared" si="129"/>
        <v>212250</v>
      </c>
      <c r="HA17" s="693">
        <f t="shared" si="129"/>
        <v>208638</v>
      </c>
      <c r="HB17" s="693">
        <f t="shared" si="129"/>
        <v>204021</v>
      </c>
      <c r="HC17" s="693">
        <f t="shared" si="129"/>
        <v>202052</v>
      </c>
      <c r="HD17" s="693">
        <f>HD$14*'11.Iedzivotāji_reģioni'!$T16</f>
        <v>160567.46646775596</v>
      </c>
      <c r="HE17" s="693">
        <f>HE$14*'11.Iedzivotāji_reģioni'!$T16</f>
        <v>159107.77160171195</v>
      </c>
      <c r="HF17" s="693">
        <f>HF$14*'11.Iedzivotāji_reģioni'!$T16</f>
        <v>157715.21347295359</v>
      </c>
      <c r="HG17" s="693">
        <f>HG$14*'11.Iedzivotāji_reģioni'!$T16</f>
        <v>156277.33668968148</v>
      </c>
      <c r="HH17" s="693">
        <f>HH$14*'11.Iedzivotāji_reģioni'!$T16</f>
        <v>154719.46045116402</v>
      </c>
      <c r="HI17" s="693">
        <f>HI$14*'11.Iedzivotāji_reģioni'!$T16</f>
        <v>153121.80148958243</v>
      </c>
      <c r="HJ17" s="693">
        <f>HJ$14*'11.Iedzivotāji_reģioni'!$T16</f>
        <v>151643.76206638198</v>
      </c>
      <c r="HK17" s="693">
        <f>HK$14*'11.Iedzivotāji_reģioni'!$T16</f>
        <v>150350.41651301415</v>
      </c>
      <c r="HL17" s="693">
        <f>HL$14*'11.Iedzivotāji_reģioni'!$T16</f>
        <v>149238.72549456538</v>
      </c>
      <c r="HM17" s="693">
        <f>HM$14*'11.Iedzivotāji_reģioni'!$T16</f>
        <v>148332.89514266825</v>
      </c>
      <c r="HN17" s="693">
        <f>HN$14*'11.Iedzivotāji_reģioni'!$T16</f>
        <v>147555.530964704</v>
      </c>
      <c r="HO17" s="693">
        <f>HO$14*'11.Iedzivotāji_reģioni'!$T16</f>
        <v>142833.92417658863</v>
      </c>
      <c r="HP17" s="693">
        <f>HP$14*'11.Iedzivotāji_reģioni'!$T16</f>
        <v>137129.90665152355</v>
      </c>
      <c r="HR17" s="693">
        <f t="shared" si="130"/>
        <v>46742</v>
      </c>
      <c r="HS17" s="693">
        <f t="shared" si="130"/>
        <v>45844</v>
      </c>
      <c r="HT17" s="693">
        <f t="shared" si="130"/>
        <v>44893</v>
      </c>
      <c r="HU17" s="693">
        <f t="shared" si="130"/>
        <v>44044</v>
      </c>
      <c r="HV17" s="693">
        <f t="shared" si="130"/>
        <v>43199</v>
      </c>
      <c r="HW17" s="693">
        <f t="shared" si="130"/>
        <v>43001</v>
      </c>
      <c r="HX17" s="693">
        <f>HX$14*'11.Iedzivotāji_reģioni'!$I16</f>
        <v>40544.130733815786</v>
      </c>
      <c r="HY17" s="693">
        <f>HY$14*'11.Iedzivotāji_reģioni'!$I16</f>
        <v>39729.860346187677</v>
      </c>
      <c r="HZ17" s="693">
        <f>HZ$14*'11.Iedzivotāji_reģioni'!$I16</f>
        <v>38778.439970588086</v>
      </c>
      <c r="IA17" s="693">
        <f>IA$14*'11.Iedzivotāji_reģioni'!$I16</f>
        <v>37850.411619054859</v>
      </c>
      <c r="IB17" s="693">
        <f>IB$14*'11.Iedzivotāji_reģioni'!$I16</f>
        <v>37080.645778374361</v>
      </c>
      <c r="IC17" s="693">
        <f>IC$14*'11.Iedzivotāji_reģioni'!$I16</f>
        <v>36393.104801871472</v>
      </c>
      <c r="ID17" s="693">
        <f>ID$14*'11.Iedzivotāji_reģioni'!$I16</f>
        <v>35644.668579423182</v>
      </c>
      <c r="IE17" s="693">
        <f>IE$14*'11.Iedzivotāji_reģioni'!$I16</f>
        <v>34787.576133817434</v>
      </c>
      <c r="IF17" s="693">
        <f>IF$14*'11.Iedzivotāji_reģioni'!$I16</f>
        <v>33832.736506440153</v>
      </c>
      <c r="IG17" s="693">
        <f>IG$14*'11.Iedzivotāji_reģioni'!$I16</f>
        <v>32832.958141413335</v>
      </c>
      <c r="IH17" s="693">
        <f>IH$14*'11.Iedzivotāji_reģioni'!$I16</f>
        <v>31858.145741747372</v>
      </c>
      <c r="II17" s="693">
        <f>II$14*'11.Iedzivotāji_reģioni'!$I16</f>
        <v>28699.245563708391</v>
      </c>
      <c r="IJ17" s="693">
        <f>IJ$14*'11.Iedzivotāji_reģioni'!$I16</f>
        <v>27584.026745806481</v>
      </c>
      <c r="IL17" s="693">
        <f t="shared" si="131"/>
        <v>266476</v>
      </c>
      <c r="IM17" s="693">
        <f t="shared" si="131"/>
        <v>261585</v>
      </c>
      <c r="IN17" s="693">
        <f t="shared" si="131"/>
        <v>257143</v>
      </c>
      <c r="IO17" s="693">
        <f t="shared" si="131"/>
        <v>252682</v>
      </c>
      <c r="IP17" s="693">
        <f t="shared" si="131"/>
        <v>247220</v>
      </c>
      <c r="IQ17" s="693">
        <f t="shared" si="131"/>
        <v>245053</v>
      </c>
      <c r="IR17" s="693">
        <f t="shared" si="131"/>
        <v>201111.59720157174</v>
      </c>
      <c r="IS17" s="693">
        <f t="shared" si="131"/>
        <v>198837.63194789964</v>
      </c>
      <c r="IT17" s="693">
        <f t="shared" si="131"/>
        <v>196493.65344354167</v>
      </c>
      <c r="IU17" s="693">
        <f t="shared" si="131"/>
        <v>194127.74830873634</v>
      </c>
      <c r="IV17" s="693">
        <f t="shared" si="132"/>
        <v>191800.10622953839</v>
      </c>
      <c r="IW17" s="693">
        <f t="shared" si="132"/>
        <v>189514.9062914539</v>
      </c>
      <c r="IX17" s="693">
        <f t="shared" si="132"/>
        <v>187288.43064580517</v>
      </c>
      <c r="IY17" s="693">
        <f t="shared" si="132"/>
        <v>185137.99264683158</v>
      </c>
      <c r="IZ17" s="693">
        <f t="shared" si="132"/>
        <v>183071.46200100554</v>
      </c>
      <c r="JA17" s="693">
        <f t="shared" si="132"/>
        <v>181165.85328408159</v>
      </c>
      <c r="JB17" s="693">
        <f t="shared" si="132"/>
        <v>179413.67670645137</v>
      </c>
      <c r="JC17" s="693">
        <f t="shared" si="132"/>
        <v>171533.16974029702</v>
      </c>
      <c r="JD17" s="693">
        <f t="shared" si="132"/>
        <v>164713.93339733002</v>
      </c>
      <c r="JF17" s="694">
        <f t="shared" si="133"/>
        <v>266476</v>
      </c>
      <c r="JG17" s="694">
        <f t="shared" si="133"/>
        <v>261585</v>
      </c>
      <c r="JH17" s="694">
        <f t="shared" si="133"/>
        <v>257143</v>
      </c>
      <c r="JI17" s="694">
        <f t="shared" si="133"/>
        <v>252682</v>
      </c>
      <c r="JJ17" s="694">
        <f t="shared" si="133"/>
        <v>247220</v>
      </c>
      <c r="JK17" s="694">
        <f t="shared" si="133"/>
        <v>245053</v>
      </c>
      <c r="JL17" s="693">
        <f>JL$14*'11.Iedzivotāji_reģioni'!$T16</f>
        <v>201111.59720157186</v>
      </c>
      <c r="JM17" s="693">
        <f>JM$14*'11.Iedzivotāji_reģioni'!$T16</f>
        <v>198837.63194789976</v>
      </c>
      <c r="JN17" s="693">
        <f>JN$14*'11.Iedzivotāji_reģioni'!$T16</f>
        <v>196493.65344354176</v>
      </c>
      <c r="JO17" s="693">
        <f>JO$14*'11.Iedzivotāji_reģioni'!$T16</f>
        <v>194127.74830873648</v>
      </c>
      <c r="JP17" s="693">
        <f>JP$14*'11.Iedzivotāji_reģioni'!$T16</f>
        <v>191800.10622953848</v>
      </c>
      <c r="JQ17" s="693">
        <f>JQ$14*'11.Iedzivotāji_reģioni'!$T16</f>
        <v>189514.90629145407</v>
      </c>
      <c r="JR17" s="693">
        <f>JR$14*'11.Iedzivotāji_reģioni'!$T16</f>
        <v>187288.43064580529</v>
      </c>
      <c r="JS17" s="693">
        <f>JS$14*'11.Iedzivotāji_reģioni'!$T16</f>
        <v>185137.99264683167</v>
      </c>
      <c r="JT17" s="693">
        <f>JT$14*'11.Iedzivotāji_reģioni'!$T16</f>
        <v>183071.46200100568</v>
      </c>
      <c r="JU17" s="693">
        <f>JU$14*'11.Iedzivotāji_reģioni'!$T16</f>
        <v>181165.85328408171</v>
      </c>
      <c r="JV17" s="693">
        <f>JV$14*'11.Iedzivotāji_reģioni'!$T16</f>
        <v>179413.67670645149</v>
      </c>
      <c r="JW17" s="693">
        <f>JW$14*'11.Iedzivotāji_reģioni'!$T16</f>
        <v>171533.16974029713</v>
      </c>
      <c r="JX17" s="693">
        <f>JX$14*'11.Iedzivotāji_reģioni'!$T16</f>
        <v>164713.93339733014</v>
      </c>
      <c r="JZ17" s="1357" t="s">
        <v>307</v>
      </c>
      <c r="KA17" s="1337">
        <v>201111.59720157174</v>
      </c>
      <c r="KB17" s="1337">
        <v>198837.63194789964</v>
      </c>
      <c r="KC17" s="1337">
        <v>196493.65344354167</v>
      </c>
      <c r="KD17" s="1337">
        <v>194127.74830873634</v>
      </c>
      <c r="KE17" s="1337">
        <v>191800.10622953839</v>
      </c>
      <c r="KF17" s="1337">
        <v>189514.9062914539</v>
      </c>
      <c r="KG17" s="1337">
        <v>187288.43064580517</v>
      </c>
      <c r="KH17" s="1337">
        <v>185137.99264683158</v>
      </c>
      <c r="KI17" s="1337">
        <v>183071.46200100554</v>
      </c>
      <c r="KJ17" s="1337">
        <v>181165.85328408159</v>
      </c>
      <c r="KK17" s="1337">
        <v>179413.67670645137</v>
      </c>
      <c r="KL17" s="1337">
        <v>171533.16974029702</v>
      </c>
      <c r="KM17" s="1338">
        <v>164713.93339733002</v>
      </c>
      <c r="KN17" s="1336">
        <f t="shared" si="148"/>
        <v>201111.59720157174</v>
      </c>
      <c r="KO17" s="1337">
        <f t="shared" si="134"/>
        <v>198837.63194789964</v>
      </c>
      <c r="KP17" s="1337">
        <f t="shared" si="134"/>
        <v>196493.65344354167</v>
      </c>
      <c r="KQ17" s="1337">
        <f t="shared" si="134"/>
        <v>194127.74830873634</v>
      </c>
      <c r="KR17" s="1337">
        <f t="shared" si="134"/>
        <v>191800.10622953839</v>
      </c>
      <c r="KS17" s="1337">
        <f t="shared" si="134"/>
        <v>189514.9062914539</v>
      </c>
      <c r="KT17" s="1337">
        <f t="shared" si="134"/>
        <v>187288.43064580517</v>
      </c>
      <c r="KU17" s="1337">
        <f t="shared" si="134"/>
        <v>185137.99264683158</v>
      </c>
      <c r="KV17" s="1337">
        <f t="shared" si="134"/>
        <v>183071.46200100554</v>
      </c>
      <c r="KW17" s="1337">
        <f t="shared" si="134"/>
        <v>181165.85328408159</v>
      </c>
      <c r="KX17" s="1337">
        <f t="shared" si="134"/>
        <v>179413.67670645137</v>
      </c>
      <c r="KY17" s="1337">
        <f t="shared" si="134"/>
        <v>171533.16974029702</v>
      </c>
      <c r="KZ17" s="1338">
        <f t="shared" si="134"/>
        <v>164713.93339733002</v>
      </c>
      <c r="LA17" s="1336">
        <f t="shared" si="149"/>
        <v>201111.59720157174</v>
      </c>
      <c r="LB17" s="1337">
        <f t="shared" si="135"/>
        <v>198837.63194789964</v>
      </c>
      <c r="LC17" s="1337">
        <f t="shared" si="136"/>
        <v>196493.65344354167</v>
      </c>
      <c r="LD17" s="1337">
        <f t="shared" si="137"/>
        <v>194127.74830873634</v>
      </c>
      <c r="LE17" s="1337">
        <f t="shared" si="138"/>
        <v>191800.10622953839</v>
      </c>
      <c r="LF17" s="1337">
        <f t="shared" si="139"/>
        <v>189514.9062914539</v>
      </c>
      <c r="LG17" s="1337">
        <f t="shared" si="140"/>
        <v>187288.43064580517</v>
      </c>
      <c r="LH17" s="1337">
        <f t="shared" si="141"/>
        <v>185137.99264683158</v>
      </c>
      <c r="LI17" s="1337">
        <f t="shared" si="142"/>
        <v>183071.46200100554</v>
      </c>
      <c r="LJ17" s="1337">
        <f t="shared" si="143"/>
        <v>181165.85328408159</v>
      </c>
      <c r="LK17" s="1337">
        <f t="shared" si="144"/>
        <v>179413.67670645137</v>
      </c>
      <c r="LL17" s="1337">
        <f t="shared" si="145"/>
        <v>171533.16974029702</v>
      </c>
      <c r="LM17" s="1338">
        <f t="shared" si="146"/>
        <v>164713.93339733002</v>
      </c>
    </row>
    <row r="18" spans="1:325" x14ac:dyDescent="0.25">
      <c r="B18" s="695" t="s">
        <v>308</v>
      </c>
      <c r="C18" s="679">
        <f>'11.Iedzivotāji_reģioni'!N12+'11.Iedzivotāji_reģioni'!AD12</f>
        <v>230291</v>
      </c>
      <c r="D18" s="696">
        <f>'11.Iedzivotāji_reģioni'!O12+'11.Iedzivotāji_reģioni'!AE12</f>
        <v>227894</v>
      </c>
      <c r="E18" s="696">
        <f>'11.Iedzivotāji_reģioni'!P12+'11.Iedzivotāji_reģioni'!AF12</f>
        <v>225846</v>
      </c>
      <c r="F18" s="679">
        <f>'11.Iedzivotāji_reģioni'!Q12+'11.Iedzivotāji_reģioni'!AG12</f>
        <v>223654</v>
      </c>
      <c r="G18" s="696">
        <f>'11.Iedzivotāji_reģioni'!R12+'11.Iedzivotāji_reģioni'!AH12</f>
        <v>221012</v>
      </c>
      <c r="H18" s="696">
        <f>'11.Iedzivotāji_reģioni'!S12+'11.Iedzivotāji_reģioni'!AI12</f>
        <v>220709</v>
      </c>
      <c r="I18" s="693">
        <f>I$14*'11.Iedzivotāji_reģioni'!$T17</f>
        <v>217336.12623909459</v>
      </c>
      <c r="J18" s="693">
        <f>J$14*'11.Iedzivotāji_reģioni'!$T17</f>
        <v>215360.35596223842</v>
      </c>
      <c r="K18" s="693">
        <f>K$14*'11.Iedzivotāji_reģioni'!$T17</f>
        <v>213475.45862951575</v>
      </c>
      <c r="L18" s="693">
        <f>L$14*'11.Iedzivotāji_reģioni'!$T17</f>
        <v>211529.22022294387</v>
      </c>
      <c r="M18" s="693">
        <f>M$14*'11.Iedzivotāji_reģioni'!$T17</f>
        <v>209420.55652980832</v>
      </c>
      <c r="N18" s="693">
        <f>N$14*'11.Iedzivotāji_reģioni'!$T17</f>
        <v>207258.0449239405</v>
      </c>
      <c r="O18" s="693">
        <f>O$14*'11.Iedzivotāji_reģioni'!$T17</f>
        <v>205257.44436808905</v>
      </c>
      <c r="P18" s="693">
        <f>P$14*'11.Iedzivotāji_reģioni'!$T17</f>
        <v>203506.83623655967</v>
      </c>
      <c r="Q18" s="693">
        <f>Q$14*'11.Iedzivotāji_reģioni'!$T17</f>
        <v>202002.10663697441</v>
      </c>
      <c r="R18" s="693">
        <f>R$14*'11.Iedzivotāji_reģioni'!$T17</f>
        <v>200776.01978362881</v>
      </c>
      <c r="S18" s="693">
        <f>S$14*'11.Iedzivotāji_reģioni'!$T17</f>
        <v>199723.81834561389</v>
      </c>
      <c r="T18" s="693">
        <f>T$14*'11.Iedzivotāji_reģioni'!$T17</f>
        <v>193332.88653652743</v>
      </c>
      <c r="U18" s="693">
        <f>U$14*'11.Iedzivotāji_reģioni'!$T17</f>
        <v>185612.21247864474</v>
      </c>
      <c r="W18" s="696">
        <f>'11.Iedzivotāji_reģioni'!C12</f>
        <v>55048</v>
      </c>
      <c r="X18" s="696">
        <f>'11.Iedzivotāji_reģioni'!D12</f>
        <v>55156</v>
      </c>
      <c r="Y18" s="696">
        <f>'11.Iedzivotāji_reģioni'!E12</f>
        <v>55058</v>
      </c>
      <c r="Z18" s="696">
        <f>'11.Iedzivotāji_reģioni'!F12</f>
        <v>55138</v>
      </c>
      <c r="AA18" s="696">
        <f>'11.Iedzivotāji_reģioni'!G12</f>
        <v>55025</v>
      </c>
      <c r="AB18" s="696">
        <f>'11.Iedzivotāji_reģioni'!H12</f>
        <v>55740</v>
      </c>
      <c r="AC18" s="693">
        <f>AC$14*'11.Iedzivotāji_reģioni'!$I17</f>
        <v>54878.516235344905</v>
      </c>
      <c r="AD18" s="693">
        <f>AD$14*'11.Iedzivotāji_reģioni'!$I17</f>
        <v>53776.360389883914</v>
      </c>
      <c r="AE18" s="693">
        <f>AE$14*'11.Iedzivotāji_reģioni'!$I17</f>
        <v>52488.565150869632</v>
      </c>
      <c r="AF18" s="693">
        <f>AF$14*'11.Iedzivotāji_reģioni'!$I17</f>
        <v>51232.432190692503</v>
      </c>
      <c r="AG18" s="693">
        <f>AG$14*'11.Iedzivotāji_reģioni'!$I17</f>
        <v>50190.515483622366</v>
      </c>
      <c r="AH18" s="693">
        <f>AH$14*'11.Iedzivotāji_reģioni'!$I17</f>
        <v>49259.894257847533</v>
      </c>
      <c r="AI18" s="693">
        <f>AI$14*'11.Iedzivotāji_reģioni'!$I17</f>
        <v>48246.848259786675</v>
      </c>
      <c r="AJ18" s="693">
        <f>AJ$14*'11.Iedzivotāji_reģioni'!$I17</f>
        <v>47086.730609215454</v>
      </c>
      <c r="AK18" s="693">
        <f>AK$14*'11.Iedzivotāji_reģioni'!$I17</f>
        <v>45794.307241276023</v>
      </c>
      <c r="AL18" s="693">
        <f>AL$14*'11.Iedzivotāji_reģioni'!$I17</f>
        <v>44441.05703603461</v>
      </c>
      <c r="AM18" s="693">
        <f>AM$14*'11.Iedzivotāji_reģioni'!$I17</f>
        <v>43121.59951818319</v>
      </c>
      <c r="AN18" s="693">
        <f>AN$14*'11.Iedzivotāji_reģioni'!$I17</f>
        <v>38845.869552618562</v>
      </c>
      <c r="AO18" s="693">
        <f>AO$14*'11.Iedzivotāji_reģioni'!$I17</f>
        <v>37336.36489938038</v>
      </c>
      <c r="AQ18" s="696">
        <f t="shared" si="116"/>
        <v>285339</v>
      </c>
      <c r="AR18" s="696">
        <f t="shared" si="116"/>
        <v>283050</v>
      </c>
      <c r="AS18" s="696">
        <f t="shared" si="116"/>
        <v>280904</v>
      </c>
      <c r="AT18" s="696">
        <f t="shared" si="116"/>
        <v>278792</v>
      </c>
      <c r="AU18" s="696">
        <f t="shared" si="116"/>
        <v>276037</v>
      </c>
      <c r="AV18" s="696">
        <f t="shared" si="116"/>
        <v>276449</v>
      </c>
      <c r="AW18" s="696">
        <f t="shared" si="116"/>
        <v>272214.64247443952</v>
      </c>
      <c r="AX18" s="693">
        <f t="shared" si="116"/>
        <v>269136.71635212231</v>
      </c>
      <c r="AY18" s="693">
        <f t="shared" si="116"/>
        <v>265964.02378038538</v>
      </c>
      <c r="AZ18" s="693">
        <f t="shared" si="116"/>
        <v>262761.65241363639</v>
      </c>
      <c r="BA18" s="693">
        <f t="shared" si="117"/>
        <v>259611.0720134307</v>
      </c>
      <c r="BB18" s="693">
        <f t="shared" si="117"/>
        <v>256517.93918178804</v>
      </c>
      <c r="BC18" s="693">
        <f t="shared" si="117"/>
        <v>253504.29262787572</v>
      </c>
      <c r="BD18" s="693">
        <f t="shared" si="117"/>
        <v>250593.56684577512</v>
      </c>
      <c r="BE18" s="693">
        <f t="shared" si="117"/>
        <v>247796.41387825043</v>
      </c>
      <c r="BF18" s="693">
        <f t="shared" si="117"/>
        <v>245217.07681966343</v>
      </c>
      <c r="BG18" s="693">
        <f t="shared" si="117"/>
        <v>242845.41786379708</v>
      </c>
      <c r="BH18" s="696">
        <f t="shared" si="117"/>
        <v>232178.75608914599</v>
      </c>
      <c r="BI18" s="696">
        <f t="shared" si="117"/>
        <v>222948.5773780251</v>
      </c>
      <c r="BL18" s="693">
        <f t="shared" si="118"/>
        <v>230291</v>
      </c>
      <c r="BM18" s="693">
        <f t="shared" si="118"/>
        <v>227894</v>
      </c>
      <c r="BN18" s="693">
        <f t="shared" si="118"/>
        <v>225846</v>
      </c>
      <c r="BO18" s="693">
        <f t="shared" si="118"/>
        <v>223654</v>
      </c>
      <c r="BP18" s="693">
        <f t="shared" si="118"/>
        <v>221012</v>
      </c>
      <c r="BQ18" s="693">
        <f t="shared" si="118"/>
        <v>220709</v>
      </c>
      <c r="BR18" s="693">
        <f>BR$14*'11.Iedzivotāji_reģioni'!$T17</f>
        <v>217336.12623909459</v>
      </c>
      <c r="BS18" s="693">
        <f>BS$14*'11.Iedzivotāji_reģioni'!$T17</f>
        <v>215360.35596223842</v>
      </c>
      <c r="BT18" s="693">
        <f>BT$14*'11.Iedzivotāji_reģioni'!$T17</f>
        <v>213475.45862951575</v>
      </c>
      <c r="BU18" s="693">
        <f>BU$14*'11.Iedzivotāji_reģioni'!$T17</f>
        <v>211529.22022294387</v>
      </c>
      <c r="BV18" s="693">
        <f>BV$14*'11.Iedzivotāji_reģioni'!$T17</f>
        <v>209420.55652980832</v>
      </c>
      <c r="BW18" s="693">
        <f>BW$14*'11.Iedzivotāji_reģioni'!$T17</f>
        <v>207258.0449239405</v>
      </c>
      <c r="BX18" s="693">
        <f>BX$14*'11.Iedzivotāji_reģioni'!$T17</f>
        <v>205257.44436808905</v>
      </c>
      <c r="BY18" s="693">
        <f>BY$14*'11.Iedzivotāji_reģioni'!$T17</f>
        <v>203506.83623655967</v>
      </c>
      <c r="BZ18" s="693">
        <f>BZ$14*'11.Iedzivotāji_reģioni'!$T17</f>
        <v>202002.10663697441</v>
      </c>
      <c r="CA18" s="693">
        <f>CA$14*'11.Iedzivotāji_reģioni'!$T17</f>
        <v>200776.01978362881</v>
      </c>
      <c r="CB18" s="693">
        <f>CB$14*'11.Iedzivotāji_reģioni'!$T17</f>
        <v>199723.81834561389</v>
      </c>
      <c r="CC18" s="693">
        <f>CC$14*'11.Iedzivotāji_reģioni'!$T17</f>
        <v>193332.88653652743</v>
      </c>
      <c r="CD18" s="693">
        <f>CD$14*'11.Iedzivotāji_reģioni'!$T17</f>
        <v>185612.21247864474</v>
      </c>
      <c r="CF18" s="693">
        <f t="shared" si="119"/>
        <v>55048</v>
      </c>
      <c r="CG18" s="693">
        <f t="shared" si="119"/>
        <v>55156</v>
      </c>
      <c r="CH18" s="693">
        <f t="shared" si="119"/>
        <v>55058</v>
      </c>
      <c r="CI18" s="693">
        <f t="shared" si="119"/>
        <v>55138</v>
      </c>
      <c r="CJ18" s="693">
        <f t="shared" si="119"/>
        <v>55025</v>
      </c>
      <c r="CK18" s="693">
        <f t="shared" si="119"/>
        <v>55740</v>
      </c>
      <c r="CL18" s="693">
        <f>CL$14*'11.Iedzivotāji_reģioni'!$I17</f>
        <v>54878.516235344905</v>
      </c>
      <c r="CM18" s="693">
        <f>CM$14*'11.Iedzivotāji_reģioni'!$I17</f>
        <v>53776.360389883914</v>
      </c>
      <c r="CN18" s="693">
        <f>CN$14*'11.Iedzivotāji_reģioni'!$I17</f>
        <v>52488.565150869632</v>
      </c>
      <c r="CO18" s="693">
        <f>CO$14*'11.Iedzivotāji_reģioni'!$I17</f>
        <v>51232.432190692503</v>
      </c>
      <c r="CP18" s="693">
        <f>CP$14*'11.Iedzivotāji_reģioni'!$I17</f>
        <v>50190.515483622366</v>
      </c>
      <c r="CQ18" s="693">
        <f>CQ$14*'11.Iedzivotāji_reģioni'!$I17</f>
        <v>49259.894257847533</v>
      </c>
      <c r="CR18" s="693">
        <f>CR$14*'11.Iedzivotāji_reģioni'!$I17</f>
        <v>48246.848259786675</v>
      </c>
      <c r="CS18" s="693">
        <f>CS$14*'11.Iedzivotāji_reģioni'!$I17</f>
        <v>47086.730609215454</v>
      </c>
      <c r="CT18" s="693">
        <f>CT$14*'11.Iedzivotāji_reģioni'!$I17</f>
        <v>45794.307241276023</v>
      </c>
      <c r="CU18" s="693">
        <f>CU$14*'11.Iedzivotāji_reģioni'!$I17</f>
        <v>44441.05703603461</v>
      </c>
      <c r="CV18" s="693">
        <f>CV$14*'11.Iedzivotāji_reģioni'!$I17</f>
        <v>43121.59951818319</v>
      </c>
      <c r="CW18" s="693">
        <f>CW$14*'11.Iedzivotāji_reģioni'!$I17</f>
        <v>38845.869552618562</v>
      </c>
      <c r="CX18" s="693">
        <f>CX$14*'11.Iedzivotāji_reģioni'!$I17</f>
        <v>37336.36489938038</v>
      </c>
      <c r="CZ18" s="693">
        <f t="shared" si="120"/>
        <v>285339</v>
      </c>
      <c r="DA18" s="693">
        <f t="shared" si="120"/>
        <v>283050</v>
      </c>
      <c r="DB18" s="693">
        <f t="shared" si="120"/>
        <v>280904</v>
      </c>
      <c r="DC18" s="693">
        <f t="shared" si="120"/>
        <v>278792</v>
      </c>
      <c r="DD18" s="693">
        <f t="shared" si="120"/>
        <v>276037</v>
      </c>
      <c r="DE18" s="693">
        <f t="shared" si="120"/>
        <v>276449</v>
      </c>
      <c r="DF18" s="693">
        <f t="shared" si="120"/>
        <v>272214.64247443952</v>
      </c>
      <c r="DG18" s="693">
        <f t="shared" si="120"/>
        <v>269136.71635212231</v>
      </c>
      <c r="DH18" s="693">
        <f t="shared" si="120"/>
        <v>265964.02378038538</v>
      </c>
      <c r="DI18" s="693">
        <f t="shared" si="120"/>
        <v>262761.65241363639</v>
      </c>
      <c r="DJ18" s="693">
        <f t="shared" si="121"/>
        <v>259611.0720134307</v>
      </c>
      <c r="DK18" s="693">
        <f t="shared" si="121"/>
        <v>256517.93918178804</v>
      </c>
      <c r="DL18" s="693">
        <f t="shared" si="121"/>
        <v>253504.29262787572</v>
      </c>
      <c r="DM18" s="693">
        <f t="shared" si="121"/>
        <v>250593.56684577512</v>
      </c>
      <c r="DN18" s="693">
        <f t="shared" si="121"/>
        <v>247796.41387825043</v>
      </c>
      <c r="DO18" s="693">
        <f t="shared" si="121"/>
        <v>245217.07681966343</v>
      </c>
      <c r="DP18" s="693">
        <f t="shared" si="121"/>
        <v>242845.41786379708</v>
      </c>
      <c r="DQ18" s="693">
        <f t="shared" si="121"/>
        <v>232178.75608914599</v>
      </c>
      <c r="DR18" s="693">
        <f t="shared" si="121"/>
        <v>222948.5773780251</v>
      </c>
      <c r="DU18" s="693">
        <f t="shared" si="122"/>
        <v>230291</v>
      </c>
      <c r="DV18" s="693">
        <f t="shared" si="122"/>
        <v>227894</v>
      </c>
      <c r="DW18" s="693">
        <f t="shared" si="122"/>
        <v>225846</v>
      </c>
      <c r="DX18" s="693">
        <f t="shared" si="122"/>
        <v>223654</v>
      </c>
      <c r="DY18" s="693">
        <f t="shared" si="122"/>
        <v>221012</v>
      </c>
      <c r="DZ18" s="693">
        <f t="shared" si="122"/>
        <v>220709</v>
      </c>
      <c r="EA18" s="693">
        <f>EA$14*'11.Iedzivotāji_reģioni'!$T17</f>
        <v>217336.12623909459</v>
      </c>
      <c r="EB18" s="693">
        <f>EB$14*'11.Iedzivotāji_reģioni'!$T17</f>
        <v>215360.35596223842</v>
      </c>
      <c r="EC18" s="693">
        <f>EC$14*'11.Iedzivotāji_reģioni'!$T17</f>
        <v>213475.45862951575</v>
      </c>
      <c r="ED18" s="693">
        <f>ED$14*'11.Iedzivotāji_reģioni'!$T17</f>
        <v>211529.22022294387</v>
      </c>
      <c r="EE18" s="693">
        <f>EE$14*'11.Iedzivotāji_reģioni'!$T17</f>
        <v>209420.55652980832</v>
      </c>
      <c r="EF18" s="693">
        <f>EF$14*'11.Iedzivotāji_reģioni'!$T17</f>
        <v>207258.0449239405</v>
      </c>
      <c r="EG18" s="693">
        <f>EG$14*'11.Iedzivotāji_reģioni'!$T17</f>
        <v>205257.44436808905</v>
      </c>
      <c r="EH18" s="693">
        <f>EH$14*'11.Iedzivotāji_reģioni'!$T17</f>
        <v>203506.83623655967</v>
      </c>
      <c r="EI18" s="693">
        <f>EI$14*'11.Iedzivotāji_reģioni'!$T17</f>
        <v>202002.10663697441</v>
      </c>
      <c r="EJ18" s="693">
        <f>EJ$14*'11.Iedzivotāji_reģioni'!$T17</f>
        <v>200776.01978362881</v>
      </c>
      <c r="EK18" s="693">
        <f>EK$14*'11.Iedzivotāji_reģioni'!$T17</f>
        <v>199723.81834561389</v>
      </c>
      <c r="EL18" s="693">
        <f>EL$14*'11.Iedzivotāji_reģioni'!$T17</f>
        <v>193332.88653652743</v>
      </c>
      <c r="EM18" s="693">
        <f>EM$14*'11.Iedzivotāji_reģioni'!$T17</f>
        <v>185612.21247864474</v>
      </c>
      <c r="EO18" s="693">
        <f t="shared" si="123"/>
        <v>55048</v>
      </c>
      <c r="EP18" s="693">
        <f t="shared" si="123"/>
        <v>55156</v>
      </c>
      <c r="EQ18" s="693">
        <f t="shared" si="123"/>
        <v>55058</v>
      </c>
      <c r="ER18" s="693">
        <f t="shared" si="123"/>
        <v>55138</v>
      </c>
      <c r="ES18" s="693">
        <f t="shared" si="123"/>
        <v>55025</v>
      </c>
      <c r="ET18" s="693">
        <f t="shared" si="123"/>
        <v>55740</v>
      </c>
      <c r="EU18" s="693">
        <f>EU$14*'11.Iedzivotāji_reģioni'!$I17</f>
        <v>54878.516235344905</v>
      </c>
      <c r="EV18" s="693">
        <f>EV$14*'11.Iedzivotāji_reģioni'!$I17</f>
        <v>53776.360389883914</v>
      </c>
      <c r="EW18" s="693">
        <f>EW$14*'11.Iedzivotāji_reģioni'!$I17</f>
        <v>52488.565150869632</v>
      </c>
      <c r="EX18" s="693">
        <f>EX$14*'11.Iedzivotāji_reģioni'!$I17</f>
        <v>51232.432190692503</v>
      </c>
      <c r="EY18" s="693">
        <f>EY$14*'11.Iedzivotāji_reģioni'!$I17</f>
        <v>50190.515483622366</v>
      </c>
      <c r="EZ18" s="693">
        <f>EZ$14*'11.Iedzivotāji_reģioni'!$I17</f>
        <v>49259.894257847533</v>
      </c>
      <c r="FA18" s="693">
        <f>FA$14*'11.Iedzivotāji_reģioni'!$I17</f>
        <v>48246.848259786675</v>
      </c>
      <c r="FB18" s="693">
        <f>FB$14*'11.Iedzivotāji_reģioni'!$I17</f>
        <v>47086.730609215454</v>
      </c>
      <c r="FC18" s="693">
        <f>FC$14*'11.Iedzivotāji_reģioni'!$I17</f>
        <v>45794.307241276023</v>
      </c>
      <c r="FD18" s="693">
        <f>FD$14*'11.Iedzivotāji_reģioni'!$I17</f>
        <v>44441.05703603461</v>
      </c>
      <c r="FE18" s="693">
        <f>FE$14*'11.Iedzivotāji_reģioni'!$I17</f>
        <v>43121.59951818319</v>
      </c>
      <c r="FF18" s="693">
        <f>FF$14*'11.Iedzivotāji_reģioni'!$I17</f>
        <v>38845.869552618562</v>
      </c>
      <c r="FG18" s="693">
        <f>FG$14*'11.Iedzivotāji_reģioni'!$I17</f>
        <v>37336.36489938038</v>
      </c>
      <c r="FI18" s="694">
        <f t="shared" si="124"/>
        <v>285339</v>
      </c>
      <c r="FJ18" s="694">
        <f t="shared" si="124"/>
        <v>283050</v>
      </c>
      <c r="FK18" s="694">
        <f t="shared" si="124"/>
        <v>280904</v>
      </c>
      <c r="FL18" s="694">
        <f t="shared" si="124"/>
        <v>278792</v>
      </c>
      <c r="FM18" s="694">
        <f t="shared" si="124"/>
        <v>276037</v>
      </c>
      <c r="FN18" s="694">
        <f t="shared" si="124"/>
        <v>276449</v>
      </c>
      <c r="FO18" s="694">
        <f t="shared" si="124"/>
        <v>272214.64247443952</v>
      </c>
      <c r="FP18" s="694">
        <f t="shared" si="124"/>
        <v>269136.71635212231</v>
      </c>
      <c r="FQ18" s="694">
        <f t="shared" si="124"/>
        <v>265964.02378038538</v>
      </c>
      <c r="FR18" s="694">
        <f t="shared" si="124"/>
        <v>262761.65241363639</v>
      </c>
      <c r="FS18" s="694">
        <f t="shared" si="125"/>
        <v>259611.0720134307</v>
      </c>
      <c r="FT18" s="694">
        <f t="shared" si="125"/>
        <v>256517.93918178804</v>
      </c>
      <c r="FU18" s="694">
        <f t="shared" si="125"/>
        <v>253504.29262787572</v>
      </c>
      <c r="FV18" s="694">
        <f t="shared" si="125"/>
        <v>250593.56684577512</v>
      </c>
      <c r="FW18" s="694">
        <f t="shared" si="125"/>
        <v>247796.41387825043</v>
      </c>
      <c r="FX18" s="694">
        <f t="shared" si="125"/>
        <v>245217.07681966343</v>
      </c>
      <c r="FY18" s="694">
        <f t="shared" si="125"/>
        <v>242845.41786379708</v>
      </c>
      <c r="FZ18" s="694">
        <f t="shared" si="125"/>
        <v>232178.75608914599</v>
      </c>
      <c r="GA18" s="694">
        <f t="shared" si="125"/>
        <v>222948.5773780251</v>
      </c>
      <c r="GC18" s="693">
        <f>'11.Iedzivotāji_reģioni'!AD12</f>
        <v>58782</v>
      </c>
      <c r="GD18" s="693">
        <f>'11.Iedzivotāji_reģioni'!AE12</f>
        <v>58830</v>
      </c>
      <c r="GE18" s="693">
        <f>'11.Iedzivotāji_reģioni'!AF12</f>
        <v>59017</v>
      </c>
      <c r="GF18" s="693">
        <f>'11.Iedzivotāji_reģioni'!AG12</f>
        <v>59205</v>
      </c>
      <c r="GG18" s="693">
        <f>'11.Iedzivotāji_reģioni'!AH12</f>
        <v>58860</v>
      </c>
      <c r="GH18" s="693">
        <f>'11.Iedzivotāji_reģioni'!AI12</f>
        <v>59525</v>
      </c>
      <c r="GI18" s="693">
        <f>'11.Iedzivotāji_reģioni'!AJ12</f>
        <v>59257.975058724034</v>
      </c>
      <c r="GJ18" s="693">
        <f t="shared" ref="GJ18:GS18" si="151">GJ$14*(GI18/GI$14)</f>
        <v>56239.92076297821</v>
      </c>
      <c r="GK18" s="693">
        <f t="shared" si="151"/>
        <v>56814.543373335859</v>
      </c>
      <c r="GL18" s="693">
        <f t="shared" si="151"/>
        <v>57327.751447480397</v>
      </c>
      <c r="GM18" s="693">
        <f t="shared" si="151"/>
        <v>57727.239782321223</v>
      </c>
      <c r="GN18" s="693">
        <f t="shared" si="151"/>
        <v>58014.62454986394</v>
      </c>
      <c r="GO18" s="693">
        <f t="shared" si="151"/>
        <v>58170.291298949582</v>
      </c>
      <c r="GP18" s="693">
        <f t="shared" si="151"/>
        <v>58284.157962981073</v>
      </c>
      <c r="GQ18" s="693">
        <f t="shared" si="151"/>
        <v>58436.15159387215</v>
      </c>
      <c r="GR18" s="693">
        <f t="shared" si="151"/>
        <v>58619.29326705313</v>
      </c>
      <c r="GS18" s="693">
        <f t="shared" si="151"/>
        <v>58835.639928712975</v>
      </c>
      <c r="GT18" s="693">
        <f t="shared" si="127"/>
        <v>60267.862175137518</v>
      </c>
      <c r="GU18" s="693">
        <f t="shared" si="128"/>
        <v>60712.015627224246</v>
      </c>
      <c r="GX18" s="693">
        <f t="shared" si="129"/>
        <v>230291</v>
      </c>
      <c r="GY18" s="693">
        <f t="shared" si="129"/>
        <v>227894</v>
      </c>
      <c r="GZ18" s="693">
        <f t="shared" si="129"/>
        <v>225846</v>
      </c>
      <c r="HA18" s="693">
        <f t="shared" si="129"/>
        <v>223654</v>
      </c>
      <c r="HB18" s="693">
        <f t="shared" si="129"/>
        <v>221012</v>
      </c>
      <c r="HC18" s="693">
        <f t="shared" si="129"/>
        <v>220709</v>
      </c>
      <c r="HD18" s="693">
        <f>HD$14*'11.Iedzivotāji_reģioni'!$T17</f>
        <v>217336.12623909459</v>
      </c>
      <c r="HE18" s="693">
        <f>HE$14*'11.Iedzivotāji_reģioni'!$T17</f>
        <v>215360.35596223842</v>
      </c>
      <c r="HF18" s="693">
        <f>HF$14*'11.Iedzivotāji_reģioni'!$T17</f>
        <v>213475.45862951575</v>
      </c>
      <c r="HG18" s="693">
        <f>HG$14*'11.Iedzivotāji_reģioni'!$T17</f>
        <v>211529.22022294387</v>
      </c>
      <c r="HH18" s="693">
        <f>HH$14*'11.Iedzivotāji_reģioni'!$T17</f>
        <v>209420.55652980832</v>
      </c>
      <c r="HI18" s="693">
        <f>HI$14*'11.Iedzivotāji_reģioni'!$T17</f>
        <v>207258.0449239405</v>
      </c>
      <c r="HJ18" s="693">
        <f>HJ$14*'11.Iedzivotāji_reģioni'!$T17</f>
        <v>205257.44436808905</v>
      </c>
      <c r="HK18" s="693">
        <f>HK$14*'11.Iedzivotāji_reģioni'!$T17</f>
        <v>203506.83623655967</v>
      </c>
      <c r="HL18" s="693">
        <f>HL$14*'11.Iedzivotāji_reģioni'!$T17</f>
        <v>202002.10663697441</v>
      </c>
      <c r="HM18" s="693">
        <f>HM$14*'11.Iedzivotāji_reģioni'!$T17</f>
        <v>200776.01978362881</v>
      </c>
      <c r="HN18" s="693">
        <f>HN$14*'11.Iedzivotāji_reģioni'!$T17</f>
        <v>199723.81834561389</v>
      </c>
      <c r="HO18" s="693">
        <f>HO$14*'11.Iedzivotāji_reģioni'!$T17</f>
        <v>193332.88653652743</v>
      </c>
      <c r="HP18" s="693">
        <f>HP$14*'11.Iedzivotāji_reģioni'!$T17</f>
        <v>185612.21247864474</v>
      </c>
      <c r="HR18" s="693">
        <f t="shared" si="130"/>
        <v>55048</v>
      </c>
      <c r="HS18" s="693">
        <f t="shared" si="130"/>
        <v>55156</v>
      </c>
      <c r="HT18" s="693">
        <f t="shared" si="130"/>
        <v>55058</v>
      </c>
      <c r="HU18" s="693">
        <f t="shared" si="130"/>
        <v>55138</v>
      </c>
      <c r="HV18" s="693">
        <f t="shared" si="130"/>
        <v>55025</v>
      </c>
      <c r="HW18" s="693">
        <f t="shared" si="130"/>
        <v>55740</v>
      </c>
      <c r="HX18" s="693">
        <f>HX$14*'11.Iedzivotāji_reģioni'!$I17</f>
        <v>54878.516235344905</v>
      </c>
      <c r="HY18" s="693">
        <f>HY$14*'11.Iedzivotāji_reģioni'!$I17</f>
        <v>53776.360389883914</v>
      </c>
      <c r="HZ18" s="693">
        <f>HZ$14*'11.Iedzivotāji_reģioni'!$I17</f>
        <v>52488.565150869632</v>
      </c>
      <c r="IA18" s="693">
        <f>IA$14*'11.Iedzivotāji_reģioni'!$I17</f>
        <v>51232.432190692503</v>
      </c>
      <c r="IB18" s="693">
        <f>IB$14*'11.Iedzivotāji_reģioni'!$I17</f>
        <v>50190.515483622366</v>
      </c>
      <c r="IC18" s="693">
        <f>IC$14*'11.Iedzivotāji_reģioni'!$I17</f>
        <v>49259.894257847533</v>
      </c>
      <c r="ID18" s="693">
        <f>ID$14*'11.Iedzivotāji_reģioni'!$I17</f>
        <v>48246.848259786675</v>
      </c>
      <c r="IE18" s="693">
        <f>IE$14*'11.Iedzivotāji_reģioni'!$I17</f>
        <v>47086.730609215454</v>
      </c>
      <c r="IF18" s="693">
        <f>IF$14*'11.Iedzivotāji_reģioni'!$I17</f>
        <v>45794.307241276023</v>
      </c>
      <c r="IG18" s="693">
        <f>IG$14*'11.Iedzivotāji_reģioni'!$I17</f>
        <v>44441.05703603461</v>
      </c>
      <c r="IH18" s="693">
        <f>IH$14*'11.Iedzivotāji_reģioni'!$I17</f>
        <v>43121.59951818319</v>
      </c>
      <c r="II18" s="693">
        <f>II$14*'11.Iedzivotāji_reģioni'!$I17</f>
        <v>38845.869552618562</v>
      </c>
      <c r="IJ18" s="693">
        <f>IJ$14*'11.Iedzivotāji_reģioni'!$I17</f>
        <v>37336.36489938038</v>
      </c>
      <c r="IL18" s="693">
        <f t="shared" si="131"/>
        <v>285339</v>
      </c>
      <c r="IM18" s="693">
        <f t="shared" si="131"/>
        <v>283050</v>
      </c>
      <c r="IN18" s="693">
        <f t="shared" si="131"/>
        <v>280904</v>
      </c>
      <c r="IO18" s="693">
        <f t="shared" si="131"/>
        <v>278792</v>
      </c>
      <c r="IP18" s="693">
        <f t="shared" si="131"/>
        <v>276037</v>
      </c>
      <c r="IQ18" s="693">
        <f t="shared" si="131"/>
        <v>276449</v>
      </c>
      <c r="IR18" s="693">
        <f t="shared" si="131"/>
        <v>272214.64247443952</v>
      </c>
      <c r="IS18" s="693">
        <f t="shared" si="131"/>
        <v>269136.71635212231</v>
      </c>
      <c r="IT18" s="693">
        <f t="shared" si="131"/>
        <v>265964.02378038538</v>
      </c>
      <c r="IU18" s="693">
        <f t="shared" si="131"/>
        <v>262761.65241363639</v>
      </c>
      <c r="IV18" s="693">
        <f t="shared" si="132"/>
        <v>259611.0720134307</v>
      </c>
      <c r="IW18" s="693">
        <f t="shared" si="132"/>
        <v>256517.93918178804</v>
      </c>
      <c r="IX18" s="693">
        <f t="shared" si="132"/>
        <v>253504.29262787572</v>
      </c>
      <c r="IY18" s="693">
        <f t="shared" si="132"/>
        <v>250593.56684577512</v>
      </c>
      <c r="IZ18" s="693">
        <f t="shared" si="132"/>
        <v>247796.41387825043</v>
      </c>
      <c r="JA18" s="693">
        <f t="shared" si="132"/>
        <v>245217.07681966343</v>
      </c>
      <c r="JB18" s="693">
        <f t="shared" si="132"/>
        <v>242845.41786379708</v>
      </c>
      <c r="JC18" s="693">
        <f t="shared" si="132"/>
        <v>232178.75608914599</v>
      </c>
      <c r="JD18" s="693">
        <f t="shared" si="132"/>
        <v>222948.5773780251</v>
      </c>
      <c r="JF18" s="694">
        <f t="shared" si="133"/>
        <v>285339</v>
      </c>
      <c r="JG18" s="694">
        <f t="shared" si="133"/>
        <v>283050</v>
      </c>
      <c r="JH18" s="694">
        <f t="shared" si="133"/>
        <v>280904</v>
      </c>
      <c r="JI18" s="694">
        <f t="shared" si="133"/>
        <v>278792</v>
      </c>
      <c r="JJ18" s="694">
        <f t="shared" si="133"/>
        <v>276037</v>
      </c>
      <c r="JK18" s="694">
        <f t="shared" si="133"/>
        <v>276449</v>
      </c>
      <c r="JL18" s="693">
        <f>JL$14*'11.Iedzivotāji_reģioni'!$T17</f>
        <v>272214.64247443969</v>
      </c>
      <c r="JM18" s="693">
        <f>JM$14*'11.Iedzivotāji_reģioni'!$T17</f>
        <v>269136.71635212249</v>
      </c>
      <c r="JN18" s="693">
        <f>JN$14*'11.Iedzivotāji_reģioni'!$T17</f>
        <v>265964.0237803855</v>
      </c>
      <c r="JO18" s="693">
        <f>JO$14*'11.Iedzivotāji_reģioni'!$T17</f>
        <v>262761.65241363656</v>
      </c>
      <c r="JP18" s="693">
        <f>JP$14*'11.Iedzivotāji_reģioni'!$T17</f>
        <v>259611.07201343085</v>
      </c>
      <c r="JQ18" s="693">
        <f>JQ$14*'11.Iedzivotāji_reģioni'!$T17</f>
        <v>256517.93918178821</v>
      </c>
      <c r="JR18" s="693">
        <f>JR$14*'11.Iedzivotāji_reģioni'!$T17</f>
        <v>253504.29262787587</v>
      </c>
      <c r="JS18" s="693">
        <f>JS$14*'11.Iedzivotāji_reģioni'!$T17</f>
        <v>250593.56684577523</v>
      </c>
      <c r="JT18" s="693">
        <f>JT$14*'11.Iedzivotāji_reģioni'!$T17</f>
        <v>247796.41387825061</v>
      </c>
      <c r="JU18" s="693">
        <f>JU$14*'11.Iedzivotāji_reģioni'!$T17</f>
        <v>245217.07681966361</v>
      </c>
      <c r="JV18" s="693">
        <f>JV$14*'11.Iedzivotāji_reģioni'!$T17</f>
        <v>242845.41786379725</v>
      </c>
      <c r="JW18" s="693">
        <f>JW$14*'11.Iedzivotāji_reģioni'!$T17</f>
        <v>232178.75608914613</v>
      </c>
      <c r="JX18" s="693">
        <f>JX$14*'11.Iedzivotāji_reģioni'!$T17</f>
        <v>222948.57737802525</v>
      </c>
      <c r="JZ18" s="1357" t="s">
        <v>308</v>
      </c>
      <c r="KA18" s="1337">
        <v>272214.64247443952</v>
      </c>
      <c r="KB18" s="1337">
        <v>269136.71635212231</v>
      </c>
      <c r="KC18" s="1337">
        <v>265964.02378038538</v>
      </c>
      <c r="KD18" s="1337">
        <v>262761.65241363639</v>
      </c>
      <c r="KE18" s="1337">
        <v>259611.0720134307</v>
      </c>
      <c r="KF18" s="1337">
        <v>256517.93918178804</v>
      </c>
      <c r="KG18" s="1337">
        <v>253504.29262787572</v>
      </c>
      <c r="KH18" s="1337">
        <v>250593.56684577512</v>
      </c>
      <c r="KI18" s="1337">
        <v>247796.41387825043</v>
      </c>
      <c r="KJ18" s="1337">
        <v>245217.07681966343</v>
      </c>
      <c r="KK18" s="1337">
        <v>242845.41786379708</v>
      </c>
      <c r="KL18" s="1337">
        <v>232178.75608914599</v>
      </c>
      <c r="KM18" s="1338">
        <v>222948.5773780251</v>
      </c>
      <c r="KN18" s="1336">
        <f t="shared" si="148"/>
        <v>272214.64247443952</v>
      </c>
      <c r="KO18" s="1337">
        <f t="shared" si="134"/>
        <v>269136.71635212231</v>
      </c>
      <c r="KP18" s="1337">
        <f t="shared" si="134"/>
        <v>265964.02378038538</v>
      </c>
      <c r="KQ18" s="1337">
        <f t="shared" si="134"/>
        <v>262761.65241363639</v>
      </c>
      <c r="KR18" s="1337">
        <f t="shared" si="134"/>
        <v>259611.0720134307</v>
      </c>
      <c r="KS18" s="1337">
        <f t="shared" si="134"/>
        <v>256517.93918178804</v>
      </c>
      <c r="KT18" s="1337">
        <f t="shared" si="134"/>
        <v>253504.29262787572</v>
      </c>
      <c r="KU18" s="1337">
        <f t="shared" si="134"/>
        <v>250593.56684577512</v>
      </c>
      <c r="KV18" s="1337">
        <f t="shared" si="134"/>
        <v>247796.41387825043</v>
      </c>
      <c r="KW18" s="1337">
        <f t="shared" si="134"/>
        <v>245217.07681966343</v>
      </c>
      <c r="KX18" s="1337">
        <f t="shared" si="134"/>
        <v>242845.41786379708</v>
      </c>
      <c r="KY18" s="1337">
        <f t="shared" si="134"/>
        <v>232178.75608914599</v>
      </c>
      <c r="KZ18" s="1338">
        <f t="shared" si="134"/>
        <v>222948.5773780251</v>
      </c>
      <c r="LA18" s="1336">
        <f t="shared" si="149"/>
        <v>272214.64247443952</v>
      </c>
      <c r="LB18" s="1337">
        <f t="shared" si="135"/>
        <v>269136.71635212231</v>
      </c>
      <c r="LC18" s="1337">
        <f t="shared" si="136"/>
        <v>265964.02378038538</v>
      </c>
      <c r="LD18" s="1337">
        <f t="shared" si="137"/>
        <v>262761.65241363639</v>
      </c>
      <c r="LE18" s="1337">
        <f t="shared" si="138"/>
        <v>259611.0720134307</v>
      </c>
      <c r="LF18" s="1337">
        <f t="shared" si="139"/>
        <v>256517.93918178804</v>
      </c>
      <c r="LG18" s="1337">
        <f t="shared" si="140"/>
        <v>253504.29262787572</v>
      </c>
      <c r="LH18" s="1337">
        <f t="shared" si="141"/>
        <v>250593.56684577512</v>
      </c>
      <c r="LI18" s="1337">
        <f t="shared" si="142"/>
        <v>247796.41387825043</v>
      </c>
      <c r="LJ18" s="1337">
        <f t="shared" si="143"/>
        <v>245217.07681966343</v>
      </c>
      <c r="LK18" s="1337">
        <f t="shared" si="144"/>
        <v>242845.41786379708</v>
      </c>
      <c r="LL18" s="1337">
        <f t="shared" si="145"/>
        <v>232178.75608914599</v>
      </c>
      <c r="LM18" s="1338">
        <f t="shared" si="146"/>
        <v>222948.5773780251</v>
      </c>
    </row>
    <row r="19" spans="1:325" ht="15.75" thickBot="1" x14ac:dyDescent="0.3">
      <c r="B19" s="697" t="s">
        <v>309</v>
      </c>
      <c r="C19" s="679">
        <f>'11.Iedzivotāji_reģioni'!N13+'11.Iedzivotāji_reģioni'!AD13</f>
        <v>187328</v>
      </c>
      <c r="D19" s="696">
        <f>'11.Iedzivotāji_reģioni'!O13+'11.Iedzivotāji_reģioni'!AE13</f>
        <v>184978</v>
      </c>
      <c r="E19" s="696">
        <f>'11.Iedzivotāji_reģioni'!P13+'11.Iedzivotāji_reģioni'!AF13</f>
        <v>183134</v>
      </c>
      <c r="F19" s="679">
        <f>'11.Iedzivotāji_reģioni'!Q13+'11.Iedzivotāji_reģioni'!AG13</f>
        <v>180975</v>
      </c>
      <c r="G19" s="696">
        <f>'11.Iedzivotāji_reģioni'!R13+'11.Iedzivotāji_reģioni'!AH13</f>
        <v>178697</v>
      </c>
      <c r="H19" s="696">
        <f>'11.Iedzivotāji_reģioni'!S13+'11.Iedzivotāji_reģioni'!AI13</f>
        <v>178472</v>
      </c>
      <c r="I19" s="693">
        <f>I$14*'11.Iedzivotāji_reģioni'!$T18</f>
        <v>180812.96547305887</v>
      </c>
      <c r="J19" s="693">
        <f>J$14*'11.Iedzivotāji_reģioni'!$T18</f>
        <v>179169.22179807091</v>
      </c>
      <c r="K19" s="693">
        <f>K$14*'11.Iedzivotāji_reģioni'!$T18</f>
        <v>177601.07994223002</v>
      </c>
      <c r="L19" s="693">
        <f>L$14*'11.Iedzivotāji_reģioni'!$T18</f>
        <v>175981.90533053805</v>
      </c>
      <c r="M19" s="693">
        <f>M$14*'11.Iedzivotāji_reģioni'!$T18</f>
        <v>174227.60087071822</v>
      </c>
      <c r="N19" s="693">
        <f>N$14*'11.Iedzivotāji_reģioni'!$T18</f>
        <v>172428.49759648062</v>
      </c>
      <c r="O19" s="693">
        <f>O$14*'11.Iedzivotāji_reģioni'!$T18</f>
        <v>170764.09635086075</v>
      </c>
      <c r="P19" s="693">
        <f>P$14*'11.Iedzivotāji_reģioni'!$T18</f>
        <v>169307.67650423635</v>
      </c>
      <c r="Q19" s="693">
        <f>Q$14*'11.Iedzivotāji_reģioni'!$T18</f>
        <v>168055.81550052646</v>
      </c>
      <c r="R19" s="693">
        <f>R$14*'11.Iedzivotāji_reģioni'!$T18</f>
        <v>167035.77155423351</v>
      </c>
      <c r="S19" s="693">
        <f>S$14*'11.Iedzivotāji_reģioni'!$T18</f>
        <v>166160.39171943697</v>
      </c>
      <c r="T19" s="693">
        <f>T$14*'11.Iedzivotāji_reģioni'!$T18</f>
        <v>160843.45084755553</v>
      </c>
      <c r="U19" s="693">
        <f>U$14*'11.Iedzivotāji_reģioni'!$T18</f>
        <v>154420.22983955374</v>
      </c>
      <c r="W19" s="696">
        <f>'11.Iedzivotāji_reģioni'!C13</f>
        <v>46906</v>
      </c>
      <c r="X19" s="696">
        <f>'11.Iedzivotāji_reģioni'!D13</f>
        <v>46631</v>
      </c>
      <c r="Y19" s="696">
        <f>'11.Iedzivotāji_reģioni'!E13</f>
        <v>46598</v>
      </c>
      <c r="Z19" s="696">
        <f>'11.Iedzivotāji_reģioni'!F13</f>
        <v>46545</v>
      </c>
      <c r="AA19" s="696">
        <f>'11.Iedzivotāji_reģioni'!G13</f>
        <v>46320</v>
      </c>
      <c r="AB19" s="696">
        <f>'11.Iedzivotāji_reģioni'!H13</f>
        <v>46575</v>
      </c>
      <c r="AC19" s="693">
        <f>AC$14*'11.Iedzivotāji_reģioni'!$I18</f>
        <v>45656.225833150085</v>
      </c>
      <c r="AD19" s="693">
        <f>AD$14*'11.Iedzivotāji_reģioni'!$I18</f>
        <v>44739.286388798188</v>
      </c>
      <c r="AE19" s="693">
        <f>AE$14*'11.Iedzivotāji_reģioni'!$I18</f>
        <v>43667.90410128978</v>
      </c>
      <c r="AF19" s="693">
        <f>AF$14*'11.Iedzivotāji_reģioni'!$I18</f>
        <v>42622.863272190727</v>
      </c>
      <c r="AG19" s="693">
        <f>AG$14*'11.Iedzivotāji_reģioni'!$I18</f>
        <v>41756.039827596789</v>
      </c>
      <c r="AH19" s="693">
        <f>AH$14*'11.Iedzivotāji_reģioni'!$I18</f>
        <v>40981.808748409305</v>
      </c>
      <c r="AI19" s="693">
        <f>AI$14*'11.Iedzivotāji_reģioni'!$I18</f>
        <v>40139.004313455458</v>
      </c>
      <c r="AJ19" s="693">
        <f>AJ$14*'11.Iedzivotāji_reģioni'!$I18</f>
        <v>39173.84349860475</v>
      </c>
      <c r="AK19" s="693">
        <f>AK$14*'11.Iedzivotāji_reģioni'!$I18</f>
        <v>38098.610835505184</v>
      </c>
      <c r="AL19" s="693">
        <f>AL$14*'11.Iedzivotāji_reģioni'!$I18</f>
        <v>36972.773236064655</v>
      </c>
      <c r="AM19" s="693">
        <f>AM$14*'11.Iedzivotāji_reģioni'!$I18</f>
        <v>35875.049490146877</v>
      </c>
      <c r="AN19" s="693">
        <f>AN$14*'11.Iedzivotāji_reģioni'!$I18</f>
        <v>32317.852497571177</v>
      </c>
      <c r="AO19" s="693">
        <f>AO$14*'11.Iedzivotāji_reģioni'!$I18</f>
        <v>31062.018884124354</v>
      </c>
      <c r="AQ19" s="696">
        <f t="shared" si="116"/>
        <v>234234</v>
      </c>
      <c r="AR19" s="696">
        <f t="shared" si="116"/>
        <v>231609</v>
      </c>
      <c r="AS19" s="696">
        <f t="shared" si="116"/>
        <v>229732</v>
      </c>
      <c r="AT19" s="696">
        <f t="shared" si="116"/>
        <v>227520</v>
      </c>
      <c r="AU19" s="696">
        <f t="shared" si="116"/>
        <v>225017</v>
      </c>
      <c r="AV19" s="696">
        <f t="shared" si="116"/>
        <v>225047</v>
      </c>
      <c r="AW19" s="696">
        <f t="shared" si="116"/>
        <v>226469.19130620896</v>
      </c>
      <c r="AX19" s="693">
        <f t="shared" si="116"/>
        <v>223908.50818686909</v>
      </c>
      <c r="AY19" s="693">
        <f t="shared" si="116"/>
        <v>221268.9840435198</v>
      </c>
      <c r="AZ19" s="693">
        <f t="shared" si="116"/>
        <v>218604.76860272879</v>
      </c>
      <c r="BA19" s="693">
        <f t="shared" si="117"/>
        <v>215983.64069831499</v>
      </c>
      <c r="BB19" s="693">
        <f t="shared" si="117"/>
        <v>213410.30634488992</v>
      </c>
      <c r="BC19" s="693">
        <f t="shared" si="117"/>
        <v>210903.10066431621</v>
      </c>
      <c r="BD19" s="693">
        <f t="shared" si="117"/>
        <v>208481.52000284111</v>
      </c>
      <c r="BE19" s="693">
        <f t="shared" si="117"/>
        <v>206154.42633603164</v>
      </c>
      <c r="BF19" s="693">
        <f t="shared" si="117"/>
        <v>204008.54479029815</v>
      </c>
      <c r="BG19" s="693">
        <f t="shared" si="117"/>
        <v>202035.44120958383</v>
      </c>
      <c r="BH19" s="696">
        <f t="shared" si="117"/>
        <v>193161.30334512671</v>
      </c>
      <c r="BI19" s="696">
        <f t="shared" si="117"/>
        <v>185482.24872367809</v>
      </c>
      <c r="BL19" s="693">
        <f t="shared" si="118"/>
        <v>187328</v>
      </c>
      <c r="BM19" s="693">
        <f t="shared" si="118"/>
        <v>184978</v>
      </c>
      <c r="BN19" s="693">
        <f t="shared" si="118"/>
        <v>183134</v>
      </c>
      <c r="BO19" s="693">
        <f t="shared" si="118"/>
        <v>180975</v>
      </c>
      <c r="BP19" s="693">
        <f t="shared" si="118"/>
        <v>178697</v>
      </c>
      <c r="BQ19" s="693">
        <f t="shared" si="118"/>
        <v>178472</v>
      </c>
      <c r="BR19" s="693">
        <f>BR$14*'11.Iedzivotāji_reģioni'!$T18</f>
        <v>180812.96547305887</v>
      </c>
      <c r="BS19" s="693">
        <f>BS$14*'11.Iedzivotāji_reģioni'!$T18</f>
        <v>179169.22179807091</v>
      </c>
      <c r="BT19" s="693">
        <f>BT$14*'11.Iedzivotāji_reģioni'!$T18</f>
        <v>177601.07994223002</v>
      </c>
      <c r="BU19" s="693">
        <f>BU$14*'11.Iedzivotāji_reģioni'!$T18</f>
        <v>175981.90533053805</v>
      </c>
      <c r="BV19" s="693">
        <f>BV$14*'11.Iedzivotāji_reģioni'!$T18</f>
        <v>174227.60087071822</v>
      </c>
      <c r="BW19" s="693">
        <f>BW$14*'11.Iedzivotāji_reģioni'!$T18</f>
        <v>172428.49759648062</v>
      </c>
      <c r="BX19" s="693">
        <f>BX$14*'11.Iedzivotāji_reģioni'!$T18</f>
        <v>170764.09635086075</v>
      </c>
      <c r="BY19" s="693">
        <f>BY$14*'11.Iedzivotāji_reģioni'!$T18</f>
        <v>169307.67650423635</v>
      </c>
      <c r="BZ19" s="693">
        <f>BZ$14*'11.Iedzivotāji_reģioni'!$T18</f>
        <v>168055.81550052646</v>
      </c>
      <c r="CA19" s="693">
        <f>CA$14*'11.Iedzivotāji_reģioni'!$T18</f>
        <v>167035.77155423351</v>
      </c>
      <c r="CB19" s="693">
        <f>CB$14*'11.Iedzivotāji_reģioni'!$T18</f>
        <v>166160.39171943697</v>
      </c>
      <c r="CC19" s="693">
        <f>CC$14*'11.Iedzivotāji_reģioni'!$T18</f>
        <v>160843.45084755553</v>
      </c>
      <c r="CD19" s="693">
        <f>CD$14*'11.Iedzivotāji_reģioni'!$T18</f>
        <v>154420.22983955374</v>
      </c>
      <c r="CF19" s="693">
        <f t="shared" si="119"/>
        <v>46906</v>
      </c>
      <c r="CG19" s="693">
        <f t="shared" si="119"/>
        <v>46631</v>
      </c>
      <c r="CH19" s="693">
        <f t="shared" si="119"/>
        <v>46598</v>
      </c>
      <c r="CI19" s="693">
        <f t="shared" si="119"/>
        <v>46545</v>
      </c>
      <c r="CJ19" s="693">
        <f t="shared" si="119"/>
        <v>46320</v>
      </c>
      <c r="CK19" s="693">
        <f t="shared" si="119"/>
        <v>46575</v>
      </c>
      <c r="CL19" s="693">
        <f>CL$14*'11.Iedzivotāji_reģioni'!$I18</f>
        <v>45656.225833150085</v>
      </c>
      <c r="CM19" s="693">
        <f>CM$14*'11.Iedzivotāji_reģioni'!$I18</f>
        <v>44739.286388798188</v>
      </c>
      <c r="CN19" s="693">
        <f>CN$14*'11.Iedzivotāji_reģioni'!$I18</f>
        <v>43667.90410128978</v>
      </c>
      <c r="CO19" s="693">
        <f>CO$14*'11.Iedzivotāji_reģioni'!$I18</f>
        <v>42622.863272190727</v>
      </c>
      <c r="CP19" s="693">
        <f>CP$14*'11.Iedzivotāji_reģioni'!$I18</f>
        <v>41756.039827596789</v>
      </c>
      <c r="CQ19" s="693">
        <f>CQ$14*'11.Iedzivotāji_reģioni'!$I18</f>
        <v>40981.808748409305</v>
      </c>
      <c r="CR19" s="693">
        <f>CR$14*'11.Iedzivotāji_reģioni'!$I18</f>
        <v>40139.004313455458</v>
      </c>
      <c r="CS19" s="693">
        <f>CS$14*'11.Iedzivotāji_reģioni'!$I18</f>
        <v>39173.84349860475</v>
      </c>
      <c r="CT19" s="693">
        <f>CT$14*'11.Iedzivotāji_reģioni'!$I18</f>
        <v>38098.610835505184</v>
      </c>
      <c r="CU19" s="693">
        <f>CU$14*'11.Iedzivotāji_reģioni'!$I18</f>
        <v>36972.773236064655</v>
      </c>
      <c r="CV19" s="693">
        <f>CV$14*'11.Iedzivotāji_reģioni'!$I18</f>
        <v>35875.049490146877</v>
      </c>
      <c r="CW19" s="693">
        <f>CW$14*'11.Iedzivotāji_reģioni'!$I18</f>
        <v>32317.852497571177</v>
      </c>
      <c r="CX19" s="693">
        <f>CX$14*'11.Iedzivotāji_reģioni'!$I18</f>
        <v>31062.018884124354</v>
      </c>
      <c r="CZ19" s="693">
        <f t="shared" si="120"/>
        <v>234234</v>
      </c>
      <c r="DA19" s="693">
        <f t="shared" si="120"/>
        <v>231609</v>
      </c>
      <c r="DB19" s="693">
        <f t="shared" si="120"/>
        <v>229732</v>
      </c>
      <c r="DC19" s="693">
        <f t="shared" si="120"/>
        <v>227520</v>
      </c>
      <c r="DD19" s="693">
        <f t="shared" si="120"/>
        <v>225017</v>
      </c>
      <c r="DE19" s="693">
        <f t="shared" si="120"/>
        <v>225047</v>
      </c>
      <c r="DF19" s="693">
        <f t="shared" si="120"/>
        <v>226469.19130620896</v>
      </c>
      <c r="DG19" s="693">
        <f t="shared" si="120"/>
        <v>223908.50818686909</v>
      </c>
      <c r="DH19" s="693">
        <f t="shared" si="120"/>
        <v>221268.9840435198</v>
      </c>
      <c r="DI19" s="693">
        <f t="shared" si="120"/>
        <v>218604.76860272879</v>
      </c>
      <c r="DJ19" s="693">
        <f t="shared" si="121"/>
        <v>215983.64069831499</v>
      </c>
      <c r="DK19" s="693">
        <f t="shared" si="121"/>
        <v>213410.30634488992</v>
      </c>
      <c r="DL19" s="693">
        <f t="shared" si="121"/>
        <v>210903.10066431621</v>
      </c>
      <c r="DM19" s="693">
        <f t="shared" si="121"/>
        <v>208481.52000284111</v>
      </c>
      <c r="DN19" s="693">
        <f t="shared" si="121"/>
        <v>206154.42633603164</v>
      </c>
      <c r="DO19" s="693">
        <f t="shared" si="121"/>
        <v>204008.54479029815</v>
      </c>
      <c r="DP19" s="693">
        <f t="shared" si="121"/>
        <v>202035.44120958383</v>
      </c>
      <c r="DQ19" s="693">
        <f t="shared" si="121"/>
        <v>193161.30334512671</v>
      </c>
      <c r="DR19" s="693">
        <f t="shared" si="121"/>
        <v>185482.24872367809</v>
      </c>
      <c r="DU19" s="693">
        <f t="shared" si="122"/>
        <v>187328</v>
      </c>
      <c r="DV19" s="693">
        <f t="shared" si="122"/>
        <v>184978</v>
      </c>
      <c r="DW19" s="693">
        <f t="shared" si="122"/>
        <v>183134</v>
      </c>
      <c r="DX19" s="693">
        <f t="shared" si="122"/>
        <v>180975</v>
      </c>
      <c r="DY19" s="693">
        <f t="shared" si="122"/>
        <v>178697</v>
      </c>
      <c r="DZ19" s="693">
        <f t="shared" si="122"/>
        <v>178472</v>
      </c>
      <c r="EA19" s="693">
        <f>EA$14*'11.Iedzivotāji_reģioni'!$T18</f>
        <v>180812.96547305887</v>
      </c>
      <c r="EB19" s="693">
        <f>EB$14*'11.Iedzivotāji_reģioni'!$T18</f>
        <v>179169.22179807091</v>
      </c>
      <c r="EC19" s="693">
        <f>EC$14*'11.Iedzivotāji_reģioni'!$T18</f>
        <v>177601.07994223002</v>
      </c>
      <c r="ED19" s="693">
        <f>ED$14*'11.Iedzivotāji_reģioni'!$T18</f>
        <v>175981.90533053805</v>
      </c>
      <c r="EE19" s="693">
        <f>EE$14*'11.Iedzivotāji_reģioni'!$T18</f>
        <v>174227.60087071822</v>
      </c>
      <c r="EF19" s="693">
        <f>EF$14*'11.Iedzivotāji_reģioni'!$T18</f>
        <v>172428.49759648062</v>
      </c>
      <c r="EG19" s="693">
        <f>EG$14*'11.Iedzivotāji_reģioni'!$T18</f>
        <v>170764.09635086075</v>
      </c>
      <c r="EH19" s="693">
        <f>EH$14*'11.Iedzivotāji_reģioni'!$T18</f>
        <v>169307.67650423635</v>
      </c>
      <c r="EI19" s="693">
        <f>EI$14*'11.Iedzivotāji_reģioni'!$T18</f>
        <v>168055.81550052646</v>
      </c>
      <c r="EJ19" s="693">
        <f>EJ$14*'11.Iedzivotāji_reģioni'!$T18</f>
        <v>167035.77155423351</v>
      </c>
      <c r="EK19" s="693">
        <f>EK$14*'11.Iedzivotāji_reģioni'!$T18</f>
        <v>166160.39171943697</v>
      </c>
      <c r="EL19" s="693">
        <f>EL$14*'11.Iedzivotāji_reģioni'!$T18</f>
        <v>160843.45084755553</v>
      </c>
      <c r="EM19" s="693">
        <f>EM$14*'11.Iedzivotāji_reģioni'!$T18</f>
        <v>154420.22983955374</v>
      </c>
      <c r="EO19" s="693">
        <f t="shared" si="123"/>
        <v>46906</v>
      </c>
      <c r="EP19" s="693">
        <f t="shared" si="123"/>
        <v>46631</v>
      </c>
      <c r="EQ19" s="693">
        <f t="shared" si="123"/>
        <v>46598</v>
      </c>
      <c r="ER19" s="693">
        <f t="shared" si="123"/>
        <v>46545</v>
      </c>
      <c r="ES19" s="693">
        <f t="shared" si="123"/>
        <v>46320</v>
      </c>
      <c r="ET19" s="693">
        <f t="shared" si="123"/>
        <v>46575</v>
      </c>
      <c r="EU19" s="693">
        <f>EU$14*'11.Iedzivotāji_reģioni'!$I18</f>
        <v>45656.225833150085</v>
      </c>
      <c r="EV19" s="693">
        <f>EV$14*'11.Iedzivotāji_reģioni'!$I18</f>
        <v>44739.286388798188</v>
      </c>
      <c r="EW19" s="693">
        <f>EW$14*'11.Iedzivotāji_reģioni'!$I18</f>
        <v>43667.90410128978</v>
      </c>
      <c r="EX19" s="693">
        <f>EX$14*'11.Iedzivotāji_reģioni'!$I18</f>
        <v>42622.863272190727</v>
      </c>
      <c r="EY19" s="693">
        <f>EY$14*'11.Iedzivotāji_reģioni'!$I18</f>
        <v>41756.039827596789</v>
      </c>
      <c r="EZ19" s="693">
        <f>EZ$14*'11.Iedzivotāji_reģioni'!$I18</f>
        <v>40981.808748409305</v>
      </c>
      <c r="FA19" s="693">
        <f>FA$14*'11.Iedzivotāji_reģioni'!$I18</f>
        <v>40139.004313455458</v>
      </c>
      <c r="FB19" s="693">
        <f>FB$14*'11.Iedzivotāji_reģioni'!$I18</f>
        <v>39173.84349860475</v>
      </c>
      <c r="FC19" s="693">
        <f>FC$14*'11.Iedzivotāji_reģioni'!$I18</f>
        <v>38098.610835505184</v>
      </c>
      <c r="FD19" s="693">
        <f>FD$14*'11.Iedzivotāji_reģioni'!$I18</f>
        <v>36972.773236064655</v>
      </c>
      <c r="FE19" s="693">
        <f>FE$14*'11.Iedzivotāji_reģioni'!$I18</f>
        <v>35875.049490146877</v>
      </c>
      <c r="FF19" s="693">
        <f>FF$14*'11.Iedzivotāji_reģioni'!$I18</f>
        <v>32317.852497571177</v>
      </c>
      <c r="FG19" s="693">
        <f>FG$14*'11.Iedzivotāji_reģioni'!$I18</f>
        <v>31062.018884124354</v>
      </c>
      <c r="FI19" s="694">
        <f t="shared" si="124"/>
        <v>234234</v>
      </c>
      <c r="FJ19" s="694">
        <f t="shared" si="124"/>
        <v>231609</v>
      </c>
      <c r="FK19" s="694">
        <f t="shared" si="124"/>
        <v>229732</v>
      </c>
      <c r="FL19" s="694">
        <f t="shared" si="124"/>
        <v>227520</v>
      </c>
      <c r="FM19" s="694">
        <f t="shared" si="124"/>
        <v>225017</v>
      </c>
      <c r="FN19" s="694">
        <f t="shared" si="124"/>
        <v>225047</v>
      </c>
      <c r="FO19" s="694">
        <f t="shared" si="124"/>
        <v>226469.19130620896</v>
      </c>
      <c r="FP19" s="694">
        <f t="shared" si="124"/>
        <v>223908.50818686909</v>
      </c>
      <c r="FQ19" s="694">
        <f t="shared" si="124"/>
        <v>221268.9840435198</v>
      </c>
      <c r="FR19" s="694">
        <f t="shared" si="124"/>
        <v>218604.76860272879</v>
      </c>
      <c r="FS19" s="694">
        <f t="shared" si="125"/>
        <v>215983.64069831499</v>
      </c>
      <c r="FT19" s="694">
        <f t="shared" si="125"/>
        <v>213410.30634488992</v>
      </c>
      <c r="FU19" s="694">
        <f t="shared" si="125"/>
        <v>210903.10066431621</v>
      </c>
      <c r="FV19" s="694">
        <f t="shared" si="125"/>
        <v>208481.52000284111</v>
      </c>
      <c r="FW19" s="694">
        <f t="shared" si="125"/>
        <v>206154.42633603164</v>
      </c>
      <c r="FX19" s="694">
        <f t="shared" si="125"/>
        <v>204008.54479029815</v>
      </c>
      <c r="FY19" s="694">
        <f t="shared" si="125"/>
        <v>202035.44120958383</v>
      </c>
      <c r="FZ19" s="694">
        <f t="shared" si="125"/>
        <v>193161.30334512671</v>
      </c>
      <c r="GA19" s="694">
        <f t="shared" si="125"/>
        <v>185482.24872367809</v>
      </c>
      <c r="GC19" s="693">
        <f>'11.Iedzivotāji_reģioni'!AD13</f>
        <v>45246</v>
      </c>
      <c r="GD19" s="693">
        <f>'11.Iedzivotāji_reģioni'!AE13</f>
        <v>45192</v>
      </c>
      <c r="GE19" s="693">
        <f>'11.Iedzivotāji_reģioni'!AF13</f>
        <v>45513</v>
      </c>
      <c r="GF19" s="693">
        <f>'11.Iedzivotāji_reģioni'!AG13</f>
        <v>45766</v>
      </c>
      <c r="GG19" s="693">
        <f>'11.Iedzivotāji_reģioni'!AH13</f>
        <v>45599</v>
      </c>
      <c r="GH19" s="693">
        <f>'11.Iedzivotāji_reģioni'!AI13</f>
        <v>46177</v>
      </c>
      <c r="GI19" s="693">
        <f>'11.Iedzivotāji_reģioni'!AJ13</f>
        <v>49299.720132626062</v>
      </c>
      <c r="GJ19" s="693">
        <f t="shared" ref="GJ19:GS19" si="152">GJ$14*(GI19/GI$14)</f>
        <v>46788.847427679764</v>
      </c>
      <c r="GK19" s="693">
        <f t="shared" si="152"/>
        <v>47266.905171712322</v>
      </c>
      <c r="GL19" s="693">
        <f t="shared" si="152"/>
        <v>47693.869042820923</v>
      </c>
      <c r="GM19" s="693">
        <f t="shared" si="152"/>
        <v>48026.223685118173</v>
      </c>
      <c r="GN19" s="693">
        <f t="shared" si="152"/>
        <v>48265.313674207326</v>
      </c>
      <c r="GO19" s="693">
        <f t="shared" si="152"/>
        <v>48394.820751630621</v>
      </c>
      <c r="GP19" s="693">
        <f t="shared" si="152"/>
        <v>48489.552214587726</v>
      </c>
      <c r="GQ19" s="693">
        <f t="shared" si="152"/>
        <v>48616.003438367239</v>
      </c>
      <c r="GR19" s="693">
        <f t="shared" si="152"/>
        <v>48768.368301045986</v>
      </c>
      <c r="GS19" s="693">
        <f t="shared" si="152"/>
        <v>48948.358080664482</v>
      </c>
      <c r="GT19" s="693">
        <f t="shared" si="127"/>
        <v>50139.896533446226</v>
      </c>
      <c r="GU19" s="693">
        <f t="shared" si="128"/>
        <v>50509.410356051805</v>
      </c>
      <c r="GX19" s="693">
        <f t="shared" si="129"/>
        <v>187328</v>
      </c>
      <c r="GY19" s="693">
        <f t="shared" si="129"/>
        <v>184978</v>
      </c>
      <c r="GZ19" s="693">
        <f t="shared" si="129"/>
        <v>183134</v>
      </c>
      <c r="HA19" s="693">
        <f t="shared" si="129"/>
        <v>180975</v>
      </c>
      <c r="HB19" s="693">
        <f t="shared" si="129"/>
        <v>178697</v>
      </c>
      <c r="HC19" s="693">
        <f t="shared" si="129"/>
        <v>178472</v>
      </c>
      <c r="HD19" s="693">
        <f>HD$14*'11.Iedzivotāji_reģioni'!$T18</f>
        <v>180812.96547305887</v>
      </c>
      <c r="HE19" s="693">
        <f>HE$14*'11.Iedzivotāji_reģioni'!$T18</f>
        <v>179169.22179807091</v>
      </c>
      <c r="HF19" s="693">
        <f>HF$14*'11.Iedzivotāji_reģioni'!$T18</f>
        <v>177601.07994223002</v>
      </c>
      <c r="HG19" s="693">
        <f>HG$14*'11.Iedzivotāji_reģioni'!$T18</f>
        <v>175981.90533053805</v>
      </c>
      <c r="HH19" s="693">
        <f>HH$14*'11.Iedzivotāji_reģioni'!$T18</f>
        <v>174227.60087071822</v>
      </c>
      <c r="HI19" s="693">
        <f>HI$14*'11.Iedzivotāji_reģioni'!$T18</f>
        <v>172428.49759648062</v>
      </c>
      <c r="HJ19" s="693">
        <f>HJ$14*'11.Iedzivotāji_reģioni'!$T18</f>
        <v>170764.09635086075</v>
      </c>
      <c r="HK19" s="693">
        <f>HK$14*'11.Iedzivotāji_reģioni'!$T18</f>
        <v>169307.67650423635</v>
      </c>
      <c r="HL19" s="693">
        <f>HL$14*'11.Iedzivotāji_reģioni'!$T18</f>
        <v>168055.81550052646</v>
      </c>
      <c r="HM19" s="693">
        <f>HM$14*'11.Iedzivotāji_reģioni'!$T18</f>
        <v>167035.77155423351</v>
      </c>
      <c r="HN19" s="693">
        <f>HN$14*'11.Iedzivotāji_reģioni'!$T18</f>
        <v>166160.39171943697</v>
      </c>
      <c r="HO19" s="693">
        <f>HO$14*'11.Iedzivotāji_reģioni'!$T18</f>
        <v>160843.45084755553</v>
      </c>
      <c r="HP19" s="693">
        <f>HP$14*'11.Iedzivotāji_reģioni'!$T18</f>
        <v>154420.22983955374</v>
      </c>
      <c r="HR19" s="693">
        <f t="shared" si="130"/>
        <v>46906</v>
      </c>
      <c r="HS19" s="693">
        <f t="shared" si="130"/>
        <v>46631</v>
      </c>
      <c r="HT19" s="693">
        <f t="shared" si="130"/>
        <v>46598</v>
      </c>
      <c r="HU19" s="693">
        <f t="shared" si="130"/>
        <v>46545</v>
      </c>
      <c r="HV19" s="693">
        <f t="shared" si="130"/>
        <v>46320</v>
      </c>
      <c r="HW19" s="693">
        <f t="shared" si="130"/>
        <v>46575</v>
      </c>
      <c r="HX19" s="693">
        <f>HX$14*'11.Iedzivotāji_reģioni'!$I18</f>
        <v>45656.225833150085</v>
      </c>
      <c r="HY19" s="693">
        <f>HY$14*'11.Iedzivotāji_reģioni'!$I18</f>
        <v>44739.286388798188</v>
      </c>
      <c r="HZ19" s="693">
        <f>HZ$14*'11.Iedzivotāji_reģioni'!$I18</f>
        <v>43667.90410128978</v>
      </c>
      <c r="IA19" s="693">
        <f>IA$14*'11.Iedzivotāji_reģioni'!$I18</f>
        <v>42622.863272190727</v>
      </c>
      <c r="IB19" s="693">
        <f>IB$14*'11.Iedzivotāji_reģioni'!$I18</f>
        <v>41756.039827596789</v>
      </c>
      <c r="IC19" s="693">
        <f>IC$14*'11.Iedzivotāji_reģioni'!$I18</f>
        <v>40981.808748409305</v>
      </c>
      <c r="ID19" s="693">
        <f>ID$14*'11.Iedzivotāji_reģioni'!$I18</f>
        <v>40139.004313455458</v>
      </c>
      <c r="IE19" s="693">
        <f>IE$14*'11.Iedzivotāji_reģioni'!$I18</f>
        <v>39173.84349860475</v>
      </c>
      <c r="IF19" s="693">
        <f>IF$14*'11.Iedzivotāji_reģioni'!$I18</f>
        <v>38098.610835505184</v>
      </c>
      <c r="IG19" s="693">
        <f>IG$14*'11.Iedzivotāji_reģioni'!$I18</f>
        <v>36972.773236064655</v>
      </c>
      <c r="IH19" s="693">
        <f>IH$14*'11.Iedzivotāji_reģioni'!$I18</f>
        <v>35875.049490146877</v>
      </c>
      <c r="II19" s="693">
        <f>II$14*'11.Iedzivotāji_reģioni'!$I18</f>
        <v>32317.852497571177</v>
      </c>
      <c r="IJ19" s="693">
        <f>IJ$14*'11.Iedzivotāji_reģioni'!$I18</f>
        <v>31062.018884124354</v>
      </c>
      <c r="IL19" s="693">
        <f t="shared" si="131"/>
        <v>234234</v>
      </c>
      <c r="IM19" s="693">
        <f t="shared" si="131"/>
        <v>231609</v>
      </c>
      <c r="IN19" s="693">
        <f t="shared" si="131"/>
        <v>229732</v>
      </c>
      <c r="IO19" s="693">
        <f t="shared" si="131"/>
        <v>227520</v>
      </c>
      <c r="IP19" s="693">
        <f t="shared" si="131"/>
        <v>225017</v>
      </c>
      <c r="IQ19" s="693">
        <f t="shared" si="131"/>
        <v>225047</v>
      </c>
      <c r="IR19" s="693">
        <f t="shared" si="131"/>
        <v>226469.19130620896</v>
      </c>
      <c r="IS19" s="693">
        <f t="shared" si="131"/>
        <v>223908.50818686909</v>
      </c>
      <c r="IT19" s="693">
        <f t="shared" si="131"/>
        <v>221268.9840435198</v>
      </c>
      <c r="IU19" s="693">
        <f t="shared" si="131"/>
        <v>218604.76860272879</v>
      </c>
      <c r="IV19" s="693">
        <f t="shared" si="132"/>
        <v>215983.64069831499</v>
      </c>
      <c r="IW19" s="693">
        <f t="shared" si="132"/>
        <v>213410.30634488992</v>
      </c>
      <c r="IX19" s="693">
        <f t="shared" si="132"/>
        <v>210903.10066431621</v>
      </c>
      <c r="IY19" s="693">
        <f t="shared" si="132"/>
        <v>208481.52000284111</v>
      </c>
      <c r="IZ19" s="693">
        <f t="shared" si="132"/>
        <v>206154.42633603164</v>
      </c>
      <c r="JA19" s="693">
        <f t="shared" si="132"/>
        <v>204008.54479029815</v>
      </c>
      <c r="JB19" s="693">
        <f t="shared" si="132"/>
        <v>202035.44120958383</v>
      </c>
      <c r="JC19" s="693">
        <f t="shared" si="132"/>
        <v>193161.30334512671</v>
      </c>
      <c r="JD19" s="693">
        <f t="shared" si="132"/>
        <v>185482.24872367809</v>
      </c>
      <c r="JF19" s="694">
        <f t="shared" si="133"/>
        <v>234234</v>
      </c>
      <c r="JG19" s="694">
        <f t="shared" si="133"/>
        <v>231609</v>
      </c>
      <c r="JH19" s="694">
        <f t="shared" si="133"/>
        <v>229732</v>
      </c>
      <c r="JI19" s="694">
        <f t="shared" si="133"/>
        <v>227520</v>
      </c>
      <c r="JJ19" s="694">
        <f t="shared" si="133"/>
        <v>225017</v>
      </c>
      <c r="JK19" s="694">
        <f t="shared" si="133"/>
        <v>225047</v>
      </c>
      <c r="JL19" s="693">
        <f>JL$14*'11.Iedzivotāji_reģioni'!$T18</f>
        <v>226469.19130620908</v>
      </c>
      <c r="JM19" s="693">
        <f>JM$14*'11.Iedzivotāji_reģioni'!$T18</f>
        <v>223908.50818686924</v>
      </c>
      <c r="JN19" s="693">
        <f>JN$14*'11.Iedzivotāji_reģioni'!$T18</f>
        <v>221268.98404351989</v>
      </c>
      <c r="JO19" s="693">
        <f>JO$14*'11.Iedzivotāji_reģioni'!$T18</f>
        <v>218604.76860272896</v>
      </c>
      <c r="JP19" s="693">
        <f>JP$14*'11.Iedzivotāji_reģioni'!$T18</f>
        <v>215983.64069831514</v>
      </c>
      <c r="JQ19" s="693">
        <f>JQ$14*'11.Iedzivotāji_reģioni'!$T18</f>
        <v>213410.30634489009</v>
      </c>
      <c r="JR19" s="693">
        <f>JR$14*'11.Iedzivotāji_reģioni'!$T18</f>
        <v>210903.10066431633</v>
      </c>
      <c r="JS19" s="693">
        <f>JS$14*'11.Iedzivotāji_reģioni'!$T18</f>
        <v>208481.52000284122</v>
      </c>
      <c r="JT19" s="693">
        <f>JT$14*'11.Iedzivotāji_reģioni'!$T18</f>
        <v>206154.42633603179</v>
      </c>
      <c r="JU19" s="693">
        <f>JU$14*'11.Iedzivotāji_reģioni'!$T18</f>
        <v>204008.5447902983</v>
      </c>
      <c r="JV19" s="693">
        <f>JV$14*'11.Iedzivotāji_reģioni'!$T18</f>
        <v>202035.44120958401</v>
      </c>
      <c r="JW19" s="693">
        <f>JW$14*'11.Iedzivotāji_reģioni'!$T18</f>
        <v>193161.30334512686</v>
      </c>
      <c r="JX19" s="693">
        <f>JX$14*'11.Iedzivotāji_reģioni'!$T18</f>
        <v>185482.2487236782</v>
      </c>
      <c r="JZ19" s="1358" t="s">
        <v>309</v>
      </c>
      <c r="KA19" s="1340">
        <v>226469.19130620896</v>
      </c>
      <c r="KB19" s="1340">
        <v>223908.50818686909</v>
      </c>
      <c r="KC19" s="1340">
        <v>221268.9840435198</v>
      </c>
      <c r="KD19" s="1340">
        <v>218604.76860272879</v>
      </c>
      <c r="KE19" s="1340">
        <v>215983.64069831499</v>
      </c>
      <c r="KF19" s="1340">
        <v>213410.30634488992</v>
      </c>
      <c r="KG19" s="1340">
        <v>210903.10066431621</v>
      </c>
      <c r="KH19" s="1340">
        <v>208481.52000284111</v>
      </c>
      <c r="KI19" s="1340">
        <v>206154.42633603164</v>
      </c>
      <c r="KJ19" s="1340">
        <v>204008.54479029815</v>
      </c>
      <c r="KK19" s="1340">
        <v>202035.44120958383</v>
      </c>
      <c r="KL19" s="1340">
        <v>193161.30334512671</v>
      </c>
      <c r="KM19" s="1341">
        <v>185482.24872367809</v>
      </c>
      <c r="KN19" s="1339">
        <f t="shared" si="148"/>
        <v>226469.19130620896</v>
      </c>
      <c r="KO19" s="1340">
        <f t="shared" si="134"/>
        <v>223908.50818686909</v>
      </c>
      <c r="KP19" s="1340">
        <f t="shared" si="134"/>
        <v>221268.9840435198</v>
      </c>
      <c r="KQ19" s="1340">
        <f t="shared" si="134"/>
        <v>218604.76860272879</v>
      </c>
      <c r="KR19" s="1340">
        <f t="shared" si="134"/>
        <v>215983.64069831499</v>
      </c>
      <c r="KS19" s="1340">
        <f t="shared" si="134"/>
        <v>213410.30634488992</v>
      </c>
      <c r="KT19" s="1340">
        <f t="shared" si="134"/>
        <v>210903.10066431621</v>
      </c>
      <c r="KU19" s="1340">
        <f t="shared" si="134"/>
        <v>208481.52000284111</v>
      </c>
      <c r="KV19" s="1340">
        <f t="shared" si="134"/>
        <v>206154.42633603164</v>
      </c>
      <c r="KW19" s="1340">
        <f t="shared" si="134"/>
        <v>204008.54479029815</v>
      </c>
      <c r="KX19" s="1340">
        <f t="shared" si="134"/>
        <v>202035.44120958383</v>
      </c>
      <c r="KY19" s="1340">
        <f t="shared" si="134"/>
        <v>193161.30334512671</v>
      </c>
      <c r="KZ19" s="1341">
        <f t="shared" si="134"/>
        <v>185482.24872367809</v>
      </c>
      <c r="LA19" s="1339">
        <f t="shared" si="149"/>
        <v>226469.19130620896</v>
      </c>
      <c r="LB19" s="1340">
        <f t="shared" si="135"/>
        <v>223908.50818686909</v>
      </c>
      <c r="LC19" s="1340">
        <f t="shared" si="136"/>
        <v>221268.9840435198</v>
      </c>
      <c r="LD19" s="1340">
        <f t="shared" si="137"/>
        <v>218604.76860272879</v>
      </c>
      <c r="LE19" s="1340">
        <f t="shared" si="138"/>
        <v>215983.64069831499</v>
      </c>
      <c r="LF19" s="1340">
        <f t="shared" si="139"/>
        <v>213410.30634488992</v>
      </c>
      <c r="LG19" s="1340">
        <f t="shared" si="140"/>
        <v>210903.10066431621</v>
      </c>
      <c r="LH19" s="1340">
        <f t="shared" si="141"/>
        <v>208481.52000284111</v>
      </c>
      <c r="LI19" s="1340">
        <f t="shared" si="142"/>
        <v>206154.42633603164</v>
      </c>
      <c r="LJ19" s="1340">
        <f t="shared" si="143"/>
        <v>204008.54479029815</v>
      </c>
      <c r="LK19" s="1340">
        <f t="shared" si="144"/>
        <v>202035.44120958383</v>
      </c>
      <c r="LL19" s="1340">
        <f t="shared" si="145"/>
        <v>193161.30334512671</v>
      </c>
      <c r="LM19" s="1341">
        <f t="shared" si="146"/>
        <v>185482.24872367809</v>
      </c>
    </row>
    <row r="20" spans="1:325" ht="15.75" thickBot="1" x14ac:dyDescent="0.3">
      <c r="C20" s="698"/>
      <c r="JZ20" s="1359"/>
    </row>
    <row r="21" spans="1:325" s="556" customFormat="1" ht="15.75" thickBot="1" x14ac:dyDescent="0.3">
      <c r="A21" s="687" t="s">
        <v>357</v>
      </c>
      <c r="B21" s="699" t="s">
        <v>355</v>
      </c>
      <c r="C21" s="700">
        <f>C8/C14</f>
        <v>1.0696539120971633E-2</v>
      </c>
      <c r="D21" s="701">
        <f t="shared" ref="D21:BQ26" si="153">D8/D14</f>
        <v>1.1126102306483972E-2</v>
      </c>
      <c r="E21" s="701">
        <f t="shared" si="153"/>
        <v>1.109838112955144E-2</v>
      </c>
      <c r="F21" s="700">
        <f t="shared" si="153"/>
        <v>1.1453169496888514E-2</v>
      </c>
      <c r="G21" s="701">
        <f t="shared" si="153"/>
        <v>1.1455539976435841E-2</v>
      </c>
      <c r="H21" s="701">
        <f t="shared" si="153"/>
        <v>1.1293061531820187E-2</v>
      </c>
      <c r="I21" s="702">
        <f>AVERAGE(D21,E21,G21,H21)</f>
        <v>1.124327123607286E-2</v>
      </c>
      <c r="J21" s="702">
        <v>1.124327123607286E-2</v>
      </c>
      <c r="K21" s="702">
        <v>1.124327123607286E-2</v>
      </c>
      <c r="L21" s="702">
        <v>1.124327123607286E-2</v>
      </c>
      <c r="M21" s="702">
        <v>1.124327123607286E-2</v>
      </c>
      <c r="N21" s="702">
        <v>1.124327123607286E-2</v>
      </c>
      <c r="O21" s="702">
        <v>1.124327123607286E-2</v>
      </c>
      <c r="P21" s="702">
        <v>1.124327123607286E-2</v>
      </c>
      <c r="Q21" s="702">
        <v>1.124327123607286E-2</v>
      </c>
      <c r="R21" s="702">
        <f t="shared" ref="R21:R26" si="154">I21</f>
        <v>1.124327123607286E-2</v>
      </c>
      <c r="S21" s="702">
        <f t="shared" ref="S21:U22" si="155">R21</f>
        <v>1.124327123607286E-2</v>
      </c>
      <c r="T21" s="702">
        <f t="shared" si="155"/>
        <v>1.124327123607286E-2</v>
      </c>
      <c r="U21" s="702">
        <f t="shared" si="155"/>
        <v>1.124327123607286E-2</v>
      </c>
      <c r="V21" s="131"/>
      <c r="W21" s="701">
        <f t="shared" si="153"/>
        <v>2.2344525990141808E-4</v>
      </c>
      <c r="X21" s="701">
        <f t="shared" si="153"/>
        <v>1.8575522768283622E-4</v>
      </c>
      <c r="Y21" s="701">
        <f t="shared" si="153"/>
        <v>1.8846338634197877E-4</v>
      </c>
      <c r="Z21" s="701">
        <f t="shared" si="153"/>
        <v>7.7871063591158311E-4</v>
      </c>
      <c r="AA21" s="701">
        <f t="shared" si="153"/>
        <v>1.5592806518592757E-3</v>
      </c>
      <c r="AB21" s="701">
        <f t="shared" si="153"/>
        <v>2.299746843445985E-3</v>
      </c>
      <c r="AC21" s="702">
        <f t="shared" ref="AC21:AO26" si="156">AB21</f>
        <v>2.299746843445985E-3</v>
      </c>
      <c r="AD21" s="702">
        <v>2.299746843445985E-3</v>
      </c>
      <c r="AE21" s="702">
        <v>2.299746843445985E-3</v>
      </c>
      <c r="AF21" s="702">
        <v>2.299746843445985E-3</v>
      </c>
      <c r="AG21" s="702">
        <v>2.299746843445985E-3</v>
      </c>
      <c r="AH21" s="702">
        <v>2.299746843445985E-3</v>
      </c>
      <c r="AI21" s="702">
        <v>2.299746843445985E-3</v>
      </c>
      <c r="AJ21" s="702">
        <v>2.299746843445985E-3</v>
      </c>
      <c r="AK21" s="702">
        <v>2.299746843445985E-3</v>
      </c>
      <c r="AL21" s="702">
        <f t="shared" ref="AL21:AL26" si="157">AC21</f>
        <v>2.299746843445985E-3</v>
      </c>
      <c r="AM21" s="702">
        <f t="shared" si="156"/>
        <v>2.299746843445985E-3</v>
      </c>
      <c r="AN21" s="702">
        <f t="shared" si="156"/>
        <v>2.299746843445985E-3</v>
      </c>
      <c r="AO21" s="702">
        <f t="shared" si="156"/>
        <v>2.299746843445985E-3</v>
      </c>
      <c r="AP21" s="131"/>
      <c r="AQ21" s="701">
        <f t="shared" si="153"/>
        <v>8.6611775665471971E-3</v>
      </c>
      <c r="AR21" s="701">
        <f t="shared" si="153"/>
        <v>8.9787954799246655E-3</v>
      </c>
      <c r="AS21" s="701">
        <f t="shared" si="153"/>
        <v>8.9438714665758048E-3</v>
      </c>
      <c r="AT21" s="701">
        <f t="shared" si="153"/>
        <v>9.3317057736991369E-3</v>
      </c>
      <c r="AU21" s="701">
        <f t="shared" si="153"/>
        <v>9.476174152622115E-3</v>
      </c>
      <c r="AV21" s="701">
        <f t="shared" si="153"/>
        <v>9.480044694446332E-3</v>
      </c>
      <c r="AW21" s="702">
        <f>AVERAGE(AR21,AS21,AU21,AV21)</f>
        <v>9.2197214483922298E-3</v>
      </c>
      <c r="AX21" s="702">
        <v>9.2197214483922298E-3</v>
      </c>
      <c r="AY21" s="702">
        <v>9.2197214483922298E-3</v>
      </c>
      <c r="AZ21" s="702">
        <v>9.2197214483922298E-3</v>
      </c>
      <c r="BA21" s="702">
        <v>9.2197214483922298E-3</v>
      </c>
      <c r="BB21" s="702">
        <v>9.2197214483922298E-3</v>
      </c>
      <c r="BC21" s="702">
        <v>9.2197214483922298E-3</v>
      </c>
      <c r="BD21" s="702">
        <v>9.2197214483922298E-3</v>
      </c>
      <c r="BE21" s="702">
        <v>9.2197214483922298E-3</v>
      </c>
      <c r="BF21" s="702">
        <v>9.2197214483922298E-3</v>
      </c>
      <c r="BG21" s="702">
        <v>9.2197214483922298E-3</v>
      </c>
      <c r="BH21" s="702">
        <v>9.2197214483922298E-3</v>
      </c>
      <c r="BI21" s="702">
        <v>9.2197214483922298E-3</v>
      </c>
      <c r="BJ21" s="131"/>
      <c r="BK21" s="643"/>
      <c r="BL21" s="701">
        <f t="shared" si="153"/>
        <v>1.6169933164276255E-4</v>
      </c>
      <c r="BM21" s="701">
        <f t="shared" si="153"/>
        <v>1.6460073305649305E-4</v>
      </c>
      <c r="BN21" s="701">
        <f t="shared" si="153"/>
        <v>1.7505539066092553E-4</v>
      </c>
      <c r="BO21" s="701">
        <f t="shared" si="153"/>
        <v>1.971047357873642E-4</v>
      </c>
      <c r="BP21" s="701">
        <f t="shared" si="153"/>
        <v>3.0854653921406601E-4</v>
      </c>
      <c r="BQ21" s="701">
        <f t="shared" si="153"/>
        <v>3.2991863115695678E-4</v>
      </c>
      <c r="BR21" s="702">
        <f>BQ21</f>
        <v>3.2991863115695678E-4</v>
      </c>
      <c r="BS21" s="702">
        <v>3.2991863115695678E-4</v>
      </c>
      <c r="BT21" s="702">
        <v>3.2991863115695678E-4</v>
      </c>
      <c r="BU21" s="702">
        <v>3.2991863115695678E-4</v>
      </c>
      <c r="BV21" s="702">
        <v>3.2991863115695678E-4</v>
      </c>
      <c r="BW21" s="702">
        <v>3.2991863115695678E-4</v>
      </c>
      <c r="BX21" s="702">
        <v>3.2991863115695678E-4</v>
      </c>
      <c r="BY21" s="702">
        <v>3.2991863115695678E-4</v>
      </c>
      <c r="BZ21" s="702">
        <v>3.2991863115695678E-4</v>
      </c>
      <c r="CA21" s="702">
        <f t="shared" ref="CA21:CA26" si="158">BR21</f>
        <v>3.2991863115695678E-4</v>
      </c>
      <c r="CB21" s="702">
        <f t="shared" ref="CB21:CD26" si="159">CA21</f>
        <v>3.2991863115695678E-4</v>
      </c>
      <c r="CC21" s="702">
        <f t="shared" si="159"/>
        <v>3.2991863115695678E-4</v>
      </c>
      <c r="CD21" s="702">
        <f t="shared" si="159"/>
        <v>3.2991863115695678E-4</v>
      </c>
      <c r="CE21" s="131"/>
      <c r="CF21" s="701">
        <f t="shared" ref="CF21:CK26" si="160">CF8/CF14</f>
        <v>2.6600626178740249E-6</v>
      </c>
      <c r="CG21" s="701">
        <f t="shared" si="160"/>
        <v>0</v>
      </c>
      <c r="CH21" s="701">
        <f t="shared" si="160"/>
        <v>0</v>
      </c>
      <c r="CI21" s="701">
        <f t="shared" si="160"/>
        <v>0</v>
      </c>
      <c r="CJ21" s="701">
        <f t="shared" si="160"/>
        <v>7.9963110351757724E-6</v>
      </c>
      <c r="CK21" s="701">
        <f t="shared" si="160"/>
        <v>2.6343033716448855E-6</v>
      </c>
      <c r="CL21" s="702">
        <f>AVERAGE(CJ21:CK21)</f>
        <v>5.3153072034103287E-6</v>
      </c>
      <c r="CM21" s="702">
        <v>5.3153072034103287E-6</v>
      </c>
      <c r="CN21" s="702">
        <v>5.3153072034103287E-6</v>
      </c>
      <c r="CO21" s="702">
        <v>5.3153072034103287E-6</v>
      </c>
      <c r="CP21" s="702">
        <v>5.3153072034103287E-6</v>
      </c>
      <c r="CQ21" s="702">
        <v>5.3153072034103287E-6</v>
      </c>
      <c r="CR21" s="702">
        <v>5.3153072034103287E-6</v>
      </c>
      <c r="CS21" s="702">
        <v>5.3153072034103287E-6</v>
      </c>
      <c r="CT21" s="702">
        <v>5.3153072034103287E-6</v>
      </c>
      <c r="CU21" s="702">
        <f t="shared" ref="CU21:CU26" si="161">CL21</f>
        <v>5.3153072034103287E-6</v>
      </c>
      <c r="CV21" s="702">
        <f t="shared" ref="CV21:CX26" si="162">CU21</f>
        <v>5.3153072034103287E-6</v>
      </c>
      <c r="CW21" s="702">
        <f t="shared" si="162"/>
        <v>5.3153072034103287E-6</v>
      </c>
      <c r="CX21" s="702">
        <f t="shared" si="162"/>
        <v>5.3153072034103287E-6</v>
      </c>
      <c r="CY21" s="131"/>
      <c r="CZ21" s="701">
        <f t="shared" ref="CZ21:DE26" si="163">CZ8/CZ14</f>
        <v>1.3079132889676738E-4</v>
      </c>
      <c r="DA21" s="701">
        <f t="shared" si="163"/>
        <v>1.3229387156452608E-4</v>
      </c>
      <c r="DB21" s="701">
        <f t="shared" si="163"/>
        <v>1.4048514553055422E-4</v>
      </c>
      <c r="DC21" s="701">
        <f t="shared" si="163"/>
        <v>1.5793173862772638E-4</v>
      </c>
      <c r="DD21" s="701">
        <f t="shared" si="163"/>
        <v>2.4843303263695672E-4</v>
      </c>
      <c r="DE21" s="701">
        <f t="shared" si="163"/>
        <v>2.6393939908911699E-4</v>
      </c>
      <c r="DF21" s="702">
        <f>DE21</f>
        <v>2.6393939908911699E-4</v>
      </c>
      <c r="DG21" s="702">
        <v>2.6393939908911699E-4</v>
      </c>
      <c r="DH21" s="702">
        <v>2.6393939908911699E-4</v>
      </c>
      <c r="DI21" s="702">
        <v>2.6393939908911699E-4</v>
      </c>
      <c r="DJ21" s="702">
        <v>2.6393939908911699E-4</v>
      </c>
      <c r="DK21" s="702">
        <v>2.6393939908911699E-4</v>
      </c>
      <c r="DL21" s="702">
        <v>2.6393939908911699E-4</v>
      </c>
      <c r="DM21" s="702">
        <v>2.6393939908911699E-4</v>
      </c>
      <c r="DN21" s="702">
        <v>2.6393939908911699E-4</v>
      </c>
      <c r="DO21" s="702">
        <f t="shared" ref="DO21:DO26" si="164">DF21</f>
        <v>2.6393939908911699E-4</v>
      </c>
      <c r="DP21" s="702">
        <f t="shared" ref="DP21:DR26" si="165">DO21</f>
        <v>2.6393939908911699E-4</v>
      </c>
      <c r="DQ21" s="702">
        <f t="shared" si="165"/>
        <v>2.6393939908911699E-4</v>
      </c>
      <c r="DR21" s="702">
        <f t="shared" si="165"/>
        <v>2.6393939908911699E-4</v>
      </c>
      <c r="DS21" s="131"/>
      <c r="DT21" s="643"/>
      <c r="DU21" s="701">
        <f t="shared" ref="DU21:DZ26" si="166">DU8/DU14</f>
        <v>4.5795560711682391E-3</v>
      </c>
      <c r="DV21" s="701">
        <f t="shared" si="166"/>
        <v>2.3957831106687197E-3</v>
      </c>
      <c r="DW21" s="701">
        <f t="shared" si="166"/>
        <v>1.8380816019397182E-3</v>
      </c>
      <c r="DX21" s="701">
        <f t="shared" si="166"/>
        <v>1.4456544668283936E-3</v>
      </c>
      <c r="DY21" s="701">
        <f t="shared" si="166"/>
        <v>1.3821285579481055E-3</v>
      </c>
      <c r="DZ21" s="701">
        <f t="shared" si="166"/>
        <v>1.4986021693480316E-3</v>
      </c>
      <c r="EA21" s="702">
        <f>AVERAGE(DV21,DW21,DY21,DZ21)</f>
        <v>1.778648859976144E-3</v>
      </c>
      <c r="EB21" s="702">
        <v>4.3075666438960733E-3</v>
      </c>
      <c r="EC21" s="702">
        <v>4.3075666438960733E-3</v>
      </c>
      <c r="ED21" s="702">
        <v>4.3075666438960733E-3</v>
      </c>
      <c r="EE21" s="702">
        <v>4.3075666438960733E-3</v>
      </c>
      <c r="EF21" s="702">
        <v>4.3075666438960733E-3</v>
      </c>
      <c r="EG21" s="702">
        <v>4.3075666438960733E-3</v>
      </c>
      <c r="EH21" s="702">
        <v>4.3075666438960733E-3</v>
      </c>
      <c r="EI21" s="702">
        <v>4.3075666438960733E-3</v>
      </c>
      <c r="EJ21" s="702">
        <v>4.3075666438960733E-3</v>
      </c>
      <c r="EK21" s="702">
        <v>4.3075666438960733E-3</v>
      </c>
      <c r="EL21" s="702">
        <v>4.3075666438960733E-3</v>
      </c>
      <c r="EM21" s="702">
        <v>4.3075666438960733E-3</v>
      </c>
      <c r="EN21" s="131"/>
      <c r="EO21" s="701">
        <f t="shared" ref="EO21:ET26" si="167">EO8/EO14</f>
        <v>6.6501565446850622E-4</v>
      </c>
      <c r="EP21" s="701">
        <f t="shared" si="167"/>
        <v>6.581042352191912E-4</v>
      </c>
      <c r="EQ21" s="701">
        <f t="shared" si="167"/>
        <v>7.2465499255436902E-4</v>
      </c>
      <c r="ER21" s="701">
        <f t="shared" si="167"/>
        <v>7.0163688696470291E-4</v>
      </c>
      <c r="ES21" s="701">
        <f t="shared" si="167"/>
        <v>1.0901637377956303E-3</v>
      </c>
      <c r="ET21" s="701">
        <f t="shared" si="167"/>
        <v>1.0405498317997298E-3</v>
      </c>
      <c r="EU21" s="702">
        <f t="shared" ref="EU21:EU26" si="168">ET21</f>
        <v>1.0405498317997298E-3</v>
      </c>
      <c r="EV21" s="702">
        <f>EU21</f>
        <v>1.0405498317997298E-3</v>
      </c>
      <c r="EW21" s="702">
        <f t="shared" ref="EW21:FG21" si="169">EV21</f>
        <v>1.0405498317997298E-3</v>
      </c>
      <c r="EX21" s="702">
        <f t="shared" si="169"/>
        <v>1.0405498317997298E-3</v>
      </c>
      <c r="EY21" s="702">
        <f t="shared" si="169"/>
        <v>1.0405498317997298E-3</v>
      </c>
      <c r="EZ21" s="702">
        <f t="shared" si="169"/>
        <v>1.0405498317997298E-3</v>
      </c>
      <c r="FA21" s="702">
        <f t="shared" si="169"/>
        <v>1.0405498317997298E-3</v>
      </c>
      <c r="FB21" s="702">
        <f t="shared" si="169"/>
        <v>1.0405498317997298E-3</v>
      </c>
      <c r="FC21" s="702">
        <f t="shared" si="169"/>
        <v>1.0405498317997298E-3</v>
      </c>
      <c r="FD21" s="702">
        <f t="shared" si="169"/>
        <v>1.0405498317997298E-3</v>
      </c>
      <c r="FE21" s="702">
        <f t="shared" si="169"/>
        <v>1.0405498317997298E-3</v>
      </c>
      <c r="FF21" s="702">
        <f t="shared" si="169"/>
        <v>1.0405498317997298E-3</v>
      </c>
      <c r="FG21" s="702">
        <f t="shared" si="169"/>
        <v>1.0405498317997298E-3</v>
      </c>
      <c r="FH21" s="131"/>
      <c r="FI21" s="701">
        <f t="shared" ref="FI21:FN26" si="170">FI8/FI14</f>
        <v>3.8187966267210303E-3</v>
      </c>
      <c r="FJ21" s="701">
        <f t="shared" si="170"/>
        <v>2.0547217453624226E-3</v>
      </c>
      <c r="FK21" s="701">
        <f t="shared" si="170"/>
        <v>1.6182001651224658E-3</v>
      </c>
      <c r="FL21" s="701">
        <f t="shared" si="170"/>
        <v>1.2977868956800124E-3</v>
      </c>
      <c r="FM21" s="701">
        <f t="shared" si="170"/>
        <v>1.3237322318402651E-3</v>
      </c>
      <c r="FN21" s="701">
        <f t="shared" si="170"/>
        <v>1.4062606213037863E-3</v>
      </c>
      <c r="FO21" s="702">
        <f>AVERAGE(FJ21,FK21,FM21,FN21)</f>
        <v>1.6007286909072349E-3</v>
      </c>
      <c r="FP21" s="702">
        <v>1.4062606213037863E-3</v>
      </c>
      <c r="FQ21" s="702">
        <v>1.4062606213037863E-3</v>
      </c>
      <c r="FR21" s="702">
        <v>1.4062606213037863E-3</v>
      </c>
      <c r="FS21" s="702">
        <v>1.4062606213037863E-3</v>
      </c>
      <c r="FT21" s="702">
        <v>1.4062606213037863E-3</v>
      </c>
      <c r="FU21" s="702">
        <v>1.4062606213037863E-3</v>
      </c>
      <c r="FV21" s="702">
        <v>1.4062606213037863E-3</v>
      </c>
      <c r="FW21" s="702">
        <v>4.3075666438960733E-3</v>
      </c>
      <c r="FX21" s="702">
        <v>4.3075666438960733E-3</v>
      </c>
      <c r="FY21" s="702">
        <v>4.3075666438960733E-3</v>
      </c>
      <c r="FZ21" s="702">
        <v>4.3075666438960733E-3</v>
      </c>
      <c r="GA21" s="702">
        <v>4.3075666438960733E-3</v>
      </c>
      <c r="GB21" s="131"/>
      <c r="GC21" s="701">
        <f t="shared" ref="GC21:GH26" si="171">GC8/GC14</f>
        <v>1.4853751240812842E-2</v>
      </c>
      <c r="GD21" s="701">
        <f t="shared" si="171"/>
        <v>5.8306489553420623E-3</v>
      </c>
      <c r="GE21" s="701">
        <f t="shared" si="171"/>
        <v>3.7683980859092568E-3</v>
      </c>
      <c r="GF21" s="701">
        <f t="shared" si="171"/>
        <v>2.0015341708619298E-3</v>
      </c>
      <c r="GG21" s="701">
        <f t="shared" si="171"/>
        <v>9.6776747024561883E-4</v>
      </c>
      <c r="GH21" s="701">
        <f t="shared" si="171"/>
        <v>1.2154421930628636E-3</v>
      </c>
      <c r="GI21" s="702">
        <f>AVERAGE(GD21,GE21,GG21,GH21)</f>
        <v>2.9455641761399502E-3</v>
      </c>
      <c r="GJ21" s="702">
        <f t="shared" ref="GJ21:GJ26" si="172">GI21</f>
        <v>2.9455641761399502E-3</v>
      </c>
      <c r="GK21" s="702">
        <f t="shared" ref="GK21:GK26" si="173">GJ21</f>
        <v>2.9455641761399502E-3</v>
      </c>
      <c r="GL21" s="702">
        <f t="shared" ref="GL21:GL26" si="174">GK21</f>
        <v>2.9455641761399502E-3</v>
      </c>
      <c r="GM21" s="702">
        <f t="shared" ref="GM21:GM26" si="175">GL21</f>
        <v>2.9455641761399502E-3</v>
      </c>
      <c r="GN21" s="702">
        <f t="shared" ref="GN21:GN26" si="176">GM21</f>
        <v>2.9455641761399502E-3</v>
      </c>
      <c r="GO21" s="702">
        <f t="shared" ref="GO21:GO26" si="177">GN21</f>
        <v>2.9455641761399502E-3</v>
      </c>
      <c r="GP21" s="702">
        <f t="shared" ref="GP21:GP26" si="178">GO21</f>
        <v>2.9455641761399502E-3</v>
      </c>
      <c r="GQ21" s="702">
        <f t="shared" ref="GQ21:GQ26" si="179">GP21</f>
        <v>2.9455641761399502E-3</v>
      </c>
      <c r="GR21" s="702">
        <f t="shared" ref="GR21:GR26" si="180">GI21</f>
        <v>2.9455641761399502E-3</v>
      </c>
      <c r="GS21" s="702">
        <f t="shared" ref="GS21:GU26" si="181">GR21</f>
        <v>2.9455641761399502E-3</v>
      </c>
      <c r="GT21" s="702">
        <f t="shared" si="181"/>
        <v>2.9455641761399502E-3</v>
      </c>
      <c r="GU21" s="702">
        <f t="shared" si="181"/>
        <v>2.9455641761399502E-3</v>
      </c>
      <c r="GV21" s="131"/>
      <c r="GW21" s="643"/>
      <c r="GX21" s="701">
        <f t="shared" ref="GX21:HC26" si="182">GX8/GX14</f>
        <v>7.7051014855805261E-3</v>
      </c>
      <c r="GY21" s="701">
        <f t="shared" si="182"/>
        <v>7.8846343271588622E-3</v>
      </c>
      <c r="GZ21" s="701">
        <f t="shared" si="182"/>
        <v>7.2497753020358676E-3</v>
      </c>
      <c r="HA21" s="701">
        <f t="shared" si="182"/>
        <v>7.2948528636219805E-3</v>
      </c>
      <c r="HB21" s="701">
        <f t="shared" si="182"/>
        <v>7.6810095269575045E-3</v>
      </c>
      <c r="HC21" s="701">
        <f t="shared" si="182"/>
        <v>7.8907756480140687E-3</v>
      </c>
      <c r="HD21" s="702">
        <f>HC21</f>
        <v>7.8907756480140687E-3</v>
      </c>
      <c r="HE21" s="702">
        <f t="shared" ref="HE21:HE22" si="183">HD21</f>
        <v>7.8907756480140687E-3</v>
      </c>
      <c r="HF21" s="702">
        <f t="shared" ref="HF21:HF22" si="184">HE21</f>
        <v>7.8907756480140687E-3</v>
      </c>
      <c r="HG21" s="702">
        <f t="shared" ref="HG21:HG22" si="185">HF21</f>
        <v>7.8907756480140687E-3</v>
      </c>
      <c r="HH21" s="702">
        <f t="shared" ref="HH21:HH22" si="186">HG21</f>
        <v>7.8907756480140687E-3</v>
      </c>
      <c r="HI21" s="702">
        <f t="shared" ref="HI21:HI22" si="187">HH21</f>
        <v>7.8907756480140687E-3</v>
      </c>
      <c r="HJ21" s="702">
        <f t="shared" ref="HJ21:HJ22" si="188">HI21</f>
        <v>7.8907756480140687E-3</v>
      </c>
      <c r="HK21" s="702">
        <f t="shared" ref="HK21:HK22" si="189">HJ21</f>
        <v>7.8907756480140687E-3</v>
      </c>
      <c r="HL21" s="702">
        <f t="shared" ref="HL21:HL22" si="190">HK21</f>
        <v>7.8907756480140687E-3</v>
      </c>
      <c r="HM21" s="702">
        <f t="shared" ref="HM21" si="191">HD21</f>
        <v>7.8907756480140687E-3</v>
      </c>
      <c r="HN21" s="702">
        <f t="shared" ref="HN21:HP22" si="192">HM21</f>
        <v>7.8907756480140687E-3</v>
      </c>
      <c r="HO21" s="702">
        <f t="shared" si="192"/>
        <v>7.8907756480140687E-3</v>
      </c>
      <c r="HP21" s="702">
        <f t="shared" si="192"/>
        <v>7.8907756480140687E-3</v>
      </c>
      <c r="HQ21" s="131"/>
      <c r="HR21" s="701">
        <f t="shared" ref="HR21:HW26" si="193">HR8/HR14</f>
        <v>5.9319396378590752E-4</v>
      </c>
      <c r="HS21" s="701">
        <f t="shared" si="193"/>
        <v>4.7765629975586458E-4</v>
      </c>
      <c r="HT21" s="701">
        <f t="shared" si="193"/>
        <v>4.5125036166389278E-4</v>
      </c>
      <c r="HU21" s="701">
        <f t="shared" si="193"/>
        <v>4.1194589954367028E-4</v>
      </c>
      <c r="HV21" s="701">
        <f t="shared" si="193"/>
        <v>3.4384137451255823E-4</v>
      </c>
      <c r="HW21" s="701">
        <f t="shared" si="193"/>
        <v>3.5036234842876973E-4</v>
      </c>
      <c r="HX21" s="702">
        <f t="shared" ref="HX21:IJ26" si="194">HW21</f>
        <v>3.5036234842876973E-4</v>
      </c>
      <c r="HY21" s="702">
        <f t="shared" ref="HY21:HY26" si="195">HX21</f>
        <v>3.5036234842876973E-4</v>
      </c>
      <c r="HZ21" s="702">
        <f t="shared" ref="HZ21:HZ26" si="196">HY21</f>
        <v>3.5036234842876973E-4</v>
      </c>
      <c r="IA21" s="702">
        <f t="shared" ref="IA21:IA26" si="197">HZ21</f>
        <v>3.5036234842876973E-4</v>
      </c>
      <c r="IB21" s="702">
        <f t="shared" ref="IB21:IB26" si="198">IA21</f>
        <v>3.5036234842876973E-4</v>
      </c>
      <c r="IC21" s="702">
        <f t="shared" ref="IC21:IC26" si="199">IB21</f>
        <v>3.5036234842876973E-4</v>
      </c>
      <c r="ID21" s="702">
        <f t="shared" ref="ID21:ID26" si="200">IC21</f>
        <v>3.5036234842876973E-4</v>
      </c>
      <c r="IE21" s="702">
        <f t="shared" ref="IE21:IE26" si="201">ID21</f>
        <v>3.5036234842876973E-4</v>
      </c>
      <c r="IF21" s="702">
        <f t="shared" ref="IF21:IF26" si="202">IE21</f>
        <v>3.5036234842876973E-4</v>
      </c>
      <c r="IG21" s="702">
        <f t="shared" ref="IG21:IG26" si="203">HX21</f>
        <v>3.5036234842876973E-4</v>
      </c>
      <c r="IH21" s="702">
        <f t="shared" si="194"/>
        <v>3.5036234842876973E-4</v>
      </c>
      <c r="II21" s="702">
        <f t="shared" si="194"/>
        <v>3.5036234842876973E-4</v>
      </c>
      <c r="IJ21" s="702">
        <f t="shared" si="194"/>
        <v>3.5036234842876973E-4</v>
      </c>
      <c r="IK21" s="131"/>
      <c r="IL21" s="701">
        <f t="shared" ref="IL21:IQ26" si="204">IL8/IL14</f>
        <v>6.3229594614085454E-3</v>
      </c>
      <c r="IM21" s="701">
        <f t="shared" si="204"/>
        <v>6.4308363472724544E-3</v>
      </c>
      <c r="IN21" s="701">
        <f t="shared" si="204"/>
        <v>5.9071906902381172E-3</v>
      </c>
      <c r="IO21" s="701">
        <f t="shared" si="204"/>
        <v>5.9269298967950419E-3</v>
      </c>
      <c r="IP21" s="701">
        <f t="shared" si="204"/>
        <v>6.2134914064028548E-3</v>
      </c>
      <c r="IQ21" s="701">
        <f t="shared" si="204"/>
        <v>6.3706580110121681E-3</v>
      </c>
      <c r="IR21" s="702">
        <f>IQ21</f>
        <v>6.3706580110121681E-3</v>
      </c>
      <c r="IS21" s="702">
        <f t="shared" ref="IS21:IS26" si="205">IR21</f>
        <v>6.3706580110121681E-3</v>
      </c>
      <c r="IT21" s="702">
        <f t="shared" ref="IT21:IT26" si="206">IS21</f>
        <v>6.3706580110121681E-3</v>
      </c>
      <c r="IU21" s="702">
        <f t="shared" ref="IU21:IU26" si="207">IT21</f>
        <v>6.3706580110121681E-3</v>
      </c>
      <c r="IV21" s="702">
        <f t="shared" ref="IV21:IV26" si="208">IU21</f>
        <v>6.3706580110121681E-3</v>
      </c>
      <c r="IW21" s="702">
        <f t="shared" ref="IW21:IW26" si="209">IV21</f>
        <v>6.3706580110121681E-3</v>
      </c>
      <c r="IX21" s="702">
        <f t="shared" ref="IX21:IX26" si="210">IW21</f>
        <v>6.3706580110121681E-3</v>
      </c>
      <c r="IY21" s="702">
        <f t="shared" ref="IY21:IY26" si="211">IX21</f>
        <v>6.3706580110121681E-3</v>
      </c>
      <c r="IZ21" s="702">
        <f t="shared" ref="IZ21:IZ26" si="212">IY21</f>
        <v>6.3706580110121681E-3</v>
      </c>
      <c r="JA21" s="702">
        <f t="shared" ref="JA21:JA26" si="213">IR21</f>
        <v>6.3706580110121681E-3</v>
      </c>
      <c r="JB21" s="702">
        <f t="shared" ref="JB21:JD26" si="214">JA21</f>
        <v>6.3706580110121681E-3</v>
      </c>
      <c r="JC21" s="702">
        <f t="shared" si="214"/>
        <v>6.3706580110121681E-3</v>
      </c>
      <c r="JD21" s="702">
        <f t="shared" si="214"/>
        <v>6.3706580110121681E-3</v>
      </c>
      <c r="JE21" s="676"/>
      <c r="JF21" s="701">
        <f t="shared" ref="JF21:JK26" si="215">JF8/JF14</f>
        <v>4.3424789040823954E-5</v>
      </c>
      <c r="JG21" s="701">
        <f t="shared" si="215"/>
        <v>4.3750729178819647E-5</v>
      </c>
      <c r="JH21" s="701">
        <f t="shared" si="215"/>
        <v>3.8790674512167955E-5</v>
      </c>
      <c r="JI21" s="701">
        <f t="shared" si="215"/>
        <v>4.6481581937257257E-5</v>
      </c>
      <c r="JJ21" s="701">
        <f t="shared" si="215"/>
        <v>7.8901478176544187E-5</v>
      </c>
      <c r="JK21" s="701">
        <f t="shared" si="215"/>
        <v>1.4498079668275439E-4</v>
      </c>
      <c r="JL21" s="702">
        <f t="shared" ref="JL21:JX26" si="216">JK21</f>
        <v>1.4498079668275439E-4</v>
      </c>
      <c r="JM21" s="702">
        <f t="shared" ref="JM21:JM26" si="217">JL21</f>
        <v>1.4498079668275439E-4</v>
      </c>
      <c r="JN21" s="702">
        <f t="shared" ref="JN21:JN26" si="218">JM21</f>
        <v>1.4498079668275439E-4</v>
      </c>
      <c r="JO21" s="702">
        <f t="shared" ref="JO21:JO26" si="219">JN21</f>
        <v>1.4498079668275439E-4</v>
      </c>
      <c r="JP21" s="702">
        <f t="shared" ref="JP21:JP26" si="220">JO21</f>
        <v>1.4498079668275439E-4</v>
      </c>
      <c r="JQ21" s="702">
        <f t="shared" ref="JQ21:JQ26" si="221">JP21</f>
        <v>1.4498079668275439E-4</v>
      </c>
      <c r="JR21" s="702">
        <f t="shared" ref="JR21:JR26" si="222">JQ21</f>
        <v>1.4498079668275439E-4</v>
      </c>
      <c r="JS21" s="702">
        <f t="shared" ref="JS21:JS26" si="223">JR21</f>
        <v>1.4498079668275439E-4</v>
      </c>
      <c r="JT21" s="702">
        <f t="shared" ref="JT21:JT26" si="224">JS21</f>
        <v>1.4498079668275439E-4</v>
      </c>
      <c r="JU21" s="702">
        <f t="shared" ref="JU21:JU26" si="225">JL21</f>
        <v>1.4498079668275439E-4</v>
      </c>
      <c r="JV21" s="702">
        <f t="shared" si="216"/>
        <v>1.4498079668275439E-4</v>
      </c>
      <c r="JW21" s="702">
        <f t="shared" si="216"/>
        <v>1.4498079668275439E-4</v>
      </c>
      <c r="JX21" s="702">
        <f t="shared" si="216"/>
        <v>1.4498079668275439E-4</v>
      </c>
      <c r="JZ21" s="1360" t="s">
        <v>358</v>
      </c>
      <c r="KA21" s="1348">
        <f t="shared" ref="KA21:LM21" si="226">KA8/KA14</f>
        <v>1.2159769078272332E-2</v>
      </c>
      <c r="KB21" s="1347">
        <f t="shared" si="226"/>
        <v>1.3883611748007415E-2</v>
      </c>
      <c r="KC21" s="1347">
        <f t="shared" si="226"/>
        <v>1.3915543313854882E-2</v>
      </c>
      <c r="KD21" s="1347">
        <f t="shared" si="226"/>
        <v>1.3948143881995728E-2</v>
      </c>
      <c r="KE21" s="1347">
        <f t="shared" si="226"/>
        <v>1.3970270517296161E-2</v>
      </c>
      <c r="KF21" s="1347">
        <f t="shared" si="226"/>
        <v>1.3986370462691737E-2</v>
      </c>
      <c r="KG21" s="1347">
        <f t="shared" si="226"/>
        <v>1.400774601868259E-2</v>
      </c>
      <c r="KH21" s="1347">
        <f t="shared" si="226"/>
        <v>1.4039704114379081E-2</v>
      </c>
      <c r="KI21" s="1347">
        <f t="shared" si="226"/>
        <v>1.4079007870192072E-2</v>
      </c>
      <c r="KJ21" s="1348">
        <f t="shared" si="226"/>
        <v>1.4125840773925423E-2</v>
      </c>
      <c r="KK21" s="1348">
        <f t="shared" si="226"/>
        <v>1.4173043507722381E-2</v>
      </c>
      <c r="KL21" s="1348">
        <f t="shared" si="226"/>
        <v>1.4305905402066046E-2</v>
      </c>
      <c r="KM21" s="1349">
        <f t="shared" si="226"/>
        <v>1.4304411262697414E-2</v>
      </c>
      <c r="KN21" s="1347">
        <f t="shared" si="226"/>
        <v>6.3127817097728793E-3</v>
      </c>
      <c r="KO21" s="1347">
        <f t="shared" si="226"/>
        <v>6.3118244349819807E-3</v>
      </c>
      <c r="KP21" s="1347">
        <f t="shared" si="226"/>
        <v>6.3125412245899062E-3</v>
      </c>
      <c r="KQ21" s="1347">
        <f t="shared" si="226"/>
        <v>6.3117517795136411E-3</v>
      </c>
      <c r="KR21" s="1347">
        <f t="shared" si="226"/>
        <v>6.311947623228847E-3</v>
      </c>
      <c r="KS21" s="1347">
        <f t="shared" si="226"/>
        <v>6.3118801957026465E-3</v>
      </c>
      <c r="KT21" s="1347">
        <f t="shared" si="226"/>
        <v>6.3115707784125695E-3</v>
      </c>
      <c r="KU21" s="1347">
        <f t="shared" si="226"/>
        <v>6.3121796749104307E-3</v>
      </c>
      <c r="KV21" s="1347">
        <f t="shared" si="226"/>
        <v>6.3122812291457062E-3</v>
      </c>
      <c r="KW21" s="1348">
        <f t="shared" si="226"/>
        <v>6.3121705358544422E-3</v>
      </c>
      <c r="KX21" s="1348">
        <f t="shared" si="226"/>
        <v>6.3121046237542729E-3</v>
      </c>
      <c r="KY21" s="1348">
        <f t="shared" si="226"/>
        <v>6.3128992033888122E-3</v>
      </c>
      <c r="KZ21" s="1349">
        <f t="shared" si="226"/>
        <v>6.3126304010586252E-3</v>
      </c>
      <c r="LA21" s="1347">
        <f t="shared" si="226"/>
        <v>1.8472550788045213E-2</v>
      </c>
      <c r="LB21" s="1347">
        <f t="shared" si="226"/>
        <v>2.0195436182989395E-2</v>
      </c>
      <c r="LC21" s="1347">
        <f t="shared" si="226"/>
        <v>2.0228084538444789E-2</v>
      </c>
      <c r="LD21" s="1347">
        <f t="shared" si="226"/>
        <v>2.0259895661509368E-2</v>
      </c>
      <c r="LE21" s="1347">
        <f t="shared" si="226"/>
        <v>2.0282218140525009E-2</v>
      </c>
      <c r="LF21" s="1347">
        <f t="shared" si="226"/>
        <v>2.0298250658394384E-2</v>
      </c>
      <c r="LG21" s="1347">
        <f t="shared" si="226"/>
        <v>2.0319316797095161E-2</v>
      </c>
      <c r="LH21" s="1347">
        <f t="shared" si="226"/>
        <v>2.035188378928951E-2</v>
      </c>
      <c r="LI21" s="1347">
        <f t="shared" si="226"/>
        <v>2.0391289099337778E-2</v>
      </c>
      <c r="LJ21" s="1348">
        <f t="shared" si="226"/>
        <v>2.0438011309779864E-2</v>
      </c>
      <c r="LK21" s="1348">
        <f t="shared" si="226"/>
        <v>2.0485148131476654E-2</v>
      </c>
      <c r="LL21" s="1348">
        <f t="shared" si="226"/>
        <v>2.0618804605454857E-2</v>
      </c>
      <c r="LM21" s="1349">
        <f t="shared" si="226"/>
        <v>2.0617041663756039E-2</v>
      </c>
    </row>
    <row r="22" spans="1:325" x14ac:dyDescent="0.25">
      <c r="A22" s="687" t="s">
        <v>357</v>
      </c>
      <c r="B22" s="692" t="s">
        <v>305</v>
      </c>
      <c r="C22" s="703">
        <f t="shared" ref="C22:H26" si="227">C9/C15</f>
        <v>1.7094401550844272E-2</v>
      </c>
      <c r="D22" s="704">
        <f t="shared" si="153"/>
        <v>1.7908601962362769E-2</v>
      </c>
      <c r="E22" s="704">
        <f t="shared" si="153"/>
        <v>1.7773512082857223E-2</v>
      </c>
      <c r="F22" s="703">
        <f t="shared" si="153"/>
        <v>1.8099893530038057E-2</v>
      </c>
      <c r="G22" s="704">
        <f t="shared" si="153"/>
        <v>1.8230202907897831E-2</v>
      </c>
      <c r="H22" s="704">
        <f t="shared" si="153"/>
        <v>1.7949766449311365E-2</v>
      </c>
      <c r="I22" s="705">
        <f>AVERAGE(D22,E22,G22,H22)</f>
        <v>1.7965520850607299E-2</v>
      </c>
      <c r="J22" s="705">
        <v>1.7965520850607299E-2</v>
      </c>
      <c r="K22" s="705">
        <v>1.7965520850607299E-2</v>
      </c>
      <c r="L22" s="705">
        <v>1.7965520850607299E-2</v>
      </c>
      <c r="M22" s="705">
        <v>1.7965520850607299E-2</v>
      </c>
      <c r="N22" s="705">
        <v>1.7965520850607299E-2</v>
      </c>
      <c r="O22" s="705">
        <v>1.7965520850607299E-2</v>
      </c>
      <c r="P22" s="705">
        <v>1.7965520850607299E-2</v>
      </c>
      <c r="Q22" s="705">
        <v>1.7965520850607299E-2</v>
      </c>
      <c r="R22" s="705">
        <f t="shared" si="154"/>
        <v>1.7965520850607299E-2</v>
      </c>
      <c r="S22" s="705">
        <f t="shared" si="155"/>
        <v>1.7965520850607299E-2</v>
      </c>
      <c r="T22" s="705">
        <f t="shared" si="155"/>
        <v>1.7965520850607299E-2</v>
      </c>
      <c r="U22" s="705">
        <f t="shared" si="155"/>
        <v>1.7965520850607299E-2</v>
      </c>
      <c r="W22" s="704">
        <f t="shared" si="153"/>
        <v>3.9614731950168212E-4</v>
      </c>
      <c r="X22" s="704">
        <f t="shared" si="153"/>
        <v>3.8479926305110836E-4</v>
      </c>
      <c r="Y22" s="704">
        <f t="shared" si="153"/>
        <v>3.6382536382536385E-4</v>
      </c>
      <c r="Z22" s="704">
        <f t="shared" si="153"/>
        <v>1.5075492542809795E-3</v>
      </c>
      <c r="AA22" s="704">
        <f t="shared" si="153"/>
        <v>2.7246862308698346E-3</v>
      </c>
      <c r="AB22" s="704">
        <f t="shared" si="153"/>
        <v>3.8347137178167995E-3</v>
      </c>
      <c r="AC22" s="705">
        <f t="shared" si="156"/>
        <v>3.8347137178167995E-3</v>
      </c>
      <c r="AD22" s="705">
        <v>3.8347137178167995E-3</v>
      </c>
      <c r="AE22" s="705">
        <v>3.8347137178167995E-3</v>
      </c>
      <c r="AF22" s="705">
        <v>3.8347137178167995E-3</v>
      </c>
      <c r="AG22" s="705">
        <v>3.8347137178167995E-3</v>
      </c>
      <c r="AH22" s="705">
        <v>3.8347137178167995E-3</v>
      </c>
      <c r="AI22" s="705">
        <v>3.8347137178167995E-3</v>
      </c>
      <c r="AJ22" s="705">
        <v>3.8347137178167995E-3</v>
      </c>
      <c r="AK22" s="705">
        <v>3.8347137178167995E-3</v>
      </c>
      <c r="AL22" s="705">
        <f t="shared" si="157"/>
        <v>3.8347137178167995E-3</v>
      </c>
      <c r="AM22" s="705">
        <f t="shared" si="156"/>
        <v>3.8347137178167995E-3</v>
      </c>
      <c r="AN22" s="705">
        <f t="shared" si="156"/>
        <v>3.8347137178167995E-3</v>
      </c>
      <c r="AO22" s="705">
        <f t="shared" si="156"/>
        <v>3.8347137178167995E-3</v>
      </c>
      <c r="AQ22" s="704">
        <f>AQ9/AQ15</f>
        <v>1.380399905860641E-2</v>
      </c>
      <c r="AR22" s="704">
        <f t="shared" si="153"/>
        <v>1.4402336850897434E-2</v>
      </c>
      <c r="AS22" s="704">
        <f t="shared" si="153"/>
        <v>1.425437956502605E-2</v>
      </c>
      <c r="AT22" s="704">
        <f t="shared" si="153"/>
        <v>1.4722486401903968E-2</v>
      </c>
      <c r="AU22" s="704">
        <f t="shared" si="153"/>
        <v>1.5051396302476736E-2</v>
      </c>
      <c r="AV22" s="704">
        <f t="shared" si="153"/>
        <v>1.5031239027974451E-2</v>
      </c>
      <c r="AW22" s="705">
        <f>AVERAGE(AR22,AS22,AU22,AV22)</f>
        <v>1.4684837936593668E-2</v>
      </c>
      <c r="AX22" s="705">
        <v>1.4684837936593668E-2</v>
      </c>
      <c r="AY22" s="705">
        <v>1.4684837936593668E-2</v>
      </c>
      <c r="AZ22" s="705">
        <v>1.4684837936593668E-2</v>
      </c>
      <c r="BA22" s="705">
        <v>1.4684837936593668E-2</v>
      </c>
      <c r="BB22" s="705">
        <v>1.4684837936593668E-2</v>
      </c>
      <c r="BC22" s="705">
        <v>1.4684837936593668E-2</v>
      </c>
      <c r="BD22" s="705">
        <v>1.4684837936593668E-2</v>
      </c>
      <c r="BE22" s="705">
        <v>1.4684837936593668E-2</v>
      </c>
      <c r="BF22" s="705">
        <v>1.4684837936593668E-2</v>
      </c>
      <c r="BG22" s="705">
        <v>1.4684837936593668E-2</v>
      </c>
      <c r="BH22" s="705">
        <v>1.4684837936593668E-2</v>
      </c>
      <c r="BI22" s="705">
        <v>1.4684837936593668E-2</v>
      </c>
      <c r="BL22" s="704">
        <f t="shared" si="153"/>
        <v>2.3361333076020099E-4</v>
      </c>
      <c r="BM22" s="704">
        <f t="shared" si="153"/>
        <v>2.3625354380315704E-4</v>
      </c>
      <c r="BN22" s="704">
        <f t="shared" si="153"/>
        <v>2.3116685125876204E-4</v>
      </c>
      <c r="BO22" s="704">
        <f t="shared" si="153"/>
        <v>2.2058693772389573E-4</v>
      </c>
      <c r="BP22" s="704">
        <f t="shared" si="153"/>
        <v>2.5295072194502833E-4</v>
      </c>
      <c r="BQ22" s="704">
        <f t="shared" si="153"/>
        <v>2.6967886230695612E-4</v>
      </c>
      <c r="BR22" s="705">
        <f>BQ22</f>
        <v>2.6967886230695612E-4</v>
      </c>
      <c r="BS22" s="705">
        <v>2.6967886230695612E-4</v>
      </c>
      <c r="BT22" s="705">
        <v>2.6967886230695612E-4</v>
      </c>
      <c r="BU22" s="705">
        <v>2.6967886230695612E-4</v>
      </c>
      <c r="BV22" s="705">
        <v>2.6967886230695612E-4</v>
      </c>
      <c r="BW22" s="705">
        <v>2.6967886230695612E-4</v>
      </c>
      <c r="BX22" s="705">
        <v>2.6967886230695612E-4</v>
      </c>
      <c r="BY22" s="705">
        <v>2.6967886230695612E-4</v>
      </c>
      <c r="BZ22" s="705">
        <v>2.6967886230695612E-4</v>
      </c>
      <c r="CA22" s="705">
        <f t="shared" si="158"/>
        <v>2.6967886230695612E-4</v>
      </c>
      <c r="CB22" s="705">
        <f t="shared" si="159"/>
        <v>2.6967886230695612E-4</v>
      </c>
      <c r="CC22" s="705">
        <f t="shared" si="159"/>
        <v>2.6967886230695612E-4</v>
      </c>
      <c r="CD22" s="705">
        <f t="shared" si="159"/>
        <v>2.6967886230695612E-4</v>
      </c>
      <c r="CF22" s="704">
        <f t="shared" si="160"/>
        <v>0</v>
      </c>
      <c r="CG22" s="704">
        <f t="shared" si="160"/>
        <v>0</v>
      </c>
      <c r="CH22" s="704">
        <f t="shared" si="160"/>
        <v>0</v>
      </c>
      <c r="CI22" s="704">
        <f t="shared" si="160"/>
        <v>0</v>
      </c>
      <c r="CJ22" s="704">
        <f>CJ9/CJ15</f>
        <v>0</v>
      </c>
      <c r="CK22" s="704">
        <f t="shared" si="160"/>
        <v>0</v>
      </c>
      <c r="CL22" s="705">
        <f t="shared" ref="CL22:CL26" si="228">AVERAGE(CJ22:CK22)</f>
        <v>0</v>
      </c>
      <c r="CM22" s="705">
        <v>0</v>
      </c>
      <c r="CN22" s="705">
        <v>0</v>
      </c>
      <c r="CO22" s="705">
        <v>0</v>
      </c>
      <c r="CP22" s="705">
        <v>0</v>
      </c>
      <c r="CQ22" s="705">
        <v>0</v>
      </c>
      <c r="CR22" s="705">
        <v>0</v>
      </c>
      <c r="CS22" s="705">
        <v>0</v>
      </c>
      <c r="CT22" s="705">
        <v>0</v>
      </c>
      <c r="CU22" s="705">
        <f t="shared" si="161"/>
        <v>0</v>
      </c>
      <c r="CV22" s="705">
        <f t="shared" si="162"/>
        <v>0</v>
      </c>
      <c r="CW22" s="705">
        <f t="shared" si="162"/>
        <v>0</v>
      </c>
      <c r="CX22" s="705">
        <f t="shared" si="162"/>
        <v>0</v>
      </c>
      <c r="CZ22" s="704">
        <f t="shared" si="163"/>
        <v>1.8757966310226469E-4</v>
      </c>
      <c r="DA22" s="704">
        <f t="shared" si="163"/>
        <v>1.8898255061116024E-4</v>
      </c>
      <c r="DB22" s="704">
        <f t="shared" si="163"/>
        <v>1.8443960128360624E-4</v>
      </c>
      <c r="DC22" s="704">
        <f t="shared" si="163"/>
        <v>1.7568599524945069E-4</v>
      </c>
      <c r="DD22" s="704">
        <f t="shared" si="163"/>
        <v>2.0109295786573342E-4</v>
      </c>
      <c r="DE22" s="704">
        <f t="shared" si="163"/>
        <v>2.1391816700033252E-4</v>
      </c>
      <c r="DF22" s="705">
        <f>DE22</f>
        <v>2.1391816700033252E-4</v>
      </c>
      <c r="DG22" s="705">
        <v>2.1391816700033252E-4</v>
      </c>
      <c r="DH22" s="705">
        <v>2.1391816700033252E-4</v>
      </c>
      <c r="DI22" s="705">
        <v>2.1391816700033252E-4</v>
      </c>
      <c r="DJ22" s="705">
        <v>2.1391816700033252E-4</v>
      </c>
      <c r="DK22" s="705">
        <v>2.1391816700033252E-4</v>
      </c>
      <c r="DL22" s="705">
        <v>2.1391816700033252E-4</v>
      </c>
      <c r="DM22" s="705">
        <v>2.1391816700033252E-4</v>
      </c>
      <c r="DN22" s="705">
        <v>2.1391816700033252E-4</v>
      </c>
      <c r="DO22" s="705">
        <f t="shared" si="164"/>
        <v>2.1391816700033252E-4</v>
      </c>
      <c r="DP22" s="705">
        <f t="shared" si="165"/>
        <v>2.1391816700033252E-4</v>
      </c>
      <c r="DQ22" s="705">
        <f t="shared" si="165"/>
        <v>2.1391816700033252E-4</v>
      </c>
      <c r="DR22" s="705">
        <f t="shared" si="165"/>
        <v>2.1391816700033252E-4</v>
      </c>
      <c r="DU22" s="704">
        <f t="shared" si="166"/>
        <v>1.8108660670107506E-3</v>
      </c>
      <c r="DV22" s="704">
        <f t="shared" si="166"/>
        <v>1.7777349993583237E-3</v>
      </c>
      <c r="DW22" s="704">
        <f t="shared" si="166"/>
        <v>1.767402255193573E-3</v>
      </c>
      <c r="DX22" s="704">
        <f t="shared" si="166"/>
        <v>1.8999888235951554E-3</v>
      </c>
      <c r="DY22" s="704">
        <f t="shared" si="166"/>
        <v>1.8742021327739819E-3</v>
      </c>
      <c r="DZ22" s="704">
        <f t="shared" si="166"/>
        <v>1.9668969196518209E-3</v>
      </c>
      <c r="EA22" s="705">
        <f>AVERAGE(DV22,DW22,DY22,DZ22)</f>
        <v>1.8465590767444248E-3</v>
      </c>
      <c r="EB22" s="705">
        <v>7.3458177058829564E-3</v>
      </c>
      <c r="EC22" s="705">
        <v>7.3458177058829564E-3</v>
      </c>
      <c r="ED22" s="705">
        <v>7.3458177058829564E-3</v>
      </c>
      <c r="EE22" s="705">
        <v>7.3458177058829564E-3</v>
      </c>
      <c r="EF22" s="705">
        <v>7.3458177058829564E-3</v>
      </c>
      <c r="EG22" s="705">
        <v>7.3458177058829564E-3</v>
      </c>
      <c r="EH22" s="705">
        <v>7.3458177058829564E-3</v>
      </c>
      <c r="EI22" s="705">
        <v>7.3458177058829564E-3</v>
      </c>
      <c r="EJ22" s="705">
        <v>7.3458177058829564E-3</v>
      </c>
      <c r="EK22" s="705">
        <v>7.3458177058829564E-3</v>
      </c>
      <c r="EL22" s="705">
        <v>7.3458177058829564E-3</v>
      </c>
      <c r="EM22" s="705">
        <v>7.3458177058829564E-3</v>
      </c>
      <c r="EO22" s="704">
        <f t="shared" si="167"/>
        <v>1.2889569500203987E-3</v>
      </c>
      <c r="EP22" s="704">
        <f t="shared" si="167"/>
        <v>1.2651733345771289E-3</v>
      </c>
      <c r="EQ22" s="704">
        <f t="shared" si="167"/>
        <v>1.4091014091014091E-3</v>
      </c>
      <c r="ER22" s="704">
        <f t="shared" si="167"/>
        <v>1.1853249861903884E-3</v>
      </c>
      <c r="ES22" s="704">
        <f t="shared" si="167"/>
        <v>1.3881559323589473E-3</v>
      </c>
      <c r="ET22" s="704">
        <f t="shared" si="167"/>
        <v>1.0402082665632081E-3</v>
      </c>
      <c r="EU22" s="705">
        <f t="shared" si="168"/>
        <v>1.0402082665632081E-3</v>
      </c>
      <c r="EV22" s="705">
        <f>EU22</f>
        <v>1.0402082665632081E-3</v>
      </c>
      <c r="EW22" s="705">
        <f t="shared" ref="EW22:FG26" si="229">EV22</f>
        <v>1.0402082665632081E-3</v>
      </c>
      <c r="EX22" s="705">
        <f t="shared" si="229"/>
        <v>1.0402082665632081E-3</v>
      </c>
      <c r="EY22" s="705">
        <f t="shared" si="229"/>
        <v>1.0402082665632081E-3</v>
      </c>
      <c r="EZ22" s="705">
        <f t="shared" si="229"/>
        <v>1.0402082665632081E-3</v>
      </c>
      <c r="FA22" s="705">
        <f t="shared" si="229"/>
        <v>1.0402082665632081E-3</v>
      </c>
      <c r="FB22" s="705">
        <f t="shared" si="229"/>
        <v>1.0402082665632081E-3</v>
      </c>
      <c r="FC22" s="705">
        <f t="shared" si="229"/>
        <v>1.0402082665632081E-3</v>
      </c>
      <c r="FD22" s="705">
        <f t="shared" si="229"/>
        <v>1.0402082665632081E-3</v>
      </c>
      <c r="FE22" s="705">
        <f t="shared" si="229"/>
        <v>1.0402082665632081E-3</v>
      </c>
      <c r="FF22" s="705">
        <f t="shared" si="229"/>
        <v>1.0402082665632081E-3</v>
      </c>
      <c r="FG22" s="705">
        <f t="shared" si="229"/>
        <v>1.0402082665632081E-3</v>
      </c>
      <c r="FI22" s="704">
        <f t="shared" si="170"/>
        <v>1.7080235161982611E-3</v>
      </c>
      <c r="FJ22" s="704">
        <f t="shared" si="170"/>
        <v>1.6751786585038648E-3</v>
      </c>
      <c r="FK22" s="704">
        <f t="shared" si="170"/>
        <v>1.6949765890113687E-3</v>
      </c>
      <c r="FL22" s="704">
        <f t="shared" si="170"/>
        <v>1.7545174725578476E-3</v>
      </c>
      <c r="FM22" s="704">
        <f t="shared" si="170"/>
        <v>1.7745571544993668E-3</v>
      </c>
      <c r="FN22" s="704">
        <f t="shared" si="170"/>
        <v>1.7752882663560202E-3</v>
      </c>
      <c r="FO22" s="705">
        <f>AVERAGE(FJ22,FK22,FM22,FN22)</f>
        <v>1.7300001670926552E-3</v>
      </c>
      <c r="FP22" s="705">
        <v>1.7752882663560202E-3</v>
      </c>
      <c r="FQ22" s="705">
        <v>1.7752882663560202E-3</v>
      </c>
      <c r="FR22" s="705">
        <v>1.7752882663560202E-3</v>
      </c>
      <c r="FS22" s="705">
        <v>1.7752882663560202E-3</v>
      </c>
      <c r="FT22" s="705">
        <v>1.7752882663560202E-3</v>
      </c>
      <c r="FU22" s="705">
        <v>1.7752882663560202E-3</v>
      </c>
      <c r="FV22" s="705">
        <v>1.7752882663560202E-3</v>
      </c>
      <c r="FW22" s="705">
        <v>7.3458177058829564E-3</v>
      </c>
      <c r="FX22" s="705">
        <v>7.3458177058829564E-3</v>
      </c>
      <c r="FY22" s="705">
        <v>7.3458177058829564E-3</v>
      </c>
      <c r="FZ22" s="705">
        <v>7.3458177058829564E-3</v>
      </c>
      <c r="GA22" s="705">
        <v>7.3458177058829564E-3</v>
      </c>
      <c r="GC22" s="704">
        <f t="shared" si="171"/>
        <v>2.9056932494838962E-3</v>
      </c>
      <c r="GD22" s="704">
        <f t="shared" si="171"/>
        <v>2.3074086848959884E-3</v>
      </c>
      <c r="GE22" s="704">
        <f t="shared" si="171"/>
        <v>2.3205682447316033E-3</v>
      </c>
      <c r="GF22" s="704">
        <f t="shared" si="171"/>
        <v>2.3178556623987762E-3</v>
      </c>
      <c r="GG22" s="704">
        <f t="shared" si="171"/>
        <v>1.8424931564539903E-3</v>
      </c>
      <c r="GH22" s="704">
        <f t="shared" si="171"/>
        <v>2.3007957159995132E-3</v>
      </c>
      <c r="GI22" s="705">
        <f>AVERAGE(GD22,GE22,GG22,GH22)</f>
        <v>2.1928164505202736E-3</v>
      </c>
      <c r="GJ22" s="705">
        <f t="shared" si="172"/>
        <v>2.1928164505202736E-3</v>
      </c>
      <c r="GK22" s="705">
        <f t="shared" si="173"/>
        <v>2.1928164505202736E-3</v>
      </c>
      <c r="GL22" s="705">
        <f t="shared" si="174"/>
        <v>2.1928164505202736E-3</v>
      </c>
      <c r="GM22" s="705">
        <f t="shared" si="175"/>
        <v>2.1928164505202736E-3</v>
      </c>
      <c r="GN22" s="705">
        <f t="shared" si="176"/>
        <v>2.1928164505202736E-3</v>
      </c>
      <c r="GO22" s="705">
        <f t="shared" si="177"/>
        <v>2.1928164505202736E-3</v>
      </c>
      <c r="GP22" s="705">
        <f t="shared" si="178"/>
        <v>2.1928164505202736E-3</v>
      </c>
      <c r="GQ22" s="705">
        <f t="shared" si="179"/>
        <v>2.1928164505202736E-3</v>
      </c>
      <c r="GR22" s="705">
        <f t="shared" si="180"/>
        <v>2.1928164505202736E-3</v>
      </c>
      <c r="GS22" s="705">
        <f t="shared" si="181"/>
        <v>2.1928164505202736E-3</v>
      </c>
      <c r="GT22" s="705">
        <f t="shared" si="181"/>
        <v>2.1928164505202736E-3</v>
      </c>
      <c r="GU22" s="705">
        <f t="shared" si="181"/>
        <v>2.1928164505202736E-3</v>
      </c>
      <c r="GX22" s="704">
        <f t="shared" si="182"/>
        <v>4.4197900962457898E-3</v>
      </c>
      <c r="GY22" s="704">
        <f t="shared" si="182"/>
        <v>4.3050645759686399E-3</v>
      </c>
      <c r="GZ22" s="704">
        <f t="shared" si="182"/>
        <v>3.7264681655447269E-3</v>
      </c>
      <c r="HA22" s="704">
        <f t="shared" si="182"/>
        <v>3.3808624655149088E-3</v>
      </c>
      <c r="HB22" s="704">
        <f t="shared" si="182"/>
        <v>3.3149857770690557E-3</v>
      </c>
      <c r="HC22" s="704">
        <f t="shared" si="182"/>
        <v>3.4911687500824426E-3</v>
      </c>
      <c r="HD22" s="705">
        <f>HC22</f>
        <v>3.4911687500824426E-3</v>
      </c>
      <c r="HE22" s="705">
        <f t="shared" si="183"/>
        <v>3.4911687500824426E-3</v>
      </c>
      <c r="HF22" s="705">
        <f t="shared" si="184"/>
        <v>3.4911687500824426E-3</v>
      </c>
      <c r="HG22" s="705">
        <f t="shared" si="185"/>
        <v>3.4911687500824426E-3</v>
      </c>
      <c r="HH22" s="705">
        <f t="shared" si="186"/>
        <v>3.4911687500824426E-3</v>
      </c>
      <c r="HI22" s="705">
        <f t="shared" si="187"/>
        <v>3.4911687500824426E-3</v>
      </c>
      <c r="HJ22" s="705">
        <f t="shared" si="188"/>
        <v>3.4911687500824426E-3</v>
      </c>
      <c r="HK22" s="705">
        <f t="shared" si="189"/>
        <v>3.4911687500824426E-3</v>
      </c>
      <c r="HL22" s="705">
        <f t="shared" si="190"/>
        <v>3.4911687500824426E-3</v>
      </c>
      <c r="HM22" s="705">
        <f t="shared" ref="HM22" si="230">HL22</f>
        <v>3.4911687500824426E-3</v>
      </c>
      <c r="HN22" s="705">
        <f t="shared" si="192"/>
        <v>3.4911687500824426E-3</v>
      </c>
      <c r="HO22" s="705">
        <f t="shared" si="192"/>
        <v>3.4911687500824426E-3</v>
      </c>
      <c r="HP22" s="705">
        <f t="shared" si="192"/>
        <v>3.4911687500824426E-3</v>
      </c>
      <c r="HR22" s="704">
        <f t="shared" si="193"/>
        <v>8.1003257868254408E-4</v>
      </c>
      <c r="HS22" s="704">
        <f t="shared" si="193"/>
        <v>6.2384122949194832E-4</v>
      </c>
      <c r="HT22" s="704">
        <f t="shared" si="193"/>
        <v>5.9482559482559481E-4</v>
      </c>
      <c r="HU22" s="704">
        <f t="shared" si="193"/>
        <v>5.9841649788252627E-4</v>
      </c>
      <c r="HV22" s="704">
        <f t="shared" si="193"/>
        <v>5.3920106463529354E-4</v>
      </c>
      <c r="HW22" s="704">
        <f>HW9/HW15</f>
        <v>4.9480177004087742E-4</v>
      </c>
      <c r="HX22" s="705">
        <f t="shared" si="194"/>
        <v>4.9480177004087742E-4</v>
      </c>
      <c r="HY22" s="705">
        <f t="shared" si="195"/>
        <v>4.9480177004087742E-4</v>
      </c>
      <c r="HZ22" s="705">
        <f t="shared" si="196"/>
        <v>4.9480177004087742E-4</v>
      </c>
      <c r="IA22" s="705">
        <f t="shared" si="197"/>
        <v>4.9480177004087742E-4</v>
      </c>
      <c r="IB22" s="705">
        <f t="shared" si="198"/>
        <v>4.9480177004087742E-4</v>
      </c>
      <c r="IC22" s="705">
        <f t="shared" si="199"/>
        <v>4.9480177004087742E-4</v>
      </c>
      <c r="ID22" s="705">
        <f t="shared" si="200"/>
        <v>4.9480177004087742E-4</v>
      </c>
      <c r="IE22" s="705">
        <f t="shared" si="201"/>
        <v>4.9480177004087742E-4</v>
      </c>
      <c r="IF22" s="705">
        <f t="shared" si="202"/>
        <v>4.9480177004087742E-4</v>
      </c>
      <c r="IG22" s="705">
        <f t="shared" si="203"/>
        <v>4.9480177004087742E-4</v>
      </c>
      <c r="IH22" s="705">
        <f t="shared" si="194"/>
        <v>4.9480177004087742E-4</v>
      </c>
      <c r="II22" s="705">
        <f t="shared" si="194"/>
        <v>4.9480177004087742E-4</v>
      </c>
      <c r="IJ22" s="705">
        <f t="shared" si="194"/>
        <v>4.9480177004087742E-4</v>
      </c>
      <c r="IL22" s="704">
        <f t="shared" si="204"/>
        <v>3.7084848922640285E-3</v>
      </c>
      <c r="IM22" s="704">
        <f t="shared" si="204"/>
        <v>3.568503841478637E-3</v>
      </c>
      <c r="IN22" s="704">
        <f t="shared" si="204"/>
        <v>3.0934490088706111E-3</v>
      </c>
      <c r="IO22" s="704">
        <f t="shared" si="204"/>
        <v>2.8144896438962001E-3</v>
      </c>
      <c r="IP22" s="704">
        <f t="shared" si="204"/>
        <v>2.7459184597455411E-3</v>
      </c>
      <c r="IQ22" s="704">
        <f t="shared" si="204"/>
        <v>2.8716188722327242E-3</v>
      </c>
      <c r="IR22" s="705">
        <f t="shared" ref="IR22:IR26" si="231">IQ22</f>
        <v>2.8716188722327242E-3</v>
      </c>
      <c r="IS22" s="705">
        <f t="shared" si="205"/>
        <v>2.8716188722327242E-3</v>
      </c>
      <c r="IT22" s="705">
        <f t="shared" si="206"/>
        <v>2.8716188722327242E-3</v>
      </c>
      <c r="IU22" s="705">
        <f t="shared" si="207"/>
        <v>2.8716188722327242E-3</v>
      </c>
      <c r="IV22" s="705">
        <f t="shared" si="208"/>
        <v>2.8716188722327242E-3</v>
      </c>
      <c r="IW22" s="705">
        <f t="shared" si="209"/>
        <v>2.8716188722327242E-3</v>
      </c>
      <c r="IX22" s="705">
        <f t="shared" si="210"/>
        <v>2.8716188722327242E-3</v>
      </c>
      <c r="IY22" s="705">
        <f t="shared" si="211"/>
        <v>2.8716188722327242E-3</v>
      </c>
      <c r="IZ22" s="705">
        <f t="shared" si="212"/>
        <v>2.8716188722327242E-3</v>
      </c>
      <c r="JA22" s="705">
        <f t="shared" si="213"/>
        <v>2.8716188722327242E-3</v>
      </c>
      <c r="JB22" s="705">
        <f t="shared" si="214"/>
        <v>2.8716188722327242E-3</v>
      </c>
      <c r="JC22" s="705">
        <f t="shared" si="214"/>
        <v>2.8716188722327242E-3</v>
      </c>
      <c r="JD22" s="705">
        <f t="shared" si="214"/>
        <v>2.8716188722327242E-3</v>
      </c>
      <c r="JF22" s="704">
        <f t="shared" si="215"/>
        <v>5.2429098382620568E-5</v>
      </c>
      <c r="JG22" s="704">
        <f t="shared" si="215"/>
        <v>5.1328593993154631E-5</v>
      </c>
      <c r="JH22" s="704">
        <f t="shared" si="215"/>
        <v>5.3697605436999286E-5</v>
      </c>
      <c r="JI22" s="704">
        <f t="shared" si="215"/>
        <v>5.7390758448153888E-5</v>
      </c>
      <c r="JJ22" s="704">
        <f t="shared" si="215"/>
        <v>1.0583839887670179E-4</v>
      </c>
      <c r="JK22" s="704">
        <f>JK9/JK15</f>
        <v>1.1277207716865354E-4</v>
      </c>
      <c r="JL22" s="705">
        <f t="shared" si="216"/>
        <v>1.1277207716865354E-4</v>
      </c>
      <c r="JM22" s="705">
        <f t="shared" si="217"/>
        <v>1.1277207716865354E-4</v>
      </c>
      <c r="JN22" s="705">
        <f t="shared" si="218"/>
        <v>1.1277207716865354E-4</v>
      </c>
      <c r="JO22" s="705">
        <f t="shared" si="219"/>
        <v>1.1277207716865354E-4</v>
      </c>
      <c r="JP22" s="705">
        <f t="shared" si="220"/>
        <v>1.1277207716865354E-4</v>
      </c>
      <c r="JQ22" s="705">
        <f t="shared" si="221"/>
        <v>1.1277207716865354E-4</v>
      </c>
      <c r="JR22" s="705">
        <f t="shared" si="222"/>
        <v>1.1277207716865354E-4</v>
      </c>
      <c r="JS22" s="705">
        <f t="shared" si="223"/>
        <v>1.1277207716865354E-4</v>
      </c>
      <c r="JT22" s="705">
        <f t="shared" si="224"/>
        <v>1.1277207716865354E-4</v>
      </c>
      <c r="JU22" s="705">
        <f t="shared" si="225"/>
        <v>1.1277207716865354E-4</v>
      </c>
      <c r="JV22" s="705">
        <f t="shared" si="216"/>
        <v>1.1277207716865354E-4</v>
      </c>
      <c r="JW22" s="705">
        <f t="shared" si="216"/>
        <v>1.1277207716865354E-4</v>
      </c>
      <c r="JX22" s="705">
        <f t="shared" si="216"/>
        <v>1.1277207716865354E-4</v>
      </c>
      <c r="JZ22" s="1356" t="s">
        <v>305</v>
      </c>
      <c r="KA22" s="1350">
        <f t="shared" ref="KA22:LM22" si="232">KA9/KA15</f>
        <v>1.7129418121849021E-2</v>
      </c>
      <c r="KB22" s="1350">
        <f t="shared" si="232"/>
        <v>2.1555982058225311E-2</v>
      </c>
      <c r="KC22" s="1350">
        <f t="shared" si="232"/>
        <v>2.1606496563062638E-2</v>
      </c>
      <c r="KD22" s="1350">
        <f t="shared" si="232"/>
        <v>2.1657152155111714E-2</v>
      </c>
      <c r="KE22" s="1350">
        <f t="shared" si="232"/>
        <v>2.1690456041158851E-2</v>
      </c>
      <c r="KF22" s="1350">
        <f t="shared" si="232"/>
        <v>2.1717305793174099E-2</v>
      </c>
      <c r="KG22" s="1350">
        <f t="shared" si="232"/>
        <v>2.1753825357604964E-2</v>
      </c>
      <c r="KH22" s="1350">
        <f t="shared" si="232"/>
        <v>2.1804450348109586E-2</v>
      </c>
      <c r="KI22" s="1350">
        <f t="shared" si="232"/>
        <v>2.1867428721523086E-2</v>
      </c>
      <c r="KJ22" s="1350">
        <f t="shared" si="232"/>
        <v>2.1941321977310999E-2</v>
      </c>
      <c r="KK22" s="1350">
        <f t="shared" si="232"/>
        <v>2.2017027873657589E-2</v>
      </c>
      <c r="KL22" s="1350">
        <f t="shared" si="232"/>
        <v>2.222934840438533E-2</v>
      </c>
      <c r="KM22" s="1343">
        <f t="shared" si="232"/>
        <v>2.2225994450408591E-2</v>
      </c>
      <c r="KN22" s="1342">
        <f t="shared" si="232"/>
        <v>2.8717265897187129E-3</v>
      </c>
      <c r="KO22" s="1350">
        <f t="shared" si="232"/>
        <v>2.871301319341065E-3</v>
      </c>
      <c r="KP22" s="1350">
        <f t="shared" si="232"/>
        <v>2.8718891364646732E-3</v>
      </c>
      <c r="KQ22" s="1350">
        <f t="shared" si="232"/>
        <v>2.8716406177893353E-3</v>
      </c>
      <c r="KR22" s="1350">
        <f t="shared" si="232"/>
        <v>2.8720023761937951E-3</v>
      </c>
      <c r="KS22" s="1350">
        <f t="shared" si="232"/>
        <v>2.8717297507489139E-3</v>
      </c>
      <c r="KT22" s="1350">
        <f t="shared" si="232"/>
        <v>2.8717680099223214E-3</v>
      </c>
      <c r="KU22" s="1350">
        <f t="shared" si="232"/>
        <v>2.87185974468547E-3</v>
      </c>
      <c r="KV22" s="1350">
        <f t="shared" si="232"/>
        <v>2.8718832660880127E-3</v>
      </c>
      <c r="KW22" s="1350">
        <f t="shared" si="232"/>
        <v>2.8718744150023749E-3</v>
      </c>
      <c r="KX22" s="1350">
        <f t="shared" si="232"/>
        <v>2.8719520710585806E-3</v>
      </c>
      <c r="KY22" s="1350">
        <f t="shared" si="232"/>
        <v>2.872249360140714E-3</v>
      </c>
      <c r="KZ22" s="1343">
        <f t="shared" si="232"/>
        <v>2.8720693140278763E-3</v>
      </c>
      <c r="LA22" s="1342">
        <f t="shared" si="232"/>
        <v>2.0001144711567734E-2</v>
      </c>
      <c r="LB22" s="1350">
        <f t="shared" si="232"/>
        <v>2.4427283377566378E-2</v>
      </c>
      <c r="LC22" s="1350">
        <f t="shared" si="232"/>
        <v>2.4478385699527309E-2</v>
      </c>
      <c r="LD22" s="1350">
        <f t="shared" si="232"/>
        <v>2.4528792772901049E-2</v>
      </c>
      <c r="LE22" s="1350">
        <f t="shared" si="232"/>
        <v>2.4562458417352648E-2</v>
      </c>
      <c r="LF22" s="1350">
        <f t="shared" si="232"/>
        <v>2.4589035543923013E-2</v>
      </c>
      <c r="LG22" s="1350">
        <f t="shared" si="232"/>
        <v>2.4625593367527284E-2</v>
      </c>
      <c r="LH22" s="1350">
        <f t="shared" si="232"/>
        <v>2.4676310092795056E-2</v>
      </c>
      <c r="LI22" s="1350">
        <f t="shared" si="232"/>
        <v>2.47393119876111E-2</v>
      </c>
      <c r="LJ22" s="1350">
        <f t="shared" si="232"/>
        <v>2.4813196392313375E-2</v>
      </c>
      <c r="LK22" s="1350">
        <f t="shared" si="232"/>
        <v>2.4888979944716172E-2</v>
      </c>
      <c r="LL22" s="1350">
        <f t="shared" si="232"/>
        <v>2.5101597764526043E-2</v>
      </c>
      <c r="LM22" s="1343">
        <f t="shared" si="232"/>
        <v>2.5098063764436466E-2</v>
      </c>
    </row>
    <row r="23" spans="1:325" x14ac:dyDescent="0.25">
      <c r="B23" s="695" t="s">
        <v>306</v>
      </c>
      <c r="C23" s="703">
        <f t="shared" si="227"/>
        <v>6.9549245004786094E-3</v>
      </c>
      <c r="D23" s="704">
        <f>D10/D16</f>
        <v>7.1587467385746317E-3</v>
      </c>
      <c r="E23" s="704">
        <f>E10/E16</f>
        <v>6.4493314178362248E-3</v>
      </c>
      <c r="F23" s="703">
        <f>F10/F16</f>
        <v>6.2095141021686357E-3</v>
      </c>
      <c r="G23" s="704">
        <f>G10/G16</f>
        <v>7.4762376999814341E-3</v>
      </c>
      <c r="H23" s="704">
        <f>H10/H16</f>
        <v>7.4678794769755547E-3</v>
      </c>
      <c r="I23" s="705">
        <f>AVERAGE(C23,D23,E23,G23,H23)</f>
        <v>7.1014239667692904E-3</v>
      </c>
      <c r="J23" s="705">
        <v>7.1014239667692904E-3</v>
      </c>
      <c r="K23" s="705">
        <v>7.1014239667692904E-3</v>
      </c>
      <c r="L23" s="705">
        <v>7.1014239667692904E-3</v>
      </c>
      <c r="M23" s="705">
        <v>7.1014239667692904E-3</v>
      </c>
      <c r="N23" s="705">
        <v>7.1014239667692904E-3</v>
      </c>
      <c r="O23" s="705">
        <v>7.1014239667692904E-3</v>
      </c>
      <c r="P23" s="705">
        <v>7.1014239667692904E-3</v>
      </c>
      <c r="Q23" s="705">
        <v>7.1014239667692904E-3</v>
      </c>
      <c r="R23" s="705">
        <f t="shared" si="154"/>
        <v>7.1014239667692904E-3</v>
      </c>
      <c r="S23" s="705">
        <f t="shared" ref="S23:U26" si="233">R23</f>
        <v>7.1014239667692904E-3</v>
      </c>
      <c r="T23" s="705">
        <f t="shared" si="233"/>
        <v>7.1014239667692904E-3</v>
      </c>
      <c r="U23" s="705">
        <f t="shared" si="233"/>
        <v>7.1014239667692904E-3</v>
      </c>
      <c r="W23" s="704">
        <f t="shared" si="153"/>
        <v>5.1629780057136957E-5</v>
      </c>
      <c r="X23" s="704">
        <f t="shared" si="153"/>
        <v>5.2001178693383718E-5</v>
      </c>
      <c r="Y23" s="704">
        <f t="shared" si="153"/>
        <v>1.7537090947353654E-5</v>
      </c>
      <c r="Z23" s="704">
        <f t="shared" si="153"/>
        <v>4.9344424080078947E-4</v>
      </c>
      <c r="AA23" s="704">
        <f t="shared" si="153"/>
        <v>9.2367266461800804E-4</v>
      </c>
      <c r="AB23" s="704">
        <f t="shared" si="153"/>
        <v>6.3782289784203251E-4</v>
      </c>
      <c r="AC23" s="705">
        <f t="shared" si="156"/>
        <v>6.3782289784203251E-4</v>
      </c>
      <c r="AD23" s="705">
        <v>6.3782289784203251E-4</v>
      </c>
      <c r="AE23" s="705">
        <v>6.3782289784203251E-4</v>
      </c>
      <c r="AF23" s="705">
        <v>6.3782289784203251E-4</v>
      </c>
      <c r="AG23" s="705">
        <v>6.3782289784203251E-4</v>
      </c>
      <c r="AH23" s="705">
        <v>6.3782289784203251E-4</v>
      </c>
      <c r="AI23" s="705">
        <v>6.3782289784203251E-4</v>
      </c>
      <c r="AJ23" s="705">
        <v>6.3782289784203251E-4</v>
      </c>
      <c r="AK23" s="705">
        <v>6.3782289784203251E-4</v>
      </c>
      <c r="AL23" s="705">
        <f t="shared" si="157"/>
        <v>6.3782289784203251E-4</v>
      </c>
      <c r="AM23" s="705">
        <f t="shared" si="156"/>
        <v>6.3782289784203251E-4</v>
      </c>
      <c r="AN23" s="705">
        <f t="shared" si="156"/>
        <v>6.3782289784203251E-4</v>
      </c>
      <c r="AO23" s="705">
        <f t="shared" si="156"/>
        <v>6.3782289784203251E-4</v>
      </c>
      <c r="AQ23" s="704">
        <f t="shared" si="153"/>
        <v>5.5718758188864521E-3</v>
      </c>
      <c r="AR23" s="704">
        <f t="shared" si="153"/>
        <v>5.7277087070945407E-3</v>
      </c>
      <c r="AS23" s="704">
        <f t="shared" si="153"/>
        <v>5.1545117865326026E-3</v>
      </c>
      <c r="AT23" s="704">
        <f t="shared" si="153"/>
        <v>5.0529003362657036E-3</v>
      </c>
      <c r="AU23" s="704">
        <f t="shared" si="153"/>
        <v>6.1451304441958645E-3</v>
      </c>
      <c r="AV23" s="704">
        <f t="shared" si="153"/>
        <v>6.072735300397732E-3</v>
      </c>
      <c r="AW23" s="705">
        <f>AVERAGE(AQ23,AR23,AS23,AU23,AV23)</f>
        <v>5.7343924114214382E-3</v>
      </c>
      <c r="AX23" s="705">
        <v>5.7343924114214382E-3</v>
      </c>
      <c r="AY23" s="705">
        <v>5.7343924114214382E-3</v>
      </c>
      <c r="AZ23" s="705">
        <v>5.7343924114214382E-3</v>
      </c>
      <c r="BA23" s="705">
        <v>5.7343924114214382E-3</v>
      </c>
      <c r="BB23" s="705">
        <v>5.7343924114214382E-3</v>
      </c>
      <c r="BC23" s="705">
        <v>5.7343924114214382E-3</v>
      </c>
      <c r="BD23" s="705">
        <v>5.7343924114214382E-3</v>
      </c>
      <c r="BE23" s="705">
        <v>5.7343924114214382E-3</v>
      </c>
      <c r="BF23" s="705">
        <v>5.7343924114214382E-3</v>
      </c>
      <c r="BG23" s="705">
        <v>5.7343924114214382E-3</v>
      </c>
      <c r="BH23" s="705">
        <v>5.7343924114214382E-3</v>
      </c>
      <c r="BI23" s="705">
        <v>5.7343924114214382E-3</v>
      </c>
      <c r="BL23" s="704">
        <f t="shared" si="153"/>
        <v>1.077948620656945E-4</v>
      </c>
      <c r="BM23" s="704">
        <f t="shared" si="153"/>
        <v>1.2674215837525294E-4</v>
      </c>
      <c r="BN23" s="704">
        <f t="shared" si="153"/>
        <v>1.1935020444247983E-4</v>
      </c>
      <c r="BO23" s="704">
        <f t="shared" si="153"/>
        <v>2.1905413319385397E-4</v>
      </c>
      <c r="BP23" s="704">
        <f t="shared" si="153"/>
        <v>4.301893285876658E-4</v>
      </c>
      <c r="BQ23" s="704">
        <f t="shared" si="153"/>
        <v>3.8658328595793064E-4</v>
      </c>
      <c r="BR23" s="705">
        <f t="shared" ref="BR23:BR26" si="234">BQ23</f>
        <v>3.8658328595793064E-4</v>
      </c>
      <c r="BS23" s="705">
        <v>3.8658328595793064E-4</v>
      </c>
      <c r="BT23" s="705">
        <v>3.8658328595793064E-4</v>
      </c>
      <c r="BU23" s="705">
        <v>3.8658328595793064E-4</v>
      </c>
      <c r="BV23" s="705">
        <v>3.8658328595793064E-4</v>
      </c>
      <c r="BW23" s="705">
        <v>3.8658328595793064E-4</v>
      </c>
      <c r="BX23" s="705">
        <v>3.8658328595793064E-4</v>
      </c>
      <c r="BY23" s="705">
        <v>3.8658328595793064E-4</v>
      </c>
      <c r="BZ23" s="705">
        <v>3.8658328595793064E-4</v>
      </c>
      <c r="CA23" s="705">
        <f t="shared" si="158"/>
        <v>3.8658328595793064E-4</v>
      </c>
      <c r="CB23" s="705">
        <f t="shared" si="159"/>
        <v>3.8658328595793064E-4</v>
      </c>
      <c r="CC23" s="705">
        <f t="shared" si="159"/>
        <v>3.8658328595793064E-4</v>
      </c>
      <c r="CD23" s="705">
        <f t="shared" si="159"/>
        <v>3.8658328595793064E-4</v>
      </c>
      <c r="CF23" s="704">
        <f t="shared" si="160"/>
        <v>0</v>
      </c>
      <c r="CG23" s="704">
        <f t="shared" si="160"/>
        <v>0</v>
      </c>
      <c r="CH23" s="704">
        <f t="shared" si="160"/>
        <v>0</v>
      </c>
      <c r="CI23" s="704">
        <f t="shared" si="160"/>
        <v>0</v>
      </c>
      <c r="CJ23" s="704">
        <f>CJ10/CJ16</f>
        <v>5.3288807574115851E-5</v>
      </c>
      <c r="CK23" s="704">
        <f t="shared" si="160"/>
        <v>1.7717302717834235E-5</v>
      </c>
      <c r="CL23" s="705">
        <f t="shared" si="228"/>
        <v>3.5503055145975042E-5</v>
      </c>
      <c r="CM23" s="705">
        <v>3.5503055145975042E-5</v>
      </c>
      <c r="CN23" s="705">
        <v>3.5503055145975042E-5</v>
      </c>
      <c r="CO23" s="705">
        <v>3.5503055145975042E-5</v>
      </c>
      <c r="CP23" s="705">
        <v>3.5503055145975042E-5</v>
      </c>
      <c r="CQ23" s="705">
        <v>3.5503055145975042E-5</v>
      </c>
      <c r="CR23" s="705">
        <v>3.5503055145975042E-5</v>
      </c>
      <c r="CS23" s="705">
        <v>3.5503055145975042E-5</v>
      </c>
      <c r="CT23" s="705">
        <v>3.5503055145975042E-5</v>
      </c>
      <c r="CU23" s="705">
        <f t="shared" si="161"/>
        <v>3.5503055145975042E-5</v>
      </c>
      <c r="CV23" s="705">
        <f t="shared" si="162"/>
        <v>3.5503055145975042E-5</v>
      </c>
      <c r="CW23" s="705">
        <f t="shared" si="162"/>
        <v>3.5503055145975042E-5</v>
      </c>
      <c r="CX23" s="705">
        <f t="shared" si="162"/>
        <v>3.5503055145975042E-5</v>
      </c>
      <c r="CZ23" s="704">
        <f t="shared" si="163"/>
        <v>8.6198573930792882E-5</v>
      </c>
      <c r="DA23" s="704">
        <f t="shared" si="163"/>
        <v>1.0122093388527828E-4</v>
      </c>
      <c r="DB23" s="704">
        <f t="shared" si="163"/>
        <v>9.5323163175602921E-5</v>
      </c>
      <c r="DC23" s="704">
        <f t="shared" si="163"/>
        <v>1.7472979285604762E-4</v>
      </c>
      <c r="DD23" s="704">
        <f t="shared" si="163"/>
        <v>3.5362465269007324E-4</v>
      </c>
      <c r="DE23" s="704">
        <f t="shared" si="163"/>
        <v>3.1123673172479436E-4</v>
      </c>
      <c r="DF23" s="705">
        <f t="shared" ref="DF23:DF26" si="235">DE23</f>
        <v>3.1123673172479436E-4</v>
      </c>
      <c r="DG23" s="705">
        <v>3.1123673172479436E-4</v>
      </c>
      <c r="DH23" s="705">
        <v>3.1123673172479436E-4</v>
      </c>
      <c r="DI23" s="705">
        <v>3.1123673172479436E-4</v>
      </c>
      <c r="DJ23" s="705">
        <v>3.1123673172479436E-4</v>
      </c>
      <c r="DK23" s="705">
        <v>3.1123673172479436E-4</v>
      </c>
      <c r="DL23" s="705">
        <v>3.1123673172479436E-4</v>
      </c>
      <c r="DM23" s="705">
        <v>3.1123673172479436E-4</v>
      </c>
      <c r="DN23" s="705">
        <v>3.1123673172479436E-4</v>
      </c>
      <c r="DO23" s="705">
        <f t="shared" si="164"/>
        <v>3.1123673172479436E-4</v>
      </c>
      <c r="DP23" s="705">
        <f t="shared" si="165"/>
        <v>3.1123673172479436E-4</v>
      </c>
      <c r="DQ23" s="705">
        <f t="shared" si="165"/>
        <v>3.1123673172479436E-4</v>
      </c>
      <c r="DR23" s="705">
        <f t="shared" si="165"/>
        <v>3.1123673172479436E-4</v>
      </c>
      <c r="DU23" s="704">
        <f t="shared" si="166"/>
        <v>2.8069782081906846E-3</v>
      </c>
      <c r="DV23" s="704">
        <f t="shared" si="166"/>
        <v>2.4605460401816346E-3</v>
      </c>
      <c r="DW23" s="704">
        <f t="shared" si="166"/>
        <v>1.0122665487899214E-3</v>
      </c>
      <c r="DX23" s="704">
        <f t="shared" si="166"/>
        <v>2.056426556513731E-3</v>
      </c>
      <c r="DY23" s="704">
        <f t="shared" si="166"/>
        <v>1.1456621066597836E-3</v>
      </c>
      <c r="DZ23" s="704">
        <f t="shared" si="166"/>
        <v>1.2052302444570779E-3</v>
      </c>
      <c r="EA23" s="705">
        <f>AVERAGE(DU23,DV23,DW23,DY23,DZ23)</f>
        <v>1.7261366296558206E-3</v>
      </c>
      <c r="EB23" s="705">
        <v>1.2052302444570779E-3</v>
      </c>
      <c r="EC23" s="705">
        <v>1.2052302444570779E-3</v>
      </c>
      <c r="ED23" s="705">
        <v>1.2052302444570779E-3</v>
      </c>
      <c r="EE23" s="705">
        <v>1.2052302444570779E-3</v>
      </c>
      <c r="EF23" s="705">
        <v>1.2052302444570779E-3</v>
      </c>
      <c r="EG23" s="705">
        <v>1.2052302444570779E-3</v>
      </c>
      <c r="EH23" s="705">
        <v>1.2052302444570779E-3</v>
      </c>
      <c r="EI23" s="705">
        <v>1.2052302444570779E-3</v>
      </c>
      <c r="EJ23" s="705">
        <v>1.2052302444570779E-3</v>
      </c>
      <c r="EK23" s="705">
        <v>1.2052302444570779E-3</v>
      </c>
      <c r="EL23" s="705">
        <v>1.2052302444570779E-3</v>
      </c>
      <c r="EM23" s="705">
        <v>1.2052302444570779E-3</v>
      </c>
      <c r="EO23" s="704">
        <f t="shared" si="167"/>
        <v>1.8930919354283551E-4</v>
      </c>
      <c r="EP23" s="704">
        <f t="shared" si="167"/>
        <v>2.2533844100466278E-4</v>
      </c>
      <c r="EQ23" s="704">
        <f t="shared" si="167"/>
        <v>1.4029672757882923E-4</v>
      </c>
      <c r="ER23" s="704">
        <f t="shared" si="167"/>
        <v>1.5860707740025378E-4</v>
      </c>
      <c r="ES23" s="704">
        <f t="shared" si="167"/>
        <v>2.1315523029646341E-4</v>
      </c>
      <c r="ET23" s="704">
        <f t="shared" si="167"/>
        <v>2.4804223804967933E-4</v>
      </c>
      <c r="EU23" s="705">
        <f t="shared" si="168"/>
        <v>2.4804223804967933E-4</v>
      </c>
      <c r="EV23" s="705">
        <f t="shared" ref="EV23:FG26" si="236">EU23</f>
        <v>2.4804223804967933E-4</v>
      </c>
      <c r="EW23" s="705">
        <f t="shared" si="236"/>
        <v>2.4804223804967933E-4</v>
      </c>
      <c r="EX23" s="705">
        <f t="shared" si="236"/>
        <v>2.4804223804967933E-4</v>
      </c>
      <c r="EY23" s="705">
        <f t="shared" si="236"/>
        <v>2.4804223804967933E-4</v>
      </c>
      <c r="EZ23" s="705">
        <f t="shared" si="236"/>
        <v>2.4804223804967933E-4</v>
      </c>
      <c r="FA23" s="705">
        <f t="shared" si="236"/>
        <v>2.4804223804967933E-4</v>
      </c>
      <c r="FB23" s="705">
        <f t="shared" si="236"/>
        <v>2.4804223804967933E-4</v>
      </c>
      <c r="FC23" s="705">
        <f t="shared" si="236"/>
        <v>2.4804223804967933E-4</v>
      </c>
      <c r="FD23" s="705">
        <f t="shared" si="236"/>
        <v>2.4804223804967933E-4</v>
      </c>
      <c r="FE23" s="705">
        <f t="shared" si="236"/>
        <v>2.4804223804967933E-4</v>
      </c>
      <c r="FF23" s="705">
        <f t="shared" si="236"/>
        <v>2.4804223804967933E-4</v>
      </c>
      <c r="FG23" s="705">
        <f t="shared" si="236"/>
        <v>2.4804223804967933E-4</v>
      </c>
      <c r="FI23" s="704">
        <f t="shared" si="170"/>
        <v>2.2825382376873956E-3</v>
      </c>
      <c r="FJ23" s="704">
        <f t="shared" si="170"/>
        <v>2.0104571695834586E-3</v>
      </c>
      <c r="FK23" s="704">
        <f t="shared" si="170"/>
        <v>8.3672554343029227E-4</v>
      </c>
      <c r="FL23" s="704">
        <f t="shared" si="170"/>
        <v>1.6724137316221699E-3</v>
      </c>
      <c r="FM23" s="704">
        <f t="shared" si="170"/>
        <v>9.5622992819254502E-4</v>
      </c>
      <c r="FN23" s="704">
        <f t="shared" si="170"/>
        <v>1.0097098622234607E-3</v>
      </c>
      <c r="FO23" s="705">
        <f>AVERAGE(FI23,FJ23,FK23,FM23,FN23)</f>
        <v>1.4191321482234305E-3</v>
      </c>
      <c r="FP23" s="705">
        <v>1.0097098622234607E-3</v>
      </c>
      <c r="FQ23" s="705">
        <v>1.0097098622234607E-3</v>
      </c>
      <c r="FR23" s="705">
        <v>1.0097098622234607E-3</v>
      </c>
      <c r="FS23" s="705">
        <v>1.0097098622234607E-3</v>
      </c>
      <c r="FT23" s="705">
        <v>1.0097098622234607E-3</v>
      </c>
      <c r="FU23" s="705">
        <v>1.0097098622234607E-3</v>
      </c>
      <c r="FV23" s="705">
        <v>1.0097098622234607E-3</v>
      </c>
      <c r="FW23" s="705">
        <v>1.2052302444570779E-3</v>
      </c>
      <c r="FX23" s="705">
        <v>1.2052302444570779E-3</v>
      </c>
      <c r="FY23" s="705">
        <v>1.2052302444570779E-3</v>
      </c>
      <c r="FZ23" s="705">
        <v>1.2052302444570779E-3</v>
      </c>
      <c r="GA23" s="705">
        <v>1.2052302444570779E-3</v>
      </c>
      <c r="GC23" s="704">
        <f t="shared" si="171"/>
        <v>6.8602904356534801E-3</v>
      </c>
      <c r="GD23" s="704">
        <f t="shared" si="171"/>
        <v>5.188284518828452E-3</v>
      </c>
      <c r="GE23" s="704">
        <f t="shared" si="171"/>
        <v>1.0507530396784363E-3</v>
      </c>
      <c r="GF23" s="704">
        <f t="shared" si="171"/>
        <v>5.4002857997407861E-3</v>
      </c>
      <c r="GG23" s="704">
        <f t="shared" si="171"/>
        <v>9.3478224581434555E-4</v>
      </c>
      <c r="GH23" s="704">
        <f t="shared" si="171"/>
        <v>9.8086482352745599E-4</v>
      </c>
      <c r="GI23" s="705">
        <f>AVERAGE(GC23,GD23,GE23,GG23,GH23)</f>
        <v>3.0029950127004336E-3</v>
      </c>
      <c r="GJ23" s="705">
        <f t="shared" si="172"/>
        <v>3.0029950127004336E-3</v>
      </c>
      <c r="GK23" s="705">
        <f t="shared" si="173"/>
        <v>3.0029950127004336E-3</v>
      </c>
      <c r="GL23" s="705">
        <f t="shared" si="174"/>
        <v>3.0029950127004336E-3</v>
      </c>
      <c r="GM23" s="705">
        <f t="shared" si="175"/>
        <v>3.0029950127004336E-3</v>
      </c>
      <c r="GN23" s="705">
        <f t="shared" si="176"/>
        <v>3.0029950127004336E-3</v>
      </c>
      <c r="GO23" s="705">
        <f t="shared" si="177"/>
        <v>3.0029950127004336E-3</v>
      </c>
      <c r="GP23" s="705">
        <f t="shared" si="178"/>
        <v>3.0029950127004336E-3</v>
      </c>
      <c r="GQ23" s="705">
        <f t="shared" si="179"/>
        <v>3.0029950127004336E-3</v>
      </c>
      <c r="GR23" s="705">
        <f t="shared" si="180"/>
        <v>3.0029950127004336E-3</v>
      </c>
      <c r="GS23" s="705">
        <f t="shared" si="181"/>
        <v>3.0029950127004336E-3</v>
      </c>
      <c r="GT23" s="705">
        <f t="shared" si="181"/>
        <v>3.0029950127004336E-3</v>
      </c>
      <c r="GU23" s="705">
        <f t="shared" si="181"/>
        <v>3.0029950127004336E-3</v>
      </c>
      <c r="GX23" s="704">
        <f t="shared" si="182"/>
        <v>8.0673674769965766E-3</v>
      </c>
      <c r="GY23" s="704">
        <f t="shared" si="182"/>
        <v>8.4392795800901175E-3</v>
      </c>
      <c r="GZ23" s="704">
        <f t="shared" si="182"/>
        <v>8.1379157918001991E-3</v>
      </c>
      <c r="HA23" s="704">
        <f t="shared" si="182"/>
        <v>7.9485356901769864E-3</v>
      </c>
      <c r="HB23" s="704">
        <f t="shared" si="182"/>
        <v>9.5728446382560579E-3</v>
      </c>
      <c r="HC23" s="704">
        <f t="shared" si="182"/>
        <v>9.9420125071063101E-3</v>
      </c>
      <c r="HD23" s="705">
        <f t="shared" ref="HD23:HP26" si="237">HC23</f>
        <v>9.9420125071063101E-3</v>
      </c>
      <c r="HE23" s="705">
        <f t="shared" si="237"/>
        <v>9.9420125071063101E-3</v>
      </c>
      <c r="HF23" s="705">
        <f t="shared" si="237"/>
        <v>9.9420125071063101E-3</v>
      </c>
      <c r="HG23" s="705">
        <f t="shared" si="237"/>
        <v>9.9420125071063101E-3</v>
      </c>
      <c r="HH23" s="705">
        <f t="shared" si="237"/>
        <v>9.9420125071063101E-3</v>
      </c>
      <c r="HI23" s="705">
        <f t="shared" si="237"/>
        <v>9.9420125071063101E-3</v>
      </c>
      <c r="HJ23" s="705">
        <f t="shared" si="237"/>
        <v>9.9420125071063101E-3</v>
      </c>
      <c r="HK23" s="705">
        <f t="shared" si="237"/>
        <v>9.9420125071063101E-3</v>
      </c>
      <c r="HL23" s="705">
        <f t="shared" si="237"/>
        <v>9.9420125071063101E-3</v>
      </c>
      <c r="HM23" s="705">
        <f t="shared" si="237"/>
        <v>9.9420125071063101E-3</v>
      </c>
      <c r="HN23" s="705">
        <f t="shared" si="237"/>
        <v>9.9420125071063101E-3</v>
      </c>
      <c r="HO23" s="705">
        <f t="shared" si="237"/>
        <v>9.9420125071063101E-3</v>
      </c>
      <c r="HP23" s="705">
        <f t="shared" si="237"/>
        <v>9.9420125071063101E-3</v>
      </c>
      <c r="HR23" s="704">
        <f t="shared" si="193"/>
        <v>9.1212611434275291E-4</v>
      </c>
      <c r="HS23" s="704">
        <f t="shared" si="193"/>
        <v>8.1468513286301161E-4</v>
      </c>
      <c r="HT23" s="704">
        <f t="shared" si="193"/>
        <v>6.6640945599943881E-4</v>
      </c>
      <c r="HU23" s="704">
        <f t="shared" si="193"/>
        <v>6.6967432680107143E-4</v>
      </c>
      <c r="HV23" s="704">
        <f t="shared" si="193"/>
        <v>4.7959926816704265E-4</v>
      </c>
      <c r="HW23" s="704">
        <f t="shared" si="193"/>
        <v>4.2521526522802167E-4</v>
      </c>
      <c r="HX23" s="705">
        <f t="shared" si="194"/>
        <v>4.2521526522802167E-4</v>
      </c>
      <c r="HY23" s="705">
        <f t="shared" si="195"/>
        <v>4.2521526522802167E-4</v>
      </c>
      <c r="HZ23" s="705">
        <f t="shared" si="196"/>
        <v>4.2521526522802167E-4</v>
      </c>
      <c r="IA23" s="705">
        <f t="shared" si="197"/>
        <v>4.2521526522802167E-4</v>
      </c>
      <c r="IB23" s="705">
        <f t="shared" si="198"/>
        <v>4.2521526522802167E-4</v>
      </c>
      <c r="IC23" s="705">
        <f t="shared" si="199"/>
        <v>4.2521526522802167E-4</v>
      </c>
      <c r="ID23" s="705">
        <f t="shared" si="200"/>
        <v>4.2521526522802167E-4</v>
      </c>
      <c r="IE23" s="705">
        <f t="shared" si="201"/>
        <v>4.2521526522802167E-4</v>
      </c>
      <c r="IF23" s="705">
        <f t="shared" si="202"/>
        <v>4.2521526522802167E-4</v>
      </c>
      <c r="IG23" s="705">
        <f t="shared" si="203"/>
        <v>4.2521526522802167E-4</v>
      </c>
      <c r="IH23" s="705">
        <f t="shared" si="194"/>
        <v>4.2521526522802167E-4</v>
      </c>
      <c r="II23" s="705">
        <f t="shared" si="194"/>
        <v>4.2521526522802167E-4</v>
      </c>
      <c r="IJ23" s="705">
        <f t="shared" si="194"/>
        <v>4.2521526522802167E-4</v>
      </c>
      <c r="IL23" s="704">
        <f t="shared" si="204"/>
        <v>6.6338422497138208E-3</v>
      </c>
      <c r="IM23" s="704">
        <f t="shared" si="204"/>
        <v>6.9039657663820843E-3</v>
      </c>
      <c r="IN23" s="704">
        <f t="shared" si="204"/>
        <v>6.6337860595169591E-3</v>
      </c>
      <c r="IO23" s="704">
        <f t="shared" si="204"/>
        <v>6.4757000780935195E-3</v>
      </c>
      <c r="IP23" s="704">
        <f t="shared" si="204"/>
        <v>7.7256161368310901E-3</v>
      </c>
      <c r="IQ23" s="704">
        <f t="shared" si="204"/>
        <v>7.998060198974366E-3</v>
      </c>
      <c r="IR23" s="705">
        <f t="shared" si="231"/>
        <v>7.998060198974366E-3</v>
      </c>
      <c r="IS23" s="705">
        <f t="shared" si="205"/>
        <v>7.998060198974366E-3</v>
      </c>
      <c r="IT23" s="705">
        <f t="shared" si="206"/>
        <v>7.998060198974366E-3</v>
      </c>
      <c r="IU23" s="705">
        <f t="shared" si="207"/>
        <v>7.998060198974366E-3</v>
      </c>
      <c r="IV23" s="705">
        <f t="shared" si="208"/>
        <v>7.998060198974366E-3</v>
      </c>
      <c r="IW23" s="705">
        <f t="shared" si="209"/>
        <v>7.998060198974366E-3</v>
      </c>
      <c r="IX23" s="705">
        <f t="shared" si="210"/>
        <v>7.998060198974366E-3</v>
      </c>
      <c r="IY23" s="705">
        <f t="shared" si="211"/>
        <v>7.998060198974366E-3</v>
      </c>
      <c r="IZ23" s="705">
        <f t="shared" si="212"/>
        <v>7.998060198974366E-3</v>
      </c>
      <c r="JA23" s="705">
        <f t="shared" si="213"/>
        <v>7.998060198974366E-3</v>
      </c>
      <c r="JB23" s="705">
        <f t="shared" si="214"/>
        <v>7.998060198974366E-3</v>
      </c>
      <c r="JC23" s="705">
        <f t="shared" si="214"/>
        <v>7.998060198974366E-3</v>
      </c>
      <c r="JD23" s="705">
        <f t="shared" si="214"/>
        <v>7.998060198974366E-3</v>
      </c>
      <c r="JF23" s="704">
        <f t="shared" si="215"/>
        <v>1.344697753320369E-4</v>
      </c>
      <c r="JG23" s="704">
        <f t="shared" si="215"/>
        <v>1.3961508122107351E-4</v>
      </c>
      <c r="JH23" s="704">
        <f t="shared" si="215"/>
        <v>9.8853650700625256E-5</v>
      </c>
      <c r="JI23" s="704">
        <f t="shared" si="215"/>
        <v>1.3907065145685421E-4</v>
      </c>
      <c r="JJ23" s="704">
        <f t="shared" si="215"/>
        <v>1.0464402987767474E-4</v>
      </c>
      <c r="JK23" s="704">
        <f t="shared" si="215"/>
        <v>1.1580901645573744E-4</v>
      </c>
      <c r="JL23" s="705">
        <f t="shared" si="216"/>
        <v>1.1580901645573744E-4</v>
      </c>
      <c r="JM23" s="705">
        <f t="shared" si="217"/>
        <v>1.1580901645573744E-4</v>
      </c>
      <c r="JN23" s="705">
        <f t="shared" si="218"/>
        <v>1.1580901645573744E-4</v>
      </c>
      <c r="JO23" s="705">
        <f t="shared" si="219"/>
        <v>1.1580901645573744E-4</v>
      </c>
      <c r="JP23" s="705">
        <f t="shared" si="220"/>
        <v>1.1580901645573744E-4</v>
      </c>
      <c r="JQ23" s="705">
        <f t="shared" si="221"/>
        <v>1.1580901645573744E-4</v>
      </c>
      <c r="JR23" s="705">
        <f t="shared" si="222"/>
        <v>1.1580901645573744E-4</v>
      </c>
      <c r="JS23" s="705">
        <f t="shared" si="223"/>
        <v>1.1580901645573744E-4</v>
      </c>
      <c r="JT23" s="705">
        <f t="shared" si="224"/>
        <v>1.1580901645573744E-4</v>
      </c>
      <c r="JU23" s="705">
        <f t="shared" si="225"/>
        <v>1.1580901645573744E-4</v>
      </c>
      <c r="JV23" s="705">
        <f t="shared" si="216"/>
        <v>1.1580901645573744E-4</v>
      </c>
      <c r="JW23" s="705">
        <f t="shared" si="216"/>
        <v>1.1580901645573744E-4</v>
      </c>
      <c r="JX23" s="705">
        <f t="shared" si="216"/>
        <v>1.1580901645573744E-4</v>
      </c>
      <c r="JZ23" s="1357" t="s">
        <v>306</v>
      </c>
      <c r="KA23" s="1350">
        <f t="shared" ref="KA23:LM23" si="238">KA10/KA16</f>
        <v>7.6607155750512326E-3</v>
      </c>
      <c r="KB23" s="1350">
        <f t="shared" si="238"/>
        <v>7.2561318201951911E-3</v>
      </c>
      <c r="KC23" s="1350">
        <f t="shared" si="238"/>
        <v>7.27477242778288E-3</v>
      </c>
      <c r="KD23" s="1350">
        <f t="shared" si="238"/>
        <v>7.2946869714331283E-3</v>
      </c>
      <c r="KE23" s="1350">
        <f t="shared" si="238"/>
        <v>7.3097680381965079E-3</v>
      </c>
      <c r="KF23" s="1350">
        <f t="shared" si="238"/>
        <v>7.3196669804221869E-3</v>
      </c>
      <c r="KG23" s="1350">
        <f t="shared" si="238"/>
        <v>7.3314679769735181E-3</v>
      </c>
      <c r="KH23" s="1350">
        <f t="shared" si="238"/>
        <v>7.3485461875273132E-3</v>
      </c>
      <c r="KI23" s="1350">
        <f t="shared" si="238"/>
        <v>7.3747993063599821E-3</v>
      </c>
      <c r="KJ23" s="1350">
        <f t="shared" si="238"/>
        <v>7.3991697764553147E-3</v>
      </c>
      <c r="KK23" s="1350">
        <f t="shared" si="238"/>
        <v>7.4301067144753111E-3</v>
      </c>
      <c r="KL23" s="1350">
        <f t="shared" si="238"/>
        <v>7.5077986293674882E-3</v>
      </c>
      <c r="KM23" s="1343">
        <f t="shared" si="238"/>
        <v>7.5080406989130816E-3</v>
      </c>
      <c r="KN23" s="1342">
        <f t="shared" si="238"/>
        <v>7.9998810384317495E-3</v>
      </c>
      <c r="KO23" s="1350">
        <f t="shared" si="238"/>
        <v>7.9981514667619141E-3</v>
      </c>
      <c r="KP23" s="1350">
        <f t="shared" si="238"/>
        <v>7.999231092790304E-3</v>
      </c>
      <c r="KQ23" s="1350">
        <f t="shared" si="238"/>
        <v>7.9974212137073151E-3</v>
      </c>
      <c r="KR23" s="1350">
        <f t="shared" si="238"/>
        <v>7.9978371607766132E-3</v>
      </c>
      <c r="KS23" s="1350">
        <f t="shared" si="238"/>
        <v>7.9964721047477011E-3</v>
      </c>
      <c r="KT23" s="1350">
        <f t="shared" si="238"/>
        <v>7.9965255472389338E-3</v>
      </c>
      <c r="KU23" s="1350">
        <f t="shared" si="238"/>
        <v>7.9973006738376269E-3</v>
      </c>
      <c r="KV23" s="1350">
        <f t="shared" si="238"/>
        <v>7.9984781054700527E-3</v>
      </c>
      <c r="KW23" s="1350">
        <f t="shared" si="238"/>
        <v>7.9966691057487202E-3</v>
      </c>
      <c r="KX23" s="1350">
        <f t="shared" si="238"/>
        <v>7.9962494396605827E-3</v>
      </c>
      <c r="KY23" s="1350">
        <f t="shared" si="238"/>
        <v>7.9962161567817235E-3</v>
      </c>
      <c r="KZ23" s="1343">
        <f t="shared" si="238"/>
        <v>7.9986740539379781E-3</v>
      </c>
      <c r="LA23" s="1342">
        <f t="shared" si="238"/>
        <v>1.5660596613482982E-2</v>
      </c>
      <c r="LB23" s="1350">
        <f t="shared" si="238"/>
        <v>1.5254283286957106E-2</v>
      </c>
      <c r="LC23" s="1350">
        <f t="shared" si="238"/>
        <v>1.5274003520573183E-2</v>
      </c>
      <c r="LD23" s="1350">
        <f t="shared" si="238"/>
        <v>1.5292108185140443E-2</v>
      </c>
      <c r="LE23" s="1350">
        <f t="shared" si="238"/>
        <v>1.5307605198973121E-2</v>
      </c>
      <c r="LF23" s="1350">
        <f t="shared" si="238"/>
        <v>1.5316139085169888E-2</v>
      </c>
      <c r="LG23" s="1350">
        <f t="shared" si="238"/>
        <v>1.5327993524212451E-2</v>
      </c>
      <c r="LH23" s="1350">
        <f t="shared" si="238"/>
        <v>1.5345846861364939E-2</v>
      </c>
      <c r="LI23" s="1350">
        <f t="shared" si="238"/>
        <v>1.5373277411830033E-2</v>
      </c>
      <c r="LJ23" s="1350">
        <f t="shared" si="238"/>
        <v>1.5395838882204034E-2</v>
      </c>
      <c r="LK23" s="1350">
        <f t="shared" si="238"/>
        <v>1.5426356154135894E-2</v>
      </c>
      <c r="LL23" s="1350">
        <f t="shared" si="238"/>
        <v>1.5504014786149212E-2</v>
      </c>
      <c r="LM23" s="1343">
        <f t="shared" si="238"/>
        <v>1.5506714752851059E-2</v>
      </c>
    </row>
    <row r="24" spans="1:325" x14ac:dyDescent="0.25">
      <c r="B24" s="695" t="s">
        <v>307</v>
      </c>
      <c r="C24" s="703">
        <f t="shared" si="227"/>
        <v>5.0788680859584767E-3</v>
      </c>
      <c r="D24" s="704">
        <f t="shared" si="227"/>
        <v>5.0291785057082336E-3</v>
      </c>
      <c r="E24" s="704">
        <f t="shared" si="227"/>
        <v>5.4040047114252065E-3</v>
      </c>
      <c r="F24" s="703">
        <f t="shared" si="227"/>
        <v>5.1812229795147576E-3</v>
      </c>
      <c r="G24" s="704">
        <f t="shared" si="227"/>
        <v>5.2102479646703032E-3</v>
      </c>
      <c r="H24" s="704">
        <f t="shared" si="227"/>
        <v>5.1224437273573141E-3</v>
      </c>
      <c r="I24" s="705">
        <f>AVERAGE(C24,D24,E24,G24,H24)</f>
        <v>5.1689485990239073E-3</v>
      </c>
      <c r="J24" s="705">
        <v>5.1689485990239073E-3</v>
      </c>
      <c r="K24" s="705">
        <v>5.1689485990239073E-3</v>
      </c>
      <c r="L24" s="705">
        <v>5.1689485990239073E-3</v>
      </c>
      <c r="M24" s="705">
        <v>5.1689485990239073E-3</v>
      </c>
      <c r="N24" s="705">
        <v>5.1689485990239073E-3</v>
      </c>
      <c r="O24" s="705">
        <v>5.1689485990239073E-3</v>
      </c>
      <c r="P24" s="705">
        <v>5.1689485990239073E-3</v>
      </c>
      <c r="Q24" s="705">
        <v>5.1689485990239073E-3</v>
      </c>
      <c r="R24" s="705">
        <f t="shared" si="154"/>
        <v>5.1689485990239073E-3</v>
      </c>
      <c r="S24" s="705">
        <f t="shared" si="233"/>
        <v>5.1689485990239073E-3</v>
      </c>
      <c r="T24" s="705">
        <f t="shared" si="233"/>
        <v>5.1689485990239073E-3</v>
      </c>
      <c r="U24" s="705">
        <f t="shared" si="233"/>
        <v>5.1689485990239073E-3</v>
      </c>
      <c r="W24" s="704">
        <f t="shared" si="153"/>
        <v>0</v>
      </c>
      <c r="X24" s="704">
        <f t="shared" si="153"/>
        <v>0</v>
      </c>
      <c r="Y24" s="704">
        <f t="shared" si="153"/>
        <v>0</v>
      </c>
      <c r="Z24" s="704">
        <f t="shared" si="153"/>
        <v>0</v>
      </c>
      <c r="AA24" s="704">
        <f t="shared" si="153"/>
        <v>5.5556841593555411E-4</v>
      </c>
      <c r="AB24" s="704">
        <f t="shared" si="153"/>
        <v>1.8139113043882701E-3</v>
      </c>
      <c r="AC24" s="705">
        <f t="shared" si="156"/>
        <v>1.8139113043882701E-3</v>
      </c>
      <c r="AD24" s="705">
        <v>1.8139113043882701E-3</v>
      </c>
      <c r="AE24" s="705">
        <v>1.8139113043882701E-3</v>
      </c>
      <c r="AF24" s="705">
        <v>1.8139113043882701E-3</v>
      </c>
      <c r="AG24" s="705">
        <v>1.8139113043882701E-3</v>
      </c>
      <c r="AH24" s="705">
        <v>1.8139113043882701E-3</v>
      </c>
      <c r="AI24" s="705">
        <v>1.8139113043882701E-3</v>
      </c>
      <c r="AJ24" s="705">
        <v>1.8139113043882701E-3</v>
      </c>
      <c r="AK24" s="705">
        <v>1.8139113043882701E-3</v>
      </c>
      <c r="AL24" s="705">
        <f t="shared" si="157"/>
        <v>1.8139113043882701E-3</v>
      </c>
      <c r="AM24" s="705">
        <f t="shared" si="156"/>
        <v>1.8139113043882701E-3</v>
      </c>
      <c r="AN24" s="705">
        <f t="shared" si="156"/>
        <v>1.8139113043882701E-3</v>
      </c>
      <c r="AO24" s="705">
        <f t="shared" si="156"/>
        <v>1.8139113043882701E-3</v>
      </c>
      <c r="AQ24" s="704">
        <f t="shared" si="153"/>
        <v>4.1879944160074451E-3</v>
      </c>
      <c r="AR24" s="704">
        <f t="shared" si="153"/>
        <v>4.1477913488923296E-3</v>
      </c>
      <c r="AS24" s="704">
        <f t="shared" si="153"/>
        <v>4.4605530774705126E-3</v>
      </c>
      <c r="AT24" s="704">
        <f t="shared" si="153"/>
        <v>4.2781044949778777E-3</v>
      </c>
      <c r="AU24" s="704">
        <f t="shared" si="153"/>
        <v>4.396893455222069E-3</v>
      </c>
      <c r="AV24" s="704">
        <f t="shared" si="153"/>
        <v>4.5418746148792304E-3</v>
      </c>
      <c r="AW24" s="705">
        <f>AVERAGE(AQ24,AR24,AS24,AU24,AV24)</f>
        <v>4.3470213824943179E-3</v>
      </c>
      <c r="AX24" s="705">
        <v>4.3470213824943179E-3</v>
      </c>
      <c r="AY24" s="705">
        <v>4.3470213824943179E-3</v>
      </c>
      <c r="AZ24" s="705">
        <v>4.3470213824943179E-3</v>
      </c>
      <c r="BA24" s="705">
        <v>4.3470213824943179E-3</v>
      </c>
      <c r="BB24" s="705">
        <v>4.3470213824943179E-3</v>
      </c>
      <c r="BC24" s="705">
        <v>4.3470213824943179E-3</v>
      </c>
      <c r="BD24" s="705">
        <v>4.3470213824943179E-3</v>
      </c>
      <c r="BE24" s="705">
        <v>4.3470213824943179E-3</v>
      </c>
      <c r="BF24" s="705">
        <v>4.3470213824943179E-3</v>
      </c>
      <c r="BG24" s="705">
        <v>4.3470213824943179E-3</v>
      </c>
      <c r="BH24" s="705">
        <v>4.3470213824943179E-3</v>
      </c>
      <c r="BI24" s="705">
        <v>4.3470213824943179E-3</v>
      </c>
      <c r="BL24" s="704">
        <f t="shared" si="153"/>
        <v>1.0922296959050488E-4</v>
      </c>
      <c r="BM24" s="704">
        <f t="shared" si="153"/>
        <v>9.7338938820159358E-5</v>
      </c>
      <c r="BN24" s="704">
        <f t="shared" si="153"/>
        <v>1.3191990577149587E-4</v>
      </c>
      <c r="BO24" s="704">
        <f t="shared" si="153"/>
        <v>1.7734065702316933E-4</v>
      </c>
      <c r="BP24" s="704">
        <f t="shared" si="153"/>
        <v>3.3329902313977483E-4</v>
      </c>
      <c r="BQ24" s="704">
        <f t="shared" si="153"/>
        <v>3.9593767940926096E-4</v>
      </c>
      <c r="BR24" s="705">
        <f t="shared" si="234"/>
        <v>3.9593767940926096E-4</v>
      </c>
      <c r="BS24" s="705">
        <v>3.9593767940926096E-4</v>
      </c>
      <c r="BT24" s="705">
        <v>3.9593767940926096E-4</v>
      </c>
      <c r="BU24" s="705">
        <v>3.9593767940926096E-4</v>
      </c>
      <c r="BV24" s="705">
        <v>3.9593767940926096E-4</v>
      </c>
      <c r="BW24" s="705">
        <v>3.9593767940926096E-4</v>
      </c>
      <c r="BX24" s="705">
        <v>3.9593767940926096E-4</v>
      </c>
      <c r="BY24" s="705">
        <v>3.9593767940926096E-4</v>
      </c>
      <c r="BZ24" s="705">
        <v>3.9593767940926096E-4</v>
      </c>
      <c r="CA24" s="705">
        <f t="shared" si="158"/>
        <v>3.9593767940926096E-4</v>
      </c>
      <c r="CB24" s="705">
        <f t="shared" si="159"/>
        <v>3.9593767940926096E-4</v>
      </c>
      <c r="CC24" s="705">
        <f t="shared" si="159"/>
        <v>3.9593767940926096E-4</v>
      </c>
      <c r="CD24" s="705">
        <f t="shared" si="159"/>
        <v>3.9593767940926096E-4</v>
      </c>
      <c r="CF24" s="704">
        <f t="shared" si="160"/>
        <v>2.1394035342946386E-5</v>
      </c>
      <c r="CG24" s="704">
        <f t="shared" si="160"/>
        <v>0</v>
      </c>
      <c r="CH24" s="704">
        <f t="shared" si="160"/>
        <v>0</v>
      </c>
      <c r="CI24" s="704">
        <f t="shared" si="160"/>
        <v>0</v>
      </c>
      <c r="CJ24" s="704">
        <f>CJ11/CJ17</f>
        <v>0</v>
      </c>
      <c r="CK24" s="704">
        <f t="shared" si="160"/>
        <v>0</v>
      </c>
      <c r="CL24" s="705">
        <f t="shared" si="228"/>
        <v>0</v>
      </c>
      <c r="CM24" s="705">
        <v>0</v>
      </c>
      <c r="CN24" s="705">
        <v>0</v>
      </c>
      <c r="CO24" s="705">
        <v>0</v>
      </c>
      <c r="CP24" s="705">
        <v>0</v>
      </c>
      <c r="CQ24" s="705">
        <v>0</v>
      </c>
      <c r="CR24" s="705">
        <v>0</v>
      </c>
      <c r="CS24" s="705">
        <v>0</v>
      </c>
      <c r="CT24" s="705">
        <v>0</v>
      </c>
      <c r="CU24" s="705">
        <f t="shared" si="161"/>
        <v>0</v>
      </c>
      <c r="CV24" s="705">
        <f t="shared" si="162"/>
        <v>0</v>
      </c>
      <c r="CW24" s="705">
        <f t="shared" si="162"/>
        <v>0</v>
      </c>
      <c r="CX24" s="705">
        <f t="shared" si="162"/>
        <v>0</v>
      </c>
      <c r="CZ24" s="704">
        <f t="shared" si="163"/>
        <v>9.3817079211636314E-5</v>
      </c>
      <c r="DA24" s="704">
        <f t="shared" si="163"/>
        <v>8.0279832559206372E-5</v>
      </c>
      <c r="DB24" s="704">
        <f t="shared" si="163"/>
        <v>1.0888882839509534E-4</v>
      </c>
      <c r="DC24" s="704">
        <f t="shared" si="163"/>
        <v>1.4642910852375712E-4</v>
      </c>
      <c r="DD24" s="704">
        <f t="shared" si="163"/>
        <v>2.7505865221260414E-4</v>
      </c>
      <c r="DE24" s="704">
        <f t="shared" si="163"/>
        <v>3.2645999028781526E-4</v>
      </c>
      <c r="DF24" s="705">
        <f t="shared" si="235"/>
        <v>3.2645999028781526E-4</v>
      </c>
      <c r="DG24" s="705">
        <v>3.2645999028781526E-4</v>
      </c>
      <c r="DH24" s="705">
        <v>3.2645999028781526E-4</v>
      </c>
      <c r="DI24" s="705">
        <v>3.2645999028781526E-4</v>
      </c>
      <c r="DJ24" s="705">
        <v>3.2645999028781526E-4</v>
      </c>
      <c r="DK24" s="705">
        <v>3.2645999028781526E-4</v>
      </c>
      <c r="DL24" s="705">
        <v>3.2645999028781526E-4</v>
      </c>
      <c r="DM24" s="705">
        <v>3.2645999028781526E-4</v>
      </c>
      <c r="DN24" s="705">
        <v>3.2645999028781526E-4</v>
      </c>
      <c r="DO24" s="705">
        <f t="shared" si="164"/>
        <v>3.2645999028781526E-4</v>
      </c>
      <c r="DP24" s="705">
        <f t="shared" si="165"/>
        <v>3.2645999028781526E-4</v>
      </c>
      <c r="DQ24" s="705">
        <f t="shared" si="165"/>
        <v>3.2645999028781526E-4</v>
      </c>
      <c r="DR24" s="705">
        <f t="shared" si="165"/>
        <v>3.2645999028781526E-4</v>
      </c>
      <c r="DU24" s="704">
        <f t="shared" si="166"/>
        <v>1.8249337835746858E-3</v>
      </c>
      <c r="DV24" s="704">
        <f t="shared" si="166"/>
        <v>6.5124385258249476E-3</v>
      </c>
      <c r="DW24" s="704">
        <f t="shared" si="166"/>
        <v>4.5088339222614845E-3</v>
      </c>
      <c r="DX24" s="704">
        <f t="shared" si="166"/>
        <v>5.6557290618199942E-4</v>
      </c>
      <c r="DY24" s="704">
        <f t="shared" si="166"/>
        <v>1.0293058067551871E-3</v>
      </c>
      <c r="DZ24" s="704">
        <f t="shared" si="166"/>
        <v>1.2620513531170193E-3</v>
      </c>
      <c r="EA24" s="705">
        <f>AVERAGE(DU24,DV24,DW24,DY24,DZ24)</f>
        <v>3.0275126783066647E-3</v>
      </c>
      <c r="EB24" s="705">
        <v>1.6530398115336645E-3</v>
      </c>
      <c r="EC24" s="705">
        <v>1.6530398115336645E-3</v>
      </c>
      <c r="ED24" s="705">
        <v>1.6530398115336645E-3</v>
      </c>
      <c r="EE24" s="705">
        <v>1.6530398115336645E-3</v>
      </c>
      <c r="EF24" s="705">
        <v>1.6530398115336645E-3</v>
      </c>
      <c r="EG24" s="705">
        <v>1.6530398115336645E-3</v>
      </c>
      <c r="EH24" s="705">
        <v>1.6530398115336645E-3</v>
      </c>
      <c r="EI24" s="705">
        <v>1.6530398115336645E-3</v>
      </c>
      <c r="EJ24" s="705">
        <v>1.6530398115336645E-3</v>
      </c>
      <c r="EK24" s="705">
        <v>1.6530398115336645E-3</v>
      </c>
      <c r="EL24" s="705">
        <v>1.6530398115336645E-3</v>
      </c>
      <c r="EM24" s="705">
        <v>1.6530398115336645E-3</v>
      </c>
      <c r="EO24" s="704">
        <f t="shared" si="167"/>
        <v>8.5576141371785543E-5</v>
      </c>
      <c r="EP24" s="704">
        <f t="shared" si="167"/>
        <v>2.1813105313672455E-5</v>
      </c>
      <c r="EQ24" s="704">
        <f t="shared" si="167"/>
        <v>1.3365112601073663E-4</v>
      </c>
      <c r="ER24" s="704">
        <f t="shared" si="167"/>
        <v>1.1125238397965672E-3</v>
      </c>
      <c r="ES24" s="704">
        <f t="shared" si="167"/>
        <v>2.8704368156670292E-3</v>
      </c>
      <c r="ET24" s="704">
        <f t="shared" si="167"/>
        <v>3.6045673356433572E-3</v>
      </c>
      <c r="EU24" s="705">
        <f t="shared" si="168"/>
        <v>3.6045673356433572E-3</v>
      </c>
      <c r="EV24" s="705">
        <f t="shared" si="236"/>
        <v>3.6045673356433572E-3</v>
      </c>
      <c r="EW24" s="705">
        <f t="shared" si="229"/>
        <v>3.6045673356433572E-3</v>
      </c>
      <c r="EX24" s="705">
        <f t="shared" si="229"/>
        <v>3.6045673356433572E-3</v>
      </c>
      <c r="EY24" s="705">
        <f t="shared" si="229"/>
        <v>3.6045673356433572E-3</v>
      </c>
      <c r="EZ24" s="705">
        <f t="shared" si="229"/>
        <v>3.6045673356433572E-3</v>
      </c>
      <c r="FA24" s="705">
        <f t="shared" si="229"/>
        <v>3.6045673356433572E-3</v>
      </c>
      <c r="FB24" s="705">
        <f t="shared" si="229"/>
        <v>3.6045673356433572E-3</v>
      </c>
      <c r="FC24" s="705">
        <f t="shared" si="229"/>
        <v>3.6045673356433572E-3</v>
      </c>
      <c r="FD24" s="705">
        <f t="shared" si="229"/>
        <v>3.6045673356433572E-3</v>
      </c>
      <c r="FE24" s="705">
        <f t="shared" si="229"/>
        <v>3.6045673356433572E-3</v>
      </c>
      <c r="FF24" s="705">
        <f t="shared" si="229"/>
        <v>3.6045673356433572E-3</v>
      </c>
      <c r="FG24" s="705">
        <f t="shared" si="229"/>
        <v>3.6045673356433572E-3</v>
      </c>
      <c r="FI24" s="704">
        <f t="shared" si="170"/>
        <v>1.5198366832285084E-3</v>
      </c>
      <c r="FJ24" s="704">
        <f t="shared" si="170"/>
        <v>5.3749259322973409E-3</v>
      </c>
      <c r="FK24" s="704">
        <f t="shared" si="170"/>
        <v>3.7449979194456003E-3</v>
      </c>
      <c r="FL24" s="704">
        <f t="shared" si="170"/>
        <v>6.6090976009371464E-4</v>
      </c>
      <c r="FM24" s="704">
        <f t="shared" si="170"/>
        <v>1.3510233799854381E-3</v>
      </c>
      <c r="FN24" s="704">
        <f t="shared" si="170"/>
        <v>1.6731074502250533E-3</v>
      </c>
      <c r="FO24" s="705">
        <f>AVERAGE(FI24,FJ24,FK24,FM24,FN24)</f>
        <v>2.7327782730363886E-3</v>
      </c>
      <c r="FP24" s="705">
        <v>1.6731074502250533E-3</v>
      </c>
      <c r="FQ24" s="705">
        <v>1.6731074502250533E-3</v>
      </c>
      <c r="FR24" s="705">
        <v>1.6731074502250533E-3</v>
      </c>
      <c r="FS24" s="705">
        <v>1.6731074502250533E-3</v>
      </c>
      <c r="FT24" s="705">
        <v>1.6731074502250533E-3</v>
      </c>
      <c r="FU24" s="705">
        <v>1.6731074502250533E-3</v>
      </c>
      <c r="FV24" s="705">
        <v>1.6731074502250533E-3</v>
      </c>
      <c r="FW24" s="705">
        <v>1.6530398115336645E-3</v>
      </c>
      <c r="FX24" s="705">
        <v>1.6530398115336645E-3</v>
      </c>
      <c r="FY24" s="705">
        <v>1.6530398115336645E-3</v>
      </c>
      <c r="FZ24" s="705">
        <v>1.6530398115336645E-3</v>
      </c>
      <c r="GA24" s="705">
        <v>1.6530398115336645E-3</v>
      </c>
      <c r="GC24" s="704">
        <f t="shared" si="171"/>
        <v>4.5360968631145537E-3</v>
      </c>
      <c r="GD24" s="704">
        <f t="shared" si="171"/>
        <v>2.2768303156713934E-2</v>
      </c>
      <c r="GE24" s="704">
        <f t="shared" si="171"/>
        <v>1.4613230661533076E-2</v>
      </c>
      <c r="GF24" s="704">
        <f t="shared" si="171"/>
        <v>5.2387105787028949E-5</v>
      </c>
      <c r="GG24" s="704">
        <f t="shared" si="171"/>
        <v>3.5528396070559396E-5</v>
      </c>
      <c r="GH24" s="704">
        <f t="shared" si="171"/>
        <v>1.7694104324439096E-5</v>
      </c>
      <c r="GI24" s="705">
        <f>AVERAGE(GC24,GD24,GE24,GG24,GH24)</f>
        <v>8.3941706363513113E-3</v>
      </c>
      <c r="GJ24" s="705">
        <f t="shared" si="172"/>
        <v>8.3941706363513113E-3</v>
      </c>
      <c r="GK24" s="705">
        <f t="shared" si="173"/>
        <v>8.3941706363513113E-3</v>
      </c>
      <c r="GL24" s="705">
        <f t="shared" si="174"/>
        <v>8.3941706363513113E-3</v>
      </c>
      <c r="GM24" s="705">
        <f t="shared" si="175"/>
        <v>8.3941706363513113E-3</v>
      </c>
      <c r="GN24" s="705">
        <f t="shared" si="176"/>
        <v>8.3941706363513113E-3</v>
      </c>
      <c r="GO24" s="705">
        <f t="shared" si="177"/>
        <v>8.3941706363513113E-3</v>
      </c>
      <c r="GP24" s="705">
        <f t="shared" si="178"/>
        <v>8.3941706363513113E-3</v>
      </c>
      <c r="GQ24" s="705">
        <f t="shared" si="179"/>
        <v>8.3941706363513113E-3</v>
      </c>
      <c r="GR24" s="705">
        <f t="shared" si="180"/>
        <v>8.3941706363513113E-3</v>
      </c>
      <c r="GS24" s="705">
        <f t="shared" si="181"/>
        <v>8.3941706363513113E-3</v>
      </c>
      <c r="GT24" s="705">
        <f t="shared" si="181"/>
        <v>8.3941706363513113E-3</v>
      </c>
      <c r="GU24" s="705">
        <f t="shared" si="181"/>
        <v>8.3941706363513113E-3</v>
      </c>
      <c r="GX24" s="704">
        <f t="shared" si="182"/>
        <v>7.1131458945816305E-3</v>
      </c>
      <c r="GY24" s="704">
        <f t="shared" si="182"/>
        <v>7.8659132941814487E-3</v>
      </c>
      <c r="GZ24" s="704">
        <f t="shared" si="182"/>
        <v>7.3498233215547699E-3</v>
      </c>
      <c r="HA24" s="704">
        <f t="shared" si="182"/>
        <v>7.8029889090194503E-3</v>
      </c>
      <c r="HB24" s="704">
        <f t="shared" si="182"/>
        <v>8.3128697536037962E-3</v>
      </c>
      <c r="HC24" s="704">
        <f t="shared" si="182"/>
        <v>8.7007305050185099E-3</v>
      </c>
      <c r="HD24" s="705">
        <f t="shared" si="237"/>
        <v>8.7007305050185099E-3</v>
      </c>
      <c r="HE24" s="705">
        <f t="shared" ref="HE24:HP26" si="239">HD24</f>
        <v>8.7007305050185099E-3</v>
      </c>
      <c r="HF24" s="705">
        <f t="shared" si="239"/>
        <v>8.7007305050185099E-3</v>
      </c>
      <c r="HG24" s="705">
        <f t="shared" si="239"/>
        <v>8.7007305050185099E-3</v>
      </c>
      <c r="HH24" s="705">
        <f t="shared" si="239"/>
        <v>8.7007305050185099E-3</v>
      </c>
      <c r="HI24" s="705">
        <f t="shared" si="239"/>
        <v>8.7007305050185099E-3</v>
      </c>
      <c r="HJ24" s="705">
        <f t="shared" si="239"/>
        <v>8.7007305050185099E-3</v>
      </c>
      <c r="HK24" s="705">
        <f t="shared" si="239"/>
        <v>8.7007305050185099E-3</v>
      </c>
      <c r="HL24" s="705">
        <f t="shared" si="239"/>
        <v>8.7007305050185099E-3</v>
      </c>
      <c r="HM24" s="705">
        <f t="shared" si="239"/>
        <v>8.7007305050185099E-3</v>
      </c>
      <c r="HN24" s="705">
        <f t="shared" si="239"/>
        <v>8.7007305050185099E-3</v>
      </c>
      <c r="HO24" s="705">
        <f t="shared" si="239"/>
        <v>8.7007305050185099E-3</v>
      </c>
      <c r="HP24" s="705">
        <f t="shared" si="239"/>
        <v>8.7007305050185099E-3</v>
      </c>
      <c r="HR24" s="704">
        <f t="shared" si="193"/>
        <v>0</v>
      </c>
      <c r="HS24" s="704">
        <f t="shared" si="193"/>
        <v>0</v>
      </c>
      <c r="HT24" s="704">
        <f t="shared" si="193"/>
        <v>0</v>
      </c>
      <c r="HU24" s="704">
        <f t="shared" si="193"/>
        <v>0</v>
      </c>
      <c r="HV24" s="704">
        <f t="shared" si="193"/>
        <v>0</v>
      </c>
      <c r="HW24" s="704">
        <f t="shared" si="193"/>
        <v>0</v>
      </c>
      <c r="HX24" s="705">
        <f t="shared" si="194"/>
        <v>0</v>
      </c>
      <c r="HY24" s="705">
        <f t="shared" si="195"/>
        <v>0</v>
      </c>
      <c r="HZ24" s="705">
        <f t="shared" si="196"/>
        <v>0</v>
      </c>
      <c r="IA24" s="705">
        <f t="shared" si="197"/>
        <v>0</v>
      </c>
      <c r="IB24" s="705">
        <f t="shared" si="198"/>
        <v>0</v>
      </c>
      <c r="IC24" s="705">
        <f t="shared" si="199"/>
        <v>0</v>
      </c>
      <c r="ID24" s="705">
        <f t="shared" si="200"/>
        <v>0</v>
      </c>
      <c r="IE24" s="705">
        <f t="shared" si="201"/>
        <v>0</v>
      </c>
      <c r="IF24" s="705">
        <f t="shared" si="202"/>
        <v>0</v>
      </c>
      <c r="IG24" s="705">
        <f t="shared" si="203"/>
        <v>0</v>
      </c>
      <c r="IH24" s="705">
        <f t="shared" si="194"/>
        <v>0</v>
      </c>
      <c r="II24" s="705">
        <f t="shared" si="194"/>
        <v>0</v>
      </c>
      <c r="IJ24" s="705">
        <f t="shared" si="194"/>
        <v>0</v>
      </c>
      <c r="IL24" s="704">
        <f t="shared" si="204"/>
        <v>5.8654437923115026E-3</v>
      </c>
      <c r="IM24" s="704">
        <f t="shared" si="204"/>
        <v>6.4873750406177723E-3</v>
      </c>
      <c r="IN24" s="704">
        <f t="shared" si="204"/>
        <v>6.0666632962981691E-3</v>
      </c>
      <c r="IO24" s="704">
        <f t="shared" si="204"/>
        <v>6.4428807750453142E-3</v>
      </c>
      <c r="IP24" s="704">
        <f t="shared" si="204"/>
        <v>6.8602863845967157E-3</v>
      </c>
      <c r="IQ24" s="704">
        <f t="shared" si="204"/>
        <v>7.1739582865747407E-3</v>
      </c>
      <c r="IR24" s="705">
        <f t="shared" si="231"/>
        <v>7.1739582865747407E-3</v>
      </c>
      <c r="IS24" s="705">
        <f t="shared" si="205"/>
        <v>7.1739582865747407E-3</v>
      </c>
      <c r="IT24" s="705">
        <f t="shared" si="206"/>
        <v>7.1739582865747407E-3</v>
      </c>
      <c r="IU24" s="705">
        <f t="shared" si="207"/>
        <v>7.1739582865747407E-3</v>
      </c>
      <c r="IV24" s="705">
        <f t="shared" si="208"/>
        <v>7.1739582865747407E-3</v>
      </c>
      <c r="IW24" s="705">
        <f t="shared" si="209"/>
        <v>7.1739582865747407E-3</v>
      </c>
      <c r="IX24" s="705">
        <f t="shared" si="210"/>
        <v>7.1739582865747407E-3</v>
      </c>
      <c r="IY24" s="705">
        <f t="shared" si="211"/>
        <v>7.1739582865747407E-3</v>
      </c>
      <c r="IZ24" s="705">
        <f t="shared" si="212"/>
        <v>7.1739582865747407E-3</v>
      </c>
      <c r="JA24" s="705">
        <f t="shared" si="213"/>
        <v>7.1739582865747407E-3</v>
      </c>
      <c r="JB24" s="705">
        <f t="shared" si="214"/>
        <v>7.1739582865747407E-3</v>
      </c>
      <c r="JC24" s="705">
        <f t="shared" si="214"/>
        <v>7.1739582865747407E-3</v>
      </c>
      <c r="JD24" s="705">
        <f t="shared" si="214"/>
        <v>7.1739582865747407E-3</v>
      </c>
      <c r="JF24" s="704">
        <f t="shared" si="215"/>
        <v>0</v>
      </c>
      <c r="JG24" s="704">
        <f t="shared" si="215"/>
        <v>0</v>
      </c>
      <c r="JH24" s="704">
        <f t="shared" si="215"/>
        <v>0</v>
      </c>
      <c r="JI24" s="704">
        <f t="shared" si="215"/>
        <v>0</v>
      </c>
      <c r="JJ24" s="704">
        <f t="shared" si="215"/>
        <v>8.0899603591942394E-6</v>
      </c>
      <c r="JK24" s="704">
        <f t="shared" si="215"/>
        <v>9.7937997086344582E-5</v>
      </c>
      <c r="JL24" s="705">
        <f t="shared" si="216"/>
        <v>9.7937997086344582E-5</v>
      </c>
      <c r="JM24" s="705">
        <f t="shared" si="217"/>
        <v>9.7937997086344582E-5</v>
      </c>
      <c r="JN24" s="705">
        <f t="shared" si="218"/>
        <v>9.7937997086344582E-5</v>
      </c>
      <c r="JO24" s="705">
        <f t="shared" si="219"/>
        <v>9.7937997086344582E-5</v>
      </c>
      <c r="JP24" s="705">
        <f t="shared" si="220"/>
        <v>9.7937997086344582E-5</v>
      </c>
      <c r="JQ24" s="705">
        <f t="shared" si="221"/>
        <v>9.7937997086344582E-5</v>
      </c>
      <c r="JR24" s="705">
        <f t="shared" si="222"/>
        <v>9.7937997086344582E-5</v>
      </c>
      <c r="JS24" s="705">
        <f t="shared" si="223"/>
        <v>9.7937997086344582E-5</v>
      </c>
      <c r="JT24" s="705">
        <f t="shared" si="224"/>
        <v>9.7937997086344582E-5</v>
      </c>
      <c r="JU24" s="705">
        <f t="shared" si="225"/>
        <v>9.7937997086344582E-5</v>
      </c>
      <c r="JV24" s="705">
        <f t="shared" si="216"/>
        <v>9.7937997086344582E-5</v>
      </c>
      <c r="JW24" s="705">
        <f t="shared" si="216"/>
        <v>9.7937997086344582E-5</v>
      </c>
      <c r="JX24" s="705">
        <f t="shared" si="216"/>
        <v>9.7937997086344582E-5</v>
      </c>
      <c r="JZ24" s="1357" t="s">
        <v>307</v>
      </c>
      <c r="KA24" s="1350">
        <f t="shared" ref="KA24:LM24" si="240">KA11/KA17</f>
        <v>8.055229149099211E-3</v>
      </c>
      <c r="KB24" s="1350">
        <f t="shared" si="240"/>
        <v>6.9503945830642257E-3</v>
      </c>
      <c r="KC24" s="1350">
        <f t="shared" si="240"/>
        <v>6.9569676986680831E-3</v>
      </c>
      <c r="KD24" s="1350">
        <f t="shared" si="240"/>
        <v>6.9644860756835755E-3</v>
      </c>
      <c r="KE24" s="1350">
        <f t="shared" si="240"/>
        <v>6.9707990588906872E-3</v>
      </c>
      <c r="KF24" s="1350">
        <f t="shared" si="240"/>
        <v>6.970427951289708E-3</v>
      </c>
      <c r="KG24" s="1350">
        <f t="shared" si="240"/>
        <v>6.9732016841439178E-3</v>
      </c>
      <c r="KH24" s="1350">
        <f t="shared" si="240"/>
        <v>6.9785784188803081E-3</v>
      </c>
      <c r="KI24" s="1350">
        <f t="shared" si="240"/>
        <v>6.9808805044282675E-3</v>
      </c>
      <c r="KJ24" s="1350">
        <f t="shared" si="240"/>
        <v>6.99359165666418E-3</v>
      </c>
      <c r="KK24" s="1350">
        <f t="shared" si="240"/>
        <v>7.0005811321452987E-3</v>
      </c>
      <c r="KL24" s="1350">
        <f t="shared" si="240"/>
        <v>7.0132208354882868E-3</v>
      </c>
      <c r="KM24" s="1343">
        <f t="shared" si="240"/>
        <v>7.012157236351459E-3</v>
      </c>
      <c r="KN24" s="1342">
        <f t="shared" si="240"/>
        <v>7.1751207791050375E-3</v>
      </c>
      <c r="KO24" s="1350">
        <f t="shared" si="240"/>
        <v>7.1716806624092522E-3</v>
      </c>
      <c r="KP24" s="1350">
        <f t="shared" si="240"/>
        <v>7.1758042831909273E-3</v>
      </c>
      <c r="KQ24" s="1350">
        <f t="shared" si="240"/>
        <v>7.1756872066769386E-3</v>
      </c>
      <c r="KR24" s="1350">
        <f t="shared" si="240"/>
        <v>7.1741357554477077E-3</v>
      </c>
      <c r="KS24" s="1350">
        <f t="shared" si="240"/>
        <v>7.1762165130613191E-3</v>
      </c>
      <c r="KT24" s="1350">
        <f t="shared" si="240"/>
        <v>7.1760972921052265E-3</v>
      </c>
      <c r="KU24" s="1350">
        <f t="shared" si="240"/>
        <v>7.1730279723475612E-3</v>
      </c>
      <c r="KV24" s="1350">
        <f t="shared" si="240"/>
        <v>7.1720626778672266E-3</v>
      </c>
      <c r="KW24" s="1350">
        <f t="shared" si="240"/>
        <v>7.1757451883689297E-3</v>
      </c>
      <c r="KX24" s="1350">
        <f t="shared" si="240"/>
        <v>7.1733661760119425E-3</v>
      </c>
      <c r="KY24" s="1350">
        <f t="shared" si="240"/>
        <v>7.1764545706451219E-3</v>
      </c>
      <c r="KZ24" s="1343">
        <f t="shared" si="240"/>
        <v>7.1760777951233113E-3</v>
      </c>
      <c r="LA24" s="1342">
        <f t="shared" si="240"/>
        <v>1.5230349928204249E-2</v>
      </c>
      <c r="LB24" s="1350">
        <f t="shared" si="240"/>
        <v>1.4122075245473478E-2</v>
      </c>
      <c r="LC24" s="1350">
        <f t="shared" si="240"/>
        <v>1.4132771981859011E-2</v>
      </c>
      <c r="LD24" s="1350">
        <f t="shared" si="240"/>
        <v>1.4140173282360514E-2</v>
      </c>
      <c r="LE24" s="1350">
        <f t="shared" si="240"/>
        <v>1.4144934814338395E-2</v>
      </c>
      <c r="LF24" s="1350">
        <f t="shared" si="240"/>
        <v>1.4146644464351028E-2</v>
      </c>
      <c r="LG24" s="1350">
        <f t="shared" si="240"/>
        <v>1.4149298976249145E-2</v>
      </c>
      <c r="LH24" s="1350">
        <f t="shared" si="240"/>
        <v>1.4151606391227868E-2</v>
      </c>
      <c r="LI24" s="1350">
        <f t="shared" si="240"/>
        <v>1.4152943182295494E-2</v>
      </c>
      <c r="LJ24" s="1350">
        <f t="shared" si="240"/>
        <v>1.4169336845033111E-2</v>
      </c>
      <c r="LK24" s="1350">
        <f t="shared" si="240"/>
        <v>1.4173947308157242E-2</v>
      </c>
      <c r="LL24" s="1350">
        <f t="shared" si="240"/>
        <v>1.4189675406133409E-2</v>
      </c>
      <c r="LM24" s="1343">
        <f t="shared" si="240"/>
        <v>1.4188235031474771E-2</v>
      </c>
    </row>
    <row r="25" spans="1:325" x14ac:dyDescent="0.25">
      <c r="B25" s="695" t="s">
        <v>308</v>
      </c>
      <c r="C25" s="703">
        <f t="shared" si="227"/>
        <v>6.022814612815959E-3</v>
      </c>
      <c r="D25" s="704">
        <f t="shared" si="153"/>
        <v>5.7746145137651719E-3</v>
      </c>
      <c r="E25" s="704">
        <f t="shared" si="153"/>
        <v>5.8446906298982495E-3</v>
      </c>
      <c r="F25" s="703">
        <f t="shared" si="153"/>
        <v>6.0361093474742234E-3</v>
      </c>
      <c r="G25" s="704">
        <f t="shared" si="153"/>
        <v>5.4476679999276058E-3</v>
      </c>
      <c r="H25" s="704">
        <f t="shared" si="153"/>
        <v>4.8842593641401123E-3</v>
      </c>
      <c r="I25" s="705">
        <f>AVERAGE(C25,D25,E25,G25,H25)</f>
        <v>5.5948094241094195E-3</v>
      </c>
      <c r="J25" s="705">
        <v>5.5948094241094195E-3</v>
      </c>
      <c r="K25" s="705">
        <v>5.5948094241094195E-3</v>
      </c>
      <c r="L25" s="705">
        <v>5.5948094241094195E-3</v>
      </c>
      <c r="M25" s="705">
        <v>5.5948094241094195E-3</v>
      </c>
      <c r="N25" s="705">
        <v>5.5948094241094195E-3</v>
      </c>
      <c r="O25" s="705">
        <v>5.5948094241094195E-3</v>
      </c>
      <c r="P25" s="705">
        <v>5.5948094241094195E-3</v>
      </c>
      <c r="Q25" s="705">
        <v>5.5948094241094195E-3</v>
      </c>
      <c r="R25" s="705">
        <f t="shared" si="154"/>
        <v>5.5948094241094195E-3</v>
      </c>
      <c r="S25" s="705">
        <f t="shared" si="233"/>
        <v>5.5948094241094195E-3</v>
      </c>
      <c r="T25" s="705">
        <f t="shared" si="233"/>
        <v>5.5948094241094195E-3</v>
      </c>
      <c r="U25" s="705">
        <f t="shared" si="233"/>
        <v>5.5948094241094195E-3</v>
      </c>
      <c r="W25" s="704">
        <f t="shared" si="153"/>
        <v>0</v>
      </c>
      <c r="X25" s="704">
        <f t="shared" si="153"/>
        <v>0</v>
      </c>
      <c r="Y25" s="704">
        <f t="shared" si="153"/>
        <v>1.8162664826183299E-5</v>
      </c>
      <c r="Z25" s="704">
        <f t="shared" si="153"/>
        <v>5.4408937574812287E-5</v>
      </c>
      <c r="AA25" s="704">
        <f t="shared" si="153"/>
        <v>9.0867787369377552E-5</v>
      </c>
      <c r="AB25" s="704">
        <f t="shared" si="153"/>
        <v>8.9702188733405101E-5</v>
      </c>
      <c r="AC25" s="705">
        <f t="shared" si="156"/>
        <v>8.9702188733405101E-5</v>
      </c>
      <c r="AD25" s="705">
        <v>8.9702188733405101E-5</v>
      </c>
      <c r="AE25" s="705">
        <v>8.9702188733405101E-5</v>
      </c>
      <c r="AF25" s="705">
        <v>8.9702188733405101E-5</v>
      </c>
      <c r="AG25" s="705">
        <v>8.9702188733405101E-5</v>
      </c>
      <c r="AH25" s="705">
        <v>8.9702188733405101E-5</v>
      </c>
      <c r="AI25" s="705">
        <v>8.9702188733405101E-5</v>
      </c>
      <c r="AJ25" s="705">
        <v>8.9702188733405101E-5</v>
      </c>
      <c r="AK25" s="705">
        <v>8.9702188733405101E-5</v>
      </c>
      <c r="AL25" s="705">
        <f t="shared" si="157"/>
        <v>8.9702188733405101E-5</v>
      </c>
      <c r="AM25" s="705">
        <f t="shared" si="156"/>
        <v>8.9702188733405101E-5</v>
      </c>
      <c r="AN25" s="705">
        <f t="shared" si="156"/>
        <v>8.9702188733405101E-5</v>
      </c>
      <c r="AO25" s="705">
        <f t="shared" si="156"/>
        <v>8.9702188733405101E-5</v>
      </c>
      <c r="AQ25" s="704">
        <f t="shared" si="153"/>
        <v>4.8608847721482171E-3</v>
      </c>
      <c r="AR25" s="704">
        <f t="shared" si="153"/>
        <v>4.6493552375905314E-3</v>
      </c>
      <c r="AS25" s="704">
        <f t="shared" si="153"/>
        <v>4.7026742232221686E-3</v>
      </c>
      <c r="AT25" s="704">
        <f t="shared" si="153"/>
        <v>4.8530804327240381E-3</v>
      </c>
      <c r="AU25" s="704">
        <f t="shared" si="153"/>
        <v>4.3798476291221832E-3</v>
      </c>
      <c r="AV25" s="704">
        <f t="shared" si="153"/>
        <v>3.9175399440764839E-3</v>
      </c>
      <c r="AW25" s="705">
        <f>AVERAGE(AQ25,AR25,AS25,AU25,AV25)</f>
        <v>4.5020603612319163E-3</v>
      </c>
      <c r="AX25" s="705">
        <v>4.5020603612319163E-3</v>
      </c>
      <c r="AY25" s="705">
        <v>4.5020603612319163E-3</v>
      </c>
      <c r="AZ25" s="705">
        <v>4.5020603612319163E-3</v>
      </c>
      <c r="BA25" s="705">
        <v>4.5020603612319163E-3</v>
      </c>
      <c r="BB25" s="705">
        <v>4.5020603612319163E-3</v>
      </c>
      <c r="BC25" s="705">
        <v>4.5020603612319163E-3</v>
      </c>
      <c r="BD25" s="705">
        <v>4.5020603612319163E-3</v>
      </c>
      <c r="BE25" s="705">
        <v>4.5020603612319163E-3</v>
      </c>
      <c r="BF25" s="705">
        <v>4.5020603612319163E-3</v>
      </c>
      <c r="BG25" s="705">
        <v>4.5020603612319163E-3</v>
      </c>
      <c r="BH25" s="705">
        <v>4.5020603612319163E-3</v>
      </c>
      <c r="BI25" s="705">
        <v>4.5020603612319163E-3</v>
      </c>
      <c r="BL25" s="704">
        <f t="shared" si="153"/>
        <v>2.1711660464368993E-5</v>
      </c>
      <c r="BM25" s="704">
        <f t="shared" si="153"/>
        <v>1.3164014849008749E-5</v>
      </c>
      <c r="BN25" s="704">
        <f t="shared" si="153"/>
        <v>1.7711183726964391E-5</v>
      </c>
      <c r="BO25" s="704">
        <f t="shared" si="153"/>
        <v>2.6827152655440994E-5</v>
      </c>
      <c r="BP25" s="704">
        <f t="shared" si="153"/>
        <v>2.1265813620979858E-4</v>
      </c>
      <c r="BQ25" s="704">
        <f t="shared" si="153"/>
        <v>2.1295008359423494E-4</v>
      </c>
      <c r="BR25" s="705">
        <f t="shared" si="234"/>
        <v>2.1295008359423494E-4</v>
      </c>
      <c r="BS25" s="705">
        <v>2.1295008359423494E-4</v>
      </c>
      <c r="BT25" s="705">
        <v>2.1295008359423494E-4</v>
      </c>
      <c r="BU25" s="705">
        <v>2.1295008359423494E-4</v>
      </c>
      <c r="BV25" s="705">
        <v>2.1295008359423494E-4</v>
      </c>
      <c r="BW25" s="705">
        <v>2.1295008359423494E-4</v>
      </c>
      <c r="BX25" s="705">
        <v>2.1295008359423494E-4</v>
      </c>
      <c r="BY25" s="705">
        <v>2.1295008359423494E-4</v>
      </c>
      <c r="BZ25" s="705">
        <v>2.1295008359423494E-4</v>
      </c>
      <c r="CA25" s="705">
        <f t="shared" si="158"/>
        <v>2.1295008359423494E-4</v>
      </c>
      <c r="CB25" s="705">
        <f t="shared" si="159"/>
        <v>2.1295008359423494E-4</v>
      </c>
      <c r="CC25" s="705">
        <f t="shared" si="159"/>
        <v>2.1295008359423494E-4</v>
      </c>
      <c r="CD25" s="705">
        <f t="shared" si="159"/>
        <v>2.1295008359423494E-4</v>
      </c>
      <c r="CF25" s="704">
        <f t="shared" si="160"/>
        <v>0</v>
      </c>
      <c r="CG25" s="704">
        <f t="shared" si="160"/>
        <v>0</v>
      </c>
      <c r="CH25" s="704">
        <f t="shared" si="160"/>
        <v>0</v>
      </c>
      <c r="CI25" s="704">
        <f t="shared" si="160"/>
        <v>0</v>
      </c>
      <c r="CJ25" s="704">
        <f t="shared" si="160"/>
        <v>0</v>
      </c>
      <c r="CK25" s="704">
        <f t="shared" si="160"/>
        <v>0</v>
      </c>
      <c r="CL25" s="705">
        <f t="shared" si="228"/>
        <v>0</v>
      </c>
      <c r="CM25" s="705">
        <v>0</v>
      </c>
      <c r="CN25" s="705">
        <v>0</v>
      </c>
      <c r="CO25" s="705">
        <v>0</v>
      </c>
      <c r="CP25" s="705">
        <v>0</v>
      </c>
      <c r="CQ25" s="705">
        <v>0</v>
      </c>
      <c r="CR25" s="705">
        <v>0</v>
      </c>
      <c r="CS25" s="705">
        <v>0</v>
      </c>
      <c r="CT25" s="705">
        <v>0</v>
      </c>
      <c r="CU25" s="705">
        <f t="shared" si="161"/>
        <v>0</v>
      </c>
      <c r="CV25" s="705">
        <f t="shared" si="162"/>
        <v>0</v>
      </c>
      <c r="CW25" s="705">
        <f t="shared" si="162"/>
        <v>0</v>
      </c>
      <c r="CX25" s="705">
        <f t="shared" si="162"/>
        <v>0</v>
      </c>
      <c r="CZ25" s="704">
        <f t="shared" si="163"/>
        <v>1.7523016482149302E-5</v>
      </c>
      <c r="DA25" s="704">
        <f t="shared" si="163"/>
        <v>1.0598834128245893E-5</v>
      </c>
      <c r="DB25" s="704">
        <f t="shared" si="163"/>
        <v>1.4239740267137527E-5</v>
      </c>
      <c r="DC25" s="704">
        <f t="shared" si="163"/>
        <v>2.1521420987689746E-5</v>
      </c>
      <c r="DD25" s="704">
        <f t="shared" si="163"/>
        <v>1.7026702941996905E-4</v>
      </c>
      <c r="DE25" s="704">
        <f t="shared" si="163"/>
        <v>1.7001327550470431E-4</v>
      </c>
      <c r="DF25" s="705">
        <f t="shared" si="235"/>
        <v>1.7001327550470431E-4</v>
      </c>
      <c r="DG25" s="705">
        <v>1.7001327550470431E-4</v>
      </c>
      <c r="DH25" s="705">
        <v>1.7001327550470431E-4</v>
      </c>
      <c r="DI25" s="705">
        <v>1.7001327550470431E-4</v>
      </c>
      <c r="DJ25" s="705">
        <v>1.7001327550470431E-4</v>
      </c>
      <c r="DK25" s="705">
        <v>1.7001327550470431E-4</v>
      </c>
      <c r="DL25" s="705">
        <v>1.7001327550470431E-4</v>
      </c>
      <c r="DM25" s="705">
        <v>1.7001327550470431E-4</v>
      </c>
      <c r="DN25" s="705">
        <v>1.7001327550470431E-4</v>
      </c>
      <c r="DO25" s="705">
        <f t="shared" si="164"/>
        <v>1.7001327550470431E-4</v>
      </c>
      <c r="DP25" s="705">
        <f t="shared" si="165"/>
        <v>1.7001327550470431E-4</v>
      </c>
      <c r="DQ25" s="705">
        <f t="shared" si="165"/>
        <v>1.7001327550470431E-4</v>
      </c>
      <c r="DR25" s="705">
        <f t="shared" si="165"/>
        <v>1.7001327550470431E-4</v>
      </c>
      <c r="DU25" s="704">
        <f t="shared" si="166"/>
        <v>1.9662079716532561E-2</v>
      </c>
      <c r="DV25" s="704">
        <f t="shared" si="166"/>
        <v>9.2586904438028206E-4</v>
      </c>
      <c r="DW25" s="704">
        <f t="shared" si="166"/>
        <v>7.925754717816565E-4</v>
      </c>
      <c r="DX25" s="704">
        <f t="shared" si="166"/>
        <v>3.9346490561313456E-4</v>
      </c>
      <c r="DY25" s="704">
        <f t="shared" si="166"/>
        <v>7.5561507972417784E-4</v>
      </c>
      <c r="DZ25" s="704">
        <f t="shared" si="166"/>
        <v>7.0228219057673227E-4</v>
      </c>
      <c r="EA25" s="705">
        <f>AVERAGE(DU25,DV25,DW25,DY25,DZ25)</f>
        <v>4.5676843005990819E-3</v>
      </c>
      <c r="EB25" s="705">
        <v>2.8499064378888039E-3</v>
      </c>
      <c r="EC25" s="705">
        <v>2.8499064378888039E-3</v>
      </c>
      <c r="ED25" s="705">
        <v>2.8499064378888039E-3</v>
      </c>
      <c r="EE25" s="705">
        <v>2.8499064378888039E-3</v>
      </c>
      <c r="EF25" s="705">
        <v>2.8499064378888039E-3</v>
      </c>
      <c r="EG25" s="705">
        <v>2.8499064378888039E-3</v>
      </c>
      <c r="EH25" s="705">
        <v>2.8499064378888039E-3</v>
      </c>
      <c r="EI25" s="705">
        <v>2.8499064378888039E-3</v>
      </c>
      <c r="EJ25" s="705">
        <v>2.8499064378888039E-3</v>
      </c>
      <c r="EK25" s="705">
        <v>2.8499064378888039E-3</v>
      </c>
      <c r="EL25" s="705">
        <v>2.8499064378888039E-3</v>
      </c>
      <c r="EM25" s="705">
        <v>2.8499064378888039E-3</v>
      </c>
      <c r="EO25" s="704">
        <f t="shared" si="167"/>
        <v>0</v>
      </c>
      <c r="EP25" s="704">
        <f t="shared" si="167"/>
        <v>0</v>
      </c>
      <c r="EQ25" s="704">
        <f t="shared" si="167"/>
        <v>0</v>
      </c>
      <c r="ER25" s="704">
        <f t="shared" si="167"/>
        <v>0</v>
      </c>
      <c r="ES25" s="704">
        <f t="shared" si="167"/>
        <v>7.2694229895502041E-5</v>
      </c>
      <c r="ET25" s="704">
        <f t="shared" si="167"/>
        <v>7.176175098672408E-5</v>
      </c>
      <c r="EU25" s="705">
        <f t="shared" si="168"/>
        <v>7.176175098672408E-5</v>
      </c>
      <c r="EV25" s="705">
        <f t="shared" si="236"/>
        <v>7.176175098672408E-5</v>
      </c>
      <c r="EW25" s="705">
        <f t="shared" si="229"/>
        <v>7.176175098672408E-5</v>
      </c>
      <c r="EX25" s="705">
        <f t="shared" si="229"/>
        <v>7.176175098672408E-5</v>
      </c>
      <c r="EY25" s="705">
        <f t="shared" si="229"/>
        <v>7.176175098672408E-5</v>
      </c>
      <c r="EZ25" s="705">
        <f t="shared" si="229"/>
        <v>7.176175098672408E-5</v>
      </c>
      <c r="FA25" s="705">
        <f t="shared" si="229"/>
        <v>7.176175098672408E-5</v>
      </c>
      <c r="FB25" s="705">
        <f t="shared" si="229"/>
        <v>7.176175098672408E-5</v>
      </c>
      <c r="FC25" s="705">
        <f t="shared" si="229"/>
        <v>7.176175098672408E-5</v>
      </c>
      <c r="FD25" s="705">
        <f t="shared" si="229"/>
        <v>7.176175098672408E-5</v>
      </c>
      <c r="FE25" s="705">
        <f t="shared" si="229"/>
        <v>7.176175098672408E-5</v>
      </c>
      <c r="FF25" s="705">
        <f t="shared" si="229"/>
        <v>7.176175098672408E-5</v>
      </c>
      <c r="FG25" s="705">
        <f t="shared" si="229"/>
        <v>7.176175098672408E-5</v>
      </c>
      <c r="FI25" s="704">
        <f t="shared" si="170"/>
        <v>1.586884372623441E-2</v>
      </c>
      <c r="FJ25" s="704">
        <f t="shared" si="170"/>
        <v>7.4545133368662776E-4</v>
      </c>
      <c r="FK25" s="704">
        <f t="shared" si="170"/>
        <v>6.3722837695440431E-4</v>
      </c>
      <c r="FL25" s="704">
        <f t="shared" si="170"/>
        <v>3.1564750781944964E-4</v>
      </c>
      <c r="FM25" s="704">
        <f t="shared" si="170"/>
        <v>6.1948217086839807E-4</v>
      </c>
      <c r="FN25" s="704">
        <f t="shared" si="170"/>
        <v>5.7515129372868047E-4</v>
      </c>
      <c r="FO25" s="705">
        <f>AVERAGE(FI25,FJ25,FK25,FM25,FN25)</f>
        <v>3.6892313802945041E-3</v>
      </c>
      <c r="FP25" s="705">
        <v>5.7515129372868047E-4</v>
      </c>
      <c r="FQ25" s="705">
        <v>5.7515129372868047E-4</v>
      </c>
      <c r="FR25" s="705">
        <v>5.7515129372868047E-4</v>
      </c>
      <c r="FS25" s="705">
        <v>5.7515129372868047E-4</v>
      </c>
      <c r="FT25" s="705">
        <v>5.7515129372868047E-4</v>
      </c>
      <c r="FU25" s="705">
        <v>5.7515129372868047E-4</v>
      </c>
      <c r="FV25" s="705">
        <v>5.7515129372868047E-4</v>
      </c>
      <c r="FW25" s="705">
        <v>2.8499064378888039E-3</v>
      </c>
      <c r="FX25" s="705">
        <v>2.8499064378888039E-3</v>
      </c>
      <c r="FY25" s="705">
        <v>2.8499064378888039E-3</v>
      </c>
      <c r="FZ25" s="705">
        <v>2.8499064378888039E-3</v>
      </c>
      <c r="GA25" s="705">
        <v>2.8499064378888039E-3</v>
      </c>
      <c r="GC25" s="704">
        <f t="shared" si="171"/>
        <v>7.5261134360858767E-2</v>
      </c>
      <c r="GD25" s="704">
        <f t="shared" si="171"/>
        <v>1.6148223695393506E-3</v>
      </c>
      <c r="GE25" s="704">
        <f t="shared" si="171"/>
        <v>1.1860989206499823E-3</v>
      </c>
      <c r="GF25" s="704">
        <f t="shared" si="171"/>
        <v>1.0134279199391943E-4</v>
      </c>
      <c r="GG25" s="704">
        <f t="shared" si="171"/>
        <v>1.0193679918450561E-4</v>
      </c>
      <c r="GH25" s="704">
        <f t="shared" si="171"/>
        <v>0</v>
      </c>
      <c r="GI25" s="705">
        <f>AVERAGE(GC25,GD25,GE25,GG25,GH25)</f>
        <v>1.5632798490046521E-2</v>
      </c>
      <c r="GJ25" s="705">
        <f t="shared" si="172"/>
        <v>1.5632798490046521E-2</v>
      </c>
      <c r="GK25" s="705">
        <f t="shared" si="173"/>
        <v>1.5632798490046521E-2</v>
      </c>
      <c r="GL25" s="705">
        <f t="shared" si="174"/>
        <v>1.5632798490046521E-2</v>
      </c>
      <c r="GM25" s="705">
        <f t="shared" si="175"/>
        <v>1.5632798490046521E-2</v>
      </c>
      <c r="GN25" s="705">
        <f t="shared" si="176"/>
        <v>1.5632798490046521E-2</v>
      </c>
      <c r="GO25" s="705">
        <f t="shared" si="177"/>
        <v>1.5632798490046521E-2</v>
      </c>
      <c r="GP25" s="705">
        <f t="shared" si="178"/>
        <v>1.5632798490046521E-2</v>
      </c>
      <c r="GQ25" s="705">
        <f t="shared" si="179"/>
        <v>1.5632798490046521E-2</v>
      </c>
      <c r="GR25" s="705">
        <f t="shared" si="180"/>
        <v>1.5632798490046521E-2</v>
      </c>
      <c r="GS25" s="705">
        <f t="shared" si="181"/>
        <v>1.5632798490046521E-2</v>
      </c>
      <c r="GT25" s="705">
        <f t="shared" si="181"/>
        <v>1.5632798490046521E-2</v>
      </c>
      <c r="GU25" s="705">
        <f t="shared" si="181"/>
        <v>1.5632798490046521E-2</v>
      </c>
      <c r="GX25" s="704">
        <f t="shared" si="182"/>
        <v>1.1012154187527953E-2</v>
      </c>
      <c r="GY25" s="704">
        <f t="shared" si="182"/>
        <v>1.1356156809744881E-2</v>
      </c>
      <c r="GZ25" s="704">
        <f t="shared" si="182"/>
        <v>1.0693127175154752E-2</v>
      </c>
      <c r="HA25" s="704">
        <f t="shared" si="182"/>
        <v>8.3745428206068295E-3</v>
      </c>
      <c r="HB25" s="704">
        <f t="shared" si="182"/>
        <v>8.7687546377572256E-3</v>
      </c>
      <c r="HC25" s="704">
        <f t="shared" si="182"/>
        <v>8.9257800995881462E-3</v>
      </c>
      <c r="HD25" s="705">
        <f t="shared" si="237"/>
        <v>8.9257800995881462E-3</v>
      </c>
      <c r="HE25" s="705">
        <f t="shared" si="239"/>
        <v>8.9257800995881462E-3</v>
      </c>
      <c r="HF25" s="705">
        <f t="shared" si="239"/>
        <v>8.9257800995881462E-3</v>
      </c>
      <c r="HG25" s="705">
        <f t="shared" si="239"/>
        <v>8.9257800995881462E-3</v>
      </c>
      <c r="HH25" s="705">
        <f t="shared" si="239"/>
        <v>8.9257800995881462E-3</v>
      </c>
      <c r="HI25" s="705">
        <f t="shared" si="239"/>
        <v>8.9257800995881462E-3</v>
      </c>
      <c r="HJ25" s="705">
        <f t="shared" si="239"/>
        <v>8.9257800995881462E-3</v>
      </c>
      <c r="HK25" s="705">
        <f t="shared" si="239"/>
        <v>8.9257800995881462E-3</v>
      </c>
      <c r="HL25" s="705">
        <f t="shared" si="239"/>
        <v>8.9257800995881462E-3</v>
      </c>
      <c r="HM25" s="705">
        <f t="shared" si="239"/>
        <v>8.9257800995881462E-3</v>
      </c>
      <c r="HN25" s="705">
        <f t="shared" si="239"/>
        <v>8.9257800995881462E-3</v>
      </c>
      <c r="HO25" s="705">
        <f t="shared" si="239"/>
        <v>8.9257800995881462E-3</v>
      </c>
      <c r="HP25" s="705">
        <f t="shared" si="239"/>
        <v>8.9257800995881462E-3</v>
      </c>
      <c r="HR25" s="704">
        <f t="shared" si="193"/>
        <v>0</v>
      </c>
      <c r="HS25" s="704">
        <f t="shared" si="193"/>
        <v>0</v>
      </c>
      <c r="HT25" s="704">
        <f t="shared" si="193"/>
        <v>0</v>
      </c>
      <c r="HU25" s="704">
        <f t="shared" si="193"/>
        <v>0</v>
      </c>
      <c r="HV25" s="704">
        <f t="shared" si="193"/>
        <v>0</v>
      </c>
      <c r="HW25" s="704">
        <f t="shared" si="193"/>
        <v>0</v>
      </c>
      <c r="HX25" s="705">
        <f t="shared" si="194"/>
        <v>0</v>
      </c>
      <c r="HY25" s="705">
        <f t="shared" si="195"/>
        <v>0</v>
      </c>
      <c r="HZ25" s="705">
        <f t="shared" si="196"/>
        <v>0</v>
      </c>
      <c r="IA25" s="705">
        <f t="shared" si="197"/>
        <v>0</v>
      </c>
      <c r="IB25" s="705">
        <f t="shared" si="198"/>
        <v>0</v>
      </c>
      <c r="IC25" s="705">
        <f t="shared" si="199"/>
        <v>0</v>
      </c>
      <c r="ID25" s="705">
        <f t="shared" si="200"/>
        <v>0</v>
      </c>
      <c r="IE25" s="705">
        <f t="shared" si="201"/>
        <v>0</v>
      </c>
      <c r="IF25" s="705">
        <f t="shared" si="202"/>
        <v>0</v>
      </c>
      <c r="IG25" s="705">
        <f t="shared" si="203"/>
        <v>0</v>
      </c>
      <c r="IH25" s="705">
        <f t="shared" si="194"/>
        <v>0</v>
      </c>
      <c r="II25" s="705">
        <f t="shared" si="194"/>
        <v>0</v>
      </c>
      <c r="IJ25" s="705">
        <f t="shared" si="194"/>
        <v>0</v>
      </c>
      <c r="IL25" s="704">
        <f t="shared" si="204"/>
        <v>8.8876739597461268E-3</v>
      </c>
      <c r="IM25" s="704">
        <f t="shared" si="204"/>
        <v>9.1432609079667906E-3</v>
      </c>
      <c r="IN25" s="704">
        <f t="shared" si="204"/>
        <v>8.5972431862842823E-3</v>
      </c>
      <c r="IO25" s="704">
        <f t="shared" si="204"/>
        <v>6.7182702516571493E-3</v>
      </c>
      <c r="IP25" s="704">
        <f t="shared" si="204"/>
        <v>7.0207979365085119E-3</v>
      </c>
      <c r="IQ25" s="704">
        <f t="shared" si="204"/>
        <v>7.1260883562610103E-3</v>
      </c>
      <c r="IR25" s="705">
        <f t="shared" si="231"/>
        <v>7.1260883562610103E-3</v>
      </c>
      <c r="IS25" s="705">
        <f t="shared" si="205"/>
        <v>7.1260883562610103E-3</v>
      </c>
      <c r="IT25" s="705">
        <f t="shared" si="206"/>
        <v>7.1260883562610103E-3</v>
      </c>
      <c r="IU25" s="705">
        <f t="shared" si="207"/>
        <v>7.1260883562610103E-3</v>
      </c>
      <c r="IV25" s="705">
        <f t="shared" si="208"/>
        <v>7.1260883562610103E-3</v>
      </c>
      <c r="IW25" s="705">
        <f t="shared" si="209"/>
        <v>7.1260883562610103E-3</v>
      </c>
      <c r="IX25" s="705">
        <f t="shared" si="210"/>
        <v>7.1260883562610103E-3</v>
      </c>
      <c r="IY25" s="705">
        <f t="shared" si="211"/>
        <v>7.1260883562610103E-3</v>
      </c>
      <c r="IZ25" s="705">
        <f t="shared" si="212"/>
        <v>7.1260883562610103E-3</v>
      </c>
      <c r="JA25" s="705">
        <f t="shared" si="213"/>
        <v>7.1260883562610103E-3</v>
      </c>
      <c r="JB25" s="705">
        <f t="shared" si="214"/>
        <v>7.1260883562610103E-3</v>
      </c>
      <c r="JC25" s="705">
        <f t="shared" si="214"/>
        <v>7.1260883562610103E-3</v>
      </c>
      <c r="JD25" s="705">
        <f t="shared" si="214"/>
        <v>7.1260883562610103E-3</v>
      </c>
      <c r="JF25" s="704">
        <f t="shared" si="215"/>
        <v>0</v>
      </c>
      <c r="JG25" s="704">
        <f t="shared" si="215"/>
        <v>0</v>
      </c>
      <c r="JH25" s="704">
        <f t="shared" si="215"/>
        <v>0</v>
      </c>
      <c r="JI25" s="704">
        <f t="shared" si="215"/>
        <v>0</v>
      </c>
      <c r="JJ25" s="704">
        <f t="shared" si="215"/>
        <v>3.6227027536163632E-6</v>
      </c>
      <c r="JK25" s="704">
        <f t="shared" si="215"/>
        <v>0</v>
      </c>
      <c r="JL25" s="705">
        <f t="shared" si="216"/>
        <v>0</v>
      </c>
      <c r="JM25" s="705">
        <f t="shared" si="217"/>
        <v>0</v>
      </c>
      <c r="JN25" s="705">
        <f t="shared" si="218"/>
        <v>0</v>
      </c>
      <c r="JO25" s="705">
        <f t="shared" si="219"/>
        <v>0</v>
      </c>
      <c r="JP25" s="705">
        <f t="shared" si="220"/>
        <v>0</v>
      </c>
      <c r="JQ25" s="705">
        <f t="shared" si="221"/>
        <v>0</v>
      </c>
      <c r="JR25" s="705">
        <f t="shared" si="222"/>
        <v>0</v>
      </c>
      <c r="JS25" s="705">
        <f t="shared" si="223"/>
        <v>0</v>
      </c>
      <c r="JT25" s="705">
        <f t="shared" si="224"/>
        <v>0</v>
      </c>
      <c r="JU25" s="705">
        <f t="shared" si="225"/>
        <v>0</v>
      </c>
      <c r="JV25" s="705">
        <f t="shared" si="216"/>
        <v>0</v>
      </c>
      <c r="JW25" s="705">
        <f t="shared" si="216"/>
        <v>0</v>
      </c>
      <c r="JX25" s="705">
        <f t="shared" si="216"/>
        <v>0</v>
      </c>
      <c r="JZ25" s="1357" t="s">
        <v>308</v>
      </c>
      <c r="KA25" s="1350">
        <f t="shared" ref="KA25:LM25" si="241">KA12/KA18</f>
        <v>8.3169662712489299E-3</v>
      </c>
      <c r="KB25" s="1350">
        <f t="shared" si="241"/>
        <v>6.9630038792186603E-3</v>
      </c>
      <c r="KC25" s="1350">
        <f t="shared" si="241"/>
        <v>6.9783874285664887E-3</v>
      </c>
      <c r="KD25" s="1350">
        <f t="shared" si="241"/>
        <v>7.0025438761645974E-3</v>
      </c>
      <c r="KE25" s="1350">
        <f t="shared" si="241"/>
        <v>7.0220425726129623E-3</v>
      </c>
      <c r="KF25" s="1350">
        <f t="shared" si="241"/>
        <v>7.0287481871677505E-3</v>
      </c>
      <c r="KG25" s="1350">
        <f t="shared" si="241"/>
        <v>7.0373561784958455E-3</v>
      </c>
      <c r="KH25" s="1350">
        <f t="shared" si="241"/>
        <v>7.0592394779579893E-3</v>
      </c>
      <c r="KI25" s="1350">
        <f t="shared" si="241"/>
        <v>7.0864625218618931E-3</v>
      </c>
      <c r="KJ25" s="1350">
        <f t="shared" si="241"/>
        <v>7.1161438780354639E-3</v>
      </c>
      <c r="KK25" s="1350">
        <f t="shared" si="241"/>
        <v>7.1485804231795616E-3</v>
      </c>
      <c r="KL25" s="1350">
        <f t="shared" si="241"/>
        <v>7.2358041204896332E-3</v>
      </c>
      <c r="KM25" s="1343">
        <f t="shared" si="241"/>
        <v>7.2348521751948395E-3</v>
      </c>
      <c r="KN25" s="1342">
        <f t="shared" si="241"/>
        <v>7.1267290486850378E-3</v>
      </c>
      <c r="KO25" s="1350">
        <f t="shared" si="241"/>
        <v>7.1264895626154704E-3</v>
      </c>
      <c r="KP25" s="1350">
        <f t="shared" si="241"/>
        <v>7.1250238023348577E-3</v>
      </c>
      <c r="KQ25" s="1350">
        <f t="shared" si="241"/>
        <v>7.1243272479239814E-3</v>
      </c>
      <c r="KR25" s="1350">
        <f t="shared" si="241"/>
        <v>7.1260443002380582E-3</v>
      </c>
      <c r="KS25" s="1350">
        <f t="shared" si="241"/>
        <v>7.1262072579826117E-3</v>
      </c>
      <c r="KT25" s="1350">
        <f t="shared" si="241"/>
        <v>7.1241397188136196E-3</v>
      </c>
      <c r="KU25" s="1350">
        <f t="shared" si="241"/>
        <v>7.1270784101938774E-3</v>
      </c>
      <c r="KV25" s="1350">
        <f t="shared" si="241"/>
        <v>7.1268182309841138E-3</v>
      </c>
      <c r="KW25" s="1350">
        <f t="shared" si="241"/>
        <v>7.1242999168641581E-3</v>
      </c>
      <c r="KX25" s="1350">
        <f t="shared" si="241"/>
        <v>7.1279911938501271E-3</v>
      </c>
      <c r="KY25" s="1350">
        <f t="shared" si="241"/>
        <v>7.1281284639347275E-3</v>
      </c>
      <c r="KZ25" s="1343">
        <f t="shared" si="241"/>
        <v>7.1272040337164297E-3</v>
      </c>
      <c r="LA25" s="1342">
        <f t="shared" si="241"/>
        <v>1.5443695319933969E-2</v>
      </c>
      <c r="LB25" s="1350">
        <f t="shared" si="241"/>
        <v>1.4089493441834132E-2</v>
      </c>
      <c r="LC25" s="1350">
        <f t="shared" si="241"/>
        <v>1.4103411230901346E-2</v>
      </c>
      <c r="LD25" s="1350">
        <f t="shared" si="241"/>
        <v>1.4126871124088579E-2</v>
      </c>
      <c r="LE25" s="1350">
        <f t="shared" si="241"/>
        <v>1.4148086872851021E-2</v>
      </c>
      <c r="LF25" s="1350">
        <f t="shared" si="241"/>
        <v>1.4154955445150361E-2</v>
      </c>
      <c r="LG25" s="1350">
        <f t="shared" si="241"/>
        <v>1.4161495897309464E-2</v>
      </c>
      <c r="LH25" s="1350">
        <f t="shared" si="241"/>
        <v>1.4186317888151867E-2</v>
      </c>
      <c r="LI25" s="1350">
        <f t="shared" si="241"/>
        <v>1.4213280752846008E-2</v>
      </c>
      <c r="LJ25" s="1350">
        <f t="shared" si="241"/>
        <v>1.4240443794899622E-2</v>
      </c>
      <c r="LK25" s="1350">
        <f t="shared" si="241"/>
        <v>1.427657161702969E-2</v>
      </c>
      <c r="LL25" s="1350">
        <f t="shared" si="241"/>
        <v>1.4363932584424361E-2</v>
      </c>
      <c r="LM25" s="1343">
        <f t="shared" si="241"/>
        <v>1.436205620891127E-2</v>
      </c>
    </row>
    <row r="26" spans="1:325" ht="15.75" thickBot="1" x14ac:dyDescent="0.3">
      <c r="B26" s="697" t="s">
        <v>309</v>
      </c>
      <c r="C26" s="703">
        <f t="shared" si="227"/>
        <v>4.1264519986334127E-3</v>
      </c>
      <c r="D26" s="704">
        <f t="shared" si="153"/>
        <v>4.5951410437998028E-3</v>
      </c>
      <c r="E26" s="704">
        <f t="shared" si="153"/>
        <v>5.0072624417093498E-3</v>
      </c>
      <c r="F26" s="703">
        <f t="shared" si="153"/>
        <v>6.8849288575770131E-3</v>
      </c>
      <c r="G26" s="704">
        <f t="shared" si="153"/>
        <v>5.3050694751450777E-3</v>
      </c>
      <c r="H26" s="704">
        <f t="shared" si="153"/>
        <v>5.468644941503429E-3</v>
      </c>
      <c r="I26" s="705">
        <f>AVERAGE(C26,D26,E26,G26,H26)</f>
        <v>4.9005139801582146E-3</v>
      </c>
      <c r="J26" s="705">
        <v>4.9005139801582146E-3</v>
      </c>
      <c r="K26" s="705">
        <v>4.9005139801582146E-3</v>
      </c>
      <c r="L26" s="705">
        <v>4.9005139801582146E-3</v>
      </c>
      <c r="M26" s="705">
        <v>4.9005139801582146E-3</v>
      </c>
      <c r="N26" s="705">
        <v>4.9005139801582146E-3</v>
      </c>
      <c r="O26" s="705">
        <v>4.9005139801582146E-3</v>
      </c>
      <c r="P26" s="705">
        <v>4.9005139801582146E-3</v>
      </c>
      <c r="Q26" s="705">
        <v>4.9005139801582146E-3</v>
      </c>
      <c r="R26" s="705">
        <f t="shared" si="154"/>
        <v>4.9005139801582146E-3</v>
      </c>
      <c r="S26" s="705">
        <f t="shared" si="233"/>
        <v>4.9005139801582146E-3</v>
      </c>
      <c r="T26" s="705">
        <f t="shared" si="233"/>
        <v>4.9005139801582146E-3</v>
      </c>
      <c r="U26" s="705">
        <f t="shared" si="233"/>
        <v>4.9005139801582146E-3</v>
      </c>
      <c r="W26" s="704">
        <f t="shared" si="153"/>
        <v>2.9846927898349889E-4</v>
      </c>
      <c r="X26" s="704">
        <f t="shared" si="153"/>
        <v>2.1444961506294095E-5</v>
      </c>
      <c r="Y26" s="704">
        <f t="shared" si="153"/>
        <v>1.2876089102536588E-4</v>
      </c>
      <c r="Z26" s="704">
        <f t="shared" si="153"/>
        <v>0</v>
      </c>
      <c r="AA26" s="704">
        <f t="shared" si="153"/>
        <v>6.2607944732297064E-4</v>
      </c>
      <c r="AB26" s="704">
        <f t="shared" si="153"/>
        <v>1.5458937198067632E-3</v>
      </c>
      <c r="AC26" s="705">
        <f t="shared" si="156"/>
        <v>1.5458937198067632E-3</v>
      </c>
      <c r="AD26" s="705">
        <v>1.5458937198067632E-3</v>
      </c>
      <c r="AE26" s="705">
        <v>1.5458937198067632E-3</v>
      </c>
      <c r="AF26" s="705">
        <v>1.5458937198067632E-3</v>
      </c>
      <c r="AG26" s="705">
        <v>1.5458937198067632E-3</v>
      </c>
      <c r="AH26" s="705">
        <v>1.5458937198067632E-3</v>
      </c>
      <c r="AI26" s="705">
        <v>1.5458937198067632E-3</v>
      </c>
      <c r="AJ26" s="705">
        <v>1.5458937198067632E-3</v>
      </c>
      <c r="AK26" s="705">
        <v>1.5458937198067632E-3</v>
      </c>
      <c r="AL26" s="705">
        <f t="shared" si="157"/>
        <v>1.5458937198067632E-3</v>
      </c>
      <c r="AM26" s="705">
        <f t="shared" si="156"/>
        <v>1.5458937198067632E-3</v>
      </c>
      <c r="AN26" s="705">
        <f t="shared" si="156"/>
        <v>1.5458937198067632E-3</v>
      </c>
      <c r="AO26" s="705">
        <f t="shared" si="156"/>
        <v>1.5458937198067632E-3</v>
      </c>
      <c r="AQ26" s="704">
        <f t="shared" si="153"/>
        <v>3.3598879752725908E-3</v>
      </c>
      <c r="AR26" s="704">
        <f t="shared" si="153"/>
        <v>3.6742959038724749E-3</v>
      </c>
      <c r="AS26" s="704">
        <f t="shared" si="153"/>
        <v>4.0177250013058692E-3</v>
      </c>
      <c r="AT26" s="704">
        <f t="shared" si="153"/>
        <v>5.4764416315049224E-3</v>
      </c>
      <c r="AU26" s="704">
        <f t="shared" si="153"/>
        <v>4.3418941679961957E-3</v>
      </c>
      <c r="AV26" s="704">
        <f t="shared" si="153"/>
        <v>4.6568050229507611E-3</v>
      </c>
      <c r="AW26" s="705">
        <f>AVERAGE(AQ26,AR26,AS26,AU26,AV26)</f>
        <v>4.0101216142795788E-3</v>
      </c>
      <c r="AX26" s="705">
        <v>4.0101216142795788E-3</v>
      </c>
      <c r="AY26" s="705">
        <v>4.0101216142795788E-3</v>
      </c>
      <c r="AZ26" s="705">
        <v>4.0101216142795788E-3</v>
      </c>
      <c r="BA26" s="705">
        <v>4.0101216142795788E-3</v>
      </c>
      <c r="BB26" s="705">
        <v>4.0101216142795788E-3</v>
      </c>
      <c r="BC26" s="705">
        <v>4.0101216142795788E-3</v>
      </c>
      <c r="BD26" s="705">
        <v>4.0101216142795788E-3</v>
      </c>
      <c r="BE26" s="705">
        <v>4.0101216142795788E-3</v>
      </c>
      <c r="BF26" s="705">
        <v>4.0101216142795788E-3</v>
      </c>
      <c r="BG26" s="705">
        <v>4.0101216142795788E-3</v>
      </c>
      <c r="BH26" s="705">
        <v>4.0101216142795788E-3</v>
      </c>
      <c r="BI26" s="705">
        <v>4.0101216142795788E-3</v>
      </c>
      <c r="BL26" s="704">
        <f t="shared" si="153"/>
        <v>1.9751451998633414E-4</v>
      </c>
      <c r="BM26" s="704">
        <f t="shared" si="153"/>
        <v>2.1083588318610862E-4</v>
      </c>
      <c r="BN26" s="704">
        <f t="shared" si="153"/>
        <v>2.7848460689986566E-4</v>
      </c>
      <c r="BO26" s="704">
        <f t="shared" si="153"/>
        <v>3.1496062992125983E-4</v>
      </c>
      <c r="BP26" s="704">
        <f t="shared" si="153"/>
        <v>4.5887731747035486E-4</v>
      </c>
      <c r="BQ26" s="704">
        <f t="shared" si="153"/>
        <v>5.6031198171141688E-4</v>
      </c>
      <c r="BR26" s="705">
        <f t="shared" si="234"/>
        <v>5.6031198171141688E-4</v>
      </c>
      <c r="BS26" s="705">
        <v>5.6031198171141688E-4</v>
      </c>
      <c r="BT26" s="705">
        <v>5.6031198171141688E-4</v>
      </c>
      <c r="BU26" s="705">
        <v>5.6031198171141688E-4</v>
      </c>
      <c r="BV26" s="705">
        <v>5.6031198171141688E-4</v>
      </c>
      <c r="BW26" s="705">
        <v>5.6031198171141688E-4</v>
      </c>
      <c r="BX26" s="705">
        <v>5.6031198171141688E-4</v>
      </c>
      <c r="BY26" s="705">
        <v>5.6031198171141688E-4</v>
      </c>
      <c r="BZ26" s="705">
        <v>5.6031198171141688E-4</v>
      </c>
      <c r="CA26" s="705">
        <f t="shared" si="158"/>
        <v>5.6031198171141688E-4</v>
      </c>
      <c r="CB26" s="705">
        <f t="shared" si="159"/>
        <v>5.6031198171141688E-4</v>
      </c>
      <c r="CC26" s="705">
        <f t="shared" si="159"/>
        <v>5.6031198171141688E-4</v>
      </c>
      <c r="CD26" s="705">
        <f t="shared" si="159"/>
        <v>5.6031198171141688E-4</v>
      </c>
      <c r="CF26" s="704">
        <f t="shared" si="160"/>
        <v>0</v>
      </c>
      <c r="CG26" s="704">
        <f t="shared" si="160"/>
        <v>0</v>
      </c>
      <c r="CH26" s="704">
        <f t="shared" si="160"/>
        <v>0</v>
      </c>
      <c r="CI26" s="704">
        <f t="shared" si="160"/>
        <v>0</v>
      </c>
      <c r="CJ26" s="704">
        <f t="shared" si="160"/>
        <v>0</v>
      </c>
      <c r="CK26" s="704">
        <f t="shared" si="160"/>
        <v>0</v>
      </c>
      <c r="CL26" s="705">
        <f t="shared" si="228"/>
        <v>0</v>
      </c>
      <c r="CM26" s="705">
        <v>0</v>
      </c>
      <c r="CN26" s="705">
        <v>0</v>
      </c>
      <c r="CO26" s="705">
        <v>0</v>
      </c>
      <c r="CP26" s="705">
        <v>0</v>
      </c>
      <c r="CQ26" s="705">
        <v>0</v>
      </c>
      <c r="CR26" s="705">
        <v>0</v>
      </c>
      <c r="CS26" s="705">
        <v>0</v>
      </c>
      <c r="CT26" s="705">
        <v>0</v>
      </c>
      <c r="CU26" s="705">
        <f t="shared" si="161"/>
        <v>0</v>
      </c>
      <c r="CV26" s="705">
        <f t="shared" si="162"/>
        <v>0</v>
      </c>
      <c r="CW26" s="705">
        <f t="shared" si="162"/>
        <v>0</v>
      </c>
      <c r="CX26" s="705">
        <f t="shared" si="162"/>
        <v>0</v>
      </c>
      <c r="CZ26" s="704">
        <f t="shared" si="163"/>
        <v>1.5796169642323489E-4</v>
      </c>
      <c r="DA26" s="704">
        <f t="shared" si="163"/>
        <v>1.6838723883786898E-4</v>
      </c>
      <c r="DB26" s="704">
        <f t="shared" si="163"/>
        <v>2.2199780613932756E-4</v>
      </c>
      <c r="DC26" s="704">
        <f t="shared" si="163"/>
        <v>2.5052742616033755E-4</v>
      </c>
      <c r="DD26" s="704">
        <f t="shared" si="163"/>
        <v>3.6441691072230096E-4</v>
      </c>
      <c r="DE26" s="704">
        <f t="shared" si="163"/>
        <v>4.443516243273627E-4</v>
      </c>
      <c r="DF26" s="705">
        <f t="shared" si="235"/>
        <v>4.443516243273627E-4</v>
      </c>
      <c r="DG26" s="705">
        <v>4.443516243273627E-4</v>
      </c>
      <c r="DH26" s="705">
        <v>4.443516243273627E-4</v>
      </c>
      <c r="DI26" s="705">
        <v>4.443516243273627E-4</v>
      </c>
      <c r="DJ26" s="705">
        <v>4.443516243273627E-4</v>
      </c>
      <c r="DK26" s="705">
        <v>4.443516243273627E-4</v>
      </c>
      <c r="DL26" s="705">
        <v>4.443516243273627E-4</v>
      </c>
      <c r="DM26" s="705">
        <v>4.443516243273627E-4</v>
      </c>
      <c r="DN26" s="705">
        <v>4.443516243273627E-4</v>
      </c>
      <c r="DO26" s="705">
        <f t="shared" si="164"/>
        <v>4.443516243273627E-4</v>
      </c>
      <c r="DP26" s="705">
        <f t="shared" si="165"/>
        <v>4.443516243273627E-4</v>
      </c>
      <c r="DQ26" s="705">
        <f t="shared" si="165"/>
        <v>4.443516243273627E-4</v>
      </c>
      <c r="DR26" s="705">
        <f t="shared" si="165"/>
        <v>4.443516243273627E-4</v>
      </c>
      <c r="DU26" s="704">
        <f t="shared" si="166"/>
        <v>1.649513153399385E-3</v>
      </c>
      <c r="DV26" s="704">
        <f t="shared" si="166"/>
        <v>1.6164084377601662E-3</v>
      </c>
      <c r="DW26" s="704">
        <f t="shared" si="166"/>
        <v>1.3159762796640711E-3</v>
      </c>
      <c r="DX26" s="704">
        <f t="shared" si="166"/>
        <v>1.2985218952894046E-3</v>
      </c>
      <c r="DY26" s="704">
        <f t="shared" si="166"/>
        <v>9.9050347795430244E-4</v>
      </c>
      <c r="DZ26" s="704">
        <f t="shared" si="166"/>
        <v>1.3223362768389438E-3</v>
      </c>
      <c r="EA26" s="705">
        <f>AVERAGE(DU26,DV26,DW26,DY26,DZ26)</f>
        <v>1.3789475251233735E-3</v>
      </c>
      <c r="EB26" s="705">
        <v>1.3223362768389438E-3</v>
      </c>
      <c r="EC26" s="705">
        <v>1.3223362768389438E-3</v>
      </c>
      <c r="ED26" s="705">
        <v>1.3223362768389438E-3</v>
      </c>
      <c r="EE26" s="705">
        <v>1.3223362768389438E-3</v>
      </c>
      <c r="EF26" s="705">
        <v>1.3223362768389438E-3</v>
      </c>
      <c r="EG26" s="705">
        <v>1.3223362768389438E-3</v>
      </c>
      <c r="EH26" s="705">
        <v>1.3223362768389438E-3</v>
      </c>
      <c r="EI26" s="705">
        <v>1.3223362768389438E-3</v>
      </c>
      <c r="EJ26" s="705">
        <v>1.3223362768389438E-3</v>
      </c>
      <c r="EK26" s="705">
        <v>1.3223362768389438E-3</v>
      </c>
      <c r="EL26" s="705">
        <v>1.3223362768389438E-3</v>
      </c>
      <c r="EM26" s="705">
        <v>1.3223362768389438E-3</v>
      </c>
      <c r="EO26" s="704">
        <f t="shared" si="167"/>
        <v>3.6242698162282009E-4</v>
      </c>
      <c r="EP26" s="704">
        <f t="shared" si="167"/>
        <v>3.6456434560699962E-4</v>
      </c>
      <c r="EQ26" s="704">
        <f t="shared" si="167"/>
        <v>3.2190222756341472E-4</v>
      </c>
      <c r="ER26" s="704">
        <f t="shared" si="167"/>
        <v>0</v>
      </c>
      <c r="ES26" s="704">
        <f t="shared" si="167"/>
        <v>5.8290155440414502E-4</v>
      </c>
      <c r="ET26" s="704">
        <f t="shared" si="167"/>
        <v>7.9441760601180894E-4</v>
      </c>
      <c r="EU26" s="705">
        <f t="shared" si="168"/>
        <v>7.9441760601180894E-4</v>
      </c>
      <c r="EV26" s="705">
        <f t="shared" si="236"/>
        <v>7.9441760601180894E-4</v>
      </c>
      <c r="EW26" s="705">
        <f t="shared" si="229"/>
        <v>7.9441760601180894E-4</v>
      </c>
      <c r="EX26" s="705">
        <f t="shared" si="229"/>
        <v>7.9441760601180894E-4</v>
      </c>
      <c r="EY26" s="705">
        <f t="shared" si="229"/>
        <v>7.9441760601180894E-4</v>
      </c>
      <c r="EZ26" s="705">
        <f t="shared" si="229"/>
        <v>7.9441760601180894E-4</v>
      </c>
      <c r="FA26" s="705">
        <f t="shared" si="229"/>
        <v>7.9441760601180894E-4</v>
      </c>
      <c r="FB26" s="705">
        <f t="shared" si="229"/>
        <v>7.9441760601180894E-4</v>
      </c>
      <c r="FC26" s="705">
        <f t="shared" si="229"/>
        <v>7.9441760601180894E-4</v>
      </c>
      <c r="FD26" s="705">
        <f t="shared" si="229"/>
        <v>7.9441760601180894E-4</v>
      </c>
      <c r="FE26" s="705">
        <f t="shared" si="229"/>
        <v>7.9441760601180894E-4</v>
      </c>
      <c r="FF26" s="705">
        <f t="shared" si="229"/>
        <v>7.9441760601180894E-4</v>
      </c>
      <c r="FG26" s="705">
        <f t="shared" si="229"/>
        <v>7.9441760601180894E-4</v>
      </c>
      <c r="FI26" s="704">
        <f t="shared" si="170"/>
        <v>1.3917706225398533E-3</v>
      </c>
      <c r="FJ26" s="704">
        <f t="shared" si="170"/>
        <v>1.3643683967376051E-3</v>
      </c>
      <c r="FK26" s="704">
        <f t="shared" si="170"/>
        <v>1.1143419288562324E-3</v>
      </c>
      <c r="FL26" s="704">
        <f t="shared" si="170"/>
        <v>1.0328762306610409E-3</v>
      </c>
      <c r="FM26" s="704">
        <f t="shared" si="170"/>
        <v>9.0659816813840727E-4</v>
      </c>
      <c r="FN26" s="704">
        <f t="shared" si="170"/>
        <v>1.2130799344137002E-3</v>
      </c>
      <c r="FO26" s="705">
        <f>AVERAGE(FI26,FJ26,FK26,FM26,FN26)</f>
        <v>1.1980318101371596E-3</v>
      </c>
      <c r="FP26" s="705">
        <v>1.2130799344137002E-3</v>
      </c>
      <c r="FQ26" s="705">
        <v>1.2130799344137002E-3</v>
      </c>
      <c r="FR26" s="705">
        <v>1.2130799344137002E-3</v>
      </c>
      <c r="FS26" s="705">
        <v>1.2130799344137002E-3</v>
      </c>
      <c r="FT26" s="705">
        <v>1.2130799344137002E-3</v>
      </c>
      <c r="FU26" s="705">
        <v>1.2130799344137002E-3</v>
      </c>
      <c r="FV26" s="705">
        <v>1.2130799344137002E-3</v>
      </c>
      <c r="FW26" s="705">
        <v>1.3223362768389438E-3</v>
      </c>
      <c r="FX26" s="705">
        <v>1.3223362768389438E-3</v>
      </c>
      <c r="FY26" s="705">
        <v>1.3223362768389438E-3</v>
      </c>
      <c r="FZ26" s="705">
        <v>1.3223362768389438E-3</v>
      </c>
      <c r="GA26" s="705">
        <v>1.3223362768389438E-3</v>
      </c>
      <c r="GC26" s="704">
        <f t="shared" si="171"/>
        <v>4.2876718383945541E-3</v>
      </c>
      <c r="GD26" s="704">
        <f t="shared" si="171"/>
        <v>3.8944946008143033E-3</v>
      </c>
      <c r="GE26" s="704">
        <f t="shared" si="171"/>
        <v>2.4828071100564675E-3</v>
      </c>
      <c r="GF26" s="704">
        <f t="shared" si="171"/>
        <v>1.2454660665122579E-3</v>
      </c>
      <c r="GG26" s="704">
        <f t="shared" si="171"/>
        <v>0</v>
      </c>
      <c r="GH26" s="704">
        <f t="shared" si="171"/>
        <v>4.9808346146349911E-4</v>
      </c>
      <c r="GI26" s="705">
        <f>AVERAGE(GC26,GD26,GE26,GG26,GH26)</f>
        <v>2.2326114021457648E-3</v>
      </c>
      <c r="GJ26" s="705">
        <f t="shared" si="172"/>
        <v>2.2326114021457648E-3</v>
      </c>
      <c r="GK26" s="705">
        <f t="shared" si="173"/>
        <v>2.2326114021457648E-3</v>
      </c>
      <c r="GL26" s="705">
        <f t="shared" si="174"/>
        <v>2.2326114021457648E-3</v>
      </c>
      <c r="GM26" s="705">
        <f t="shared" si="175"/>
        <v>2.2326114021457648E-3</v>
      </c>
      <c r="GN26" s="705">
        <f t="shared" si="176"/>
        <v>2.2326114021457648E-3</v>
      </c>
      <c r="GO26" s="705">
        <f t="shared" si="177"/>
        <v>2.2326114021457648E-3</v>
      </c>
      <c r="GP26" s="705">
        <f t="shared" si="178"/>
        <v>2.2326114021457648E-3</v>
      </c>
      <c r="GQ26" s="705">
        <f t="shared" si="179"/>
        <v>2.2326114021457648E-3</v>
      </c>
      <c r="GR26" s="705">
        <f t="shared" si="180"/>
        <v>2.2326114021457648E-3</v>
      </c>
      <c r="GS26" s="705">
        <f t="shared" si="181"/>
        <v>2.2326114021457648E-3</v>
      </c>
      <c r="GT26" s="705">
        <f t="shared" si="181"/>
        <v>2.2326114021457648E-3</v>
      </c>
      <c r="GU26" s="705">
        <f t="shared" si="181"/>
        <v>2.2326114021457648E-3</v>
      </c>
      <c r="GX26" s="704">
        <f t="shared" si="182"/>
        <v>1.5971984967543561E-2</v>
      </c>
      <c r="GY26" s="704">
        <f t="shared" si="182"/>
        <v>1.6212738812183072E-2</v>
      </c>
      <c r="GZ26" s="704">
        <f t="shared" si="182"/>
        <v>1.4939880087804558E-2</v>
      </c>
      <c r="HA26" s="704">
        <f t="shared" si="182"/>
        <v>1.9273380301146566E-2</v>
      </c>
      <c r="HB26" s="704">
        <f t="shared" si="182"/>
        <v>1.9793281364544453E-2</v>
      </c>
      <c r="HC26" s="704">
        <f t="shared" si="182"/>
        <v>1.9986328387646243E-2</v>
      </c>
      <c r="HD26" s="705">
        <f t="shared" si="237"/>
        <v>1.9986328387646243E-2</v>
      </c>
      <c r="HE26" s="705">
        <f t="shared" si="239"/>
        <v>1.9986328387646243E-2</v>
      </c>
      <c r="HF26" s="705">
        <f t="shared" si="239"/>
        <v>1.9986328387646243E-2</v>
      </c>
      <c r="HG26" s="705">
        <f t="shared" si="239"/>
        <v>1.9986328387646243E-2</v>
      </c>
      <c r="HH26" s="705">
        <f t="shared" si="239"/>
        <v>1.9986328387646243E-2</v>
      </c>
      <c r="HI26" s="705">
        <f t="shared" si="239"/>
        <v>1.9986328387646243E-2</v>
      </c>
      <c r="HJ26" s="705">
        <f t="shared" si="239"/>
        <v>1.9986328387646243E-2</v>
      </c>
      <c r="HK26" s="705">
        <f t="shared" si="239"/>
        <v>1.9986328387646243E-2</v>
      </c>
      <c r="HL26" s="705">
        <f t="shared" si="239"/>
        <v>1.9986328387646243E-2</v>
      </c>
      <c r="HM26" s="705">
        <f t="shared" si="239"/>
        <v>1.9986328387646243E-2</v>
      </c>
      <c r="HN26" s="705">
        <f t="shared" si="239"/>
        <v>1.9986328387646243E-2</v>
      </c>
      <c r="HO26" s="705">
        <f t="shared" si="239"/>
        <v>1.9986328387646243E-2</v>
      </c>
      <c r="HP26" s="705">
        <f t="shared" si="239"/>
        <v>1.9986328387646243E-2</v>
      </c>
      <c r="HR26" s="704">
        <f t="shared" si="193"/>
        <v>7.0353472903253314E-4</v>
      </c>
      <c r="HS26" s="704">
        <f t="shared" si="193"/>
        <v>5.575689991636465E-4</v>
      </c>
      <c r="HT26" s="704">
        <f t="shared" si="193"/>
        <v>6.2234430662260181E-4</v>
      </c>
      <c r="HU26" s="704">
        <f t="shared" si="193"/>
        <v>2.7929960253518103E-4</v>
      </c>
      <c r="HV26" s="704">
        <f t="shared" si="193"/>
        <v>1.7271157167530224E-4</v>
      </c>
      <c r="HW26" s="704">
        <f t="shared" si="193"/>
        <v>4.5088566827697265E-4</v>
      </c>
      <c r="HX26" s="705">
        <f t="shared" si="194"/>
        <v>4.5088566827697265E-4</v>
      </c>
      <c r="HY26" s="705">
        <f t="shared" si="195"/>
        <v>4.5088566827697265E-4</v>
      </c>
      <c r="HZ26" s="705">
        <f t="shared" si="196"/>
        <v>4.5088566827697265E-4</v>
      </c>
      <c r="IA26" s="705">
        <f t="shared" si="197"/>
        <v>4.5088566827697265E-4</v>
      </c>
      <c r="IB26" s="705">
        <f t="shared" si="198"/>
        <v>4.5088566827697265E-4</v>
      </c>
      <c r="IC26" s="705">
        <f t="shared" si="199"/>
        <v>4.5088566827697265E-4</v>
      </c>
      <c r="ID26" s="705">
        <f t="shared" si="200"/>
        <v>4.5088566827697265E-4</v>
      </c>
      <c r="IE26" s="705">
        <f t="shared" si="201"/>
        <v>4.5088566827697265E-4</v>
      </c>
      <c r="IF26" s="705">
        <f t="shared" si="202"/>
        <v>4.5088566827697265E-4</v>
      </c>
      <c r="IG26" s="705">
        <f t="shared" si="203"/>
        <v>4.5088566827697265E-4</v>
      </c>
      <c r="IH26" s="705">
        <f t="shared" si="194"/>
        <v>4.5088566827697265E-4</v>
      </c>
      <c r="II26" s="705">
        <f t="shared" si="194"/>
        <v>4.5088566827697265E-4</v>
      </c>
      <c r="IJ26" s="705">
        <f t="shared" si="194"/>
        <v>4.5088566827697265E-4</v>
      </c>
      <c r="IL26" s="704">
        <f t="shared" si="204"/>
        <v>1.2914435991359068E-2</v>
      </c>
      <c r="IM26" s="704">
        <f t="shared" si="204"/>
        <v>1.3060805063706505E-2</v>
      </c>
      <c r="IN26" s="704">
        <f t="shared" si="204"/>
        <v>1.2035763411279229E-2</v>
      </c>
      <c r="IO26" s="704">
        <f t="shared" si="204"/>
        <v>1.5387658227848102E-2</v>
      </c>
      <c r="IP26" s="704">
        <f t="shared" si="204"/>
        <v>1.57543652257385E-2</v>
      </c>
      <c r="IQ26" s="704">
        <f t="shared" si="204"/>
        <v>1.5943336280865774E-2</v>
      </c>
      <c r="IR26" s="705">
        <f t="shared" si="231"/>
        <v>1.5943336280865774E-2</v>
      </c>
      <c r="IS26" s="705">
        <f t="shared" si="205"/>
        <v>1.5943336280865774E-2</v>
      </c>
      <c r="IT26" s="705">
        <f t="shared" si="206"/>
        <v>1.5943336280865774E-2</v>
      </c>
      <c r="IU26" s="705">
        <f t="shared" si="207"/>
        <v>1.5943336280865774E-2</v>
      </c>
      <c r="IV26" s="705">
        <f t="shared" si="208"/>
        <v>1.5943336280865774E-2</v>
      </c>
      <c r="IW26" s="705">
        <f t="shared" si="209"/>
        <v>1.5943336280865774E-2</v>
      </c>
      <c r="IX26" s="705">
        <f t="shared" si="210"/>
        <v>1.5943336280865774E-2</v>
      </c>
      <c r="IY26" s="705">
        <f t="shared" si="211"/>
        <v>1.5943336280865774E-2</v>
      </c>
      <c r="IZ26" s="705">
        <f t="shared" si="212"/>
        <v>1.5943336280865774E-2</v>
      </c>
      <c r="JA26" s="705">
        <f t="shared" si="213"/>
        <v>1.5943336280865774E-2</v>
      </c>
      <c r="JB26" s="705">
        <f t="shared" si="214"/>
        <v>1.5943336280865774E-2</v>
      </c>
      <c r="JC26" s="705">
        <f t="shared" si="214"/>
        <v>1.5943336280865774E-2</v>
      </c>
      <c r="JD26" s="705">
        <f t="shared" si="214"/>
        <v>1.5943336280865774E-2</v>
      </c>
      <c r="JF26" s="704">
        <f t="shared" si="215"/>
        <v>0</v>
      </c>
      <c r="JG26" s="704">
        <f t="shared" si="215"/>
        <v>0</v>
      </c>
      <c r="JH26" s="704">
        <f t="shared" si="215"/>
        <v>0</v>
      </c>
      <c r="JI26" s="704">
        <f t="shared" si="215"/>
        <v>0</v>
      </c>
      <c r="JJ26" s="704">
        <f t="shared" si="215"/>
        <v>1.1554682535097349E-4</v>
      </c>
      <c r="JK26" s="704">
        <f>JK13/JK19</f>
        <v>5.3322194919283529E-4</v>
      </c>
      <c r="JL26" s="705">
        <f t="shared" si="216"/>
        <v>5.3322194919283529E-4</v>
      </c>
      <c r="JM26" s="705">
        <f t="shared" si="217"/>
        <v>5.3322194919283529E-4</v>
      </c>
      <c r="JN26" s="705">
        <f t="shared" si="218"/>
        <v>5.3322194919283529E-4</v>
      </c>
      <c r="JO26" s="705">
        <f t="shared" si="219"/>
        <v>5.3322194919283529E-4</v>
      </c>
      <c r="JP26" s="705">
        <f t="shared" si="220"/>
        <v>5.3322194919283529E-4</v>
      </c>
      <c r="JQ26" s="705">
        <f t="shared" si="221"/>
        <v>5.3322194919283529E-4</v>
      </c>
      <c r="JR26" s="705">
        <f t="shared" si="222"/>
        <v>5.3322194919283529E-4</v>
      </c>
      <c r="JS26" s="705">
        <f t="shared" si="223"/>
        <v>5.3322194919283529E-4</v>
      </c>
      <c r="JT26" s="705">
        <f t="shared" si="224"/>
        <v>5.3322194919283529E-4</v>
      </c>
      <c r="JU26" s="705">
        <f t="shared" si="225"/>
        <v>5.3322194919283529E-4</v>
      </c>
      <c r="JV26" s="705">
        <f t="shared" si="216"/>
        <v>5.3322194919283529E-4</v>
      </c>
      <c r="JW26" s="705">
        <f t="shared" si="216"/>
        <v>5.3322194919283529E-4</v>
      </c>
      <c r="JX26" s="705">
        <f t="shared" si="216"/>
        <v>5.3322194919283529E-4</v>
      </c>
      <c r="JZ26" s="1358" t="s">
        <v>309</v>
      </c>
      <c r="KA26" s="1345">
        <f t="shared" ref="KA26:LM26" si="242">KA13/KA19</f>
        <v>6.4644554588466109E-3</v>
      </c>
      <c r="KB26" s="1345">
        <f t="shared" si="242"/>
        <v>6.4267321132747777E-3</v>
      </c>
      <c r="KC26" s="1345">
        <f t="shared" si="242"/>
        <v>6.4446447664781173E-3</v>
      </c>
      <c r="KD26" s="1345">
        <f t="shared" si="242"/>
        <v>6.4545710005265954E-3</v>
      </c>
      <c r="KE26" s="1345">
        <f t="shared" si="242"/>
        <v>6.4588225084534524E-3</v>
      </c>
      <c r="KF26" s="1345">
        <f t="shared" si="242"/>
        <v>6.4664168457253327E-3</v>
      </c>
      <c r="KG26" s="1345">
        <f t="shared" si="242"/>
        <v>6.4721665812424514E-3</v>
      </c>
      <c r="KH26" s="1345">
        <f t="shared" si="242"/>
        <v>6.4849872544174439E-3</v>
      </c>
      <c r="KI26" s="1345">
        <f t="shared" si="242"/>
        <v>6.4951309743766089E-3</v>
      </c>
      <c r="KJ26" s="1345">
        <f t="shared" si="242"/>
        <v>6.514433017333115E-3</v>
      </c>
      <c r="KK26" s="1345">
        <f t="shared" si="242"/>
        <v>6.5236078982437405E-3</v>
      </c>
      <c r="KL26" s="1345">
        <f t="shared" si="242"/>
        <v>6.5748158560043233E-3</v>
      </c>
      <c r="KM26" s="1346">
        <f t="shared" si="242"/>
        <v>6.5774488307907743E-3</v>
      </c>
      <c r="KN26" s="1344">
        <f t="shared" si="242"/>
        <v>1.5944773676157865E-2</v>
      </c>
      <c r="KO26" s="1345">
        <f t="shared" si="242"/>
        <v>1.594401226156425E-2</v>
      </c>
      <c r="KP26" s="1345">
        <f t="shared" si="242"/>
        <v>1.5944394625620476E-2</v>
      </c>
      <c r="KQ26" s="1345">
        <f t="shared" si="242"/>
        <v>1.5942012712144002E-2</v>
      </c>
      <c r="KR26" s="1345">
        <f t="shared" si="242"/>
        <v>1.5941022148104111E-2</v>
      </c>
      <c r="KS26" s="1345">
        <f t="shared" si="242"/>
        <v>1.5941123267505495E-2</v>
      </c>
      <c r="KT26" s="1345">
        <f t="shared" si="242"/>
        <v>1.5940969997170051E-2</v>
      </c>
      <c r="KU26" s="1345">
        <f t="shared" si="242"/>
        <v>1.5943859196511527E-2</v>
      </c>
      <c r="KV26" s="1345">
        <f t="shared" si="242"/>
        <v>1.594435811260337E-2</v>
      </c>
      <c r="KW26" s="1345">
        <f t="shared" si="242"/>
        <v>1.5945410538287904E-2</v>
      </c>
      <c r="KX26" s="1345">
        <f t="shared" si="242"/>
        <v>1.5942747374994754E-2</v>
      </c>
      <c r="KY26" s="1345">
        <f t="shared" si="242"/>
        <v>1.594522270590025E-2</v>
      </c>
      <c r="KZ26" s="1346">
        <f t="shared" si="242"/>
        <v>1.5942226387416655E-2</v>
      </c>
      <c r="LA26" s="1344">
        <f t="shared" si="242"/>
        <v>2.2409229135004476E-2</v>
      </c>
      <c r="LB26" s="1345">
        <f t="shared" si="242"/>
        <v>2.2370744374839026E-2</v>
      </c>
      <c r="LC26" s="1345">
        <f t="shared" si="242"/>
        <v>2.2389039392098593E-2</v>
      </c>
      <c r="LD26" s="1345">
        <f t="shared" si="242"/>
        <v>2.2396583712670597E-2</v>
      </c>
      <c r="LE26" s="1345">
        <f t="shared" si="242"/>
        <v>2.2399844656557564E-2</v>
      </c>
      <c r="LF26" s="1345">
        <f t="shared" si="242"/>
        <v>2.2407540113230828E-2</v>
      </c>
      <c r="LG26" s="1345">
        <f t="shared" si="242"/>
        <v>2.2413136578412502E-2</v>
      </c>
      <c r="LH26" s="1345">
        <f t="shared" si="242"/>
        <v>2.242884645092897E-2</v>
      </c>
      <c r="LI26" s="1345">
        <f t="shared" si="242"/>
        <v>2.2439489086979979E-2</v>
      </c>
      <c r="LJ26" s="1345">
        <f t="shared" si="242"/>
        <v>2.2459843555621018E-2</v>
      </c>
      <c r="LK26" s="1345">
        <f t="shared" si="242"/>
        <v>2.2466355273238495E-2</v>
      </c>
      <c r="LL26" s="1345">
        <f t="shared" si="242"/>
        <v>2.2520038561904571E-2</v>
      </c>
      <c r="LM26" s="1346">
        <f t="shared" si="242"/>
        <v>2.2519675218207431E-2</v>
      </c>
    </row>
    <row r="27" spans="1:325" x14ac:dyDescent="0.25">
      <c r="F27" s="131"/>
      <c r="BK27" s="131"/>
      <c r="DT27" s="131"/>
      <c r="GW27" s="131"/>
      <c r="JE27" s="131"/>
    </row>
    <row r="28" spans="1:325" x14ac:dyDescent="0.25">
      <c r="F28" s="131"/>
      <c r="BK28" s="131"/>
      <c r="DT28" s="131"/>
      <c r="GW28" s="131"/>
      <c r="JE28" s="131"/>
    </row>
    <row r="29" spans="1:325" x14ac:dyDescent="0.25">
      <c r="F29" s="131"/>
      <c r="BK29" s="131"/>
      <c r="DT29" s="131"/>
      <c r="GW29" s="131"/>
      <c r="JE29" s="131"/>
    </row>
    <row r="30" spans="1:325" x14ac:dyDescent="0.25">
      <c r="F30" s="131"/>
      <c r="BK30" s="131"/>
      <c r="DT30" s="131"/>
      <c r="GW30" s="131"/>
      <c r="JE30" s="131"/>
    </row>
    <row r="31" spans="1:325" x14ac:dyDescent="0.25">
      <c r="F31" s="131"/>
      <c r="BK31" s="131"/>
      <c r="DT31" s="131"/>
      <c r="GW31" s="131"/>
      <c r="JE31" s="131"/>
    </row>
    <row r="32" spans="1:325" x14ac:dyDescent="0.25">
      <c r="F32" s="131"/>
      <c r="BK32" s="131"/>
      <c r="DT32" s="131"/>
      <c r="GW32" s="131"/>
      <c r="JE32" s="131"/>
    </row>
    <row r="33" spans="6:265" x14ac:dyDescent="0.25">
      <c r="F33" s="131"/>
      <c r="BK33" s="131"/>
      <c r="DT33" s="131"/>
      <c r="GW33" s="131"/>
      <c r="JE33" s="131"/>
    </row>
    <row r="34" spans="6:265" x14ac:dyDescent="0.25">
      <c r="F34" s="131"/>
      <c r="BK34" s="131"/>
      <c r="DT34" s="131"/>
      <c r="GW34" s="131"/>
      <c r="JE34" s="131"/>
    </row>
    <row r="35" spans="6:265" x14ac:dyDescent="0.25">
      <c r="F35" s="131"/>
      <c r="BK35" s="131"/>
      <c r="DT35" s="131"/>
      <c r="GW35" s="131"/>
      <c r="JE35" s="131"/>
    </row>
    <row r="36" spans="6:265" x14ac:dyDescent="0.25">
      <c r="F36" s="131"/>
      <c r="BK36" s="131"/>
      <c r="DT36" s="131"/>
      <c r="GW36" s="131"/>
      <c r="JE36" s="131"/>
    </row>
    <row r="37" spans="6:265" x14ac:dyDescent="0.25">
      <c r="F37" s="131"/>
      <c r="BK37" s="131"/>
      <c r="DT37" s="131"/>
      <c r="GW37" s="131"/>
      <c r="JE37" s="131"/>
    </row>
    <row r="38" spans="6:265" x14ac:dyDescent="0.25">
      <c r="F38" s="131"/>
      <c r="BK38" s="131"/>
      <c r="DT38" s="131"/>
      <c r="GW38" s="131"/>
      <c r="JE38" s="131"/>
    </row>
    <row r="39" spans="6:265" x14ac:dyDescent="0.25">
      <c r="F39" s="131"/>
      <c r="BK39" s="131"/>
      <c r="DT39" s="131"/>
      <c r="GW39" s="131"/>
      <c r="JE39" s="131"/>
    </row>
    <row r="40" spans="6:265" x14ac:dyDescent="0.25">
      <c r="F40" s="131"/>
      <c r="BK40" s="131"/>
      <c r="DT40" s="131"/>
      <c r="GW40" s="131"/>
      <c r="JE40" s="131"/>
    </row>
    <row r="41" spans="6:265" x14ac:dyDescent="0.25">
      <c r="F41" s="131"/>
      <c r="BK41" s="131"/>
      <c r="DT41" s="131"/>
      <c r="GW41" s="131"/>
      <c r="JE41" s="131"/>
    </row>
    <row r="42" spans="6:265" x14ac:dyDescent="0.25">
      <c r="F42" s="131"/>
      <c r="BK42" s="131"/>
      <c r="DT42" s="131"/>
      <c r="GW42" s="131"/>
      <c r="JE42" s="131"/>
    </row>
    <row r="43" spans="6:265" x14ac:dyDescent="0.25">
      <c r="F43" s="131"/>
      <c r="BK43" s="131"/>
      <c r="DT43" s="131"/>
      <c r="GW43" s="131"/>
      <c r="JE43" s="131"/>
    </row>
    <row r="44" spans="6:265" x14ac:dyDescent="0.25">
      <c r="F44" s="131"/>
      <c r="BK44" s="131"/>
      <c r="DT44" s="131"/>
      <c r="GW44" s="131"/>
      <c r="JE44" s="131"/>
    </row>
    <row r="45" spans="6:265" x14ac:dyDescent="0.25">
      <c r="F45" s="131"/>
      <c r="BK45" s="131"/>
      <c r="DT45" s="131"/>
      <c r="GW45" s="131"/>
      <c r="JE45" s="131"/>
    </row>
    <row r="46" spans="6:265" x14ac:dyDescent="0.25">
      <c r="F46" s="131"/>
      <c r="BK46" s="131"/>
      <c r="DT46" s="131"/>
      <c r="GW46" s="131"/>
      <c r="JE46" s="131"/>
    </row>
    <row r="47" spans="6:265" x14ac:dyDescent="0.25">
      <c r="F47" s="131"/>
      <c r="BK47" s="131"/>
      <c r="DT47" s="131"/>
      <c r="GW47" s="131"/>
      <c r="JE47" s="131"/>
    </row>
    <row r="48" spans="6:265" x14ac:dyDescent="0.25">
      <c r="F48" s="131"/>
      <c r="BK48" s="131"/>
      <c r="DT48" s="131"/>
      <c r="GW48" s="131"/>
      <c r="JE48" s="131"/>
    </row>
    <row r="49" spans="6:265" x14ac:dyDescent="0.25">
      <c r="F49" s="131"/>
      <c r="BK49" s="131"/>
      <c r="DT49" s="131"/>
      <c r="GW49" s="131"/>
      <c r="JE49" s="131"/>
    </row>
    <row r="50" spans="6:265" x14ac:dyDescent="0.25">
      <c r="F50" s="131"/>
      <c r="BK50" s="131"/>
      <c r="DT50" s="131"/>
      <c r="GW50" s="131"/>
      <c r="JE50" s="131"/>
    </row>
    <row r="51" spans="6:265" x14ac:dyDescent="0.25">
      <c r="F51" s="131"/>
      <c r="BK51" s="131"/>
      <c r="DT51" s="131"/>
      <c r="GW51" s="131"/>
      <c r="JE51" s="131"/>
    </row>
    <row r="52" spans="6:265" x14ac:dyDescent="0.25">
      <c r="F52" s="131"/>
      <c r="BK52" s="131"/>
      <c r="DT52" s="131"/>
      <c r="GW52" s="131"/>
      <c r="JE52" s="131"/>
    </row>
    <row r="53" spans="6:265" x14ac:dyDescent="0.25">
      <c r="F53" s="131"/>
      <c r="BK53" s="131"/>
      <c r="DT53" s="131"/>
      <c r="GW53" s="131"/>
      <c r="JE53" s="131"/>
    </row>
    <row r="54" spans="6:265" x14ac:dyDescent="0.25">
      <c r="F54" s="131"/>
      <c r="BK54" s="131"/>
      <c r="DT54" s="131"/>
      <c r="GW54" s="131"/>
      <c r="JE54" s="131"/>
    </row>
    <row r="55" spans="6:265" x14ac:dyDescent="0.25">
      <c r="F55" s="131"/>
      <c r="BK55" s="131"/>
      <c r="DT55" s="131"/>
      <c r="GW55" s="131"/>
      <c r="JE55" s="131"/>
    </row>
    <row r="56" spans="6:265" x14ac:dyDescent="0.25">
      <c r="F56" s="131"/>
      <c r="BK56" s="131"/>
      <c r="DT56" s="131"/>
      <c r="GW56" s="131"/>
      <c r="JE56" s="131"/>
    </row>
    <row r="57" spans="6:265" x14ac:dyDescent="0.25">
      <c r="F57" s="131"/>
      <c r="BK57" s="131"/>
      <c r="DT57" s="131"/>
      <c r="GW57" s="131"/>
      <c r="JE57" s="131"/>
    </row>
    <row r="58" spans="6:265" x14ac:dyDescent="0.25">
      <c r="F58" s="131"/>
      <c r="BK58" s="131"/>
      <c r="DT58" s="131"/>
      <c r="GW58" s="131"/>
      <c r="JE58" s="131"/>
    </row>
    <row r="59" spans="6:265" x14ac:dyDescent="0.25">
      <c r="F59" s="131"/>
      <c r="BK59" s="131"/>
      <c r="DT59" s="131"/>
      <c r="GW59" s="131"/>
      <c r="JE59" s="131"/>
    </row>
    <row r="60" spans="6:265" x14ac:dyDescent="0.25">
      <c r="F60" s="131"/>
      <c r="BK60" s="131"/>
      <c r="DT60" s="131"/>
      <c r="GW60" s="131"/>
      <c r="JE60" s="131"/>
    </row>
    <row r="61" spans="6:265" x14ac:dyDescent="0.25">
      <c r="F61" s="131"/>
      <c r="BK61" s="131"/>
      <c r="DT61" s="131"/>
      <c r="GW61" s="131"/>
      <c r="JE61" s="131"/>
    </row>
    <row r="62" spans="6:265" x14ac:dyDescent="0.25">
      <c r="F62" s="131"/>
      <c r="BK62" s="131"/>
      <c r="DT62" s="131"/>
      <c r="GW62" s="131"/>
      <c r="JE62" s="131"/>
    </row>
    <row r="63" spans="6:265" x14ac:dyDescent="0.25">
      <c r="F63" s="131"/>
      <c r="BK63" s="131"/>
      <c r="DT63" s="131"/>
      <c r="GW63" s="131"/>
      <c r="JE63" s="131"/>
    </row>
    <row r="64" spans="6:265" x14ac:dyDescent="0.25">
      <c r="F64" s="131"/>
      <c r="BK64" s="131"/>
      <c r="DT64" s="131"/>
      <c r="GW64" s="131"/>
      <c r="JE64" s="131"/>
    </row>
    <row r="65" spans="6:265" x14ac:dyDescent="0.25">
      <c r="F65" s="131"/>
      <c r="BK65" s="131"/>
      <c r="DT65" s="131"/>
      <c r="GW65" s="131"/>
      <c r="JE65" s="131"/>
    </row>
    <row r="66" spans="6:265" x14ac:dyDescent="0.25">
      <c r="F66" s="131"/>
      <c r="BK66" s="131"/>
      <c r="DT66" s="131"/>
      <c r="GW66" s="131"/>
      <c r="JE66" s="131"/>
    </row>
    <row r="67" spans="6:265" x14ac:dyDescent="0.25">
      <c r="F67" s="131"/>
      <c r="BK67" s="131"/>
      <c r="DT67" s="131"/>
      <c r="GW67" s="131"/>
      <c r="JE67" s="131"/>
    </row>
    <row r="68" spans="6:265" x14ac:dyDescent="0.25">
      <c r="F68" s="131"/>
      <c r="BK68" s="131"/>
      <c r="DT68" s="131"/>
      <c r="GW68" s="131"/>
      <c r="JE68" s="131"/>
    </row>
    <row r="69" spans="6:265" x14ac:dyDescent="0.25">
      <c r="F69" s="131"/>
      <c r="BK69" s="131"/>
      <c r="DT69" s="131"/>
      <c r="GW69" s="131"/>
      <c r="JE69" s="131"/>
    </row>
    <row r="70" spans="6:265" x14ac:dyDescent="0.25">
      <c r="F70" s="131"/>
      <c r="BK70" s="131"/>
      <c r="DT70" s="131"/>
      <c r="GW70" s="131"/>
      <c r="JE70" s="131"/>
    </row>
    <row r="71" spans="6:265" x14ac:dyDescent="0.25">
      <c r="F71" s="131"/>
      <c r="BK71" s="131"/>
      <c r="DT71" s="131"/>
      <c r="GW71" s="131"/>
      <c r="JE71" s="131"/>
    </row>
    <row r="72" spans="6:265" x14ac:dyDescent="0.25">
      <c r="F72" s="131"/>
      <c r="BK72" s="131"/>
      <c r="DT72" s="131"/>
      <c r="GW72" s="131"/>
      <c r="JE72" s="131"/>
    </row>
    <row r="73" spans="6:265" x14ac:dyDescent="0.25">
      <c r="F73" s="131"/>
      <c r="BK73" s="131"/>
      <c r="DT73" s="131"/>
      <c r="GW73" s="131"/>
      <c r="JE73" s="131"/>
    </row>
    <row r="74" spans="6:265" x14ac:dyDescent="0.25">
      <c r="F74" s="131"/>
      <c r="BK74" s="131"/>
      <c r="DT74" s="131"/>
      <c r="GW74" s="131"/>
      <c r="JE74" s="131"/>
    </row>
    <row r="75" spans="6:265" x14ac:dyDescent="0.25">
      <c r="F75" s="131"/>
      <c r="BK75" s="131"/>
      <c r="DT75" s="131"/>
      <c r="GW75" s="131"/>
      <c r="JE75" s="131"/>
    </row>
    <row r="76" spans="6:265" x14ac:dyDescent="0.25">
      <c r="F76" s="131"/>
      <c r="BK76" s="131"/>
      <c r="DT76" s="131"/>
      <c r="GW76" s="131"/>
      <c r="JE76" s="131"/>
    </row>
    <row r="77" spans="6:265" x14ac:dyDescent="0.25">
      <c r="F77" s="131"/>
      <c r="BK77" s="131"/>
      <c r="DT77" s="131"/>
      <c r="GW77" s="131"/>
      <c r="JE77" s="131"/>
    </row>
    <row r="78" spans="6:265" x14ac:dyDescent="0.25">
      <c r="F78" s="131"/>
      <c r="BK78" s="131"/>
      <c r="DT78" s="131"/>
      <c r="GW78" s="131"/>
      <c r="JE78" s="131"/>
    </row>
    <row r="79" spans="6:265" x14ac:dyDescent="0.25">
      <c r="F79" s="131"/>
      <c r="BK79" s="131"/>
      <c r="DT79" s="131"/>
      <c r="GW79" s="131"/>
      <c r="JE79" s="131"/>
    </row>
    <row r="80" spans="6:265" x14ac:dyDescent="0.25">
      <c r="F80" s="131"/>
      <c r="BK80" s="131"/>
      <c r="DT80" s="131"/>
      <c r="GW80" s="131"/>
      <c r="JE80" s="131"/>
    </row>
    <row r="81" spans="6:265" x14ac:dyDescent="0.25">
      <c r="F81" s="131"/>
      <c r="BK81" s="131"/>
      <c r="DT81" s="131"/>
      <c r="GW81" s="131"/>
      <c r="JE81" s="131"/>
    </row>
    <row r="82" spans="6:265" x14ac:dyDescent="0.25">
      <c r="F82" s="131"/>
      <c r="BK82" s="131"/>
      <c r="DT82" s="131"/>
      <c r="GW82" s="131"/>
      <c r="JE82" s="131"/>
    </row>
    <row r="83" spans="6:265" x14ac:dyDescent="0.25">
      <c r="F83" s="131"/>
      <c r="BK83" s="131"/>
      <c r="DT83" s="131"/>
      <c r="GW83" s="131"/>
      <c r="JE83" s="131"/>
    </row>
    <row r="84" spans="6:265" x14ac:dyDescent="0.25">
      <c r="F84" s="131"/>
      <c r="BK84" s="131"/>
      <c r="DT84" s="131"/>
      <c r="GW84" s="131"/>
      <c r="JE84" s="131"/>
    </row>
    <row r="85" spans="6:265" x14ac:dyDescent="0.25">
      <c r="F85" s="131"/>
      <c r="BK85" s="131"/>
      <c r="DT85" s="131"/>
      <c r="GW85" s="131"/>
      <c r="JE85" s="131"/>
    </row>
    <row r="86" spans="6:265" x14ac:dyDescent="0.25">
      <c r="F86" s="131"/>
      <c r="BK86" s="131"/>
      <c r="DT86" s="131"/>
      <c r="GW86" s="131"/>
      <c r="JE86" s="131"/>
    </row>
    <row r="87" spans="6:265" x14ac:dyDescent="0.25">
      <c r="F87" s="131"/>
      <c r="BK87" s="131"/>
      <c r="DT87" s="131"/>
      <c r="GW87" s="131"/>
      <c r="JE87" s="131"/>
    </row>
    <row r="88" spans="6:265" x14ac:dyDescent="0.25">
      <c r="F88" s="131"/>
      <c r="BK88" s="131"/>
      <c r="DT88" s="131"/>
      <c r="GW88" s="131"/>
      <c r="JE88" s="131"/>
    </row>
    <row r="89" spans="6:265" x14ac:dyDescent="0.25">
      <c r="F89" s="131"/>
      <c r="BK89" s="131"/>
      <c r="DT89" s="131"/>
      <c r="GW89" s="131"/>
      <c r="JE89" s="131"/>
    </row>
    <row r="90" spans="6:265" x14ac:dyDescent="0.25">
      <c r="F90" s="131"/>
      <c r="BK90" s="131"/>
      <c r="DT90" s="131"/>
      <c r="GW90" s="131"/>
      <c r="JE90" s="131"/>
    </row>
    <row r="91" spans="6:265" x14ac:dyDescent="0.25">
      <c r="F91" s="131"/>
      <c r="BK91" s="131"/>
      <c r="DT91" s="131"/>
      <c r="GW91" s="131"/>
      <c r="JE91" s="131"/>
    </row>
    <row r="92" spans="6:265" x14ac:dyDescent="0.25">
      <c r="F92" s="131"/>
      <c r="BK92" s="131"/>
      <c r="DT92" s="131"/>
      <c r="GW92" s="131"/>
      <c r="JE92" s="131"/>
    </row>
    <row r="93" spans="6:265" x14ac:dyDescent="0.25">
      <c r="F93" s="131"/>
      <c r="BK93" s="131"/>
      <c r="DT93" s="131"/>
      <c r="GW93" s="131"/>
      <c r="JE93" s="131"/>
    </row>
    <row r="94" spans="6:265" x14ac:dyDescent="0.25">
      <c r="F94" s="131"/>
      <c r="BK94" s="131"/>
      <c r="DT94" s="131"/>
      <c r="GW94" s="131"/>
      <c r="JE94" s="131"/>
    </row>
    <row r="95" spans="6:265" x14ac:dyDescent="0.25">
      <c r="F95" s="131"/>
      <c r="BK95" s="131"/>
      <c r="DT95" s="131"/>
      <c r="GW95" s="131"/>
      <c r="JE95" s="131"/>
    </row>
    <row r="96" spans="6:265" x14ac:dyDescent="0.25">
      <c r="F96" s="131"/>
      <c r="BK96" s="131"/>
      <c r="DT96" s="131"/>
      <c r="GW96" s="131"/>
      <c r="JE96" s="131"/>
    </row>
    <row r="97" spans="6:265" x14ac:dyDescent="0.25">
      <c r="F97" s="131"/>
      <c r="BK97" s="131"/>
      <c r="DT97" s="131"/>
      <c r="GW97" s="131"/>
      <c r="JE97" s="131"/>
    </row>
    <row r="98" spans="6:265" x14ac:dyDescent="0.25">
      <c r="F98" s="131"/>
      <c r="BK98" s="131"/>
      <c r="DT98" s="131"/>
      <c r="GW98" s="131"/>
      <c r="JE98" s="131"/>
    </row>
    <row r="99" spans="6:265" x14ac:dyDescent="0.25">
      <c r="F99" s="131"/>
      <c r="BK99" s="131"/>
      <c r="DT99" s="131"/>
      <c r="GW99" s="131"/>
      <c r="JE99" s="131"/>
    </row>
    <row r="100" spans="6:265" x14ac:dyDescent="0.25">
      <c r="F100" s="131"/>
      <c r="BK100" s="131"/>
      <c r="DT100" s="131"/>
      <c r="GW100" s="131"/>
      <c r="JE100" s="131"/>
    </row>
    <row r="101" spans="6:265" x14ac:dyDescent="0.25">
      <c r="F101" s="131"/>
      <c r="BK101" s="131"/>
      <c r="DT101" s="131"/>
      <c r="GW101" s="131"/>
      <c r="JE101" s="131"/>
    </row>
    <row r="102" spans="6:265" x14ac:dyDescent="0.25">
      <c r="F102" s="131"/>
      <c r="BK102" s="131"/>
      <c r="DT102" s="131"/>
      <c r="GW102" s="131"/>
      <c r="JE102" s="131"/>
    </row>
    <row r="103" spans="6:265" x14ac:dyDescent="0.25">
      <c r="F103" s="131"/>
      <c r="BK103" s="131"/>
      <c r="DT103" s="131"/>
      <c r="GW103" s="131"/>
      <c r="JE103" s="131"/>
    </row>
    <row r="104" spans="6:265" x14ac:dyDescent="0.25">
      <c r="F104" s="131"/>
      <c r="BK104" s="131"/>
      <c r="DT104" s="131"/>
      <c r="GW104" s="131"/>
      <c r="JE104" s="131"/>
    </row>
    <row r="105" spans="6:265" x14ac:dyDescent="0.25">
      <c r="F105" s="131"/>
      <c r="BK105" s="131"/>
      <c r="DT105" s="131"/>
      <c r="GW105" s="131"/>
      <c r="JE105" s="131"/>
    </row>
    <row r="106" spans="6:265" x14ac:dyDescent="0.25">
      <c r="F106" s="131"/>
      <c r="BK106" s="131"/>
      <c r="DT106" s="131"/>
      <c r="GW106" s="131"/>
      <c r="JE106" s="131"/>
    </row>
    <row r="107" spans="6:265" x14ac:dyDescent="0.25">
      <c r="F107" s="131"/>
      <c r="BK107" s="131"/>
      <c r="DT107" s="131"/>
      <c r="GW107" s="131"/>
      <c r="JE107" s="131"/>
    </row>
    <row r="108" spans="6:265" x14ac:dyDescent="0.25">
      <c r="F108" s="131"/>
      <c r="BK108" s="131"/>
      <c r="DT108" s="131"/>
      <c r="GW108" s="131"/>
      <c r="JE108" s="131"/>
    </row>
    <row r="109" spans="6:265" x14ac:dyDescent="0.25">
      <c r="F109" s="131"/>
      <c r="BK109" s="131"/>
      <c r="DT109" s="131"/>
      <c r="GW109" s="131"/>
      <c r="JE109" s="131"/>
    </row>
    <row r="110" spans="6:265" x14ac:dyDescent="0.25">
      <c r="F110" s="131"/>
      <c r="BK110" s="131"/>
      <c r="DT110" s="131"/>
      <c r="GW110" s="131"/>
      <c r="JE110" s="131"/>
    </row>
    <row r="111" spans="6:265" x14ac:dyDescent="0.25">
      <c r="F111" s="131"/>
      <c r="BK111" s="131"/>
      <c r="DT111" s="131"/>
      <c r="GW111" s="131"/>
      <c r="JE111" s="131"/>
    </row>
    <row r="112" spans="6:265" x14ac:dyDescent="0.25">
      <c r="F112" s="131"/>
      <c r="BK112" s="131"/>
      <c r="DT112" s="131"/>
      <c r="GW112" s="131"/>
      <c r="JE112" s="131"/>
    </row>
    <row r="113" spans="6:265" x14ac:dyDescent="0.25">
      <c r="F113" s="131"/>
      <c r="BK113" s="131"/>
      <c r="DT113" s="131"/>
      <c r="GW113" s="131"/>
      <c r="JE113" s="131"/>
    </row>
    <row r="114" spans="6:265" x14ac:dyDescent="0.25">
      <c r="F114" s="131"/>
      <c r="BK114" s="131"/>
      <c r="DT114" s="131"/>
      <c r="GW114" s="131"/>
      <c r="JE114" s="131"/>
    </row>
    <row r="115" spans="6:265" x14ac:dyDescent="0.25">
      <c r="F115" s="131"/>
      <c r="BK115" s="131"/>
      <c r="DT115" s="131"/>
      <c r="GW115" s="131"/>
      <c r="JE115" s="131"/>
    </row>
    <row r="116" spans="6:265" x14ac:dyDescent="0.25">
      <c r="F116" s="131"/>
      <c r="BK116" s="131"/>
      <c r="DT116" s="131"/>
      <c r="GW116" s="131"/>
      <c r="JE116" s="131"/>
    </row>
    <row r="117" spans="6:265" x14ac:dyDescent="0.25">
      <c r="F117" s="131"/>
      <c r="BK117" s="131"/>
      <c r="DT117" s="131"/>
      <c r="GW117" s="131"/>
      <c r="JE117" s="131"/>
    </row>
    <row r="118" spans="6:265" x14ac:dyDescent="0.25">
      <c r="F118" s="131"/>
      <c r="BK118" s="131"/>
      <c r="DT118" s="131"/>
      <c r="GW118" s="131"/>
      <c r="JE118" s="131"/>
    </row>
    <row r="119" spans="6:265" x14ac:dyDescent="0.25">
      <c r="F119" s="131"/>
      <c r="BK119" s="131"/>
      <c r="DT119" s="131"/>
      <c r="GW119" s="131"/>
      <c r="JE119" s="131"/>
    </row>
    <row r="120" spans="6:265" x14ac:dyDescent="0.25">
      <c r="F120" s="131"/>
      <c r="BK120" s="131"/>
      <c r="DT120" s="131"/>
      <c r="GW120" s="131"/>
      <c r="JE120" s="131"/>
    </row>
    <row r="121" spans="6:265" x14ac:dyDescent="0.25">
      <c r="F121" s="131"/>
      <c r="BK121" s="131"/>
      <c r="DT121" s="131"/>
      <c r="GW121" s="131"/>
      <c r="JE121" s="131"/>
    </row>
    <row r="122" spans="6:265" x14ac:dyDescent="0.25">
      <c r="F122" s="131"/>
      <c r="BK122" s="131"/>
      <c r="DT122" s="131"/>
      <c r="GW122" s="131"/>
      <c r="JE122" s="131"/>
    </row>
    <row r="123" spans="6:265" x14ac:dyDescent="0.25">
      <c r="F123" s="131"/>
      <c r="BK123" s="131"/>
      <c r="DT123" s="131"/>
      <c r="GW123" s="131"/>
      <c r="JE123" s="131"/>
    </row>
    <row r="124" spans="6:265" x14ac:dyDescent="0.25">
      <c r="F124" s="131"/>
      <c r="BK124" s="131"/>
      <c r="DT124" s="131"/>
      <c r="GW124" s="131"/>
      <c r="JE124" s="131"/>
    </row>
    <row r="125" spans="6:265" x14ac:dyDescent="0.25">
      <c r="F125" s="131"/>
      <c r="BK125" s="131"/>
      <c r="DT125" s="131"/>
      <c r="GW125" s="131"/>
      <c r="JE125" s="131"/>
    </row>
  </sheetData>
  <mergeCells count="25">
    <mergeCell ref="A1:D1"/>
    <mergeCell ref="FI6:GB6"/>
    <mergeCell ref="GC6:GV6"/>
    <mergeCell ref="KA6:KM6"/>
    <mergeCell ref="KN6:KZ6"/>
    <mergeCell ref="GX6:HQ6"/>
    <mergeCell ref="HR6:IK6"/>
    <mergeCell ref="EO6:FH6"/>
    <mergeCell ref="DU5:GV5"/>
    <mergeCell ref="CZ6:DS6"/>
    <mergeCell ref="DU6:EN6"/>
    <mergeCell ref="LA6:LM6"/>
    <mergeCell ref="IL6:JD6"/>
    <mergeCell ref="A5:A6"/>
    <mergeCell ref="B5:B6"/>
    <mergeCell ref="JF6:JX6"/>
    <mergeCell ref="C5:BJ5"/>
    <mergeCell ref="BL5:DS5"/>
    <mergeCell ref="GX5:JD5"/>
    <mergeCell ref="JF5:JX5"/>
    <mergeCell ref="C6:V6"/>
    <mergeCell ref="W6:AP6"/>
    <mergeCell ref="AQ6:BJ6"/>
    <mergeCell ref="BL6:CE6"/>
    <mergeCell ref="CF6:CY6"/>
  </mergeCells>
  <hyperlinks>
    <hyperlink ref="A1" location="'Satura rādītājs'!A1" display="ATGRIEZTIES UZ SATURA RĀDĪTĀJU" xr:uid="{C2C316EC-99A5-4DE0-8D92-1B3909F89C86}"/>
  </hyperlink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1E75B-F0C2-43C4-B398-1D289E415758}">
  <sheetPr codeName="Sheet8"/>
  <dimension ref="A1:BH25"/>
  <sheetViews>
    <sheetView topLeftCell="B1" zoomScale="85" zoomScaleNormal="85" workbookViewId="0">
      <selection activeCell="AY8" sqref="AY8"/>
    </sheetView>
  </sheetViews>
  <sheetFormatPr defaultColWidth="8.42578125" defaultRowHeight="15" x14ac:dyDescent="0.25"/>
  <cols>
    <col min="1" max="1" width="19.42578125" style="641" customWidth="1"/>
    <col min="2" max="2" width="23.42578125" style="642" customWidth="1"/>
    <col min="3" max="8" width="9.42578125" style="128" bestFit="1" customWidth="1"/>
    <col min="9" max="13" width="9.42578125" style="128" customWidth="1"/>
    <col min="14" max="19" width="9.42578125" style="128" bestFit="1" customWidth="1"/>
    <col min="20" max="29" width="9.42578125" style="128" customWidth="1"/>
    <col min="30" max="35" width="9.42578125" style="128" bestFit="1" customWidth="1"/>
    <col min="36" max="40" width="9.42578125" style="128" customWidth="1"/>
    <col min="41" max="46" width="9.42578125" style="128" bestFit="1" customWidth="1"/>
    <col min="47" max="51" width="9.42578125" style="128" customWidth="1"/>
    <col min="52" max="52" width="8.42578125" style="131"/>
    <col min="53" max="53" width="27.42578125" style="131" customWidth="1"/>
    <col min="54" max="60" width="10.42578125" style="131" bestFit="1" customWidth="1"/>
    <col min="61" max="16384" width="8.42578125" style="131"/>
  </cols>
  <sheetData>
    <row r="1" spans="1:60" ht="21" x14ac:dyDescent="0.25">
      <c r="A1" s="1461" t="s">
        <v>84</v>
      </c>
      <c r="B1" s="1461"/>
      <c r="C1" s="1461"/>
    </row>
    <row r="2" spans="1:60" ht="23.25" x14ac:dyDescent="0.25">
      <c r="A2" s="1135"/>
    </row>
    <row r="3" spans="1:60" s="244" customFormat="1" ht="20.25" x14ac:dyDescent="0.3">
      <c r="A3" s="1369" t="s">
        <v>359</v>
      </c>
      <c r="B3" s="1369"/>
      <c r="C3" s="1369"/>
      <c r="D3" s="1369"/>
      <c r="E3" s="1369"/>
      <c r="F3" s="1369"/>
      <c r="G3" s="1369"/>
      <c r="H3" s="1369"/>
      <c r="I3" s="764"/>
      <c r="J3" s="764"/>
      <c r="K3" s="764"/>
      <c r="L3" s="764"/>
      <c r="M3" s="764"/>
      <c r="N3" s="764"/>
      <c r="O3" s="764"/>
      <c r="P3" s="764"/>
      <c r="Q3" s="764"/>
      <c r="R3" s="764"/>
      <c r="S3" s="764"/>
      <c r="T3" s="764"/>
      <c r="U3" s="764"/>
      <c r="V3" s="764"/>
      <c r="W3" s="764"/>
      <c r="X3" s="764"/>
      <c r="Y3" s="764"/>
      <c r="Z3" s="764"/>
      <c r="AA3" s="764"/>
      <c r="AB3" s="764"/>
      <c r="AC3" s="764"/>
      <c r="AD3" s="764"/>
      <c r="AE3" s="764"/>
      <c r="AF3" s="764"/>
      <c r="AG3" s="764"/>
      <c r="AH3" s="764"/>
      <c r="AI3" s="764"/>
      <c r="AJ3" s="764"/>
      <c r="AK3" s="764"/>
      <c r="AL3" s="764"/>
      <c r="AM3" s="764"/>
      <c r="AN3" s="764"/>
      <c r="AO3" s="764"/>
      <c r="AP3" s="764"/>
      <c r="AQ3" s="764"/>
      <c r="AR3" s="764"/>
      <c r="AS3" s="764"/>
      <c r="AT3" s="764"/>
      <c r="AU3" s="764"/>
      <c r="AV3" s="764"/>
      <c r="AW3" s="764"/>
      <c r="AX3" s="764"/>
      <c r="AY3" s="764"/>
    </row>
    <row r="5" spans="1:60" ht="18.75" x14ac:dyDescent="0.3">
      <c r="A5" s="706"/>
      <c r="B5" s="707"/>
      <c r="BA5" s="708" t="s">
        <v>360</v>
      </c>
      <c r="BB5" s="708"/>
      <c r="BC5" s="709"/>
      <c r="BD5" s="709"/>
      <c r="BE5" s="709"/>
      <c r="BF5" s="709"/>
      <c r="BG5" s="709"/>
      <c r="BH5" s="709"/>
    </row>
    <row r="6" spans="1:60" ht="15.75" thickBot="1" x14ac:dyDescent="0.3">
      <c r="A6" s="710" t="s">
        <v>295</v>
      </c>
      <c r="B6" s="711" t="s">
        <v>296</v>
      </c>
      <c r="C6" s="1557" t="s">
        <v>346</v>
      </c>
      <c r="D6" s="1557"/>
      <c r="E6" s="1557"/>
      <c r="F6" s="1557"/>
      <c r="G6" s="1557"/>
      <c r="H6" s="1557"/>
      <c r="I6" s="1557"/>
      <c r="J6" s="1557"/>
      <c r="K6" s="1557"/>
      <c r="L6" s="1557"/>
      <c r="M6" s="1557"/>
      <c r="N6" s="1557" t="s">
        <v>345</v>
      </c>
      <c r="O6" s="1558"/>
      <c r="P6" s="1558"/>
      <c r="Q6" s="1558"/>
      <c r="R6" s="1558"/>
      <c r="S6" s="1558"/>
      <c r="T6" s="1558"/>
      <c r="U6" s="1558"/>
      <c r="V6" s="1558"/>
      <c r="W6" s="1558"/>
      <c r="X6" s="1558"/>
      <c r="Y6" s="1558"/>
      <c r="Z6" s="1558"/>
      <c r="AA6" s="1558"/>
      <c r="AB6" s="1558"/>
      <c r="AC6" s="1558"/>
      <c r="AD6" s="1557" t="s">
        <v>361</v>
      </c>
      <c r="AE6" s="1558"/>
      <c r="AF6" s="1558"/>
      <c r="AG6" s="1558"/>
      <c r="AH6" s="1558"/>
      <c r="AI6" s="1558"/>
      <c r="AJ6" s="1558"/>
      <c r="AK6" s="1558"/>
      <c r="AL6" s="1558"/>
      <c r="AM6" s="1558"/>
      <c r="AN6" s="1558"/>
      <c r="AO6" s="1557" t="s">
        <v>230</v>
      </c>
      <c r="AP6" s="1558"/>
      <c r="AQ6" s="1558"/>
      <c r="AR6" s="1558"/>
      <c r="AS6" s="1558"/>
      <c r="AT6" s="1558"/>
      <c r="AU6" s="1558"/>
      <c r="AV6" s="1558"/>
      <c r="AW6" s="1558"/>
      <c r="AX6" s="1558"/>
      <c r="AY6" s="1558"/>
    </row>
    <row r="7" spans="1:60" s="718" customFormat="1" ht="12" thickBot="1" x14ac:dyDescent="0.25">
      <c r="A7" s="712"/>
      <c r="B7" s="713"/>
      <c r="C7" s="714">
        <v>2018</v>
      </c>
      <c r="D7" s="715">
        <v>2019</v>
      </c>
      <c r="E7" s="715">
        <v>2020</v>
      </c>
      <c r="F7" s="715">
        <v>2021</v>
      </c>
      <c r="G7" s="715">
        <v>2022</v>
      </c>
      <c r="H7" s="715">
        <v>2023</v>
      </c>
      <c r="I7" s="715">
        <v>2025</v>
      </c>
      <c r="J7" s="715">
        <v>2030</v>
      </c>
      <c r="K7" s="715">
        <v>2035</v>
      </c>
      <c r="L7" s="715">
        <v>2040</v>
      </c>
      <c r="M7" s="715">
        <v>2045</v>
      </c>
      <c r="N7" s="714">
        <v>2018</v>
      </c>
      <c r="O7" s="715">
        <v>2019</v>
      </c>
      <c r="P7" s="715">
        <v>2020</v>
      </c>
      <c r="Q7" s="715">
        <v>2021</v>
      </c>
      <c r="R7" s="715">
        <v>2022</v>
      </c>
      <c r="S7" s="715">
        <v>2023</v>
      </c>
      <c r="T7" s="715">
        <v>2025</v>
      </c>
      <c r="U7" s="715">
        <v>2030</v>
      </c>
      <c r="V7" s="715">
        <v>2035</v>
      </c>
      <c r="W7" s="715">
        <v>2040</v>
      </c>
      <c r="X7" s="715">
        <v>2045</v>
      </c>
      <c r="Y7" s="715">
        <v>2050</v>
      </c>
      <c r="Z7" s="715">
        <v>2055</v>
      </c>
      <c r="AA7" s="715">
        <v>2060</v>
      </c>
      <c r="AB7" s="715">
        <v>2065</v>
      </c>
      <c r="AC7" s="716">
        <v>2070</v>
      </c>
      <c r="AD7" s="714">
        <v>2018</v>
      </c>
      <c r="AE7" s="715">
        <v>2019</v>
      </c>
      <c r="AF7" s="715">
        <v>2020</v>
      </c>
      <c r="AG7" s="715">
        <v>2021</v>
      </c>
      <c r="AH7" s="715">
        <v>2022</v>
      </c>
      <c r="AI7" s="715">
        <v>2023</v>
      </c>
      <c r="AJ7" s="715">
        <v>2025</v>
      </c>
      <c r="AK7" s="715">
        <v>2030</v>
      </c>
      <c r="AL7" s="715">
        <v>2035</v>
      </c>
      <c r="AM7" s="715">
        <v>2040</v>
      </c>
      <c r="AN7" s="715">
        <v>2045</v>
      </c>
      <c r="AO7" s="714">
        <v>2018</v>
      </c>
      <c r="AP7" s="715">
        <v>2019</v>
      </c>
      <c r="AQ7" s="715">
        <v>2020</v>
      </c>
      <c r="AR7" s="715">
        <v>2021</v>
      </c>
      <c r="AS7" s="715">
        <v>2022</v>
      </c>
      <c r="AT7" s="715">
        <v>2023</v>
      </c>
      <c r="AU7" s="715">
        <v>2025</v>
      </c>
      <c r="AV7" s="715">
        <v>2030</v>
      </c>
      <c r="AW7" s="715">
        <v>2035</v>
      </c>
      <c r="AX7" s="715">
        <v>2040</v>
      </c>
      <c r="AY7" s="715">
        <v>2045</v>
      </c>
      <c r="AZ7" s="642"/>
      <c r="BA7" s="717" t="s">
        <v>362</v>
      </c>
      <c r="BB7" s="717">
        <v>2022</v>
      </c>
      <c r="BC7" s="717">
        <v>2023</v>
      </c>
      <c r="BD7" s="717">
        <v>2025</v>
      </c>
      <c r="BE7" s="717">
        <v>2030</v>
      </c>
      <c r="BF7" s="717">
        <v>2035</v>
      </c>
      <c r="BG7" s="717">
        <v>2040</v>
      </c>
      <c r="BH7" s="717">
        <v>2045</v>
      </c>
    </row>
    <row r="8" spans="1:60" s="718" customFormat="1" ht="12" thickBot="1" x14ac:dyDescent="0.25">
      <c r="A8" s="719"/>
      <c r="B8" s="720" t="s">
        <v>355</v>
      </c>
      <c r="C8" s="721">
        <f>SUM(C9:C13)</f>
        <v>375931</v>
      </c>
      <c r="D8" s="722">
        <f t="shared" ref="D8:AY8" si="0">SUM(D9:D13)</f>
        <v>376840</v>
      </c>
      <c r="E8" s="722">
        <f t="shared" si="0"/>
        <v>376731</v>
      </c>
      <c r="F8" s="722">
        <f t="shared" si="0"/>
        <v>376263</v>
      </c>
      <c r="G8" s="722">
        <f t="shared" si="0"/>
        <v>375173</v>
      </c>
      <c r="H8" s="722">
        <f t="shared" si="0"/>
        <v>379607</v>
      </c>
      <c r="I8" s="723">
        <v>376913</v>
      </c>
      <c r="J8" s="723">
        <v>338403</v>
      </c>
      <c r="K8" s="723">
        <v>297930</v>
      </c>
      <c r="L8" s="723">
        <v>266389</v>
      </c>
      <c r="M8" s="723">
        <v>254574</v>
      </c>
      <c r="N8" s="721">
        <f t="shared" si="0"/>
        <v>1169590</v>
      </c>
      <c r="O8" s="722">
        <f t="shared" si="0"/>
        <v>1154149</v>
      </c>
      <c r="P8" s="722">
        <f t="shared" si="0"/>
        <v>1139531</v>
      </c>
      <c r="Q8" s="722">
        <f t="shared" si="0"/>
        <v>1123262</v>
      </c>
      <c r="R8" s="722">
        <f t="shared" si="0"/>
        <v>1108961</v>
      </c>
      <c r="S8" s="722">
        <f t="shared" si="0"/>
        <v>1108483</v>
      </c>
      <c r="T8" s="723">
        <v>1082854</v>
      </c>
      <c r="U8" s="723">
        <v>1000448</v>
      </c>
      <c r="V8" s="723">
        <v>940947</v>
      </c>
      <c r="W8" s="723">
        <v>889114</v>
      </c>
      <c r="X8" s="723">
        <v>835134</v>
      </c>
      <c r="Y8" s="723">
        <v>772426</v>
      </c>
      <c r="Z8" s="723">
        <v>705972</v>
      </c>
      <c r="AA8" s="723">
        <v>666315</v>
      </c>
      <c r="AB8" s="723">
        <v>662318</v>
      </c>
      <c r="AC8" s="724">
        <v>657100</v>
      </c>
      <c r="AD8" s="721">
        <f t="shared" si="0"/>
        <v>388858</v>
      </c>
      <c r="AE8" s="722">
        <f t="shared" si="0"/>
        <v>388979</v>
      </c>
      <c r="AF8" s="722">
        <f t="shared" si="0"/>
        <v>391413</v>
      </c>
      <c r="AG8" s="722">
        <f t="shared" si="0"/>
        <v>393698</v>
      </c>
      <c r="AH8" s="722">
        <f t="shared" si="0"/>
        <v>391623</v>
      </c>
      <c r="AI8" s="722">
        <f t="shared" si="0"/>
        <v>394918</v>
      </c>
      <c r="AJ8" s="725">
        <v>403322</v>
      </c>
      <c r="AK8" s="725">
        <v>417483</v>
      </c>
      <c r="AL8" s="725">
        <v>421884</v>
      </c>
      <c r="AM8" s="725">
        <v>431433</v>
      </c>
      <c r="AN8" s="725">
        <v>433665</v>
      </c>
      <c r="AO8" s="721">
        <f t="shared" si="0"/>
        <v>1934379</v>
      </c>
      <c r="AP8" s="722">
        <f t="shared" si="0"/>
        <v>1919968</v>
      </c>
      <c r="AQ8" s="722">
        <f t="shared" si="0"/>
        <v>1907675</v>
      </c>
      <c r="AR8" s="722">
        <f t="shared" si="0"/>
        <v>1893223</v>
      </c>
      <c r="AS8" s="722">
        <f t="shared" si="0"/>
        <v>1875757</v>
      </c>
      <c r="AT8" s="722">
        <f t="shared" si="0"/>
        <v>1883008</v>
      </c>
      <c r="AU8" s="723">
        <f t="shared" si="0"/>
        <v>1863089.0000000014</v>
      </c>
      <c r="AV8" s="723">
        <f t="shared" si="0"/>
        <v>1756334.0000000012</v>
      </c>
      <c r="AW8" s="723">
        <f t="shared" si="0"/>
        <v>1660761.0000000012</v>
      </c>
      <c r="AX8" s="723">
        <f t="shared" si="0"/>
        <v>1586936.0000000009</v>
      </c>
      <c r="AY8" s="723">
        <f t="shared" si="0"/>
        <v>1523373.0000000009</v>
      </c>
      <c r="AZ8" s="642"/>
      <c r="BA8" s="726" t="s">
        <v>363</v>
      </c>
      <c r="BB8" s="727">
        <v>1875757</v>
      </c>
      <c r="BC8" s="727">
        <v>1894146</v>
      </c>
      <c r="BD8" s="727">
        <v>1863089</v>
      </c>
      <c r="BE8" s="727">
        <v>1756334</v>
      </c>
      <c r="BF8" s="727">
        <v>1660761</v>
      </c>
      <c r="BG8" s="727">
        <v>1586936</v>
      </c>
      <c r="BH8" s="727">
        <v>1523373</v>
      </c>
    </row>
    <row r="9" spans="1:60" s="642" customFormat="1" ht="11.25" x14ac:dyDescent="0.2">
      <c r="A9" s="728"/>
      <c r="B9" s="729" t="s">
        <v>305</v>
      </c>
      <c r="C9" s="730">
        <f>SUMIF('25.Iedzīvotāji_prognoze_reģioni'!$B$9:$B$51,'11.Iedzivotāji_reģioni'!$B9,'25.Iedzīvotāji_prognoze_reģioni'!D$9:D$51)</f>
        <v>169129</v>
      </c>
      <c r="D9" s="730">
        <f>SUMIF('25.Iedzīvotāji_prognoze_reģioni'!$B$9:$B$51,'11.Iedzivotāji_reģioni'!$B9,'25.Iedzīvotāji_prognoze_reģioni'!E$9:E$51)</f>
        <v>171518</v>
      </c>
      <c r="E9" s="730">
        <f>SUMIF('25.Iedzīvotāji_prognoze_reģioni'!$B$9:$B$51,'11.Iedzivotāji_reģioni'!$B9,'25.Iedzīvotāji_prognoze_reģioni'!F$9:F$51)</f>
        <v>173160</v>
      </c>
      <c r="F9" s="730">
        <f>SUMIF('25.Iedzīvotāji_prognoze_reģioni'!$B$9:$B$51,'11.Iedzivotāji_reģioni'!$B9,'25.Iedzīvotāji_prognoze_reģioni'!G$9:G$51)</f>
        <v>173792</v>
      </c>
      <c r="G9" s="730">
        <f>SUMIF('25.Iedzīvotāji_prognoze_reģioni'!$B$9:$B$51,'11.Iedzivotāji_reģioni'!$B9,'25.Iedzīvotāji_prognoze_reģioni'!H$9:H$51)</f>
        <v>174332</v>
      </c>
      <c r="H9" s="730">
        <f>SUMIF('25.Iedzīvotāji_prognoze_reģioni'!$B$9:$B$51,'11.Iedzivotāji_reģioni'!$B9,'25.Iedzīvotāji_prognoze_reģioni'!I$9:I$51)</f>
        <v>177849</v>
      </c>
      <c r="I9" s="731">
        <f>I$8*I14</f>
        <v>179368.07251963197</v>
      </c>
      <c r="J9" s="731">
        <f t="shared" ref="J9:M9" si="1">J$8*J14</f>
        <v>161041.65641636404</v>
      </c>
      <c r="K9" s="731">
        <f t="shared" si="1"/>
        <v>141781.07373790225</v>
      </c>
      <c r="L9" s="731">
        <f t="shared" si="1"/>
        <v>126771.11553709274</v>
      </c>
      <c r="M9" s="731">
        <f t="shared" si="1"/>
        <v>121148.50825949963</v>
      </c>
      <c r="N9" s="730">
        <f>SUMIF('25.Iedzīvotāji_prognoze_reģioni'!$B$9:$B$51,'11.Iedzivotāji_reģioni'!$B9,'25.Iedzīvotāji_prognoze_reģioni'!O$9:O$51)</f>
        <v>521571</v>
      </c>
      <c r="O9" s="730">
        <f>SUMIF('25.Iedzīvotāji_prognoze_reģioni'!$B$9:$B$51,'11.Iedzivotāji_reģioni'!$B9,'25.Iedzīvotāji_prognoze_reģioni'!P$9:P$51)</f>
        <v>517550</v>
      </c>
      <c r="P9" s="730">
        <f>SUMIF('25.Iedzīvotāji_prognoze_reģioni'!$B$9:$B$51,'11.Iedzivotāji_reģioni'!$B9,'25.Iedzīvotāji_prognoze_reģioni'!Q$9:Q$51)</f>
        <v>513703</v>
      </c>
      <c r="Q9" s="730">
        <f>SUMIF('25.Iedzīvotāji_prognoze_reģioni'!$B$9:$B$51,'11.Iedzivotāji_reģioni'!$B9,'25.Iedzīvotāji_prognoze_reģioni'!R$9:R$51)</f>
        <v>508725</v>
      </c>
      <c r="R9" s="730">
        <f>SUMIF('25.Iedzīvotāji_prognoze_reģioni'!$B$9:$B$51,'11.Iedzivotāji_reģioni'!$B9,'25.Iedzīvotāji_prognoze_reģioni'!S$9:S$51)</f>
        <v>505057</v>
      </c>
      <c r="S9" s="730">
        <f>SUMIF('25.Iedzīvotāji_prognoze_reģioni'!$B$9:$B$51,'11.Iedzivotāji_reģioni'!$B9,'25.Iedzīvotāji_prognoze_reģioni'!T$9:T$51)</f>
        <v>509744</v>
      </c>
      <c r="T9" s="731">
        <f>T$8*T14</f>
        <v>515316.35894801602</v>
      </c>
      <c r="U9" s="731">
        <f t="shared" ref="U9:AC9" si="2">U$8*U14</f>
        <v>476100.39827790699</v>
      </c>
      <c r="V9" s="731">
        <f t="shared" si="2"/>
        <v>447784.63394239557</v>
      </c>
      <c r="W9" s="731">
        <f t="shared" si="2"/>
        <v>423117.97266271012</v>
      </c>
      <c r="X9" s="731">
        <f t="shared" si="2"/>
        <v>397429.58156288142</v>
      </c>
      <c r="Y9" s="731">
        <f t="shared" si="2"/>
        <v>367587.6469743661</v>
      </c>
      <c r="Z9" s="731">
        <f t="shared" si="2"/>
        <v>335963.03893160919</v>
      </c>
      <c r="AA9" s="731">
        <f t="shared" si="2"/>
        <v>317090.78020900994</v>
      </c>
      <c r="AB9" s="731">
        <f t="shared" si="2"/>
        <v>315188.65906736464</v>
      </c>
      <c r="AC9" s="732">
        <f t="shared" si="2"/>
        <v>312705.4796535279</v>
      </c>
      <c r="AD9" s="730">
        <f>SUMIF('25.Iedzīvotāji_prognoze_reģioni'!$B$9:$B$51,'11.Iedzivotāji_reģioni'!$B9,'25.Iedzīvotāji_prognoze_reģioni'!Z$9:Z$51)</f>
        <v>167602</v>
      </c>
      <c r="AE9" s="730">
        <f>SUMIF('25.Iedzīvotāji_prognoze_reģioni'!$B$9:$B$51,'11.Iedzivotāji_reģioni'!$B9,'25.Iedzīvotāji_prognoze_reģioni'!AA$9:AA$51)</f>
        <v>168154</v>
      </c>
      <c r="AF9" s="730">
        <f>SUMIF('25.Iedzīvotāji_prognoze_reģioni'!$B$9:$B$51,'11.Iedzivotāji_reģioni'!$B9,'25.Iedzīvotāji_prognoze_reģioni'!AB$9:AB$51)</f>
        <v>169786</v>
      </c>
      <c r="AG9" s="730">
        <f>SUMIF('25.Iedzīvotāji_prognoze_reģioni'!$B$9:$B$51,'11.Iedzivotāji_reģioni'!$B9,'25.Iedzīvotāji_prognoze_reģioni'!AC$9:AC$51)</f>
        <v>171279</v>
      </c>
      <c r="AH9" s="730">
        <f>SUMIF('25.Iedzīvotāji_prognoze_reģioni'!$B$9:$B$51,'11.Iedzivotāji_reģioni'!$B9,'25.Iedzīvotāji_prognoze_reģioni'!AD$9:AD$51)</f>
        <v>170964</v>
      </c>
      <c r="AI9" s="730">
        <f>SUMIF('25.Iedzīvotāji_prognoze_reģioni'!$B$9:$B$51,'11.Iedzivotāji_reģioni'!$B9,'25.Iedzīvotāji_prognoze_reģioni'!AE$9:AE$51)</f>
        <v>172549</v>
      </c>
      <c r="AJ9" s="731">
        <f>AJ$8*AJ14</f>
        <v>191935.77760587458</v>
      </c>
      <c r="AK9" s="731">
        <f t="shared" ref="AK9:AN9" si="3">AK$8*AK14</f>
        <v>198674.81625657249</v>
      </c>
      <c r="AL9" s="731">
        <f t="shared" si="3"/>
        <v>200769.19582734586</v>
      </c>
      <c r="AM9" s="731">
        <f t="shared" si="3"/>
        <v>205313.44270789911</v>
      </c>
      <c r="AN9" s="731">
        <f t="shared" si="3"/>
        <v>206375.62294011138</v>
      </c>
      <c r="AO9" s="733">
        <f t="shared" ref="AO9:AY13" si="4">C9+N9+AD9</f>
        <v>858302</v>
      </c>
      <c r="AP9" s="734">
        <f t="shared" si="4"/>
        <v>857222</v>
      </c>
      <c r="AQ9" s="734">
        <f t="shared" si="4"/>
        <v>856649</v>
      </c>
      <c r="AR9" s="734">
        <f t="shared" si="4"/>
        <v>853796</v>
      </c>
      <c r="AS9" s="734">
        <f t="shared" si="4"/>
        <v>850353</v>
      </c>
      <c r="AT9" s="734">
        <f t="shared" si="4"/>
        <v>860142</v>
      </c>
      <c r="AU9" s="735">
        <f t="shared" si="4"/>
        <v>886620.20907352259</v>
      </c>
      <c r="AV9" s="735">
        <f t="shared" si="4"/>
        <v>835816.87095084356</v>
      </c>
      <c r="AW9" s="735">
        <f t="shared" si="4"/>
        <v>790334.90350764361</v>
      </c>
      <c r="AX9" s="735">
        <f t="shared" si="4"/>
        <v>755202.53090770205</v>
      </c>
      <c r="AY9" s="735">
        <f t="shared" si="4"/>
        <v>724953.71276249248</v>
      </c>
      <c r="BA9" s="736" t="s">
        <v>364</v>
      </c>
      <c r="BB9" s="736">
        <v>375173</v>
      </c>
      <c r="BC9" s="736">
        <v>383380</v>
      </c>
      <c r="BD9" s="736">
        <v>376913</v>
      </c>
      <c r="BE9" s="736">
        <v>338403</v>
      </c>
      <c r="BF9" s="736">
        <v>297930</v>
      </c>
      <c r="BG9" s="736">
        <v>266389</v>
      </c>
      <c r="BH9" s="736">
        <v>254574</v>
      </c>
    </row>
    <row r="10" spans="1:60" s="642" customFormat="1" ht="11.25" x14ac:dyDescent="0.2">
      <c r="A10" s="737"/>
      <c r="B10" s="738" t="s">
        <v>306</v>
      </c>
      <c r="C10" s="730">
        <f>SUMIF('25.Iedzīvotāji_prognoze_reģioni'!$B$9:$B$51,'11.Iedzivotāji_reģioni'!$B10,'25.Iedzīvotāji_prognoze_reģioni'!D$9:D$51)</f>
        <v>58106</v>
      </c>
      <c r="D10" s="730">
        <f>SUMIF('25.Iedzīvotāji_prognoze_reģioni'!$B$9:$B$51,'11.Iedzivotāji_reģioni'!$B10,'25.Iedzīvotāji_prognoze_reģioni'!E$9:E$51)</f>
        <v>57691</v>
      </c>
      <c r="E10" s="730">
        <f>SUMIF('25.Iedzīvotāji_prognoze_reģioni'!$B$9:$B$51,'11.Iedzivotāji_reģioni'!$B10,'25.Iedzīvotāji_prognoze_reģioni'!F$9:F$51)</f>
        <v>57022</v>
      </c>
      <c r="F10" s="730">
        <f>SUMIF('25.Iedzīvotāji_prognoze_reģioni'!$B$9:$B$51,'11.Iedzivotāji_reģioni'!$B10,'25.Iedzīvotāji_prognoze_reģioni'!G$9:G$51)</f>
        <v>56744</v>
      </c>
      <c r="G10" s="730">
        <f>SUMIF('25.Iedzīvotāji_prognoze_reģioni'!$B$9:$B$51,'11.Iedzivotāji_reģioni'!$B10,'25.Iedzīvotāji_prognoze_reģioni'!H$9:H$51)</f>
        <v>56297</v>
      </c>
      <c r="H10" s="730">
        <f>SUMIF('25.Iedzīvotāji_prognoze_reģioni'!$B$9:$B$51,'11.Iedzivotāji_reģioni'!$B10,'25.Iedzīvotāji_prognoze_reģioni'!I$9:I$51)</f>
        <v>56442</v>
      </c>
      <c r="I10" s="739">
        <f t="shared" ref="I10:M13" si="5">I$8*I15</f>
        <v>55182.418971227773</v>
      </c>
      <c r="J10" s="739">
        <f t="shared" si="5"/>
        <v>49544.314277088852</v>
      </c>
      <c r="K10" s="739">
        <f t="shared" si="5"/>
        <v>43618.814113861525</v>
      </c>
      <c r="L10" s="739">
        <f t="shared" si="5"/>
        <v>39001.014577174028</v>
      </c>
      <c r="M10" s="739">
        <f t="shared" si="5"/>
        <v>37271.224731387185</v>
      </c>
      <c r="N10" s="730">
        <f>SUMIF('25.Iedzīvotāji_prognoze_reģioni'!$B$9:$B$51,'11.Iedzivotāji_reģioni'!$B10,'25.Iedzīvotāji_prognoze_reģioni'!O$9:O$51)</f>
        <v>172012</v>
      </c>
      <c r="O10" s="730">
        <f>SUMIF('25.Iedzīvotāji_prognoze_reģioni'!$B$9:$B$51,'11.Iedzivotāji_reģioni'!$B10,'25.Iedzīvotāji_prognoze_reģioni'!P$9:P$51)</f>
        <v>169061</v>
      </c>
      <c r="P10" s="730">
        <f>SUMIF('25.Iedzīvotāji_prognoze_reģioni'!$B$9:$B$51,'11.Iedzivotāji_reģioni'!$B10,'25.Iedzīvotāji_prognoze_reģioni'!Q$9:Q$51)</f>
        <v>166268</v>
      </c>
      <c r="Q10" s="730">
        <f>SUMIF('25.Iedzīvotāji_prognoze_reģioni'!$B$9:$B$51,'11.Iedzivotāji_reģioni'!$B10,'25.Iedzīvotāji_prognoze_reģioni'!R$9:R$51)</f>
        <v>163507</v>
      </c>
      <c r="R10" s="730">
        <f>SUMIF('25.Iedzīvotāji_prognoze_reģioni'!$B$9:$B$51,'11.Iedzivotāji_reģioni'!$B10,'25.Iedzīvotāji_prognoze_reģioni'!S$9:S$51)</f>
        <v>160926</v>
      </c>
      <c r="S10" s="730">
        <f>SUMIF('25.Iedzīvotāji_prognoze_reģioni'!$B$9:$B$51,'11.Iedzivotāji_reģioni'!$B10,'25.Iedzīvotāji_prognoze_reģioni'!T$9:T$51)</f>
        <v>159724</v>
      </c>
      <c r="T10" s="739">
        <f t="shared" ref="T10:AC13" si="6">T$8*T15</f>
        <v>158536.5936241782</v>
      </c>
      <c r="U10" s="739">
        <f t="shared" si="6"/>
        <v>146471.84017247186</v>
      </c>
      <c r="V10" s="739">
        <f t="shared" si="6"/>
        <v>137760.5218809642</v>
      </c>
      <c r="W10" s="739">
        <f t="shared" si="6"/>
        <v>130171.84671577846</v>
      </c>
      <c r="X10" s="739">
        <f t="shared" si="6"/>
        <v>122268.83733147261</v>
      </c>
      <c r="Y10" s="739">
        <f t="shared" si="6"/>
        <v>113087.99419566208</v>
      </c>
      <c r="Z10" s="739">
        <f t="shared" si="6"/>
        <v>103358.71324670577</v>
      </c>
      <c r="AA10" s="739">
        <f t="shared" si="6"/>
        <v>97552.68058361912</v>
      </c>
      <c r="AB10" s="739">
        <f t="shared" si="6"/>
        <v>96967.494801680063</v>
      </c>
      <c r="AC10" s="740">
        <f t="shared" si="6"/>
        <v>96203.546988280505</v>
      </c>
      <c r="AD10" s="730">
        <f>SUMIF('25.Iedzīvotāji_prognoze_reģioni'!$B$9:$B$51,'11.Iedzivotāji_reģioni'!$B10,'25.Iedzīvotāji_prognoze_reģioni'!Z$9:Z$51)</f>
        <v>59910</v>
      </c>
      <c r="AE10" s="730">
        <f>SUMIF('25.Iedzīvotāji_prognoze_reģioni'!$B$9:$B$51,'11.Iedzivotāji_reģioni'!$B10,'25.Iedzīvotāji_prognoze_reģioni'!AA$9:AA$51)</f>
        <v>59750</v>
      </c>
      <c r="AF10" s="730">
        <f>SUMIF('25.Iedzīvotāji_prognoze_reģioni'!$B$9:$B$51,'11.Iedzivotāji_reģioni'!$B10,'25.Iedzīvotāji_prognoze_reģioni'!AB$9:AB$51)</f>
        <v>59957</v>
      </c>
      <c r="AG10" s="730">
        <f>SUMIF('25.Iedzīvotāji_prognoze_reģioni'!$B$9:$B$51,'11.Iedzivotāji_reģioni'!$B10,'25.Iedzīvotāji_prognoze_reģioni'!AC$9:AC$51)</f>
        <v>60182</v>
      </c>
      <c r="AH10" s="730">
        <f>SUMIF('25.Iedzīvotāji_prognoze_reģioni'!$B$9:$B$51,'11.Iedzivotāji_reģioni'!$B10,'25.Iedzīvotāji_prognoze_reģioni'!AD$9:AD$51)</f>
        <v>59907</v>
      </c>
      <c r="AI10" s="730">
        <f>SUMIF('25.Iedzīvotāji_prognoze_reģioni'!$B$9:$B$51,'11.Iedzivotāji_reģioni'!$B10,'25.Iedzīvotāji_prognoze_reģioni'!AE$9:AE$51)</f>
        <v>60151</v>
      </c>
      <c r="AJ10" s="739">
        <f t="shared" ref="AJ10:AN10" si="7">AJ$8*AJ15</f>
        <v>59048.861632030537</v>
      </c>
      <c r="AK10" s="739">
        <f t="shared" si="7"/>
        <v>61122.120540721822</v>
      </c>
      <c r="AL10" s="739">
        <f t="shared" si="7"/>
        <v>61766.454447730532</v>
      </c>
      <c r="AM10" s="739">
        <f t="shared" si="7"/>
        <v>63164.487730626723</v>
      </c>
      <c r="AN10" s="739">
        <f t="shared" si="7"/>
        <v>63491.266481011509</v>
      </c>
      <c r="AO10" s="741">
        <f t="shared" si="4"/>
        <v>290028</v>
      </c>
      <c r="AP10" s="742">
        <f t="shared" si="4"/>
        <v>286502</v>
      </c>
      <c r="AQ10" s="742">
        <f t="shared" si="4"/>
        <v>283247</v>
      </c>
      <c r="AR10" s="742">
        <f t="shared" si="4"/>
        <v>280433</v>
      </c>
      <c r="AS10" s="742">
        <f t="shared" si="4"/>
        <v>277130</v>
      </c>
      <c r="AT10" s="742">
        <f t="shared" si="4"/>
        <v>276317</v>
      </c>
      <c r="AU10" s="743">
        <f t="shared" si="4"/>
        <v>272767.87422743649</v>
      </c>
      <c r="AV10" s="743">
        <f t="shared" si="4"/>
        <v>257138.27499028255</v>
      </c>
      <c r="AW10" s="743">
        <f t="shared" si="4"/>
        <v>243145.79044255626</v>
      </c>
      <c r="AX10" s="743">
        <f t="shared" si="4"/>
        <v>232337.34902357921</v>
      </c>
      <c r="AY10" s="743">
        <f t="shared" si="4"/>
        <v>223031.32854387129</v>
      </c>
      <c r="BA10" s="736" t="s">
        <v>365</v>
      </c>
      <c r="BB10" s="736">
        <v>1108961</v>
      </c>
      <c r="BC10" s="736">
        <v>1114817</v>
      </c>
      <c r="BD10" s="736">
        <v>1082854</v>
      </c>
      <c r="BE10" s="736">
        <v>1000448</v>
      </c>
      <c r="BF10" s="736">
        <v>940947</v>
      </c>
      <c r="BG10" s="736">
        <v>889114</v>
      </c>
      <c r="BH10" s="736">
        <v>835134</v>
      </c>
    </row>
    <row r="11" spans="1:60" s="642" customFormat="1" ht="11.25" x14ac:dyDescent="0.2">
      <c r="A11" s="737"/>
      <c r="B11" s="738" t="s">
        <v>307</v>
      </c>
      <c r="C11" s="730">
        <f>SUMIF('25.Iedzīvotāji_prognoze_reģioni'!$B$9:$B$51,'11.Iedzivotāji_reģioni'!$B11,'25.Iedzīvotāji_prognoze_reģioni'!D$9:D$51)</f>
        <v>46742</v>
      </c>
      <c r="D11" s="730">
        <f>SUMIF('25.Iedzīvotāji_prognoze_reģioni'!$B$9:$B$51,'11.Iedzivotāji_reģioni'!$B11,'25.Iedzīvotāji_prognoze_reģioni'!E$9:E$51)</f>
        <v>45844</v>
      </c>
      <c r="E11" s="730">
        <f>SUMIF('25.Iedzīvotāji_prognoze_reģioni'!$B$9:$B$51,'11.Iedzivotāji_reģioni'!$B11,'25.Iedzīvotāji_prognoze_reģioni'!F$9:F$51)</f>
        <v>44893</v>
      </c>
      <c r="F11" s="730">
        <f>SUMIF('25.Iedzīvotāji_prognoze_reģioni'!$B$9:$B$51,'11.Iedzivotāji_reģioni'!$B11,'25.Iedzīvotāji_prognoze_reģioni'!G$9:G$51)</f>
        <v>44044</v>
      </c>
      <c r="G11" s="730">
        <f>SUMIF('25.Iedzīvotāji_prognoze_reģioni'!$B$9:$B$51,'11.Iedzivotāji_reģioni'!$B11,'25.Iedzīvotāji_prognoze_reģioni'!H$9:H$51)</f>
        <v>43199</v>
      </c>
      <c r="H11" s="730">
        <f>SUMIF('25.Iedzīvotāji_prognoze_reģioni'!$B$9:$B$51,'11.Iedzivotāji_reģioni'!$B11,'25.Iedzīvotāji_prognoze_reģioni'!I$9:I$51)</f>
        <v>43001</v>
      </c>
      <c r="I11" s="739">
        <f t="shared" si="5"/>
        <v>40913.030008941314</v>
      </c>
      <c r="J11" s="739">
        <f t="shared" si="5"/>
        <v>36732.859026130085</v>
      </c>
      <c r="K11" s="739">
        <f t="shared" si="5"/>
        <v>32339.608956347714</v>
      </c>
      <c r="L11" s="739">
        <f t="shared" si="5"/>
        <v>28915.906723970435</v>
      </c>
      <c r="M11" s="739">
        <f t="shared" si="5"/>
        <v>27633.415938150782</v>
      </c>
      <c r="N11" s="730">
        <f>SUMIF('25.Iedzīvotāji_prognoze_reģioni'!$B$9:$B$51,'11.Iedzivotāji_reģioni'!$B11,'25.Iedzīvotāji_prognoze_reģioni'!O$9:O$51)</f>
        <v>162416</v>
      </c>
      <c r="O11" s="730">
        <f>SUMIF('25.Iedzīvotāji_prognoze_reģioni'!$B$9:$B$51,'11.Iedzivotāji_reģioni'!$B11,'25.Iedzīvotāji_prognoze_reģioni'!P$9:P$51)</f>
        <v>158688</v>
      </c>
      <c r="P11" s="730">
        <f>SUMIF('25.Iedzīvotāji_prognoze_reģioni'!$B$9:$B$51,'11.Iedzivotāji_reģioni'!$B11,'25.Iedzīvotāji_prognoze_reģioni'!Q$9:Q$51)</f>
        <v>155110</v>
      </c>
      <c r="Q11" s="730">
        <f>SUMIF('25.Iedzīvotāji_prognoze_reģioni'!$B$9:$B$51,'11.Iedzivotāji_reģioni'!$B11,'25.Iedzīvotāji_prognoze_reģioni'!R$9:R$51)</f>
        <v>151372</v>
      </c>
      <c r="R11" s="730">
        <f>SUMIF('25.Iedzīvotāji_prognoze_reģioni'!$B$9:$B$51,'11.Iedzivotāji_reģioni'!$B11,'25.Iedzīvotāji_prognoze_reģioni'!S$9:S$51)</f>
        <v>147728</v>
      </c>
      <c r="S11" s="730">
        <f>SUMIF('25.Iedzīvotāji_prognoze_reģioni'!$B$9:$B$51,'11.Iedzivotāji_reģioni'!$B11,'25.Iedzīvotāji_prognoze_reģioni'!T$9:T$51)</f>
        <v>145536</v>
      </c>
      <c r="T11" s="739">
        <f t="shared" si="6"/>
        <v>117541.2845863691</v>
      </c>
      <c r="U11" s="739">
        <f t="shared" si="6"/>
        <v>108596.30484060067</v>
      </c>
      <c r="V11" s="739">
        <f t="shared" si="6"/>
        <v>102137.6096017471</v>
      </c>
      <c r="W11" s="739">
        <f t="shared" si="6"/>
        <v>96511.257938489376</v>
      </c>
      <c r="X11" s="739">
        <f t="shared" si="6"/>
        <v>90651.854415971844</v>
      </c>
      <c r="Y11" s="739">
        <f t="shared" si="6"/>
        <v>83845.046781847544</v>
      </c>
      <c r="Z11" s="739">
        <f t="shared" si="6"/>
        <v>76631.619555367724</v>
      </c>
      <c r="AA11" s="739">
        <f t="shared" si="6"/>
        <v>72326.944388778662</v>
      </c>
      <c r="AB11" s="739">
        <f t="shared" si="6"/>
        <v>71893.079329877175</v>
      </c>
      <c r="AC11" s="740">
        <f t="shared" si="6"/>
        <v>71326.67755921217</v>
      </c>
      <c r="AD11" s="730">
        <f>SUMIF('25.Iedzīvotāji_prognoze_reģioni'!$B$9:$B$51,'11.Iedzivotāji_reģioni'!$B11,'25.Iedzīvotāji_prognoze_reģioni'!Z$9:Z$51)</f>
        <v>57318</v>
      </c>
      <c r="AE11" s="730">
        <f>SUMIF('25.Iedzīvotāji_prognoze_reģioni'!$B$9:$B$51,'11.Iedzivotāji_reģioni'!$B11,'25.Iedzīvotāji_prognoze_reģioni'!AA$9:AA$51)</f>
        <v>57053</v>
      </c>
      <c r="AF11" s="730">
        <f>SUMIF('25.Iedzīvotāji_prognoze_reģioni'!$B$9:$B$51,'11.Iedzivotāji_reģioni'!$B11,'25.Iedzīvotāji_prognoze_reģioni'!AB$9:AB$51)</f>
        <v>57140</v>
      </c>
      <c r="AG11" s="730">
        <f>SUMIF('25.Iedzīvotāji_prognoze_reģioni'!$B$9:$B$51,'11.Iedzivotāji_reģioni'!$B11,'25.Iedzīvotāji_prognoze_reģioni'!AC$9:AC$51)</f>
        <v>57266</v>
      </c>
      <c r="AH11" s="730">
        <f>SUMIF('25.Iedzīvotāji_prognoze_reģioni'!$B$9:$B$51,'11.Iedzivotāji_reģioni'!$B11,'25.Iedzīvotāji_prognoze_reģioni'!AD$9:AD$51)</f>
        <v>56293</v>
      </c>
      <c r="AI11" s="730">
        <f>SUMIF('25.Iedzīvotāji_prognoze_reģioni'!$B$9:$B$51,'11.Iedzivotāji_reģioni'!$B11,'25.Iedzīvotāji_prognoze_reģioni'!AE$9:AE$51)</f>
        <v>56516</v>
      </c>
      <c r="AJ11" s="739">
        <f t="shared" ref="AJ11:AN11" si="8">AJ$8*AJ16</f>
        <v>43779.665570745048</v>
      </c>
      <c r="AK11" s="739">
        <f t="shared" si="8"/>
        <v>45316.809203245437</v>
      </c>
      <c r="AL11" s="739">
        <f t="shared" si="8"/>
        <v>45794.527523041652</v>
      </c>
      <c r="AM11" s="739">
        <f t="shared" si="8"/>
        <v>46831.049276219121</v>
      </c>
      <c r="AN11" s="739">
        <f t="shared" si="8"/>
        <v>47073.327687894911</v>
      </c>
      <c r="AO11" s="741">
        <f t="shared" si="4"/>
        <v>266476</v>
      </c>
      <c r="AP11" s="742">
        <f t="shared" si="4"/>
        <v>261585</v>
      </c>
      <c r="AQ11" s="742">
        <f t="shared" si="4"/>
        <v>257143</v>
      </c>
      <c r="AR11" s="742">
        <f t="shared" si="4"/>
        <v>252682</v>
      </c>
      <c r="AS11" s="742">
        <f t="shared" si="4"/>
        <v>247220</v>
      </c>
      <c r="AT11" s="742">
        <f t="shared" si="4"/>
        <v>245053</v>
      </c>
      <c r="AU11" s="743">
        <f t="shared" si="4"/>
        <v>202233.98016605547</v>
      </c>
      <c r="AV11" s="743">
        <f t="shared" si="4"/>
        <v>190645.9730699762</v>
      </c>
      <c r="AW11" s="743">
        <f t="shared" si="4"/>
        <v>180271.74608113646</v>
      </c>
      <c r="AX11" s="743">
        <f t="shared" si="4"/>
        <v>172258.21393867893</v>
      </c>
      <c r="AY11" s="743">
        <f t="shared" si="4"/>
        <v>165358.59804201755</v>
      </c>
      <c r="BA11" s="736" t="s">
        <v>366</v>
      </c>
      <c r="BB11" s="736">
        <v>391623</v>
      </c>
      <c r="BC11" s="736">
        <v>395949</v>
      </c>
      <c r="BD11" s="736">
        <v>403322</v>
      </c>
      <c r="BE11" s="736">
        <v>417483</v>
      </c>
      <c r="BF11" s="736">
        <v>421884</v>
      </c>
      <c r="BG11" s="736">
        <v>431433</v>
      </c>
      <c r="BH11" s="736">
        <v>433665</v>
      </c>
    </row>
    <row r="12" spans="1:60" s="642" customFormat="1" ht="11.25" x14ac:dyDescent="0.2">
      <c r="A12" s="737"/>
      <c r="B12" s="738" t="s">
        <v>308</v>
      </c>
      <c r="C12" s="730">
        <f>SUMIF('25.Iedzīvotāji_prognoze_reģioni'!$B$9:$B$51,'11.Iedzivotāji_reģioni'!$B12,'25.Iedzīvotāji_prognoze_reģioni'!D$9:D$51)</f>
        <v>55048</v>
      </c>
      <c r="D12" s="730">
        <f>SUMIF('25.Iedzīvotāji_prognoze_reģioni'!$B$9:$B$51,'11.Iedzivotāji_reģioni'!$B12,'25.Iedzīvotāji_prognoze_reģioni'!E$9:E$51)</f>
        <v>55156</v>
      </c>
      <c r="E12" s="730">
        <f>SUMIF('25.Iedzīvotāji_prognoze_reģioni'!$B$9:$B$51,'11.Iedzivotāji_reģioni'!$B12,'25.Iedzīvotāji_prognoze_reģioni'!F$9:F$51)</f>
        <v>55058</v>
      </c>
      <c r="F12" s="730">
        <f>SUMIF('25.Iedzīvotāji_prognoze_reģioni'!$B$9:$B$51,'11.Iedzivotāji_reģioni'!$B12,'25.Iedzīvotāji_prognoze_reģioni'!G$9:G$51)</f>
        <v>55138</v>
      </c>
      <c r="G12" s="730">
        <f>SUMIF('25.Iedzīvotāji_prognoze_reģioni'!$B$9:$B$51,'11.Iedzivotāji_reģioni'!$B12,'25.Iedzīvotāji_prognoze_reģioni'!H$9:H$51)</f>
        <v>55025</v>
      </c>
      <c r="H12" s="730">
        <f>SUMIF('25.Iedzīvotāji_prognoze_reģioni'!$B$9:$B$51,'11.Iedzivotāji_reģioni'!$B12,'25.Iedzīvotāji_prognoze_reģioni'!I$9:I$51)</f>
        <v>55740</v>
      </c>
      <c r="I12" s="739">
        <f t="shared" si="5"/>
        <v>55377.839922713989</v>
      </c>
      <c r="J12" s="739">
        <f t="shared" si="5"/>
        <v>49719.768655806991</v>
      </c>
      <c r="K12" s="739">
        <f t="shared" si="5"/>
        <v>43773.284148262806</v>
      </c>
      <c r="L12" s="739">
        <f t="shared" si="5"/>
        <v>39139.131309272583</v>
      </c>
      <c r="M12" s="739">
        <f t="shared" si="5"/>
        <v>37403.215650521452</v>
      </c>
      <c r="N12" s="730">
        <f>SUMIF('25.Iedzīvotāji_prognoze_reģioni'!$B$9:$B$51,'11.Iedzivotāji_reģioni'!$B12,'25.Iedzīvotāji_prognoze_reģioni'!O$9:O$51)</f>
        <v>171509</v>
      </c>
      <c r="O12" s="730">
        <f>SUMIF('25.Iedzīvotāji_prognoze_reģioni'!$B$9:$B$51,'11.Iedzivotāji_reģioni'!$B12,'25.Iedzīvotāji_prognoze_reģioni'!P$9:P$51)</f>
        <v>169064</v>
      </c>
      <c r="P12" s="730">
        <f>SUMIF('25.Iedzīvotāji_prognoze_reģioni'!$B$9:$B$51,'11.Iedzivotāji_reģioni'!$B12,'25.Iedzīvotāji_prognoze_reģioni'!Q$9:Q$51)</f>
        <v>166829</v>
      </c>
      <c r="Q12" s="730">
        <f>SUMIF('25.Iedzīvotāji_prognoze_reģioni'!$B$9:$B$51,'11.Iedzivotāji_reģioni'!$B12,'25.Iedzīvotāji_prognoze_reģioni'!R$9:R$51)</f>
        <v>164449</v>
      </c>
      <c r="R12" s="730">
        <f>SUMIF('25.Iedzīvotāji_prognoze_reģioni'!$B$9:$B$51,'11.Iedzivotāji_reģioni'!$B12,'25.Iedzīvotāji_prognoze_reģioni'!S$9:S$51)</f>
        <v>162152</v>
      </c>
      <c r="S12" s="730">
        <f>SUMIF('25.Iedzīvotāji_prognoze_reģioni'!$B$9:$B$51,'11.Iedzivotāji_reģioni'!$B12,'25.Iedzīvotāji_prognoze_reģioni'!T$9:T$51)</f>
        <v>161184</v>
      </c>
      <c r="T12" s="739">
        <f t="shared" si="6"/>
        <v>159098.02917827331</v>
      </c>
      <c r="U12" s="739">
        <f t="shared" si="6"/>
        <v>146990.55006062239</v>
      </c>
      <c r="V12" s="739">
        <f t="shared" si="6"/>
        <v>138248.38183283134</v>
      </c>
      <c r="W12" s="739">
        <f t="shared" si="6"/>
        <v>130632.83241767708</v>
      </c>
      <c r="X12" s="739">
        <f t="shared" si="6"/>
        <v>122701.83561197364</v>
      </c>
      <c r="Y12" s="739">
        <f t="shared" si="6"/>
        <v>113488.47978218389</v>
      </c>
      <c r="Z12" s="739">
        <f t="shared" si="6"/>
        <v>103724.7439221206</v>
      </c>
      <c r="AA12" s="739">
        <f t="shared" si="6"/>
        <v>97898.149992446983</v>
      </c>
      <c r="AB12" s="739">
        <f t="shared" si="6"/>
        <v>97310.891855500027</v>
      </c>
      <c r="AC12" s="740">
        <f t="shared" si="6"/>
        <v>96544.238625930549</v>
      </c>
      <c r="AD12" s="730">
        <f>SUMIF('25.Iedzīvotāji_prognoze_reģioni'!$B$9:$B$51,'11.Iedzivotāji_reģioni'!$B12,'25.Iedzīvotāji_prognoze_reģioni'!Z$9:Z$51)</f>
        <v>58782</v>
      </c>
      <c r="AE12" s="730">
        <f>SUMIF('25.Iedzīvotāji_prognoze_reģioni'!$B$9:$B$51,'11.Iedzivotāji_reģioni'!$B12,'25.Iedzīvotāji_prognoze_reģioni'!AA$9:AA$51)</f>
        <v>58830</v>
      </c>
      <c r="AF12" s="730">
        <f>SUMIF('25.Iedzīvotāji_prognoze_reģioni'!$B$9:$B$51,'11.Iedzivotāji_reģioni'!$B12,'25.Iedzīvotāji_prognoze_reģioni'!AB$9:AB$51)</f>
        <v>59017</v>
      </c>
      <c r="AG12" s="730">
        <f>SUMIF('25.Iedzīvotāji_prognoze_reģioni'!$B$9:$B$51,'11.Iedzivotāji_reģioni'!$B12,'25.Iedzīvotāji_prognoze_reģioni'!AC$9:AC$51)</f>
        <v>59205</v>
      </c>
      <c r="AH12" s="730">
        <f>SUMIF('25.Iedzīvotāji_prognoze_reģioni'!$B$9:$B$51,'11.Iedzivotāji_reģioni'!$B12,'25.Iedzīvotāji_prognoze_reģioni'!AD$9:AD$51)</f>
        <v>58860</v>
      </c>
      <c r="AI12" s="730">
        <f>SUMIF('25.Iedzīvotāji_prognoze_reģioni'!$B$9:$B$51,'11.Iedzivotāji_reģioni'!$B12,'25.Iedzīvotāji_prognoze_reģioni'!AE$9:AE$51)</f>
        <v>59525</v>
      </c>
      <c r="AJ12" s="739">
        <f t="shared" ref="AJ12:AN12" si="9">AJ$8*AJ17</f>
        <v>59257.975058724034</v>
      </c>
      <c r="AK12" s="739">
        <f t="shared" si="9"/>
        <v>61338.576128853085</v>
      </c>
      <c r="AL12" s="739">
        <f t="shared" si="9"/>
        <v>61985.191855824203</v>
      </c>
      <c r="AM12" s="739">
        <f t="shared" si="9"/>
        <v>63388.176081420017</v>
      </c>
      <c r="AN12" s="739">
        <f t="shared" si="9"/>
        <v>63716.112073830729</v>
      </c>
      <c r="AO12" s="741">
        <f t="shared" si="4"/>
        <v>285339</v>
      </c>
      <c r="AP12" s="742">
        <f t="shared" si="4"/>
        <v>283050</v>
      </c>
      <c r="AQ12" s="742">
        <f t="shared" si="4"/>
        <v>280904</v>
      </c>
      <c r="AR12" s="742">
        <f t="shared" si="4"/>
        <v>278792</v>
      </c>
      <c r="AS12" s="742">
        <f t="shared" si="4"/>
        <v>276037</v>
      </c>
      <c r="AT12" s="742">
        <f t="shared" si="4"/>
        <v>276449</v>
      </c>
      <c r="AU12" s="743">
        <f t="shared" si="4"/>
        <v>273733.84415971133</v>
      </c>
      <c r="AV12" s="743">
        <f t="shared" si="4"/>
        <v>258048.89484528246</v>
      </c>
      <c r="AW12" s="743">
        <f t="shared" si="4"/>
        <v>244006.85783691835</v>
      </c>
      <c r="AX12" s="743">
        <f t="shared" si="4"/>
        <v>233160.13980836968</v>
      </c>
      <c r="AY12" s="743">
        <f t="shared" si="4"/>
        <v>223821.16333632584</v>
      </c>
      <c r="BA12" s="744" t="s">
        <v>367</v>
      </c>
    </row>
    <row r="13" spans="1:60" s="642" customFormat="1" ht="12" thickBot="1" x14ac:dyDescent="0.25">
      <c r="A13" s="745"/>
      <c r="B13" s="746" t="s">
        <v>309</v>
      </c>
      <c r="C13" s="730">
        <f>SUMIF('25.Iedzīvotāji_prognoze_reģioni'!$B$9:$B$51,'11.Iedzivotāji_reģioni'!$B13,'25.Iedzīvotāji_prognoze_reģioni'!D$9:D$51)</f>
        <v>46906</v>
      </c>
      <c r="D13" s="730">
        <f>SUMIF('25.Iedzīvotāji_prognoze_reģioni'!$B$9:$B$51,'11.Iedzivotāji_reģioni'!$B13,'25.Iedzīvotāji_prognoze_reģioni'!E$9:E$51)</f>
        <v>46631</v>
      </c>
      <c r="E13" s="730">
        <f>SUMIF('25.Iedzīvotāji_prognoze_reģioni'!$B$9:$B$51,'11.Iedzivotāji_reģioni'!$B13,'25.Iedzīvotāji_prognoze_reģioni'!F$9:F$51)</f>
        <v>46598</v>
      </c>
      <c r="F13" s="730">
        <f>SUMIF('25.Iedzīvotāji_prognoze_reģioni'!$B$9:$B$51,'11.Iedzivotāji_reģioni'!$B13,'25.Iedzīvotāji_prognoze_reģioni'!G$9:G$51)</f>
        <v>46545</v>
      </c>
      <c r="G13" s="730">
        <f>SUMIF('25.Iedzīvotāji_prognoze_reģioni'!$B$9:$B$51,'11.Iedzivotāji_reģioni'!$B13,'25.Iedzīvotāji_prognoze_reģioni'!H$9:H$51)</f>
        <v>46320</v>
      </c>
      <c r="H13" s="730">
        <f>SUMIF('25.Iedzīvotāji_prognoze_reģioni'!$B$9:$B$51,'11.Iedzivotāji_reģioni'!$B13,'25.Iedzīvotāji_prognoze_reģioni'!I$9:I$51)</f>
        <v>46575</v>
      </c>
      <c r="I13" s="739">
        <f t="shared" si="5"/>
        <v>46071.638577485202</v>
      </c>
      <c r="J13" s="739">
        <f t="shared" si="5"/>
        <v>41364.401624610255</v>
      </c>
      <c r="K13" s="739">
        <f t="shared" si="5"/>
        <v>36417.219043625897</v>
      </c>
      <c r="L13" s="739">
        <f t="shared" si="5"/>
        <v>32561.831852490377</v>
      </c>
      <c r="M13" s="739">
        <f t="shared" si="5"/>
        <v>31117.635420441104</v>
      </c>
      <c r="N13" s="730">
        <f>SUMIF('25.Iedzīvotāji_prognoze_reģioni'!$B$9:$B$51,'11.Iedzivotāji_reģioni'!$B13,'25.Iedzīvotāji_prognoze_reģioni'!O$9:O$51)</f>
        <v>142082</v>
      </c>
      <c r="O13" s="730">
        <f>SUMIF('25.Iedzīvotāji_prognoze_reģioni'!$B$9:$B$51,'11.Iedzivotāji_reģioni'!$B13,'25.Iedzīvotāji_prognoze_reģioni'!P$9:P$51)</f>
        <v>139786</v>
      </c>
      <c r="P13" s="730">
        <f>SUMIF('25.Iedzīvotāji_prognoze_reģioni'!$B$9:$B$51,'11.Iedzivotāji_reģioni'!$B13,'25.Iedzīvotāji_prognoze_reģioni'!Q$9:Q$51)</f>
        <v>137621</v>
      </c>
      <c r="Q13" s="730">
        <f>SUMIF('25.Iedzīvotāji_prognoze_reģioni'!$B$9:$B$51,'11.Iedzivotāji_reģioni'!$B13,'25.Iedzīvotāji_prognoze_reģioni'!R$9:R$51)</f>
        <v>135209</v>
      </c>
      <c r="R13" s="730">
        <f>SUMIF('25.Iedzīvotāji_prognoze_reģioni'!$B$9:$B$51,'11.Iedzivotāji_reģioni'!$B13,'25.Iedzīvotāji_prognoze_reģioni'!S$9:S$51)</f>
        <v>133098</v>
      </c>
      <c r="S13" s="730">
        <f>SUMIF('25.Iedzīvotāji_prognoze_reģioni'!$B$9:$B$51,'11.Iedzivotāji_reģioni'!$B13,'25.Iedzīvotāji_prognoze_reģioni'!T$9:T$51)</f>
        <v>132295</v>
      </c>
      <c r="T13" s="739">
        <f t="shared" si="6"/>
        <v>132361.73366316408</v>
      </c>
      <c r="U13" s="739">
        <f t="shared" si="6"/>
        <v>122288.90664839874</v>
      </c>
      <c r="V13" s="739">
        <f t="shared" si="6"/>
        <v>115015.85274206242</v>
      </c>
      <c r="W13" s="739">
        <f t="shared" si="6"/>
        <v>108680.09026534553</v>
      </c>
      <c r="X13" s="739">
        <f t="shared" si="6"/>
        <v>102081.89107770103</v>
      </c>
      <c r="Y13" s="739">
        <f t="shared" si="6"/>
        <v>94416.832265940902</v>
      </c>
      <c r="Z13" s="739">
        <f t="shared" si="6"/>
        <v>86293.884344197155</v>
      </c>
      <c r="AA13" s="739">
        <f t="shared" si="6"/>
        <v>81446.4448261457</v>
      </c>
      <c r="AB13" s="739">
        <f t="shared" si="6"/>
        <v>80957.874945578544</v>
      </c>
      <c r="AC13" s="740">
        <f t="shared" si="6"/>
        <v>80320.057173049296</v>
      </c>
      <c r="AD13" s="730">
        <f>SUMIF('25.Iedzīvotāji_prognoze_reģioni'!$B$9:$B$51,'11.Iedzivotāji_reģioni'!$B13,'25.Iedzīvotāji_prognoze_reģioni'!Z$9:Z$51)</f>
        <v>45246</v>
      </c>
      <c r="AE13" s="730">
        <f>SUMIF('25.Iedzīvotāji_prognoze_reģioni'!$B$9:$B$51,'11.Iedzivotāji_reģioni'!$B13,'25.Iedzīvotāji_prognoze_reģioni'!AA$9:AA$51)</f>
        <v>45192</v>
      </c>
      <c r="AF13" s="730">
        <f>SUMIF('25.Iedzīvotāji_prognoze_reģioni'!$B$9:$B$51,'11.Iedzivotāji_reģioni'!$B13,'25.Iedzīvotāji_prognoze_reģioni'!AB$9:AB$51)</f>
        <v>45513</v>
      </c>
      <c r="AG13" s="730">
        <f>SUMIF('25.Iedzīvotāji_prognoze_reģioni'!$B$9:$B$51,'11.Iedzivotāji_reģioni'!$B13,'25.Iedzīvotāji_prognoze_reģioni'!AC$9:AC$51)</f>
        <v>45766</v>
      </c>
      <c r="AH13" s="730">
        <f>SUMIF('25.Iedzīvotāji_prognoze_reģioni'!$B$9:$B$51,'11.Iedzivotāji_reģioni'!$B13,'25.Iedzīvotāji_prognoze_reģioni'!AD$9:AD$51)</f>
        <v>45599</v>
      </c>
      <c r="AI13" s="730">
        <f>SUMIF('25.Iedzīvotāji_prognoze_reģioni'!$B$9:$B$51,'11.Iedzivotāji_reģioni'!$B13,'25.Iedzīvotāji_prognoze_reģioni'!AE$9:AE$51)</f>
        <v>46177</v>
      </c>
      <c r="AJ13" s="739">
        <f t="shared" ref="AJ13:AN13" si="10">AJ$8*AJ18</f>
        <v>49299.720132626062</v>
      </c>
      <c r="AK13" s="739">
        <f t="shared" si="10"/>
        <v>51030.677870607418</v>
      </c>
      <c r="AL13" s="739">
        <f t="shared" si="10"/>
        <v>51568.630346058024</v>
      </c>
      <c r="AM13" s="739">
        <f t="shared" si="10"/>
        <v>52735.844203835295</v>
      </c>
      <c r="AN13" s="739">
        <f t="shared" si="10"/>
        <v>53008.67081715176</v>
      </c>
      <c r="AO13" s="741">
        <f t="shared" si="4"/>
        <v>234234</v>
      </c>
      <c r="AP13" s="742">
        <f t="shared" si="4"/>
        <v>231609</v>
      </c>
      <c r="AQ13" s="742">
        <f t="shared" si="4"/>
        <v>229732</v>
      </c>
      <c r="AR13" s="742">
        <f t="shared" si="4"/>
        <v>227520</v>
      </c>
      <c r="AS13" s="742">
        <f t="shared" si="4"/>
        <v>225017</v>
      </c>
      <c r="AT13" s="742">
        <f t="shared" si="4"/>
        <v>225047</v>
      </c>
      <c r="AU13" s="743">
        <f t="shared" si="4"/>
        <v>227733.09237327534</v>
      </c>
      <c r="AV13" s="743">
        <f t="shared" si="4"/>
        <v>214683.98614361641</v>
      </c>
      <c r="AW13" s="743">
        <f t="shared" si="4"/>
        <v>203001.70213174634</v>
      </c>
      <c r="AX13" s="743">
        <f t="shared" si="4"/>
        <v>193977.7663216712</v>
      </c>
      <c r="AY13" s="743">
        <f t="shared" si="4"/>
        <v>186208.19731529389</v>
      </c>
    </row>
    <row r="14" spans="1:60" s="642" customFormat="1" ht="11.25" x14ac:dyDescent="0.2">
      <c r="A14" s="1562" t="s">
        <v>368</v>
      </c>
      <c r="B14" s="729" t="s">
        <v>305</v>
      </c>
      <c r="C14" s="747">
        <f t="shared" ref="C14:H14" si="11">C9/C$8</f>
        <v>0.44989373049841591</v>
      </c>
      <c r="D14" s="748">
        <f t="shared" si="11"/>
        <v>0.4551480734529243</v>
      </c>
      <c r="E14" s="748">
        <f t="shared" si="11"/>
        <v>0.4596383095630569</v>
      </c>
      <c r="F14" s="748">
        <f t="shared" si="11"/>
        <v>0.46188968886124865</v>
      </c>
      <c r="G14" s="748">
        <f t="shared" si="11"/>
        <v>0.46467096512808759</v>
      </c>
      <c r="H14" s="748">
        <f t="shared" si="11"/>
        <v>0.46850822034367123</v>
      </c>
      <c r="I14" s="749">
        <f>FORECAST(I$7,$C14:$H14,$C$7:$H$7)</f>
        <v>0.47588720081194325</v>
      </c>
      <c r="J14" s="750">
        <f>I14</f>
        <v>0.47588720081194325</v>
      </c>
      <c r="K14" s="750">
        <f t="shared" ref="K14:M14" si="12">J14</f>
        <v>0.47588720081194325</v>
      </c>
      <c r="L14" s="750">
        <f t="shared" si="12"/>
        <v>0.47588720081194325</v>
      </c>
      <c r="M14" s="750">
        <f t="shared" si="12"/>
        <v>0.47588720081194325</v>
      </c>
      <c r="N14" s="747">
        <f t="shared" ref="N14:S14" si="13">N9/N$8</f>
        <v>0.44594345026889765</v>
      </c>
      <c r="O14" s="748">
        <f t="shared" si="13"/>
        <v>0.44842563655125983</v>
      </c>
      <c r="P14" s="748">
        <f t="shared" si="13"/>
        <v>0.45080212824398808</v>
      </c>
      <c r="Q14" s="748">
        <f t="shared" si="13"/>
        <v>0.45289967968292349</v>
      </c>
      <c r="R14" s="748">
        <f t="shared" si="13"/>
        <v>0.45543260763904231</v>
      </c>
      <c r="S14" s="748">
        <f t="shared" si="13"/>
        <v>0.45985730047280832</v>
      </c>
      <c r="T14" s="749">
        <f>FORECAST(T$7,$C14:$H14,$C$7:$H$7)</f>
        <v>0.47588720081194325</v>
      </c>
      <c r="U14" s="750">
        <f>T14</f>
        <v>0.47588720081194325</v>
      </c>
      <c r="V14" s="750">
        <f t="shared" ref="V14:AC14" si="14">U14</f>
        <v>0.47588720081194325</v>
      </c>
      <c r="W14" s="750">
        <f t="shared" si="14"/>
        <v>0.47588720081194325</v>
      </c>
      <c r="X14" s="750">
        <f t="shared" si="14"/>
        <v>0.47588720081194325</v>
      </c>
      <c r="Y14" s="750">
        <f t="shared" si="14"/>
        <v>0.47588720081194325</v>
      </c>
      <c r="Z14" s="750">
        <f t="shared" si="14"/>
        <v>0.47588720081194325</v>
      </c>
      <c r="AA14" s="750">
        <f t="shared" si="14"/>
        <v>0.47588720081194325</v>
      </c>
      <c r="AB14" s="750">
        <f t="shared" si="14"/>
        <v>0.47588720081194325</v>
      </c>
      <c r="AC14" s="751">
        <f t="shared" si="14"/>
        <v>0.47588720081194325</v>
      </c>
      <c r="AD14" s="747">
        <f t="shared" ref="AD14:AI14" si="15">AD9/AD$8</f>
        <v>0.43101080600116237</v>
      </c>
      <c r="AE14" s="748">
        <f t="shared" si="15"/>
        <v>0.4322958308803303</v>
      </c>
      <c r="AF14" s="748">
        <f t="shared" si="15"/>
        <v>0.43377711011131465</v>
      </c>
      <c r="AG14" s="748">
        <f t="shared" si="15"/>
        <v>0.43505174016632037</v>
      </c>
      <c r="AH14" s="748">
        <f t="shared" si="15"/>
        <v>0.43655250074689178</v>
      </c>
      <c r="AI14" s="748">
        <f t="shared" si="15"/>
        <v>0.4369236145225085</v>
      </c>
      <c r="AJ14" s="749">
        <f>FORECAST(AJ$7,$C14:$H14,$C$7:$H$7)</f>
        <v>0.47588720081194325</v>
      </c>
      <c r="AK14" s="750">
        <f>AJ14</f>
        <v>0.47588720081194325</v>
      </c>
      <c r="AL14" s="750">
        <f t="shared" ref="AL14:AN14" si="16">AK14</f>
        <v>0.47588720081194325</v>
      </c>
      <c r="AM14" s="750">
        <f t="shared" si="16"/>
        <v>0.47588720081194325</v>
      </c>
      <c r="AN14" s="750">
        <f t="shared" si="16"/>
        <v>0.47588720081194325</v>
      </c>
      <c r="AO14" s="747"/>
      <c r="AP14" s="748"/>
      <c r="AQ14" s="748"/>
      <c r="AR14" s="748"/>
      <c r="AS14" s="748"/>
      <c r="AT14" s="748"/>
    </row>
    <row r="15" spans="1:60" s="642" customFormat="1" ht="11.25" x14ac:dyDescent="0.2">
      <c r="A15" s="1563"/>
      <c r="B15" s="738" t="s">
        <v>306</v>
      </c>
      <c r="C15" s="747">
        <f t="shared" ref="C15:H18" si="17">C10/C$8</f>
        <v>0.15456559847418808</v>
      </c>
      <c r="D15" s="748">
        <f t="shared" si="17"/>
        <v>0.15309149771786434</v>
      </c>
      <c r="E15" s="748">
        <f t="shared" si="17"/>
        <v>0.15135998895763822</v>
      </c>
      <c r="F15" s="748">
        <f t="shared" si="17"/>
        <v>0.15080940724971628</v>
      </c>
      <c r="G15" s="748">
        <f t="shared" si="17"/>
        <v>0.15005610744909681</v>
      </c>
      <c r="H15" s="748">
        <f t="shared" si="17"/>
        <v>0.14868535090238061</v>
      </c>
      <c r="I15" s="749">
        <f>FORECAST(I$7,$C15:$H15,$C$7:$H$7)</f>
        <v>0.14640625017239461</v>
      </c>
      <c r="J15" s="750">
        <f t="shared" ref="J15:M18" si="18">I15</f>
        <v>0.14640625017239461</v>
      </c>
      <c r="K15" s="750">
        <f t="shared" si="18"/>
        <v>0.14640625017239461</v>
      </c>
      <c r="L15" s="750">
        <f t="shared" si="18"/>
        <v>0.14640625017239461</v>
      </c>
      <c r="M15" s="750">
        <f t="shared" si="18"/>
        <v>0.14640625017239461</v>
      </c>
      <c r="N15" s="747">
        <f t="shared" ref="N15:S15" si="19">N10/N$8</f>
        <v>0.14707034088868748</v>
      </c>
      <c r="O15" s="748">
        <f t="shared" si="19"/>
        <v>0.14648108693071693</v>
      </c>
      <c r="P15" s="748">
        <f t="shared" si="19"/>
        <v>0.14590915034343077</v>
      </c>
      <c r="Q15" s="748">
        <f t="shared" si="19"/>
        <v>0.14556443643602293</v>
      </c>
      <c r="R15" s="748">
        <f t="shared" si="19"/>
        <v>0.1451142105087555</v>
      </c>
      <c r="S15" s="748">
        <f t="shared" si="19"/>
        <v>0.14409242180529608</v>
      </c>
      <c r="T15" s="749">
        <f>FORECAST(T$7,$C15:$H15,$C$7:$H$7)</f>
        <v>0.14640625017239461</v>
      </c>
      <c r="U15" s="750">
        <f t="shared" ref="U15:AC15" si="20">T15</f>
        <v>0.14640625017239461</v>
      </c>
      <c r="V15" s="750">
        <f t="shared" si="20"/>
        <v>0.14640625017239461</v>
      </c>
      <c r="W15" s="750">
        <f t="shared" si="20"/>
        <v>0.14640625017239461</v>
      </c>
      <c r="X15" s="750">
        <f t="shared" si="20"/>
        <v>0.14640625017239461</v>
      </c>
      <c r="Y15" s="750">
        <f t="shared" si="20"/>
        <v>0.14640625017239461</v>
      </c>
      <c r="Z15" s="750">
        <f t="shared" si="20"/>
        <v>0.14640625017239461</v>
      </c>
      <c r="AA15" s="750">
        <f t="shared" si="20"/>
        <v>0.14640625017239461</v>
      </c>
      <c r="AB15" s="750">
        <f t="shared" si="20"/>
        <v>0.14640625017239461</v>
      </c>
      <c r="AC15" s="751">
        <f t="shared" si="20"/>
        <v>0.14640625017239461</v>
      </c>
      <c r="AD15" s="747">
        <f t="shared" ref="AD15:AI17" si="21">AD10/AD$8</f>
        <v>0.15406652299811241</v>
      </c>
      <c r="AE15" s="748">
        <f t="shared" si="21"/>
        <v>0.15360726414536519</v>
      </c>
      <c r="AF15" s="748">
        <f t="shared" si="21"/>
        <v>0.1531809112114314</v>
      </c>
      <c r="AG15" s="748">
        <f t="shared" si="21"/>
        <v>0.15286336227260489</v>
      </c>
      <c r="AH15" s="748">
        <f t="shared" si="21"/>
        <v>0.15297109720317756</v>
      </c>
      <c r="AI15" s="748">
        <f t="shared" si="21"/>
        <v>0.15231263198942566</v>
      </c>
      <c r="AJ15" s="749">
        <f>FORECAST(AJ$7,$C15:$H15,$C$7:$H$7)</f>
        <v>0.14640625017239461</v>
      </c>
      <c r="AK15" s="750">
        <f t="shared" ref="AK15:AN15" si="22">AJ15</f>
        <v>0.14640625017239461</v>
      </c>
      <c r="AL15" s="750">
        <f t="shared" si="22"/>
        <v>0.14640625017239461</v>
      </c>
      <c r="AM15" s="750">
        <f t="shared" si="22"/>
        <v>0.14640625017239461</v>
      </c>
      <c r="AN15" s="750">
        <f t="shared" si="22"/>
        <v>0.14640625017239461</v>
      </c>
      <c r="AO15" s="747"/>
      <c r="AP15" s="748"/>
      <c r="AQ15" s="748"/>
      <c r="AR15" s="748"/>
      <c r="AS15" s="748"/>
      <c r="AT15" s="748"/>
    </row>
    <row r="16" spans="1:60" s="642" customFormat="1" ht="11.25" x14ac:dyDescent="0.2">
      <c r="A16" s="1563"/>
      <c r="B16" s="738" t="s">
        <v>307</v>
      </c>
      <c r="C16" s="747">
        <f t="shared" si="17"/>
        <v>0.12433664688466767</v>
      </c>
      <c r="D16" s="748">
        <f t="shared" si="17"/>
        <v>0.1216537522555992</v>
      </c>
      <c r="E16" s="748">
        <f t="shared" si="17"/>
        <v>0.11916460285986552</v>
      </c>
      <c r="F16" s="748">
        <f t="shared" si="17"/>
        <v>0.1170564206419446</v>
      </c>
      <c r="G16" s="748">
        <f t="shared" si="17"/>
        <v>0.11514421346951939</v>
      </c>
      <c r="H16" s="748">
        <f t="shared" si="17"/>
        <v>0.11327767928410172</v>
      </c>
      <c r="I16" s="749">
        <f>FORECAST(I$7,$C16:$H16,$C$7:$H$7)</f>
        <v>0.10854767548198474</v>
      </c>
      <c r="J16" s="750">
        <f t="shared" si="18"/>
        <v>0.10854767548198474</v>
      </c>
      <c r="K16" s="750">
        <f t="shared" si="18"/>
        <v>0.10854767548198474</v>
      </c>
      <c r="L16" s="750">
        <f t="shared" si="18"/>
        <v>0.10854767548198474</v>
      </c>
      <c r="M16" s="750">
        <f t="shared" si="18"/>
        <v>0.10854767548198474</v>
      </c>
      <c r="N16" s="747">
        <f t="shared" ref="N16:S16" si="23">N11/N$8</f>
        <v>0.13886575637616599</v>
      </c>
      <c r="O16" s="748">
        <f t="shared" si="23"/>
        <v>0.13749351253607636</v>
      </c>
      <c r="P16" s="748">
        <f t="shared" si="23"/>
        <v>0.1361174026858418</v>
      </c>
      <c r="Q16" s="748">
        <f t="shared" si="23"/>
        <v>0.13476107978370139</v>
      </c>
      <c r="R16" s="748">
        <f t="shared" si="23"/>
        <v>0.13321298043844643</v>
      </c>
      <c r="S16" s="748">
        <f t="shared" si="23"/>
        <v>0.13129294720803117</v>
      </c>
      <c r="T16" s="749">
        <f>FORECAST(T$7,$C16:$H16,$C$7:$H$7)</f>
        <v>0.10854767548198474</v>
      </c>
      <c r="U16" s="750">
        <f t="shared" ref="U16:AC16" si="24">T16</f>
        <v>0.10854767548198474</v>
      </c>
      <c r="V16" s="750">
        <f t="shared" si="24"/>
        <v>0.10854767548198474</v>
      </c>
      <c r="W16" s="750">
        <f t="shared" si="24"/>
        <v>0.10854767548198474</v>
      </c>
      <c r="X16" s="750">
        <f t="shared" si="24"/>
        <v>0.10854767548198474</v>
      </c>
      <c r="Y16" s="750">
        <f t="shared" si="24"/>
        <v>0.10854767548198474</v>
      </c>
      <c r="Z16" s="750">
        <f t="shared" si="24"/>
        <v>0.10854767548198474</v>
      </c>
      <c r="AA16" s="750">
        <f t="shared" si="24"/>
        <v>0.10854767548198474</v>
      </c>
      <c r="AB16" s="750">
        <f t="shared" si="24"/>
        <v>0.10854767548198474</v>
      </c>
      <c r="AC16" s="751">
        <f t="shared" si="24"/>
        <v>0.10854767548198474</v>
      </c>
      <c r="AD16" s="747">
        <f t="shared" si="21"/>
        <v>0.14740085069614101</v>
      </c>
      <c r="AE16" s="748">
        <f t="shared" si="21"/>
        <v>0.14667372788762376</v>
      </c>
      <c r="AF16" s="748">
        <f t="shared" si="21"/>
        <v>0.14598390957888471</v>
      </c>
      <c r="AG16" s="748">
        <f t="shared" si="21"/>
        <v>0.14545666983322242</v>
      </c>
      <c r="AH16" s="748">
        <f t="shared" si="21"/>
        <v>0.1437428343074845</v>
      </c>
      <c r="AI16" s="748">
        <f t="shared" si="21"/>
        <v>0.14310818954821</v>
      </c>
      <c r="AJ16" s="749">
        <f>FORECAST(AJ$7,$C16:$H16,$C$7:$H$7)</f>
        <v>0.10854767548198474</v>
      </c>
      <c r="AK16" s="750">
        <f t="shared" ref="AK16:AN16" si="25">AJ16</f>
        <v>0.10854767548198474</v>
      </c>
      <c r="AL16" s="750">
        <f t="shared" si="25"/>
        <v>0.10854767548198474</v>
      </c>
      <c r="AM16" s="750">
        <f t="shared" si="25"/>
        <v>0.10854767548198474</v>
      </c>
      <c r="AN16" s="750">
        <f t="shared" si="25"/>
        <v>0.10854767548198474</v>
      </c>
      <c r="AO16" s="747"/>
      <c r="AP16" s="748"/>
      <c r="AQ16" s="748"/>
      <c r="AR16" s="748"/>
      <c r="AS16" s="748"/>
      <c r="AT16" s="748"/>
    </row>
    <row r="17" spans="1:51" s="642" customFormat="1" ht="11.25" x14ac:dyDescent="0.2">
      <c r="A17" s="1563"/>
      <c r="B17" s="738" t="s">
        <v>308</v>
      </c>
      <c r="C17" s="747">
        <f t="shared" si="17"/>
        <v>0.14643112698872932</v>
      </c>
      <c r="D17" s="748">
        <f t="shared" si="17"/>
        <v>0.14636450482963592</v>
      </c>
      <c r="E17" s="748">
        <f t="shared" si="17"/>
        <v>0.14614672007347418</v>
      </c>
      <c r="F17" s="748">
        <f t="shared" si="17"/>
        <v>0.14654111618734769</v>
      </c>
      <c r="G17" s="748">
        <f t="shared" si="17"/>
        <v>0.14666567157018229</v>
      </c>
      <c r="H17" s="748">
        <f t="shared" si="17"/>
        <v>0.1468360699354859</v>
      </c>
      <c r="I17" s="749">
        <f>FORECAST(I$7,$C17:$H17,$C$7:$H$7)</f>
        <v>0.14692472778257579</v>
      </c>
      <c r="J17" s="750">
        <f t="shared" si="18"/>
        <v>0.14692472778257579</v>
      </c>
      <c r="K17" s="750">
        <f t="shared" si="18"/>
        <v>0.14692472778257579</v>
      </c>
      <c r="L17" s="750">
        <f t="shared" si="18"/>
        <v>0.14692472778257579</v>
      </c>
      <c r="M17" s="750">
        <f t="shared" si="18"/>
        <v>0.14692472778257579</v>
      </c>
      <c r="N17" s="747">
        <f t="shared" ref="N17:S17" si="26">N12/N$8</f>
        <v>0.1466402756521516</v>
      </c>
      <c r="O17" s="748">
        <f t="shared" si="26"/>
        <v>0.14648368624848265</v>
      </c>
      <c r="P17" s="748">
        <f t="shared" si="26"/>
        <v>0.14640145814374511</v>
      </c>
      <c r="Q17" s="748">
        <f t="shared" si="26"/>
        <v>0.14640306535785952</v>
      </c>
      <c r="R17" s="748">
        <f t="shared" si="26"/>
        <v>0.14621974983791133</v>
      </c>
      <c r="S17" s="748">
        <f t="shared" si="26"/>
        <v>0.14540953717828781</v>
      </c>
      <c r="T17" s="749">
        <f>FORECAST(T$7,$C17:$H17,$C$7:$H$7)</f>
        <v>0.14692472778257579</v>
      </c>
      <c r="U17" s="750">
        <f t="shared" ref="U17:AC17" si="27">T17</f>
        <v>0.14692472778257579</v>
      </c>
      <c r="V17" s="750">
        <f t="shared" si="27"/>
        <v>0.14692472778257579</v>
      </c>
      <c r="W17" s="750">
        <f t="shared" si="27"/>
        <v>0.14692472778257579</v>
      </c>
      <c r="X17" s="750">
        <f t="shared" si="27"/>
        <v>0.14692472778257579</v>
      </c>
      <c r="Y17" s="750">
        <f t="shared" si="27"/>
        <v>0.14692472778257579</v>
      </c>
      <c r="Z17" s="750">
        <f t="shared" si="27"/>
        <v>0.14692472778257579</v>
      </c>
      <c r="AA17" s="750">
        <f t="shared" si="27"/>
        <v>0.14692472778257579</v>
      </c>
      <c r="AB17" s="750">
        <f t="shared" si="27"/>
        <v>0.14692472778257579</v>
      </c>
      <c r="AC17" s="751">
        <f t="shared" si="27"/>
        <v>0.14692472778257579</v>
      </c>
      <c r="AD17" s="747">
        <f t="shared" si="21"/>
        <v>0.15116572116299523</v>
      </c>
      <c r="AE17" s="748">
        <f t="shared" si="21"/>
        <v>0.15124209790245746</v>
      </c>
      <c r="AF17" s="748">
        <f t="shared" si="21"/>
        <v>0.15077935582108923</v>
      </c>
      <c r="AG17" s="748">
        <f t="shared" si="21"/>
        <v>0.15038176470289411</v>
      </c>
      <c r="AH17" s="748">
        <f t="shared" si="21"/>
        <v>0.15029760764817185</v>
      </c>
      <c r="AI17" s="748">
        <f t="shared" si="21"/>
        <v>0.15072749279597283</v>
      </c>
      <c r="AJ17" s="749">
        <f>FORECAST(AJ$7,$C17:$H17,$C$7:$H$7)</f>
        <v>0.14692472778257579</v>
      </c>
      <c r="AK17" s="750">
        <f t="shared" ref="AK17:AN17" si="28">AJ17</f>
        <v>0.14692472778257579</v>
      </c>
      <c r="AL17" s="750">
        <f t="shared" si="28"/>
        <v>0.14692472778257579</v>
      </c>
      <c r="AM17" s="750">
        <f t="shared" si="28"/>
        <v>0.14692472778257579</v>
      </c>
      <c r="AN17" s="750">
        <f t="shared" si="28"/>
        <v>0.14692472778257579</v>
      </c>
      <c r="AO17" s="747"/>
      <c r="AP17" s="748"/>
      <c r="AQ17" s="748"/>
      <c r="AR17" s="748"/>
      <c r="AS17" s="748"/>
      <c r="AT17" s="748"/>
    </row>
    <row r="18" spans="1:51" s="642" customFormat="1" ht="12" thickBot="1" x14ac:dyDescent="0.25">
      <c r="A18" s="1564"/>
      <c r="B18" s="746" t="s">
        <v>309</v>
      </c>
      <c r="C18" s="747">
        <f t="shared" si="17"/>
        <v>0.124772897153999</v>
      </c>
      <c r="D18" s="748">
        <f t="shared" si="17"/>
        <v>0.12374217174397623</v>
      </c>
      <c r="E18" s="748">
        <f t="shared" si="17"/>
        <v>0.12369037854596515</v>
      </c>
      <c r="F18" s="748">
        <f t="shared" si="17"/>
        <v>0.12370336705974279</v>
      </c>
      <c r="G18" s="748">
        <f t="shared" si="17"/>
        <v>0.12346304238311392</v>
      </c>
      <c r="H18" s="748">
        <f t="shared" si="17"/>
        <v>0.12269267953436054</v>
      </c>
      <c r="I18" s="749">
        <f>FORECAST(I$7,$C18:$H18,$C$7:$H$7)</f>
        <v>0.12223414575110225</v>
      </c>
      <c r="J18" s="750">
        <f t="shared" si="18"/>
        <v>0.12223414575110225</v>
      </c>
      <c r="K18" s="750">
        <f t="shared" si="18"/>
        <v>0.12223414575110225</v>
      </c>
      <c r="L18" s="750">
        <f t="shared" si="18"/>
        <v>0.12223414575110225</v>
      </c>
      <c r="M18" s="750">
        <f t="shared" si="18"/>
        <v>0.12223414575110225</v>
      </c>
      <c r="N18" s="747">
        <f t="shared" ref="N18:S18" si="29">N13/N$8</f>
        <v>0.12148017681409724</v>
      </c>
      <c r="O18" s="748">
        <f t="shared" si="29"/>
        <v>0.12111607773346422</v>
      </c>
      <c r="P18" s="748">
        <f t="shared" si="29"/>
        <v>0.12076986058299423</v>
      </c>
      <c r="Q18" s="748">
        <f t="shared" si="29"/>
        <v>0.12037173873949265</v>
      </c>
      <c r="R18" s="748">
        <f t="shared" si="29"/>
        <v>0.12002045157584441</v>
      </c>
      <c r="S18" s="748">
        <f t="shared" si="29"/>
        <v>0.11934779333557664</v>
      </c>
      <c r="T18" s="749">
        <f>FORECAST(T$7,$C18:$H18,$C$7:$H$7)</f>
        <v>0.12223414575110225</v>
      </c>
      <c r="U18" s="750">
        <f t="shared" ref="U18:AC18" si="30">T18</f>
        <v>0.12223414575110225</v>
      </c>
      <c r="V18" s="750">
        <f t="shared" si="30"/>
        <v>0.12223414575110225</v>
      </c>
      <c r="W18" s="750">
        <f t="shared" si="30"/>
        <v>0.12223414575110225</v>
      </c>
      <c r="X18" s="750">
        <f t="shared" si="30"/>
        <v>0.12223414575110225</v>
      </c>
      <c r="Y18" s="750">
        <f t="shared" si="30"/>
        <v>0.12223414575110225</v>
      </c>
      <c r="Z18" s="750">
        <f t="shared" si="30"/>
        <v>0.12223414575110225</v>
      </c>
      <c r="AA18" s="750">
        <f t="shared" si="30"/>
        <v>0.12223414575110225</v>
      </c>
      <c r="AB18" s="750">
        <f t="shared" si="30"/>
        <v>0.12223414575110225</v>
      </c>
      <c r="AC18" s="751">
        <f t="shared" si="30"/>
        <v>0.12223414575110225</v>
      </c>
      <c r="AD18" s="747">
        <f t="shared" ref="AD18:AI18" si="31">AD13/AD$8</f>
        <v>0.11635609914158897</v>
      </c>
      <c r="AE18" s="748">
        <f t="shared" si="31"/>
        <v>0.11618107918422331</v>
      </c>
      <c r="AF18" s="748">
        <f t="shared" si="31"/>
        <v>0.11627871327728001</v>
      </c>
      <c r="AG18" s="748">
        <f t="shared" si="31"/>
        <v>0.11624646302495821</v>
      </c>
      <c r="AH18" s="748">
        <f t="shared" si="31"/>
        <v>0.11643596009427434</v>
      </c>
      <c r="AI18" s="748">
        <f t="shared" si="31"/>
        <v>0.11692807114388304</v>
      </c>
      <c r="AJ18" s="749">
        <f>FORECAST(AJ$7,$C18:$H18,$C$7:$H$7)</f>
        <v>0.12223414575110225</v>
      </c>
      <c r="AK18" s="750">
        <f t="shared" ref="AK18:AN18" si="32">AJ18</f>
        <v>0.12223414575110225</v>
      </c>
      <c r="AL18" s="750">
        <f t="shared" si="32"/>
        <v>0.12223414575110225</v>
      </c>
      <c r="AM18" s="750">
        <f t="shared" si="32"/>
        <v>0.12223414575110225</v>
      </c>
      <c r="AN18" s="750">
        <f t="shared" si="32"/>
        <v>0.12223414575110225</v>
      </c>
      <c r="AO18" s="747"/>
      <c r="AP18" s="748"/>
      <c r="AQ18" s="748"/>
      <c r="AR18" s="748"/>
      <c r="AS18" s="748"/>
      <c r="AT18" s="748"/>
    </row>
    <row r="19" spans="1:51" s="642" customFormat="1" ht="11.25" x14ac:dyDescent="0.2">
      <c r="A19" s="1559" t="s">
        <v>369</v>
      </c>
      <c r="B19" s="729" t="s">
        <v>305</v>
      </c>
      <c r="C19" s="752"/>
      <c r="D19" s="753">
        <f t="shared" ref="D19:H23" si="33">D9/C9</f>
        <v>1.0141253126311869</v>
      </c>
      <c r="E19" s="753">
        <f t="shared" si="33"/>
        <v>1.0095733392413624</v>
      </c>
      <c r="F19" s="753">
        <f t="shared" si="33"/>
        <v>1.0036498036498036</v>
      </c>
      <c r="G19" s="753">
        <f t="shared" si="33"/>
        <v>1.0031071625851593</v>
      </c>
      <c r="H19" s="753">
        <f t="shared" si="33"/>
        <v>1.0201741504715141</v>
      </c>
      <c r="I19" s="754"/>
      <c r="J19" s="754"/>
      <c r="K19" s="754"/>
      <c r="L19" s="754"/>
      <c r="M19" s="754"/>
      <c r="N19" s="752"/>
      <c r="O19" s="753">
        <f t="shared" ref="O19:S23" si="34">O9/N9</f>
        <v>0.9922905989788543</v>
      </c>
      <c r="P19" s="753">
        <f t="shared" si="34"/>
        <v>0.99256690174862328</v>
      </c>
      <c r="Q19" s="753">
        <f t="shared" si="34"/>
        <v>0.99030957576654211</v>
      </c>
      <c r="R19" s="753">
        <f t="shared" si="34"/>
        <v>0.99278981768145858</v>
      </c>
      <c r="S19" s="753">
        <f t="shared" si="34"/>
        <v>1.0092801406573912</v>
      </c>
      <c r="T19" s="754"/>
      <c r="U19" s="754"/>
      <c r="V19" s="754"/>
      <c r="W19" s="754"/>
      <c r="X19" s="754"/>
      <c r="Y19" s="754"/>
      <c r="Z19" s="754"/>
      <c r="AA19" s="754"/>
      <c r="AB19" s="754"/>
      <c r="AC19" s="755"/>
      <c r="AD19" s="752"/>
      <c r="AE19" s="756">
        <f t="shared" ref="AE19:AI23" si="35">AE9/AD9</f>
        <v>1.0032935167838093</v>
      </c>
      <c r="AF19" s="756">
        <f t="shared" si="35"/>
        <v>1.0097053891076038</v>
      </c>
      <c r="AG19" s="756">
        <f t="shared" si="35"/>
        <v>1.0087934223080819</v>
      </c>
      <c r="AH19" s="756">
        <f t="shared" si="35"/>
        <v>0.9981608953812201</v>
      </c>
      <c r="AI19" s="756">
        <f t="shared" si="35"/>
        <v>1.0092709576285066</v>
      </c>
      <c r="AJ19" s="754"/>
      <c r="AK19" s="754"/>
      <c r="AL19" s="754"/>
      <c r="AM19" s="754"/>
      <c r="AN19" s="754"/>
      <c r="AO19" s="752"/>
      <c r="AP19" s="753">
        <f t="shared" ref="AP19:AT23" si="36">AP9/AO9</f>
        <v>0.99874170163881715</v>
      </c>
      <c r="AQ19" s="753">
        <f t="shared" si="36"/>
        <v>0.99933156171913462</v>
      </c>
      <c r="AR19" s="753">
        <f t="shared" si="36"/>
        <v>0.99666958112365744</v>
      </c>
      <c r="AS19" s="753">
        <f t="shared" si="36"/>
        <v>0.99596742078904099</v>
      </c>
      <c r="AT19" s="753">
        <f t="shared" si="36"/>
        <v>1.011511689851156</v>
      </c>
    </row>
    <row r="20" spans="1:51" s="642" customFormat="1" ht="11.25" x14ac:dyDescent="0.2">
      <c r="A20" s="1560"/>
      <c r="B20" s="738" t="s">
        <v>306</v>
      </c>
      <c r="C20" s="752"/>
      <c r="D20" s="753">
        <f t="shared" si="33"/>
        <v>0.99285788042542944</v>
      </c>
      <c r="E20" s="753">
        <f t="shared" si="33"/>
        <v>0.98840373715137542</v>
      </c>
      <c r="F20" s="753">
        <f t="shared" si="33"/>
        <v>0.99512468871663573</v>
      </c>
      <c r="G20" s="753">
        <f t="shared" si="33"/>
        <v>0.99212251515578742</v>
      </c>
      <c r="H20" s="753">
        <f t="shared" si="33"/>
        <v>1.0025756256994156</v>
      </c>
      <c r="I20" s="754"/>
      <c r="J20" s="754"/>
      <c r="K20" s="754"/>
      <c r="L20" s="754"/>
      <c r="M20" s="754"/>
      <c r="N20" s="752"/>
      <c r="O20" s="753">
        <f t="shared" si="34"/>
        <v>0.98284422017068573</v>
      </c>
      <c r="P20" s="753">
        <f t="shared" si="34"/>
        <v>0.98347933586102054</v>
      </c>
      <c r="Q20" s="753">
        <f t="shared" si="34"/>
        <v>0.98339427911564459</v>
      </c>
      <c r="R20" s="753">
        <f t="shared" si="34"/>
        <v>0.98421474309968382</v>
      </c>
      <c r="S20" s="753">
        <f t="shared" si="34"/>
        <v>0.99253072840933099</v>
      </c>
      <c r="T20" s="754"/>
      <c r="U20" s="754"/>
      <c r="V20" s="754"/>
      <c r="W20" s="754"/>
      <c r="X20" s="754"/>
      <c r="Y20" s="754"/>
      <c r="Z20" s="754"/>
      <c r="AA20" s="754"/>
      <c r="AB20" s="754"/>
      <c r="AC20" s="755"/>
      <c r="AD20" s="752"/>
      <c r="AE20" s="756">
        <f t="shared" si="35"/>
        <v>0.99732932732431978</v>
      </c>
      <c r="AF20" s="756">
        <f t="shared" si="35"/>
        <v>1.0034644351464435</v>
      </c>
      <c r="AG20" s="756">
        <f t="shared" si="35"/>
        <v>1.0037526894274229</v>
      </c>
      <c r="AH20" s="756">
        <f t="shared" si="35"/>
        <v>0.99543052740021931</v>
      </c>
      <c r="AI20" s="756">
        <f t="shared" si="35"/>
        <v>1.0040729797853338</v>
      </c>
      <c r="AJ20" s="754"/>
      <c r="AK20" s="754"/>
      <c r="AL20" s="754"/>
      <c r="AM20" s="754"/>
      <c r="AN20" s="754"/>
      <c r="AO20" s="752"/>
      <c r="AP20" s="753">
        <f t="shared" si="36"/>
        <v>0.987842553132801</v>
      </c>
      <c r="AQ20" s="753">
        <f t="shared" si="36"/>
        <v>0.98863882276563519</v>
      </c>
      <c r="AR20" s="753">
        <f t="shared" si="36"/>
        <v>0.9900652081045872</v>
      </c>
      <c r="AS20" s="753">
        <f t="shared" si="36"/>
        <v>0.98822178559584639</v>
      </c>
      <c r="AT20" s="753">
        <f t="shared" si="36"/>
        <v>0.99706635874860172</v>
      </c>
    </row>
    <row r="21" spans="1:51" s="642" customFormat="1" ht="11.25" x14ac:dyDescent="0.2">
      <c r="A21" s="1560"/>
      <c r="B21" s="738" t="s">
        <v>307</v>
      </c>
      <c r="C21" s="752"/>
      <c r="D21" s="753">
        <f t="shared" si="33"/>
        <v>0.98078815626203419</v>
      </c>
      <c r="E21" s="753">
        <f t="shared" si="33"/>
        <v>0.97925573684669753</v>
      </c>
      <c r="F21" s="753">
        <f t="shared" si="33"/>
        <v>0.98108836566948077</v>
      </c>
      <c r="G21" s="753">
        <f t="shared" si="33"/>
        <v>0.98081463990554896</v>
      </c>
      <c r="H21" s="753">
        <f t="shared" si="33"/>
        <v>0.99541656056853167</v>
      </c>
      <c r="I21" s="754"/>
      <c r="J21" s="754"/>
      <c r="K21" s="754"/>
      <c r="L21" s="754"/>
      <c r="M21" s="754"/>
      <c r="N21" s="752"/>
      <c r="O21" s="753">
        <f t="shared" si="34"/>
        <v>0.97704659639444391</v>
      </c>
      <c r="P21" s="753">
        <f t="shared" si="34"/>
        <v>0.97745261141359141</v>
      </c>
      <c r="Q21" s="753">
        <f t="shared" si="34"/>
        <v>0.97590097350267557</v>
      </c>
      <c r="R21" s="753">
        <f t="shared" si="34"/>
        <v>0.97592685569325899</v>
      </c>
      <c r="S21" s="753">
        <f t="shared" si="34"/>
        <v>0.98516191920285934</v>
      </c>
      <c r="T21" s="754"/>
      <c r="U21" s="754"/>
      <c r="V21" s="754"/>
      <c r="W21" s="754"/>
      <c r="X21" s="754"/>
      <c r="Y21" s="754"/>
      <c r="Z21" s="754"/>
      <c r="AA21" s="754"/>
      <c r="AB21" s="754"/>
      <c r="AC21" s="755"/>
      <c r="AD21" s="752"/>
      <c r="AE21" s="756">
        <f t="shared" si="35"/>
        <v>0.99537667050490253</v>
      </c>
      <c r="AF21" s="756">
        <f t="shared" si="35"/>
        <v>1.0015248979019509</v>
      </c>
      <c r="AG21" s="756">
        <f t="shared" si="35"/>
        <v>1.0022051102555127</v>
      </c>
      <c r="AH21" s="756">
        <f t="shared" si="35"/>
        <v>0.98300911535640689</v>
      </c>
      <c r="AI21" s="756">
        <f t="shared" si="35"/>
        <v>1.0039614161618673</v>
      </c>
      <c r="AJ21" s="754"/>
      <c r="AK21" s="754"/>
      <c r="AL21" s="754"/>
      <c r="AM21" s="754"/>
      <c r="AN21" s="754"/>
      <c r="AO21" s="752"/>
      <c r="AP21" s="753">
        <f t="shared" si="36"/>
        <v>0.98164562662303545</v>
      </c>
      <c r="AQ21" s="753">
        <f t="shared" si="36"/>
        <v>0.98301890398914316</v>
      </c>
      <c r="AR21" s="753">
        <f t="shared" si="36"/>
        <v>0.98265167630462424</v>
      </c>
      <c r="AS21" s="753">
        <f t="shared" si="36"/>
        <v>0.97838389754711452</v>
      </c>
      <c r="AT21" s="753">
        <f t="shared" si="36"/>
        <v>0.99123452795081302</v>
      </c>
    </row>
    <row r="22" spans="1:51" s="642" customFormat="1" ht="11.25" x14ac:dyDescent="0.2">
      <c r="A22" s="1560"/>
      <c r="B22" s="738" t="s">
        <v>308</v>
      </c>
      <c r="C22" s="752"/>
      <c r="D22" s="753">
        <f t="shared" si="33"/>
        <v>1.0019619241389333</v>
      </c>
      <c r="E22" s="753">
        <f t="shared" si="33"/>
        <v>0.99822322140836894</v>
      </c>
      <c r="F22" s="753">
        <f t="shared" si="33"/>
        <v>1.0014530131860946</v>
      </c>
      <c r="G22" s="753">
        <f t="shared" si="33"/>
        <v>0.99795059668468211</v>
      </c>
      <c r="H22" s="753">
        <f t="shared" si="33"/>
        <v>1.0129940935938211</v>
      </c>
      <c r="I22" s="754"/>
      <c r="J22" s="754"/>
      <c r="K22" s="754"/>
      <c r="L22" s="754"/>
      <c r="M22" s="754"/>
      <c r="N22" s="752"/>
      <c r="O22" s="753">
        <f t="shared" si="34"/>
        <v>0.98574418835163169</v>
      </c>
      <c r="P22" s="753">
        <f t="shared" si="34"/>
        <v>0.98678015426110821</v>
      </c>
      <c r="Q22" s="753">
        <f t="shared" si="34"/>
        <v>0.98573389518608878</v>
      </c>
      <c r="R22" s="753">
        <f t="shared" si="34"/>
        <v>0.98603214370412706</v>
      </c>
      <c r="S22" s="753">
        <f t="shared" si="34"/>
        <v>0.99403029256500075</v>
      </c>
      <c r="T22" s="754"/>
      <c r="U22" s="754"/>
      <c r="V22" s="754"/>
      <c r="W22" s="754"/>
      <c r="X22" s="754"/>
      <c r="Y22" s="754"/>
      <c r="Z22" s="754"/>
      <c r="AA22" s="754"/>
      <c r="AB22" s="754"/>
      <c r="AC22" s="755"/>
      <c r="AD22" s="752"/>
      <c r="AE22" s="756">
        <f t="shared" si="35"/>
        <v>1.000816576503011</v>
      </c>
      <c r="AF22" s="756">
        <f t="shared" si="35"/>
        <v>1.0031786503484617</v>
      </c>
      <c r="AG22" s="756">
        <f t="shared" si="35"/>
        <v>1.00318552281546</v>
      </c>
      <c r="AH22" s="756">
        <f t="shared" si="35"/>
        <v>0.99417278946034959</v>
      </c>
      <c r="AI22" s="756">
        <f t="shared" si="35"/>
        <v>1.0112979952429493</v>
      </c>
      <c r="AJ22" s="754"/>
      <c r="AK22" s="754"/>
      <c r="AL22" s="754"/>
      <c r="AM22" s="754"/>
      <c r="AN22" s="754"/>
      <c r="AO22" s="752"/>
      <c r="AP22" s="753">
        <f t="shared" si="36"/>
        <v>0.99197796305447206</v>
      </c>
      <c r="AQ22" s="753">
        <f t="shared" si="36"/>
        <v>0.99241830065359482</v>
      </c>
      <c r="AR22" s="753">
        <f t="shared" si="36"/>
        <v>0.99248141713895144</v>
      </c>
      <c r="AS22" s="753">
        <f t="shared" si="36"/>
        <v>0.99011808086315245</v>
      </c>
      <c r="AT22" s="753">
        <f t="shared" si="36"/>
        <v>1.0014925535344898</v>
      </c>
    </row>
    <row r="23" spans="1:51" s="642" customFormat="1" ht="12" thickBot="1" x14ac:dyDescent="0.25">
      <c r="A23" s="1561"/>
      <c r="B23" s="746" t="s">
        <v>309</v>
      </c>
      <c r="C23" s="757"/>
      <c r="D23" s="758">
        <f t="shared" si="33"/>
        <v>0.99413721059139559</v>
      </c>
      <c r="E23" s="758">
        <f t="shared" si="33"/>
        <v>0.99929231627029225</v>
      </c>
      <c r="F23" s="758">
        <f t="shared" si="33"/>
        <v>0.99886261212927596</v>
      </c>
      <c r="G23" s="758">
        <f t="shared" si="33"/>
        <v>0.99516596841766036</v>
      </c>
      <c r="H23" s="758">
        <f t="shared" si="33"/>
        <v>1.0055051813471503</v>
      </c>
      <c r="I23" s="759"/>
      <c r="J23" s="759"/>
      <c r="K23" s="759"/>
      <c r="L23" s="759"/>
      <c r="M23" s="759"/>
      <c r="N23" s="757"/>
      <c r="O23" s="758">
        <f t="shared" si="34"/>
        <v>0.98384031756309742</v>
      </c>
      <c r="P23" s="758">
        <f t="shared" si="34"/>
        <v>0.98451203983231506</v>
      </c>
      <c r="Q23" s="758">
        <f t="shared" si="34"/>
        <v>0.98247360504574155</v>
      </c>
      <c r="R23" s="758">
        <f t="shared" si="34"/>
        <v>0.98438713399255962</v>
      </c>
      <c r="S23" s="758">
        <f t="shared" si="34"/>
        <v>0.993966851492885</v>
      </c>
      <c r="T23" s="759"/>
      <c r="U23" s="759"/>
      <c r="V23" s="759"/>
      <c r="W23" s="759"/>
      <c r="X23" s="759"/>
      <c r="Y23" s="759"/>
      <c r="Z23" s="759"/>
      <c r="AA23" s="759"/>
      <c r="AB23" s="759"/>
      <c r="AC23" s="760"/>
      <c r="AD23" s="757"/>
      <c r="AE23" s="761">
        <f t="shared" si="35"/>
        <v>0.9988065243336427</v>
      </c>
      <c r="AF23" s="761">
        <f t="shared" si="35"/>
        <v>1.0071030270844397</v>
      </c>
      <c r="AG23" s="761">
        <f t="shared" si="35"/>
        <v>1.005558851317206</v>
      </c>
      <c r="AH23" s="761">
        <f t="shared" si="35"/>
        <v>0.99635100292793777</v>
      </c>
      <c r="AI23" s="761">
        <f t="shared" si="35"/>
        <v>1.0126757165727318</v>
      </c>
      <c r="AJ23" s="759"/>
      <c r="AK23" s="759"/>
      <c r="AL23" s="759"/>
      <c r="AM23" s="759"/>
      <c r="AN23" s="759"/>
      <c r="AO23" s="757"/>
      <c r="AP23" s="758">
        <f t="shared" si="36"/>
        <v>0.98879325802402729</v>
      </c>
      <c r="AQ23" s="758">
        <f t="shared" si="36"/>
        <v>0.99189582442823898</v>
      </c>
      <c r="AR23" s="758">
        <f t="shared" si="36"/>
        <v>0.99037138927097657</v>
      </c>
      <c r="AS23" s="758">
        <f t="shared" si="36"/>
        <v>0.98899876933895925</v>
      </c>
      <c r="AT23" s="758">
        <f t="shared" si="36"/>
        <v>1.0001333232600202</v>
      </c>
      <c r="AU23" s="762"/>
      <c r="AV23" s="762"/>
      <c r="AW23" s="762"/>
      <c r="AX23" s="762"/>
      <c r="AY23" s="762"/>
    </row>
    <row r="24" spans="1:51" s="642" customFormat="1" ht="11.25" x14ac:dyDescent="0.2">
      <c r="A24" s="754"/>
      <c r="C24" s="754"/>
      <c r="D24" s="754"/>
      <c r="E24" s="754"/>
      <c r="F24" s="754"/>
      <c r="G24" s="754"/>
      <c r="H24" s="754"/>
      <c r="I24" s="754"/>
      <c r="J24" s="754"/>
      <c r="K24" s="754"/>
      <c r="L24" s="754"/>
      <c r="M24" s="754"/>
      <c r="N24" s="754"/>
      <c r="O24" s="754"/>
      <c r="P24" s="754"/>
      <c r="Q24" s="754"/>
      <c r="R24" s="754"/>
      <c r="S24" s="754"/>
      <c r="T24" s="754"/>
      <c r="U24" s="754"/>
      <c r="V24" s="754"/>
      <c r="W24" s="754"/>
      <c r="X24" s="754"/>
      <c r="Y24" s="754"/>
      <c r="Z24" s="754"/>
      <c r="AA24" s="754"/>
      <c r="AB24" s="754"/>
      <c r="AC24" s="754"/>
      <c r="AD24" s="754"/>
      <c r="AE24" s="754"/>
      <c r="AF24" s="754"/>
      <c r="AG24" s="754"/>
      <c r="AH24" s="754"/>
      <c r="AI24" s="754"/>
      <c r="AJ24" s="754"/>
      <c r="AK24" s="754"/>
      <c r="AL24" s="754"/>
      <c r="AM24" s="754"/>
      <c r="AN24" s="754"/>
      <c r="AO24" s="754"/>
      <c r="AP24" s="754"/>
      <c r="AQ24" s="754"/>
      <c r="AR24" s="754"/>
      <c r="AS24" s="754"/>
      <c r="AT24" s="754"/>
      <c r="AU24" s="754"/>
      <c r="AV24" s="754"/>
      <c r="AW24" s="754"/>
      <c r="AX24" s="754"/>
      <c r="AY24" s="754"/>
    </row>
    <row r="25" spans="1:51" s="642" customFormat="1" ht="11.25" x14ac:dyDescent="0.2">
      <c r="A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  <c r="N25" s="754"/>
      <c r="O25" s="754"/>
      <c r="P25" s="754"/>
      <c r="Q25" s="754"/>
      <c r="R25" s="754"/>
      <c r="S25" s="754"/>
      <c r="T25" s="754"/>
      <c r="U25" s="754"/>
      <c r="V25" s="754"/>
      <c r="W25" s="754"/>
      <c r="X25" s="754"/>
      <c r="Y25" s="754"/>
      <c r="Z25" s="754"/>
      <c r="AA25" s="754"/>
      <c r="AB25" s="754"/>
      <c r="AC25" s="754"/>
      <c r="AD25" s="754"/>
      <c r="AE25" s="754"/>
      <c r="AF25" s="754"/>
      <c r="AG25" s="754"/>
      <c r="AH25" s="754"/>
      <c r="AI25" s="754"/>
      <c r="AJ25" s="754"/>
      <c r="AK25" s="754"/>
      <c r="AL25" s="754"/>
      <c r="AM25" s="754"/>
      <c r="AN25" s="754"/>
      <c r="AO25" s="754"/>
      <c r="AP25" s="754"/>
      <c r="AQ25" s="754"/>
      <c r="AR25" s="754"/>
      <c r="AS25" s="754"/>
      <c r="AT25" s="754"/>
      <c r="AU25" s="754"/>
      <c r="AV25" s="754"/>
      <c r="AW25" s="754"/>
      <c r="AX25" s="754"/>
      <c r="AY25" s="754"/>
    </row>
  </sheetData>
  <autoFilter ref="A7:AT19" xr:uid="{D4C1E75B-F0C2-43C4-B398-1D289E415758}"/>
  <mergeCells count="8">
    <mergeCell ref="A1:C1"/>
    <mergeCell ref="A3:H3"/>
    <mergeCell ref="AO6:AY6"/>
    <mergeCell ref="A19:A23"/>
    <mergeCell ref="A14:A18"/>
    <mergeCell ref="C6:M6"/>
    <mergeCell ref="N6:AC6"/>
    <mergeCell ref="AD6:AN6"/>
  </mergeCells>
  <hyperlinks>
    <hyperlink ref="BA12" r:id="rId1" xr:uid="{F496A18A-25F6-4A2B-AEC0-BBBDCA35E682}"/>
    <hyperlink ref="A1" location="'Satura rādītājs'!A1" display="ATGRIEZTIES UZ SATURA RĀDĪTĀJU" xr:uid="{3789DA17-BDE3-41E2-AAC4-88F29C4BAB0A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FA9D0-829A-494B-80AE-BB8B8B255F52}">
  <sheetPr codeName="Sheet14"/>
  <dimension ref="A1:BD29"/>
  <sheetViews>
    <sheetView zoomScaleNormal="100" workbookViewId="0">
      <pane xSplit="3" ySplit="7" topLeftCell="AO8" activePane="bottomRight" state="frozen"/>
      <selection pane="topRight" activeCell="I28" sqref="I28"/>
      <selection pane="bottomLeft" activeCell="I28" sqref="I28"/>
      <selection pane="bottomRight" activeCell="AS3" sqref="AS3"/>
    </sheetView>
  </sheetViews>
  <sheetFormatPr defaultColWidth="8.42578125" defaultRowHeight="15" x14ac:dyDescent="0.25"/>
  <cols>
    <col min="1" max="1" width="13.42578125" style="641" customWidth="1"/>
    <col min="2" max="2" width="18.42578125" style="642" customWidth="1"/>
    <col min="3" max="3" width="15.42578125" style="642" customWidth="1"/>
    <col min="4" max="4" width="8.140625" style="131" bestFit="1" customWidth="1"/>
    <col min="5" max="9" width="7.42578125" style="131" bestFit="1" customWidth="1"/>
    <col min="10" max="10" width="1" style="643" customWidth="1"/>
    <col min="11" max="11" width="5.42578125" style="131" bestFit="1" customWidth="1"/>
    <col min="12" max="12" width="6.85546875" style="131" bestFit="1" customWidth="1"/>
    <col min="13" max="14" width="6.42578125" style="131" bestFit="1" customWidth="1"/>
    <col min="15" max="15" width="7.42578125" style="131" bestFit="1" customWidth="1"/>
    <col min="16" max="16" width="6.42578125" style="131" bestFit="1" customWidth="1"/>
    <col min="17" max="17" width="1" style="643" customWidth="1"/>
    <col min="18" max="22" width="7.42578125" style="131" bestFit="1" customWidth="1"/>
    <col min="23" max="23" width="6.85546875" style="131" bestFit="1" customWidth="1"/>
    <col min="24" max="35" width="7" style="131" customWidth="1"/>
    <col min="36" max="41" width="6.42578125" style="131" bestFit="1" customWidth="1"/>
    <col min="42" max="42" width="1" style="643" customWidth="1"/>
    <col min="43" max="43" width="6.42578125" style="131" customWidth="1"/>
    <col min="44" max="44" width="7.42578125" style="131" bestFit="1" customWidth="1"/>
    <col min="45" max="49" width="8.42578125" style="131" bestFit="1" customWidth="1"/>
    <col min="50" max="50" width="1" style="643" customWidth="1"/>
    <col min="51" max="16384" width="8.42578125" style="131"/>
  </cols>
  <sheetData>
    <row r="1" spans="1:56" ht="18.75" x14ac:dyDescent="0.25">
      <c r="A1" s="1426" t="s">
        <v>84</v>
      </c>
      <c r="B1" s="1426"/>
      <c r="C1" s="1426"/>
      <c r="D1" s="1426"/>
    </row>
    <row r="3" spans="1:56" s="226" customFormat="1" ht="20.25" x14ac:dyDescent="0.3">
      <c r="A3" s="763" t="s">
        <v>370</v>
      </c>
      <c r="J3" s="773"/>
      <c r="Q3" s="773"/>
      <c r="AP3" s="773"/>
      <c r="AX3" s="773"/>
    </row>
    <row r="4" spans="1:56" ht="15.75" thickBot="1" x14ac:dyDescent="0.3"/>
    <row r="5" spans="1:56" s="648" customFormat="1" ht="21.6" customHeight="1" thickBot="1" x14ac:dyDescent="0.3">
      <c r="A5" s="706"/>
      <c r="B5" s="707"/>
      <c r="C5" s="707"/>
      <c r="D5" s="1528" t="s">
        <v>341</v>
      </c>
      <c r="E5" s="1529"/>
      <c r="F5" s="1529"/>
      <c r="G5" s="1529"/>
      <c r="H5" s="1529"/>
      <c r="I5" s="1529"/>
      <c r="J5" s="644"/>
      <c r="K5" s="1532" t="s">
        <v>371</v>
      </c>
      <c r="L5" s="1533"/>
      <c r="M5" s="1533"/>
      <c r="N5" s="1533"/>
      <c r="O5" s="1533"/>
      <c r="P5" s="1533"/>
      <c r="Q5" s="644"/>
      <c r="R5" s="1555" t="s">
        <v>343</v>
      </c>
      <c r="S5" s="1555"/>
      <c r="T5" s="1555"/>
      <c r="U5" s="1555"/>
      <c r="V5" s="1555"/>
      <c r="W5" s="1555"/>
      <c r="X5" s="1555"/>
      <c r="Y5" s="1555"/>
      <c r="Z5" s="1555"/>
      <c r="AA5" s="1555"/>
      <c r="AB5" s="1555"/>
      <c r="AC5" s="1555"/>
      <c r="AD5" s="1555"/>
      <c r="AE5" s="1555"/>
      <c r="AF5" s="1555"/>
      <c r="AG5" s="1555"/>
      <c r="AH5" s="1555"/>
      <c r="AI5" s="1555"/>
      <c r="AJ5" s="1555"/>
      <c r="AK5" s="1555"/>
      <c r="AL5" s="1555"/>
      <c r="AM5" s="1555"/>
      <c r="AN5" s="1555"/>
      <c r="AO5" s="1555"/>
      <c r="AP5" s="644"/>
      <c r="AQ5" s="1536"/>
      <c r="AR5" s="1537"/>
      <c r="AS5" s="1537"/>
      <c r="AT5" s="1537"/>
      <c r="AU5" s="1537"/>
      <c r="AV5" s="1537"/>
      <c r="AW5" s="1537"/>
      <c r="AX5" s="644"/>
      <c r="AY5" s="1538" t="s">
        <v>298</v>
      </c>
      <c r="AZ5" s="1539"/>
      <c r="BA5" s="1539"/>
      <c r="BB5" s="1539"/>
      <c r="BC5" s="1539"/>
      <c r="BD5" s="1539"/>
    </row>
    <row r="6" spans="1:56" ht="26.25" thickBot="1" x14ac:dyDescent="0.3">
      <c r="A6" s="710" t="s">
        <v>295</v>
      </c>
      <c r="B6" s="711" t="s">
        <v>296</v>
      </c>
      <c r="C6" s="711" t="s">
        <v>372</v>
      </c>
      <c r="D6" s="1540" t="s">
        <v>300</v>
      </c>
      <c r="E6" s="1524"/>
      <c r="F6" s="1524"/>
      <c r="G6" s="1524"/>
      <c r="H6" s="1524"/>
      <c r="I6" s="1524"/>
      <c r="J6" s="650"/>
      <c r="K6" s="1543" t="s">
        <v>300</v>
      </c>
      <c r="L6" s="1524"/>
      <c r="M6" s="1524"/>
      <c r="N6" s="1524"/>
      <c r="O6" s="1524"/>
      <c r="P6" s="1524"/>
      <c r="Q6" s="650"/>
      <c r="R6" s="1544" t="s">
        <v>300</v>
      </c>
      <c r="S6" s="1545"/>
      <c r="T6" s="1545"/>
      <c r="U6" s="1545"/>
      <c r="V6" s="1545"/>
      <c r="W6" s="1545"/>
      <c r="X6" s="1547" t="s">
        <v>348</v>
      </c>
      <c r="Y6" s="1548"/>
      <c r="Z6" s="1548"/>
      <c r="AA6" s="1548"/>
      <c r="AB6" s="1548"/>
      <c r="AC6" s="1548"/>
      <c r="AD6" s="1547" t="s">
        <v>373</v>
      </c>
      <c r="AE6" s="1548"/>
      <c r="AF6" s="1548"/>
      <c r="AG6" s="1548"/>
      <c r="AH6" s="1548"/>
      <c r="AI6" s="1548"/>
      <c r="AJ6" s="1547" t="s">
        <v>374</v>
      </c>
      <c r="AK6" s="1548"/>
      <c r="AL6" s="1548"/>
      <c r="AM6" s="1548"/>
      <c r="AN6" s="1548"/>
      <c r="AO6" s="1548"/>
      <c r="AP6" s="651"/>
      <c r="AQ6" s="649"/>
      <c r="AR6" s="1523" t="s">
        <v>375</v>
      </c>
      <c r="AS6" s="1524"/>
      <c r="AT6" s="1524"/>
      <c r="AU6" s="1524"/>
      <c r="AV6" s="1524"/>
      <c r="AW6" s="1524"/>
      <c r="AX6" s="650"/>
      <c r="AY6" s="1565" t="s">
        <v>230</v>
      </c>
      <c r="AZ6" s="1566"/>
      <c r="BA6" s="1566"/>
      <c r="BB6" s="1566"/>
      <c r="BC6" s="1566"/>
      <c r="BD6" s="1566"/>
    </row>
    <row r="7" spans="1:56" s="660" customFormat="1" ht="31.5" x14ac:dyDescent="0.2">
      <c r="A7" s="641"/>
      <c r="B7" s="652"/>
      <c r="C7" s="652"/>
      <c r="D7" s="654">
        <v>2018</v>
      </c>
      <c r="E7" s="654">
        <v>2019</v>
      </c>
      <c r="F7" s="654">
        <v>2020</v>
      </c>
      <c r="G7" s="654">
        <v>2021</v>
      </c>
      <c r="H7" s="654">
        <v>2022</v>
      </c>
      <c r="I7" s="654">
        <v>2023</v>
      </c>
      <c r="J7" s="658"/>
      <c r="K7" s="654">
        <v>2018</v>
      </c>
      <c r="L7" s="654">
        <v>2019</v>
      </c>
      <c r="M7" s="654">
        <v>2020</v>
      </c>
      <c r="N7" s="654">
        <v>2021</v>
      </c>
      <c r="O7" s="654">
        <v>2022</v>
      </c>
      <c r="P7" s="654">
        <v>2023</v>
      </c>
      <c r="Q7" s="658"/>
      <c r="R7" s="654">
        <v>2018</v>
      </c>
      <c r="S7" s="654">
        <v>2019</v>
      </c>
      <c r="T7" s="654">
        <v>2020</v>
      </c>
      <c r="U7" s="654">
        <v>2021</v>
      </c>
      <c r="V7" s="654">
        <v>2022</v>
      </c>
      <c r="W7" s="654">
        <v>2023</v>
      </c>
      <c r="X7" s="654">
        <v>2018</v>
      </c>
      <c r="Y7" s="654">
        <v>2019</v>
      </c>
      <c r="Z7" s="654">
        <v>2020</v>
      </c>
      <c r="AA7" s="654">
        <v>2021</v>
      </c>
      <c r="AB7" s="654">
        <v>2022</v>
      </c>
      <c r="AC7" s="654">
        <v>2023</v>
      </c>
      <c r="AD7" s="654">
        <v>2018</v>
      </c>
      <c r="AE7" s="654">
        <v>2019</v>
      </c>
      <c r="AF7" s="654">
        <v>2020</v>
      </c>
      <c r="AG7" s="654">
        <v>2021</v>
      </c>
      <c r="AH7" s="654">
        <v>2022</v>
      </c>
      <c r="AI7" s="654">
        <v>2023</v>
      </c>
      <c r="AJ7" s="654">
        <v>2018</v>
      </c>
      <c r="AK7" s="654">
        <v>2019</v>
      </c>
      <c r="AL7" s="654">
        <v>2020</v>
      </c>
      <c r="AM7" s="654">
        <v>2021</v>
      </c>
      <c r="AN7" s="654">
        <v>2022</v>
      </c>
      <c r="AO7" s="654">
        <v>2023</v>
      </c>
      <c r="AP7" s="658"/>
      <c r="AQ7" s="656" t="s">
        <v>352</v>
      </c>
      <c r="AR7" s="657">
        <v>2018</v>
      </c>
      <c r="AS7" s="654">
        <v>2019</v>
      </c>
      <c r="AT7" s="654">
        <v>2020</v>
      </c>
      <c r="AU7" s="654">
        <v>2021</v>
      </c>
      <c r="AV7" s="654">
        <v>2022</v>
      </c>
      <c r="AW7" s="654">
        <v>2023</v>
      </c>
      <c r="AX7" s="658"/>
      <c r="AY7" s="765">
        <v>2018</v>
      </c>
      <c r="AZ7" s="654">
        <v>2019</v>
      </c>
      <c r="BA7" s="654">
        <v>2020</v>
      </c>
      <c r="BB7" s="654">
        <v>2021</v>
      </c>
      <c r="BC7" s="654">
        <v>2022</v>
      </c>
      <c r="BD7" s="654">
        <v>2023</v>
      </c>
    </row>
    <row r="8" spans="1:56" s="556" customFormat="1" thickBot="1" x14ac:dyDescent="0.25">
      <c r="A8" s="661" t="s">
        <v>353</v>
      </c>
      <c r="B8" s="662" cm="1">
        <f t="array" aca="1" ref="B8" ca="1">COUNTA(_xlfn.UNIQUE(_xlfn._xlws.FILTER(#REF!, SUBTOTAL(3, OFFSET(B6, ROW(#REF!)-ROW(B6), 0, 1)))))</f>
        <v>1</v>
      </c>
      <c r="C8" s="662" cm="1">
        <f t="array" aca="1" ref="C8" ca="1">COUNTA(_xlfn.UNIQUE(_xlfn._xlws.FILTER(#REF!, SUBTOTAL(3, OFFSET(C6, ROW(#REF!)-ROW(C6), 0, 1)))))</f>
        <v>1</v>
      </c>
      <c r="D8" s="663">
        <f>SUM(D9:D13)</f>
        <v>19544581.489999998</v>
      </c>
      <c r="E8" s="663">
        <f t="shared" ref="E8:AW8" si="0">SUM(E9:E13)</f>
        <v>21819991.350000005</v>
      </c>
      <c r="F8" s="663">
        <f t="shared" si="0"/>
        <v>22512614.468999997</v>
      </c>
      <c r="G8" s="663">
        <f t="shared" si="0"/>
        <v>29671396.159999996</v>
      </c>
      <c r="H8" s="663">
        <f t="shared" si="0"/>
        <v>32546084.439999998</v>
      </c>
      <c r="I8" s="663">
        <f t="shared" si="0"/>
        <v>42127868.659999989</v>
      </c>
      <c r="J8" s="663">
        <f t="shared" si="0"/>
        <v>0</v>
      </c>
      <c r="K8" s="663">
        <f t="shared" si="0"/>
        <v>978950.1</v>
      </c>
      <c r="L8" s="663">
        <f t="shared" si="0"/>
        <v>1091299.78</v>
      </c>
      <c r="M8" s="663">
        <f t="shared" si="0"/>
        <v>1246575.51</v>
      </c>
      <c r="N8" s="663">
        <f t="shared" si="0"/>
        <v>827519.58000000007</v>
      </c>
      <c r="O8" s="663">
        <f t="shared" si="0"/>
        <v>2218249.1300000004</v>
      </c>
      <c r="P8" s="663">
        <f t="shared" si="0"/>
        <v>3057850.27</v>
      </c>
      <c r="Q8" s="663">
        <f t="shared" si="0"/>
        <v>0</v>
      </c>
      <c r="R8" s="663">
        <f t="shared" si="0"/>
        <v>3789017.81</v>
      </c>
      <c r="S8" s="663">
        <f t="shared" si="0"/>
        <v>3997128.7399999998</v>
      </c>
      <c r="T8" s="663">
        <f t="shared" si="0"/>
        <v>4233222.9000000004</v>
      </c>
      <c r="U8" s="663">
        <f t="shared" si="0"/>
        <v>4527598.6000000006</v>
      </c>
      <c r="V8" s="663">
        <f t="shared" si="0"/>
        <v>5749827.3200000003</v>
      </c>
      <c r="W8" s="663">
        <f t="shared" si="0"/>
        <v>7247947.459999999</v>
      </c>
      <c r="X8" s="663">
        <f t="shared" si="0"/>
        <v>437478.73000000004</v>
      </c>
      <c r="Y8" s="663">
        <f t="shared" si="0"/>
        <v>495485.70999999996</v>
      </c>
      <c r="Z8" s="663">
        <f t="shared" si="0"/>
        <v>521024.14</v>
      </c>
      <c r="AA8" s="663">
        <f t="shared" si="0"/>
        <v>232884.88</v>
      </c>
      <c r="AB8" s="663">
        <f t="shared" si="0"/>
        <v>187550.53</v>
      </c>
      <c r="AC8" s="663">
        <f t="shared" si="0"/>
        <v>225175.67</v>
      </c>
      <c r="AD8" s="663">
        <f t="shared" si="0"/>
        <v>2988504.0600000005</v>
      </c>
      <c r="AE8" s="663">
        <f t="shared" si="0"/>
        <v>3163886.85</v>
      </c>
      <c r="AF8" s="663">
        <f t="shared" si="0"/>
        <v>3358141.09</v>
      </c>
      <c r="AG8" s="663">
        <f t="shared" si="0"/>
        <v>3894942.34</v>
      </c>
      <c r="AH8" s="663">
        <f t="shared" si="0"/>
        <v>4878207.38</v>
      </c>
      <c r="AI8" s="663">
        <f t="shared" si="0"/>
        <v>6334791.2300000004</v>
      </c>
      <c r="AJ8" s="663">
        <f t="shared" si="0"/>
        <v>363035.02</v>
      </c>
      <c r="AK8" s="663">
        <f t="shared" si="0"/>
        <v>337756.18</v>
      </c>
      <c r="AL8" s="663">
        <f t="shared" si="0"/>
        <v>354057.67</v>
      </c>
      <c r="AM8" s="663">
        <f t="shared" si="0"/>
        <v>399771.38</v>
      </c>
      <c r="AN8" s="663">
        <f t="shared" si="0"/>
        <v>684069.40999999992</v>
      </c>
      <c r="AO8" s="663">
        <f t="shared" si="0"/>
        <v>687980.56</v>
      </c>
      <c r="AP8" s="663">
        <f t="shared" si="0"/>
        <v>0</v>
      </c>
      <c r="AQ8" s="663">
        <f t="shared" si="0"/>
        <v>0</v>
      </c>
      <c r="AR8" s="663">
        <f t="shared" si="0"/>
        <v>95526286.88320002</v>
      </c>
      <c r="AS8" s="663">
        <f t="shared" si="0"/>
        <v>104771447.29000001</v>
      </c>
      <c r="AT8" s="663">
        <f t="shared" si="0"/>
        <v>111755471.70000002</v>
      </c>
      <c r="AU8" s="663">
        <f t="shared" si="0"/>
        <v>120104226.41159999</v>
      </c>
      <c r="AV8" s="663">
        <f t="shared" si="0"/>
        <v>133463994.9065</v>
      </c>
      <c r="AW8" s="663">
        <f t="shared" si="0"/>
        <v>163067516.5</v>
      </c>
      <c r="AX8" s="663">
        <f t="shared" ref="AX8" si="1">SUM(AX9:AX13)</f>
        <v>0</v>
      </c>
      <c r="AY8" s="663">
        <f>'18.AB pakalpojums'!F10</f>
        <v>218356.50313525699</v>
      </c>
      <c r="AZ8" s="663">
        <f>'18.AB pakalpojums'!H10</f>
        <v>225790.47519255755</v>
      </c>
      <c r="BA8" s="663">
        <f>'18.AB pakalpojums'!J10</f>
        <v>250113.38286374373</v>
      </c>
      <c r="BB8" s="663">
        <f>'18.AB pakalpojums'!L10</f>
        <v>314624.29000000004</v>
      </c>
      <c r="BC8" s="663">
        <f>'18.AB pakalpojums'!N10</f>
        <v>374332.14999999997</v>
      </c>
      <c r="BD8" s="663">
        <f>'18.AB pakalpojums'!P10</f>
        <v>595251.43000000005</v>
      </c>
    </row>
    <row r="9" spans="1:56" ht="15.75" thickTop="1" x14ac:dyDescent="0.25">
      <c r="A9" s="669"/>
      <c r="B9" s="670" t="s">
        <v>305</v>
      </c>
      <c r="C9" s="766"/>
      <c r="D9" s="672">
        <f>'21.AM pakalpojums'!C8</f>
        <v>15527514.460000001</v>
      </c>
      <c r="E9" s="672">
        <f>'21.AM pakalpojums'!D8</f>
        <v>17307917.560000002</v>
      </c>
      <c r="F9" s="672">
        <f>'21.AM pakalpojums'!E8</f>
        <v>17745329.769999996</v>
      </c>
      <c r="G9" s="672">
        <f>'21.AM pakalpojums'!F8</f>
        <v>24829161.359999996</v>
      </c>
      <c r="H9" s="672">
        <f>'21.AM pakalpojums'!G8</f>
        <v>27802899.499999996</v>
      </c>
      <c r="I9" s="672">
        <f>'21.AM pakalpojums'!H8</f>
        <v>36392074.61999999</v>
      </c>
      <c r="K9" s="672">
        <f>'22.GM pakalpojums'!C9</f>
        <v>518829.41</v>
      </c>
      <c r="L9" s="672">
        <f>'22.GM pakalpojums'!D9</f>
        <v>607103.56999999995</v>
      </c>
      <c r="M9" s="672">
        <f>'22.GM pakalpojums'!E9</f>
        <v>671287.49</v>
      </c>
      <c r="N9" s="672">
        <f>'22.GM pakalpojums'!F9</f>
        <v>18</v>
      </c>
      <c r="O9" s="672">
        <f>'22.GM pakalpojums'!G9</f>
        <v>1032445.9900000001</v>
      </c>
      <c r="P9" s="672">
        <f>'22.GM pakalpojums'!H9</f>
        <v>1281930.7</v>
      </c>
      <c r="R9" s="672">
        <f t="shared" ref="R9:W13" si="2">X9+AD9+AJ9</f>
        <v>2172425.92</v>
      </c>
      <c r="S9" s="672">
        <f t="shared" si="2"/>
        <v>2351850.46</v>
      </c>
      <c r="T9" s="672">
        <f t="shared" si="2"/>
        <v>2631357.73</v>
      </c>
      <c r="U9" s="672">
        <f t="shared" si="2"/>
        <v>2936354.15</v>
      </c>
      <c r="V9" s="672">
        <f t="shared" si="2"/>
        <v>3313552.69</v>
      </c>
      <c r="W9" s="672">
        <f t="shared" si="2"/>
        <v>4297583.24</v>
      </c>
      <c r="X9" s="672">
        <f>'20.DAC_izdevumi'!U8</f>
        <v>268541.83</v>
      </c>
      <c r="Y9" s="672">
        <f>'20.DAC_izdevumi'!V8</f>
        <v>289341.23</v>
      </c>
      <c r="Z9" s="672">
        <f>'20.DAC_izdevumi'!W8</f>
        <v>317073.7</v>
      </c>
      <c r="AA9" s="672">
        <f>'20.DAC_izdevumi'!X8</f>
        <v>105246.04000000001</v>
      </c>
      <c r="AB9" s="672">
        <f>'20.DAC_izdevumi'!Y8</f>
        <v>90743.65</v>
      </c>
      <c r="AC9" s="672">
        <f>'20.DAC_izdevumi'!Z8</f>
        <v>99019</v>
      </c>
      <c r="AD9" s="672">
        <f>'20.DAC_izdevumi'!C8+'20.DAC_izdevumi'!I8</f>
        <v>1622413.02</v>
      </c>
      <c r="AE9" s="672">
        <f>'20.DAC_izdevumi'!D8+'20.DAC_izdevumi'!J8</f>
        <v>1780672.05</v>
      </c>
      <c r="AF9" s="672">
        <f>'20.DAC_izdevumi'!E8+'20.DAC_izdevumi'!K8</f>
        <v>2003471.18</v>
      </c>
      <c r="AG9" s="672">
        <f>'20.DAC_izdevumi'!F8+'20.DAC_izdevumi'!L8</f>
        <v>2477515.6799999997</v>
      </c>
      <c r="AH9" s="672">
        <f>'20.DAC_izdevumi'!G8+'20.DAC_izdevumi'!M8</f>
        <v>2833190.44</v>
      </c>
      <c r="AI9" s="672">
        <f>'20.DAC_izdevumi'!H8+'20.DAC_izdevumi'!N8</f>
        <v>3928928.24</v>
      </c>
      <c r="AJ9" s="672">
        <f>'20.DAC_izdevumi'!O8</f>
        <v>281471.07</v>
      </c>
      <c r="AK9" s="672">
        <f>'20.DAC_izdevumi'!P8</f>
        <v>281837.18</v>
      </c>
      <c r="AL9" s="672">
        <f>'20.DAC_izdevumi'!Q8</f>
        <v>310812.84999999998</v>
      </c>
      <c r="AM9" s="672">
        <f>'20.DAC_izdevumi'!R8</f>
        <v>353592.43</v>
      </c>
      <c r="AN9" s="672">
        <f>'20.DAC_izdevumi'!S8</f>
        <v>389618.6</v>
      </c>
      <c r="AO9" s="672">
        <f>'20.DAC_izdevumi'!T8</f>
        <v>269636</v>
      </c>
      <c r="AQ9" s="674"/>
      <c r="AR9" s="672">
        <f>AR17+AR24</f>
        <v>29669057.32</v>
      </c>
      <c r="AS9" s="672">
        <f t="shared" ref="AS9:AW9" si="3">AS17+AS24</f>
        <v>31539537.800000004</v>
      </c>
      <c r="AT9" s="672">
        <f t="shared" si="3"/>
        <v>33222365.420000002</v>
      </c>
      <c r="AU9" s="672">
        <f t="shared" si="3"/>
        <v>35986901.019999996</v>
      </c>
      <c r="AV9" s="672">
        <f t="shared" si="3"/>
        <v>36503607.829999998</v>
      </c>
      <c r="AW9" s="672">
        <f t="shared" si="3"/>
        <v>47483558.57</v>
      </c>
      <c r="AY9" s="767">
        <v>175516.50313525699</v>
      </c>
      <c r="AZ9" s="672">
        <v>180136.47519255799</v>
      </c>
      <c r="BA9" s="672">
        <v>194560.38286374373</v>
      </c>
      <c r="BB9" s="672">
        <v>239872.15</v>
      </c>
      <c r="BC9" s="672">
        <v>244548.86</v>
      </c>
      <c r="BD9" s="672">
        <v>315487.46999999997</v>
      </c>
    </row>
    <row r="10" spans="1:56" x14ac:dyDescent="0.25">
      <c r="A10" s="677"/>
      <c r="B10" s="678" t="s">
        <v>306</v>
      </c>
      <c r="C10" s="699"/>
      <c r="D10" s="680">
        <f>'21.AM pakalpojums'!C9</f>
        <v>1179666.27</v>
      </c>
      <c r="E10" s="680">
        <f>'21.AM pakalpojums'!D9</f>
        <v>1329260.3499999999</v>
      </c>
      <c r="F10" s="680">
        <f>'21.AM pakalpojums'!E9</f>
        <v>1450897.03</v>
      </c>
      <c r="G10" s="680">
        <f>'21.AM pakalpojums'!F9</f>
        <v>1467773.46</v>
      </c>
      <c r="H10" s="680">
        <f>'21.AM pakalpojums'!G9</f>
        <v>1489852.2600000002</v>
      </c>
      <c r="I10" s="680">
        <f>'21.AM pakalpojums'!H9</f>
        <v>1856400.14</v>
      </c>
      <c r="K10" s="680">
        <f>'22.GM pakalpojums'!C10</f>
        <v>110037.31</v>
      </c>
      <c r="L10" s="680">
        <f>'22.GM pakalpojums'!D10</f>
        <v>117727.05</v>
      </c>
      <c r="M10" s="680">
        <f>'22.GM pakalpojums'!E10</f>
        <v>132638.56</v>
      </c>
      <c r="N10" s="680">
        <f>'22.GM pakalpojums'!F10</f>
        <v>226874.82</v>
      </c>
      <c r="O10" s="680">
        <f>'22.GM pakalpojums'!G10</f>
        <v>258264.5</v>
      </c>
      <c r="P10" s="680">
        <f>'22.GM pakalpojums'!H10</f>
        <v>514206.05000000005</v>
      </c>
      <c r="R10" s="680">
        <f t="shared" si="2"/>
        <v>624308.51</v>
      </c>
      <c r="S10" s="680">
        <f t="shared" si="2"/>
        <v>677506.81</v>
      </c>
      <c r="T10" s="680">
        <f t="shared" si="2"/>
        <v>627786.9</v>
      </c>
      <c r="U10" s="680">
        <f t="shared" si="2"/>
        <v>500084.57999999996</v>
      </c>
      <c r="V10" s="680">
        <f t="shared" si="2"/>
        <v>557603</v>
      </c>
      <c r="W10" s="680">
        <f t="shared" si="2"/>
        <v>738947.22</v>
      </c>
      <c r="X10" s="680">
        <f>'20.DAC_izdevumi'!U9</f>
        <v>65211</v>
      </c>
      <c r="Y10" s="680">
        <f>'20.DAC_izdevumi'!V9</f>
        <v>96188</v>
      </c>
      <c r="Z10" s="680">
        <f>'20.DAC_izdevumi'!W9</f>
        <v>118435</v>
      </c>
      <c r="AA10" s="680">
        <f>'20.DAC_izdevumi'!X9</f>
        <v>79588.84</v>
      </c>
      <c r="AB10" s="680">
        <f>'20.DAC_izdevumi'!Y9</f>
        <v>94314.13</v>
      </c>
      <c r="AC10" s="680">
        <f>'20.DAC_izdevumi'!Z9</f>
        <v>122297.73000000001</v>
      </c>
      <c r="AD10" s="680">
        <f>'20.DAC_izdevumi'!C9+'20.DAC_izdevumi'!I9</f>
        <v>523040.51</v>
      </c>
      <c r="AE10" s="680">
        <f>'20.DAC_izdevumi'!D9+'20.DAC_izdevumi'!J9</f>
        <v>544558.81000000006</v>
      </c>
      <c r="AF10" s="680">
        <f>'20.DAC_izdevumi'!E9+'20.DAC_izdevumi'!K9</f>
        <v>477560.9</v>
      </c>
      <c r="AG10" s="680">
        <f>'20.DAC_izdevumi'!F9+'20.DAC_izdevumi'!L9</f>
        <v>391400.6</v>
      </c>
      <c r="AH10" s="680">
        <f>'20.DAC_izdevumi'!G9+'20.DAC_izdevumi'!M9</f>
        <v>432313.86</v>
      </c>
      <c r="AI10" s="680">
        <f>'20.DAC_izdevumi'!H9+'20.DAC_izdevumi'!N9</f>
        <v>571002.67999999993</v>
      </c>
      <c r="AJ10" s="680">
        <f>'20.DAC_izdevumi'!O9</f>
        <v>36057</v>
      </c>
      <c r="AK10" s="680">
        <f>'20.DAC_izdevumi'!P9</f>
        <v>36760</v>
      </c>
      <c r="AL10" s="680">
        <f>'20.DAC_izdevumi'!Q9</f>
        <v>31791</v>
      </c>
      <c r="AM10" s="680">
        <f>'20.DAC_izdevumi'!R9</f>
        <v>29095.14</v>
      </c>
      <c r="AN10" s="680">
        <f>'20.DAC_izdevumi'!S9</f>
        <v>30975.01</v>
      </c>
      <c r="AO10" s="680">
        <f>'20.DAC_izdevumi'!T9</f>
        <v>45646.81</v>
      </c>
      <c r="AQ10" s="681"/>
      <c r="AR10" s="680">
        <f t="shared" ref="AR10:AW13" si="4">AR18+AR25</f>
        <v>15780125.550000001</v>
      </c>
      <c r="AS10" s="680">
        <f t="shared" si="4"/>
        <v>17283011.800000001</v>
      </c>
      <c r="AT10" s="680">
        <f t="shared" si="4"/>
        <v>19533843.640000001</v>
      </c>
      <c r="AU10" s="680">
        <f t="shared" si="4"/>
        <v>17741702.350000001</v>
      </c>
      <c r="AV10" s="680">
        <f t="shared" si="4"/>
        <v>22472599.100000001</v>
      </c>
      <c r="AW10" s="680">
        <f t="shared" si="4"/>
        <v>26282325.690000005</v>
      </c>
      <c r="AY10" s="768">
        <v>42840</v>
      </c>
      <c r="AZ10" s="680">
        <v>45654</v>
      </c>
      <c r="BA10" s="680">
        <v>55553</v>
      </c>
      <c r="BB10" s="680">
        <v>74752</v>
      </c>
      <c r="BC10" s="680">
        <v>52706</v>
      </c>
      <c r="BD10" s="680">
        <v>101964</v>
      </c>
    </row>
    <row r="11" spans="1:56" x14ac:dyDescent="0.25">
      <c r="A11" s="677"/>
      <c r="B11" s="678" t="s">
        <v>307</v>
      </c>
      <c r="C11" s="699"/>
      <c r="D11" s="680">
        <f>'21.AM pakalpojums'!C10</f>
        <v>1127220.55</v>
      </c>
      <c r="E11" s="680">
        <f>'21.AM pakalpojums'!D10</f>
        <v>1421744.2200000002</v>
      </c>
      <c r="F11" s="680">
        <f>'21.AM pakalpojums'!E10</f>
        <v>1373910.55</v>
      </c>
      <c r="G11" s="680">
        <f>'21.AM pakalpojums'!F10</f>
        <v>1134492.07</v>
      </c>
      <c r="H11" s="680">
        <f>'21.AM pakalpojums'!G10</f>
        <v>1128496.6199999999</v>
      </c>
      <c r="I11" s="680">
        <f>'21.AM pakalpojums'!H10</f>
        <v>1393947.78</v>
      </c>
      <c r="K11" s="680">
        <f>'22.GM pakalpojums'!C11</f>
        <v>96112.04</v>
      </c>
      <c r="L11" s="680">
        <f>'22.GM pakalpojums'!D11</f>
        <v>85550</v>
      </c>
      <c r="M11" s="680">
        <f>'22.GM pakalpojums'!E11</f>
        <v>101521</v>
      </c>
      <c r="N11" s="680">
        <f>'22.GM pakalpojums'!F11</f>
        <v>140399.82</v>
      </c>
      <c r="O11" s="680">
        <f>'22.GM pakalpojums'!G11</f>
        <v>203870.94999999998</v>
      </c>
      <c r="P11" s="680">
        <f>'22.GM pakalpojums'!H11</f>
        <v>272316.31</v>
      </c>
      <c r="R11" s="680">
        <f t="shared" si="2"/>
        <v>396939.23000000004</v>
      </c>
      <c r="S11" s="680">
        <f t="shared" si="2"/>
        <v>377167.02999999997</v>
      </c>
      <c r="T11" s="680">
        <f t="shared" si="2"/>
        <v>428297.7</v>
      </c>
      <c r="U11" s="680">
        <f t="shared" si="2"/>
        <v>414492.2</v>
      </c>
      <c r="V11" s="680">
        <f t="shared" si="2"/>
        <v>845571.6399999999</v>
      </c>
      <c r="W11" s="680">
        <f t="shared" si="2"/>
        <v>833347.00999999989</v>
      </c>
      <c r="X11" s="680">
        <f>'20.DAC_izdevumi'!U10</f>
        <v>35135.9</v>
      </c>
      <c r="Y11" s="680">
        <f>'20.DAC_izdevumi'!V10</f>
        <v>44425.479999999996</v>
      </c>
      <c r="Z11" s="680">
        <f>'20.DAC_izdevumi'!W10</f>
        <v>40200.44</v>
      </c>
      <c r="AA11" s="680">
        <f>'20.DAC_izdevumi'!X10</f>
        <v>2705</v>
      </c>
      <c r="AB11" s="680">
        <f>'20.DAC_izdevumi'!Y10</f>
        <v>2147.75</v>
      </c>
      <c r="AC11" s="680">
        <f>'20.DAC_izdevumi'!Z10</f>
        <v>3858.94</v>
      </c>
      <c r="AD11" s="680">
        <f>'20.DAC_izdevumi'!C10+'20.DAC_izdevumi'!I10</f>
        <v>318378.38</v>
      </c>
      <c r="AE11" s="680">
        <f>'20.DAC_izdevumi'!D10+'20.DAC_izdevumi'!J10</f>
        <v>315901.55</v>
      </c>
      <c r="AF11" s="680">
        <f>'20.DAC_izdevumi'!E10+'20.DAC_izdevumi'!K10</f>
        <v>378851.44</v>
      </c>
      <c r="AG11" s="680">
        <f>'20.DAC_izdevumi'!F10+'20.DAC_izdevumi'!L10</f>
        <v>394703.39</v>
      </c>
      <c r="AH11" s="680">
        <f>'20.DAC_izdevumi'!G10+'20.DAC_izdevumi'!M10</f>
        <v>719916.80999999994</v>
      </c>
      <c r="AI11" s="680">
        <f>'20.DAC_izdevumi'!H10+'20.DAC_izdevumi'!N10</f>
        <v>584513.31999999995</v>
      </c>
      <c r="AJ11" s="680">
        <f>'20.DAC_izdevumi'!O10</f>
        <v>43424.95</v>
      </c>
      <c r="AK11" s="680">
        <f>'20.DAC_izdevumi'!P10</f>
        <v>16840</v>
      </c>
      <c r="AL11" s="680">
        <f>'20.DAC_izdevumi'!Q10</f>
        <v>9245.82</v>
      </c>
      <c r="AM11" s="680">
        <f>'20.DAC_izdevumi'!R10</f>
        <v>17083.809999999998</v>
      </c>
      <c r="AN11" s="680">
        <f>'20.DAC_izdevumi'!S10</f>
        <v>123507.08</v>
      </c>
      <c r="AO11" s="680">
        <f>'20.DAC_izdevumi'!T10</f>
        <v>244974.75</v>
      </c>
      <c r="AQ11" s="681"/>
      <c r="AR11" s="680">
        <f t="shared" si="4"/>
        <v>9792000.9400000013</v>
      </c>
      <c r="AS11" s="680">
        <f t="shared" si="4"/>
        <v>11422335.99</v>
      </c>
      <c r="AT11" s="680">
        <f t="shared" si="4"/>
        <v>11685403.100000001</v>
      </c>
      <c r="AU11" s="680">
        <f t="shared" si="4"/>
        <v>13356195.91</v>
      </c>
      <c r="AV11" s="680">
        <f t="shared" si="4"/>
        <v>15008982.549999999</v>
      </c>
      <c r="AW11" s="680">
        <f t="shared" si="4"/>
        <v>19145045.489999998</v>
      </c>
      <c r="AY11" s="768">
        <v>0</v>
      </c>
      <c r="AZ11" s="680">
        <v>0</v>
      </c>
      <c r="BA11" s="680">
        <v>0</v>
      </c>
      <c r="BB11" s="680">
        <v>0</v>
      </c>
      <c r="BC11" s="680">
        <v>1030</v>
      </c>
      <c r="BD11" s="680">
        <v>50050</v>
      </c>
    </row>
    <row r="12" spans="1:56" x14ac:dyDescent="0.25">
      <c r="A12" s="677"/>
      <c r="B12" s="678" t="s">
        <v>308</v>
      </c>
      <c r="C12" s="699"/>
      <c r="D12" s="680">
        <f>'21.AM pakalpojums'!C11</f>
        <v>977351.07999999984</v>
      </c>
      <c r="E12" s="680">
        <f>'21.AM pakalpojums'!D11</f>
        <v>1035557.7100000001</v>
      </c>
      <c r="F12" s="680">
        <f>'21.AM pakalpojums'!E11</f>
        <v>1100925.639</v>
      </c>
      <c r="G12" s="680">
        <f>'21.AM pakalpojums'!F11</f>
        <v>1287749.07</v>
      </c>
      <c r="H12" s="680">
        <f>'21.AM pakalpojums'!G11</f>
        <v>1030855.59</v>
      </c>
      <c r="I12" s="680">
        <f>'21.AM pakalpojums'!H11</f>
        <v>1169479.4800000002</v>
      </c>
      <c r="K12" s="680">
        <f>'22.GM pakalpojums'!C12</f>
        <v>16750.34</v>
      </c>
      <c r="L12" s="680">
        <f>'22.GM pakalpojums'!D12</f>
        <v>7436.16</v>
      </c>
      <c r="M12" s="680">
        <f>'22.GM pakalpojums'!E12</f>
        <v>15836.98</v>
      </c>
      <c r="N12" s="680">
        <f>'22.GM pakalpojums'!F12</f>
        <v>40600.449999999997</v>
      </c>
      <c r="O12" s="680">
        <f>'22.GM pakalpojums'!G12</f>
        <v>225074.31</v>
      </c>
      <c r="P12" s="680">
        <f>'22.GM pakalpojums'!H12</f>
        <v>175277.9</v>
      </c>
      <c r="R12" s="680">
        <f t="shared" si="2"/>
        <v>181035.2</v>
      </c>
      <c r="S12" s="680">
        <f t="shared" si="2"/>
        <v>177222.84</v>
      </c>
      <c r="T12" s="680">
        <f t="shared" si="2"/>
        <v>147509.78000000003</v>
      </c>
      <c r="U12" s="680">
        <f t="shared" si="2"/>
        <v>134690.08000000002</v>
      </c>
      <c r="V12" s="680">
        <f t="shared" si="2"/>
        <v>183717.29000000004</v>
      </c>
      <c r="W12" s="680">
        <f t="shared" si="2"/>
        <v>178839.14</v>
      </c>
      <c r="X12" s="680">
        <f>'20.DAC_izdevumi'!U11</f>
        <v>0</v>
      </c>
      <c r="Y12" s="680">
        <f>'20.DAC_izdevumi'!V11</f>
        <v>0</v>
      </c>
      <c r="Z12" s="680">
        <f>'20.DAC_izdevumi'!W11</f>
        <v>0</v>
      </c>
      <c r="AA12" s="680">
        <f>'20.DAC_izdevumi'!X11</f>
        <v>345</v>
      </c>
      <c r="AB12" s="680">
        <f>'20.DAC_izdevumi'!Y11</f>
        <v>345</v>
      </c>
      <c r="AC12" s="680">
        <f>'20.DAC_izdevumi'!Z11</f>
        <v>0</v>
      </c>
      <c r="AD12" s="680">
        <f>'20.DAC_izdevumi'!C11+'20.DAC_izdevumi'!I11</f>
        <v>181035.2</v>
      </c>
      <c r="AE12" s="680">
        <f>'20.DAC_izdevumi'!D11+'20.DAC_izdevumi'!J11</f>
        <v>177222.84</v>
      </c>
      <c r="AF12" s="680">
        <f>'20.DAC_izdevumi'!E11+'20.DAC_izdevumi'!K11</f>
        <v>147509.78000000003</v>
      </c>
      <c r="AG12" s="680">
        <f>'20.DAC_izdevumi'!F11+'20.DAC_izdevumi'!L11</f>
        <v>134345.08000000002</v>
      </c>
      <c r="AH12" s="680">
        <f>'20.DAC_izdevumi'!G11+'20.DAC_izdevumi'!M11</f>
        <v>175241.50000000003</v>
      </c>
      <c r="AI12" s="680">
        <f>'20.DAC_izdevumi'!H11+'20.DAC_izdevumi'!N11</f>
        <v>178839.14</v>
      </c>
      <c r="AJ12" s="680">
        <f>'20.DAC_izdevumi'!O11</f>
        <v>0</v>
      </c>
      <c r="AK12" s="680">
        <f>'20.DAC_izdevumi'!P11</f>
        <v>0</v>
      </c>
      <c r="AL12" s="680">
        <f>'20.DAC_izdevumi'!Q11</f>
        <v>0</v>
      </c>
      <c r="AM12" s="680">
        <f>'20.DAC_izdevumi'!R11</f>
        <v>0</v>
      </c>
      <c r="AN12" s="680">
        <f>'20.DAC_izdevumi'!S11</f>
        <v>8130.79</v>
      </c>
      <c r="AO12" s="680">
        <f>'20.DAC_izdevumi'!T11</f>
        <v>0</v>
      </c>
      <c r="AQ12" s="681"/>
      <c r="AR12" s="680">
        <f t="shared" si="4"/>
        <v>16733672.553199999</v>
      </c>
      <c r="AS12" s="680">
        <f t="shared" si="4"/>
        <v>18816240.32</v>
      </c>
      <c r="AT12" s="680">
        <f t="shared" si="4"/>
        <v>19616518.859999999</v>
      </c>
      <c r="AU12" s="680">
        <f t="shared" si="4"/>
        <v>15865633.2816</v>
      </c>
      <c r="AV12" s="680">
        <f t="shared" si="4"/>
        <v>17252107.816500001</v>
      </c>
      <c r="AW12" s="680">
        <f t="shared" si="4"/>
        <v>20297671.330000002</v>
      </c>
      <c r="AY12" s="768">
        <v>0</v>
      </c>
      <c r="AZ12" s="680">
        <v>0</v>
      </c>
      <c r="BA12" s="680">
        <v>0</v>
      </c>
      <c r="BB12" s="680">
        <v>0</v>
      </c>
      <c r="BC12" s="680">
        <v>140</v>
      </c>
      <c r="BD12" s="680">
        <v>0</v>
      </c>
    </row>
    <row r="13" spans="1:56" ht="15.75" thickBot="1" x14ac:dyDescent="0.3">
      <c r="A13" s="682"/>
      <c r="B13" s="683" t="s">
        <v>309</v>
      </c>
      <c r="C13" s="769"/>
      <c r="D13" s="684">
        <f>'21.AM pakalpojums'!C12</f>
        <v>732829.12999999989</v>
      </c>
      <c r="E13" s="684">
        <f>'21.AM pakalpojums'!D12</f>
        <v>725511.51</v>
      </c>
      <c r="F13" s="684">
        <f>'21.AM pakalpojums'!E12</f>
        <v>841551.48</v>
      </c>
      <c r="G13" s="684">
        <f>'21.AM pakalpojums'!F12</f>
        <v>952220.2</v>
      </c>
      <c r="H13" s="684">
        <f>'21.AM pakalpojums'!G12</f>
        <v>1093980.4700000002</v>
      </c>
      <c r="I13" s="684">
        <f>'21.AM pakalpojums'!H12</f>
        <v>1315966.6399999999</v>
      </c>
      <c r="K13" s="684">
        <f>'22.GM pakalpojums'!C13</f>
        <v>237221</v>
      </c>
      <c r="L13" s="684">
        <f>'22.GM pakalpojums'!D13</f>
        <v>273483</v>
      </c>
      <c r="M13" s="684">
        <f>'22.GM pakalpojums'!E13</f>
        <v>325291.48</v>
      </c>
      <c r="N13" s="684">
        <f>'22.GM pakalpojums'!F13</f>
        <v>419626.49</v>
      </c>
      <c r="O13" s="684">
        <f>'22.GM pakalpojums'!G13</f>
        <v>498593.38</v>
      </c>
      <c r="P13" s="684">
        <f>'22.GM pakalpojums'!H13</f>
        <v>814119.30999999994</v>
      </c>
      <c r="R13" s="684">
        <f t="shared" si="2"/>
        <v>414308.95</v>
      </c>
      <c r="S13" s="684">
        <f t="shared" si="2"/>
        <v>413381.6</v>
      </c>
      <c r="T13" s="684">
        <f t="shared" si="2"/>
        <v>398270.79000000004</v>
      </c>
      <c r="U13" s="684">
        <f t="shared" si="2"/>
        <v>541977.59</v>
      </c>
      <c r="V13" s="684">
        <f t="shared" si="2"/>
        <v>849382.7</v>
      </c>
      <c r="W13" s="684">
        <f t="shared" si="2"/>
        <v>1199230.8500000001</v>
      </c>
      <c r="X13" s="684">
        <f>'20.DAC_izdevumi'!U12</f>
        <v>68590</v>
      </c>
      <c r="Y13" s="684">
        <f>'20.DAC_izdevumi'!V12</f>
        <v>65531</v>
      </c>
      <c r="Z13" s="684">
        <f>'20.DAC_izdevumi'!W12</f>
        <v>45315</v>
      </c>
      <c r="AA13" s="684">
        <f>'20.DAC_izdevumi'!X12</f>
        <v>45000</v>
      </c>
      <c r="AB13" s="684">
        <f>'20.DAC_izdevumi'!Y12</f>
        <v>0</v>
      </c>
      <c r="AC13" s="684">
        <f>'20.DAC_izdevumi'!Z12</f>
        <v>0</v>
      </c>
      <c r="AD13" s="684">
        <f>'20.DAC_izdevumi'!C12+'20.DAC_izdevumi'!I12</f>
        <v>343636.95</v>
      </c>
      <c r="AE13" s="684">
        <f>'20.DAC_izdevumi'!D12+'20.DAC_izdevumi'!J12</f>
        <v>345531.6</v>
      </c>
      <c r="AF13" s="684">
        <f>'20.DAC_izdevumi'!E12+'20.DAC_izdevumi'!K12</f>
        <v>350747.79000000004</v>
      </c>
      <c r="AG13" s="684">
        <f>'20.DAC_izdevumi'!F12+'20.DAC_izdevumi'!L12</f>
        <v>496977.58999999997</v>
      </c>
      <c r="AH13" s="684">
        <f>'20.DAC_izdevumi'!G12+'20.DAC_izdevumi'!M12</f>
        <v>717544.77</v>
      </c>
      <c r="AI13" s="684">
        <f>'20.DAC_izdevumi'!H12+'20.DAC_izdevumi'!N12</f>
        <v>1071507.8500000001</v>
      </c>
      <c r="AJ13" s="684">
        <f>'20.DAC_izdevumi'!O12</f>
        <v>2082</v>
      </c>
      <c r="AK13" s="684">
        <f>'20.DAC_izdevumi'!P12</f>
        <v>2319</v>
      </c>
      <c r="AL13" s="684">
        <f>'20.DAC_izdevumi'!Q12</f>
        <v>2208</v>
      </c>
      <c r="AM13" s="684">
        <f>'20.DAC_izdevumi'!R12</f>
        <v>0</v>
      </c>
      <c r="AN13" s="684">
        <f>'20.DAC_izdevumi'!S12</f>
        <v>131837.93</v>
      </c>
      <c r="AO13" s="684">
        <f>'20.DAC_izdevumi'!T12</f>
        <v>127723</v>
      </c>
      <c r="AQ13" s="685"/>
      <c r="AR13" s="684">
        <f t="shared" si="4"/>
        <v>23551430.520000003</v>
      </c>
      <c r="AS13" s="684">
        <f t="shared" si="4"/>
        <v>25710321.379999999</v>
      </c>
      <c r="AT13" s="684">
        <f t="shared" si="4"/>
        <v>27697340.68</v>
      </c>
      <c r="AU13" s="684">
        <f t="shared" si="4"/>
        <v>37153793.850000001</v>
      </c>
      <c r="AV13" s="684">
        <f t="shared" si="4"/>
        <v>42226697.609999999</v>
      </c>
      <c r="AW13" s="684">
        <f t="shared" si="4"/>
        <v>49858915.419999994</v>
      </c>
      <c r="AY13" s="770">
        <v>0</v>
      </c>
      <c r="AZ13" s="684">
        <v>0</v>
      </c>
      <c r="BA13" s="684">
        <v>0</v>
      </c>
      <c r="BB13" s="684">
        <v>0</v>
      </c>
      <c r="BC13" s="684">
        <v>75907</v>
      </c>
      <c r="BD13" s="684">
        <v>127750</v>
      </c>
    </row>
    <row r="15" spans="1:56" x14ac:dyDescent="0.25">
      <c r="AQ15" s="771" t="s">
        <v>376</v>
      </c>
      <c r="AR15" s="657">
        <v>2018</v>
      </c>
      <c r="AS15" s="654">
        <v>2019</v>
      </c>
      <c r="AT15" s="654">
        <v>2020</v>
      </c>
      <c r="AU15" s="654">
        <v>2021</v>
      </c>
      <c r="AV15" s="654">
        <v>2022</v>
      </c>
      <c r="AW15" s="654">
        <v>2023</v>
      </c>
    </row>
    <row r="16" spans="1:56" ht="15.75" thickBot="1" x14ac:dyDescent="0.3">
      <c r="AQ16" s="771"/>
      <c r="AR16" s="772">
        <f>SUM(AR17:AR21)</f>
        <v>49089000.883200005</v>
      </c>
      <c r="AS16" s="772">
        <f t="shared" ref="AS16:AW16" si="5">SUM(AS17:AS21)</f>
        <v>53181656.094999999</v>
      </c>
      <c r="AT16" s="772">
        <f t="shared" si="5"/>
        <v>56935189.300000004</v>
      </c>
      <c r="AU16" s="772">
        <f t="shared" si="5"/>
        <v>61406052.681599997</v>
      </c>
      <c r="AV16" s="772">
        <f t="shared" si="5"/>
        <v>67165695.446500003</v>
      </c>
      <c r="AW16" s="772">
        <f t="shared" si="5"/>
        <v>86610383.730000019</v>
      </c>
    </row>
    <row r="17" spans="43:49" x14ac:dyDescent="0.25">
      <c r="AQ17" s="771"/>
      <c r="AR17" s="672">
        <f>'17.Izdevumi_PSAC'!C10</f>
        <v>13729794.600000001</v>
      </c>
      <c r="AS17" s="672">
        <f>'17.Izdevumi_PSAC'!D10</f>
        <v>14722206.185000001</v>
      </c>
      <c r="AT17" s="672">
        <f>'17.Izdevumi_PSAC'!E10</f>
        <v>17004037.02</v>
      </c>
      <c r="AU17" s="672">
        <f>'17.Izdevumi_PSAC'!F10</f>
        <v>19597893.02</v>
      </c>
      <c r="AV17" s="672">
        <f>'17.Izdevumi_PSAC'!G10</f>
        <v>17930029.109999999</v>
      </c>
      <c r="AW17" s="672">
        <f>'17.Izdevumi_PSAC'!H10</f>
        <v>25584701.98</v>
      </c>
    </row>
    <row r="18" spans="43:49" x14ac:dyDescent="0.25">
      <c r="AQ18" s="771"/>
      <c r="AR18" s="680">
        <f>'17.Izdevumi_PSAC'!C11</f>
        <v>8498264.5500000007</v>
      </c>
      <c r="AS18" s="680">
        <f>'17.Izdevumi_PSAC'!D11</f>
        <v>8938609.8000000007</v>
      </c>
      <c r="AT18" s="680">
        <f>'17.Izdevumi_PSAC'!E11</f>
        <v>9338621.6400000006</v>
      </c>
      <c r="AU18" s="680">
        <f>'17.Izdevumi_PSAC'!F11</f>
        <v>6494109.2699999996</v>
      </c>
      <c r="AV18" s="680">
        <f>'17.Izdevumi_PSAC'!G11</f>
        <v>10066899.1</v>
      </c>
      <c r="AW18" s="680">
        <f>'17.Izdevumi_PSAC'!H11</f>
        <v>12406902.210000003</v>
      </c>
    </row>
    <row r="19" spans="43:49" x14ac:dyDescent="0.25">
      <c r="AQ19" s="771"/>
      <c r="AR19" s="680">
        <f>'17.Izdevumi_PSAC'!C12</f>
        <v>7427016.9400000004</v>
      </c>
      <c r="AS19" s="680">
        <f>'17.Izdevumi_PSAC'!D12</f>
        <v>8850360.9900000002</v>
      </c>
      <c r="AT19" s="680">
        <f>'17.Izdevumi_PSAC'!E12</f>
        <v>8839486.1000000015</v>
      </c>
      <c r="AU19" s="680">
        <f>'17.Izdevumi_PSAC'!F12</f>
        <v>10188053.949999999</v>
      </c>
      <c r="AV19" s="680">
        <f>'17.Izdevumi_PSAC'!G12</f>
        <v>11517994.629999999</v>
      </c>
      <c r="AW19" s="680">
        <f>'17.Izdevumi_PSAC'!H12</f>
        <v>14810043.219999999</v>
      </c>
    </row>
    <row r="20" spans="43:49" x14ac:dyDescent="0.25">
      <c r="AQ20" s="771"/>
      <c r="AR20" s="680">
        <f>'17.Izdevumi_PSAC'!C13</f>
        <v>10958057.553199999</v>
      </c>
      <c r="AS20" s="680">
        <f>'17.Izdevumi_PSAC'!D13</f>
        <v>12180500.74</v>
      </c>
      <c r="AT20" s="680">
        <f>'17.Izdevumi_PSAC'!E13</f>
        <v>12662110.859999999</v>
      </c>
      <c r="AU20" s="680">
        <f>'17.Izdevumi_PSAC'!F13</f>
        <v>14535030.591600001</v>
      </c>
      <c r="AV20" s="680">
        <f>'17.Izdevumi_PSAC'!G13</f>
        <v>15763025.3665</v>
      </c>
      <c r="AW20" s="680">
        <f>'17.Izdevumi_PSAC'!H13</f>
        <v>19095085.640000001</v>
      </c>
    </row>
    <row r="21" spans="43:49" ht="15.75" thickBot="1" x14ac:dyDescent="0.3">
      <c r="AQ21" s="771"/>
      <c r="AR21" s="684">
        <f>'17.Izdevumi_PSAC'!C14</f>
        <v>8475867.2400000002</v>
      </c>
      <c r="AS21" s="684">
        <f>'17.Izdevumi_PSAC'!D14</f>
        <v>8489978.379999999</v>
      </c>
      <c r="AT21" s="684">
        <f>'17.Izdevumi_PSAC'!E14</f>
        <v>9090933.6799999997</v>
      </c>
      <c r="AU21" s="684">
        <f>'17.Izdevumi_PSAC'!F14</f>
        <v>10590965.85</v>
      </c>
      <c r="AV21" s="684">
        <f>'17.Izdevumi_PSAC'!G14</f>
        <v>11887747.24</v>
      </c>
      <c r="AW21" s="684">
        <f>'17.Izdevumi_PSAC'!H14</f>
        <v>14713650.68</v>
      </c>
    </row>
    <row r="22" spans="43:49" x14ac:dyDescent="0.25">
      <c r="AQ22" s="771"/>
    </row>
    <row r="23" spans="43:49" ht="15.75" thickBot="1" x14ac:dyDescent="0.3">
      <c r="AQ23" s="771" t="s">
        <v>377</v>
      </c>
      <c r="AR23" s="772">
        <f>SUM(AR24:AR28)</f>
        <v>46437286</v>
      </c>
      <c r="AS23" s="772">
        <f t="shared" ref="AS23:AW23" si="6">SUM(AS24:AS28)</f>
        <v>51589791.195</v>
      </c>
      <c r="AT23" s="772">
        <f t="shared" si="6"/>
        <v>54820282.399999999</v>
      </c>
      <c r="AU23" s="772">
        <f t="shared" si="6"/>
        <v>58698173.730000004</v>
      </c>
      <c r="AV23" s="772">
        <f t="shared" si="6"/>
        <v>66298299.460000008</v>
      </c>
      <c r="AW23" s="772">
        <f t="shared" si="6"/>
        <v>76457132.769999996</v>
      </c>
    </row>
    <row r="24" spans="43:49" x14ac:dyDescent="0.25">
      <c r="AQ24" s="771"/>
      <c r="AR24" s="672">
        <f>'15.Izdevumi_VSAC'!C10</f>
        <v>15939262.720000001</v>
      </c>
      <c r="AS24" s="672">
        <f>'15.Izdevumi_VSAC'!D10</f>
        <v>16817331.615000002</v>
      </c>
      <c r="AT24" s="672">
        <f>'15.Izdevumi_VSAC'!E10</f>
        <v>16218328.4</v>
      </c>
      <c r="AU24" s="672">
        <f>'15.Izdevumi_VSAC'!F10</f>
        <v>16389008</v>
      </c>
      <c r="AV24" s="672">
        <f>'15.Izdevumi_VSAC'!G10</f>
        <v>18573578.719999999</v>
      </c>
      <c r="AW24" s="672">
        <f>'15.Izdevumi_VSAC'!H10</f>
        <v>21898856.59</v>
      </c>
    </row>
    <row r="25" spans="43:49" x14ac:dyDescent="0.25">
      <c r="AQ25" s="771"/>
      <c r="AR25" s="680">
        <f>'15.Izdevumi_VSAC'!C11</f>
        <v>7281861</v>
      </c>
      <c r="AS25" s="680">
        <f>'15.Izdevumi_VSAC'!D11</f>
        <v>8344402</v>
      </c>
      <c r="AT25" s="680">
        <f>'15.Izdevumi_VSAC'!E11</f>
        <v>10195222</v>
      </c>
      <c r="AU25" s="680">
        <f>'15.Izdevumi_VSAC'!F11</f>
        <v>11247593.08</v>
      </c>
      <c r="AV25" s="680">
        <f>'15.Izdevumi_VSAC'!G11</f>
        <v>12405700</v>
      </c>
      <c r="AW25" s="680">
        <f>'15.Izdevumi_VSAC'!H11</f>
        <v>13875423.48</v>
      </c>
    </row>
    <row r="26" spans="43:49" x14ac:dyDescent="0.25">
      <c r="AQ26" s="771"/>
      <c r="AR26" s="680">
        <f>'15.Izdevumi_VSAC'!C12</f>
        <v>2364984</v>
      </c>
      <c r="AS26" s="680">
        <f>'15.Izdevumi_VSAC'!D12</f>
        <v>2571975</v>
      </c>
      <c r="AT26" s="680">
        <f>'15.Izdevumi_VSAC'!E12</f>
        <v>2845917</v>
      </c>
      <c r="AU26" s="680">
        <f>'15.Izdevumi_VSAC'!F12</f>
        <v>3168141.96</v>
      </c>
      <c r="AV26" s="680">
        <f>'15.Izdevumi_VSAC'!G12</f>
        <v>3490987.92</v>
      </c>
      <c r="AW26" s="680">
        <f>'15.Izdevumi_VSAC'!H12</f>
        <v>4335002.2699999996</v>
      </c>
    </row>
    <row r="27" spans="43:49" x14ac:dyDescent="0.25">
      <c r="AQ27" s="771"/>
      <c r="AR27" s="680">
        <f>'15.Izdevumi_VSAC'!C13</f>
        <v>5775615</v>
      </c>
      <c r="AS27" s="680">
        <f>'15.Izdevumi_VSAC'!D13</f>
        <v>6635739.5800000001</v>
      </c>
      <c r="AT27" s="680">
        <f>'15.Izdevumi_VSAC'!E13</f>
        <v>6954408</v>
      </c>
      <c r="AU27" s="680">
        <f>'15.Izdevumi_VSAC'!F13</f>
        <v>1330602.69</v>
      </c>
      <c r="AV27" s="680">
        <f>'15.Izdevumi_VSAC'!G13</f>
        <v>1489082.45</v>
      </c>
      <c r="AW27" s="680">
        <f>'15.Izdevumi_VSAC'!H13</f>
        <v>1202585.69</v>
      </c>
    </row>
    <row r="28" spans="43:49" ht="15.75" thickBot="1" x14ac:dyDescent="0.3">
      <c r="AQ28" s="771"/>
      <c r="AR28" s="684">
        <f>'15.Izdevumi_VSAC'!C14</f>
        <v>15075563.280000001</v>
      </c>
      <c r="AS28" s="684">
        <f>'15.Izdevumi_VSAC'!D14</f>
        <v>17220343</v>
      </c>
      <c r="AT28" s="684">
        <f>'15.Izdevumi_VSAC'!E14</f>
        <v>18606407</v>
      </c>
      <c r="AU28" s="684">
        <f>'15.Izdevumi_VSAC'!F14</f>
        <v>26562828</v>
      </c>
      <c r="AV28" s="684">
        <f>'15.Izdevumi_VSAC'!G14</f>
        <v>30338950.370000001</v>
      </c>
      <c r="AW28" s="684">
        <f>'15.Izdevumi_VSAC'!H14</f>
        <v>35145264.739999995</v>
      </c>
    </row>
    <row r="29" spans="43:49" x14ac:dyDescent="0.25">
      <c r="AQ29" s="771"/>
    </row>
  </sheetData>
  <mergeCells count="14">
    <mergeCell ref="A1:D1"/>
    <mergeCell ref="AY5:BD5"/>
    <mergeCell ref="AY6:BD6"/>
    <mergeCell ref="D5:I5"/>
    <mergeCell ref="K5:P5"/>
    <mergeCell ref="R5:AO5"/>
    <mergeCell ref="AQ5:AW5"/>
    <mergeCell ref="D6:I6"/>
    <mergeCell ref="K6:P6"/>
    <mergeCell ref="AR6:AW6"/>
    <mergeCell ref="R6:W6"/>
    <mergeCell ref="X6:AC6"/>
    <mergeCell ref="AD6:AI6"/>
    <mergeCell ref="AJ6:AO6"/>
  </mergeCells>
  <hyperlinks>
    <hyperlink ref="A1" location="'Satura rādītājs'!A1" display="ATGRIEZTIES UZ SATURA RĀDĪTĀJU" xr:uid="{532FE139-7803-42FD-8A3D-2A06A5776BBA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060C-B3CF-408E-A425-487E3295F7A7}">
  <sheetPr codeName="Sheet12"/>
  <dimension ref="A1:DR53"/>
  <sheetViews>
    <sheetView zoomScale="90" zoomScaleNormal="90" workbookViewId="0">
      <pane xSplit="3" ySplit="7" topLeftCell="DG8" activePane="bottomRight" state="frozen"/>
      <selection pane="topRight" activeCell="I28" sqref="I28"/>
      <selection pane="bottomLeft" activeCell="I28" sqref="I28"/>
      <selection pane="bottomRight" activeCell="DH1" sqref="DH1"/>
    </sheetView>
  </sheetViews>
  <sheetFormatPr defaultColWidth="8.42578125" defaultRowHeight="15" outlineLevelCol="1" x14ac:dyDescent="0.25"/>
  <cols>
    <col min="1" max="1" width="13.42578125" style="641" customWidth="1"/>
    <col min="2" max="2" width="18.42578125" style="642" customWidth="1"/>
    <col min="3" max="3" width="15.42578125" style="642" customWidth="1"/>
    <col min="4" max="4" width="9.42578125" style="131" bestFit="1" customWidth="1"/>
    <col min="5" max="9" width="5.42578125" style="131" customWidth="1"/>
    <col min="10" max="15" width="6.42578125" style="131" customWidth="1"/>
    <col min="16" max="18" width="5.42578125" style="131" customWidth="1"/>
    <col min="19" max="19" width="6.140625" style="131" customWidth="1"/>
    <col min="20" max="21" width="5.42578125" style="131" customWidth="1"/>
    <col min="22" max="22" width="1" style="643" customWidth="1"/>
    <col min="23" max="40" width="5.42578125" style="131" customWidth="1"/>
    <col min="41" max="41" width="1" style="643" customWidth="1"/>
    <col min="42" max="47" width="5.42578125" style="131" customWidth="1" outlineLevel="1"/>
    <col min="48" max="48" width="7" style="131" customWidth="1" outlineLevel="1"/>
    <col min="49" max="55" width="5.42578125" style="131" customWidth="1" outlineLevel="1"/>
    <col min="56" max="76" width="7" style="131" customWidth="1"/>
    <col min="77" max="82" width="5.42578125" style="131" customWidth="1"/>
    <col min="83" max="83" width="8.85546875" style="131" bestFit="1" customWidth="1"/>
    <col min="84" max="84" width="1" style="643" customWidth="1"/>
    <col min="85" max="91" width="9.42578125" style="643" customWidth="1"/>
    <col min="92" max="92" width="1" style="643" customWidth="1"/>
    <col min="93" max="98" width="7" style="643" customWidth="1"/>
    <col min="99" max="99" width="15.42578125" style="643" customWidth="1"/>
    <col min="100" max="100" width="2.140625" style="643" customWidth="1"/>
    <col min="101" max="106" width="11.140625" style="131" bestFit="1" customWidth="1"/>
    <col min="107" max="114" width="6.42578125" style="131" customWidth="1"/>
    <col min="115" max="120" width="11.140625" style="131" bestFit="1" customWidth="1"/>
    <col min="121" max="121" width="8.85546875" style="131" bestFit="1" customWidth="1"/>
    <col min="122" max="122" width="1" style="643" customWidth="1"/>
    <col min="123" max="16384" width="8.42578125" style="131"/>
  </cols>
  <sheetData>
    <row r="1" spans="1:122" ht="20.25" x14ac:dyDescent="0.25">
      <c r="A1" s="1392" t="s">
        <v>84</v>
      </c>
      <c r="B1" s="1392"/>
      <c r="C1" s="1392"/>
      <c r="D1" s="1392"/>
    </row>
    <row r="3" spans="1:122" s="226" customFormat="1" ht="20.25" x14ac:dyDescent="0.3">
      <c r="A3" s="780" t="s">
        <v>378</v>
      </c>
      <c r="V3" s="773"/>
      <c r="AO3" s="773"/>
      <c r="CF3" s="773"/>
      <c r="CG3" s="773"/>
      <c r="CH3" s="773"/>
      <c r="CI3" s="773"/>
      <c r="CJ3" s="773"/>
      <c r="CK3" s="773"/>
      <c r="CL3" s="773"/>
      <c r="CM3" s="773"/>
      <c r="CN3" s="773"/>
      <c r="CO3" s="773"/>
      <c r="CP3" s="773"/>
      <c r="CQ3" s="773"/>
      <c r="CR3" s="773"/>
      <c r="CS3" s="773"/>
      <c r="CT3" s="773"/>
      <c r="CU3" s="773"/>
      <c r="CV3" s="773"/>
      <c r="DR3" s="773"/>
    </row>
    <row r="4" spans="1:122" ht="15.75" thickBot="1" x14ac:dyDescent="0.3">
      <c r="V4" s="131"/>
      <c r="AO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DR4" s="131"/>
    </row>
    <row r="5" spans="1:122" s="648" customFormat="1" ht="21.6" customHeight="1" thickBot="1" x14ac:dyDescent="0.3">
      <c r="A5" s="706"/>
      <c r="B5" s="707"/>
      <c r="C5" s="707"/>
      <c r="D5" s="1528" t="s">
        <v>341</v>
      </c>
      <c r="E5" s="1529"/>
      <c r="F5" s="1529"/>
      <c r="G5" s="1529"/>
      <c r="H5" s="1529"/>
      <c r="I5" s="1529"/>
      <c r="J5" s="1529"/>
      <c r="K5" s="1529"/>
      <c r="L5" s="1529"/>
      <c r="M5" s="1529"/>
      <c r="N5" s="1529"/>
      <c r="O5" s="1529"/>
      <c r="P5" s="1530"/>
      <c r="Q5" s="1530"/>
      <c r="R5" s="1530"/>
      <c r="S5" s="1530"/>
      <c r="T5" s="1530"/>
      <c r="U5" s="1530"/>
      <c r="V5" s="644"/>
      <c r="W5" s="1532" t="s">
        <v>342</v>
      </c>
      <c r="X5" s="1533"/>
      <c r="Y5" s="1533"/>
      <c r="Z5" s="1533"/>
      <c r="AA5" s="1533"/>
      <c r="AB5" s="1533"/>
      <c r="AC5" s="1533"/>
      <c r="AD5" s="1533"/>
      <c r="AE5" s="1533"/>
      <c r="AF5" s="1533"/>
      <c r="AG5" s="1533"/>
      <c r="AH5" s="1533"/>
      <c r="AI5" s="1534"/>
      <c r="AJ5" s="1534"/>
      <c r="AK5" s="1534"/>
      <c r="AL5" s="1534"/>
      <c r="AM5" s="1534"/>
      <c r="AN5" s="1534"/>
      <c r="AO5" s="644"/>
      <c r="AP5" s="1555" t="s">
        <v>343</v>
      </c>
      <c r="AQ5" s="1555"/>
      <c r="AR5" s="1555"/>
      <c r="AS5" s="1555"/>
      <c r="AT5" s="1555"/>
      <c r="AU5" s="1555"/>
      <c r="AV5" s="1555"/>
      <c r="AW5" s="1555"/>
      <c r="AX5" s="1555"/>
      <c r="AY5" s="1555"/>
      <c r="AZ5" s="1555"/>
      <c r="BA5" s="1555"/>
      <c r="BB5" s="1555"/>
      <c r="BC5" s="1555"/>
      <c r="BD5" s="1555"/>
      <c r="BE5" s="1555"/>
      <c r="BF5" s="1555"/>
      <c r="BG5" s="1555"/>
      <c r="BH5" s="1555"/>
      <c r="BI5" s="1555"/>
      <c r="BJ5" s="1555"/>
      <c r="BK5" s="1555"/>
      <c r="BL5" s="1555"/>
      <c r="BM5" s="1555"/>
      <c r="BN5" s="1555"/>
      <c r="BO5" s="1555"/>
      <c r="BP5" s="1555"/>
      <c r="BQ5" s="1555"/>
      <c r="BR5" s="1555"/>
      <c r="BS5" s="1555"/>
      <c r="BT5" s="1555"/>
      <c r="BU5" s="1555"/>
      <c r="BV5" s="1555"/>
      <c r="BW5" s="1555"/>
      <c r="BX5" s="1555"/>
      <c r="BY5" s="1555"/>
      <c r="BZ5" s="1555"/>
      <c r="CA5" s="1555"/>
      <c r="CB5" s="1555"/>
      <c r="CC5" s="1555"/>
      <c r="CD5" s="1555"/>
      <c r="CE5" s="1555"/>
      <c r="CF5" s="644"/>
      <c r="CG5" s="1538" t="s">
        <v>298</v>
      </c>
      <c r="CH5" s="1539"/>
      <c r="CI5" s="1539"/>
      <c r="CJ5" s="1539"/>
      <c r="CK5" s="1539"/>
      <c r="CL5" s="1539"/>
      <c r="CM5" s="1567"/>
      <c r="CN5" s="774"/>
      <c r="CO5" s="1569" t="s">
        <v>379</v>
      </c>
      <c r="CP5" s="1570"/>
      <c r="CQ5" s="1570"/>
      <c r="CR5" s="1570"/>
      <c r="CS5" s="1570"/>
      <c r="CT5" s="1570"/>
      <c r="CU5" s="1571"/>
      <c r="CV5" s="644"/>
      <c r="CW5" s="1536" t="s">
        <v>344</v>
      </c>
      <c r="CX5" s="1536"/>
      <c r="CY5" s="1536"/>
      <c r="CZ5" s="1536"/>
      <c r="DA5" s="1536"/>
      <c r="DB5" s="1536"/>
      <c r="DC5" s="1536"/>
      <c r="DD5" s="1536"/>
      <c r="DE5" s="1536"/>
      <c r="DF5" s="1536"/>
      <c r="DG5" s="1536"/>
      <c r="DH5" s="1536"/>
      <c r="DI5" s="1536"/>
      <c r="DJ5" s="1536"/>
      <c r="DK5" s="1537"/>
      <c r="DL5" s="1537"/>
      <c r="DM5" s="1537"/>
      <c r="DN5" s="1537"/>
      <c r="DO5" s="1537"/>
      <c r="DP5" s="1537"/>
      <c r="DQ5" s="1537"/>
      <c r="DR5" s="644"/>
    </row>
    <row r="6" spans="1:122" ht="26.25" thickBot="1" x14ac:dyDescent="0.3">
      <c r="A6" s="710" t="s">
        <v>295</v>
      </c>
      <c r="B6" s="711" t="s">
        <v>296</v>
      </c>
      <c r="C6" s="711" t="s">
        <v>372</v>
      </c>
      <c r="D6" s="1540" t="s">
        <v>345</v>
      </c>
      <c r="E6" s="1524"/>
      <c r="F6" s="1524"/>
      <c r="G6" s="1524"/>
      <c r="H6" s="1524"/>
      <c r="I6" s="1524"/>
      <c r="J6" s="1542" t="s">
        <v>346</v>
      </c>
      <c r="K6" s="1524"/>
      <c r="L6" s="1524"/>
      <c r="M6" s="1524"/>
      <c r="N6" s="1524"/>
      <c r="O6" s="1524"/>
      <c r="P6" s="1542" t="s">
        <v>230</v>
      </c>
      <c r="Q6" s="1524"/>
      <c r="R6" s="1524"/>
      <c r="S6" s="1524"/>
      <c r="T6" s="1524"/>
      <c r="U6" s="1524"/>
      <c r="V6" s="650"/>
      <c r="W6" s="1543" t="s">
        <v>345</v>
      </c>
      <c r="X6" s="1524"/>
      <c r="Y6" s="1524"/>
      <c r="Z6" s="1524"/>
      <c r="AA6" s="1524"/>
      <c r="AB6" s="1524"/>
      <c r="AC6" s="1543" t="s">
        <v>346</v>
      </c>
      <c r="AD6" s="1524"/>
      <c r="AE6" s="1524"/>
      <c r="AF6" s="1524"/>
      <c r="AG6" s="1524"/>
      <c r="AH6" s="1524"/>
      <c r="AI6" s="1543" t="s">
        <v>230</v>
      </c>
      <c r="AJ6" s="1524"/>
      <c r="AK6" s="1524"/>
      <c r="AL6" s="1524"/>
      <c r="AM6" s="1524"/>
      <c r="AN6" s="1524"/>
      <c r="AO6" s="650"/>
      <c r="AP6" s="1544" t="s">
        <v>345</v>
      </c>
      <c r="AQ6" s="1545"/>
      <c r="AR6" s="1545"/>
      <c r="AS6" s="1545"/>
      <c r="AT6" s="1545"/>
      <c r="AU6" s="1545"/>
      <c r="AV6" s="1546"/>
      <c r="AW6" s="1545" t="s">
        <v>346</v>
      </c>
      <c r="AX6" s="1545"/>
      <c r="AY6" s="1545"/>
      <c r="AZ6" s="1545"/>
      <c r="BA6" s="1545"/>
      <c r="BB6" s="1545"/>
      <c r="BC6" s="1545"/>
      <c r="BD6" s="1544" t="s">
        <v>230</v>
      </c>
      <c r="BE6" s="1545"/>
      <c r="BF6" s="1545"/>
      <c r="BG6" s="1545"/>
      <c r="BH6" s="1545"/>
      <c r="BI6" s="1545"/>
      <c r="BJ6" s="1546"/>
      <c r="BK6" s="1547" t="s">
        <v>380</v>
      </c>
      <c r="BL6" s="1548"/>
      <c r="BM6" s="1548"/>
      <c r="BN6" s="1548"/>
      <c r="BO6" s="1548"/>
      <c r="BP6" s="1548"/>
      <c r="BQ6" s="1549"/>
      <c r="BR6" s="1547" t="s">
        <v>373</v>
      </c>
      <c r="BS6" s="1548"/>
      <c r="BT6" s="1548"/>
      <c r="BU6" s="1548"/>
      <c r="BV6" s="1548"/>
      <c r="BW6" s="1548"/>
      <c r="BX6" s="1549"/>
      <c r="BY6" s="1547" t="s">
        <v>374</v>
      </c>
      <c r="BZ6" s="1548"/>
      <c r="CA6" s="1548"/>
      <c r="CB6" s="1548"/>
      <c r="CC6" s="1548"/>
      <c r="CD6" s="1548"/>
      <c r="CE6" s="1549"/>
      <c r="CF6" s="651"/>
      <c r="CG6" s="1565" t="s">
        <v>230</v>
      </c>
      <c r="CH6" s="1566"/>
      <c r="CI6" s="1566"/>
      <c r="CJ6" s="1566"/>
      <c r="CK6" s="1566"/>
      <c r="CL6" s="1566"/>
      <c r="CM6" s="1568"/>
      <c r="CN6" s="775"/>
      <c r="CO6" s="1572"/>
      <c r="CP6" s="1573"/>
      <c r="CQ6" s="1573"/>
      <c r="CR6" s="1573"/>
      <c r="CS6" s="1573"/>
      <c r="CT6" s="1573"/>
      <c r="CU6" s="1574"/>
      <c r="CV6" s="651"/>
      <c r="CW6" s="1551" t="s">
        <v>347</v>
      </c>
      <c r="CX6" s="1524"/>
      <c r="CY6" s="1524"/>
      <c r="CZ6" s="1524"/>
      <c r="DA6" s="1524"/>
      <c r="DB6" s="1524"/>
      <c r="DC6" s="1541"/>
      <c r="DD6" s="1523" t="s">
        <v>346</v>
      </c>
      <c r="DE6" s="1524"/>
      <c r="DF6" s="1524"/>
      <c r="DG6" s="1524"/>
      <c r="DH6" s="1524"/>
      <c r="DI6" s="1524"/>
      <c r="DJ6" s="1524"/>
      <c r="DK6" s="1523" t="s">
        <v>230</v>
      </c>
      <c r="DL6" s="1524"/>
      <c r="DM6" s="1524"/>
      <c r="DN6" s="1524"/>
      <c r="DO6" s="1524"/>
      <c r="DP6" s="1524"/>
      <c r="DQ6" s="1524"/>
      <c r="DR6" s="650"/>
    </row>
    <row r="7" spans="1:122" s="660" customFormat="1" ht="42" x14ac:dyDescent="0.2">
      <c r="A7" s="641"/>
      <c r="B7" s="652"/>
      <c r="C7" s="652"/>
      <c r="D7" s="654">
        <v>2018</v>
      </c>
      <c r="E7" s="654">
        <v>2019</v>
      </c>
      <c r="F7" s="654">
        <v>2020</v>
      </c>
      <c r="G7" s="654">
        <v>2021</v>
      </c>
      <c r="H7" s="654">
        <v>2022</v>
      </c>
      <c r="I7" s="654">
        <v>2023</v>
      </c>
      <c r="J7" s="657">
        <v>2018</v>
      </c>
      <c r="K7" s="654">
        <v>2019</v>
      </c>
      <c r="L7" s="654">
        <v>2020</v>
      </c>
      <c r="M7" s="654">
        <v>2021</v>
      </c>
      <c r="N7" s="654">
        <v>2022</v>
      </c>
      <c r="O7" s="654">
        <v>2023</v>
      </c>
      <c r="P7" s="657">
        <v>2018</v>
      </c>
      <c r="Q7" s="654">
        <v>2019</v>
      </c>
      <c r="R7" s="654">
        <v>2020</v>
      </c>
      <c r="S7" s="654">
        <v>2021</v>
      </c>
      <c r="T7" s="654">
        <v>2022</v>
      </c>
      <c r="U7" s="654">
        <v>2023</v>
      </c>
      <c r="V7" s="658"/>
      <c r="W7" s="654">
        <v>2018</v>
      </c>
      <c r="X7" s="654">
        <v>2019</v>
      </c>
      <c r="Y7" s="654">
        <v>2020</v>
      </c>
      <c r="Z7" s="654">
        <v>2021</v>
      </c>
      <c r="AA7" s="654">
        <v>2022</v>
      </c>
      <c r="AB7" s="654">
        <v>2023</v>
      </c>
      <c r="AC7" s="657">
        <v>2018</v>
      </c>
      <c r="AD7" s="654">
        <v>2019</v>
      </c>
      <c r="AE7" s="654">
        <v>2020</v>
      </c>
      <c r="AF7" s="654">
        <v>2021</v>
      </c>
      <c r="AG7" s="654">
        <v>2022</v>
      </c>
      <c r="AH7" s="654">
        <v>2023</v>
      </c>
      <c r="AI7" s="657">
        <v>2018</v>
      </c>
      <c r="AJ7" s="654">
        <v>2019</v>
      </c>
      <c r="AK7" s="654">
        <v>2020</v>
      </c>
      <c r="AL7" s="654">
        <v>2021</v>
      </c>
      <c r="AM7" s="654">
        <v>2022</v>
      </c>
      <c r="AN7" s="654">
        <v>2023</v>
      </c>
      <c r="AO7" s="658"/>
      <c r="AP7" s="654">
        <v>2018</v>
      </c>
      <c r="AQ7" s="654">
        <v>2019</v>
      </c>
      <c r="AR7" s="654">
        <v>2020</v>
      </c>
      <c r="AS7" s="654">
        <v>2021</v>
      </c>
      <c r="AT7" s="654">
        <v>2022</v>
      </c>
      <c r="AU7" s="654">
        <v>2023</v>
      </c>
      <c r="AV7" s="656" t="s">
        <v>352</v>
      </c>
      <c r="AW7" s="657">
        <v>2018</v>
      </c>
      <c r="AX7" s="654">
        <v>2019</v>
      </c>
      <c r="AY7" s="654">
        <v>2020</v>
      </c>
      <c r="AZ7" s="654">
        <v>2021</v>
      </c>
      <c r="BA7" s="654">
        <v>2022</v>
      </c>
      <c r="BB7" s="654">
        <v>2023</v>
      </c>
      <c r="BC7" s="656" t="s">
        <v>352</v>
      </c>
      <c r="BD7" s="657">
        <v>2018</v>
      </c>
      <c r="BE7" s="654">
        <v>2019</v>
      </c>
      <c r="BF7" s="654">
        <v>2020</v>
      </c>
      <c r="BG7" s="654">
        <v>2021</v>
      </c>
      <c r="BH7" s="654">
        <v>2022</v>
      </c>
      <c r="BI7" s="654">
        <v>2023</v>
      </c>
      <c r="BJ7" s="656" t="s">
        <v>352</v>
      </c>
      <c r="BK7" s="657">
        <v>2018</v>
      </c>
      <c r="BL7" s="654">
        <v>2019</v>
      </c>
      <c r="BM7" s="654">
        <v>2020</v>
      </c>
      <c r="BN7" s="654">
        <v>2021</v>
      </c>
      <c r="BO7" s="654">
        <v>2022</v>
      </c>
      <c r="BP7" s="654">
        <v>2023</v>
      </c>
      <c r="BQ7" s="656" t="s">
        <v>352</v>
      </c>
      <c r="BR7" s="657">
        <v>2018</v>
      </c>
      <c r="BS7" s="654">
        <v>2019</v>
      </c>
      <c r="BT7" s="654">
        <v>2020</v>
      </c>
      <c r="BU7" s="654">
        <v>2021</v>
      </c>
      <c r="BV7" s="654">
        <v>2022</v>
      </c>
      <c r="BW7" s="654">
        <v>2023</v>
      </c>
      <c r="BX7" s="656" t="s">
        <v>352</v>
      </c>
      <c r="BY7" s="657">
        <v>2018</v>
      </c>
      <c r="BZ7" s="654">
        <v>2019</v>
      </c>
      <c r="CA7" s="654">
        <v>2020</v>
      </c>
      <c r="CB7" s="654">
        <v>2021</v>
      </c>
      <c r="CC7" s="654">
        <v>2022</v>
      </c>
      <c r="CD7" s="654">
        <v>2023</v>
      </c>
      <c r="CE7" s="656" t="s">
        <v>352</v>
      </c>
      <c r="CF7" s="658"/>
      <c r="CG7" s="765">
        <v>2018</v>
      </c>
      <c r="CH7" s="654">
        <v>2019</v>
      </c>
      <c r="CI7" s="654">
        <v>2020</v>
      </c>
      <c r="CJ7" s="654">
        <v>2021</v>
      </c>
      <c r="CK7" s="654">
        <v>2022</v>
      </c>
      <c r="CL7" s="654">
        <v>2023</v>
      </c>
      <c r="CM7" s="776" t="s">
        <v>352</v>
      </c>
      <c r="CN7" s="658"/>
      <c r="CO7" s="765">
        <v>2018</v>
      </c>
      <c r="CP7" s="654">
        <v>2019</v>
      </c>
      <c r="CQ7" s="654">
        <v>2020</v>
      </c>
      <c r="CR7" s="654">
        <v>2021</v>
      </c>
      <c r="CS7" s="654">
        <v>2022</v>
      </c>
      <c r="CT7" s="654">
        <v>2023</v>
      </c>
      <c r="CU7" s="776" t="s">
        <v>352</v>
      </c>
      <c r="CV7" s="658"/>
      <c r="CW7" s="654">
        <v>2018</v>
      </c>
      <c r="CX7" s="654">
        <v>2019</v>
      </c>
      <c r="CY7" s="654">
        <v>2020</v>
      </c>
      <c r="CZ7" s="654">
        <v>2021</v>
      </c>
      <c r="DA7" s="654">
        <v>2022</v>
      </c>
      <c r="DB7" s="654">
        <v>2023</v>
      </c>
      <c r="DC7" s="656" t="s">
        <v>352</v>
      </c>
      <c r="DD7" s="657">
        <v>2018</v>
      </c>
      <c r="DE7" s="654">
        <v>2019</v>
      </c>
      <c r="DF7" s="654">
        <v>2020</v>
      </c>
      <c r="DG7" s="654">
        <v>2021</v>
      </c>
      <c r="DH7" s="654">
        <v>2022</v>
      </c>
      <c r="DI7" s="654">
        <v>2023</v>
      </c>
      <c r="DJ7" s="656" t="s">
        <v>352</v>
      </c>
      <c r="DK7" s="657">
        <v>2018</v>
      </c>
      <c r="DL7" s="654">
        <v>2019</v>
      </c>
      <c r="DM7" s="654">
        <v>2020</v>
      </c>
      <c r="DN7" s="654">
        <v>2021</v>
      </c>
      <c r="DO7" s="654">
        <v>2022</v>
      </c>
      <c r="DP7" s="654">
        <v>2023</v>
      </c>
      <c r="DQ7" s="656" t="s">
        <v>352</v>
      </c>
      <c r="DR7" s="658"/>
    </row>
    <row r="8" spans="1:122" s="556" customFormat="1" thickBot="1" x14ac:dyDescent="0.25">
      <c r="A8" s="661" t="s">
        <v>353</v>
      </c>
      <c r="B8" s="662" cm="1">
        <f t="array" aca="1" ref="B8" ca="1">COUNTA(_xlfn.UNIQUE(_xlfn._xlws.FILTER(#REF!, SUBTOTAL(3, OFFSET(B6, ROW(#REF!)-ROW(B6), 0, 1)))))</f>
        <v>1</v>
      </c>
      <c r="C8" s="662" cm="1">
        <f t="array" aca="1" ref="C8" ca="1">COUNTA(_xlfn.UNIQUE(_xlfn._xlws.FILTER(#REF!, SUBTOTAL(3, OFFSET(C6, ROW(#REF!)-ROW(C6), 0, 1)))))</f>
        <v>1</v>
      </c>
      <c r="D8" s="772">
        <f>SUM(D9:D13)</f>
        <v>16670</v>
      </c>
      <c r="E8" s="772">
        <f t="shared" ref="E8:BJ8" si="0">SUM(E9:E13)</f>
        <v>17169</v>
      </c>
      <c r="F8" s="772">
        <f t="shared" si="0"/>
        <v>16991</v>
      </c>
      <c r="G8" s="772">
        <f t="shared" si="0"/>
        <v>17374</v>
      </c>
      <c r="H8" s="772">
        <f t="shared" si="0"/>
        <v>17190</v>
      </c>
      <c r="I8" s="772">
        <f t="shared" si="0"/>
        <v>16978</v>
      </c>
      <c r="J8" s="772">
        <f t="shared" si="0"/>
        <v>84</v>
      </c>
      <c r="K8" s="772">
        <f t="shared" si="0"/>
        <v>70</v>
      </c>
      <c r="L8" s="772">
        <f t="shared" si="0"/>
        <v>71</v>
      </c>
      <c r="M8" s="772">
        <f t="shared" si="0"/>
        <v>293</v>
      </c>
      <c r="N8" s="772">
        <f t="shared" si="0"/>
        <v>585</v>
      </c>
      <c r="O8" s="772">
        <f t="shared" si="0"/>
        <v>873</v>
      </c>
      <c r="P8" s="772">
        <f t="shared" si="0"/>
        <v>16754</v>
      </c>
      <c r="Q8" s="772">
        <f t="shared" si="0"/>
        <v>17239</v>
      </c>
      <c r="R8" s="772">
        <f t="shared" si="0"/>
        <v>17062</v>
      </c>
      <c r="S8" s="772">
        <f t="shared" si="0"/>
        <v>17667</v>
      </c>
      <c r="T8" s="772">
        <f t="shared" si="0"/>
        <v>17775</v>
      </c>
      <c r="U8" s="772">
        <f t="shared" si="0"/>
        <v>17851</v>
      </c>
      <c r="V8" s="772">
        <f t="shared" si="0"/>
        <v>0</v>
      </c>
      <c r="W8" s="772">
        <f t="shared" si="0"/>
        <v>252</v>
      </c>
      <c r="X8" s="772">
        <f t="shared" si="0"/>
        <v>254</v>
      </c>
      <c r="Y8" s="772">
        <f t="shared" si="0"/>
        <v>268</v>
      </c>
      <c r="Z8" s="772">
        <f t="shared" si="0"/>
        <v>299</v>
      </c>
      <c r="AA8" s="772">
        <f t="shared" si="0"/>
        <v>463</v>
      </c>
      <c r="AB8" s="772">
        <f t="shared" si="0"/>
        <v>496</v>
      </c>
      <c r="AC8" s="772">
        <f t="shared" si="0"/>
        <v>1</v>
      </c>
      <c r="AD8" s="772">
        <f t="shared" si="0"/>
        <v>0</v>
      </c>
      <c r="AE8" s="772">
        <f t="shared" si="0"/>
        <v>0</v>
      </c>
      <c r="AF8" s="772">
        <f t="shared" si="0"/>
        <v>0</v>
      </c>
      <c r="AG8" s="772">
        <f t="shared" si="0"/>
        <v>3</v>
      </c>
      <c r="AH8" s="772">
        <f t="shared" si="0"/>
        <v>1</v>
      </c>
      <c r="AI8" s="772">
        <f t="shared" si="0"/>
        <v>253</v>
      </c>
      <c r="AJ8" s="772">
        <f t="shared" si="0"/>
        <v>254</v>
      </c>
      <c r="AK8" s="772">
        <f t="shared" si="0"/>
        <v>268</v>
      </c>
      <c r="AL8" s="772">
        <f t="shared" si="0"/>
        <v>299</v>
      </c>
      <c r="AM8" s="772">
        <f t="shared" si="0"/>
        <v>466</v>
      </c>
      <c r="AN8" s="772">
        <f t="shared" si="0"/>
        <v>497</v>
      </c>
      <c r="AO8" s="772">
        <f t="shared" si="0"/>
        <v>0</v>
      </c>
      <c r="AP8" s="772">
        <f t="shared" si="0"/>
        <v>7137</v>
      </c>
      <c r="AQ8" s="772">
        <f t="shared" si="0"/>
        <v>3697</v>
      </c>
      <c r="AR8" s="772">
        <f t="shared" si="0"/>
        <v>2814</v>
      </c>
      <c r="AS8" s="772">
        <f t="shared" si="0"/>
        <v>2193</v>
      </c>
      <c r="AT8" s="772">
        <f t="shared" si="0"/>
        <v>2074</v>
      </c>
      <c r="AU8" s="772">
        <f t="shared" si="0"/>
        <v>2253</v>
      </c>
      <c r="AV8" s="772">
        <f t="shared" si="0"/>
        <v>0</v>
      </c>
      <c r="AW8" s="772">
        <f t="shared" si="0"/>
        <v>250</v>
      </c>
      <c r="AX8" s="772">
        <f t="shared" si="0"/>
        <v>248</v>
      </c>
      <c r="AY8" s="772">
        <f t="shared" si="0"/>
        <v>273</v>
      </c>
      <c r="AZ8" s="772">
        <f t="shared" si="0"/>
        <v>264</v>
      </c>
      <c r="BA8" s="772">
        <f t="shared" si="0"/>
        <v>409</v>
      </c>
      <c r="BB8" s="772">
        <f t="shared" si="0"/>
        <v>395</v>
      </c>
      <c r="BC8" s="772">
        <f t="shared" si="0"/>
        <v>0</v>
      </c>
      <c r="BD8" s="772">
        <f t="shared" si="0"/>
        <v>7387</v>
      </c>
      <c r="BE8" s="772">
        <f t="shared" si="0"/>
        <v>3945</v>
      </c>
      <c r="BF8" s="772">
        <f t="shared" si="0"/>
        <v>3087</v>
      </c>
      <c r="BG8" s="772">
        <f t="shared" si="0"/>
        <v>2457</v>
      </c>
      <c r="BH8" s="772">
        <f t="shared" si="0"/>
        <v>2483</v>
      </c>
      <c r="BI8" s="772">
        <f t="shared" si="0"/>
        <v>2648</v>
      </c>
      <c r="BJ8" s="772">
        <f t="shared" si="0"/>
        <v>0</v>
      </c>
      <c r="BK8" s="772">
        <f t="shared" ref="BK8:DQ8" si="1">SUM(BK9:BK13)</f>
        <v>5776</v>
      </c>
      <c r="BL8" s="772">
        <f t="shared" si="1"/>
        <v>2268</v>
      </c>
      <c r="BM8" s="772">
        <f t="shared" si="1"/>
        <v>1475</v>
      </c>
      <c r="BN8" s="772">
        <f t="shared" si="1"/>
        <v>788</v>
      </c>
      <c r="BO8" s="772">
        <f t="shared" si="1"/>
        <v>379</v>
      </c>
      <c r="BP8" s="772">
        <f t="shared" si="1"/>
        <v>480</v>
      </c>
      <c r="BQ8" s="772">
        <f t="shared" si="1"/>
        <v>0</v>
      </c>
      <c r="BR8" s="772">
        <f t="shared" si="1"/>
        <v>1361</v>
      </c>
      <c r="BS8" s="772">
        <f t="shared" si="1"/>
        <v>1429</v>
      </c>
      <c r="BT8" s="772">
        <f t="shared" si="1"/>
        <v>1339</v>
      </c>
      <c r="BU8" s="772">
        <f t="shared" si="1"/>
        <v>1405</v>
      </c>
      <c r="BV8" s="772">
        <f t="shared" si="1"/>
        <v>1695</v>
      </c>
      <c r="BW8" s="772">
        <f t="shared" si="1"/>
        <v>1773</v>
      </c>
      <c r="BX8" s="772">
        <f t="shared" si="1"/>
        <v>0</v>
      </c>
      <c r="BY8" s="772">
        <f t="shared" si="1"/>
        <v>250</v>
      </c>
      <c r="BZ8" s="772">
        <f t="shared" si="1"/>
        <v>248</v>
      </c>
      <c r="CA8" s="772">
        <f t="shared" si="1"/>
        <v>273</v>
      </c>
      <c r="CB8" s="772">
        <f t="shared" si="1"/>
        <v>264</v>
      </c>
      <c r="CC8" s="772">
        <f t="shared" si="1"/>
        <v>409</v>
      </c>
      <c r="CD8" s="772">
        <f t="shared" si="1"/>
        <v>395</v>
      </c>
      <c r="CE8" s="772">
        <f t="shared" si="1"/>
        <v>0</v>
      </c>
      <c r="CF8" s="772">
        <f t="shared" si="1"/>
        <v>0</v>
      </c>
      <c r="CG8" s="772">
        <f>'18.AB pakalpojums'!F8</f>
        <v>84</v>
      </c>
      <c r="CH8" s="772">
        <f>'18.AB pakalpojums'!H8</f>
        <v>84</v>
      </c>
      <c r="CI8" s="772">
        <f>'18.AB pakalpojums'!J8</f>
        <v>74</v>
      </c>
      <c r="CJ8" s="772">
        <f>'18.AB pakalpojums'!L8</f>
        <v>88</v>
      </c>
      <c r="CK8" s="772">
        <f>'18.AB pakalpojums'!N8</f>
        <v>148</v>
      </c>
      <c r="CL8" s="772">
        <f>'18.AB pakalpojums'!P8</f>
        <v>273</v>
      </c>
      <c r="CM8" s="772">
        <f t="shared" si="1"/>
        <v>0</v>
      </c>
      <c r="CN8" s="772">
        <f t="shared" si="1"/>
        <v>0</v>
      </c>
      <c r="CO8" s="772">
        <f t="shared" si="1"/>
        <v>17091</v>
      </c>
      <c r="CP8" s="772">
        <f t="shared" si="1"/>
        <v>17577</v>
      </c>
      <c r="CQ8" s="772">
        <f t="shared" si="1"/>
        <v>17404</v>
      </c>
      <c r="CR8" s="772">
        <f t="shared" si="1"/>
        <v>18054</v>
      </c>
      <c r="CS8" s="772">
        <f t="shared" si="1"/>
        <v>18389</v>
      </c>
      <c r="CT8" s="772">
        <f t="shared" si="1"/>
        <v>18621</v>
      </c>
      <c r="CU8" s="772">
        <f t="shared" si="1"/>
        <v>0</v>
      </c>
      <c r="CV8" s="772">
        <f t="shared" si="1"/>
        <v>0</v>
      </c>
      <c r="CW8" s="772">
        <f>SUM(CW9:CW13)</f>
        <v>12008</v>
      </c>
      <c r="CX8" s="772">
        <f t="shared" si="1"/>
        <v>12167</v>
      </c>
      <c r="CY8" s="772">
        <f t="shared" si="1"/>
        <v>11099</v>
      </c>
      <c r="CZ8" s="772">
        <f t="shared" si="1"/>
        <v>11066</v>
      </c>
      <c r="DA8" s="772">
        <f t="shared" si="1"/>
        <v>11526</v>
      </c>
      <c r="DB8" s="772">
        <f t="shared" si="1"/>
        <v>11863</v>
      </c>
      <c r="DC8" s="772">
        <f t="shared" si="1"/>
        <v>0</v>
      </c>
      <c r="DD8" s="772">
        <f t="shared" si="1"/>
        <v>223</v>
      </c>
      <c r="DE8" s="772">
        <f t="shared" si="1"/>
        <v>180</v>
      </c>
      <c r="DF8" s="772">
        <f t="shared" si="1"/>
        <v>170</v>
      </c>
      <c r="DG8" s="772">
        <f t="shared" si="1"/>
        <v>155</v>
      </c>
      <c r="DH8" s="772">
        <f t="shared" si="1"/>
        <v>129</v>
      </c>
      <c r="DI8" s="772">
        <f t="shared" si="1"/>
        <v>133</v>
      </c>
      <c r="DJ8" s="772">
        <f t="shared" si="1"/>
        <v>0</v>
      </c>
      <c r="DK8" s="772">
        <f t="shared" si="1"/>
        <v>12231</v>
      </c>
      <c r="DL8" s="772">
        <f t="shared" si="1"/>
        <v>12347</v>
      </c>
      <c r="DM8" s="772">
        <f t="shared" si="1"/>
        <v>11269</v>
      </c>
      <c r="DN8" s="772">
        <f t="shared" si="1"/>
        <v>11221</v>
      </c>
      <c r="DO8" s="772">
        <f t="shared" si="1"/>
        <v>11655</v>
      </c>
      <c r="DP8" s="772">
        <f t="shared" si="1"/>
        <v>11996</v>
      </c>
      <c r="DQ8" s="772">
        <f t="shared" si="1"/>
        <v>0</v>
      </c>
      <c r="DR8" s="667"/>
    </row>
    <row r="9" spans="1:122" s="556" customFormat="1" ht="14.25" x14ac:dyDescent="0.2">
      <c r="A9" s="669"/>
      <c r="B9" s="670" t="s">
        <v>305</v>
      </c>
      <c r="C9" s="766"/>
      <c r="D9" s="672">
        <f>'21.AM pakalpojums'!U8</f>
        <v>11781</v>
      </c>
      <c r="E9" s="672">
        <f>'21.AM pakalpojums'!V8</f>
        <v>12280</v>
      </c>
      <c r="F9" s="672">
        <f>'21.AM pakalpojums'!W8</f>
        <v>12148</v>
      </c>
      <c r="G9" s="672">
        <f>'21.AM pakalpojums'!X8</f>
        <v>12308</v>
      </c>
      <c r="H9" s="672">
        <f>'21.AM pakalpojums'!Y8</f>
        <v>12324</v>
      </c>
      <c r="I9" s="672">
        <f>'21.AM pakalpojums'!Z8</f>
        <v>12247</v>
      </c>
      <c r="J9" s="672">
        <f>'21.AM pakalpojums'!O8</f>
        <v>67</v>
      </c>
      <c r="K9" s="672">
        <f>'21.AM pakalpojums'!P8</f>
        <v>66</v>
      </c>
      <c r="L9" s="672">
        <f>'21.AM pakalpojums'!Q8</f>
        <v>63</v>
      </c>
      <c r="M9" s="672">
        <f>'21.AM pakalpojums'!R8</f>
        <v>262</v>
      </c>
      <c r="N9" s="672">
        <f>'21.AM pakalpojums'!S8</f>
        <v>475</v>
      </c>
      <c r="O9" s="672">
        <f>'21.AM pakalpojums'!T8</f>
        <v>682</v>
      </c>
      <c r="P9" s="672">
        <f t="shared" ref="P9:U13" si="2">D9+J9</f>
        <v>11848</v>
      </c>
      <c r="Q9" s="672">
        <f t="shared" si="2"/>
        <v>12346</v>
      </c>
      <c r="R9" s="672">
        <f t="shared" si="2"/>
        <v>12211</v>
      </c>
      <c r="S9" s="672">
        <f t="shared" si="2"/>
        <v>12570</v>
      </c>
      <c r="T9" s="672">
        <f t="shared" si="2"/>
        <v>12799</v>
      </c>
      <c r="U9" s="672">
        <f t="shared" si="2"/>
        <v>12929</v>
      </c>
      <c r="V9" s="675"/>
      <c r="W9" s="672">
        <f>'22.GM pakalpojums'!I9</f>
        <v>161</v>
      </c>
      <c r="X9" s="672">
        <f>'22.GM pakalpojums'!J9</f>
        <v>162</v>
      </c>
      <c r="Y9" s="672">
        <f>'22.GM pakalpojums'!K9</f>
        <v>158</v>
      </c>
      <c r="Z9" s="672">
        <f>'22.GM pakalpojums'!L9</f>
        <v>150</v>
      </c>
      <c r="AA9" s="672">
        <f>'22.GM pakalpojums'!M9</f>
        <v>171</v>
      </c>
      <c r="AB9" s="672">
        <f>'22.GM pakalpojums'!N9</f>
        <v>184</v>
      </c>
      <c r="AC9" s="672">
        <f>'22.GM pakalpojums'!O9</f>
        <v>0</v>
      </c>
      <c r="AD9" s="672">
        <f>'22.GM pakalpojums'!P9</f>
        <v>0</v>
      </c>
      <c r="AE9" s="672">
        <f>'22.GM pakalpojums'!Q9</f>
        <v>0</v>
      </c>
      <c r="AF9" s="672">
        <f>'22.GM pakalpojums'!R9</f>
        <v>0</v>
      </c>
      <c r="AG9" s="672">
        <f>'22.GM pakalpojums'!S9</f>
        <v>0</v>
      </c>
      <c r="AH9" s="672">
        <f>'22.GM pakalpojums'!T9</f>
        <v>0</v>
      </c>
      <c r="AI9" s="672">
        <f t="shared" ref="AI9:AN13" si="3">W9+AC9</f>
        <v>161</v>
      </c>
      <c r="AJ9" s="672">
        <f t="shared" si="3"/>
        <v>162</v>
      </c>
      <c r="AK9" s="672">
        <f t="shared" si="3"/>
        <v>158</v>
      </c>
      <c r="AL9" s="672">
        <f t="shared" si="3"/>
        <v>150</v>
      </c>
      <c r="AM9" s="672">
        <f t="shared" si="3"/>
        <v>171</v>
      </c>
      <c r="AN9" s="672">
        <f t="shared" si="3"/>
        <v>184</v>
      </c>
      <c r="AO9" s="675"/>
      <c r="AP9" s="672">
        <f>BK9+BR9</f>
        <v>1248</v>
      </c>
      <c r="AQ9" s="672">
        <f t="shared" ref="AQ9:AU13" si="4">BL9+BS9</f>
        <v>1219</v>
      </c>
      <c r="AR9" s="672">
        <f t="shared" si="4"/>
        <v>1208</v>
      </c>
      <c r="AS9" s="672">
        <f t="shared" si="4"/>
        <v>1292</v>
      </c>
      <c r="AT9" s="672">
        <f t="shared" si="4"/>
        <v>1267</v>
      </c>
      <c r="AU9" s="672">
        <f t="shared" si="4"/>
        <v>1342</v>
      </c>
      <c r="AV9" s="674"/>
      <c r="AW9" s="672">
        <f>BY9</f>
        <v>218</v>
      </c>
      <c r="AX9" s="672">
        <f t="shared" ref="AX9:BB13" si="5">BZ9</f>
        <v>217</v>
      </c>
      <c r="AY9" s="672">
        <f t="shared" si="5"/>
        <v>244</v>
      </c>
      <c r="AZ9" s="672">
        <f t="shared" si="5"/>
        <v>206</v>
      </c>
      <c r="BA9" s="672">
        <f t="shared" si="5"/>
        <v>242</v>
      </c>
      <c r="BB9" s="672">
        <f t="shared" si="5"/>
        <v>185</v>
      </c>
      <c r="BC9" s="674"/>
      <c r="BD9" s="672">
        <f>BK9+BR9+BY9</f>
        <v>1466</v>
      </c>
      <c r="BE9" s="672">
        <f t="shared" ref="BE9:BI13" si="6">BL9+BS9+BZ9</f>
        <v>1436</v>
      </c>
      <c r="BF9" s="672">
        <f t="shared" si="6"/>
        <v>1452</v>
      </c>
      <c r="BG9" s="672">
        <f t="shared" si="6"/>
        <v>1498</v>
      </c>
      <c r="BH9" s="672">
        <f t="shared" si="6"/>
        <v>1509</v>
      </c>
      <c r="BI9" s="672">
        <f t="shared" si="6"/>
        <v>1527</v>
      </c>
      <c r="BJ9" s="674"/>
      <c r="BK9" s="672">
        <f>'19. DAC_ klienti '!U8</f>
        <v>487</v>
      </c>
      <c r="BL9" s="672">
        <f>'19. DAC_ klienti '!V8</f>
        <v>388</v>
      </c>
      <c r="BM9" s="672">
        <f>'19. DAC_ klienti '!W8</f>
        <v>394</v>
      </c>
      <c r="BN9" s="672">
        <f>'19. DAC_ klienti '!X8</f>
        <v>397</v>
      </c>
      <c r="BO9" s="672">
        <f>'19. DAC_ klienti '!Y8</f>
        <v>315</v>
      </c>
      <c r="BP9" s="672">
        <f>'19. DAC_ klienti '!Z8</f>
        <v>397</v>
      </c>
      <c r="BQ9" s="674"/>
      <c r="BR9" s="672">
        <f>'19. DAC_ klienti '!C8+'19. DAC_ klienti '!I8</f>
        <v>761</v>
      </c>
      <c r="BS9" s="672">
        <f>'19. DAC_ klienti '!D8+'19. DAC_ klienti '!J8</f>
        <v>831</v>
      </c>
      <c r="BT9" s="672">
        <f>'19. DAC_ klienti '!E8+'19. DAC_ klienti '!K8</f>
        <v>814</v>
      </c>
      <c r="BU9" s="672">
        <f>'19. DAC_ klienti '!F8+'19. DAC_ klienti '!L8</f>
        <v>895</v>
      </c>
      <c r="BV9" s="672">
        <f>'19. DAC_ klienti '!G8+'19. DAC_ klienti '!M8</f>
        <v>952</v>
      </c>
      <c r="BW9" s="672">
        <f>'19. DAC_ klienti '!H8+'19. DAC_ klienti '!N8</f>
        <v>945</v>
      </c>
      <c r="BX9" s="674"/>
      <c r="BY9" s="672">
        <f>'19. DAC_ klienti '!O8</f>
        <v>218</v>
      </c>
      <c r="BZ9" s="672">
        <f>'19. DAC_ klienti '!P8</f>
        <v>217</v>
      </c>
      <c r="CA9" s="672">
        <f>'19. DAC_ klienti '!Q8</f>
        <v>244</v>
      </c>
      <c r="CB9" s="672">
        <f>'19. DAC_ klienti '!R8</f>
        <v>206</v>
      </c>
      <c r="CC9" s="672">
        <f>'19. DAC_ klienti '!S8</f>
        <v>242</v>
      </c>
      <c r="CD9" s="672">
        <f>'19. DAC_ klienti '!T8</f>
        <v>185</v>
      </c>
      <c r="CE9" s="674"/>
      <c r="CF9" s="675"/>
      <c r="CG9" s="767">
        <v>45</v>
      </c>
      <c r="CH9" s="672">
        <v>44</v>
      </c>
      <c r="CI9" s="672">
        <v>46</v>
      </c>
      <c r="CJ9" s="672">
        <v>49</v>
      </c>
      <c r="CK9" s="672">
        <v>90</v>
      </c>
      <c r="CL9" s="672">
        <v>97</v>
      </c>
      <c r="CM9" s="777"/>
      <c r="CN9" s="675"/>
      <c r="CO9" s="767">
        <f t="shared" ref="CO9:CT13" si="7">P9+AI9+CG9</f>
        <v>12054</v>
      </c>
      <c r="CP9" s="672">
        <f t="shared" si="7"/>
        <v>12552</v>
      </c>
      <c r="CQ9" s="672">
        <f t="shared" si="7"/>
        <v>12415</v>
      </c>
      <c r="CR9" s="672">
        <f t="shared" si="7"/>
        <v>12769</v>
      </c>
      <c r="CS9" s="672">
        <f t="shared" si="7"/>
        <v>13060</v>
      </c>
      <c r="CT9" s="672">
        <f t="shared" si="7"/>
        <v>13210</v>
      </c>
      <c r="CU9" s="777"/>
      <c r="CV9" s="675"/>
      <c r="CW9" s="672">
        <f>CW16+CW24</f>
        <v>3046</v>
      </c>
      <c r="CX9" s="672">
        <f t="shared" ref="CX9:DB9" si="8">CX16+CX24</f>
        <v>2952</v>
      </c>
      <c r="CY9" s="672">
        <f t="shared" si="8"/>
        <v>2547</v>
      </c>
      <c r="CZ9" s="672">
        <f t="shared" si="8"/>
        <v>2299</v>
      </c>
      <c r="DA9" s="672">
        <f t="shared" si="8"/>
        <v>2241</v>
      </c>
      <c r="DB9" s="672">
        <f t="shared" si="8"/>
        <v>2382</v>
      </c>
      <c r="DC9" s="674"/>
      <c r="DD9" s="672">
        <f>DD16+DD24</f>
        <v>137</v>
      </c>
      <c r="DE9" s="672">
        <f t="shared" ref="DE9:DI9" si="9">DE16+DE24</f>
        <v>107</v>
      </c>
      <c r="DF9" s="672">
        <f t="shared" si="9"/>
        <v>103</v>
      </c>
      <c r="DG9" s="672">
        <f t="shared" si="9"/>
        <v>104</v>
      </c>
      <c r="DH9" s="672">
        <f t="shared" si="9"/>
        <v>94</v>
      </c>
      <c r="DI9" s="672">
        <f t="shared" si="9"/>
        <v>88</v>
      </c>
      <c r="DJ9" s="674"/>
      <c r="DK9" s="672">
        <f>CW9+DD9</f>
        <v>3183</v>
      </c>
      <c r="DL9" s="672">
        <f t="shared" ref="DL9:DP13" si="10">CX9+DE9</f>
        <v>3059</v>
      </c>
      <c r="DM9" s="672">
        <f t="shared" si="10"/>
        <v>2650</v>
      </c>
      <c r="DN9" s="672">
        <f t="shared" si="10"/>
        <v>2403</v>
      </c>
      <c r="DO9" s="672">
        <f t="shared" si="10"/>
        <v>2335</v>
      </c>
      <c r="DP9" s="672">
        <f t="shared" si="10"/>
        <v>2470</v>
      </c>
      <c r="DQ9" s="777"/>
      <c r="DR9" s="676"/>
    </row>
    <row r="10" spans="1:122" s="556" customFormat="1" ht="14.25" x14ac:dyDescent="0.2">
      <c r="A10" s="677"/>
      <c r="B10" s="678" t="s">
        <v>306</v>
      </c>
      <c r="C10" s="699"/>
      <c r="D10" s="680">
        <f>'21.AM pakalpojums'!U9</f>
        <v>1613</v>
      </c>
      <c r="E10" s="680">
        <f>'21.AM pakalpojums'!V9</f>
        <v>1638</v>
      </c>
      <c r="F10" s="680">
        <f>'21.AM pakalpojums'!W9</f>
        <v>1459</v>
      </c>
      <c r="G10" s="680">
        <f>'21.AM pakalpojums'!X9</f>
        <v>1389</v>
      </c>
      <c r="H10" s="680">
        <f>'21.AM pakalpojums'!Y9</f>
        <v>1651</v>
      </c>
      <c r="I10" s="680">
        <f>'21.AM pakalpojums'!Z9</f>
        <v>1642</v>
      </c>
      <c r="J10" s="680">
        <f>'21.AM pakalpojums'!O9</f>
        <v>3</v>
      </c>
      <c r="K10" s="680">
        <f>'21.AM pakalpojums'!P9</f>
        <v>3</v>
      </c>
      <c r="L10" s="680">
        <f>'21.AM pakalpojums'!Q9</f>
        <v>1</v>
      </c>
      <c r="M10" s="680">
        <f>'21.AM pakalpojums'!R9</f>
        <v>28</v>
      </c>
      <c r="N10" s="680">
        <f>'21.AM pakalpojums'!S9</f>
        <v>52</v>
      </c>
      <c r="O10" s="680">
        <f>'21.AM pakalpojums'!T9</f>
        <v>36</v>
      </c>
      <c r="P10" s="680">
        <f t="shared" si="2"/>
        <v>1616</v>
      </c>
      <c r="Q10" s="680">
        <f t="shared" si="2"/>
        <v>1641</v>
      </c>
      <c r="R10" s="680">
        <f t="shared" si="2"/>
        <v>1460</v>
      </c>
      <c r="S10" s="680">
        <f t="shared" si="2"/>
        <v>1417</v>
      </c>
      <c r="T10" s="680">
        <f t="shared" si="2"/>
        <v>1703</v>
      </c>
      <c r="U10" s="680">
        <f t="shared" si="2"/>
        <v>1678</v>
      </c>
      <c r="V10" s="676"/>
      <c r="W10" s="680">
        <f>'22.GM pakalpojums'!I10</f>
        <v>25</v>
      </c>
      <c r="X10" s="680">
        <f>'22.GM pakalpojums'!J10</f>
        <v>29</v>
      </c>
      <c r="Y10" s="680">
        <f>'22.GM pakalpojums'!K10</f>
        <v>27</v>
      </c>
      <c r="Z10" s="680">
        <f>'22.GM pakalpojums'!L10</f>
        <v>49</v>
      </c>
      <c r="AA10" s="680">
        <f>'22.GM pakalpojums'!M10</f>
        <v>95</v>
      </c>
      <c r="AB10" s="680">
        <f>'22.GM pakalpojums'!N10</f>
        <v>85</v>
      </c>
      <c r="AC10" s="680">
        <f>'22.GM pakalpojums'!O10</f>
        <v>0</v>
      </c>
      <c r="AD10" s="680">
        <f>'22.GM pakalpojums'!P10</f>
        <v>0</v>
      </c>
      <c r="AE10" s="680">
        <f>'22.GM pakalpojums'!Q10</f>
        <v>0</v>
      </c>
      <c r="AF10" s="680">
        <f>'22.GM pakalpojums'!R10</f>
        <v>0</v>
      </c>
      <c r="AG10" s="680">
        <f>'22.GM pakalpojums'!S10</f>
        <v>3</v>
      </c>
      <c r="AH10" s="680">
        <f>'22.GM pakalpojums'!T10</f>
        <v>1</v>
      </c>
      <c r="AI10" s="680">
        <f t="shared" si="3"/>
        <v>25</v>
      </c>
      <c r="AJ10" s="680">
        <f t="shared" si="3"/>
        <v>29</v>
      </c>
      <c r="AK10" s="680">
        <f t="shared" si="3"/>
        <v>27</v>
      </c>
      <c r="AL10" s="680">
        <f t="shared" si="3"/>
        <v>49</v>
      </c>
      <c r="AM10" s="680">
        <f t="shared" si="3"/>
        <v>98</v>
      </c>
      <c r="AN10" s="680">
        <f t="shared" si="3"/>
        <v>86</v>
      </c>
      <c r="AO10" s="676"/>
      <c r="AP10" s="680">
        <f t="shared" ref="AP10:AP13" si="11">BK10+BR10</f>
        <v>651</v>
      </c>
      <c r="AQ10" s="680">
        <f t="shared" si="4"/>
        <v>563</v>
      </c>
      <c r="AR10" s="680">
        <f t="shared" si="4"/>
        <v>229</v>
      </c>
      <c r="AS10" s="680">
        <f t="shared" si="4"/>
        <v>460</v>
      </c>
      <c r="AT10" s="680">
        <f t="shared" si="4"/>
        <v>253</v>
      </c>
      <c r="AU10" s="680">
        <f t="shared" si="4"/>
        <v>265</v>
      </c>
      <c r="AV10" s="681"/>
      <c r="AW10" s="680">
        <f t="shared" ref="AW10:AW13" si="12">BY10</f>
        <v>11</v>
      </c>
      <c r="AX10" s="680">
        <f t="shared" si="5"/>
        <v>13</v>
      </c>
      <c r="AY10" s="680">
        <f t="shared" si="5"/>
        <v>8</v>
      </c>
      <c r="AZ10" s="680">
        <f t="shared" si="5"/>
        <v>9</v>
      </c>
      <c r="BA10" s="680">
        <f t="shared" si="5"/>
        <v>12</v>
      </c>
      <c r="BB10" s="680">
        <f t="shared" si="5"/>
        <v>14</v>
      </c>
      <c r="BC10" s="681"/>
      <c r="BD10" s="680">
        <f t="shared" ref="BD10:BD13" si="13">BK10+BR10+BY10</f>
        <v>662</v>
      </c>
      <c r="BE10" s="680">
        <f t="shared" si="6"/>
        <v>576</v>
      </c>
      <c r="BF10" s="680">
        <f t="shared" si="6"/>
        <v>237</v>
      </c>
      <c r="BG10" s="680">
        <f t="shared" si="6"/>
        <v>469</v>
      </c>
      <c r="BH10" s="680">
        <f t="shared" si="6"/>
        <v>265</v>
      </c>
      <c r="BI10" s="680">
        <f t="shared" si="6"/>
        <v>279</v>
      </c>
      <c r="BJ10" s="681"/>
      <c r="BK10" s="680">
        <f>'19. DAC_ klienti '!U9</f>
        <v>411</v>
      </c>
      <c r="BL10" s="680">
        <f>'19. DAC_ klienti '!V9</f>
        <v>310</v>
      </c>
      <c r="BM10" s="680">
        <f>'19. DAC_ klienti '!W9</f>
        <v>63</v>
      </c>
      <c r="BN10" s="680">
        <f>'19. DAC_ klienti '!X9</f>
        <v>325</v>
      </c>
      <c r="BO10" s="680">
        <f>'19. DAC_ klienti '!Y9</f>
        <v>56</v>
      </c>
      <c r="BP10" s="680">
        <f>'19. DAC_ klienti '!Z9</f>
        <v>59</v>
      </c>
      <c r="BQ10" s="681"/>
      <c r="BR10" s="680">
        <f>'19. DAC_ klienti '!C9+'19. DAC_ klienti '!I9</f>
        <v>240</v>
      </c>
      <c r="BS10" s="680">
        <f>'19. DAC_ klienti '!D9+'19. DAC_ klienti '!J9</f>
        <v>253</v>
      </c>
      <c r="BT10" s="680">
        <f>'19. DAC_ klienti '!E9+'19. DAC_ klienti '!K9</f>
        <v>166</v>
      </c>
      <c r="BU10" s="680">
        <f>'19. DAC_ klienti '!F9+'19. DAC_ klienti '!L9</f>
        <v>135</v>
      </c>
      <c r="BV10" s="680">
        <f>'19. DAC_ klienti '!G9+'19. DAC_ klienti '!M9</f>
        <v>197</v>
      </c>
      <c r="BW10" s="680">
        <f>'19. DAC_ klienti '!H9+'19. DAC_ klienti '!N9</f>
        <v>206</v>
      </c>
      <c r="BX10" s="681"/>
      <c r="BY10" s="680">
        <f>'19. DAC_ klienti '!O9</f>
        <v>11</v>
      </c>
      <c r="BZ10" s="680">
        <f>'19. DAC_ klienti '!P9</f>
        <v>13</v>
      </c>
      <c r="CA10" s="680">
        <f>'19. DAC_ klienti '!Q9</f>
        <v>8</v>
      </c>
      <c r="CB10" s="680">
        <f>'19. DAC_ klienti '!R9</f>
        <v>9</v>
      </c>
      <c r="CC10" s="680">
        <f>'19. DAC_ klienti '!S9</f>
        <v>12</v>
      </c>
      <c r="CD10" s="680">
        <f>'19. DAC_ klienti '!T9</f>
        <v>14</v>
      </c>
      <c r="CE10" s="681"/>
      <c r="CF10" s="676"/>
      <c r="CG10" s="768">
        <v>39</v>
      </c>
      <c r="CH10" s="680">
        <v>40</v>
      </c>
      <c r="CI10" s="680">
        <v>28</v>
      </c>
      <c r="CJ10" s="680">
        <v>39</v>
      </c>
      <c r="CK10" s="680">
        <v>29</v>
      </c>
      <c r="CL10" s="680">
        <v>32</v>
      </c>
      <c r="CM10" s="778"/>
      <c r="CN10" s="676"/>
      <c r="CO10" s="768">
        <f t="shared" si="7"/>
        <v>1680</v>
      </c>
      <c r="CP10" s="680">
        <f t="shared" si="7"/>
        <v>1710</v>
      </c>
      <c r="CQ10" s="680">
        <f t="shared" si="7"/>
        <v>1515</v>
      </c>
      <c r="CR10" s="680">
        <f t="shared" si="7"/>
        <v>1505</v>
      </c>
      <c r="CS10" s="680">
        <f t="shared" si="7"/>
        <v>1830</v>
      </c>
      <c r="CT10" s="680">
        <f t="shared" si="7"/>
        <v>1796</v>
      </c>
      <c r="CU10" s="778"/>
      <c r="CV10" s="676"/>
      <c r="CW10" s="680">
        <f t="shared" ref="CW10:DB13" si="14">CW17+CW25</f>
        <v>1871</v>
      </c>
      <c r="CX10" s="680">
        <f t="shared" si="14"/>
        <v>1931</v>
      </c>
      <c r="CY10" s="680">
        <f t="shared" si="14"/>
        <v>1841</v>
      </c>
      <c r="CZ10" s="680">
        <f t="shared" si="14"/>
        <v>1778</v>
      </c>
      <c r="DA10" s="680">
        <f t="shared" si="14"/>
        <v>2114</v>
      </c>
      <c r="DB10" s="680">
        <f t="shared" si="14"/>
        <v>2186</v>
      </c>
      <c r="DC10" s="681"/>
      <c r="DD10" s="680">
        <f t="shared" ref="DD10:DI13" si="15">DD17+DD25</f>
        <v>53</v>
      </c>
      <c r="DE10" s="680">
        <f t="shared" si="15"/>
        <v>47</v>
      </c>
      <c r="DF10" s="680">
        <f t="shared" si="15"/>
        <v>38</v>
      </c>
      <c r="DG10" s="680">
        <f t="shared" si="15"/>
        <v>38</v>
      </c>
      <c r="DH10" s="680">
        <f t="shared" si="15"/>
        <v>27</v>
      </c>
      <c r="DI10" s="680">
        <f t="shared" si="15"/>
        <v>24</v>
      </c>
      <c r="DJ10" s="681"/>
      <c r="DK10" s="680">
        <f t="shared" ref="DK10:DK13" si="16">CW10+DD10</f>
        <v>1924</v>
      </c>
      <c r="DL10" s="680">
        <f t="shared" si="10"/>
        <v>1978</v>
      </c>
      <c r="DM10" s="680">
        <f t="shared" si="10"/>
        <v>1879</v>
      </c>
      <c r="DN10" s="680">
        <f t="shared" si="10"/>
        <v>1816</v>
      </c>
      <c r="DO10" s="680">
        <f t="shared" si="10"/>
        <v>2141</v>
      </c>
      <c r="DP10" s="680">
        <f t="shared" si="10"/>
        <v>2210</v>
      </c>
      <c r="DQ10" s="778"/>
      <c r="DR10" s="676"/>
    </row>
    <row r="11" spans="1:122" s="556" customFormat="1" ht="14.25" x14ac:dyDescent="0.2">
      <c r="A11" s="677"/>
      <c r="B11" s="678" t="s">
        <v>307</v>
      </c>
      <c r="C11" s="699"/>
      <c r="D11" s="680">
        <f>'21.AM pakalpojums'!U10</f>
        <v>1116</v>
      </c>
      <c r="E11" s="680">
        <f>'21.AM pakalpojums'!V10</f>
        <v>1085</v>
      </c>
      <c r="F11" s="680">
        <f>'21.AM pakalpojums'!W10</f>
        <v>1147</v>
      </c>
      <c r="G11" s="680">
        <f>'21.AM pakalpojums'!X10</f>
        <v>1081</v>
      </c>
      <c r="H11" s="680">
        <f>'21.AM pakalpojums'!Y10</f>
        <v>1063</v>
      </c>
      <c r="I11" s="680">
        <f>'21.AM pakalpojums'!Z10</f>
        <v>1035</v>
      </c>
      <c r="J11" s="680">
        <f>'21.AM pakalpojums'!O10</f>
        <v>0</v>
      </c>
      <c r="K11" s="680">
        <f>'21.AM pakalpojums'!P10</f>
        <v>0</v>
      </c>
      <c r="L11" s="680">
        <f>'21.AM pakalpojums'!Q10</f>
        <v>0</v>
      </c>
      <c r="M11" s="680">
        <f>'21.AM pakalpojums'!R10</f>
        <v>0</v>
      </c>
      <c r="N11" s="680">
        <f>'21.AM pakalpojums'!S10</f>
        <v>24</v>
      </c>
      <c r="O11" s="680">
        <f>'21.AM pakalpojums'!T10</f>
        <v>78</v>
      </c>
      <c r="P11" s="680">
        <f t="shared" si="2"/>
        <v>1116</v>
      </c>
      <c r="Q11" s="680">
        <f t="shared" si="2"/>
        <v>1085</v>
      </c>
      <c r="R11" s="680">
        <f t="shared" si="2"/>
        <v>1147</v>
      </c>
      <c r="S11" s="680">
        <f t="shared" si="2"/>
        <v>1081</v>
      </c>
      <c r="T11" s="680">
        <f t="shared" si="2"/>
        <v>1087</v>
      </c>
      <c r="U11" s="680">
        <f t="shared" si="2"/>
        <v>1113</v>
      </c>
      <c r="V11" s="676"/>
      <c r="W11" s="680">
        <f>'22.GM pakalpojums'!I11</f>
        <v>24</v>
      </c>
      <c r="X11" s="680">
        <f>'22.GM pakalpojums'!J11</f>
        <v>21</v>
      </c>
      <c r="Y11" s="680">
        <f>'22.GM pakalpojums'!K11</f>
        <v>28</v>
      </c>
      <c r="Z11" s="680">
        <f>'22.GM pakalpojums'!L11</f>
        <v>37</v>
      </c>
      <c r="AA11" s="680">
        <f>'22.GM pakalpojums'!M11</f>
        <v>68</v>
      </c>
      <c r="AB11" s="680">
        <f>'22.GM pakalpojums'!N11</f>
        <v>80</v>
      </c>
      <c r="AC11" s="680">
        <f>'22.GM pakalpojums'!O11</f>
        <v>1</v>
      </c>
      <c r="AD11" s="680">
        <f>'22.GM pakalpojums'!P11</f>
        <v>0</v>
      </c>
      <c r="AE11" s="680">
        <f>'22.GM pakalpojums'!Q11</f>
        <v>0</v>
      </c>
      <c r="AF11" s="680">
        <f>'22.GM pakalpojums'!R11</f>
        <v>0</v>
      </c>
      <c r="AG11" s="680">
        <f>'22.GM pakalpojums'!S11</f>
        <v>0</v>
      </c>
      <c r="AH11" s="680">
        <f>'22.GM pakalpojums'!T11</f>
        <v>0</v>
      </c>
      <c r="AI11" s="680">
        <f t="shared" si="3"/>
        <v>25</v>
      </c>
      <c r="AJ11" s="680">
        <f t="shared" si="3"/>
        <v>21</v>
      </c>
      <c r="AK11" s="680">
        <f t="shared" si="3"/>
        <v>28</v>
      </c>
      <c r="AL11" s="680">
        <f t="shared" si="3"/>
        <v>37</v>
      </c>
      <c r="AM11" s="680">
        <f t="shared" si="3"/>
        <v>68</v>
      </c>
      <c r="AN11" s="680">
        <f t="shared" si="3"/>
        <v>80</v>
      </c>
      <c r="AO11" s="676"/>
      <c r="AP11" s="680">
        <f t="shared" si="11"/>
        <v>401</v>
      </c>
      <c r="AQ11" s="680">
        <f t="shared" si="4"/>
        <v>1405</v>
      </c>
      <c r="AR11" s="680">
        <f t="shared" si="4"/>
        <v>957</v>
      </c>
      <c r="AS11" s="680">
        <f t="shared" si="4"/>
        <v>118</v>
      </c>
      <c r="AT11" s="680">
        <f t="shared" si="4"/>
        <v>210</v>
      </c>
      <c r="AU11" s="680">
        <f t="shared" si="4"/>
        <v>255</v>
      </c>
      <c r="AV11" s="681"/>
      <c r="AW11" s="680">
        <f t="shared" si="12"/>
        <v>4</v>
      </c>
      <c r="AX11" s="680">
        <f t="shared" si="5"/>
        <v>1</v>
      </c>
      <c r="AY11" s="680">
        <f t="shared" si="5"/>
        <v>6</v>
      </c>
      <c r="AZ11" s="680">
        <f t="shared" si="5"/>
        <v>49</v>
      </c>
      <c r="BA11" s="680">
        <f t="shared" si="5"/>
        <v>124</v>
      </c>
      <c r="BB11" s="680">
        <f t="shared" si="5"/>
        <v>155</v>
      </c>
      <c r="BC11" s="681"/>
      <c r="BD11" s="680">
        <f t="shared" si="13"/>
        <v>405</v>
      </c>
      <c r="BE11" s="680">
        <f t="shared" si="6"/>
        <v>1406</v>
      </c>
      <c r="BF11" s="680">
        <f t="shared" si="6"/>
        <v>963</v>
      </c>
      <c r="BG11" s="680">
        <f t="shared" si="6"/>
        <v>167</v>
      </c>
      <c r="BH11" s="680">
        <f t="shared" si="6"/>
        <v>334</v>
      </c>
      <c r="BI11" s="680">
        <f t="shared" si="6"/>
        <v>410</v>
      </c>
      <c r="BJ11" s="681"/>
      <c r="BK11" s="680">
        <f>'19. DAC_ klienti '!U10</f>
        <v>260</v>
      </c>
      <c r="BL11" s="680">
        <f>'19. DAC_ klienti '!V10</f>
        <v>1299</v>
      </c>
      <c r="BM11" s="680">
        <f>'19. DAC_ klienti '!W10</f>
        <v>835</v>
      </c>
      <c r="BN11" s="680">
        <f>'19. DAC_ klienti '!X10</f>
        <v>3</v>
      </c>
      <c r="BO11" s="680">
        <f>'19. DAC_ klienti '!Y10</f>
        <v>2</v>
      </c>
      <c r="BP11" s="680">
        <f>'19. DAC_ klienti '!Z10</f>
        <v>1</v>
      </c>
      <c r="BQ11" s="681"/>
      <c r="BR11" s="680">
        <f>'19. DAC_ klienti '!C10+'19. DAC_ klienti '!I10</f>
        <v>141</v>
      </c>
      <c r="BS11" s="680">
        <f>'19. DAC_ klienti '!D10+'19. DAC_ klienti '!J10</f>
        <v>106</v>
      </c>
      <c r="BT11" s="680">
        <f>'19. DAC_ klienti '!E10+'19. DAC_ klienti '!K10</f>
        <v>122</v>
      </c>
      <c r="BU11" s="680">
        <f>'19. DAC_ klienti '!F10+'19. DAC_ klienti '!L10</f>
        <v>115</v>
      </c>
      <c r="BV11" s="680">
        <f>'19. DAC_ klienti '!G10+'19. DAC_ klienti '!M10</f>
        <v>208</v>
      </c>
      <c r="BW11" s="680">
        <f>'19. DAC_ klienti '!H10+'19. DAC_ klienti '!N10</f>
        <v>254</v>
      </c>
      <c r="BX11" s="681"/>
      <c r="BY11" s="680">
        <f>'19. DAC_ klienti '!O10</f>
        <v>4</v>
      </c>
      <c r="BZ11" s="680">
        <f>'19. DAC_ klienti '!P10</f>
        <v>1</v>
      </c>
      <c r="CA11" s="680">
        <f>'19. DAC_ klienti '!Q10</f>
        <v>6</v>
      </c>
      <c r="CB11" s="680">
        <f>'19. DAC_ klienti '!R10</f>
        <v>49</v>
      </c>
      <c r="CC11" s="680">
        <f>'19. DAC_ klienti '!S10</f>
        <v>124</v>
      </c>
      <c r="CD11" s="680">
        <f>'19. DAC_ klienti '!T10</f>
        <v>155</v>
      </c>
      <c r="CE11" s="681"/>
      <c r="CF11" s="676"/>
      <c r="CG11" s="768">
        <v>0</v>
      </c>
      <c r="CH11" s="680">
        <v>0</v>
      </c>
      <c r="CI11" s="680">
        <v>0</v>
      </c>
      <c r="CJ11" s="680">
        <v>0</v>
      </c>
      <c r="CK11" s="680">
        <v>2</v>
      </c>
      <c r="CL11" s="680">
        <v>24</v>
      </c>
      <c r="CM11" s="778"/>
      <c r="CN11" s="676"/>
      <c r="CO11" s="768">
        <f t="shared" si="7"/>
        <v>1141</v>
      </c>
      <c r="CP11" s="680">
        <f t="shared" si="7"/>
        <v>1106</v>
      </c>
      <c r="CQ11" s="680">
        <f t="shared" si="7"/>
        <v>1175</v>
      </c>
      <c r="CR11" s="680">
        <f t="shared" si="7"/>
        <v>1118</v>
      </c>
      <c r="CS11" s="680">
        <f t="shared" si="7"/>
        <v>1157</v>
      </c>
      <c r="CT11" s="680">
        <f t="shared" si="7"/>
        <v>1217</v>
      </c>
      <c r="CU11" s="778"/>
      <c r="CV11" s="676"/>
      <c r="CW11" s="680">
        <f t="shared" si="14"/>
        <v>1563</v>
      </c>
      <c r="CX11" s="680">
        <f t="shared" si="14"/>
        <v>1697</v>
      </c>
      <c r="CY11" s="680">
        <f t="shared" si="14"/>
        <v>1560</v>
      </c>
      <c r="CZ11" s="680">
        <f t="shared" si="14"/>
        <v>1628</v>
      </c>
      <c r="DA11" s="680">
        <f t="shared" si="14"/>
        <v>1696</v>
      </c>
      <c r="DB11" s="680">
        <f t="shared" si="14"/>
        <v>1758</v>
      </c>
      <c r="DC11" s="681"/>
      <c r="DD11" s="680">
        <f t="shared" si="15"/>
        <v>0</v>
      </c>
      <c r="DE11" s="680">
        <f t="shared" si="15"/>
        <v>0</v>
      </c>
      <c r="DF11" s="680">
        <f t="shared" si="15"/>
        <v>0</v>
      </c>
      <c r="DG11" s="680">
        <f t="shared" si="15"/>
        <v>0</v>
      </c>
      <c r="DH11" s="680">
        <f t="shared" si="15"/>
        <v>0</v>
      </c>
      <c r="DI11" s="680">
        <f t="shared" si="15"/>
        <v>0</v>
      </c>
      <c r="DJ11" s="681"/>
      <c r="DK11" s="680">
        <f t="shared" si="16"/>
        <v>1563</v>
      </c>
      <c r="DL11" s="680">
        <f t="shared" si="10"/>
        <v>1697</v>
      </c>
      <c r="DM11" s="680">
        <f t="shared" si="10"/>
        <v>1560</v>
      </c>
      <c r="DN11" s="680">
        <f t="shared" si="10"/>
        <v>1628</v>
      </c>
      <c r="DO11" s="680">
        <f t="shared" si="10"/>
        <v>1696</v>
      </c>
      <c r="DP11" s="680">
        <f t="shared" si="10"/>
        <v>1758</v>
      </c>
      <c r="DQ11" s="778"/>
      <c r="DR11" s="676"/>
    </row>
    <row r="12" spans="1:122" s="556" customFormat="1" ht="14.25" x14ac:dyDescent="0.2">
      <c r="A12" s="677"/>
      <c r="B12" s="678" t="s">
        <v>308</v>
      </c>
      <c r="C12" s="699"/>
      <c r="D12" s="680">
        <f>'21.AM pakalpojums'!U11</f>
        <v>1387</v>
      </c>
      <c r="E12" s="680">
        <f>'21.AM pakalpojums'!V11</f>
        <v>1316</v>
      </c>
      <c r="F12" s="680">
        <f>'21.AM pakalpojums'!W11</f>
        <v>1320</v>
      </c>
      <c r="G12" s="680">
        <f>'21.AM pakalpojums'!X11</f>
        <v>1350</v>
      </c>
      <c r="H12" s="680">
        <f>'21.AM pakalpojums'!Y11</f>
        <v>1204</v>
      </c>
      <c r="I12" s="680">
        <f>'21.AM pakalpojums'!Z11</f>
        <v>1078</v>
      </c>
      <c r="J12" s="680">
        <f>'21.AM pakalpojums'!O11</f>
        <v>0</v>
      </c>
      <c r="K12" s="680">
        <f>'21.AM pakalpojums'!P11</f>
        <v>0</v>
      </c>
      <c r="L12" s="680">
        <f>'21.AM pakalpojums'!Q11</f>
        <v>1</v>
      </c>
      <c r="M12" s="680">
        <f>'21.AM pakalpojums'!R11</f>
        <v>3</v>
      </c>
      <c r="N12" s="680">
        <f>'21.AM pakalpojums'!S11</f>
        <v>5</v>
      </c>
      <c r="O12" s="680">
        <f>'21.AM pakalpojums'!T11</f>
        <v>5</v>
      </c>
      <c r="P12" s="680">
        <f t="shared" si="2"/>
        <v>1387</v>
      </c>
      <c r="Q12" s="680">
        <f t="shared" si="2"/>
        <v>1316</v>
      </c>
      <c r="R12" s="680">
        <f t="shared" si="2"/>
        <v>1321</v>
      </c>
      <c r="S12" s="680">
        <f t="shared" si="2"/>
        <v>1353</v>
      </c>
      <c r="T12" s="680">
        <f t="shared" si="2"/>
        <v>1209</v>
      </c>
      <c r="U12" s="680">
        <f t="shared" si="2"/>
        <v>1083</v>
      </c>
      <c r="V12" s="676"/>
      <c r="W12" s="680">
        <f>'22.GM pakalpojums'!I12</f>
        <v>5</v>
      </c>
      <c r="X12" s="680">
        <f>'22.GM pakalpojums'!J12</f>
        <v>3</v>
      </c>
      <c r="Y12" s="680">
        <f>'22.GM pakalpojums'!K12</f>
        <v>4</v>
      </c>
      <c r="Z12" s="680">
        <f>'22.GM pakalpojums'!L12</f>
        <v>6</v>
      </c>
      <c r="AA12" s="680">
        <f>'22.GM pakalpojums'!M12</f>
        <v>47</v>
      </c>
      <c r="AB12" s="680">
        <f>'22.GM pakalpojums'!N12</f>
        <v>47</v>
      </c>
      <c r="AC12" s="680">
        <f>'22.GM pakalpojums'!O12</f>
        <v>0</v>
      </c>
      <c r="AD12" s="680">
        <f>'22.GM pakalpojums'!P12</f>
        <v>0</v>
      </c>
      <c r="AE12" s="680">
        <f>'22.GM pakalpojums'!Q12</f>
        <v>0</v>
      </c>
      <c r="AF12" s="680">
        <f>'22.GM pakalpojums'!R12</f>
        <v>0</v>
      </c>
      <c r="AG12" s="680">
        <f>'22.GM pakalpojums'!S12</f>
        <v>0</v>
      </c>
      <c r="AH12" s="680">
        <f>'22.GM pakalpojums'!T12</f>
        <v>0</v>
      </c>
      <c r="AI12" s="680">
        <f t="shared" si="3"/>
        <v>5</v>
      </c>
      <c r="AJ12" s="680">
        <f t="shared" si="3"/>
        <v>3</v>
      </c>
      <c r="AK12" s="680">
        <f t="shared" si="3"/>
        <v>4</v>
      </c>
      <c r="AL12" s="680">
        <f t="shared" si="3"/>
        <v>6</v>
      </c>
      <c r="AM12" s="680">
        <f t="shared" si="3"/>
        <v>47</v>
      </c>
      <c r="AN12" s="680">
        <f t="shared" si="3"/>
        <v>47</v>
      </c>
      <c r="AO12" s="676"/>
      <c r="AP12" s="680">
        <f t="shared" si="11"/>
        <v>4528</v>
      </c>
      <c r="AQ12" s="680">
        <f t="shared" si="4"/>
        <v>211</v>
      </c>
      <c r="AR12" s="680">
        <f t="shared" si="4"/>
        <v>179</v>
      </c>
      <c r="AS12" s="680">
        <f t="shared" si="4"/>
        <v>88</v>
      </c>
      <c r="AT12" s="680">
        <f t="shared" si="4"/>
        <v>167</v>
      </c>
      <c r="AU12" s="680">
        <f t="shared" si="4"/>
        <v>155</v>
      </c>
      <c r="AV12" s="681"/>
      <c r="AW12" s="680">
        <f t="shared" si="12"/>
        <v>0</v>
      </c>
      <c r="AX12" s="680">
        <f t="shared" si="5"/>
        <v>0</v>
      </c>
      <c r="AY12" s="680">
        <f t="shared" si="5"/>
        <v>0</v>
      </c>
      <c r="AZ12" s="680">
        <f t="shared" si="5"/>
        <v>0</v>
      </c>
      <c r="BA12" s="680">
        <f t="shared" si="5"/>
        <v>4</v>
      </c>
      <c r="BB12" s="680">
        <f t="shared" si="5"/>
        <v>4</v>
      </c>
      <c r="BC12" s="681"/>
      <c r="BD12" s="680">
        <f t="shared" si="13"/>
        <v>4528</v>
      </c>
      <c r="BE12" s="680">
        <f t="shared" si="6"/>
        <v>211</v>
      </c>
      <c r="BF12" s="680">
        <f t="shared" si="6"/>
        <v>179</v>
      </c>
      <c r="BG12" s="680">
        <f t="shared" si="6"/>
        <v>88</v>
      </c>
      <c r="BH12" s="680">
        <f t="shared" si="6"/>
        <v>171</v>
      </c>
      <c r="BI12" s="680">
        <f t="shared" si="6"/>
        <v>159</v>
      </c>
      <c r="BJ12" s="681"/>
      <c r="BK12" s="680">
        <f>'19. DAC_ klienti '!U11</f>
        <v>4424</v>
      </c>
      <c r="BL12" s="680">
        <f>'19. DAC_ klienti '!V11</f>
        <v>95</v>
      </c>
      <c r="BM12" s="680">
        <f>'19. DAC_ klienti '!W11</f>
        <v>70</v>
      </c>
      <c r="BN12" s="680">
        <f>'19. DAC_ klienti '!X11</f>
        <v>6</v>
      </c>
      <c r="BO12" s="680">
        <f>'19. DAC_ klienti '!Y11</f>
        <v>6</v>
      </c>
      <c r="BP12" s="680">
        <f>'19. DAC_ klienti '!Z11</f>
        <v>0</v>
      </c>
      <c r="BQ12" s="681"/>
      <c r="BR12" s="680">
        <f>'19. DAC_ klienti '!C11+'19. DAC_ klienti '!I11</f>
        <v>104</v>
      </c>
      <c r="BS12" s="680">
        <f>'19. DAC_ klienti '!D11+'19. DAC_ klienti '!J11</f>
        <v>116</v>
      </c>
      <c r="BT12" s="680">
        <f>'19. DAC_ klienti '!E11+'19. DAC_ klienti '!K11</f>
        <v>109</v>
      </c>
      <c r="BU12" s="680">
        <f>'19. DAC_ klienti '!F11+'19. DAC_ klienti '!L11</f>
        <v>82</v>
      </c>
      <c r="BV12" s="680">
        <f>'19. DAC_ klienti '!G11+'19. DAC_ klienti '!M11</f>
        <v>161</v>
      </c>
      <c r="BW12" s="680">
        <f>'19. DAC_ klienti '!H11+'19. DAC_ klienti '!N11</f>
        <v>155</v>
      </c>
      <c r="BX12" s="681"/>
      <c r="BY12" s="680">
        <f>'19. DAC_ klienti '!O11</f>
        <v>0</v>
      </c>
      <c r="BZ12" s="680">
        <f>'19. DAC_ klienti '!P11</f>
        <v>0</v>
      </c>
      <c r="CA12" s="680">
        <f>'19. DAC_ klienti '!Q11</f>
        <v>0</v>
      </c>
      <c r="CB12" s="680">
        <f>'19. DAC_ klienti '!R11</f>
        <v>0</v>
      </c>
      <c r="CC12" s="680">
        <f>'19. DAC_ klienti '!S11</f>
        <v>4</v>
      </c>
      <c r="CD12" s="680">
        <f>'19. DAC_ klienti '!T11</f>
        <v>4</v>
      </c>
      <c r="CE12" s="681"/>
      <c r="CF12" s="676"/>
      <c r="CG12" s="768">
        <v>0</v>
      </c>
      <c r="CH12" s="680">
        <v>0</v>
      </c>
      <c r="CI12" s="680">
        <v>0</v>
      </c>
      <c r="CJ12" s="680">
        <v>0</v>
      </c>
      <c r="CK12" s="680">
        <v>1</v>
      </c>
      <c r="CL12" s="680">
        <v>0</v>
      </c>
      <c r="CM12" s="778"/>
      <c r="CN12" s="676"/>
      <c r="CO12" s="768">
        <f t="shared" si="7"/>
        <v>1392</v>
      </c>
      <c r="CP12" s="680">
        <f t="shared" si="7"/>
        <v>1319</v>
      </c>
      <c r="CQ12" s="680">
        <f t="shared" si="7"/>
        <v>1325</v>
      </c>
      <c r="CR12" s="680">
        <f t="shared" si="7"/>
        <v>1359</v>
      </c>
      <c r="CS12" s="680">
        <f t="shared" si="7"/>
        <v>1257</v>
      </c>
      <c r="CT12" s="680">
        <f t="shared" si="7"/>
        <v>1130</v>
      </c>
      <c r="CU12" s="778"/>
      <c r="CV12" s="676"/>
      <c r="CW12" s="680">
        <f t="shared" si="14"/>
        <v>2536</v>
      </c>
      <c r="CX12" s="680">
        <f t="shared" si="14"/>
        <v>2588</v>
      </c>
      <c r="CY12" s="680">
        <f t="shared" si="14"/>
        <v>2415</v>
      </c>
      <c r="CZ12" s="680">
        <f t="shared" si="14"/>
        <v>1873</v>
      </c>
      <c r="DA12" s="680">
        <f t="shared" si="14"/>
        <v>1938</v>
      </c>
      <c r="DB12" s="680">
        <f t="shared" si="14"/>
        <v>1970</v>
      </c>
      <c r="DC12" s="681"/>
      <c r="DD12" s="680">
        <f t="shared" si="15"/>
        <v>0</v>
      </c>
      <c r="DE12" s="680">
        <f t="shared" si="15"/>
        <v>0</v>
      </c>
      <c r="DF12" s="680">
        <f t="shared" si="15"/>
        <v>0</v>
      </c>
      <c r="DG12" s="680">
        <f t="shared" si="15"/>
        <v>0</v>
      </c>
      <c r="DH12" s="680">
        <f t="shared" si="15"/>
        <v>0</v>
      </c>
      <c r="DI12" s="680">
        <f t="shared" si="15"/>
        <v>0</v>
      </c>
      <c r="DJ12" s="681"/>
      <c r="DK12" s="680">
        <f t="shared" si="16"/>
        <v>2536</v>
      </c>
      <c r="DL12" s="680">
        <f t="shared" si="10"/>
        <v>2588</v>
      </c>
      <c r="DM12" s="680">
        <f t="shared" si="10"/>
        <v>2415</v>
      </c>
      <c r="DN12" s="680">
        <f t="shared" si="10"/>
        <v>1873</v>
      </c>
      <c r="DO12" s="680">
        <f t="shared" si="10"/>
        <v>1938</v>
      </c>
      <c r="DP12" s="680">
        <f t="shared" si="10"/>
        <v>1970</v>
      </c>
      <c r="DQ12" s="778"/>
      <c r="DR12" s="676"/>
    </row>
    <row r="13" spans="1:122" s="556" customFormat="1" thickBot="1" x14ac:dyDescent="0.25">
      <c r="A13" s="682"/>
      <c r="B13" s="683" t="s">
        <v>309</v>
      </c>
      <c r="C13" s="769"/>
      <c r="D13" s="684">
        <f>'21.AM pakalpojums'!U12</f>
        <v>773</v>
      </c>
      <c r="E13" s="684">
        <f>'21.AM pakalpojums'!V12</f>
        <v>850</v>
      </c>
      <c r="F13" s="684">
        <f>'21.AM pakalpojums'!W12</f>
        <v>917</v>
      </c>
      <c r="G13" s="684">
        <f>'21.AM pakalpojums'!X12</f>
        <v>1246</v>
      </c>
      <c r="H13" s="684">
        <f>'21.AM pakalpojums'!Y12</f>
        <v>948</v>
      </c>
      <c r="I13" s="684">
        <f>'21.AM pakalpojums'!Z12</f>
        <v>976</v>
      </c>
      <c r="J13" s="684">
        <f>'21.AM pakalpojums'!O12</f>
        <v>14</v>
      </c>
      <c r="K13" s="684">
        <f>'21.AM pakalpojums'!P12</f>
        <v>1</v>
      </c>
      <c r="L13" s="684">
        <f>'21.AM pakalpojums'!Q12</f>
        <v>6</v>
      </c>
      <c r="M13" s="684">
        <f>'21.AM pakalpojums'!R12</f>
        <v>0</v>
      </c>
      <c r="N13" s="684">
        <f>'21.AM pakalpojums'!S12</f>
        <v>29</v>
      </c>
      <c r="O13" s="684">
        <f>'21.AM pakalpojums'!T12</f>
        <v>72</v>
      </c>
      <c r="P13" s="684">
        <f t="shared" si="2"/>
        <v>787</v>
      </c>
      <c r="Q13" s="684">
        <f t="shared" si="2"/>
        <v>851</v>
      </c>
      <c r="R13" s="684">
        <f t="shared" si="2"/>
        <v>923</v>
      </c>
      <c r="S13" s="684">
        <f t="shared" si="2"/>
        <v>1246</v>
      </c>
      <c r="T13" s="684">
        <f t="shared" si="2"/>
        <v>977</v>
      </c>
      <c r="U13" s="684">
        <f t="shared" si="2"/>
        <v>1048</v>
      </c>
      <c r="V13" s="686"/>
      <c r="W13" s="684">
        <f>'22.GM pakalpojums'!I13</f>
        <v>37</v>
      </c>
      <c r="X13" s="684">
        <f>'22.GM pakalpojums'!J13</f>
        <v>39</v>
      </c>
      <c r="Y13" s="684">
        <f>'22.GM pakalpojums'!K13</f>
        <v>51</v>
      </c>
      <c r="Z13" s="684">
        <f>'22.GM pakalpojums'!L13</f>
        <v>57</v>
      </c>
      <c r="AA13" s="684">
        <f>'22.GM pakalpojums'!M13</f>
        <v>82</v>
      </c>
      <c r="AB13" s="684">
        <f>'22.GM pakalpojums'!N13</f>
        <v>100</v>
      </c>
      <c r="AC13" s="684">
        <f>'22.GM pakalpojums'!O13</f>
        <v>0</v>
      </c>
      <c r="AD13" s="684">
        <f>'22.GM pakalpojums'!P13</f>
        <v>0</v>
      </c>
      <c r="AE13" s="684">
        <f>'22.GM pakalpojums'!Q13</f>
        <v>0</v>
      </c>
      <c r="AF13" s="684">
        <f>'22.GM pakalpojums'!R13</f>
        <v>0</v>
      </c>
      <c r="AG13" s="684">
        <f>'22.GM pakalpojums'!S13</f>
        <v>0</v>
      </c>
      <c r="AH13" s="684">
        <f>'22.GM pakalpojums'!T13</f>
        <v>0</v>
      </c>
      <c r="AI13" s="684">
        <f t="shared" si="3"/>
        <v>37</v>
      </c>
      <c r="AJ13" s="684">
        <f t="shared" si="3"/>
        <v>39</v>
      </c>
      <c r="AK13" s="684">
        <f t="shared" si="3"/>
        <v>51</v>
      </c>
      <c r="AL13" s="684">
        <f t="shared" si="3"/>
        <v>57</v>
      </c>
      <c r="AM13" s="684">
        <f t="shared" si="3"/>
        <v>82</v>
      </c>
      <c r="AN13" s="684">
        <f t="shared" si="3"/>
        <v>100</v>
      </c>
      <c r="AO13" s="686"/>
      <c r="AP13" s="684">
        <f t="shared" si="11"/>
        <v>309</v>
      </c>
      <c r="AQ13" s="684">
        <f t="shared" si="4"/>
        <v>299</v>
      </c>
      <c r="AR13" s="684">
        <f t="shared" si="4"/>
        <v>241</v>
      </c>
      <c r="AS13" s="684">
        <f t="shared" si="4"/>
        <v>235</v>
      </c>
      <c r="AT13" s="684">
        <f t="shared" si="4"/>
        <v>177</v>
      </c>
      <c r="AU13" s="684">
        <f t="shared" si="4"/>
        <v>236</v>
      </c>
      <c r="AV13" s="685"/>
      <c r="AW13" s="684">
        <f t="shared" si="12"/>
        <v>17</v>
      </c>
      <c r="AX13" s="684">
        <f t="shared" si="5"/>
        <v>17</v>
      </c>
      <c r="AY13" s="684">
        <f t="shared" si="5"/>
        <v>15</v>
      </c>
      <c r="AZ13" s="684">
        <f t="shared" si="5"/>
        <v>0</v>
      </c>
      <c r="BA13" s="684">
        <f t="shared" si="5"/>
        <v>27</v>
      </c>
      <c r="BB13" s="684">
        <f t="shared" si="5"/>
        <v>37</v>
      </c>
      <c r="BC13" s="685"/>
      <c r="BD13" s="684">
        <f t="shared" si="13"/>
        <v>326</v>
      </c>
      <c r="BE13" s="684">
        <f t="shared" si="6"/>
        <v>316</v>
      </c>
      <c r="BF13" s="684">
        <f t="shared" si="6"/>
        <v>256</v>
      </c>
      <c r="BG13" s="684">
        <f t="shared" si="6"/>
        <v>235</v>
      </c>
      <c r="BH13" s="684">
        <f t="shared" si="6"/>
        <v>204</v>
      </c>
      <c r="BI13" s="684">
        <f t="shared" si="6"/>
        <v>273</v>
      </c>
      <c r="BJ13" s="685"/>
      <c r="BK13" s="684">
        <f>'19. DAC_ klienti '!U12</f>
        <v>194</v>
      </c>
      <c r="BL13" s="684">
        <f>'19. DAC_ klienti '!V12</f>
        <v>176</v>
      </c>
      <c r="BM13" s="684">
        <f>'19. DAC_ klienti '!W12</f>
        <v>113</v>
      </c>
      <c r="BN13" s="684">
        <f>'19. DAC_ klienti '!X12</f>
        <v>57</v>
      </c>
      <c r="BO13" s="684">
        <f>'19. DAC_ klienti '!Y12</f>
        <v>0</v>
      </c>
      <c r="BP13" s="684">
        <f>'19. DAC_ klienti '!Z12</f>
        <v>23</v>
      </c>
      <c r="BQ13" s="685"/>
      <c r="BR13" s="684">
        <f>'19. DAC_ klienti '!C12+'19. DAC_ klienti '!I12</f>
        <v>115</v>
      </c>
      <c r="BS13" s="684">
        <f>'19. DAC_ klienti '!D12+'19. DAC_ klienti '!J12</f>
        <v>123</v>
      </c>
      <c r="BT13" s="684">
        <f>'19. DAC_ klienti '!E12+'19. DAC_ klienti '!K12</f>
        <v>128</v>
      </c>
      <c r="BU13" s="684">
        <f>'19. DAC_ klienti '!F12+'19. DAC_ klienti '!L12</f>
        <v>178</v>
      </c>
      <c r="BV13" s="684">
        <f>'19. DAC_ klienti '!G12+'19. DAC_ klienti '!M12</f>
        <v>177</v>
      </c>
      <c r="BW13" s="684">
        <f>'19. DAC_ klienti '!H12+'19. DAC_ klienti '!N12</f>
        <v>213</v>
      </c>
      <c r="BX13" s="685"/>
      <c r="BY13" s="684">
        <f>'19. DAC_ klienti '!O12</f>
        <v>17</v>
      </c>
      <c r="BZ13" s="684">
        <f>'19. DAC_ klienti '!P12</f>
        <v>17</v>
      </c>
      <c r="CA13" s="684">
        <f>'19. DAC_ klienti '!Q12</f>
        <v>15</v>
      </c>
      <c r="CB13" s="684">
        <f>'19. DAC_ klienti '!R12</f>
        <v>0</v>
      </c>
      <c r="CC13" s="684">
        <f>'19. DAC_ klienti '!S12</f>
        <v>27</v>
      </c>
      <c r="CD13" s="684">
        <f>'19. DAC_ klienti '!T12</f>
        <v>37</v>
      </c>
      <c r="CE13" s="685"/>
      <c r="CF13" s="686"/>
      <c r="CG13" s="770">
        <v>0</v>
      </c>
      <c r="CH13" s="684">
        <v>0</v>
      </c>
      <c r="CI13" s="684">
        <v>0</v>
      </c>
      <c r="CJ13" s="684">
        <v>0</v>
      </c>
      <c r="CK13" s="684">
        <v>26</v>
      </c>
      <c r="CL13" s="684">
        <v>120</v>
      </c>
      <c r="CM13" s="779"/>
      <c r="CN13" s="686"/>
      <c r="CO13" s="770">
        <f t="shared" si="7"/>
        <v>824</v>
      </c>
      <c r="CP13" s="684">
        <f t="shared" si="7"/>
        <v>890</v>
      </c>
      <c r="CQ13" s="684">
        <f t="shared" si="7"/>
        <v>974</v>
      </c>
      <c r="CR13" s="684">
        <f t="shared" si="7"/>
        <v>1303</v>
      </c>
      <c r="CS13" s="684">
        <f t="shared" si="7"/>
        <v>1085</v>
      </c>
      <c r="CT13" s="684">
        <f t="shared" si="7"/>
        <v>1268</v>
      </c>
      <c r="CU13" s="779"/>
      <c r="CV13" s="686"/>
      <c r="CW13" s="684">
        <f t="shared" si="14"/>
        <v>2992</v>
      </c>
      <c r="CX13" s="684">
        <f t="shared" si="14"/>
        <v>2999</v>
      </c>
      <c r="CY13" s="684">
        <f t="shared" si="14"/>
        <v>2736</v>
      </c>
      <c r="CZ13" s="684">
        <f t="shared" si="14"/>
        <v>3488</v>
      </c>
      <c r="DA13" s="684">
        <f t="shared" si="14"/>
        <v>3537</v>
      </c>
      <c r="DB13" s="684">
        <f t="shared" si="14"/>
        <v>3567</v>
      </c>
      <c r="DC13" s="685"/>
      <c r="DD13" s="684">
        <f t="shared" si="15"/>
        <v>33</v>
      </c>
      <c r="DE13" s="684">
        <f t="shared" si="15"/>
        <v>26</v>
      </c>
      <c r="DF13" s="684">
        <f t="shared" si="15"/>
        <v>29</v>
      </c>
      <c r="DG13" s="684">
        <f t="shared" si="15"/>
        <v>13</v>
      </c>
      <c r="DH13" s="684">
        <f t="shared" si="15"/>
        <v>8</v>
      </c>
      <c r="DI13" s="684">
        <f t="shared" si="15"/>
        <v>21</v>
      </c>
      <c r="DJ13" s="685"/>
      <c r="DK13" s="684">
        <f t="shared" si="16"/>
        <v>3025</v>
      </c>
      <c r="DL13" s="684">
        <f t="shared" si="10"/>
        <v>3025</v>
      </c>
      <c r="DM13" s="684">
        <f t="shared" si="10"/>
        <v>2765</v>
      </c>
      <c r="DN13" s="684">
        <f t="shared" si="10"/>
        <v>3501</v>
      </c>
      <c r="DO13" s="684">
        <f t="shared" si="10"/>
        <v>3545</v>
      </c>
      <c r="DP13" s="684">
        <f t="shared" si="10"/>
        <v>3588</v>
      </c>
      <c r="DQ13" s="779"/>
      <c r="DR13" s="676"/>
    </row>
    <row r="14" spans="1:122" x14ac:dyDescent="0.25">
      <c r="V14" s="131"/>
      <c r="AO14" s="131"/>
      <c r="CF14" s="131"/>
      <c r="CG14" s="131"/>
      <c r="CH14" s="131"/>
      <c r="CI14" s="131"/>
      <c r="CJ14" s="131"/>
      <c r="CK14" s="131"/>
      <c r="CL14" s="131"/>
      <c r="CM14" s="131"/>
      <c r="CN14" s="131"/>
      <c r="CO14" s="131"/>
      <c r="CP14" s="131"/>
      <c r="CQ14" s="131"/>
      <c r="CR14" s="131"/>
      <c r="CS14" s="131"/>
      <c r="CT14" s="131"/>
      <c r="CU14" s="131"/>
      <c r="CV14" s="131"/>
      <c r="DR14" s="131"/>
    </row>
    <row r="15" spans="1:122" ht="15.75" thickBot="1" x14ac:dyDescent="0.3">
      <c r="V15" s="131"/>
      <c r="AO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772">
        <f>SUM(CW16:CW20)</f>
        <v>7176</v>
      </c>
      <c r="CX15" s="772">
        <f t="shared" ref="CX15:DB15" si="17">SUM(CX16:CX20)</f>
        <v>7478</v>
      </c>
      <c r="CY15" s="772">
        <f t="shared" si="17"/>
        <v>6727</v>
      </c>
      <c r="CZ15" s="772">
        <f t="shared" si="17"/>
        <v>6636</v>
      </c>
      <c r="DA15" s="772">
        <f t="shared" si="17"/>
        <v>7105</v>
      </c>
      <c r="DB15" s="772">
        <f t="shared" si="17"/>
        <v>7659</v>
      </c>
      <c r="DC15" s="771" t="s">
        <v>376</v>
      </c>
      <c r="DD15" s="772">
        <f>SUM(DD16:DD20)</f>
        <v>16</v>
      </c>
      <c r="DE15" s="772">
        <f t="shared" ref="DE15:DI15" si="18">SUM(DE16:DE20)</f>
        <v>16</v>
      </c>
      <c r="DF15" s="772">
        <f t="shared" si="18"/>
        <v>19</v>
      </c>
      <c r="DG15" s="772">
        <f t="shared" si="18"/>
        <v>29</v>
      </c>
      <c r="DH15" s="772">
        <f t="shared" si="18"/>
        <v>16</v>
      </c>
      <c r="DI15" s="772">
        <f t="shared" si="18"/>
        <v>27</v>
      </c>
      <c r="DJ15" s="771" t="s">
        <v>376</v>
      </c>
      <c r="DK15" s="772">
        <f>SUM(DK16:DK20)</f>
        <v>7192</v>
      </c>
      <c r="DL15" s="772">
        <f t="shared" ref="DL15:DP15" si="19">SUM(DL16:DL20)</f>
        <v>7494</v>
      </c>
      <c r="DM15" s="772">
        <f t="shared" si="19"/>
        <v>6746</v>
      </c>
      <c r="DN15" s="772">
        <f t="shared" si="19"/>
        <v>6665</v>
      </c>
      <c r="DO15" s="772">
        <f t="shared" si="19"/>
        <v>7121</v>
      </c>
      <c r="DP15" s="772">
        <f t="shared" si="19"/>
        <v>7686</v>
      </c>
      <c r="DR15" s="131"/>
    </row>
    <row r="16" spans="1:122" x14ac:dyDescent="0.25">
      <c r="V16" s="131"/>
      <c r="AO16" s="131"/>
      <c r="CF16" s="131"/>
      <c r="CG16" s="131"/>
      <c r="CH16" s="131"/>
      <c r="CI16" s="131"/>
      <c r="CJ16" s="131"/>
      <c r="CK16" s="131"/>
      <c r="CL16" s="131"/>
      <c r="CM16" s="131"/>
      <c r="CN16" s="131"/>
      <c r="CO16" s="131"/>
      <c r="CP16" s="131"/>
      <c r="CQ16" s="131"/>
      <c r="CR16" s="131"/>
      <c r="CS16" s="131"/>
      <c r="CT16" s="131"/>
      <c r="CU16" s="131"/>
      <c r="CV16" s="131"/>
      <c r="CW16" s="672">
        <f>'16.Klienti_PSAC '!AA10</f>
        <v>1774</v>
      </c>
      <c r="CX16" s="672">
        <f>'16.Klienti_PSAC '!AB10</f>
        <v>1756</v>
      </c>
      <c r="CY16" s="672">
        <f>'16.Klienti_PSAC '!AC10</f>
        <v>1563</v>
      </c>
      <c r="CZ16" s="672">
        <f>'16.Klienti_PSAC '!AD10</f>
        <v>1392</v>
      </c>
      <c r="DA16" s="672">
        <f>'16.Klienti_PSAC '!AE10</f>
        <v>1369</v>
      </c>
      <c r="DB16" s="672">
        <f>'16.Klienti_PSAC '!AF10</f>
        <v>1540</v>
      </c>
      <c r="DC16" s="771"/>
      <c r="DD16" s="672">
        <f>'16.Klienti_PSAC '!U10</f>
        <v>0</v>
      </c>
      <c r="DE16" s="672">
        <f>'16.Klienti_PSAC '!V10</f>
        <v>0</v>
      </c>
      <c r="DF16" s="672">
        <f>'16.Klienti_PSAC '!W10</f>
        <v>0</v>
      </c>
      <c r="DG16" s="672">
        <f>'16.Klienti_PSAC '!X10</f>
        <v>0</v>
      </c>
      <c r="DH16" s="672">
        <f>'16.Klienti_PSAC '!Y10</f>
        <v>0</v>
      </c>
      <c r="DI16" s="672">
        <f>'16.Klienti_PSAC '!Z10</f>
        <v>0</v>
      </c>
      <c r="DJ16" s="771"/>
      <c r="DK16" s="672">
        <f>CW16+DD16</f>
        <v>1774</v>
      </c>
      <c r="DL16" s="672">
        <f t="shared" ref="DL16:DP20" si="20">CX16+DE16</f>
        <v>1756</v>
      </c>
      <c r="DM16" s="672">
        <f t="shared" si="20"/>
        <v>1563</v>
      </c>
      <c r="DN16" s="672">
        <f t="shared" si="20"/>
        <v>1392</v>
      </c>
      <c r="DO16" s="672">
        <f t="shared" si="20"/>
        <v>1369</v>
      </c>
      <c r="DP16" s="672">
        <f t="shared" si="20"/>
        <v>1540</v>
      </c>
      <c r="DR16" s="131"/>
    </row>
    <row r="17" spans="22:122" x14ac:dyDescent="0.25">
      <c r="V17" s="131"/>
      <c r="AO17" s="131"/>
      <c r="CF17" s="131"/>
      <c r="CG17" s="131"/>
      <c r="CH17" s="131"/>
      <c r="CI17" s="131"/>
      <c r="CJ17" s="131"/>
      <c r="CK17" s="131"/>
      <c r="CL17" s="131"/>
      <c r="CM17" s="131"/>
      <c r="CN17" s="131"/>
      <c r="CO17" s="131"/>
      <c r="CP17" s="131"/>
      <c r="CQ17" s="131"/>
      <c r="CR17" s="131"/>
      <c r="CS17" s="131"/>
      <c r="CT17" s="131"/>
      <c r="CU17" s="131"/>
      <c r="CV17" s="131"/>
      <c r="CW17" s="680">
        <f>'16.Klienti_PSAC '!AA11</f>
        <v>1176</v>
      </c>
      <c r="CX17" s="680">
        <f>'16.Klienti_PSAC '!AB11</f>
        <v>1231</v>
      </c>
      <c r="CY17" s="680">
        <f>'16.Klienti_PSAC '!AC11</f>
        <v>1145</v>
      </c>
      <c r="CZ17" s="680">
        <f>'16.Klienti_PSAC '!AD11</f>
        <v>986</v>
      </c>
      <c r="DA17" s="680">
        <f>'16.Klienti_PSAC '!AE11</f>
        <v>1307</v>
      </c>
      <c r="DB17" s="680">
        <f>'16.Klienti_PSAC '!AF11</f>
        <v>1401</v>
      </c>
      <c r="DC17" s="771"/>
      <c r="DD17" s="680">
        <f>'16.Klienti_PSAC '!U11</f>
        <v>16</v>
      </c>
      <c r="DE17" s="680">
        <f>'16.Klienti_PSAC '!V11</f>
        <v>16</v>
      </c>
      <c r="DF17" s="680">
        <f>'16.Klienti_PSAC '!W11</f>
        <v>12</v>
      </c>
      <c r="DG17" s="680">
        <f>'16.Klienti_PSAC '!X11</f>
        <v>16</v>
      </c>
      <c r="DH17" s="680">
        <f>'16.Klienti_PSAC '!Y11</f>
        <v>8</v>
      </c>
      <c r="DI17" s="680">
        <f>'16.Klienti_PSAC '!Z11</f>
        <v>6</v>
      </c>
      <c r="DJ17" s="771"/>
      <c r="DK17" s="680">
        <f t="shared" ref="DK17:DK20" si="21">CW17+DD17</f>
        <v>1192</v>
      </c>
      <c r="DL17" s="680">
        <f t="shared" si="20"/>
        <v>1247</v>
      </c>
      <c r="DM17" s="680">
        <f t="shared" si="20"/>
        <v>1157</v>
      </c>
      <c r="DN17" s="680">
        <f t="shared" si="20"/>
        <v>1002</v>
      </c>
      <c r="DO17" s="680">
        <f t="shared" si="20"/>
        <v>1315</v>
      </c>
      <c r="DP17" s="680">
        <f t="shared" si="20"/>
        <v>1407</v>
      </c>
      <c r="DR17" s="131"/>
    </row>
    <row r="18" spans="22:122" x14ac:dyDescent="0.25">
      <c r="V18" s="131"/>
      <c r="AO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680">
        <f>'16.Klienti_PSAC '!AA12</f>
        <v>1216</v>
      </c>
      <c r="CX18" s="680">
        <f>'16.Klienti_PSAC '!AB12</f>
        <v>1343</v>
      </c>
      <c r="CY18" s="680">
        <f>'16.Klienti_PSAC '!AC12</f>
        <v>1212</v>
      </c>
      <c r="CZ18" s="680">
        <f>'16.Klienti_PSAC '!AD12</f>
        <v>1277</v>
      </c>
      <c r="DA18" s="680">
        <f>'16.Klienti_PSAC '!AE12</f>
        <v>1326</v>
      </c>
      <c r="DB18" s="680">
        <f>'16.Klienti_PSAC '!AF12</f>
        <v>1389</v>
      </c>
      <c r="DC18" s="771"/>
      <c r="DD18" s="680">
        <f>'16.Klienti_PSAC '!U12</f>
        <v>0</v>
      </c>
      <c r="DE18" s="680">
        <f>'16.Klienti_PSAC '!V12</f>
        <v>0</v>
      </c>
      <c r="DF18" s="680">
        <f>'16.Klienti_PSAC '!W12</f>
        <v>0</v>
      </c>
      <c r="DG18" s="680">
        <f>'16.Klienti_PSAC '!X12</f>
        <v>0</v>
      </c>
      <c r="DH18" s="680">
        <f>'16.Klienti_PSAC '!Y12</f>
        <v>0</v>
      </c>
      <c r="DI18" s="680">
        <f>'16.Klienti_PSAC '!Z12</f>
        <v>0</v>
      </c>
      <c r="DJ18" s="771"/>
      <c r="DK18" s="680">
        <f t="shared" si="21"/>
        <v>1216</v>
      </c>
      <c r="DL18" s="680">
        <f t="shared" si="20"/>
        <v>1343</v>
      </c>
      <c r="DM18" s="680">
        <f t="shared" si="20"/>
        <v>1212</v>
      </c>
      <c r="DN18" s="680">
        <f t="shared" si="20"/>
        <v>1277</v>
      </c>
      <c r="DO18" s="680">
        <f t="shared" si="20"/>
        <v>1326</v>
      </c>
      <c r="DP18" s="680">
        <f t="shared" si="20"/>
        <v>1389</v>
      </c>
      <c r="DR18" s="131"/>
    </row>
    <row r="19" spans="22:122" x14ac:dyDescent="0.25">
      <c r="V19" s="131"/>
      <c r="AO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680">
        <f>'16.Klienti_PSAC '!AA13</f>
        <v>1752</v>
      </c>
      <c r="CX19" s="680">
        <f>'16.Klienti_PSAC '!AB13</f>
        <v>1857</v>
      </c>
      <c r="CY19" s="680">
        <f>'16.Klienti_PSAC '!AC13</f>
        <v>1688</v>
      </c>
      <c r="CZ19" s="680">
        <f>'16.Klienti_PSAC '!AD13</f>
        <v>1720</v>
      </c>
      <c r="DA19" s="680">
        <f>'16.Klienti_PSAC '!AE13</f>
        <v>1783</v>
      </c>
      <c r="DB19" s="680">
        <f>'16.Klienti_PSAC '!AF13</f>
        <v>1896</v>
      </c>
      <c r="DC19" s="771"/>
      <c r="DD19" s="680">
        <f>'16.Klienti_PSAC '!U13</f>
        <v>0</v>
      </c>
      <c r="DE19" s="680">
        <f>'16.Klienti_PSAC '!V13</f>
        <v>0</v>
      </c>
      <c r="DF19" s="680">
        <f>'16.Klienti_PSAC '!W13</f>
        <v>0</v>
      </c>
      <c r="DG19" s="680">
        <f>'16.Klienti_PSAC '!X13</f>
        <v>0</v>
      </c>
      <c r="DH19" s="680">
        <f>'16.Klienti_PSAC '!Y13</f>
        <v>0</v>
      </c>
      <c r="DI19" s="680">
        <f>'16.Klienti_PSAC '!Z13</f>
        <v>0</v>
      </c>
      <c r="DJ19" s="771"/>
      <c r="DK19" s="680">
        <f t="shared" si="21"/>
        <v>1752</v>
      </c>
      <c r="DL19" s="680">
        <f t="shared" si="20"/>
        <v>1857</v>
      </c>
      <c r="DM19" s="680">
        <f t="shared" si="20"/>
        <v>1688</v>
      </c>
      <c r="DN19" s="680">
        <f t="shared" si="20"/>
        <v>1720</v>
      </c>
      <c r="DO19" s="680">
        <f t="shared" si="20"/>
        <v>1783</v>
      </c>
      <c r="DP19" s="680">
        <f t="shared" si="20"/>
        <v>1896</v>
      </c>
      <c r="DR19" s="131"/>
    </row>
    <row r="20" spans="22:122" ht="15.75" thickBot="1" x14ac:dyDescent="0.3">
      <c r="V20" s="131"/>
      <c r="AO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684">
        <f>'16.Klienti_PSAC '!AA14</f>
        <v>1258</v>
      </c>
      <c r="CX20" s="684">
        <f>'16.Klienti_PSAC '!AB14</f>
        <v>1291</v>
      </c>
      <c r="CY20" s="684">
        <f>'16.Klienti_PSAC '!AC14</f>
        <v>1119</v>
      </c>
      <c r="CZ20" s="684">
        <f>'16.Klienti_PSAC '!AD14</f>
        <v>1261</v>
      </c>
      <c r="DA20" s="684">
        <f>'16.Klienti_PSAC '!AE14</f>
        <v>1320</v>
      </c>
      <c r="DB20" s="684">
        <f>'16.Klienti_PSAC '!AF14</f>
        <v>1433</v>
      </c>
      <c r="DC20" s="771"/>
      <c r="DD20" s="684">
        <f>'16.Klienti_PSAC '!U14</f>
        <v>0</v>
      </c>
      <c r="DE20" s="684">
        <f>'16.Klienti_PSAC '!V14</f>
        <v>0</v>
      </c>
      <c r="DF20" s="684">
        <f>'16.Klienti_PSAC '!W14</f>
        <v>7</v>
      </c>
      <c r="DG20" s="684">
        <f>'16.Klienti_PSAC '!X14</f>
        <v>13</v>
      </c>
      <c r="DH20" s="684">
        <f>'16.Klienti_PSAC '!Y14</f>
        <v>8</v>
      </c>
      <c r="DI20" s="684">
        <f>'16.Klienti_PSAC '!Z14</f>
        <v>21</v>
      </c>
      <c r="DJ20" s="771"/>
      <c r="DK20" s="684">
        <f t="shared" si="21"/>
        <v>1258</v>
      </c>
      <c r="DL20" s="684">
        <f t="shared" si="20"/>
        <v>1291</v>
      </c>
      <c r="DM20" s="684">
        <f t="shared" si="20"/>
        <v>1126</v>
      </c>
      <c r="DN20" s="684">
        <f t="shared" si="20"/>
        <v>1274</v>
      </c>
      <c r="DO20" s="684">
        <f t="shared" si="20"/>
        <v>1328</v>
      </c>
      <c r="DP20" s="684">
        <f t="shared" si="20"/>
        <v>1454</v>
      </c>
      <c r="DR20" s="131"/>
    </row>
    <row r="21" spans="22:122" x14ac:dyDescent="0.25">
      <c r="V21" s="131"/>
      <c r="AO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DJ21" s="771"/>
      <c r="DR21" s="131"/>
    </row>
    <row r="22" spans="22:122" x14ac:dyDescent="0.25">
      <c r="V22" s="131"/>
      <c r="AO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DJ22" s="771"/>
      <c r="DR22" s="131"/>
    </row>
    <row r="23" spans="22:122" ht="15.75" thickBot="1" x14ac:dyDescent="0.3">
      <c r="V23" s="131"/>
      <c r="AO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772">
        <f>SUM(CW24:CW28)</f>
        <v>4832</v>
      </c>
      <c r="CX23" s="772">
        <f t="shared" ref="CX23" si="22">SUM(CX24:CX28)</f>
        <v>4689</v>
      </c>
      <c r="CY23" s="772">
        <f t="shared" ref="CY23" si="23">SUM(CY24:CY28)</f>
        <v>4372</v>
      </c>
      <c r="CZ23" s="772">
        <f t="shared" ref="CZ23" si="24">SUM(CZ24:CZ28)</f>
        <v>4430</v>
      </c>
      <c r="DA23" s="772">
        <f t="shared" ref="DA23" si="25">SUM(DA24:DA28)</f>
        <v>4421</v>
      </c>
      <c r="DB23" s="772">
        <f t="shared" ref="DB23" si="26">SUM(DB24:DB28)</f>
        <v>4204</v>
      </c>
      <c r="DC23" s="771" t="s">
        <v>377</v>
      </c>
      <c r="DD23" s="772">
        <f>SUM(DD24:DD28)</f>
        <v>207</v>
      </c>
      <c r="DE23" s="772">
        <f t="shared" ref="DE23" si="27">SUM(DE24:DE28)</f>
        <v>164</v>
      </c>
      <c r="DF23" s="772">
        <f t="shared" ref="DF23" si="28">SUM(DF24:DF28)</f>
        <v>151</v>
      </c>
      <c r="DG23" s="772">
        <f t="shared" ref="DG23" si="29">SUM(DG24:DG28)</f>
        <v>126</v>
      </c>
      <c r="DH23" s="772">
        <f t="shared" ref="DH23" si="30">SUM(DH24:DH28)</f>
        <v>113</v>
      </c>
      <c r="DI23" s="772">
        <f t="shared" ref="DI23" si="31">SUM(DI24:DI28)</f>
        <v>106</v>
      </c>
      <c r="DJ23" s="771" t="s">
        <v>377</v>
      </c>
      <c r="DK23" s="772">
        <f>SUM(DK24:DK28)</f>
        <v>5039</v>
      </c>
      <c r="DL23" s="772">
        <f t="shared" ref="DL23" si="32">SUM(DL24:DL28)</f>
        <v>4853</v>
      </c>
      <c r="DM23" s="772">
        <f t="shared" ref="DM23" si="33">SUM(DM24:DM28)</f>
        <v>4523</v>
      </c>
      <c r="DN23" s="772">
        <f t="shared" ref="DN23" si="34">SUM(DN24:DN28)</f>
        <v>4556</v>
      </c>
      <c r="DO23" s="772">
        <f t="shared" ref="DO23" si="35">SUM(DO24:DO28)</f>
        <v>4534</v>
      </c>
      <c r="DP23" s="772">
        <f t="shared" ref="DP23" si="36">SUM(DP24:DP28)</f>
        <v>4310</v>
      </c>
      <c r="DR23" s="131"/>
    </row>
    <row r="24" spans="22:122" x14ac:dyDescent="0.25">
      <c r="V24" s="131"/>
      <c r="AO24" s="131"/>
      <c r="CF24" s="131"/>
      <c r="CG24" s="131"/>
      <c r="CH24" s="131"/>
      <c r="CI24" s="131"/>
      <c r="CJ24" s="131"/>
      <c r="CK24" s="131"/>
      <c r="CL24" s="131"/>
      <c r="CM24" s="131"/>
      <c r="CN24" s="131"/>
      <c r="CO24" s="131"/>
      <c r="CP24" s="131"/>
      <c r="CQ24" s="131"/>
      <c r="CR24" s="131"/>
      <c r="CS24" s="131"/>
      <c r="CT24" s="131"/>
      <c r="CU24" s="131"/>
      <c r="CV24" s="131"/>
      <c r="CW24" s="672">
        <f>'14.Klienti_VSAC'!AA10</f>
        <v>1272</v>
      </c>
      <c r="CX24" s="672">
        <f>'14.Klienti_VSAC'!AB10</f>
        <v>1196</v>
      </c>
      <c r="CY24" s="672">
        <f>'14.Klienti_VSAC'!AC10</f>
        <v>984</v>
      </c>
      <c r="CZ24" s="672">
        <f>'14.Klienti_VSAC'!AD10</f>
        <v>907</v>
      </c>
      <c r="DA24" s="672">
        <f>'14.Klienti_VSAC'!AE10</f>
        <v>872</v>
      </c>
      <c r="DB24" s="672">
        <f>'14.Klienti_VSAC'!AF10</f>
        <v>842</v>
      </c>
      <c r="DD24" s="672">
        <f>'14.Klienti_VSAC'!U10</f>
        <v>137</v>
      </c>
      <c r="DE24" s="672">
        <f>'14.Klienti_VSAC'!V10</f>
        <v>107</v>
      </c>
      <c r="DF24" s="672">
        <f>'14.Klienti_VSAC'!W10</f>
        <v>103</v>
      </c>
      <c r="DG24" s="672">
        <f>'14.Klienti_VSAC'!X10</f>
        <v>104</v>
      </c>
      <c r="DH24" s="672">
        <f>'14.Klienti_VSAC'!Y10</f>
        <v>94</v>
      </c>
      <c r="DI24" s="672">
        <f>'14.Klienti_VSAC'!Z10</f>
        <v>88</v>
      </c>
      <c r="DJ24" s="771"/>
      <c r="DK24" s="672">
        <f>CW24+DD24</f>
        <v>1409</v>
      </c>
      <c r="DL24" s="672">
        <f t="shared" ref="DL24:DL28" si="37">CX24+DE24</f>
        <v>1303</v>
      </c>
      <c r="DM24" s="672">
        <f t="shared" ref="DM24:DM28" si="38">CY24+DF24</f>
        <v>1087</v>
      </c>
      <c r="DN24" s="672">
        <f t="shared" ref="DN24:DN28" si="39">CZ24+DG24</f>
        <v>1011</v>
      </c>
      <c r="DO24" s="672">
        <f t="shared" ref="DO24:DO28" si="40">DA24+DH24</f>
        <v>966</v>
      </c>
      <c r="DP24" s="672">
        <f t="shared" ref="DP24:DP28" si="41">DB24+DI24</f>
        <v>930</v>
      </c>
      <c r="DR24" s="131"/>
    </row>
    <row r="25" spans="22:122" x14ac:dyDescent="0.25">
      <c r="V25" s="131"/>
      <c r="AO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680">
        <f>'14.Klienti_VSAC'!AA11</f>
        <v>695</v>
      </c>
      <c r="CX25" s="680">
        <f>'14.Klienti_VSAC'!AB11</f>
        <v>700</v>
      </c>
      <c r="CY25" s="680">
        <f>'14.Klienti_VSAC'!AC11</f>
        <v>696</v>
      </c>
      <c r="CZ25" s="680">
        <f>'14.Klienti_VSAC'!AD11</f>
        <v>792</v>
      </c>
      <c r="DA25" s="680">
        <f>'14.Klienti_VSAC'!AE11</f>
        <v>807</v>
      </c>
      <c r="DB25" s="680">
        <f>'14.Klienti_VSAC'!AF11</f>
        <v>785</v>
      </c>
      <c r="DD25" s="680">
        <f>'14.Klienti_VSAC'!U11</f>
        <v>37</v>
      </c>
      <c r="DE25" s="680">
        <f>'14.Klienti_VSAC'!V11</f>
        <v>31</v>
      </c>
      <c r="DF25" s="680">
        <f>'14.Klienti_VSAC'!W11</f>
        <v>26</v>
      </c>
      <c r="DG25" s="680">
        <f>'14.Klienti_VSAC'!X11</f>
        <v>22</v>
      </c>
      <c r="DH25" s="680">
        <f>'14.Klienti_VSAC'!Y11</f>
        <v>19</v>
      </c>
      <c r="DI25" s="680">
        <f>'14.Klienti_VSAC'!Z11</f>
        <v>18</v>
      </c>
      <c r="DJ25" s="771"/>
      <c r="DK25" s="680">
        <f t="shared" ref="DK25:DK28" si="42">CW25+DD25</f>
        <v>732</v>
      </c>
      <c r="DL25" s="680">
        <f t="shared" si="37"/>
        <v>731</v>
      </c>
      <c r="DM25" s="680">
        <f t="shared" si="38"/>
        <v>722</v>
      </c>
      <c r="DN25" s="680">
        <f t="shared" si="39"/>
        <v>814</v>
      </c>
      <c r="DO25" s="680">
        <f t="shared" si="40"/>
        <v>826</v>
      </c>
      <c r="DP25" s="680">
        <f t="shared" si="41"/>
        <v>803</v>
      </c>
      <c r="DR25" s="131"/>
    </row>
    <row r="26" spans="22:122" x14ac:dyDescent="0.25">
      <c r="V26" s="131"/>
      <c r="AO26" s="131"/>
      <c r="CF26" s="131"/>
      <c r="CG26" s="131"/>
      <c r="CH26" s="131"/>
      <c r="CI26" s="131"/>
      <c r="CJ26" s="131"/>
      <c r="CK26" s="131"/>
      <c r="CL26" s="131"/>
      <c r="CM26" s="131"/>
      <c r="CN26" s="131"/>
      <c r="CO26" s="131"/>
      <c r="CP26" s="131"/>
      <c r="CQ26" s="131"/>
      <c r="CR26" s="131"/>
      <c r="CS26" s="131"/>
      <c r="CT26" s="131"/>
      <c r="CU26" s="131"/>
      <c r="CV26" s="131"/>
      <c r="CW26" s="680">
        <f>'14.Klienti_VSAC'!AA12</f>
        <v>347</v>
      </c>
      <c r="CX26" s="680">
        <f>'14.Klienti_VSAC'!AB12</f>
        <v>354</v>
      </c>
      <c r="CY26" s="680">
        <f>'14.Klienti_VSAC'!AC12</f>
        <v>348</v>
      </c>
      <c r="CZ26" s="680">
        <f>'14.Klienti_VSAC'!AD12</f>
        <v>351</v>
      </c>
      <c r="DA26" s="680">
        <f>'14.Klienti_VSAC'!AE12</f>
        <v>370</v>
      </c>
      <c r="DB26" s="680">
        <f>'14.Klienti_VSAC'!AF12</f>
        <v>369</v>
      </c>
      <c r="DD26" s="680">
        <f>'14.Klienti_VSAC'!U12</f>
        <v>0</v>
      </c>
      <c r="DE26" s="680">
        <f>'14.Klienti_VSAC'!V12</f>
        <v>0</v>
      </c>
      <c r="DF26" s="680">
        <f>'14.Klienti_VSAC'!W12</f>
        <v>0</v>
      </c>
      <c r="DG26" s="680">
        <f>'14.Klienti_VSAC'!X12</f>
        <v>0</v>
      </c>
      <c r="DH26" s="680">
        <f>'14.Klienti_VSAC'!Y12</f>
        <v>0</v>
      </c>
      <c r="DI26" s="680">
        <f>'14.Klienti_VSAC'!Z12</f>
        <v>0</v>
      </c>
      <c r="DJ26" s="771"/>
      <c r="DK26" s="680">
        <f t="shared" si="42"/>
        <v>347</v>
      </c>
      <c r="DL26" s="680">
        <f t="shared" si="37"/>
        <v>354</v>
      </c>
      <c r="DM26" s="680">
        <f t="shared" si="38"/>
        <v>348</v>
      </c>
      <c r="DN26" s="680">
        <f t="shared" si="39"/>
        <v>351</v>
      </c>
      <c r="DO26" s="680">
        <f t="shared" si="40"/>
        <v>370</v>
      </c>
      <c r="DP26" s="680">
        <f t="shared" si="41"/>
        <v>369</v>
      </c>
      <c r="DR26" s="131"/>
    </row>
    <row r="27" spans="22:122" x14ac:dyDescent="0.25">
      <c r="V27" s="131"/>
      <c r="AO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680">
        <f>'14.Klienti_VSAC'!AA13</f>
        <v>784</v>
      </c>
      <c r="CX27" s="680">
        <f>'14.Klienti_VSAC'!AB13</f>
        <v>731</v>
      </c>
      <c r="CY27" s="680">
        <f>'14.Klienti_VSAC'!AC13</f>
        <v>727</v>
      </c>
      <c r="CZ27" s="680">
        <f>'14.Klienti_VSAC'!AD13</f>
        <v>153</v>
      </c>
      <c r="DA27" s="680">
        <f>'14.Klienti_VSAC'!AE13</f>
        <v>155</v>
      </c>
      <c r="DB27" s="680">
        <f>'14.Klienti_VSAC'!AF13</f>
        <v>74</v>
      </c>
      <c r="DD27" s="680">
        <f>'14.Klienti_VSAC'!U13</f>
        <v>0</v>
      </c>
      <c r="DE27" s="680">
        <f>'14.Klienti_VSAC'!V13</f>
        <v>0</v>
      </c>
      <c r="DF27" s="680">
        <f>'14.Klienti_VSAC'!W13</f>
        <v>0</v>
      </c>
      <c r="DG27" s="680">
        <f>'14.Klienti_VSAC'!X13</f>
        <v>0</v>
      </c>
      <c r="DH27" s="680">
        <f>'14.Klienti_VSAC'!Y13</f>
        <v>0</v>
      </c>
      <c r="DI27" s="680">
        <f>'14.Klienti_VSAC'!Z13</f>
        <v>0</v>
      </c>
      <c r="DJ27" s="771"/>
      <c r="DK27" s="680">
        <f t="shared" si="42"/>
        <v>784</v>
      </c>
      <c r="DL27" s="680">
        <f t="shared" si="37"/>
        <v>731</v>
      </c>
      <c r="DM27" s="680">
        <f t="shared" si="38"/>
        <v>727</v>
      </c>
      <c r="DN27" s="680">
        <f t="shared" si="39"/>
        <v>153</v>
      </c>
      <c r="DO27" s="680">
        <f t="shared" si="40"/>
        <v>155</v>
      </c>
      <c r="DP27" s="680">
        <f t="shared" si="41"/>
        <v>74</v>
      </c>
      <c r="DR27" s="131"/>
    </row>
    <row r="28" spans="22:122" ht="15.75" thickBot="1" x14ac:dyDescent="0.3">
      <c r="V28" s="131"/>
      <c r="AO28" s="131"/>
      <c r="CF28" s="131"/>
      <c r="CG28" s="131"/>
      <c r="CH28" s="131"/>
      <c r="CI28" s="131"/>
      <c r="CJ28" s="131"/>
      <c r="CK28" s="131"/>
      <c r="CL28" s="131"/>
      <c r="CM28" s="131"/>
      <c r="CN28" s="131"/>
      <c r="CO28" s="131"/>
      <c r="CP28" s="131"/>
      <c r="CQ28" s="131"/>
      <c r="CR28" s="131"/>
      <c r="CS28" s="131"/>
      <c r="CT28" s="131"/>
      <c r="CU28" s="131"/>
      <c r="CV28" s="131"/>
      <c r="CW28" s="684">
        <f>'14.Klienti_VSAC'!AA14</f>
        <v>1734</v>
      </c>
      <c r="CX28" s="684">
        <f>'14.Klienti_VSAC'!AB14</f>
        <v>1708</v>
      </c>
      <c r="CY28" s="684">
        <f>'14.Klienti_VSAC'!AC14</f>
        <v>1617</v>
      </c>
      <c r="CZ28" s="684">
        <f>'14.Klienti_VSAC'!AD14</f>
        <v>2227</v>
      </c>
      <c r="DA28" s="684">
        <f>'14.Klienti_VSAC'!AE14</f>
        <v>2217</v>
      </c>
      <c r="DB28" s="684">
        <f>'14.Klienti_VSAC'!AF14</f>
        <v>2134</v>
      </c>
      <c r="DD28" s="684">
        <f>'14.Klienti_VSAC'!U14</f>
        <v>33</v>
      </c>
      <c r="DE28" s="684">
        <f>'14.Klienti_VSAC'!V14</f>
        <v>26</v>
      </c>
      <c r="DF28" s="684">
        <f>'14.Klienti_VSAC'!W14</f>
        <v>22</v>
      </c>
      <c r="DG28" s="684">
        <f>'14.Klienti_VSAC'!X14</f>
        <v>0</v>
      </c>
      <c r="DH28" s="684">
        <f>'14.Klienti_VSAC'!Y14</f>
        <v>0</v>
      </c>
      <c r="DI28" s="684">
        <f>'14.Klienti_VSAC'!Z14</f>
        <v>0</v>
      </c>
      <c r="DJ28" s="771"/>
      <c r="DK28" s="684">
        <f t="shared" si="42"/>
        <v>1767</v>
      </c>
      <c r="DL28" s="684">
        <f t="shared" si="37"/>
        <v>1734</v>
      </c>
      <c r="DM28" s="684">
        <f t="shared" si="38"/>
        <v>1639</v>
      </c>
      <c r="DN28" s="684">
        <f t="shared" si="39"/>
        <v>2227</v>
      </c>
      <c r="DO28" s="684">
        <f t="shared" si="40"/>
        <v>2217</v>
      </c>
      <c r="DP28" s="684">
        <f t="shared" si="41"/>
        <v>2134</v>
      </c>
      <c r="DR28" s="131"/>
    </row>
    <row r="29" spans="22:122" x14ac:dyDescent="0.25">
      <c r="V29" s="131"/>
      <c r="AO29" s="131"/>
      <c r="CF29" s="131"/>
      <c r="CG29" s="131"/>
      <c r="CH29" s="131"/>
      <c r="CI29" s="131"/>
      <c r="CJ29" s="131"/>
      <c r="CK29" s="131"/>
      <c r="CL29" s="131"/>
      <c r="CM29" s="131"/>
      <c r="CN29" s="131"/>
      <c r="CO29" s="131"/>
      <c r="CP29" s="131"/>
      <c r="CQ29" s="131"/>
      <c r="CR29" s="131"/>
      <c r="CS29" s="131"/>
      <c r="CT29" s="131"/>
      <c r="CU29" s="131"/>
      <c r="CV29" s="131"/>
      <c r="DJ29" s="771"/>
      <c r="DR29" s="131"/>
    </row>
    <row r="30" spans="22:122" x14ac:dyDescent="0.25">
      <c r="V30" s="131"/>
      <c r="AO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DR30" s="131"/>
    </row>
    <row r="31" spans="22:122" x14ac:dyDescent="0.25">
      <c r="V31" s="131"/>
      <c r="AO31" s="131"/>
      <c r="CF31" s="131"/>
      <c r="CG31" s="131"/>
      <c r="CH31" s="131"/>
      <c r="CI31" s="131"/>
      <c r="CJ31" s="131"/>
      <c r="CK31" s="131"/>
      <c r="CL31" s="131"/>
      <c r="CM31" s="131"/>
      <c r="CN31" s="131"/>
      <c r="CO31" s="131"/>
      <c r="CP31" s="131"/>
      <c r="CQ31" s="131"/>
      <c r="CR31" s="131"/>
      <c r="CS31" s="131"/>
      <c r="CT31" s="131"/>
      <c r="CU31" s="131"/>
      <c r="CV31" s="131"/>
      <c r="DR31" s="131"/>
    </row>
    <row r="32" spans="22:122" x14ac:dyDescent="0.25">
      <c r="V32" s="131"/>
      <c r="AO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1"/>
      <c r="CV32" s="131"/>
      <c r="DR32" s="131"/>
    </row>
    <row r="33" spans="22:122" x14ac:dyDescent="0.25">
      <c r="V33" s="131"/>
      <c r="AO33" s="131"/>
      <c r="CF33" s="131"/>
      <c r="CG33" s="131"/>
      <c r="CH33" s="131"/>
      <c r="CI33" s="131"/>
      <c r="CJ33" s="131"/>
      <c r="CK33" s="131"/>
      <c r="CL33" s="131"/>
      <c r="CM33" s="131"/>
      <c r="CN33" s="131"/>
      <c r="CO33" s="131"/>
      <c r="CP33" s="131"/>
      <c r="CQ33" s="131"/>
      <c r="CR33" s="131"/>
      <c r="CS33" s="131"/>
      <c r="CT33" s="131"/>
      <c r="CU33" s="131"/>
      <c r="CV33" s="131"/>
      <c r="DR33" s="131"/>
    </row>
    <row r="34" spans="22:122" x14ac:dyDescent="0.25">
      <c r="V34" s="131"/>
      <c r="AO34" s="131"/>
      <c r="CF34" s="131"/>
      <c r="CG34" s="131"/>
      <c r="CH34" s="131"/>
      <c r="CI34" s="131"/>
      <c r="CJ34" s="131"/>
      <c r="CK34" s="131"/>
      <c r="CL34" s="131"/>
      <c r="CM34" s="131"/>
      <c r="CN34" s="131"/>
      <c r="CO34" s="131"/>
      <c r="CP34" s="131"/>
      <c r="CQ34" s="131"/>
      <c r="CR34" s="131"/>
      <c r="CS34" s="131"/>
      <c r="CT34" s="131"/>
      <c r="CU34" s="131"/>
      <c r="CV34" s="131"/>
      <c r="DR34" s="131"/>
    </row>
    <row r="35" spans="22:122" x14ac:dyDescent="0.25">
      <c r="V35" s="131"/>
      <c r="AO35" s="131"/>
      <c r="CF35" s="131"/>
      <c r="CG35" s="131"/>
      <c r="CH35" s="131"/>
      <c r="CI35" s="131"/>
      <c r="CJ35" s="131"/>
      <c r="CK35" s="131"/>
      <c r="CL35" s="131"/>
      <c r="CM35" s="131"/>
      <c r="CN35" s="131"/>
      <c r="CO35" s="131"/>
      <c r="CP35" s="131"/>
      <c r="CQ35" s="131"/>
      <c r="CR35" s="131"/>
      <c r="CS35" s="131"/>
      <c r="CT35" s="131"/>
      <c r="CU35" s="131"/>
      <c r="CV35" s="131"/>
      <c r="DR35" s="131"/>
    </row>
    <row r="36" spans="22:122" x14ac:dyDescent="0.25">
      <c r="V36" s="131"/>
      <c r="AO36" s="131"/>
      <c r="CF36" s="131"/>
      <c r="CG36" s="131"/>
      <c r="CH36" s="131"/>
      <c r="CI36" s="131"/>
      <c r="CJ36" s="131"/>
      <c r="CK36" s="131"/>
      <c r="CL36" s="131"/>
      <c r="CM36" s="131"/>
      <c r="CN36" s="131"/>
      <c r="CO36" s="131"/>
      <c r="CP36" s="131"/>
      <c r="CQ36" s="131"/>
      <c r="CR36" s="131"/>
      <c r="CS36" s="131"/>
      <c r="CT36" s="131"/>
      <c r="CU36" s="131"/>
      <c r="CV36" s="131"/>
      <c r="DR36" s="131"/>
    </row>
    <row r="37" spans="22:122" x14ac:dyDescent="0.25">
      <c r="V37" s="131"/>
      <c r="AO37" s="131"/>
      <c r="CF37" s="131"/>
      <c r="CG37" s="131"/>
      <c r="CH37" s="131"/>
      <c r="CI37" s="131"/>
      <c r="CJ37" s="131"/>
      <c r="CK37" s="131"/>
      <c r="CL37" s="131"/>
      <c r="CM37" s="131"/>
      <c r="CN37" s="131"/>
      <c r="CO37" s="131"/>
      <c r="CP37" s="131"/>
      <c r="CQ37" s="131"/>
      <c r="CR37" s="131"/>
      <c r="CS37" s="131"/>
      <c r="CT37" s="131"/>
      <c r="CU37" s="131"/>
      <c r="CV37" s="131"/>
      <c r="DR37" s="131"/>
    </row>
    <row r="38" spans="22:122" x14ac:dyDescent="0.25">
      <c r="V38" s="131"/>
      <c r="AO38" s="131"/>
      <c r="CF38" s="131"/>
      <c r="CG38" s="131"/>
      <c r="CH38" s="131"/>
      <c r="CI38" s="131"/>
      <c r="CJ38" s="131"/>
      <c r="CK38" s="131"/>
      <c r="CL38" s="131"/>
      <c r="CM38" s="131"/>
      <c r="CN38" s="131"/>
      <c r="CO38" s="131"/>
      <c r="CP38" s="131"/>
      <c r="CQ38" s="131"/>
      <c r="CR38" s="131"/>
      <c r="CS38" s="131"/>
      <c r="CT38" s="131"/>
      <c r="CU38" s="131"/>
      <c r="CV38" s="131"/>
      <c r="DR38" s="131"/>
    </row>
    <row r="39" spans="22:122" x14ac:dyDescent="0.25">
      <c r="V39" s="131"/>
      <c r="AO39" s="131"/>
      <c r="CF39" s="131"/>
      <c r="CG39" s="131"/>
      <c r="CH39" s="131"/>
      <c r="CI39" s="131"/>
      <c r="CJ39" s="131"/>
      <c r="CK39" s="131"/>
      <c r="CL39" s="131"/>
      <c r="CM39" s="131"/>
      <c r="CN39" s="131"/>
      <c r="CO39" s="131"/>
      <c r="CP39" s="131"/>
      <c r="CQ39" s="131"/>
      <c r="CR39" s="131"/>
      <c r="CS39" s="131"/>
      <c r="CT39" s="131"/>
      <c r="CU39" s="131"/>
      <c r="CV39" s="131"/>
      <c r="DR39" s="131"/>
    </row>
    <row r="40" spans="22:122" x14ac:dyDescent="0.25">
      <c r="V40" s="131"/>
      <c r="AO40" s="131"/>
      <c r="CF40" s="131"/>
      <c r="CG40" s="131"/>
      <c r="CH40" s="131"/>
      <c r="CI40" s="131"/>
      <c r="CJ40" s="131"/>
      <c r="CK40" s="131"/>
      <c r="CL40" s="131"/>
      <c r="CM40" s="131"/>
      <c r="CN40" s="131"/>
      <c r="CO40" s="131"/>
      <c r="CP40" s="131"/>
      <c r="CQ40" s="131"/>
      <c r="CR40" s="131"/>
      <c r="CS40" s="131"/>
      <c r="CT40" s="131"/>
      <c r="CU40" s="131"/>
      <c r="CV40" s="131"/>
      <c r="DR40" s="131"/>
    </row>
    <row r="41" spans="22:122" x14ac:dyDescent="0.25">
      <c r="V41" s="131"/>
      <c r="AO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DR41" s="131"/>
    </row>
    <row r="42" spans="22:122" x14ac:dyDescent="0.25">
      <c r="V42" s="131"/>
      <c r="AO42" s="131"/>
      <c r="CF42" s="131"/>
      <c r="CG42" s="131"/>
      <c r="CH42" s="131"/>
      <c r="CI42" s="131"/>
      <c r="CJ42" s="131"/>
      <c r="CK42" s="131"/>
      <c r="CL42" s="131"/>
      <c r="CM42" s="131"/>
      <c r="CN42" s="131"/>
      <c r="CO42" s="131"/>
      <c r="CP42" s="131"/>
      <c r="CQ42" s="131"/>
      <c r="CR42" s="131"/>
      <c r="CS42" s="131"/>
      <c r="CT42" s="131"/>
      <c r="CU42" s="131"/>
      <c r="CV42" s="131"/>
      <c r="DR42" s="131"/>
    </row>
    <row r="43" spans="22:122" x14ac:dyDescent="0.25">
      <c r="V43" s="131"/>
      <c r="AO43" s="131"/>
      <c r="CF43" s="131"/>
      <c r="CG43" s="131"/>
      <c r="CH43" s="131"/>
      <c r="CI43" s="131"/>
      <c r="CJ43" s="131"/>
      <c r="CK43" s="131"/>
      <c r="CL43" s="131"/>
      <c r="CM43" s="131"/>
      <c r="CN43" s="131"/>
      <c r="CO43" s="131"/>
      <c r="CP43" s="131"/>
      <c r="CQ43" s="131"/>
      <c r="CR43" s="131"/>
      <c r="CS43" s="131"/>
      <c r="CT43" s="131"/>
      <c r="CU43" s="131"/>
      <c r="CV43" s="131"/>
      <c r="DR43" s="131"/>
    </row>
    <row r="44" spans="22:122" x14ac:dyDescent="0.25">
      <c r="V44" s="131"/>
      <c r="AO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1"/>
      <c r="CV44" s="131"/>
      <c r="DR44" s="131"/>
    </row>
    <row r="45" spans="22:122" x14ac:dyDescent="0.25">
      <c r="V45" s="131"/>
      <c r="AO45" s="131"/>
      <c r="CF45" s="131"/>
      <c r="CG45" s="131"/>
      <c r="CH45" s="131"/>
      <c r="CI45" s="131"/>
      <c r="CJ45" s="131"/>
      <c r="CK45" s="131"/>
      <c r="CL45" s="131"/>
      <c r="CM45" s="131"/>
      <c r="CN45" s="131"/>
      <c r="CO45" s="131"/>
      <c r="CP45" s="131"/>
      <c r="CQ45" s="131"/>
      <c r="CR45" s="131"/>
      <c r="CS45" s="131"/>
      <c r="CT45" s="131"/>
      <c r="CU45" s="131"/>
      <c r="CV45" s="131"/>
      <c r="DR45" s="131"/>
    </row>
    <row r="46" spans="22:122" x14ac:dyDescent="0.25">
      <c r="V46" s="131"/>
      <c r="AO46" s="131"/>
      <c r="CF46" s="131"/>
      <c r="CG46" s="131"/>
      <c r="CH46" s="131"/>
      <c r="CI46" s="131"/>
      <c r="CJ46" s="131"/>
      <c r="CK46" s="131"/>
      <c r="CL46" s="131"/>
      <c r="CM46" s="131"/>
      <c r="CN46" s="131"/>
      <c r="CO46" s="131"/>
      <c r="CP46" s="131"/>
      <c r="CQ46" s="131"/>
      <c r="CR46" s="131"/>
      <c r="CS46" s="131"/>
      <c r="CT46" s="131"/>
      <c r="CU46" s="131"/>
      <c r="CV46" s="131"/>
      <c r="DR46" s="131"/>
    </row>
    <row r="47" spans="22:122" x14ac:dyDescent="0.25">
      <c r="V47" s="131"/>
      <c r="AO47" s="131"/>
      <c r="CF47" s="131"/>
      <c r="CG47" s="131"/>
      <c r="CH47" s="131"/>
      <c r="CI47" s="131"/>
      <c r="CJ47" s="131"/>
      <c r="CK47" s="131"/>
      <c r="CL47" s="131"/>
      <c r="CM47" s="131"/>
      <c r="CN47" s="131"/>
      <c r="CO47" s="131"/>
      <c r="CP47" s="131"/>
      <c r="CQ47" s="131"/>
      <c r="CR47" s="131"/>
      <c r="CS47" s="131"/>
      <c r="CT47" s="131"/>
      <c r="CU47" s="131"/>
      <c r="CV47" s="131"/>
      <c r="DR47" s="131"/>
    </row>
    <row r="48" spans="22:122" x14ac:dyDescent="0.25">
      <c r="V48" s="131"/>
      <c r="AO48" s="131"/>
      <c r="CF48" s="131"/>
      <c r="CG48" s="131"/>
      <c r="CH48" s="131"/>
      <c r="CI48" s="131"/>
      <c r="CJ48" s="131"/>
      <c r="CK48" s="131"/>
      <c r="CL48" s="131"/>
      <c r="CM48" s="131"/>
      <c r="CN48" s="131"/>
      <c r="CO48" s="131"/>
      <c r="CP48" s="131"/>
      <c r="CQ48" s="131"/>
      <c r="CR48" s="131"/>
      <c r="CS48" s="131"/>
      <c r="CT48" s="131"/>
      <c r="CU48" s="131"/>
      <c r="CV48" s="131"/>
      <c r="DR48" s="131"/>
    </row>
    <row r="49" spans="22:122" x14ac:dyDescent="0.25">
      <c r="V49" s="131"/>
      <c r="AO49" s="131"/>
      <c r="CF49" s="131"/>
      <c r="CG49" s="131"/>
      <c r="CH49" s="131"/>
      <c r="CI49" s="131"/>
      <c r="CJ49" s="131"/>
      <c r="CK49" s="131"/>
      <c r="CL49" s="131"/>
      <c r="CM49" s="131"/>
      <c r="CN49" s="131"/>
      <c r="CO49" s="131"/>
      <c r="CP49" s="131"/>
      <c r="CQ49" s="131"/>
      <c r="CR49" s="131"/>
      <c r="CS49" s="131"/>
      <c r="CT49" s="131"/>
      <c r="CU49" s="131"/>
      <c r="CV49" s="131"/>
      <c r="DR49" s="131"/>
    </row>
    <row r="50" spans="22:122" x14ac:dyDescent="0.25">
      <c r="V50" s="131"/>
      <c r="AO50" s="131"/>
      <c r="CF50" s="131"/>
      <c r="CG50" s="131"/>
      <c r="CH50" s="131"/>
      <c r="CI50" s="131"/>
      <c r="CJ50" s="131"/>
      <c r="CK50" s="131"/>
      <c r="CL50" s="131"/>
      <c r="CM50" s="131"/>
      <c r="CN50" s="131"/>
      <c r="CO50" s="131"/>
      <c r="CP50" s="131"/>
      <c r="CQ50" s="131"/>
      <c r="CR50" s="131"/>
      <c r="CS50" s="131"/>
      <c r="CT50" s="131"/>
      <c r="CU50" s="131"/>
      <c r="CV50" s="131"/>
      <c r="DR50" s="131"/>
    </row>
    <row r="51" spans="22:122" x14ac:dyDescent="0.25">
      <c r="V51" s="131"/>
      <c r="AO51" s="131"/>
      <c r="CF51" s="131"/>
      <c r="CG51" s="131"/>
      <c r="CH51" s="131"/>
      <c r="CI51" s="131"/>
      <c r="CJ51" s="131"/>
      <c r="CK51" s="131"/>
      <c r="CL51" s="131"/>
      <c r="CM51" s="131"/>
      <c r="CN51" s="131"/>
      <c r="CO51" s="131"/>
      <c r="CP51" s="131"/>
      <c r="CQ51" s="131"/>
      <c r="CR51" s="131"/>
      <c r="CS51" s="131"/>
      <c r="CT51" s="131"/>
      <c r="CU51" s="131"/>
      <c r="CV51" s="131"/>
      <c r="DR51" s="131"/>
    </row>
    <row r="52" spans="22:122" x14ac:dyDescent="0.25">
      <c r="V52" s="131"/>
      <c r="AO52" s="131"/>
      <c r="CF52" s="131"/>
      <c r="CG52" s="131"/>
      <c r="CH52" s="131"/>
      <c r="CI52" s="131"/>
      <c r="CJ52" s="131"/>
      <c r="CK52" s="131"/>
      <c r="CL52" s="131"/>
      <c r="CM52" s="131"/>
      <c r="CN52" s="131"/>
      <c r="CO52" s="131"/>
      <c r="CP52" s="131"/>
      <c r="CQ52" s="131"/>
      <c r="CR52" s="131"/>
      <c r="CS52" s="131"/>
      <c r="CT52" s="131"/>
      <c r="CU52" s="131"/>
      <c r="CV52" s="131"/>
      <c r="DR52" s="131"/>
    </row>
    <row r="53" spans="22:122" x14ac:dyDescent="0.25">
      <c r="V53" s="131"/>
      <c r="AO53" s="131"/>
      <c r="CF53" s="131"/>
      <c r="CG53" s="131"/>
      <c r="CH53" s="131"/>
      <c r="CI53" s="131"/>
      <c r="CJ53" s="131"/>
      <c r="CK53" s="131"/>
      <c r="CL53" s="131"/>
      <c r="CM53" s="131"/>
      <c r="CN53" s="131"/>
      <c r="CO53" s="131"/>
      <c r="CP53" s="131"/>
      <c r="CQ53" s="131"/>
      <c r="CR53" s="131"/>
      <c r="CS53" s="131"/>
      <c r="CT53" s="131"/>
      <c r="CU53" s="131"/>
      <c r="CV53" s="131"/>
      <c r="DR53" s="131"/>
    </row>
  </sheetData>
  <autoFilter ref="A7:DR13" xr:uid="{5CB6060C-B3CF-408E-A425-487E3295F7A7}"/>
  <mergeCells count="24">
    <mergeCell ref="A1:D1"/>
    <mergeCell ref="CG5:CM5"/>
    <mergeCell ref="CG6:CM6"/>
    <mergeCell ref="DK6:DQ6"/>
    <mergeCell ref="CW6:DC6"/>
    <mergeCell ref="CW5:DQ5"/>
    <mergeCell ref="CO5:CU5"/>
    <mergeCell ref="CO6:CU6"/>
    <mergeCell ref="DD6:DJ6"/>
    <mergeCell ref="AI6:AN6"/>
    <mergeCell ref="W5:AN5"/>
    <mergeCell ref="BD6:BJ6"/>
    <mergeCell ref="AP5:CE5"/>
    <mergeCell ref="W6:AB6"/>
    <mergeCell ref="AP6:AV6"/>
    <mergeCell ref="AW6:BC6"/>
    <mergeCell ref="BK6:BQ6"/>
    <mergeCell ref="BY6:CE6"/>
    <mergeCell ref="BR6:BX6"/>
    <mergeCell ref="D5:U5"/>
    <mergeCell ref="P6:U6"/>
    <mergeCell ref="D6:I6"/>
    <mergeCell ref="J6:O6"/>
    <mergeCell ref="AC6:AH6"/>
  </mergeCells>
  <hyperlinks>
    <hyperlink ref="A1" location="'Satura rādītājs'!A1" display="ATGRIEZTIES UZ SATURA RĀDĪTĀJU" xr:uid="{DACDAD65-6DBD-4C55-984C-1C44B7CF9AD5}"/>
  </hyperlink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5EC57-7B79-4A88-BEFB-F5E5A4FB27AB}">
  <sheetPr>
    <tabColor theme="8" tint="-0.499984740745262"/>
  </sheetPr>
  <dimension ref="A1:BP14"/>
  <sheetViews>
    <sheetView topLeftCell="D1" zoomScale="85" zoomScaleNormal="85" workbookViewId="0">
      <selection activeCell="A3" sqref="A3"/>
    </sheetView>
  </sheetViews>
  <sheetFormatPr defaultColWidth="8.7109375" defaultRowHeight="15" x14ac:dyDescent="0.25"/>
  <cols>
    <col min="1" max="1" width="6.140625" style="131" customWidth="1"/>
    <col min="2" max="2" width="22.85546875" style="131" bestFit="1" customWidth="1"/>
    <col min="3" max="8" width="6.42578125" style="131" customWidth="1"/>
    <col min="9" max="20" width="6.42578125" style="131" hidden="1" customWidth="1"/>
    <col min="21" max="32" width="6.42578125" style="131" customWidth="1"/>
    <col min="33" max="44" width="6.42578125" style="131" hidden="1" customWidth="1"/>
    <col min="45" max="50" width="6.42578125" style="131" customWidth="1"/>
    <col min="51" max="62" width="6.42578125" style="131" hidden="1" customWidth="1"/>
    <col min="63" max="68" width="6.42578125" style="131" customWidth="1"/>
    <col min="69" max="16384" width="8.7109375" style="131"/>
  </cols>
  <sheetData>
    <row r="1" spans="1:68" ht="20.25" x14ac:dyDescent="0.25">
      <c r="A1" s="1392" t="s">
        <v>84</v>
      </c>
      <c r="B1" s="1392"/>
      <c r="C1" s="1392"/>
      <c r="D1" s="1392"/>
      <c r="E1" s="1392"/>
      <c r="F1" s="1392"/>
    </row>
    <row r="2" spans="1:68" ht="23.25" x14ac:dyDescent="0.25">
      <c r="A2" s="1290"/>
    </row>
    <row r="3" spans="1:68" s="244" customFormat="1" ht="20.25" x14ac:dyDescent="0.3">
      <c r="A3" s="244" t="s">
        <v>381</v>
      </c>
    </row>
    <row r="4" spans="1:68" ht="17.100000000000001" customHeight="1" x14ac:dyDescent="0.3">
      <c r="A4" s="76"/>
      <c r="D4" s="781"/>
      <c r="J4" s="782"/>
      <c r="P4" s="782"/>
      <c r="V4" s="782"/>
      <c r="AB4" s="782"/>
      <c r="AH4" s="782"/>
      <c r="AN4" s="782"/>
      <c r="AT4" s="782"/>
      <c r="AZ4" s="782"/>
      <c r="BF4" s="782"/>
      <c r="BL4" s="782"/>
    </row>
    <row r="5" spans="1:68" x14ac:dyDescent="0.25">
      <c r="A5" s="545" t="s">
        <v>382</v>
      </c>
    </row>
    <row r="6" spans="1:68" x14ac:dyDescent="0.25">
      <c r="C6" s="1575" t="s">
        <v>383</v>
      </c>
      <c r="D6" s="1459"/>
      <c r="E6" s="1459"/>
      <c r="F6" s="1459"/>
      <c r="G6" s="1459"/>
      <c r="H6" s="1460"/>
      <c r="I6" s="1575" t="s">
        <v>383</v>
      </c>
      <c r="J6" s="1459"/>
      <c r="K6" s="1459"/>
      <c r="L6" s="1459"/>
      <c r="M6" s="1459"/>
      <c r="N6" s="1460"/>
      <c r="O6" s="1575" t="s">
        <v>383</v>
      </c>
      <c r="P6" s="1459"/>
      <c r="Q6" s="1459"/>
      <c r="R6" s="1459"/>
      <c r="S6" s="1459"/>
      <c r="T6" s="1460"/>
      <c r="U6" s="1575" t="s">
        <v>384</v>
      </c>
      <c r="V6" s="1459"/>
      <c r="W6" s="1459"/>
      <c r="X6" s="1459"/>
      <c r="Y6" s="1459"/>
      <c r="Z6" s="1460"/>
      <c r="AA6" s="1575" t="s">
        <v>385</v>
      </c>
      <c r="AB6" s="1459"/>
      <c r="AC6" s="1459"/>
      <c r="AD6" s="1459"/>
      <c r="AE6" s="1459"/>
      <c r="AF6" s="1460"/>
      <c r="AG6" s="1575" t="s">
        <v>385</v>
      </c>
      <c r="AH6" s="1459"/>
      <c r="AI6" s="1459"/>
      <c r="AJ6" s="1459"/>
      <c r="AK6" s="1459"/>
      <c r="AL6" s="1460"/>
      <c r="AM6" s="1575" t="s">
        <v>385</v>
      </c>
      <c r="AN6" s="1459"/>
      <c r="AO6" s="1459"/>
      <c r="AP6" s="1459"/>
      <c r="AQ6" s="1459"/>
      <c r="AR6" s="1460"/>
      <c r="AS6" s="1575" t="s">
        <v>385</v>
      </c>
      <c r="AT6" s="1459"/>
      <c r="AU6" s="1459"/>
      <c r="AV6" s="1459"/>
      <c r="AW6" s="1459"/>
      <c r="AX6" s="1460"/>
      <c r="AY6" s="1575" t="s">
        <v>385</v>
      </c>
      <c r="AZ6" s="1459"/>
      <c r="BA6" s="1459"/>
      <c r="BB6" s="1459"/>
      <c r="BC6" s="1459"/>
      <c r="BD6" s="1460"/>
      <c r="BE6" s="1575" t="s">
        <v>385</v>
      </c>
      <c r="BF6" s="1459"/>
      <c r="BG6" s="1459"/>
      <c r="BH6" s="1459"/>
      <c r="BI6" s="1459"/>
      <c r="BJ6" s="1460"/>
      <c r="BK6" s="1575"/>
      <c r="BL6" s="1459"/>
      <c r="BM6" s="1459"/>
      <c r="BN6" s="1459"/>
      <c r="BO6" s="1459"/>
      <c r="BP6" s="1460"/>
    </row>
    <row r="7" spans="1:68" x14ac:dyDescent="0.25">
      <c r="A7" s="783" t="s">
        <v>285</v>
      </c>
      <c r="B7" s="783" t="s">
        <v>386</v>
      </c>
      <c r="C7" s="1575" t="s">
        <v>387</v>
      </c>
      <c r="D7" s="1459"/>
      <c r="E7" s="1459"/>
      <c r="F7" s="1459"/>
      <c r="G7" s="1459"/>
      <c r="H7" s="1460"/>
      <c r="I7" s="1575" t="s">
        <v>388</v>
      </c>
      <c r="J7" s="1459"/>
      <c r="K7" s="1459"/>
      <c r="L7" s="1459"/>
      <c r="M7" s="1459"/>
      <c r="N7" s="1460"/>
      <c r="O7" s="1575" t="s">
        <v>389</v>
      </c>
      <c r="P7" s="1459"/>
      <c r="Q7" s="1459"/>
      <c r="R7" s="1459"/>
      <c r="S7" s="1459"/>
      <c r="T7" s="1460"/>
      <c r="U7" s="1575" t="s">
        <v>390</v>
      </c>
      <c r="V7" s="1459"/>
      <c r="W7" s="1459"/>
      <c r="X7" s="1459"/>
      <c r="Y7" s="1459"/>
      <c r="Z7" s="1460"/>
      <c r="AA7" s="1575" t="s">
        <v>391</v>
      </c>
      <c r="AB7" s="1459"/>
      <c r="AC7" s="1459"/>
      <c r="AD7" s="1459"/>
      <c r="AE7" s="1459"/>
      <c r="AF7" s="1460"/>
      <c r="AG7" s="1575" t="s">
        <v>392</v>
      </c>
      <c r="AH7" s="1459"/>
      <c r="AI7" s="1459"/>
      <c r="AJ7" s="1459"/>
      <c r="AK7" s="1459"/>
      <c r="AL7" s="1460"/>
      <c r="AM7" s="1575" t="s">
        <v>393</v>
      </c>
      <c r="AN7" s="1459"/>
      <c r="AO7" s="1459"/>
      <c r="AP7" s="1459"/>
      <c r="AQ7" s="1459"/>
      <c r="AR7" s="1460"/>
      <c r="AS7" s="1575" t="s">
        <v>394</v>
      </c>
      <c r="AT7" s="1459"/>
      <c r="AU7" s="1459"/>
      <c r="AV7" s="1459"/>
      <c r="AW7" s="1459"/>
      <c r="AX7" s="1460"/>
      <c r="AY7" s="1575" t="s">
        <v>395</v>
      </c>
      <c r="AZ7" s="1459"/>
      <c r="BA7" s="1459"/>
      <c r="BB7" s="1459"/>
      <c r="BC7" s="1459"/>
      <c r="BD7" s="1460"/>
      <c r="BE7" s="1575" t="s">
        <v>396</v>
      </c>
      <c r="BF7" s="1459"/>
      <c r="BG7" s="1459"/>
      <c r="BH7" s="1459"/>
      <c r="BI7" s="1459"/>
      <c r="BJ7" s="1460"/>
      <c r="BK7" s="1575" t="s">
        <v>397</v>
      </c>
      <c r="BL7" s="1459"/>
      <c r="BM7" s="1459"/>
      <c r="BN7" s="1459"/>
      <c r="BO7" s="1459"/>
      <c r="BP7" s="1460"/>
    </row>
    <row r="8" spans="1:68" x14ac:dyDescent="0.25">
      <c r="A8" s="783"/>
      <c r="B8" s="783"/>
      <c r="C8" s="784">
        <v>2018</v>
      </c>
      <c r="D8" s="784">
        <v>2019</v>
      </c>
      <c r="E8" s="784">
        <v>2020</v>
      </c>
      <c r="F8" s="784">
        <v>2021</v>
      </c>
      <c r="G8" s="784">
        <v>2022</v>
      </c>
      <c r="H8" s="784">
        <v>2023</v>
      </c>
      <c r="I8" s="784">
        <v>2018</v>
      </c>
      <c r="J8" s="784">
        <v>2019</v>
      </c>
      <c r="K8" s="784">
        <v>2020</v>
      </c>
      <c r="L8" s="784">
        <v>2021</v>
      </c>
      <c r="M8" s="784">
        <v>2022</v>
      </c>
      <c r="N8" s="784">
        <v>2023</v>
      </c>
      <c r="O8" s="784">
        <v>2018</v>
      </c>
      <c r="P8" s="784">
        <v>2019</v>
      </c>
      <c r="Q8" s="784">
        <v>2020</v>
      </c>
      <c r="R8" s="784">
        <v>2021</v>
      </c>
      <c r="S8" s="784">
        <v>2022</v>
      </c>
      <c r="T8" s="784">
        <v>2023</v>
      </c>
      <c r="U8" s="784">
        <v>2018</v>
      </c>
      <c r="V8" s="784">
        <v>2019</v>
      </c>
      <c r="W8" s="784">
        <v>2020</v>
      </c>
      <c r="X8" s="784">
        <v>2021</v>
      </c>
      <c r="Y8" s="784">
        <v>2022</v>
      </c>
      <c r="Z8" s="784">
        <v>2023</v>
      </c>
      <c r="AA8" s="784">
        <v>2018</v>
      </c>
      <c r="AB8" s="784">
        <v>2019</v>
      </c>
      <c r="AC8" s="784">
        <v>2020</v>
      </c>
      <c r="AD8" s="784">
        <v>2021</v>
      </c>
      <c r="AE8" s="784">
        <v>2022</v>
      </c>
      <c r="AF8" s="784">
        <v>2023</v>
      </c>
      <c r="AG8" s="784">
        <v>2018</v>
      </c>
      <c r="AH8" s="784">
        <v>2019</v>
      </c>
      <c r="AI8" s="784">
        <v>2020</v>
      </c>
      <c r="AJ8" s="784">
        <v>2021</v>
      </c>
      <c r="AK8" s="784">
        <v>2022</v>
      </c>
      <c r="AL8" s="784">
        <v>2023</v>
      </c>
      <c r="AM8" s="784">
        <v>2018</v>
      </c>
      <c r="AN8" s="784">
        <v>2019</v>
      </c>
      <c r="AO8" s="784">
        <v>2020</v>
      </c>
      <c r="AP8" s="784">
        <v>2021</v>
      </c>
      <c r="AQ8" s="784">
        <v>2022</v>
      </c>
      <c r="AR8" s="784">
        <v>2023</v>
      </c>
      <c r="AS8" s="784">
        <v>2018</v>
      </c>
      <c r="AT8" s="784">
        <v>2019</v>
      </c>
      <c r="AU8" s="784">
        <v>2020</v>
      </c>
      <c r="AV8" s="784">
        <v>2021</v>
      </c>
      <c r="AW8" s="784">
        <v>2022</v>
      </c>
      <c r="AX8" s="784">
        <v>2023</v>
      </c>
      <c r="AY8" s="784">
        <v>2018</v>
      </c>
      <c r="AZ8" s="784">
        <v>2019</v>
      </c>
      <c r="BA8" s="784">
        <v>2020</v>
      </c>
      <c r="BB8" s="784">
        <v>2021</v>
      </c>
      <c r="BC8" s="784">
        <v>2022</v>
      </c>
      <c r="BD8" s="784">
        <v>2023</v>
      </c>
      <c r="BE8" s="784">
        <v>2018</v>
      </c>
      <c r="BF8" s="784">
        <v>2019</v>
      </c>
      <c r="BG8" s="784">
        <v>2020</v>
      </c>
      <c r="BH8" s="784">
        <v>2021</v>
      </c>
      <c r="BI8" s="784">
        <v>2022</v>
      </c>
      <c r="BJ8" s="784">
        <v>2023</v>
      </c>
      <c r="BK8" s="784">
        <v>2018</v>
      </c>
      <c r="BL8" s="784">
        <v>2019</v>
      </c>
      <c r="BM8" s="784">
        <v>2020</v>
      </c>
      <c r="BN8" s="784">
        <v>2021</v>
      </c>
      <c r="BO8" s="784">
        <v>2022</v>
      </c>
      <c r="BP8" s="784">
        <v>2023</v>
      </c>
    </row>
    <row r="9" spans="1:68" x14ac:dyDescent="0.25">
      <c r="A9" s="785">
        <v>0</v>
      </c>
      <c r="B9" s="785" t="s">
        <v>230</v>
      </c>
      <c r="C9" s="785">
        <v>5039</v>
      </c>
      <c r="D9" s="785">
        <v>4853</v>
      </c>
      <c r="E9" s="785">
        <v>4523</v>
      </c>
      <c r="F9" s="785">
        <v>4556</v>
      </c>
      <c r="G9" s="785">
        <v>4534</v>
      </c>
      <c r="H9" s="785">
        <v>4310</v>
      </c>
      <c r="I9" s="785">
        <v>2748</v>
      </c>
      <c r="J9" s="785">
        <v>2662</v>
      </c>
      <c r="K9" s="785">
        <v>2464</v>
      </c>
      <c r="L9" s="785">
        <v>2477</v>
      </c>
      <c r="M9" s="785">
        <v>2510</v>
      </c>
      <c r="N9" s="785">
        <v>2379</v>
      </c>
      <c r="O9" s="785">
        <v>2291</v>
      </c>
      <c r="P9" s="785">
        <v>2191</v>
      </c>
      <c r="Q9" s="785">
        <v>2059</v>
      </c>
      <c r="R9" s="785">
        <v>2079</v>
      </c>
      <c r="S9" s="785">
        <v>2024</v>
      </c>
      <c r="T9" s="785">
        <v>1931</v>
      </c>
      <c r="U9" s="785">
        <v>207</v>
      </c>
      <c r="V9" s="785">
        <v>164</v>
      </c>
      <c r="W9" s="785">
        <v>151</v>
      </c>
      <c r="X9" s="785">
        <v>126</v>
      </c>
      <c r="Y9" s="785">
        <v>113</v>
      </c>
      <c r="Z9" s="785">
        <v>106</v>
      </c>
      <c r="AA9" s="785">
        <v>4832</v>
      </c>
      <c r="AB9" s="785">
        <v>4689</v>
      </c>
      <c r="AC9" s="785">
        <v>4372</v>
      </c>
      <c r="AD9" s="785">
        <v>4430</v>
      </c>
      <c r="AE9" s="785">
        <v>4421</v>
      </c>
      <c r="AF9" s="785">
        <v>4204</v>
      </c>
      <c r="AG9" s="785">
        <v>2621</v>
      </c>
      <c r="AH9" s="785">
        <v>2559</v>
      </c>
      <c r="AI9" s="785">
        <v>2368</v>
      </c>
      <c r="AJ9" s="785">
        <v>2400</v>
      </c>
      <c r="AK9" s="785">
        <v>2438</v>
      </c>
      <c r="AL9" s="785">
        <v>2314</v>
      </c>
      <c r="AM9" s="785">
        <v>2211</v>
      </c>
      <c r="AN9" s="785">
        <v>2130</v>
      </c>
      <c r="AO9" s="785">
        <v>2004</v>
      </c>
      <c r="AP9" s="785">
        <v>2030</v>
      </c>
      <c r="AQ9" s="785">
        <v>1983</v>
      </c>
      <c r="AR9" s="785">
        <v>1890</v>
      </c>
      <c r="AS9" s="785">
        <v>835</v>
      </c>
      <c r="AT9" s="785">
        <v>793</v>
      </c>
      <c r="AU9" s="785">
        <v>749</v>
      </c>
      <c r="AV9" s="785">
        <v>795</v>
      </c>
      <c r="AW9" s="785">
        <v>787</v>
      </c>
      <c r="AX9" s="785">
        <v>773</v>
      </c>
      <c r="AY9" s="785">
        <v>439</v>
      </c>
      <c r="AZ9" s="785">
        <v>424</v>
      </c>
      <c r="BA9" s="785">
        <v>419</v>
      </c>
      <c r="BB9" s="785">
        <v>443</v>
      </c>
      <c r="BC9" s="785">
        <v>448</v>
      </c>
      <c r="BD9" s="785">
        <v>431</v>
      </c>
      <c r="BE9" s="785">
        <v>396</v>
      </c>
      <c r="BF9" s="785">
        <v>369</v>
      </c>
      <c r="BG9" s="785">
        <v>330</v>
      </c>
      <c r="BH9" s="785">
        <v>352</v>
      </c>
      <c r="BI9" s="785">
        <v>339</v>
      </c>
      <c r="BJ9" s="785">
        <v>342</v>
      </c>
      <c r="BK9" s="785">
        <v>894</v>
      </c>
      <c r="BL9" s="785">
        <v>891</v>
      </c>
      <c r="BM9" s="785">
        <v>819</v>
      </c>
      <c r="BN9" s="785">
        <v>871</v>
      </c>
      <c r="BO9" s="785">
        <v>849</v>
      </c>
      <c r="BP9" s="785">
        <v>816</v>
      </c>
    </row>
    <row r="10" spans="1:68" x14ac:dyDescent="0.25">
      <c r="A10" s="86">
        <v>1</v>
      </c>
      <c r="B10" s="521" t="s">
        <v>305</v>
      </c>
      <c r="C10" s="86">
        <v>1409</v>
      </c>
      <c r="D10" s="86">
        <v>1303</v>
      </c>
      <c r="E10" s="86">
        <v>1087</v>
      </c>
      <c r="F10" s="86">
        <v>1011</v>
      </c>
      <c r="G10" s="86">
        <v>966</v>
      </c>
      <c r="H10" s="86">
        <v>930</v>
      </c>
      <c r="I10" s="86">
        <v>740</v>
      </c>
      <c r="J10" s="86">
        <v>693</v>
      </c>
      <c r="K10" s="86">
        <v>568</v>
      </c>
      <c r="L10" s="86">
        <v>527</v>
      </c>
      <c r="M10" s="86">
        <v>502</v>
      </c>
      <c r="N10" s="86">
        <v>480</v>
      </c>
      <c r="O10" s="86">
        <v>669</v>
      </c>
      <c r="P10" s="86">
        <v>610</v>
      </c>
      <c r="Q10" s="86">
        <v>519</v>
      </c>
      <c r="R10" s="86">
        <v>484</v>
      </c>
      <c r="S10" s="86">
        <v>464</v>
      </c>
      <c r="T10" s="86">
        <v>450</v>
      </c>
      <c r="U10" s="86">
        <v>137</v>
      </c>
      <c r="V10" s="86">
        <v>107</v>
      </c>
      <c r="W10" s="86">
        <v>103</v>
      </c>
      <c r="X10" s="86">
        <v>104</v>
      </c>
      <c r="Y10" s="86">
        <v>94</v>
      </c>
      <c r="Z10" s="86">
        <v>88</v>
      </c>
      <c r="AA10" s="86">
        <v>1272</v>
      </c>
      <c r="AB10" s="86">
        <v>1196</v>
      </c>
      <c r="AC10" s="86">
        <v>984</v>
      </c>
      <c r="AD10" s="86">
        <v>907</v>
      </c>
      <c r="AE10" s="86">
        <v>872</v>
      </c>
      <c r="AF10" s="86">
        <v>842</v>
      </c>
      <c r="AG10" s="86">
        <v>661</v>
      </c>
      <c r="AH10" s="86">
        <v>630</v>
      </c>
      <c r="AI10" s="86">
        <v>505</v>
      </c>
      <c r="AJ10" s="86">
        <v>461</v>
      </c>
      <c r="AK10" s="86">
        <v>442</v>
      </c>
      <c r="AL10" s="86">
        <v>425</v>
      </c>
      <c r="AM10" s="86">
        <v>611</v>
      </c>
      <c r="AN10" s="86">
        <v>566</v>
      </c>
      <c r="AO10" s="86">
        <v>479</v>
      </c>
      <c r="AP10" s="86">
        <v>446</v>
      </c>
      <c r="AQ10" s="86">
        <v>430</v>
      </c>
      <c r="AR10" s="86">
        <v>417</v>
      </c>
      <c r="AS10" s="86">
        <v>220</v>
      </c>
      <c r="AT10" s="86">
        <v>211</v>
      </c>
      <c r="AU10" s="86">
        <v>173</v>
      </c>
      <c r="AV10" s="86">
        <v>167</v>
      </c>
      <c r="AW10" s="86">
        <v>169</v>
      </c>
      <c r="AX10" s="86">
        <v>160</v>
      </c>
      <c r="AY10" s="86">
        <v>115</v>
      </c>
      <c r="AZ10" s="86">
        <v>111</v>
      </c>
      <c r="BA10" s="86">
        <v>93</v>
      </c>
      <c r="BB10" s="86">
        <v>87</v>
      </c>
      <c r="BC10" s="86">
        <v>90</v>
      </c>
      <c r="BD10" s="86">
        <v>79</v>
      </c>
      <c r="BE10" s="86">
        <v>105</v>
      </c>
      <c r="BF10" s="86">
        <v>100</v>
      </c>
      <c r="BG10" s="86">
        <v>80</v>
      </c>
      <c r="BH10" s="86">
        <v>80</v>
      </c>
      <c r="BI10" s="86">
        <v>79</v>
      </c>
      <c r="BJ10" s="86">
        <v>81</v>
      </c>
      <c r="BK10" s="86">
        <v>317</v>
      </c>
      <c r="BL10" s="86">
        <v>293</v>
      </c>
      <c r="BM10" s="86">
        <v>209</v>
      </c>
      <c r="BN10" s="86">
        <v>205</v>
      </c>
      <c r="BO10" s="86">
        <v>198</v>
      </c>
      <c r="BP10" s="86">
        <v>203</v>
      </c>
    </row>
    <row r="11" spans="1:68" x14ac:dyDescent="0.25">
      <c r="A11" s="86">
        <v>2</v>
      </c>
      <c r="B11" s="521" t="s">
        <v>306</v>
      </c>
      <c r="C11" s="86">
        <v>732</v>
      </c>
      <c r="D11" s="86">
        <v>731</v>
      </c>
      <c r="E11" s="86">
        <v>722</v>
      </c>
      <c r="F11" s="86">
        <v>814</v>
      </c>
      <c r="G11" s="86">
        <v>826</v>
      </c>
      <c r="H11" s="86">
        <v>803</v>
      </c>
      <c r="I11" s="86">
        <v>378</v>
      </c>
      <c r="J11" s="86">
        <v>379</v>
      </c>
      <c r="K11" s="86">
        <v>371</v>
      </c>
      <c r="L11" s="86">
        <v>421</v>
      </c>
      <c r="M11" s="86">
        <v>449</v>
      </c>
      <c r="N11" s="86">
        <v>435</v>
      </c>
      <c r="O11" s="86">
        <v>354</v>
      </c>
      <c r="P11" s="86">
        <v>352</v>
      </c>
      <c r="Q11" s="86">
        <v>351</v>
      </c>
      <c r="R11" s="86">
        <v>393</v>
      </c>
      <c r="S11" s="86">
        <v>377</v>
      </c>
      <c r="T11" s="86">
        <v>368</v>
      </c>
      <c r="U11" s="86">
        <v>37</v>
      </c>
      <c r="V11" s="86">
        <v>31</v>
      </c>
      <c r="W11" s="86">
        <v>26</v>
      </c>
      <c r="X11" s="86">
        <v>22</v>
      </c>
      <c r="Y11" s="86">
        <v>19</v>
      </c>
      <c r="Z11" s="86">
        <v>18</v>
      </c>
      <c r="AA11" s="86">
        <v>695</v>
      </c>
      <c r="AB11" s="86">
        <v>700</v>
      </c>
      <c r="AC11" s="86">
        <v>696</v>
      </c>
      <c r="AD11" s="86">
        <v>792</v>
      </c>
      <c r="AE11" s="86">
        <v>807</v>
      </c>
      <c r="AF11" s="86">
        <v>785</v>
      </c>
      <c r="AG11" s="86">
        <v>355</v>
      </c>
      <c r="AH11" s="86">
        <v>359</v>
      </c>
      <c r="AI11" s="86">
        <v>354</v>
      </c>
      <c r="AJ11" s="86">
        <v>410</v>
      </c>
      <c r="AK11" s="86">
        <v>437</v>
      </c>
      <c r="AL11" s="86">
        <v>425</v>
      </c>
      <c r="AM11" s="86">
        <v>340</v>
      </c>
      <c r="AN11" s="86">
        <v>341</v>
      </c>
      <c r="AO11" s="86">
        <v>342</v>
      </c>
      <c r="AP11" s="86">
        <v>382</v>
      </c>
      <c r="AQ11" s="86">
        <v>370</v>
      </c>
      <c r="AR11" s="86">
        <v>360</v>
      </c>
      <c r="AS11" s="86">
        <v>100</v>
      </c>
      <c r="AT11" s="86">
        <v>98</v>
      </c>
      <c r="AU11" s="86">
        <v>95</v>
      </c>
      <c r="AV11" s="86">
        <v>120</v>
      </c>
      <c r="AW11" s="86">
        <v>112</v>
      </c>
      <c r="AX11" s="86">
        <v>110</v>
      </c>
      <c r="AY11" s="86">
        <v>43</v>
      </c>
      <c r="AZ11" s="86">
        <v>47</v>
      </c>
      <c r="BA11" s="86">
        <v>41</v>
      </c>
      <c r="BB11" s="86">
        <v>60</v>
      </c>
      <c r="BC11" s="86">
        <v>58</v>
      </c>
      <c r="BD11" s="86">
        <v>51</v>
      </c>
      <c r="BE11" s="86">
        <v>57</v>
      </c>
      <c r="BF11" s="86">
        <v>51</v>
      </c>
      <c r="BG11" s="86">
        <v>54</v>
      </c>
      <c r="BH11" s="86">
        <v>60</v>
      </c>
      <c r="BI11" s="86">
        <v>54</v>
      </c>
      <c r="BJ11" s="86">
        <v>59</v>
      </c>
      <c r="BK11" s="86">
        <v>95</v>
      </c>
      <c r="BL11" s="86">
        <v>100</v>
      </c>
      <c r="BM11" s="86">
        <v>116</v>
      </c>
      <c r="BN11" s="86">
        <v>165</v>
      </c>
      <c r="BO11" s="86">
        <v>164</v>
      </c>
      <c r="BP11" s="86">
        <v>163</v>
      </c>
    </row>
    <row r="12" spans="1:68" x14ac:dyDescent="0.25">
      <c r="A12" s="86">
        <v>3</v>
      </c>
      <c r="B12" s="521" t="s">
        <v>307</v>
      </c>
      <c r="C12" s="86">
        <v>347</v>
      </c>
      <c r="D12" s="86">
        <v>354</v>
      </c>
      <c r="E12" s="86">
        <v>348</v>
      </c>
      <c r="F12" s="86">
        <v>351</v>
      </c>
      <c r="G12" s="86">
        <v>370</v>
      </c>
      <c r="H12" s="86">
        <v>369</v>
      </c>
      <c r="I12" s="86">
        <v>222</v>
      </c>
      <c r="J12" s="86">
        <v>223</v>
      </c>
      <c r="K12" s="86">
        <v>220</v>
      </c>
      <c r="L12" s="86">
        <v>221</v>
      </c>
      <c r="M12" s="86">
        <v>232</v>
      </c>
      <c r="N12" s="86">
        <v>230</v>
      </c>
      <c r="O12" s="86">
        <v>125</v>
      </c>
      <c r="P12" s="86">
        <v>131</v>
      </c>
      <c r="Q12" s="86">
        <v>128</v>
      </c>
      <c r="R12" s="86">
        <v>130</v>
      </c>
      <c r="S12" s="86">
        <v>138</v>
      </c>
      <c r="T12" s="86">
        <v>139</v>
      </c>
      <c r="U12" s="86">
        <v>0</v>
      </c>
      <c r="V12" s="86">
        <v>0</v>
      </c>
      <c r="W12" s="86">
        <v>0</v>
      </c>
      <c r="X12" s="86">
        <v>0</v>
      </c>
      <c r="Y12" s="86">
        <v>0</v>
      </c>
      <c r="Z12" s="86">
        <v>0</v>
      </c>
      <c r="AA12" s="86">
        <v>347</v>
      </c>
      <c r="AB12" s="86">
        <v>354</v>
      </c>
      <c r="AC12" s="86">
        <v>348</v>
      </c>
      <c r="AD12" s="86">
        <v>351</v>
      </c>
      <c r="AE12" s="86">
        <v>370</v>
      </c>
      <c r="AF12" s="86">
        <v>369</v>
      </c>
      <c r="AG12" s="86">
        <v>222</v>
      </c>
      <c r="AH12" s="86">
        <v>223</v>
      </c>
      <c r="AI12" s="86">
        <v>220</v>
      </c>
      <c r="AJ12" s="86">
        <v>221</v>
      </c>
      <c r="AK12" s="86">
        <v>232</v>
      </c>
      <c r="AL12" s="86">
        <v>230</v>
      </c>
      <c r="AM12" s="86">
        <v>125</v>
      </c>
      <c r="AN12" s="86">
        <v>131</v>
      </c>
      <c r="AO12" s="86">
        <v>128</v>
      </c>
      <c r="AP12" s="86">
        <v>130</v>
      </c>
      <c r="AQ12" s="86">
        <v>138</v>
      </c>
      <c r="AR12" s="86">
        <v>139</v>
      </c>
      <c r="AS12" s="86">
        <v>68</v>
      </c>
      <c r="AT12" s="86">
        <v>70</v>
      </c>
      <c r="AU12" s="86">
        <v>74</v>
      </c>
      <c r="AV12" s="86">
        <v>71</v>
      </c>
      <c r="AW12" s="86">
        <v>74</v>
      </c>
      <c r="AX12" s="86">
        <v>85</v>
      </c>
      <c r="AY12" s="86">
        <v>45</v>
      </c>
      <c r="AZ12" s="86">
        <v>44</v>
      </c>
      <c r="BA12" s="86">
        <v>50</v>
      </c>
      <c r="BB12" s="86">
        <v>49</v>
      </c>
      <c r="BC12" s="86">
        <v>44</v>
      </c>
      <c r="BD12" s="86">
        <v>53</v>
      </c>
      <c r="BE12" s="86">
        <v>23</v>
      </c>
      <c r="BF12" s="86">
        <v>26</v>
      </c>
      <c r="BG12" s="86">
        <v>24</v>
      </c>
      <c r="BH12" s="86">
        <v>22</v>
      </c>
      <c r="BI12" s="86">
        <v>30</v>
      </c>
      <c r="BJ12" s="86">
        <v>32</v>
      </c>
      <c r="BK12" s="86">
        <v>64</v>
      </c>
      <c r="BL12" s="86">
        <v>69</v>
      </c>
      <c r="BM12" s="86">
        <v>67</v>
      </c>
      <c r="BN12" s="86">
        <v>59</v>
      </c>
      <c r="BO12" s="86">
        <v>64</v>
      </c>
      <c r="BP12" s="86">
        <v>67</v>
      </c>
    </row>
    <row r="13" spans="1:68" x14ac:dyDescent="0.25">
      <c r="A13" s="86">
        <v>4</v>
      </c>
      <c r="B13" s="521" t="s">
        <v>308</v>
      </c>
      <c r="C13" s="86">
        <v>784</v>
      </c>
      <c r="D13" s="86">
        <v>731</v>
      </c>
      <c r="E13" s="86">
        <v>727</v>
      </c>
      <c r="F13" s="86">
        <v>153</v>
      </c>
      <c r="G13" s="86">
        <v>155</v>
      </c>
      <c r="H13" s="86">
        <v>74</v>
      </c>
      <c r="I13" s="86">
        <v>395</v>
      </c>
      <c r="J13" s="86">
        <v>364</v>
      </c>
      <c r="K13" s="86">
        <v>358</v>
      </c>
      <c r="L13" s="86">
        <v>76</v>
      </c>
      <c r="M13" s="86">
        <v>73</v>
      </c>
      <c r="N13" s="86">
        <v>40</v>
      </c>
      <c r="O13" s="86">
        <v>389</v>
      </c>
      <c r="P13" s="86">
        <v>367</v>
      </c>
      <c r="Q13" s="86">
        <v>369</v>
      </c>
      <c r="R13" s="86">
        <v>77</v>
      </c>
      <c r="S13" s="86">
        <v>82</v>
      </c>
      <c r="T13" s="86">
        <v>34</v>
      </c>
      <c r="U13" s="86">
        <v>0</v>
      </c>
      <c r="V13" s="86">
        <v>0</v>
      </c>
      <c r="W13" s="86">
        <v>0</v>
      </c>
      <c r="X13" s="86">
        <v>0</v>
      </c>
      <c r="Y13" s="86">
        <v>0</v>
      </c>
      <c r="Z13" s="86">
        <v>0</v>
      </c>
      <c r="AA13" s="86">
        <v>784</v>
      </c>
      <c r="AB13" s="86">
        <v>731</v>
      </c>
      <c r="AC13" s="86">
        <v>727</v>
      </c>
      <c r="AD13" s="86">
        <v>153</v>
      </c>
      <c r="AE13" s="86">
        <v>155</v>
      </c>
      <c r="AF13" s="86">
        <v>74</v>
      </c>
      <c r="AG13" s="86">
        <v>395</v>
      </c>
      <c r="AH13" s="86">
        <v>364</v>
      </c>
      <c r="AI13" s="86">
        <v>358</v>
      </c>
      <c r="AJ13" s="86">
        <v>76</v>
      </c>
      <c r="AK13" s="86">
        <v>73</v>
      </c>
      <c r="AL13" s="86">
        <v>40</v>
      </c>
      <c r="AM13" s="86">
        <v>389</v>
      </c>
      <c r="AN13" s="86">
        <v>367</v>
      </c>
      <c r="AO13" s="86">
        <v>369</v>
      </c>
      <c r="AP13" s="86">
        <v>77</v>
      </c>
      <c r="AQ13" s="86">
        <v>82</v>
      </c>
      <c r="AR13" s="86">
        <v>34</v>
      </c>
      <c r="AS13" s="86">
        <v>143</v>
      </c>
      <c r="AT13" s="86">
        <v>133</v>
      </c>
      <c r="AU13" s="86">
        <v>133</v>
      </c>
      <c r="AV13" s="86">
        <v>33</v>
      </c>
      <c r="AW13" s="86">
        <v>33</v>
      </c>
      <c r="AX13" s="86">
        <v>20</v>
      </c>
      <c r="AY13" s="86">
        <v>65</v>
      </c>
      <c r="AZ13" s="86">
        <v>61</v>
      </c>
      <c r="BA13" s="86">
        <v>63</v>
      </c>
      <c r="BB13" s="86">
        <v>16</v>
      </c>
      <c r="BC13" s="86">
        <v>20</v>
      </c>
      <c r="BD13" s="86">
        <v>12</v>
      </c>
      <c r="BE13" s="86">
        <v>78</v>
      </c>
      <c r="BF13" s="86">
        <v>72</v>
      </c>
      <c r="BG13" s="86">
        <v>70</v>
      </c>
      <c r="BH13" s="86">
        <v>17</v>
      </c>
      <c r="BI13" s="86">
        <v>13</v>
      </c>
      <c r="BJ13" s="86">
        <v>8</v>
      </c>
      <c r="BK13" s="86">
        <v>168</v>
      </c>
      <c r="BL13" s="86">
        <v>163</v>
      </c>
      <c r="BM13" s="86">
        <v>166</v>
      </c>
      <c r="BN13" s="86">
        <v>68</v>
      </c>
      <c r="BO13" s="86">
        <v>72</v>
      </c>
      <c r="BP13" s="86">
        <v>19</v>
      </c>
    </row>
    <row r="14" spans="1:68" x14ac:dyDescent="0.25">
      <c r="A14" s="86">
        <v>5</v>
      </c>
      <c r="B14" s="521" t="s">
        <v>309</v>
      </c>
      <c r="C14" s="86">
        <v>1767</v>
      </c>
      <c r="D14" s="86">
        <v>1734</v>
      </c>
      <c r="E14" s="86">
        <v>1639</v>
      </c>
      <c r="F14" s="86">
        <v>2227</v>
      </c>
      <c r="G14" s="86">
        <v>2217</v>
      </c>
      <c r="H14" s="86">
        <v>2134</v>
      </c>
      <c r="I14" s="86">
        <v>1013</v>
      </c>
      <c r="J14" s="86">
        <v>1003</v>
      </c>
      <c r="K14" s="86">
        <v>947</v>
      </c>
      <c r="L14" s="86">
        <v>1232</v>
      </c>
      <c r="M14" s="86">
        <v>1254</v>
      </c>
      <c r="N14" s="86">
        <v>1194</v>
      </c>
      <c r="O14" s="86">
        <v>754</v>
      </c>
      <c r="P14" s="86">
        <v>731</v>
      </c>
      <c r="Q14" s="86">
        <v>692</v>
      </c>
      <c r="R14" s="86">
        <v>995</v>
      </c>
      <c r="S14" s="86">
        <v>963</v>
      </c>
      <c r="T14" s="86">
        <v>940</v>
      </c>
      <c r="U14" s="86">
        <v>33</v>
      </c>
      <c r="V14" s="86">
        <v>26</v>
      </c>
      <c r="W14" s="86">
        <v>22</v>
      </c>
      <c r="X14" s="86">
        <v>0</v>
      </c>
      <c r="Y14" s="86">
        <v>0</v>
      </c>
      <c r="Z14" s="86">
        <v>0</v>
      </c>
      <c r="AA14" s="86">
        <v>1734</v>
      </c>
      <c r="AB14" s="86">
        <v>1708</v>
      </c>
      <c r="AC14" s="86">
        <v>1617</v>
      </c>
      <c r="AD14" s="86">
        <v>2227</v>
      </c>
      <c r="AE14" s="86">
        <v>2217</v>
      </c>
      <c r="AF14" s="86">
        <v>2134</v>
      </c>
      <c r="AG14" s="86">
        <v>988</v>
      </c>
      <c r="AH14" s="86">
        <v>983</v>
      </c>
      <c r="AI14" s="86">
        <v>931</v>
      </c>
      <c r="AJ14" s="86">
        <v>1232</v>
      </c>
      <c r="AK14" s="86">
        <v>1254</v>
      </c>
      <c r="AL14" s="86">
        <v>1194</v>
      </c>
      <c r="AM14" s="86">
        <v>746</v>
      </c>
      <c r="AN14" s="86">
        <v>725</v>
      </c>
      <c r="AO14" s="86">
        <v>686</v>
      </c>
      <c r="AP14" s="86">
        <v>995</v>
      </c>
      <c r="AQ14" s="86">
        <v>963</v>
      </c>
      <c r="AR14" s="86">
        <v>940</v>
      </c>
      <c r="AS14" s="86">
        <v>304</v>
      </c>
      <c r="AT14" s="86">
        <v>281</v>
      </c>
      <c r="AU14" s="86">
        <v>274</v>
      </c>
      <c r="AV14" s="86">
        <v>404</v>
      </c>
      <c r="AW14" s="86">
        <v>399</v>
      </c>
      <c r="AX14" s="86">
        <v>398</v>
      </c>
      <c r="AY14" s="86">
        <v>171</v>
      </c>
      <c r="AZ14" s="86">
        <v>161</v>
      </c>
      <c r="BA14" s="86">
        <v>172</v>
      </c>
      <c r="BB14" s="86">
        <v>231</v>
      </c>
      <c r="BC14" s="86">
        <v>236</v>
      </c>
      <c r="BD14" s="86">
        <v>236</v>
      </c>
      <c r="BE14" s="86">
        <v>133</v>
      </c>
      <c r="BF14" s="86">
        <v>120</v>
      </c>
      <c r="BG14" s="86">
        <v>102</v>
      </c>
      <c r="BH14" s="86">
        <v>173</v>
      </c>
      <c r="BI14" s="86">
        <v>163</v>
      </c>
      <c r="BJ14" s="86">
        <v>162</v>
      </c>
      <c r="BK14" s="86">
        <v>250</v>
      </c>
      <c r="BL14" s="86">
        <v>266</v>
      </c>
      <c r="BM14" s="86">
        <v>261</v>
      </c>
      <c r="BN14" s="86">
        <v>374</v>
      </c>
      <c r="BO14" s="86">
        <v>351</v>
      </c>
      <c r="BP14" s="86">
        <v>364</v>
      </c>
    </row>
  </sheetData>
  <mergeCells count="23">
    <mergeCell ref="A1:F1"/>
    <mergeCell ref="AG6:AL6"/>
    <mergeCell ref="C6:H6"/>
    <mergeCell ref="I6:N6"/>
    <mergeCell ref="O6:T6"/>
    <mergeCell ref="U6:Z6"/>
    <mergeCell ref="AA6:AF6"/>
    <mergeCell ref="C7:H7"/>
    <mergeCell ref="I7:N7"/>
    <mergeCell ref="O7:T7"/>
    <mergeCell ref="U7:Z7"/>
    <mergeCell ref="AA7:AF7"/>
    <mergeCell ref="BK7:BP7"/>
    <mergeCell ref="AM6:AR6"/>
    <mergeCell ref="AS6:AX6"/>
    <mergeCell ref="AY6:BD6"/>
    <mergeCell ref="BE6:BJ6"/>
    <mergeCell ref="BK6:BP6"/>
    <mergeCell ref="AG7:AL7"/>
    <mergeCell ref="AM7:AR7"/>
    <mergeCell ref="AS7:AX7"/>
    <mergeCell ref="AY7:BD7"/>
    <mergeCell ref="BE7:BJ7"/>
  </mergeCells>
  <hyperlinks>
    <hyperlink ref="A1" location="'Satura rādītājs'!A1" display="ATGRIEZTIES UZ SATURA RĀDĪTĀJU" xr:uid="{698BC5C6-B06B-41FE-B1EC-FC078E521F6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5D16C-B7A1-4A8A-9C4E-FC3820471B2F}">
  <sheetPr>
    <tabColor theme="8" tint="-0.499984740745262"/>
  </sheetPr>
  <dimension ref="A1:N14"/>
  <sheetViews>
    <sheetView zoomScaleNormal="100" workbookViewId="0">
      <selection activeCell="A3" sqref="A3"/>
    </sheetView>
  </sheetViews>
  <sheetFormatPr defaultColWidth="8.7109375" defaultRowHeight="15" x14ac:dyDescent="0.25"/>
  <cols>
    <col min="1" max="1" width="6.140625" style="131" customWidth="1"/>
    <col min="2" max="2" width="22.85546875" style="131" bestFit="1" customWidth="1"/>
    <col min="3" max="3" width="13.42578125" style="131" bestFit="1" customWidth="1"/>
    <col min="4" max="4" width="16.42578125" style="131" customWidth="1"/>
    <col min="5" max="8" width="13.42578125" style="131" bestFit="1" customWidth="1"/>
    <col min="9" max="14" width="12.42578125" style="131" bestFit="1" customWidth="1"/>
    <col min="15" max="16384" width="8.7109375" style="131"/>
  </cols>
  <sheetData>
    <row r="1" spans="1:14" ht="20.25" x14ac:dyDescent="0.25">
      <c r="A1" s="1392" t="s">
        <v>84</v>
      </c>
      <c r="B1" s="1392"/>
      <c r="C1" s="1392"/>
      <c r="D1" s="1392"/>
    </row>
    <row r="2" spans="1:14" x14ac:dyDescent="0.25">
      <c r="A2" s="1291"/>
    </row>
    <row r="3" spans="1:14" s="244" customFormat="1" ht="20.25" x14ac:dyDescent="0.3">
      <c r="A3" s="244" t="s">
        <v>398</v>
      </c>
    </row>
    <row r="4" spans="1:14" ht="12" customHeight="1" x14ac:dyDescent="0.3">
      <c r="A4" s="76"/>
      <c r="D4" s="781"/>
      <c r="J4" s="782"/>
    </row>
    <row r="5" spans="1:14" ht="15.75" thickBot="1" x14ac:dyDescent="0.3">
      <c r="A5" s="545" t="s">
        <v>382</v>
      </c>
    </row>
    <row r="6" spans="1:14" ht="15.75" thickTop="1" x14ac:dyDescent="0.25">
      <c r="C6" s="1577" t="s">
        <v>399</v>
      </c>
      <c r="D6" s="1578"/>
      <c r="E6" s="1578"/>
      <c r="F6" s="1578"/>
      <c r="G6" s="1578"/>
      <c r="H6" s="1579"/>
      <c r="I6" s="1577" t="s">
        <v>400</v>
      </c>
      <c r="J6" s="1578"/>
      <c r="K6" s="1578"/>
      <c r="L6" s="1578"/>
      <c r="M6" s="1578"/>
      <c r="N6" s="1579"/>
    </row>
    <row r="7" spans="1:14" x14ac:dyDescent="0.25">
      <c r="A7" s="783" t="s">
        <v>285</v>
      </c>
      <c r="B7" s="783" t="s">
        <v>386</v>
      </c>
      <c r="C7" s="1576" t="s">
        <v>401</v>
      </c>
      <c r="D7" s="1576"/>
      <c r="E7" s="1576"/>
      <c r="F7" s="1576"/>
      <c r="G7" s="1576"/>
      <c r="H7" s="1576"/>
      <c r="I7" s="1576" t="s">
        <v>402</v>
      </c>
      <c r="J7" s="1576"/>
      <c r="K7" s="1576"/>
      <c r="L7" s="1576"/>
      <c r="M7" s="1576"/>
      <c r="N7" s="1576"/>
    </row>
    <row r="8" spans="1:14" x14ac:dyDescent="0.25">
      <c r="A8" s="783"/>
      <c r="B8" s="783"/>
      <c r="C8" s="784">
        <v>2018</v>
      </c>
      <c r="D8" s="784">
        <v>2019</v>
      </c>
      <c r="E8" s="784">
        <v>2020</v>
      </c>
      <c r="F8" s="784">
        <v>2021</v>
      </c>
      <c r="G8" s="784">
        <v>2022</v>
      </c>
      <c r="H8" s="784">
        <v>2023</v>
      </c>
      <c r="I8" s="784">
        <v>2018</v>
      </c>
      <c r="J8" s="784">
        <v>2019</v>
      </c>
      <c r="K8" s="784">
        <v>2020</v>
      </c>
      <c r="L8" s="784">
        <v>2021</v>
      </c>
      <c r="M8" s="784">
        <v>2022</v>
      </c>
      <c r="N8" s="784">
        <v>2023</v>
      </c>
    </row>
    <row r="9" spans="1:14" x14ac:dyDescent="0.25">
      <c r="A9" s="785">
        <v>0</v>
      </c>
      <c r="B9" s="785" t="s">
        <v>230</v>
      </c>
      <c r="C9" s="792">
        <v>46437286</v>
      </c>
      <c r="D9" s="792">
        <v>51589791.195</v>
      </c>
      <c r="E9" s="792">
        <v>54820282.399999999</v>
      </c>
      <c r="F9" s="792">
        <v>58698173.730000004</v>
      </c>
      <c r="G9" s="792">
        <v>66298299.460000008</v>
      </c>
      <c r="H9" s="792">
        <v>76457132.769999996</v>
      </c>
      <c r="I9" s="792">
        <v>1291838.92</v>
      </c>
      <c r="J9" s="792">
        <v>2421261.81</v>
      </c>
      <c r="K9" s="792">
        <v>3511993</v>
      </c>
      <c r="L9" s="792">
        <v>2609101.7199999997</v>
      </c>
      <c r="M9" s="792">
        <v>7059504.2000000002</v>
      </c>
      <c r="N9" s="792">
        <v>3046178.12</v>
      </c>
    </row>
    <row r="10" spans="1:14" x14ac:dyDescent="0.25">
      <c r="A10" s="86">
        <v>1</v>
      </c>
      <c r="B10" s="521" t="s">
        <v>305</v>
      </c>
      <c r="C10" s="87">
        <v>15939262.720000001</v>
      </c>
      <c r="D10" s="87">
        <v>16817331.615000002</v>
      </c>
      <c r="E10" s="87">
        <v>16218328.4</v>
      </c>
      <c r="F10" s="87">
        <v>16389008</v>
      </c>
      <c r="G10" s="87">
        <v>18573578.719999999</v>
      </c>
      <c r="H10" s="87">
        <v>21898856.59</v>
      </c>
      <c r="I10" s="87">
        <v>368407.92</v>
      </c>
      <c r="J10" s="87">
        <v>664033.4</v>
      </c>
      <c r="K10" s="87">
        <v>1300491</v>
      </c>
      <c r="L10" s="87">
        <v>1204472</v>
      </c>
      <c r="M10" s="87">
        <v>1464358.83</v>
      </c>
      <c r="N10" s="87">
        <v>1650769</v>
      </c>
    </row>
    <row r="11" spans="1:14" x14ac:dyDescent="0.25">
      <c r="A11" s="86">
        <v>2</v>
      </c>
      <c r="B11" s="521" t="s">
        <v>306</v>
      </c>
      <c r="C11" s="87">
        <v>7281861</v>
      </c>
      <c r="D11" s="87">
        <v>8344402</v>
      </c>
      <c r="E11" s="87">
        <v>10195222</v>
      </c>
      <c r="F11" s="87">
        <v>11247593.08</v>
      </c>
      <c r="G11" s="87">
        <v>12405700</v>
      </c>
      <c r="H11" s="87">
        <v>13875423.48</v>
      </c>
      <c r="I11" s="87">
        <v>203433</v>
      </c>
      <c r="J11" s="87">
        <v>230678</v>
      </c>
      <c r="K11" s="87">
        <v>701961</v>
      </c>
      <c r="L11" s="87">
        <v>435484</v>
      </c>
      <c r="M11" s="87">
        <v>1207762</v>
      </c>
      <c r="N11" s="87">
        <v>511324.38</v>
      </c>
    </row>
    <row r="12" spans="1:14" x14ac:dyDescent="0.25">
      <c r="A12" s="86">
        <v>3</v>
      </c>
      <c r="B12" s="521" t="s">
        <v>307</v>
      </c>
      <c r="C12" s="87">
        <v>2364984</v>
      </c>
      <c r="D12" s="87">
        <v>2571975</v>
      </c>
      <c r="E12" s="87">
        <v>2845917</v>
      </c>
      <c r="F12" s="87">
        <v>3168141.96</v>
      </c>
      <c r="G12" s="87">
        <v>3490987.92</v>
      </c>
      <c r="H12" s="87">
        <v>4335002.2699999996</v>
      </c>
      <c r="I12" s="87">
        <v>14227</v>
      </c>
      <c r="J12" s="87">
        <v>6554</v>
      </c>
      <c r="K12" s="87">
        <v>6667</v>
      </c>
      <c r="L12" s="87">
        <v>30075.5</v>
      </c>
      <c r="M12" s="87">
        <v>52240.37</v>
      </c>
      <c r="N12" s="87">
        <v>118856</v>
      </c>
    </row>
    <row r="13" spans="1:14" x14ac:dyDescent="0.25">
      <c r="A13" s="86">
        <v>4</v>
      </c>
      <c r="B13" s="521" t="s">
        <v>308</v>
      </c>
      <c r="C13" s="87">
        <v>5775615</v>
      </c>
      <c r="D13" s="87">
        <v>6635739.5800000001</v>
      </c>
      <c r="E13" s="87">
        <v>6954408</v>
      </c>
      <c r="F13" s="87">
        <v>1330602.69</v>
      </c>
      <c r="G13" s="87">
        <v>1489082.45</v>
      </c>
      <c r="H13" s="87">
        <v>1202585.69</v>
      </c>
      <c r="I13" s="87">
        <v>209853</v>
      </c>
      <c r="J13" s="87">
        <v>275805.40999999997</v>
      </c>
      <c r="K13" s="87">
        <v>256813</v>
      </c>
      <c r="L13" s="87">
        <v>12351.22</v>
      </c>
      <c r="M13" s="87">
        <v>52116.45</v>
      </c>
      <c r="N13" s="87">
        <v>3570.58</v>
      </c>
    </row>
    <row r="14" spans="1:14" x14ac:dyDescent="0.25">
      <c r="A14" s="86">
        <v>5</v>
      </c>
      <c r="B14" s="521" t="s">
        <v>309</v>
      </c>
      <c r="C14" s="87">
        <v>15075563.280000001</v>
      </c>
      <c r="D14" s="87">
        <v>17220343</v>
      </c>
      <c r="E14" s="87">
        <v>18606407</v>
      </c>
      <c r="F14" s="87">
        <v>26562828</v>
      </c>
      <c r="G14" s="87">
        <v>30338950.370000001</v>
      </c>
      <c r="H14" s="87">
        <v>35145264.739999995</v>
      </c>
      <c r="I14" s="87">
        <v>495918</v>
      </c>
      <c r="J14" s="87">
        <v>1244191</v>
      </c>
      <c r="K14" s="87">
        <v>1246061</v>
      </c>
      <c r="L14" s="87">
        <v>926719</v>
      </c>
      <c r="M14" s="87">
        <v>4283026.55</v>
      </c>
      <c r="N14" s="87">
        <v>761658.16</v>
      </c>
    </row>
  </sheetData>
  <mergeCells count="5">
    <mergeCell ref="C7:H7"/>
    <mergeCell ref="I7:N7"/>
    <mergeCell ref="C6:H6"/>
    <mergeCell ref="I6:N6"/>
    <mergeCell ref="A1:D1"/>
  </mergeCells>
  <hyperlinks>
    <hyperlink ref="A1:D1" location="'Satura rādītājs'!A1" display="ATGRIEZTIES UZ SATURA RĀDĪTĀJU" xr:uid="{535353C9-82CC-42AB-B873-E41AD1F29F5C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13F95-2690-41F7-A84B-5F02EAA437FF}">
  <sheetPr>
    <tabColor theme="8" tint="-0.499984740745262"/>
  </sheetPr>
  <dimension ref="A1:BP14"/>
  <sheetViews>
    <sheetView zoomScale="85" zoomScaleNormal="85" workbookViewId="0">
      <selection activeCell="G21" sqref="G21"/>
    </sheetView>
  </sheetViews>
  <sheetFormatPr defaultColWidth="8.42578125" defaultRowHeight="15" x14ac:dyDescent="0.25"/>
  <cols>
    <col min="1" max="1" width="6.140625" style="131" customWidth="1"/>
    <col min="2" max="2" width="22.85546875" style="131" bestFit="1" customWidth="1"/>
    <col min="3" max="8" width="6.42578125" style="131" customWidth="1"/>
    <col min="9" max="20" width="6.42578125" style="131" hidden="1" customWidth="1"/>
    <col min="21" max="32" width="6.42578125" style="131" customWidth="1"/>
    <col min="33" max="44" width="6.42578125" style="131" hidden="1" customWidth="1"/>
    <col min="45" max="50" width="6.42578125" style="131" customWidth="1"/>
    <col min="51" max="62" width="6.42578125" style="131" hidden="1" customWidth="1"/>
    <col min="63" max="68" width="6.42578125" style="131" customWidth="1"/>
    <col min="69" max="16384" width="8.42578125" style="131"/>
  </cols>
  <sheetData>
    <row r="1" spans="1:68" ht="18.75" x14ac:dyDescent="0.25">
      <c r="A1" s="1426" t="s">
        <v>84</v>
      </c>
      <c r="B1" s="1426"/>
      <c r="C1" s="1426"/>
      <c r="D1" s="1426"/>
      <c r="E1" s="1426"/>
    </row>
    <row r="2" spans="1:68" ht="23.25" x14ac:dyDescent="0.25">
      <c r="A2" s="1135"/>
    </row>
    <row r="3" spans="1:68" s="244" customFormat="1" ht="20.25" x14ac:dyDescent="0.3">
      <c r="A3" s="244" t="s">
        <v>403</v>
      </c>
    </row>
    <row r="4" spans="1:68" ht="14.85" customHeight="1" x14ac:dyDescent="0.3">
      <c r="A4" s="76"/>
      <c r="D4" s="781"/>
      <c r="J4" s="782"/>
      <c r="P4" s="782"/>
      <c r="V4" s="782"/>
      <c r="AB4" s="782"/>
      <c r="AH4" s="782"/>
      <c r="AN4" s="782"/>
      <c r="AT4" s="782"/>
      <c r="AZ4" s="782"/>
      <c r="BF4" s="782"/>
      <c r="BL4" s="782"/>
    </row>
    <row r="5" spans="1:68" x14ac:dyDescent="0.25">
      <c r="A5" s="545" t="s">
        <v>404</v>
      </c>
    </row>
    <row r="6" spans="1:68" x14ac:dyDescent="0.25">
      <c r="C6" s="1575" t="s">
        <v>383</v>
      </c>
      <c r="D6" s="1459"/>
      <c r="E6" s="1459"/>
      <c r="F6" s="1459"/>
      <c r="G6" s="1459"/>
      <c r="H6" s="1460"/>
      <c r="I6" s="1575" t="s">
        <v>383</v>
      </c>
      <c r="J6" s="1459"/>
      <c r="K6" s="1459"/>
      <c r="L6" s="1459"/>
      <c r="M6" s="1459"/>
      <c r="N6" s="1460"/>
      <c r="O6" s="1575" t="s">
        <v>383</v>
      </c>
      <c r="P6" s="1459"/>
      <c r="Q6" s="1459"/>
      <c r="R6" s="1459"/>
      <c r="S6" s="1459"/>
      <c r="T6" s="1460"/>
      <c r="U6" s="1575" t="s">
        <v>384</v>
      </c>
      <c r="V6" s="1459"/>
      <c r="W6" s="1459"/>
      <c r="X6" s="1459"/>
      <c r="Y6" s="1459"/>
      <c r="Z6" s="1460"/>
      <c r="AA6" s="1575" t="s">
        <v>385</v>
      </c>
      <c r="AB6" s="1459"/>
      <c r="AC6" s="1459"/>
      <c r="AD6" s="1459"/>
      <c r="AE6" s="1459"/>
      <c r="AF6" s="1460"/>
      <c r="AG6" s="1575" t="s">
        <v>385</v>
      </c>
      <c r="AH6" s="1459"/>
      <c r="AI6" s="1459"/>
      <c r="AJ6" s="1459"/>
      <c r="AK6" s="1459"/>
      <c r="AL6" s="1460"/>
      <c r="AM6" s="1575" t="s">
        <v>385</v>
      </c>
      <c r="AN6" s="1459"/>
      <c r="AO6" s="1459"/>
      <c r="AP6" s="1459"/>
      <c r="AQ6" s="1459"/>
      <c r="AR6" s="1460"/>
      <c r="AS6" s="1575" t="s">
        <v>385</v>
      </c>
      <c r="AT6" s="1459"/>
      <c r="AU6" s="1459"/>
      <c r="AV6" s="1459"/>
      <c r="AW6" s="1459"/>
      <c r="AX6" s="1460"/>
      <c r="AY6" s="1575" t="s">
        <v>385</v>
      </c>
      <c r="AZ6" s="1459"/>
      <c r="BA6" s="1459"/>
      <c r="BB6" s="1459"/>
      <c r="BC6" s="1459"/>
      <c r="BD6" s="1460"/>
      <c r="BE6" s="1575" t="s">
        <v>385</v>
      </c>
      <c r="BF6" s="1459"/>
      <c r="BG6" s="1459"/>
      <c r="BH6" s="1459"/>
      <c r="BI6" s="1459"/>
      <c r="BJ6" s="1460"/>
      <c r="BK6" s="1575"/>
      <c r="BL6" s="1459"/>
      <c r="BM6" s="1459"/>
      <c r="BN6" s="1459"/>
      <c r="BO6" s="1459"/>
      <c r="BP6" s="1460"/>
    </row>
    <row r="7" spans="1:68" x14ac:dyDescent="0.25">
      <c r="A7" s="783" t="s">
        <v>285</v>
      </c>
      <c r="B7" s="783" t="s">
        <v>386</v>
      </c>
      <c r="C7" s="1575" t="s">
        <v>387</v>
      </c>
      <c r="D7" s="1459"/>
      <c r="E7" s="1459"/>
      <c r="F7" s="1459"/>
      <c r="G7" s="1459"/>
      <c r="H7" s="1460"/>
      <c r="I7" s="1575" t="s">
        <v>388</v>
      </c>
      <c r="J7" s="1459"/>
      <c r="K7" s="1459"/>
      <c r="L7" s="1459"/>
      <c r="M7" s="1459"/>
      <c r="N7" s="1460"/>
      <c r="O7" s="1575" t="s">
        <v>389</v>
      </c>
      <c r="P7" s="1459"/>
      <c r="Q7" s="1459"/>
      <c r="R7" s="1459"/>
      <c r="S7" s="1459"/>
      <c r="T7" s="1460"/>
      <c r="U7" s="1575" t="s">
        <v>390</v>
      </c>
      <c r="V7" s="1459"/>
      <c r="W7" s="1459"/>
      <c r="X7" s="1459"/>
      <c r="Y7" s="1459"/>
      <c r="Z7" s="1460"/>
      <c r="AA7" s="1575" t="s">
        <v>391</v>
      </c>
      <c r="AB7" s="1459"/>
      <c r="AC7" s="1459"/>
      <c r="AD7" s="1459"/>
      <c r="AE7" s="1459"/>
      <c r="AF7" s="1460"/>
      <c r="AG7" s="1575" t="s">
        <v>392</v>
      </c>
      <c r="AH7" s="1459"/>
      <c r="AI7" s="1459"/>
      <c r="AJ7" s="1459"/>
      <c r="AK7" s="1459"/>
      <c r="AL7" s="1460"/>
      <c r="AM7" s="1575" t="s">
        <v>393</v>
      </c>
      <c r="AN7" s="1459"/>
      <c r="AO7" s="1459"/>
      <c r="AP7" s="1459"/>
      <c r="AQ7" s="1459"/>
      <c r="AR7" s="1460"/>
      <c r="AS7" s="1575" t="s">
        <v>394</v>
      </c>
      <c r="AT7" s="1459"/>
      <c r="AU7" s="1459"/>
      <c r="AV7" s="1459"/>
      <c r="AW7" s="1459"/>
      <c r="AX7" s="1460"/>
      <c r="AY7" s="1575" t="s">
        <v>395</v>
      </c>
      <c r="AZ7" s="1459"/>
      <c r="BA7" s="1459"/>
      <c r="BB7" s="1459"/>
      <c r="BC7" s="1459"/>
      <c r="BD7" s="1460"/>
      <c r="BE7" s="1575" t="s">
        <v>396</v>
      </c>
      <c r="BF7" s="1459"/>
      <c r="BG7" s="1459"/>
      <c r="BH7" s="1459"/>
      <c r="BI7" s="1459"/>
      <c r="BJ7" s="1460"/>
      <c r="BK7" s="1575" t="s">
        <v>397</v>
      </c>
      <c r="BL7" s="1459"/>
      <c r="BM7" s="1459"/>
      <c r="BN7" s="1459"/>
      <c r="BO7" s="1459"/>
      <c r="BP7" s="1460"/>
    </row>
    <row r="8" spans="1:68" x14ac:dyDescent="0.25">
      <c r="A8" s="783"/>
      <c r="B8" s="783"/>
      <c r="C8" s="784">
        <v>2018</v>
      </c>
      <c r="D8" s="784">
        <v>2019</v>
      </c>
      <c r="E8" s="784">
        <v>2020</v>
      </c>
      <c r="F8" s="784">
        <v>2021</v>
      </c>
      <c r="G8" s="784">
        <v>2022</v>
      </c>
      <c r="H8" s="784">
        <v>2023</v>
      </c>
      <c r="I8" s="784">
        <v>2018</v>
      </c>
      <c r="J8" s="784">
        <v>2019</v>
      </c>
      <c r="K8" s="784">
        <v>2020</v>
      </c>
      <c r="L8" s="784">
        <v>2021</v>
      </c>
      <c r="M8" s="784">
        <v>2022</v>
      </c>
      <c r="N8" s="784">
        <v>2023</v>
      </c>
      <c r="O8" s="784">
        <v>2018</v>
      </c>
      <c r="P8" s="784">
        <v>2019</v>
      </c>
      <c r="Q8" s="784">
        <v>2020</v>
      </c>
      <c r="R8" s="784">
        <v>2021</v>
      </c>
      <c r="S8" s="784">
        <v>2022</v>
      </c>
      <c r="T8" s="784">
        <v>2023</v>
      </c>
      <c r="U8" s="784">
        <v>2018</v>
      </c>
      <c r="V8" s="784">
        <v>2019</v>
      </c>
      <c r="W8" s="784">
        <v>2020</v>
      </c>
      <c r="X8" s="784">
        <v>2021</v>
      </c>
      <c r="Y8" s="784">
        <v>2022</v>
      </c>
      <c r="Z8" s="784">
        <v>2023</v>
      </c>
      <c r="AA8" s="784">
        <v>2018</v>
      </c>
      <c r="AB8" s="784">
        <v>2019</v>
      </c>
      <c r="AC8" s="784">
        <v>2020</v>
      </c>
      <c r="AD8" s="784">
        <v>2021</v>
      </c>
      <c r="AE8" s="784">
        <v>2022</v>
      </c>
      <c r="AF8" s="784">
        <v>2023</v>
      </c>
      <c r="AG8" s="784">
        <v>2018</v>
      </c>
      <c r="AH8" s="784">
        <v>2019</v>
      </c>
      <c r="AI8" s="784">
        <v>2020</v>
      </c>
      <c r="AJ8" s="784">
        <v>2021</v>
      </c>
      <c r="AK8" s="784">
        <v>2022</v>
      </c>
      <c r="AL8" s="784">
        <v>2023</v>
      </c>
      <c r="AM8" s="784">
        <v>2018</v>
      </c>
      <c r="AN8" s="784">
        <v>2019</v>
      </c>
      <c r="AO8" s="784">
        <v>2020</v>
      </c>
      <c r="AP8" s="784">
        <v>2021</v>
      </c>
      <c r="AQ8" s="784">
        <v>2022</v>
      </c>
      <c r="AR8" s="784">
        <v>2023</v>
      </c>
      <c r="AS8" s="784">
        <v>2018</v>
      </c>
      <c r="AT8" s="784">
        <v>2019</v>
      </c>
      <c r="AU8" s="784">
        <v>2020</v>
      </c>
      <c r="AV8" s="784">
        <v>2021</v>
      </c>
      <c r="AW8" s="784">
        <v>2022</v>
      </c>
      <c r="AX8" s="784">
        <v>2023</v>
      </c>
      <c r="AY8" s="784">
        <v>2018</v>
      </c>
      <c r="AZ8" s="784">
        <v>2019</v>
      </c>
      <c r="BA8" s="784">
        <v>2020</v>
      </c>
      <c r="BB8" s="784">
        <v>2021</v>
      </c>
      <c r="BC8" s="784">
        <v>2022</v>
      </c>
      <c r="BD8" s="784">
        <v>2023</v>
      </c>
      <c r="BE8" s="784">
        <v>2018</v>
      </c>
      <c r="BF8" s="784">
        <v>2019</v>
      </c>
      <c r="BG8" s="784">
        <v>2020</v>
      </c>
      <c r="BH8" s="784">
        <v>2021</v>
      </c>
      <c r="BI8" s="784">
        <v>2022</v>
      </c>
      <c r="BJ8" s="784">
        <v>2023</v>
      </c>
      <c r="BK8" s="784">
        <v>2018</v>
      </c>
      <c r="BL8" s="784">
        <v>2019</v>
      </c>
      <c r="BM8" s="784">
        <v>2020</v>
      </c>
      <c r="BN8" s="784">
        <v>2021</v>
      </c>
      <c r="BO8" s="784">
        <v>2022</v>
      </c>
      <c r="BP8" s="784">
        <v>2023</v>
      </c>
    </row>
    <row r="9" spans="1:68" x14ac:dyDescent="0.25">
      <c r="A9" s="785">
        <v>0</v>
      </c>
      <c r="B9" s="785" t="s">
        <v>230</v>
      </c>
      <c r="C9" s="785">
        <v>7192</v>
      </c>
      <c r="D9" s="785">
        <v>7494</v>
      </c>
      <c r="E9" s="785">
        <v>6746</v>
      </c>
      <c r="F9" s="785">
        <v>6665</v>
      </c>
      <c r="G9" s="785">
        <v>7121</v>
      </c>
      <c r="H9" s="785">
        <v>7686</v>
      </c>
      <c r="I9" s="785">
        <v>2931</v>
      </c>
      <c r="J9" s="785">
        <v>2974</v>
      </c>
      <c r="K9" s="785">
        <v>2617</v>
      </c>
      <c r="L9" s="785">
        <v>2596</v>
      </c>
      <c r="M9" s="785">
        <v>2808</v>
      </c>
      <c r="N9" s="785">
        <v>3029</v>
      </c>
      <c r="O9" s="785">
        <v>4261</v>
      </c>
      <c r="P9" s="785">
        <v>4520</v>
      </c>
      <c r="Q9" s="785">
        <v>4129</v>
      </c>
      <c r="R9" s="785">
        <v>4069</v>
      </c>
      <c r="S9" s="785">
        <v>4313</v>
      </c>
      <c r="T9" s="785">
        <v>4657</v>
      </c>
      <c r="U9" s="785">
        <v>16</v>
      </c>
      <c r="V9" s="785">
        <v>16</v>
      </c>
      <c r="W9" s="785">
        <v>19</v>
      </c>
      <c r="X9" s="785">
        <v>29</v>
      </c>
      <c r="Y9" s="785">
        <v>16</v>
      </c>
      <c r="Z9" s="785">
        <v>27</v>
      </c>
      <c r="AA9" s="785">
        <v>7176</v>
      </c>
      <c r="AB9" s="785">
        <v>7478</v>
      </c>
      <c r="AC9" s="785">
        <v>6727</v>
      </c>
      <c r="AD9" s="785">
        <v>6636</v>
      </c>
      <c r="AE9" s="785">
        <v>7105</v>
      </c>
      <c r="AF9" s="785">
        <v>7659</v>
      </c>
      <c r="AG9" s="785">
        <v>2922</v>
      </c>
      <c r="AH9" s="785">
        <v>2966</v>
      </c>
      <c r="AI9" s="785">
        <v>2607</v>
      </c>
      <c r="AJ9" s="785">
        <v>2584</v>
      </c>
      <c r="AK9" s="785">
        <v>2800</v>
      </c>
      <c r="AL9" s="785">
        <v>3012</v>
      </c>
      <c r="AM9" s="785">
        <v>4254</v>
      </c>
      <c r="AN9" s="785">
        <v>4512</v>
      </c>
      <c r="AO9" s="785">
        <v>4120</v>
      </c>
      <c r="AP9" s="785">
        <v>4052</v>
      </c>
      <c r="AQ9" s="785">
        <v>4305</v>
      </c>
      <c r="AR9" s="785">
        <v>4647</v>
      </c>
      <c r="AS9" s="785">
        <v>1045</v>
      </c>
      <c r="AT9" s="785">
        <v>1053</v>
      </c>
      <c r="AU9" s="785">
        <v>928</v>
      </c>
      <c r="AV9" s="785">
        <v>992</v>
      </c>
      <c r="AW9" s="785">
        <v>1053</v>
      </c>
      <c r="AX9" s="785">
        <v>1100</v>
      </c>
      <c r="AY9" s="785">
        <v>691</v>
      </c>
      <c r="AZ9" s="785">
        <v>690</v>
      </c>
      <c r="BA9" s="785">
        <v>625</v>
      </c>
      <c r="BB9" s="785">
        <v>655</v>
      </c>
      <c r="BC9" s="785">
        <v>691</v>
      </c>
      <c r="BD9" s="785">
        <v>725</v>
      </c>
      <c r="BE9" s="785">
        <v>354</v>
      </c>
      <c r="BF9" s="785">
        <v>363</v>
      </c>
      <c r="BG9" s="785">
        <v>303</v>
      </c>
      <c r="BH9" s="785">
        <v>337</v>
      </c>
      <c r="BI9" s="785">
        <v>362</v>
      </c>
      <c r="BJ9" s="785">
        <v>375</v>
      </c>
      <c r="BK9" s="785">
        <v>5179</v>
      </c>
      <c r="BL9" s="785">
        <v>5432</v>
      </c>
      <c r="BM9" s="785">
        <v>4902</v>
      </c>
      <c r="BN9" s="785">
        <v>4813</v>
      </c>
      <c r="BO9" s="785">
        <v>5211</v>
      </c>
      <c r="BP9" s="785">
        <v>5658</v>
      </c>
    </row>
    <row r="10" spans="1:68" x14ac:dyDescent="0.25">
      <c r="A10" s="86">
        <v>1</v>
      </c>
      <c r="B10" s="521" t="s">
        <v>305</v>
      </c>
      <c r="C10" s="86">
        <v>1774</v>
      </c>
      <c r="D10" s="86">
        <v>1756</v>
      </c>
      <c r="E10" s="86">
        <v>1563</v>
      </c>
      <c r="F10" s="86">
        <v>1392</v>
      </c>
      <c r="G10" s="86">
        <v>1369</v>
      </c>
      <c r="H10" s="86">
        <v>1540</v>
      </c>
      <c r="I10" s="86">
        <v>680</v>
      </c>
      <c r="J10" s="86">
        <v>658</v>
      </c>
      <c r="K10" s="86">
        <v>538</v>
      </c>
      <c r="L10" s="86">
        <v>471</v>
      </c>
      <c r="M10" s="86">
        <v>445</v>
      </c>
      <c r="N10" s="86">
        <v>462</v>
      </c>
      <c r="O10" s="86">
        <v>1094</v>
      </c>
      <c r="P10" s="86">
        <v>1098</v>
      </c>
      <c r="Q10" s="86">
        <v>1025</v>
      </c>
      <c r="R10" s="86">
        <v>921</v>
      </c>
      <c r="S10" s="86">
        <v>924</v>
      </c>
      <c r="T10" s="86">
        <v>1078</v>
      </c>
      <c r="U10" s="86">
        <v>0</v>
      </c>
      <c r="V10" s="86">
        <v>0</v>
      </c>
      <c r="W10" s="86">
        <v>0</v>
      </c>
      <c r="X10" s="86">
        <v>0</v>
      </c>
      <c r="Y10" s="86">
        <v>0</v>
      </c>
      <c r="Z10" s="86">
        <v>0</v>
      </c>
      <c r="AA10" s="86">
        <v>1774</v>
      </c>
      <c r="AB10" s="86">
        <v>1756</v>
      </c>
      <c r="AC10" s="86">
        <v>1563</v>
      </c>
      <c r="AD10" s="86">
        <v>1392</v>
      </c>
      <c r="AE10" s="86">
        <v>1369</v>
      </c>
      <c r="AF10" s="86">
        <v>1540</v>
      </c>
      <c r="AG10" s="86">
        <v>680</v>
      </c>
      <c r="AH10" s="86">
        <v>658</v>
      </c>
      <c r="AI10" s="86">
        <v>538</v>
      </c>
      <c r="AJ10" s="86">
        <v>471</v>
      </c>
      <c r="AK10" s="86">
        <v>445</v>
      </c>
      <c r="AL10" s="86">
        <v>462</v>
      </c>
      <c r="AM10" s="86">
        <v>1094</v>
      </c>
      <c r="AN10" s="86">
        <v>1098</v>
      </c>
      <c r="AO10" s="86">
        <v>1025</v>
      </c>
      <c r="AP10" s="86">
        <v>921</v>
      </c>
      <c r="AQ10" s="86">
        <v>924</v>
      </c>
      <c r="AR10" s="86">
        <v>1078</v>
      </c>
      <c r="AS10" s="86">
        <v>292</v>
      </c>
      <c r="AT10" s="86">
        <v>291</v>
      </c>
      <c r="AU10" s="86">
        <v>228</v>
      </c>
      <c r="AV10" s="86">
        <v>202</v>
      </c>
      <c r="AW10" s="86">
        <v>190</v>
      </c>
      <c r="AX10" s="86">
        <v>183</v>
      </c>
      <c r="AY10" s="86">
        <v>173</v>
      </c>
      <c r="AZ10" s="86">
        <v>181</v>
      </c>
      <c r="BA10" s="86">
        <v>138</v>
      </c>
      <c r="BB10" s="86">
        <v>120</v>
      </c>
      <c r="BC10" s="86">
        <v>107</v>
      </c>
      <c r="BD10" s="86">
        <v>98</v>
      </c>
      <c r="BE10" s="86">
        <v>119</v>
      </c>
      <c r="BF10" s="86">
        <v>110</v>
      </c>
      <c r="BG10" s="86">
        <v>90</v>
      </c>
      <c r="BH10" s="86">
        <v>82</v>
      </c>
      <c r="BI10" s="86">
        <v>83</v>
      </c>
      <c r="BJ10" s="86">
        <v>85</v>
      </c>
      <c r="BK10" s="86">
        <v>1209</v>
      </c>
      <c r="BL10" s="86">
        <v>1215</v>
      </c>
      <c r="BM10" s="86">
        <v>1119</v>
      </c>
      <c r="BN10" s="86">
        <v>1042</v>
      </c>
      <c r="BO10" s="86">
        <v>1054</v>
      </c>
      <c r="BP10" s="86">
        <v>1237</v>
      </c>
    </row>
    <row r="11" spans="1:68" x14ac:dyDescent="0.25">
      <c r="A11" s="86">
        <v>2</v>
      </c>
      <c r="B11" s="521" t="s">
        <v>306</v>
      </c>
      <c r="C11" s="86">
        <v>1192</v>
      </c>
      <c r="D11" s="86">
        <v>1247</v>
      </c>
      <c r="E11" s="86">
        <v>1157</v>
      </c>
      <c r="F11" s="86">
        <v>1002</v>
      </c>
      <c r="G11" s="86">
        <v>1315</v>
      </c>
      <c r="H11" s="86">
        <v>1407</v>
      </c>
      <c r="I11" s="86">
        <v>532</v>
      </c>
      <c r="J11" s="86">
        <v>518</v>
      </c>
      <c r="K11" s="86">
        <v>480</v>
      </c>
      <c r="L11" s="86">
        <v>443</v>
      </c>
      <c r="M11" s="86">
        <v>583</v>
      </c>
      <c r="N11" s="86">
        <v>607</v>
      </c>
      <c r="O11" s="86">
        <v>660</v>
      </c>
      <c r="P11" s="86">
        <v>729</v>
      </c>
      <c r="Q11" s="86">
        <v>677</v>
      </c>
      <c r="R11" s="86">
        <v>559</v>
      </c>
      <c r="S11" s="86">
        <v>732</v>
      </c>
      <c r="T11" s="86">
        <v>800</v>
      </c>
      <c r="U11" s="86">
        <v>16</v>
      </c>
      <c r="V11" s="86">
        <v>16</v>
      </c>
      <c r="W11" s="86">
        <v>12</v>
      </c>
      <c r="X11" s="86">
        <v>16</v>
      </c>
      <c r="Y11" s="86">
        <v>8</v>
      </c>
      <c r="Z11" s="86">
        <v>6</v>
      </c>
      <c r="AA11" s="86">
        <v>1176</v>
      </c>
      <c r="AB11" s="86">
        <v>1231</v>
      </c>
      <c r="AC11" s="86">
        <v>1145</v>
      </c>
      <c r="AD11" s="86">
        <v>986</v>
      </c>
      <c r="AE11" s="86">
        <v>1307</v>
      </c>
      <c r="AF11" s="86">
        <v>1401</v>
      </c>
      <c r="AG11" s="86">
        <v>523</v>
      </c>
      <c r="AH11" s="86">
        <v>510</v>
      </c>
      <c r="AI11" s="86">
        <v>475</v>
      </c>
      <c r="AJ11" s="86">
        <v>437</v>
      </c>
      <c r="AK11" s="86">
        <v>579</v>
      </c>
      <c r="AL11" s="86">
        <v>602</v>
      </c>
      <c r="AM11" s="86">
        <v>653</v>
      </c>
      <c r="AN11" s="86">
        <v>721</v>
      </c>
      <c r="AO11" s="86">
        <v>670</v>
      </c>
      <c r="AP11" s="86">
        <v>549</v>
      </c>
      <c r="AQ11" s="86">
        <v>728</v>
      </c>
      <c r="AR11" s="86">
        <v>799</v>
      </c>
      <c r="AS11" s="86">
        <v>156</v>
      </c>
      <c r="AT11" s="86">
        <v>162</v>
      </c>
      <c r="AU11" s="86">
        <v>158</v>
      </c>
      <c r="AV11" s="86">
        <v>173</v>
      </c>
      <c r="AW11" s="86">
        <v>226</v>
      </c>
      <c r="AX11" s="86">
        <v>212</v>
      </c>
      <c r="AY11" s="86">
        <v>108</v>
      </c>
      <c r="AZ11" s="86">
        <v>111</v>
      </c>
      <c r="BA11" s="86">
        <v>109</v>
      </c>
      <c r="BB11" s="86">
        <v>117</v>
      </c>
      <c r="BC11" s="86">
        <v>153</v>
      </c>
      <c r="BD11" s="86">
        <v>149</v>
      </c>
      <c r="BE11" s="86">
        <v>48</v>
      </c>
      <c r="BF11" s="86">
        <v>51</v>
      </c>
      <c r="BG11" s="86">
        <v>49</v>
      </c>
      <c r="BH11" s="86">
        <v>56</v>
      </c>
      <c r="BI11" s="86">
        <v>73</v>
      </c>
      <c r="BJ11" s="86">
        <v>63</v>
      </c>
      <c r="BK11" s="86">
        <v>855</v>
      </c>
      <c r="BL11" s="86">
        <v>912</v>
      </c>
      <c r="BM11" s="86">
        <v>848</v>
      </c>
      <c r="BN11" s="86">
        <v>682</v>
      </c>
      <c r="BO11" s="86">
        <v>926</v>
      </c>
      <c r="BP11" s="86">
        <v>1018</v>
      </c>
    </row>
    <row r="12" spans="1:68" x14ac:dyDescent="0.25">
      <c r="A12" s="86">
        <v>3</v>
      </c>
      <c r="B12" s="521" t="s">
        <v>307</v>
      </c>
      <c r="C12" s="86">
        <v>1216</v>
      </c>
      <c r="D12" s="86">
        <v>1343</v>
      </c>
      <c r="E12" s="86">
        <v>1212</v>
      </c>
      <c r="F12" s="86">
        <v>1277</v>
      </c>
      <c r="G12" s="86">
        <v>1326</v>
      </c>
      <c r="H12" s="86">
        <v>1389</v>
      </c>
      <c r="I12" s="86">
        <v>554</v>
      </c>
      <c r="J12" s="86">
        <v>589</v>
      </c>
      <c r="K12" s="86">
        <v>532</v>
      </c>
      <c r="L12" s="86">
        <v>539</v>
      </c>
      <c r="M12" s="86">
        <v>568</v>
      </c>
      <c r="N12" s="86">
        <v>627</v>
      </c>
      <c r="O12" s="86">
        <v>662</v>
      </c>
      <c r="P12" s="86">
        <v>754</v>
      </c>
      <c r="Q12" s="86">
        <v>680</v>
      </c>
      <c r="R12" s="86">
        <v>738</v>
      </c>
      <c r="S12" s="86">
        <v>758</v>
      </c>
      <c r="T12" s="86">
        <v>762</v>
      </c>
      <c r="U12" s="86">
        <v>0</v>
      </c>
      <c r="V12" s="86">
        <v>0</v>
      </c>
      <c r="W12" s="86">
        <v>0</v>
      </c>
      <c r="X12" s="86">
        <v>0</v>
      </c>
      <c r="Y12" s="86">
        <v>0</v>
      </c>
      <c r="Z12" s="86">
        <v>0</v>
      </c>
      <c r="AA12" s="86">
        <v>1216</v>
      </c>
      <c r="AB12" s="86">
        <v>1343</v>
      </c>
      <c r="AC12" s="86">
        <v>1212</v>
      </c>
      <c r="AD12" s="86">
        <v>1277</v>
      </c>
      <c r="AE12" s="86">
        <v>1326</v>
      </c>
      <c r="AF12" s="86">
        <v>1389</v>
      </c>
      <c r="AG12" s="86">
        <v>554</v>
      </c>
      <c r="AH12" s="86">
        <v>589</v>
      </c>
      <c r="AI12" s="86">
        <v>532</v>
      </c>
      <c r="AJ12" s="86">
        <v>539</v>
      </c>
      <c r="AK12" s="86">
        <v>568</v>
      </c>
      <c r="AL12" s="86">
        <v>627</v>
      </c>
      <c r="AM12" s="86">
        <v>662</v>
      </c>
      <c r="AN12" s="86">
        <v>754</v>
      </c>
      <c r="AO12" s="86">
        <v>680</v>
      </c>
      <c r="AP12" s="86">
        <v>738</v>
      </c>
      <c r="AQ12" s="86">
        <v>758</v>
      </c>
      <c r="AR12" s="86">
        <v>762</v>
      </c>
      <c r="AS12" s="86">
        <v>210</v>
      </c>
      <c r="AT12" s="86">
        <v>217</v>
      </c>
      <c r="AU12" s="86">
        <v>186</v>
      </c>
      <c r="AV12" s="86">
        <v>213</v>
      </c>
      <c r="AW12" s="86">
        <v>206</v>
      </c>
      <c r="AX12" s="86">
        <v>215</v>
      </c>
      <c r="AY12" s="86">
        <v>148</v>
      </c>
      <c r="AZ12" s="86">
        <v>152</v>
      </c>
      <c r="BA12" s="86">
        <v>131</v>
      </c>
      <c r="BB12" s="86">
        <v>145</v>
      </c>
      <c r="BC12" s="86">
        <v>142</v>
      </c>
      <c r="BD12" s="86">
        <v>160</v>
      </c>
      <c r="BE12" s="86">
        <v>62</v>
      </c>
      <c r="BF12" s="86">
        <v>65</v>
      </c>
      <c r="BG12" s="86">
        <v>55</v>
      </c>
      <c r="BH12" s="86">
        <v>68</v>
      </c>
      <c r="BI12" s="86">
        <v>64</v>
      </c>
      <c r="BJ12" s="86">
        <v>55</v>
      </c>
      <c r="BK12" s="86">
        <v>809</v>
      </c>
      <c r="BL12" s="86">
        <v>900</v>
      </c>
      <c r="BM12" s="86">
        <v>801</v>
      </c>
      <c r="BN12" s="86">
        <v>848</v>
      </c>
      <c r="BO12" s="86">
        <v>901</v>
      </c>
      <c r="BP12" s="86">
        <v>960</v>
      </c>
    </row>
    <row r="13" spans="1:68" x14ac:dyDescent="0.25">
      <c r="A13" s="86">
        <v>4</v>
      </c>
      <c r="B13" s="521" t="s">
        <v>308</v>
      </c>
      <c r="C13" s="86">
        <v>1752</v>
      </c>
      <c r="D13" s="86">
        <v>1857</v>
      </c>
      <c r="E13" s="86">
        <v>1688</v>
      </c>
      <c r="F13" s="86">
        <v>1720</v>
      </c>
      <c r="G13" s="86">
        <v>1783</v>
      </c>
      <c r="H13" s="86">
        <v>1896</v>
      </c>
      <c r="I13" s="86">
        <v>666</v>
      </c>
      <c r="J13" s="86">
        <v>705</v>
      </c>
      <c r="K13" s="86">
        <v>626</v>
      </c>
      <c r="L13" s="86">
        <v>661</v>
      </c>
      <c r="M13" s="86">
        <v>682</v>
      </c>
      <c r="N13" s="86">
        <v>755</v>
      </c>
      <c r="O13" s="86">
        <v>1086</v>
      </c>
      <c r="P13" s="86">
        <v>1152</v>
      </c>
      <c r="Q13" s="86">
        <v>1062</v>
      </c>
      <c r="R13" s="86">
        <v>1059</v>
      </c>
      <c r="S13" s="86">
        <v>1101</v>
      </c>
      <c r="T13" s="86">
        <v>1141</v>
      </c>
      <c r="U13" s="86">
        <v>0</v>
      </c>
      <c r="V13" s="86">
        <v>0</v>
      </c>
      <c r="W13" s="86">
        <v>0</v>
      </c>
      <c r="X13" s="86">
        <v>0</v>
      </c>
      <c r="Y13" s="86">
        <v>0</v>
      </c>
      <c r="Z13" s="86">
        <v>0</v>
      </c>
      <c r="AA13" s="86">
        <v>1752</v>
      </c>
      <c r="AB13" s="86">
        <v>1857</v>
      </c>
      <c r="AC13" s="86">
        <v>1688</v>
      </c>
      <c r="AD13" s="86">
        <v>1720</v>
      </c>
      <c r="AE13" s="86">
        <v>1783</v>
      </c>
      <c r="AF13" s="86">
        <v>1896</v>
      </c>
      <c r="AG13" s="86">
        <v>666</v>
      </c>
      <c r="AH13" s="86">
        <v>705</v>
      </c>
      <c r="AI13" s="86">
        <v>626</v>
      </c>
      <c r="AJ13" s="86">
        <v>661</v>
      </c>
      <c r="AK13" s="86">
        <v>682</v>
      </c>
      <c r="AL13" s="86">
        <v>755</v>
      </c>
      <c r="AM13" s="86">
        <v>1086</v>
      </c>
      <c r="AN13" s="86">
        <v>1152</v>
      </c>
      <c r="AO13" s="86">
        <v>1062</v>
      </c>
      <c r="AP13" s="86">
        <v>1059</v>
      </c>
      <c r="AQ13" s="86">
        <v>1101</v>
      </c>
      <c r="AR13" s="86">
        <v>1141</v>
      </c>
      <c r="AS13" s="86">
        <v>220</v>
      </c>
      <c r="AT13" s="86">
        <v>210</v>
      </c>
      <c r="AU13" s="86">
        <v>194</v>
      </c>
      <c r="AV13" s="86">
        <v>228</v>
      </c>
      <c r="AW13" s="86">
        <v>233</v>
      </c>
      <c r="AX13" s="86">
        <v>262</v>
      </c>
      <c r="AY13" s="86">
        <v>147</v>
      </c>
      <c r="AZ13" s="86">
        <v>135</v>
      </c>
      <c r="BA13" s="86">
        <v>139</v>
      </c>
      <c r="BB13" s="86">
        <v>163</v>
      </c>
      <c r="BC13" s="86">
        <v>162</v>
      </c>
      <c r="BD13" s="86">
        <v>180</v>
      </c>
      <c r="BE13" s="86">
        <v>73</v>
      </c>
      <c r="BF13" s="86">
        <v>75</v>
      </c>
      <c r="BG13" s="86">
        <v>55</v>
      </c>
      <c r="BH13" s="86">
        <v>65</v>
      </c>
      <c r="BI13" s="86">
        <v>71</v>
      </c>
      <c r="BJ13" s="86">
        <v>82</v>
      </c>
      <c r="BK13" s="86">
        <v>1365</v>
      </c>
      <c r="BL13" s="86">
        <v>1452</v>
      </c>
      <c r="BM13" s="86">
        <v>1335</v>
      </c>
      <c r="BN13" s="86">
        <v>1324</v>
      </c>
      <c r="BO13" s="86">
        <v>1378</v>
      </c>
      <c r="BP13" s="86">
        <v>1411</v>
      </c>
    </row>
    <row r="14" spans="1:68" x14ac:dyDescent="0.25">
      <c r="A14" s="86">
        <v>5</v>
      </c>
      <c r="B14" s="521" t="s">
        <v>309</v>
      </c>
      <c r="C14" s="86">
        <v>1258</v>
      </c>
      <c r="D14" s="86">
        <v>1291</v>
      </c>
      <c r="E14" s="86">
        <v>1126</v>
      </c>
      <c r="F14" s="86">
        <v>1274</v>
      </c>
      <c r="G14" s="86">
        <v>1328</v>
      </c>
      <c r="H14" s="86">
        <v>1454</v>
      </c>
      <c r="I14" s="86">
        <v>499</v>
      </c>
      <c r="J14" s="86">
        <v>504</v>
      </c>
      <c r="K14" s="86">
        <v>441</v>
      </c>
      <c r="L14" s="86">
        <v>482</v>
      </c>
      <c r="M14" s="86">
        <v>530</v>
      </c>
      <c r="N14" s="86">
        <v>578</v>
      </c>
      <c r="O14" s="86">
        <v>759</v>
      </c>
      <c r="P14" s="86">
        <v>787</v>
      </c>
      <c r="Q14" s="86">
        <v>685</v>
      </c>
      <c r="R14" s="86">
        <v>792</v>
      </c>
      <c r="S14" s="86">
        <v>798</v>
      </c>
      <c r="T14" s="86">
        <v>876</v>
      </c>
      <c r="U14" s="86">
        <v>0</v>
      </c>
      <c r="V14" s="86">
        <v>0</v>
      </c>
      <c r="W14" s="86">
        <v>7</v>
      </c>
      <c r="X14" s="86">
        <v>13</v>
      </c>
      <c r="Y14" s="86">
        <v>8</v>
      </c>
      <c r="Z14" s="86">
        <v>21</v>
      </c>
      <c r="AA14" s="86">
        <v>1258</v>
      </c>
      <c r="AB14" s="86">
        <v>1291</v>
      </c>
      <c r="AC14" s="86">
        <v>1119</v>
      </c>
      <c r="AD14" s="86">
        <v>1261</v>
      </c>
      <c r="AE14" s="86">
        <v>1320</v>
      </c>
      <c r="AF14" s="86">
        <v>1433</v>
      </c>
      <c r="AG14" s="86">
        <v>499</v>
      </c>
      <c r="AH14" s="86">
        <v>504</v>
      </c>
      <c r="AI14" s="86">
        <v>436</v>
      </c>
      <c r="AJ14" s="86">
        <v>476</v>
      </c>
      <c r="AK14" s="86">
        <v>526</v>
      </c>
      <c r="AL14" s="86">
        <v>566</v>
      </c>
      <c r="AM14" s="86">
        <v>759</v>
      </c>
      <c r="AN14" s="86">
        <v>787</v>
      </c>
      <c r="AO14" s="86">
        <v>683</v>
      </c>
      <c r="AP14" s="86">
        <v>785</v>
      </c>
      <c r="AQ14" s="86">
        <v>794</v>
      </c>
      <c r="AR14" s="86">
        <v>867</v>
      </c>
      <c r="AS14" s="86">
        <v>167</v>
      </c>
      <c r="AT14" s="86">
        <v>173</v>
      </c>
      <c r="AU14" s="86">
        <v>162</v>
      </c>
      <c r="AV14" s="86">
        <v>176</v>
      </c>
      <c r="AW14" s="86">
        <v>198</v>
      </c>
      <c r="AX14" s="86">
        <v>228</v>
      </c>
      <c r="AY14" s="86">
        <v>115</v>
      </c>
      <c r="AZ14" s="86">
        <v>111</v>
      </c>
      <c r="BA14" s="86">
        <v>108</v>
      </c>
      <c r="BB14" s="86">
        <v>110</v>
      </c>
      <c r="BC14" s="86">
        <v>127</v>
      </c>
      <c r="BD14" s="86">
        <v>138</v>
      </c>
      <c r="BE14" s="86">
        <v>52</v>
      </c>
      <c r="BF14" s="86">
        <v>62</v>
      </c>
      <c r="BG14" s="86">
        <v>54</v>
      </c>
      <c r="BH14" s="86">
        <v>66</v>
      </c>
      <c r="BI14" s="86">
        <v>71</v>
      </c>
      <c r="BJ14" s="86">
        <v>90</v>
      </c>
      <c r="BK14" s="86">
        <v>941</v>
      </c>
      <c r="BL14" s="86">
        <v>953</v>
      </c>
      <c r="BM14" s="86">
        <v>799</v>
      </c>
      <c r="BN14" s="86">
        <v>917</v>
      </c>
      <c r="BO14" s="86">
        <v>952</v>
      </c>
      <c r="BP14" s="86">
        <v>1032</v>
      </c>
    </row>
  </sheetData>
  <mergeCells count="23">
    <mergeCell ref="A1:E1"/>
    <mergeCell ref="AG6:AL6"/>
    <mergeCell ref="C6:H6"/>
    <mergeCell ref="I6:N6"/>
    <mergeCell ref="O6:T6"/>
    <mergeCell ref="U6:Z6"/>
    <mergeCell ref="AA6:AF6"/>
    <mergeCell ref="C7:H7"/>
    <mergeCell ref="I7:N7"/>
    <mergeCell ref="O7:T7"/>
    <mergeCell ref="U7:Z7"/>
    <mergeCell ref="AA7:AF7"/>
    <mergeCell ref="BK7:BP7"/>
    <mergeCell ref="AM6:AR6"/>
    <mergeCell ref="AS6:AX6"/>
    <mergeCell ref="AY6:BD6"/>
    <mergeCell ref="BE6:BJ6"/>
    <mergeCell ref="BK6:BP6"/>
    <mergeCell ref="AG7:AL7"/>
    <mergeCell ref="AM7:AR7"/>
    <mergeCell ref="AS7:AX7"/>
    <mergeCell ref="AY7:BD7"/>
    <mergeCell ref="BE7:BJ7"/>
  </mergeCells>
  <hyperlinks>
    <hyperlink ref="A1" location="'Satura rādītājs'!A1" display="ATGRIEZTIES UZ SATURA RĀDĪTĀJU" xr:uid="{A2583C89-2BF4-41C1-8124-D63E9EAE6EB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E899B-582B-4AD9-B3CE-50E5678AEA7B}">
  <sheetPr>
    <tabColor theme="8" tint="-0.499984740745262"/>
  </sheetPr>
  <dimension ref="A1:O14"/>
  <sheetViews>
    <sheetView zoomScaleNormal="100" workbookViewId="0">
      <selection activeCell="A5" sqref="A5"/>
    </sheetView>
  </sheetViews>
  <sheetFormatPr defaultColWidth="8.7109375" defaultRowHeight="15" x14ac:dyDescent="0.25"/>
  <cols>
    <col min="1" max="1" width="6.140625" style="131" customWidth="1"/>
    <col min="2" max="2" width="22.85546875" style="131" bestFit="1" customWidth="1"/>
    <col min="3" max="3" width="13.42578125" style="131" bestFit="1" customWidth="1"/>
    <col min="4" max="4" width="16.42578125" style="131" customWidth="1"/>
    <col min="5" max="8" width="13.42578125" style="131" bestFit="1" customWidth="1"/>
    <col min="9" max="14" width="12.42578125" style="131" bestFit="1" customWidth="1"/>
    <col min="15" max="16384" width="8.7109375" style="131"/>
  </cols>
  <sheetData>
    <row r="1" spans="1:15" ht="18.75" x14ac:dyDescent="0.25">
      <c r="A1" s="1426" t="s">
        <v>84</v>
      </c>
      <c r="B1" s="1426"/>
      <c r="C1" s="1426"/>
      <c r="D1" s="1426"/>
    </row>
    <row r="2" spans="1:15" ht="23.25" x14ac:dyDescent="0.25">
      <c r="A2" s="1290"/>
    </row>
    <row r="3" spans="1:15" ht="20.25" x14ac:dyDescent="0.3">
      <c r="A3" s="244" t="s">
        <v>405</v>
      </c>
    </row>
    <row r="4" spans="1:15" ht="13.5" customHeight="1" x14ac:dyDescent="0.3">
      <c r="A4" s="76"/>
      <c r="D4" s="781"/>
      <c r="J4" s="782"/>
    </row>
    <row r="5" spans="1:15" ht="15.75" thickBot="1" x14ac:dyDescent="0.3">
      <c r="A5" s="545" t="s">
        <v>404</v>
      </c>
    </row>
    <row r="6" spans="1:15" ht="15.75" thickTop="1" x14ac:dyDescent="0.25">
      <c r="C6" s="1577" t="s">
        <v>399</v>
      </c>
      <c r="D6" s="1578"/>
      <c r="E6" s="1578"/>
      <c r="F6" s="1578"/>
      <c r="G6" s="1578"/>
      <c r="H6" s="1579"/>
      <c r="I6" s="1577" t="s">
        <v>400</v>
      </c>
      <c r="J6" s="1578"/>
      <c r="K6" s="1578"/>
      <c r="L6" s="1578"/>
      <c r="M6" s="1578"/>
      <c r="N6" s="1579"/>
      <c r="O6" s="1292"/>
    </row>
    <row r="7" spans="1:15" x14ac:dyDescent="0.25">
      <c r="A7" s="783" t="s">
        <v>285</v>
      </c>
      <c r="B7" s="783" t="s">
        <v>386</v>
      </c>
      <c r="C7" s="1576" t="s">
        <v>401</v>
      </c>
      <c r="D7" s="1576"/>
      <c r="E7" s="1576"/>
      <c r="F7" s="1576"/>
      <c r="G7" s="1576"/>
      <c r="H7" s="1576"/>
      <c r="I7" s="1576" t="s">
        <v>402</v>
      </c>
      <c r="J7" s="1576"/>
      <c r="K7" s="1576"/>
      <c r="L7" s="1576"/>
      <c r="M7" s="1576"/>
      <c r="N7" s="1576"/>
    </row>
    <row r="8" spans="1:15" x14ac:dyDescent="0.25">
      <c r="A8" s="783"/>
      <c r="B8" s="783"/>
      <c r="C8" s="784">
        <v>2018</v>
      </c>
      <c r="D8" s="784">
        <v>2019</v>
      </c>
      <c r="E8" s="784">
        <v>2020</v>
      </c>
      <c r="F8" s="784">
        <v>2021</v>
      </c>
      <c r="G8" s="784">
        <v>2022</v>
      </c>
      <c r="H8" s="784">
        <v>2023</v>
      </c>
      <c r="I8" s="784">
        <v>2018</v>
      </c>
      <c r="J8" s="784">
        <v>2019</v>
      </c>
      <c r="K8" s="784">
        <v>2020</v>
      </c>
      <c r="L8" s="784">
        <v>2021</v>
      </c>
      <c r="M8" s="784">
        <v>2022</v>
      </c>
      <c r="N8" s="784">
        <v>2023</v>
      </c>
    </row>
    <row r="9" spans="1:15" x14ac:dyDescent="0.25">
      <c r="A9" s="785">
        <v>0</v>
      </c>
      <c r="B9" s="785" t="s">
        <v>230</v>
      </c>
      <c r="C9" s="792">
        <v>49089000.883200005</v>
      </c>
      <c r="D9" s="792">
        <v>53181656.094999999</v>
      </c>
      <c r="E9" s="792">
        <v>56935189.300000004</v>
      </c>
      <c r="F9" s="792">
        <v>61406052.681599997</v>
      </c>
      <c r="G9" s="792">
        <v>67165695.446500003</v>
      </c>
      <c r="H9" s="792">
        <v>86610383.730000019</v>
      </c>
      <c r="I9" s="792">
        <v>1500919.6446</v>
      </c>
      <c r="J9" s="792">
        <v>1235378.6300000001</v>
      </c>
      <c r="K9" s="792">
        <v>1942227.4500000002</v>
      </c>
      <c r="L9" s="792">
        <v>1534129.0999999999</v>
      </c>
      <c r="M9" s="792">
        <v>2455829.44</v>
      </c>
      <c r="N9" s="792">
        <v>1772200.53</v>
      </c>
    </row>
    <row r="10" spans="1:15" x14ac:dyDescent="0.25">
      <c r="A10" s="86">
        <v>1</v>
      </c>
      <c r="B10" s="521" t="s">
        <v>305</v>
      </c>
      <c r="C10" s="87">
        <v>13729794.600000001</v>
      </c>
      <c r="D10" s="87">
        <v>14722206.185000001</v>
      </c>
      <c r="E10" s="87">
        <v>17004037.02</v>
      </c>
      <c r="F10" s="87">
        <v>19597893.02</v>
      </c>
      <c r="G10" s="87">
        <v>17930029.109999999</v>
      </c>
      <c r="H10" s="87">
        <v>25584701.98</v>
      </c>
      <c r="I10" s="87">
        <v>274170.43000000005</v>
      </c>
      <c r="J10" s="87">
        <v>326827.73</v>
      </c>
      <c r="K10" s="87">
        <v>255772.59</v>
      </c>
      <c r="L10" s="87">
        <v>256039.24</v>
      </c>
      <c r="M10" s="87">
        <v>342353.56</v>
      </c>
      <c r="N10" s="87">
        <v>491113.42000000004</v>
      </c>
    </row>
    <row r="11" spans="1:15" x14ac:dyDescent="0.25">
      <c r="A11" s="86">
        <v>2</v>
      </c>
      <c r="B11" s="521" t="s">
        <v>306</v>
      </c>
      <c r="C11" s="87">
        <v>8498264.5500000007</v>
      </c>
      <c r="D11" s="87">
        <v>8938609.8000000007</v>
      </c>
      <c r="E11" s="87">
        <v>9338621.6400000006</v>
      </c>
      <c r="F11" s="87">
        <v>6494109.2699999996</v>
      </c>
      <c r="G11" s="87">
        <v>10066899.1</v>
      </c>
      <c r="H11" s="87">
        <v>12406902.210000003</v>
      </c>
      <c r="I11" s="87">
        <v>393541.87</v>
      </c>
      <c r="J11" s="87">
        <v>157191.07</v>
      </c>
      <c r="K11" s="87">
        <v>144700.31</v>
      </c>
      <c r="L11" s="87">
        <v>132100.4</v>
      </c>
      <c r="M11" s="87">
        <v>178251</v>
      </c>
      <c r="N11" s="87">
        <v>233219.97000000003</v>
      </c>
    </row>
    <row r="12" spans="1:15" x14ac:dyDescent="0.25">
      <c r="A12" s="86">
        <v>3</v>
      </c>
      <c r="B12" s="521" t="s">
        <v>307</v>
      </c>
      <c r="C12" s="87">
        <v>7427016.9400000004</v>
      </c>
      <c r="D12" s="87">
        <v>8850360.9900000002</v>
      </c>
      <c r="E12" s="87">
        <v>8839486.1000000015</v>
      </c>
      <c r="F12" s="87">
        <v>10188053.949999999</v>
      </c>
      <c r="G12" s="87">
        <v>11517994.629999999</v>
      </c>
      <c r="H12" s="87">
        <v>14810043.219999999</v>
      </c>
      <c r="I12" s="87">
        <v>208117</v>
      </c>
      <c r="J12" s="87">
        <v>190104.08</v>
      </c>
      <c r="K12" s="87">
        <v>304512</v>
      </c>
      <c r="L12" s="87">
        <v>183515.82</v>
      </c>
      <c r="M12" s="87">
        <v>217716.63999999998</v>
      </c>
      <c r="N12" s="87">
        <v>290372.83</v>
      </c>
    </row>
    <row r="13" spans="1:15" x14ac:dyDescent="0.25">
      <c r="A13" s="86">
        <v>4</v>
      </c>
      <c r="B13" s="521" t="s">
        <v>308</v>
      </c>
      <c r="C13" s="87">
        <v>10958057.553199999</v>
      </c>
      <c r="D13" s="87">
        <v>12180500.74</v>
      </c>
      <c r="E13" s="87">
        <v>12662110.859999999</v>
      </c>
      <c r="F13" s="87">
        <v>14535030.591600001</v>
      </c>
      <c r="G13" s="87">
        <v>15763025.3665</v>
      </c>
      <c r="H13" s="87">
        <v>19095085.640000001</v>
      </c>
      <c r="I13" s="87">
        <v>322264.86459999997</v>
      </c>
      <c r="J13" s="87">
        <v>454020.47</v>
      </c>
      <c r="K13" s="87">
        <v>326759.45</v>
      </c>
      <c r="L13" s="87">
        <v>494593.33999999997</v>
      </c>
      <c r="M13" s="87">
        <v>240213.09</v>
      </c>
      <c r="N13" s="87">
        <v>307939.08999999997</v>
      </c>
    </row>
    <row r="14" spans="1:15" x14ac:dyDescent="0.25">
      <c r="A14" s="86">
        <v>5</v>
      </c>
      <c r="B14" s="521" t="s">
        <v>309</v>
      </c>
      <c r="C14" s="87">
        <v>8475867.2400000002</v>
      </c>
      <c r="D14" s="87">
        <v>8489978.379999999</v>
      </c>
      <c r="E14" s="87">
        <v>9090933.6799999997</v>
      </c>
      <c r="F14" s="87">
        <v>10590965.85</v>
      </c>
      <c r="G14" s="87">
        <v>11887747.24</v>
      </c>
      <c r="H14" s="87">
        <v>14713650.68</v>
      </c>
      <c r="I14" s="87">
        <v>302825.48</v>
      </c>
      <c r="J14" s="87">
        <v>107235.28000000001</v>
      </c>
      <c r="K14" s="87">
        <v>910483.1</v>
      </c>
      <c r="L14" s="87">
        <v>467880.3</v>
      </c>
      <c r="M14" s="87">
        <v>1477295.15</v>
      </c>
      <c r="N14" s="87">
        <v>449555.22</v>
      </c>
    </row>
  </sheetData>
  <mergeCells count="5">
    <mergeCell ref="C7:H7"/>
    <mergeCell ref="I7:N7"/>
    <mergeCell ref="C6:H6"/>
    <mergeCell ref="I6:N6"/>
    <mergeCell ref="A1:D1"/>
  </mergeCells>
  <hyperlinks>
    <hyperlink ref="A1" location="'Satura rādītājs'!A1" display="ATGRIEZTIES UZ SATURA RĀDĪTĀJU" xr:uid="{49596A84-0E63-47B5-9A77-854EBF39782F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F221E-000C-4AE7-BB37-3B1DE7DEF45A}">
  <sheetPr codeName="Sheet116">
    <tabColor theme="4" tint="0.79998168889431442"/>
  </sheetPr>
  <dimension ref="A1:P14"/>
  <sheetViews>
    <sheetView workbookViewId="0">
      <selection activeCell="B3" sqref="B3:P3"/>
    </sheetView>
  </sheetViews>
  <sheetFormatPr defaultColWidth="8.42578125" defaultRowHeight="15" x14ac:dyDescent="0.25"/>
  <cols>
    <col min="1" max="1" width="1.42578125" style="12" customWidth="1"/>
    <col min="2" max="2" width="8.42578125" style="12"/>
    <col min="3" max="3" width="29.140625" style="12" customWidth="1"/>
    <col min="4" max="4" width="12.42578125" style="12" customWidth="1"/>
    <col min="5" max="5" width="14.42578125" style="12" customWidth="1"/>
    <col min="6" max="7" width="12.85546875" style="12" customWidth="1"/>
    <col min="8" max="9" width="12.140625" style="12" customWidth="1"/>
    <col min="10" max="11" width="13.42578125" style="12" customWidth="1"/>
    <col min="12" max="13" width="12" style="12" customWidth="1"/>
    <col min="14" max="14" width="11.85546875" style="12" customWidth="1"/>
    <col min="15" max="15" width="12.42578125" style="12" customWidth="1"/>
    <col min="16" max="16" width="13.42578125" style="12" customWidth="1"/>
    <col min="17" max="16384" width="8.42578125" style="12"/>
  </cols>
  <sheetData>
    <row r="1" spans="1:16" ht="18.75" x14ac:dyDescent="0.25">
      <c r="A1" s="1143"/>
      <c r="B1" s="1426" t="s">
        <v>84</v>
      </c>
      <c r="C1" s="1426"/>
      <c r="D1" s="1426"/>
    </row>
    <row r="3" spans="1:16" ht="18.75" x14ac:dyDescent="0.3">
      <c r="B3" s="1594" t="s">
        <v>406</v>
      </c>
      <c r="C3" s="1594"/>
      <c r="D3" s="1594"/>
      <c r="E3" s="1594"/>
      <c r="F3" s="1594"/>
      <c r="G3" s="1594"/>
      <c r="H3" s="1594"/>
      <c r="I3" s="1594"/>
      <c r="J3" s="1594"/>
      <c r="K3" s="1594"/>
      <c r="L3" s="1594"/>
      <c r="M3" s="1594"/>
      <c r="N3" s="1594"/>
      <c r="O3" s="1594"/>
      <c r="P3" s="1594"/>
    </row>
    <row r="5" spans="1:16" ht="15.75" x14ac:dyDescent="0.25">
      <c r="B5" s="1591" t="s">
        <v>407</v>
      </c>
      <c r="C5" s="1591" t="s">
        <v>408</v>
      </c>
      <c r="D5" s="1591" t="s">
        <v>409</v>
      </c>
      <c r="E5" s="1595" t="s">
        <v>410</v>
      </c>
      <c r="F5" s="1596"/>
      <c r="G5" s="1596"/>
      <c r="H5" s="1596"/>
      <c r="I5" s="1596"/>
      <c r="J5" s="1596"/>
      <c r="K5" s="1596"/>
      <c r="L5" s="1596"/>
      <c r="M5" s="1596"/>
      <c r="N5" s="1596"/>
      <c r="O5" s="1596"/>
      <c r="P5" s="1597"/>
    </row>
    <row r="6" spans="1:16" ht="15.75" x14ac:dyDescent="0.25">
      <c r="B6" s="1592"/>
      <c r="C6" s="1592"/>
      <c r="D6" s="1592"/>
      <c r="E6" s="1580">
        <v>2018</v>
      </c>
      <c r="F6" s="1580"/>
      <c r="G6" s="1581">
        <v>2019</v>
      </c>
      <c r="H6" s="1582"/>
      <c r="I6" s="1581">
        <v>2020</v>
      </c>
      <c r="J6" s="1582"/>
      <c r="K6" s="1581">
        <v>2021</v>
      </c>
      <c r="L6" s="1582"/>
      <c r="M6" s="1581">
        <v>2022</v>
      </c>
      <c r="N6" s="1582"/>
      <c r="O6" s="1581">
        <v>2023</v>
      </c>
      <c r="P6" s="1582"/>
    </row>
    <row r="7" spans="1:16" ht="78.75" x14ac:dyDescent="0.25">
      <c r="B7" s="1593"/>
      <c r="C7" s="1593"/>
      <c r="D7" s="1593"/>
      <c r="E7" s="57" t="s">
        <v>411</v>
      </c>
      <c r="F7" s="57" t="s">
        <v>412</v>
      </c>
      <c r="G7" s="57" t="s">
        <v>413</v>
      </c>
      <c r="H7" s="57" t="s">
        <v>412</v>
      </c>
      <c r="I7" s="57" t="s">
        <v>413</v>
      </c>
      <c r="J7" s="57" t="s">
        <v>412</v>
      </c>
      <c r="K7" s="57" t="s">
        <v>413</v>
      </c>
      <c r="L7" s="57" t="s">
        <v>412</v>
      </c>
      <c r="M7" s="57" t="s">
        <v>413</v>
      </c>
      <c r="N7" s="57" t="s">
        <v>412</v>
      </c>
      <c r="O7" s="57" t="s">
        <v>413</v>
      </c>
      <c r="P7" s="57" t="s">
        <v>412</v>
      </c>
    </row>
    <row r="8" spans="1:16" ht="31.5" x14ac:dyDescent="0.25">
      <c r="B8" s="56" t="s">
        <v>414</v>
      </c>
      <c r="C8" s="58" t="s">
        <v>415</v>
      </c>
      <c r="D8" s="57" t="s">
        <v>281</v>
      </c>
      <c r="E8" s="1585">
        <v>2</v>
      </c>
      <c r="F8" s="59">
        <v>84</v>
      </c>
      <c r="G8" s="1588">
        <v>2</v>
      </c>
      <c r="H8" s="59">
        <v>84</v>
      </c>
      <c r="I8" s="1591">
        <v>2</v>
      </c>
      <c r="J8" s="56">
        <v>74</v>
      </c>
      <c r="K8" s="1591">
        <v>3</v>
      </c>
      <c r="L8" s="56">
        <v>88</v>
      </c>
      <c r="M8" s="1591">
        <v>7</v>
      </c>
      <c r="N8" s="59">
        <v>148</v>
      </c>
      <c r="O8" s="1588">
        <v>9</v>
      </c>
      <c r="P8" s="59">
        <v>273</v>
      </c>
    </row>
    <row r="9" spans="1:16" ht="31.5" x14ac:dyDescent="0.25">
      <c r="B9" s="56" t="s">
        <v>416</v>
      </c>
      <c r="C9" s="58" t="s">
        <v>417</v>
      </c>
      <c r="D9" s="57" t="s">
        <v>281</v>
      </c>
      <c r="E9" s="1586"/>
      <c r="F9" s="59">
        <v>2260</v>
      </c>
      <c r="G9" s="1589"/>
      <c r="H9" s="59">
        <v>2448</v>
      </c>
      <c r="I9" s="1592"/>
      <c r="J9" s="59">
        <v>2304</v>
      </c>
      <c r="K9" s="1592"/>
      <c r="L9" s="59">
        <v>2691</v>
      </c>
      <c r="M9" s="1592"/>
      <c r="N9" s="59">
        <v>2845</v>
      </c>
      <c r="O9" s="1589"/>
      <c r="P9" s="59">
        <v>4637</v>
      </c>
    </row>
    <row r="10" spans="1:16" ht="31.5" x14ac:dyDescent="0.25">
      <c r="B10" s="56" t="s">
        <v>418</v>
      </c>
      <c r="C10" s="58" t="s">
        <v>419</v>
      </c>
      <c r="D10" s="57" t="s">
        <v>281</v>
      </c>
      <c r="E10" s="1587"/>
      <c r="F10" s="60">
        <v>218356.50313525699</v>
      </c>
      <c r="G10" s="1590"/>
      <c r="H10" s="60">
        <v>225790.47519255755</v>
      </c>
      <c r="I10" s="1593"/>
      <c r="J10" s="60">
        <v>250113.38286374373</v>
      </c>
      <c r="K10" s="1593"/>
      <c r="L10" s="60">
        <v>314624.29000000004</v>
      </c>
      <c r="M10" s="1593"/>
      <c r="N10" s="60">
        <v>374332.14999999997</v>
      </c>
      <c r="O10" s="1590"/>
      <c r="P10" s="60">
        <v>595251.43000000005</v>
      </c>
    </row>
    <row r="12" spans="1:16" ht="15.75" x14ac:dyDescent="0.25">
      <c r="B12" s="1583" t="s">
        <v>420</v>
      </c>
      <c r="C12" s="1583"/>
      <c r="D12" s="1583"/>
      <c r="E12" s="1583"/>
      <c r="F12" s="1583"/>
      <c r="G12" s="1583"/>
      <c r="H12" s="1583"/>
      <c r="I12" s="1583"/>
      <c r="J12" s="1583"/>
      <c r="K12" s="1583"/>
      <c r="L12" s="1583"/>
      <c r="M12" s="1583"/>
      <c r="N12" s="1583"/>
      <c r="O12" s="1583"/>
      <c r="P12" s="1583"/>
    </row>
    <row r="13" spans="1:16" ht="39.6" customHeight="1" x14ac:dyDescent="0.25">
      <c r="B13" s="1584" t="s">
        <v>421</v>
      </c>
      <c r="C13" s="1584"/>
      <c r="D13" s="1584"/>
      <c r="E13" s="1584"/>
      <c r="F13" s="1584"/>
      <c r="G13" s="1584"/>
      <c r="H13" s="1584"/>
      <c r="I13" s="1584"/>
      <c r="J13" s="1584"/>
      <c r="K13" s="1584"/>
      <c r="L13" s="1584"/>
      <c r="M13" s="1584"/>
      <c r="N13" s="1584"/>
      <c r="O13" s="1584"/>
      <c r="P13" s="1584"/>
    </row>
    <row r="14" spans="1:16" ht="15.75" x14ac:dyDescent="0.25">
      <c r="B14" s="1584" t="s">
        <v>422</v>
      </c>
      <c r="C14" s="1584"/>
      <c r="D14" s="1584"/>
      <c r="E14" s="1584"/>
      <c r="F14" s="1584"/>
      <c r="G14" s="1584"/>
      <c r="H14" s="1584"/>
      <c r="I14" s="1584"/>
      <c r="J14" s="1584"/>
      <c r="K14" s="1584"/>
      <c r="L14" s="1584"/>
      <c r="M14" s="1584"/>
      <c r="N14" s="1584"/>
      <c r="O14" s="1584"/>
      <c r="P14" s="1584"/>
    </row>
  </sheetData>
  <mergeCells count="21">
    <mergeCell ref="B1:D1"/>
    <mergeCell ref="B12:P12"/>
    <mergeCell ref="B13:P13"/>
    <mergeCell ref="B14:P14"/>
    <mergeCell ref="O6:P6"/>
    <mergeCell ref="E8:E10"/>
    <mergeCell ref="G8:G10"/>
    <mergeCell ref="I8:I10"/>
    <mergeCell ref="K8:K10"/>
    <mergeCell ref="M8:M10"/>
    <mergeCell ref="O8:O10"/>
    <mergeCell ref="B3:P3"/>
    <mergeCell ref="B5:B7"/>
    <mergeCell ref="C5:C7"/>
    <mergeCell ref="D5:D7"/>
    <mergeCell ref="E5:P5"/>
    <mergeCell ref="E6:F6"/>
    <mergeCell ref="G6:H6"/>
    <mergeCell ref="I6:J6"/>
    <mergeCell ref="K6:L6"/>
    <mergeCell ref="M6:N6"/>
  </mergeCells>
  <hyperlinks>
    <hyperlink ref="B1" location="'Satura rādītājs'!A1" display="ATGRIEZTIES UZ SATURA RĀDĪTĀJU" xr:uid="{13DD62F3-07D8-48C1-A15F-CE7F7CB69B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855B0-263E-46F5-9275-70A3D413E603}">
  <sheetPr codeName="Sheet9"/>
  <dimension ref="A1:AH110"/>
  <sheetViews>
    <sheetView zoomScale="70" zoomScaleNormal="70" workbookViewId="0">
      <selection activeCell="H11" sqref="H11"/>
    </sheetView>
  </sheetViews>
  <sheetFormatPr defaultRowHeight="15" x14ac:dyDescent="0.25"/>
  <cols>
    <col min="1" max="1" width="3.42578125" customWidth="1"/>
    <col min="2" max="2" width="13.42578125" customWidth="1"/>
    <col min="3" max="4" width="15.140625" customWidth="1"/>
    <col min="5" max="5" width="15.42578125" customWidth="1"/>
    <col min="6" max="6" width="12.85546875" customWidth="1"/>
    <col min="7" max="7" width="13.140625" customWidth="1"/>
    <col min="8" max="8" width="14.85546875" style="1022" customWidth="1"/>
    <col min="9" max="9" width="13.140625" style="1022" customWidth="1"/>
    <col min="10" max="10" width="14.42578125" style="1022" customWidth="1"/>
    <col min="11" max="11" width="15.42578125" style="1022" customWidth="1"/>
    <col min="12" max="12" width="15.42578125" customWidth="1"/>
    <col min="13" max="13" width="12.85546875" customWidth="1"/>
    <col min="14" max="14" width="13.140625" customWidth="1"/>
    <col min="15" max="15" width="14.85546875" style="1022" customWidth="1"/>
    <col min="16" max="16" width="13.140625" style="1022" customWidth="1"/>
    <col min="17" max="17" width="13.42578125" style="1022" bestFit="1" customWidth="1"/>
    <col min="18" max="18" width="15.42578125" style="1022" customWidth="1"/>
    <col min="19" max="19" width="15.42578125" customWidth="1"/>
    <col min="20" max="20" width="12.85546875" customWidth="1"/>
    <col min="21" max="21" width="13.140625" customWidth="1"/>
    <col min="22" max="22" width="14.85546875" style="1022" customWidth="1"/>
    <col min="23" max="23" width="13.140625" style="1022" customWidth="1"/>
    <col min="24" max="24" width="13.85546875" style="1022" customWidth="1"/>
    <col min="25" max="25" width="15.42578125" style="1022" customWidth="1"/>
    <col min="26" max="26" width="12.42578125" style="1023" customWidth="1"/>
    <col min="27" max="27" width="6.42578125" style="1022" customWidth="1"/>
    <col min="28" max="28" width="15" customWidth="1"/>
    <col min="29" max="30" width="14.42578125" customWidth="1"/>
    <col min="31" max="31" width="7.42578125" customWidth="1"/>
    <col min="32" max="32" width="14.42578125" customWidth="1"/>
    <col min="33" max="33" width="14.140625" bestFit="1" customWidth="1"/>
    <col min="34" max="34" width="14.42578125" customWidth="1"/>
    <col min="36" max="36" width="10.42578125" customWidth="1"/>
  </cols>
  <sheetData>
    <row r="1" spans="1:34" ht="21" x14ac:dyDescent="0.35">
      <c r="A1" s="1139"/>
      <c r="B1" s="1392" t="s">
        <v>84</v>
      </c>
      <c r="C1" s="1392"/>
      <c r="D1" s="1392"/>
      <c r="E1" s="1392"/>
      <c r="F1" s="1140"/>
    </row>
    <row r="2" spans="1:34" ht="22.5" x14ac:dyDescent="0.25">
      <c r="B2" s="1137"/>
      <c r="C2" s="1138"/>
      <c r="D2" s="1138"/>
      <c r="E2" s="1138"/>
      <c r="F2" s="1138"/>
    </row>
    <row r="3" spans="1:34" ht="20.25" x14ac:dyDescent="0.3">
      <c r="A3" s="244" t="s">
        <v>85</v>
      </c>
      <c r="B3" s="244"/>
      <c r="C3" s="244"/>
      <c r="D3" s="244"/>
      <c r="E3" s="244"/>
    </row>
    <row r="5" spans="1:34" ht="24.75" thickBot="1" x14ac:dyDescent="0.45">
      <c r="B5" s="1124" t="s">
        <v>86</v>
      </c>
      <c r="C5" s="1090" t="str">
        <f>'2.Ieņēmumu aprēķins'!E5</f>
        <v>Nr.1. Valsts atbildības modelis</v>
      </c>
    </row>
    <row r="6" spans="1:34" s="1083" customFormat="1" ht="48" thickBot="1" x14ac:dyDescent="0.3">
      <c r="B6" s="1201" t="s">
        <v>87</v>
      </c>
      <c r="C6" s="1211" t="s">
        <v>88</v>
      </c>
      <c r="D6" s="1212" t="s">
        <v>89</v>
      </c>
      <c r="E6" s="1370" t="s">
        <v>90</v>
      </c>
      <c r="F6" s="1370"/>
      <c r="G6" s="1370"/>
      <c r="H6" s="1370"/>
      <c r="I6" s="1371"/>
      <c r="J6" s="1372"/>
      <c r="K6" s="1373" t="s">
        <v>91</v>
      </c>
      <c r="L6" s="1379" t="s">
        <v>92</v>
      </c>
      <c r="M6" s="1379"/>
      <c r="N6" s="1379"/>
      <c r="O6" s="1379"/>
      <c r="P6" s="1380"/>
      <c r="Q6" s="1380"/>
      <c r="R6" s="1373" t="s">
        <v>91</v>
      </c>
      <c r="S6" s="1382" t="s">
        <v>93</v>
      </c>
      <c r="T6" s="1383"/>
      <c r="U6" s="1383"/>
      <c r="V6" s="1383"/>
      <c r="W6" s="1384"/>
      <c r="X6" s="1385"/>
      <c r="Y6" s="1373" t="s">
        <v>91</v>
      </c>
      <c r="AA6" s="1123"/>
      <c r="AB6" s="1377" t="s">
        <v>88</v>
      </c>
      <c r="AC6" s="1378"/>
      <c r="AD6" s="1378"/>
      <c r="AF6" s="1394" t="s">
        <v>89</v>
      </c>
      <c r="AG6" s="1394"/>
      <c r="AH6" s="1394"/>
    </row>
    <row r="7" spans="1:34" s="1116" customFormat="1" ht="80.099999999999994" customHeight="1" thickBot="1" x14ac:dyDescent="0.3">
      <c r="B7" s="1203" t="s">
        <v>94</v>
      </c>
      <c r="C7" s="1122" t="s">
        <v>95</v>
      </c>
      <c r="D7" s="1204" t="s">
        <v>95</v>
      </c>
      <c r="E7" s="1205" t="s">
        <v>96</v>
      </c>
      <c r="F7" s="1206" t="s">
        <v>97</v>
      </c>
      <c r="G7" s="1207" t="s">
        <v>98</v>
      </c>
      <c r="H7" s="1208" t="s">
        <v>99</v>
      </c>
      <c r="I7" s="1209" t="s">
        <v>100</v>
      </c>
      <c r="J7" s="1210" t="s">
        <v>101</v>
      </c>
      <c r="K7" s="1374"/>
      <c r="L7" s="1079" t="s">
        <v>96</v>
      </c>
      <c r="M7" s="1078" t="s">
        <v>97</v>
      </c>
      <c r="N7" s="1077" t="s">
        <v>98</v>
      </c>
      <c r="O7" s="1076" t="s">
        <v>99</v>
      </c>
      <c r="P7" s="1075" t="s">
        <v>100</v>
      </c>
      <c r="Q7" s="513" t="s">
        <v>101</v>
      </c>
      <c r="R7" s="1374"/>
      <c r="S7" s="1079" t="s">
        <v>96</v>
      </c>
      <c r="T7" s="1078" t="s">
        <v>97</v>
      </c>
      <c r="U7" s="1077" t="s">
        <v>98</v>
      </c>
      <c r="V7" s="1076" t="s">
        <v>99</v>
      </c>
      <c r="W7" s="1075" t="s">
        <v>100</v>
      </c>
      <c r="X7" s="513" t="s">
        <v>101</v>
      </c>
      <c r="Y7" s="1374"/>
      <c r="Z7" s="1121" t="s">
        <v>102</v>
      </c>
      <c r="AA7" s="1120"/>
      <c r="AB7" s="1119" t="str">
        <f>'6.Rādītāji izdevumu aprēķiniem'!I9</f>
        <v>Bāzes scenārijs</v>
      </c>
      <c r="AC7" s="1119" t="str">
        <f>'6.Rādītāji izdevumu aprēķiniem'!J9</f>
        <v>Pesimistiskais scenārijs</v>
      </c>
      <c r="AD7" s="1119" t="str">
        <f>'6.Rādītāji izdevumu aprēķiniem'!K9</f>
        <v>Optimistiskais scenārijs</v>
      </c>
      <c r="AF7" s="1118" t="s">
        <v>103</v>
      </c>
      <c r="AG7" s="1071" t="s">
        <v>95</v>
      </c>
      <c r="AH7" s="1117" t="s">
        <v>104</v>
      </c>
    </row>
    <row r="8" spans="1:34" x14ac:dyDescent="0.25">
      <c r="B8" s="1115">
        <v>2025</v>
      </c>
      <c r="C8" s="1069">
        <f>'7.Izdevumi_prognozes'!M36</f>
        <v>243566655.11356819</v>
      </c>
      <c r="D8" s="1068">
        <f t="shared" ref="D8:D20" si="0">IF($D$7=$AG$7,AG8,IF($D$7=$AH$7,AF8,IF($D$7=$AF$7,AH8,"")))</f>
        <v>243566655.11356819</v>
      </c>
      <c r="E8" s="1114">
        <f>IF($D7='2.Ieņēmumu aprēķins'!$E$7,'2.Ieņēmumu aprēķins'!$I$31,IF($D7='2.Ieņēmumu aprēķins'!$J$7,'2.Ieņēmumu aprēķins'!$N$31,'2.Ieņēmumu aprēķins'!$S$31))</f>
        <v>80423839.615972981</v>
      </c>
      <c r="F8" s="1067">
        <f>IF($D7='2.Ieņēmumu aprēķins'!$E$7,'2.Ieņēmumu aprēķins'!$I$32,IF($D7='2.Ieņēmumu aprēķins'!$J$7,'2.Ieņēmumu aprēķins'!$N$32,'2.Ieņēmumu aprēķins'!$S$32))</f>
        <v>61774009.121233605</v>
      </c>
      <c r="G8" s="1067">
        <f>IF($D7='2.Ieņēmumu aprēķins'!$E$7,'2.Ieņēmumu aprēķins'!$I$33,IF($D7='2.Ieņēmumu aprēķins'!$J$7,'2.Ieņēmumu aprēķins'!$N$33,'2.Ieņēmumu aprēķins'!$S$33))</f>
        <v>0</v>
      </c>
      <c r="H8" s="1067">
        <f>IF($D7='2.Ieņēmumu aprēķins'!$E$7,'2.Ieņēmumu aprēķins'!$I$34,IF($D7='2.Ieņēmumu aprēķins'!$J$7,'2.Ieņēmumu aprēķins'!$N$34,'2.Ieņēmumu aprēķins'!$S$34))</f>
        <v>0</v>
      </c>
      <c r="I8" s="1067">
        <f>IF($D7='2.Ieņēmumu aprēķins'!$E$7,'2.Ieņēmumu aprēķins'!$I$35+'2.Ieņēmumu aprēķins'!$I$36,IF($D7='2.Ieņēmumu aprēķins'!$J$7,'2.Ieņēmumu aprēķins'!$N$35+'2.Ieņēmumu aprēķins'!$N$36,'2.Ieņēmumu aprēķins'!$S$35+'2.Ieņēmumu aprēķins'!$S$36))</f>
        <v>101368806.37636159</v>
      </c>
      <c r="J8" s="1066">
        <f>IF($D7='2.Ieņēmumu aprēķins'!$E$7,'2.Ieņēmumu aprēķins'!$I$37,IF($D7='2.Ieņēmumu aprēķins'!$J$7,'2.Ieņēmumu aprēķins'!$N$37,'2.Ieņēmumu aprēķins'!$S$37))</f>
        <v>0</v>
      </c>
      <c r="K8" s="1106">
        <f>IF($D7='2.Ieņēmumu aprēķins'!$E$7,'2.Ieņēmumu aprēķins'!$I$38+'2.Ieņēmumu aprēķins'!$I$39,IF($D7='2.Ieņēmumu aprēķins'!$J$7,'2.Ieņēmumu aprēķins'!$N$38+'2.Ieņēmumu aprēķins'!$N$39,'2.Ieņēmumu aprēķins'!$S$38+'2.Ieņēmumu aprēķins'!$S$39))</f>
        <v>1607744.81244</v>
      </c>
      <c r="L8" s="1062">
        <f>IF($D7='2.Ieņēmumu aprēķins'!$E$7,'2.Ieņēmumu aprēķins'!$H$31,IF($D7='2.Ieņēmumu aprēķins'!$J$7,'2.Ieņēmumu aprēķins'!$M$31,'2.Ieņēmumu aprēķins'!$R$31))</f>
        <v>1.0912781838762074E-2</v>
      </c>
      <c r="M8" s="1060">
        <f>IF($D7='2.Ieņēmumu aprēķins'!$E$7,'2.Ieņēmumu aprēķins'!$H$32,IF($D7='2.Ieņēmumu aprēķins'!$J$7,'2.Ieņēmumu aprēķins'!$M$32,'2.Ieņēmumu aprēķins'!$R$32))</f>
        <v>2.3690245207299374E-2</v>
      </c>
      <c r="N8" s="1061">
        <f>IF($D7='2.Ieņēmumu aprēķins'!$E$7,'2.Ieņēmumu aprēķins'!$H$33,IF($D7='2.Ieņēmumu aprēķins'!$J$7,'2.Ieņēmumu aprēķins'!$M$33,'2.Ieņēmumu aprēķins'!$R$33))</f>
        <v>0</v>
      </c>
      <c r="O8" s="1061">
        <f>IF($D7='2.Ieņēmumu aprēķins'!$E$7,'2.Ieņēmumu aprēķins'!$H$34,IF($D7='2.Ieņēmumu aprēķins'!$J$7,'2.Ieņēmumu aprēķins'!$M$34,'2.Ieņēmumu aprēķins'!$R$34))</f>
        <v>0</v>
      </c>
      <c r="P8" s="1064">
        <v>0.85</v>
      </c>
      <c r="Q8" s="1094">
        <f>IF($D7='2.Ieņēmumu aprēķins'!$E$7,'2.Ieņēmumu aprēķins'!$H$37,IF($D7='2.Ieņēmumu aprēķins'!$J$7,'2.Ieņēmumu aprēķins'!$M$37,'2.Ieņēmumu aprēķins'!$R$37))</f>
        <v>0</v>
      </c>
      <c r="R8" s="1113">
        <f>'2.Ieņēmumu aprēķins'!H18</f>
        <v>2E-3</v>
      </c>
      <c r="S8" s="1062">
        <f t="shared" ref="S8:S20" si="1">E8/$D8</f>
        <v>0.33019232283037114</v>
      </c>
      <c r="T8" s="1060">
        <f t="shared" ref="T8:T20" si="2">F8/$D8</f>
        <v>0.25362260319430896</v>
      </c>
      <c r="U8" s="1061">
        <f t="shared" ref="U8:U20" si="3">G8/$D8</f>
        <v>0</v>
      </c>
      <c r="V8" s="1061">
        <f t="shared" ref="V8:V20" si="4">H8/$D8</f>
        <v>0</v>
      </c>
      <c r="W8" s="1059">
        <f t="shared" ref="W8:W20" si="5">I8/$D8</f>
        <v>0.41618507397531984</v>
      </c>
      <c r="X8" s="1094">
        <f t="shared" ref="X8:X20" si="6">J8/$D8</f>
        <v>0</v>
      </c>
      <c r="Y8" s="1113">
        <f>'2.Ieņēmumu aprēķins'!$H$18</f>
        <v>2E-3</v>
      </c>
      <c r="Z8" s="1026" t="str">
        <f t="shared" ref="Z8:Z20" si="7">IF(SUM(E8:J8)=C8,"Segts",C8-D8)</f>
        <v>Segts</v>
      </c>
      <c r="AB8" s="1025">
        <f t="shared" ref="AB8:AB20" si="8">IF(AB$7=C$7,C8,0)</f>
        <v>243566655.11356819</v>
      </c>
      <c r="AC8" s="1025">
        <f t="shared" ref="AC8:AC20" si="9">IF(AC$7=C$7,C8,0)</f>
        <v>0</v>
      </c>
      <c r="AD8" s="1025">
        <f t="shared" ref="AD8:AD20" si="10">IF(AD$7=C$7,C8,0)</f>
        <v>0</v>
      </c>
      <c r="AF8" s="1024">
        <f t="shared" ref="AF8:AF20" si="11">AH8</f>
        <v>243566655.11356819</v>
      </c>
      <c r="AG8" s="1024">
        <f t="shared" ref="AG8:AG20" si="12">IF($C$7=$AB$7,AB8,IF($C$7=$AC$7,AC8,AD8))</f>
        <v>243566655.11356819</v>
      </c>
      <c r="AH8" s="1024">
        <f t="shared" ref="AH8:AH20" si="13">AG8</f>
        <v>243566655.11356819</v>
      </c>
    </row>
    <row r="9" spans="1:34" x14ac:dyDescent="0.25">
      <c r="B9" s="1112">
        <f t="shared" ref="B9:B18" si="14">B8+1</f>
        <v>2026</v>
      </c>
      <c r="C9" s="1053">
        <f>'7.Izdevumi_prognozes'!N36</f>
        <v>264849487.15768418</v>
      </c>
      <c r="D9" s="1052">
        <f t="shared" si="0"/>
        <v>264849487.15768418</v>
      </c>
      <c r="E9" s="1111">
        <f>IF($D7='2.Ieņēmumu aprēķins'!$E$7,'2.Ieņēmumu aprēķins'!$I$41,IF($D7='2.Ieņēmumu aprēķins'!$J$7,'2.Ieņēmumu aprēķins'!$N$41,'2.Ieņēmumu aprēķins'!$S$41))</f>
        <v>91829317.880708098</v>
      </c>
      <c r="F9" s="1055">
        <f>IF($D7='2.Ieņēmumu aprēķins'!$E$7,'2.Ieņēmumu aprēķins'!$I$42,IF($D7='2.Ieņēmumu aprēķins'!$J$7,'2.Ieņēmumu aprēķins'!$N$42,'2.Ieņēmumu aprēķins'!$S$42))</f>
        <v>67171816.387609556</v>
      </c>
      <c r="G9" s="1055">
        <f>IF($D7='2.Ieņēmumu aprēķins'!$E$7,'2.Ieņēmumu aprēķins'!$I$43,IF($D7='2.Ieņēmumu aprēķins'!$J$7,'2.Ieņēmumu aprēķins'!$N$43,'2.Ieņēmumu aprēķins'!$S$43))</f>
        <v>0</v>
      </c>
      <c r="H9" s="1055">
        <f>IF($D7='2.Ieņēmumu aprēķins'!$E$7,'2.Ieņēmumu aprēķins'!$I$44,IF($D7='2.Ieņēmumu aprēķins'!$J$7,'2.Ieņēmumu aprēķins'!$N$44,'2.Ieņēmumu aprēķins'!$S$44))</f>
        <v>0</v>
      </c>
      <c r="I9" s="1055">
        <f>IF($D7='2.Ieņēmumu aprēķins'!$E$7,'2.Ieņēmumu aprēķins'!$I$45+'2.Ieņēmumu aprēķins'!$I$46,IF($D7='2.Ieņēmumu aprēķins'!$J$7,'2.Ieņēmumu aprēķins'!$N$45+'2.Ieņēmumu aprēķins'!$N$46,'2.Ieņēmumu aprēķins'!$S$45+'2.Ieņēmumu aprēķins'!$S$46))</f>
        <v>105848352.88936651</v>
      </c>
      <c r="J9" s="1054">
        <f>IF($D7='2.Ieņēmumu aprēķins'!$E$7,'2.Ieņēmumu aprēķins'!$I$47,IF($D7='2.Ieņēmumu aprēķins'!$J$7,'2.Ieņēmumu aprēķins'!$N$47,'2.Ieņēmumu aprēķins'!$S$47))</f>
        <v>0</v>
      </c>
      <c r="K9" s="1105">
        <f>IF($D7='2.Ieņēmumu aprēķins'!$E$7,'2.Ieņēmumu aprēķins'!$I$48+'2.Ieņēmumu aprēķins'!$I$49,IF($D7='2.Ieņēmumu aprēķins'!$J$7,'2.Ieņēmumu aprēķins'!$N$48+'2.Ieņēmumu aprēķins'!$N$49,'2.Ieņēmumu aprēķins'!$S$48+'2.Ieņēmumu aprēķins'!$S$49))</f>
        <v>1681666.299504</v>
      </c>
      <c r="L9" s="1046">
        <f>IF($D7='2.Ieņēmumu aprēķins'!$E$7,'2.Ieņēmumu aprēķins'!$H$41,IF($D7='2.Ieņēmumu aprēķins'!$J$7,'2.Ieņēmumu aprēķins'!$M$41,'2.Ieņēmumu aprēķins'!$R$41))</f>
        <v>1.2111647791412839E-2</v>
      </c>
      <c r="M9" s="1044">
        <f>IF($D7='2.Ieņēmumu aprēķins'!$E$7,'2.Ieņēmumu aprēķins'!$H$42,IF($D7='2.Ieņēmumu aprēķins'!$J$7,'2.Ieņēmumu aprēķins'!$M$42,'2.Ieņēmumu aprēķins'!$R$42))</f>
        <v>2.5039293176235072E-2</v>
      </c>
      <c r="N9" s="1045">
        <f>IF($D7='2.Ieņēmumu aprēķins'!$E$7,'2.Ieņēmumu aprēķins'!$H$43,IF($D7='2.Ieņēmumu aprēķins'!$J$7,'2.Ieņēmumu aprēķins'!$M$43,'2.Ieņēmumu aprēķins'!$R$43))</f>
        <v>0</v>
      </c>
      <c r="O9" s="1045">
        <f>IF($D7='2.Ieņēmumu aprēķins'!$E$7,'2.Ieņēmumu aprēķins'!$H$44,IF($D7='2.Ieņēmumu aprēķins'!$J$7,'2.Ieņēmumu aprēķins'!$M$44,'2.Ieņēmumu aprēķins'!$R$44))</f>
        <v>0</v>
      </c>
      <c r="P9" s="1048">
        <v>0.85</v>
      </c>
      <c r="Q9" s="1093">
        <f>IF($D7='2.Ieņēmumu aprēķins'!$E$7,'2.Ieņēmumu aprēķins'!$H$47,IF($D7='2.Ieņēmumu aprēķins'!$J$7,'2.Ieņēmumu aprēķins'!$M$47,'2.Ieņēmumu aprēķins'!$R$47))</f>
        <v>0</v>
      </c>
      <c r="R9" s="1113">
        <f t="shared" ref="R9:R20" si="15">$R$8</f>
        <v>2E-3</v>
      </c>
      <c r="S9" s="1046">
        <f t="shared" si="1"/>
        <v>0.34672265695585591</v>
      </c>
      <c r="T9" s="1044">
        <f t="shared" si="2"/>
        <v>0.25362260319430896</v>
      </c>
      <c r="U9" s="1045">
        <f t="shared" si="3"/>
        <v>0</v>
      </c>
      <c r="V9" s="1045">
        <f t="shared" si="4"/>
        <v>0</v>
      </c>
      <c r="W9" s="1043">
        <f t="shared" si="5"/>
        <v>0.39965473984983507</v>
      </c>
      <c r="X9" s="1093">
        <f t="shared" si="6"/>
        <v>0</v>
      </c>
      <c r="Y9" s="1113">
        <f t="shared" ref="Y9:Y20" si="16">$R$8</f>
        <v>2E-3</v>
      </c>
      <c r="Z9" s="1026" t="str">
        <f t="shared" si="7"/>
        <v>Segts</v>
      </c>
      <c r="AB9" s="1025">
        <f t="shared" si="8"/>
        <v>264849487.15768418</v>
      </c>
      <c r="AC9" s="1025">
        <f t="shared" si="9"/>
        <v>0</v>
      </c>
      <c r="AD9" s="1025">
        <f t="shared" si="10"/>
        <v>0</v>
      </c>
      <c r="AF9" s="1024">
        <f t="shared" si="11"/>
        <v>264849487.15768418</v>
      </c>
      <c r="AG9" s="1024">
        <f t="shared" si="12"/>
        <v>264849487.15768418</v>
      </c>
      <c r="AH9" s="1024">
        <f t="shared" si="13"/>
        <v>264849487.15768418</v>
      </c>
    </row>
    <row r="10" spans="1:34" x14ac:dyDescent="0.25">
      <c r="B10" s="1112">
        <f t="shared" si="14"/>
        <v>2027</v>
      </c>
      <c r="C10" s="1053">
        <f>'7.Izdevumi_prognozes'!O36</f>
        <v>284590900.75905317</v>
      </c>
      <c r="D10" s="1052">
        <f t="shared" si="0"/>
        <v>284590900.75905317</v>
      </c>
      <c r="E10" s="1111">
        <f>IF($D7='2.Ieņēmumu aprēķins'!$E$7,'2.Ieņēmumu aprēķins'!$I$51,IF($D7='2.Ieņēmumu aprēķins'!$J$7,'2.Ieņēmumu aprēķins'!$N$51,'2.Ieņēmumu aprēķins'!$S$51))</f>
        <v>102082364.50017262</v>
      </c>
      <c r="F10" s="1055">
        <f>IF($D7='2.Ieņēmumu aprēķins'!$E$7,'2.Ieņēmumu aprēķins'!$I$52,IF($D7='2.Ieņēmumu aprēķins'!$J$7,'2.Ieņēmumu aprēķins'!$N$52,'2.Ieņēmumu aprēķins'!$S$52))</f>
        <v>72178685.095924303</v>
      </c>
      <c r="G10" s="1055">
        <f>IF($D7='2.Ieņēmumu aprēķins'!$E$7,'2.Ieņēmumu aprēķins'!$I$53,IF($D7='2.Ieņēmumu aprēķins'!$J$7,'2.Ieņēmumu aprēķins'!$N$53,'2.Ieņēmumu aprēķins'!$S$53))</f>
        <v>0</v>
      </c>
      <c r="H10" s="1055">
        <f>IF($D7='2.Ieņēmumu aprēķins'!$E$7,'2.Ieņēmumu aprēķins'!$I$54,IF($D7='2.Ieņēmumu aprēķins'!$J$7,'2.Ieņēmumu aprēķins'!$N$54,'2.Ieņēmumu aprēķins'!$S$54))</f>
        <v>0</v>
      </c>
      <c r="I10" s="1055">
        <f>IF($D7='2.Ieņēmumu aprēķins'!$E$7,'2.Ieņēmumu aprēķins'!$I$55+'2.Ieņēmumu aprēķins'!$I$56,IF($D7='2.Ieņēmumu aprēķins'!$J$7,'2.Ieņēmumu aprēķins'!$N$55+'2.Ieņēmumu aprēķins'!$N$56,'2.Ieņēmumu aprēķins'!$S$55+'2.Ieņēmumu aprēķins'!$S$56))</f>
        <v>110329851.16295624</v>
      </c>
      <c r="J10" s="1054">
        <f>IF($D7='2.Ieņēmumu aprēķins'!$E$7,'2.Ieņēmumu aprēķins'!$I$57,IF($D7='2.Ieņēmumu aprēķins'!$J$7,'2.Ieņēmumu aprēķins'!$N$57,'2.Ieņēmumu aprēķins'!$S$57))</f>
        <v>0</v>
      </c>
      <c r="K10" s="1105">
        <f>IF($D7='2.Ieņēmumu aprēķins'!$E$7,'2.Ieņēmumu aprēķins'!$I$58+'2.Ieņēmumu aprēķins'!$I$59,IF($D7='2.Ieņēmumu aprēķins'!$J$7,'2.Ieņēmumu aprēķins'!$N$58+'2.Ieņēmumu aprēķins'!$N$59,'2.Ieņēmumu aprēķins'!$S$58+'2.Ieņēmumu aprēķins'!$S$59))</f>
        <v>1755849.0938640002</v>
      </c>
      <c r="L10" s="1046">
        <f>IF($D7='2.Ieņēmumu aprēķins'!$E$7,'2.Ieņēmumu aprēķins'!$H$51,IF($D7='2.Ieņēmumu aprēķins'!$J$7,'2.Ieņēmumu aprēķins'!$M$51,'2.Ieņēmumu aprēķins'!$R$51))</f>
        <v>1.3099581057492347E-2</v>
      </c>
      <c r="M10" s="1044">
        <f>IF($D7='2.Ieņēmumu aprēķins'!$E$7,'2.Ieņēmumu aprēķins'!$H$52,IF($D7='2.Ieņēmumu aprēķins'!$J$7,'2.Ieņēmumu aprēķins'!$M$52,'2.Ieņēmumu aprēķins'!$R$52))</f>
        <v>2.6177535070659692E-2</v>
      </c>
      <c r="N10" s="1045">
        <f>IF($D7='2.Ieņēmumu aprēķins'!$E$7,'2.Ieņēmumu aprēķins'!$H$53,IF($D7='2.Ieņēmumu aprēķins'!$J$7,'2.Ieņēmumu aprēķins'!$M$53,'2.Ieņēmumu aprēķins'!$R$53))</f>
        <v>0</v>
      </c>
      <c r="O10" s="1045">
        <f>IF($D7='2.Ieņēmumu aprēķins'!$E$7,'2.Ieņēmumu aprēķins'!$H$54,IF($D7='2.Ieņēmumu aprēķins'!$J$7,'2.Ieņēmumu aprēķins'!$M$54,'2.Ieņēmumu aprēķins'!$R$54))</f>
        <v>0</v>
      </c>
      <c r="P10" s="1048">
        <v>0.85</v>
      </c>
      <c r="Q10" s="1093">
        <f>IF($D7='2.Ieņēmumu aprēķins'!$E$7,'2.Ieņēmumu aprēķins'!$H$57,IF($D7='2.Ieņēmumu aprēķins'!$J$7,'2.Ieņēmumu aprēķins'!$M$57,'2.Ieņēmumu aprēķins'!$R$57))</f>
        <v>0</v>
      </c>
      <c r="R10" s="1041">
        <f t="shared" si="15"/>
        <v>2E-3</v>
      </c>
      <c r="S10" s="1046">
        <f t="shared" si="1"/>
        <v>0.35869862398235952</v>
      </c>
      <c r="T10" s="1044">
        <f t="shared" si="2"/>
        <v>0.25362260319430896</v>
      </c>
      <c r="U10" s="1045">
        <f t="shared" si="3"/>
        <v>0</v>
      </c>
      <c r="V10" s="1045">
        <f t="shared" si="4"/>
        <v>0</v>
      </c>
      <c r="W10" s="1043">
        <f t="shared" si="5"/>
        <v>0.38767877282333146</v>
      </c>
      <c r="X10" s="1093">
        <f t="shared" si="6"/>
        <v>0</v>
      </c>
      <c r="Y10" s="1041">
        <f t="shared" si="16"/>
        <v>2E-3</v>
      </c>
      <c r="Z10" s="1026" t="str">
        <f t="shared" si="7"/>
        <v>Segts</v>
      </c>
      <c r="AB10" s="1025">
        <f t="shared" si="8"/>
        <v>284590900.75905317</v>
      </c>
      <c r="AC10" s="1025">
        <f t="shared" si="9"/>
        <v>0</v>
      </c>
      <c r="AD10" s="1025">
        <f t="shared" si="10"/>
        <v>0</v>
      </c>
      <c r="AF10" s="1024">
        <f t="shared" si="11"/>
        <v>284590900.75905317</v>
      </c>
      <c r="AG10" s="1024">
        <f t="shared" si="12"/>
        <v>284590900.75905317</v>
      </c>
      <c r="AH10" s="1024">
        <f t="shared" si="13"/>
        <v>284590900.75905317</v>
      </c>
    </row>
    <row r="11" spans="1:34" x14ac:dyDescent="0.25">
      <c r="B11" s="1112">
        <f t="shared" si="14"/>
        <v>2028</v>
      </c>
      <c r="C11" s="1053">
        <f>'7.Izdevumi_prognozes'!P36</f>
        <v>305111433.22546393</v>
      </c>
      <c r="D11" s="1052">
        <f t="shared" si="0"/>
        <v>305111433.22546393</v>
      </c>
      <c r="E11" s="1111">
        <f>IF($D7='2.Ieņēmumu aprēķins'!$E$7,'2.Ieņēmumu aprēķins'!$I$61,IF($D7='2.Ieņēmumu aprēķins'!$J$7,'2.Ieņēmumu aprēķins'!$N$61,'2.Ieņēmumu aprēķins'!$S$61))</f>
        <v>113204613.84101295</v>
      </c>
      <c r="F11" s="1055">
        <f>IF($D7='2.Ieņēmumu aprēķins'!$E$7,'2.Ieņēmumu aprēķins'!$I$62,IF($D7='2.Ieņēmumu aprēķins'!$J$7,'2.Ieņēmumu aprēķins'!$N$62,'2.Ieņēmumu aprēķins'!$S$62))</f>
        <v>77383155.958988726</v>
      </c>
      <c r="G11" s="1055">
        <f>IF($D7='2.Ieņēmumu aprēķins'!$E$7,'2.Ieņēmumu aprēķins'!$I$63,IF($D7='2.Ieņēmumu aprēķins'!$J$7,'2.Ieņēmumu aprēķins'!$N$63,'2.Ieņēmumu aprēķins'!$S$63))</f>
        <v>0</v>
      </c>
      <c r="H11" s="1055">
        <f>IF($D7='2.Ieņēmumu aprēķins'!$E$7,'2.Ieņēmumu aprēķins'!$I$64,IF($D7='2.Ieņēmumu aprēķins'!$J$7,'2.Ieņēmumu aprēķins'!$N$64,'2.Ieņēmumu aprēķins'!$S$64))</f>
        <v>0</v>
      </c>
      <c r="I11" s="1055">
        <f>IF($D7='2.Ieņēmumu aprēķins'!$E$7,'2.Ieņēmumu aprēķins'!$I$65+'2.Ieņēmumu aprēķins'!$I$66,IF($D7='2.Ieņēmumu aprēķins'!$J$7,'2.Ieņēmumu aprēķins'!$N$65+'2.Ieņēmumu aprēķins'!$N$66,'2.Ieņēmumu aprēķins'!$S$65+'2.Ieņēmumu aprēķins'!$S$66))</f>
        <v>114523663.42546223</v>
      </c>
      <c r="J11" s="1054">
        <f>IF($D7='2.Ieņēmumu aprēķins'!$E$7,'2.Ieņēmumu aprēķins'!$I$67,IF($D7='2.Ieņēmumu aprēķins'!$J$7,'2.Ieņēmumu aprēķins'!$N$67,'2.Ieņēmumu aprēķins'!$S$67))</f>
        <v>0</v>
      </c>
      <c r="K11" s="1105">
        <f>IF($D7='2.Ieņēmumu aprēķins'!$E$7,'2.Ieņēmumu aprēķins'!$I$68+'2.Ieņēmumu aprēķins'!$I$69,IF($D7='2.Ieņēmumu aprēķins'!$J$7,'2.Ieņēmumu aprēķins'!$N$68+'2.Ieņēmumu aprēķins'!$N$69,'2.Ieņēmumu aprēķins'!$S$68+'2.Ieņēmumu aprēķins'!$S$69))</f>
        <v>1827607.2143760002</v>
      </c>
      <c r="L11" s="1046">
        <f>IF($D7='2.Ieņēmumu aprēķins'!$E$7,'2.Ieņēmumu aprēķins'!$H$61,IF($D7='2.Ieņēmumu aprēķins'!$J$7,'2.Ieņēmumu aprēķins'!$M$61,'2.Ieņēmumu aprēķins'!$R$61))</f>
        <v>1.4162190081114577E-2</v>
      </c>
      <c r="M11" s="1044">
        <f>IF($D7='2.Ieņēmumu aprēķins'!$E$7,'2.Ieņēmumu aprēķins'!$H$62,IF($D7='2.Ieņēmumu aprēķins'!$J$7,'2.Ieņēmumu aprēķins'!$M$62,'2.Ieņēmumu aprēķins'!$R$62))</f>
        <v>2.7360613274211965E-2</v>
      </c>
      <c r="N11" s="1045">
        <f>IF($D7='2.Ieņēmumu aprēķins'!$E$7,'2.Ieņēmumu aprēķins'!$H$63,IF($D7='2.Ieņēmumu aprēķins'!$J$7,'2.Ieņēmumu aprēķins'!$M$63,'2.Ieņēmumu aprēķins'!$R$63))</f>
        <v>0</v>
      </c>
      <c r="O11" s="1045">
        <f>IF($D7='2.Ieņēmumu aprēķins'!$E$7,'2.Ieņēmumu aprēķins'!$H$64,IF($D7='2.Ieņēmumu aprēķins'!$J$7,'2.Ieņēmumu aprēķins'!$M$64,'2.Ieņēmumu aprēķins'!$R$64))</f>
        <v>0</v>
      </c>
      <c r="P11" s="1048">
        <v>0.85</v>
      </c>
      <c r="Q11" s="1093">
        <f>IF($D7='2.Ieņēmumu aprēķins'!$E$7,'2.Ieņēmumu aprēķins'!$H$67,IF($D7='2.Ieņēmumu aprēķins'!$J$7,'2.Ieņēmumu aprēķins'!$M$67,'2.Ieņēmumu aprēķins'!$R$67))</f>
        <v>0</v>
      </c>
      <c r="R11" s="1041">
        <f t="shared" si="15"/>
        <v>2E-3</v>
      </c>
      <c r="S11" s="1046">
        <f t="shared" si="1"/>
        <v>0.37102711178102504</v>
      </c>
      <c r="T11" s="1044">
        <f t="shared" si="2"/>
        <v>0.25362260319430896</v>
      </c>
      <c r="U11" s="1045">
        <f t="shared" si="3"/>
        <v>0</v>
      </c>
      <c r="V11" s="1045">
        <f t="shared" si="4"/>
        <v>0</v>
      </c>
      <c r="W11" s="1043">
        <f t="shared" si="5"/>
        <v>0.375350285024666</v>
      </c>
      <c r="X11" s="1093">
        <f t="shared" si="6"/>
        <v>0</v>
      </c>
      <c r="Y11" s="1041">
        <f t="shared" si="16"/>
        <v>2E-3</v>
      </c>
      <c r="Z11" s="1026" t="str">
        <f t="shared" si="7"/>
        <v>Segts</v>
      </c>
      <c r="AB11" s="1025">
        <f t="shared" si="8"/>
        <v>305111433.22546393</v>
      </c>
      <c r="AC11" s="1025">
        <f t="shared" si="9"/>
        <v>0</v>
      </c>
      <c r="AD11" s="1025">
        <f t="shared" si="10"/>
        <v>0</v>
      </c>
      <c r="AF11" s="1024">
        <f t="shared" si="11"/>
        <v>305111433.22546393</v>
      </c>
      <c r="AG11" s="1024">
        <f t="shared" si="12"/>
        <v>305111433.22546393</v>
      </c>
      <c r="AH11" s="1024">
        <f t="shared" si="13"/>
        <v>305111433.22546393</v>
      </c>
    </row>
    <row r="12" spans="1:34" x14ac:dyDescent="0.25">
      <c r="B12" s="1112">
        <f t="shared" si="14"/>
        <v>2029</v>
      </c>
      <c r="C12" s="1053">
        <f>'7.Izdevumi_prognozes'!Q36</f>
        <v>327626619.75101036</v>
      </c>
      <c r="D12" s="1052">
        <f t="shared" si="0"/>
        <v>327626619.75101036</v>
      </c>
      <c r="E12" s="1111">
        <f>IF($D7='2.Ieņēmumu aprēķins'!$E$7,'2.Ieņēmumu aprēķins'!$I$71,IF($D7='2.Ieņēmumu aprēķins'!$J$7,'2.Ieņēmumu aprēķins'!$N$71,'2.Ieņēmumu aprēķins'!$S$71))</f>
        <v>125540334.10552216</v>
      </c>
      <c r="F12" s="1055">
        <f>IF($D7='2.Ieņēmumu aprēķins'!$E$7,'2.Ieņēmumu aprēķins'!$I$72,IF($D7='2.Ieņēmumu aprēķins'!$J$7,'2.Ieņēmumu aprēķins'!$N$72,'2.Ieņēmumu aprēķins'!$S$72))</f>
        <v>83093516.17700325</v>
      </c>
      <c r="G12" s="1055">
        <f>IF($D7='2.Ieņēmumu aprēķins'!$E$7,'2.Ieņēmumu aprēķins'!$I$73,IF($D7='2.Ieņēmumu aprēķins'!$J$7,'2.Ieņēmumu aprēķins'!$N$73,'2.Ieņēmumu aprēķins'!$S$73))</f>
        <v>0</v>
      </c>
      <c r="H12" s="1055">
        <f>IF($D7='2.Ieņēmumu aprēķins'!$E$7,'2.Ieņēmumu aprēķins'!$I$74,IF($D7='2.Ieņēmumu aprēķins'!$J$7,'2.Ieņēmumu aprēķins'!$N$74,'2.Ieņēmumu aprēķins'!$S$74))</f>
        <v>0</v>
      </c>
      <c r="I12" s="1055">
        <f>IF($D7='2.Ieņēmumu aprēķins'!$E$7,'2.Ieņēmumu aprēķins'!$I$75+'2.Ieņēmumu aprēķins'!$I$76,IF($D7='2.Ieņēmumu aprēķins'!$J$7,'2.Ieņēmumu aprēķins'!$N$75+'2.Ieņēmumu aprēķins'!$N$76,'2.Ieņēmumu aprēķins'!$S$75+'2.Ieņēmumu aprēķins'!$S$76))</f>
        <v>118992769.46848494</v>
      </c>
      <c r="J12" s="1054">
        <f>IF($D7='2.Ieņēmumu aprēķins'!$E$7,'2.Ieņēmumu aprēķins'!$I$77,IF($D7='2.Ieņēmumu aprēķins'!$J$7,'2.Ieņēmumu aprēķins'!$N$77,'2.Ieņēmumu aprēķins'!$S$77))</f>
        <v>0</v>
      </c>
      <c r="K12" s="1105">
        <f>IF($D7='2.Ieņēmumu aprēķins'!$E$7,'2.Ieņēmumu aprēķins'!$I$78+'2.Ieņēmumu aprēķins'!$I$79,IF($D7='2.Ieņēmumu aprēķins'!$J$7,'2.Ieņēmumu aprēķins'!$N$78+'2.Ieņēmumu aprēķins'!$N$79,'2.Ieņēmumu aprēķins'!$S$78+'2.Ieņēmumu aprēķins'!$S$79))</f>
        <v>1903859.01504</v>
      </c>
      <c r="L12" s="1046">
        <f>IF($D7='2.Ieņēmumu aprēķins'!$E$7,'2.Ieņēmumu aprēķins'!$H$71,IF($D7='2.Ieņēmumu aprēķins'!$J$7,'2.Ieņēmumu aprēķins'!$M$71,'2.Ieņēmumu aprēķins'!$R$71))</f>
        <v>1.5301365811354398E-2</v>
      </c>
      <c r="M12" s="1044">
        <f>IF($D7='2.Ieņēmumu aprēķins'!$E$7,'2.Ieņēmumu aprēķins'!$H$72,IF($D7='2.Ieņēmumu aprēķins'!$J$7,'2.Ieņēmumu aprēķins'!$M$72,'2.Ieņēmumu aprēķins'!$R$72))</f>
        <v>2.862379106436513E-2</v>
      </c>
      <c r="N12" s="1045">
        <f>IF($D7='2.Ieņēmumu aprēķins'!$E$7,'2.Ieņēmumu aprēķins'!$H$73,IF($D7='2.Ieņēmumu aprēķins'!$J$7,'2.Ieņēmumu aprēķins'!$M$73,'2.Ieņēmumu aprēķins'!$R$73))</f>
        <v>0</v>
      </c>
      <c r="O12" s="1045">
        <f>IF($D7='2.Ieņēmumu aprēķins'!$E$7,'2.Ieņēmumu aprēķins'!$H$74,IF($D7='2.Ieņēmumu aprēķins'!$J$7,'2.Ieņēmumu aprēķins'!$M$74,'2.Ieņēmumu aprēķins'!$R$74))</f>
        <v>0</v>
      </c>
      <c r="P12" s="1048">
        <v>0.85</v>
      </c>
      <c r="Q12" s="1093">
        <f>IF($D7='2.Ieņēmumu aprēķins'!$E$7,'2.Ieņēmumu aprēķins'!$H$77,IF($D7='2.Ieņēmumu aprēķins'!$J$7,'2.Ieņēmumu aprēķins'!$M$77,'2.Ieņēmumu aprēķins'!$R$77))</f>
        <v>0</v>
      </c>
      <c r="R12" s="1041">
        <f t="shared" si="15"/>
        <v>2E-3</v>
      </c>
      <c r="S12" s="1046">
        <f t="shared" si="1"/>
        <v>0.38318111697068535</v>
      </c>
      <c r="T12" s="1044">
        <f t="shared" si="2"/>
        <v>0.25362260319430896</v>
      </c>
      <c r="U12" s="1045">
        <f t="shared" si="3"/>
        <v>0</v>
      </c>
      <c r="V12" s="1045">
        <f t="shared" si="4"/>
        <v>0</v>
      </c>
      <c r="W12" s="1043">
        <f t="shared" si="5"/>
        <v>0.36319627983500563</v>
      </c>
      <c r="X12" s="1093">
        <f t="shared" si="6"/>
        <v>0</v>
      </c>
      <c r="Y12" s="1041">
        <f t="shared" si="16"/>
        <v>2E-3</v>
      </c>
      <c r="Z12" s="1026" t="str">
        <f t="shared" si="7"/>
        <v>Segts</v>
      </c>
      <c r="AB12" s="1025">
        <f t="shared" si="8"/>
        <v>327626619.75101036</v>
      </c>
      <c r="AC12" s="1025">
        <f t="shared" si="9"/>
        <v>0</v>
      </c>
      <c r="AD12" s="1025">
        <f t="shared" si="10"/>
        <v>0</v>
      </c>
      <c r="AF12" s="1024">
        <f t="shared" si="11"/>
        <v>327626619.75101036</v>
      </c>
      <c r="AG12" s="1024">
        <f t="shared" si="12"/>
        <v>327626619.75101036</v>
      </c>
      <c r="AH12" s="1024">
        <f t="shared" si="13"/>
        <v>327626619.75101036</v>
      </c>
    </row>
    <row r="13" spans="1:34" x14ac:dyDescent="0.25">
      <c r="B13" s="1112">
        <f t="shared" si="14"/>
        <v>2030</v>
      </c>
      <c r="C13" s="1053">
        <f>'7.Izdevumi_prognozes'!R36</f>
        <v>352013150.24481791</v>
      </c>
      <c r="D13" s="1052">
        <f t="shared" si="0"/>
        <v>352013150.24481791</v>
      </c>
      <c r="E13" s="1111">
        <f>IF($D7='2.Ieņēmumu aprēķins'!$E$7,'2.Ieņēmumu aprēķins'!$I$81,IF($D7='2.Ieņēmumu aprēķins'!$J$7,'2.Ieņēmumu aprēķins'!$N$81,'2.Ieņēmumu aprēķins'!$S$81))</f>
        <v>139035628.79632619</v>
      </c>
      <c r="F13" s="1055">
        <f>IF($D7='2.Ieņēmumu aprēķins'!$E$7,'2.Ieņēmumu aprēķins'!$I$82,IF($D7='2.Ieņēmumu aprēķins'!$J$7,'2.Ieņēmumu aprēķins'!$N$82,'2.Ieņēmumu aprēķins'!$S$82))</f>
        <v>89278491.523720115</v>
      </c>
      <c r="G13" s="1055">
        <f>IF($D7='2.Ieņēmumu aprēķins'!$E$7,'2.Ieņēmumu aprēķins'!$I$83,IF($D7='2.Ieņēmumu aprēķins'!$J$7,'2.Ieņēmumu aprēķins'!$N$83,'2.Ieņēmumu aprēķins'!$S$83))</f>
        <v>0</v>
      </c>
      <c r="H13" s="1055">
        <f>IF($D7='2.Ieņēmumu aprēķins'!$E$7,'2.Ieņēmumu aprēķins'!$I$84,IF($D7='2.Ieņēmumu aprēķins'!$J$7,'2.Ieņēmumu aprēķins'!$N$84,'2.Ieņēmumu aprēķins'!$S$84))</f>
        <v>0</v>
      </c>
      <c r="I13" s="1055">
        <f>IF($D7='2.Ieņēmumu aprēķins'!$E$7,'2.Ieņēmumu aprēķins'!$I$85+'2.Ieņēmumu aprēķins'!$I$86,IF($D7='2.Ieņēmumu aprēķins'!$J$7,'2.Ieņēmumu aprēķins'!$N$85+'2.Ieņēmumu aprēķins'!$N$86,'2.Ieņēmumu aprēķins'!$S$85+'2.Ieņēmumu aprēķins'!$S$86))</f>
        <v>123699029.92477161</v>
      </c>
      <c r="J13" s="1054">
        <f>IF($D7='2.Ieņēmumu aprēķins'!$E$7,'2.Ieņēmumu aprēķins'!$I$87,IF($D7='2.Ieņēmumu aprēķins'!$J$7,'2.Ieņēmumu aprēķins'!$N$87,'2.Ieņēmumu aprēķins'!$S$87))</f>
        <v>0</v>
      </c>
      <c r="K13" s="1105">
        <f>IF($D7='2.Ieņēmumu aprēķins'!$E$7,'2.Ieņēmumu aprēķins'!$I$88+'2.Ieņēmumu aprēķins'!$I$89,IF($D7='2.Ieņēmumu aprēķins'!$J$7,'2.Ieņēmumu aprēķins'!$N$88+'2.Ieņēmumu aprēķins'!$N$89,'2.Ieņēmumu aprēķins'!$S$88+'2.Ieņēmumu aprēķins'!$S$89))</f>
        <v>1984606.9159680002</v>
      </c>
      <c r="L13" s="1046">
        <f>IF($D7='2.Ieņēmumu aprēķins'!$E$7,'2.Ieņēmumu aprēķins'!$H$81,IF($D7='2.Ieņēmumu aprēķins'!$J$7,'2.Ieņēmumu aprēķins'!$M$81,'2.Ieņēmumu aprēķins'!$R$81))</f>
        <v>1.6504175902274838E-2</v>
      </c>
      <c r="M13" s="1044">
        <f>IF($D7='2.Ieņēmumu aprēķins'!$E$7,'2.Ieņēmumu aprēķins'!$H$82,IF($D7='2.Ieņēmumu aprēķins'!$J$7,'2.Ieņēmumu aprēķins'!$M$82,'2.Ieņēmumu aprēķins'!$R$82))</f>
        <v>2.9952127821723261E-2</v>
      </c>
      <c r="N13" s="1045">
        <f>IF($D7='2.Ieņēmumu aprēķins'!$E$7,'2.Ieņēmumu aprēķins'!$H$83,IF($D7='2.Ieņēmumu aprēķins'!$J$7,'2.Ieņēmumu aprēķins'!$M$83,'2.Ieņēmumu aprēķins'!$R$83))</f>
        <v>0</v>
      </c>
      <c r="O13" s="1045">
        <f>IF($D7='2.Ieņēmumu aprēķins'!$E$7,'2.Ieņēmumu aprēķins'!$H$84,IF($D7='2.Ieņēmumu aprēķins'!$J$7,'2.Ieņēmumu aprēķins'!$M$84,'2.Ieņēmumu aprēķins'!$R$84))</f>
        <v>0</v>
      </c>
      <c r="P13" s="1048">
        <v>0.85</v>
      </c>
      <c r="Q13" s="1093">
        <f>IF($D7='2.Ieņēmumu aprēķins'!$E$7,'2.Ieņēmumu aprēķins'!$H$87,IF($D7='2.Ieņēmumu aprēķins'!$J$7,'2.Ieņēmumu aprēķins'!$M$87,'2.Ieņēmumu aprēķins'!$R$87))</f>
        <v>0</v>
      </c>
      <c r="R13" s="1041">
        <f t="shared" si="15"/>
        <v>2E-3</v>
      </c>
      <c r="S13" s="1046">
        <f t="shared" si="1"/>
        <v>0.39497282615615287</v>
      </c>
      <c r="T13" s="1044">
        <f t="shared" si="2"/>
        <v>0.25362260319430896</v>
      </c>
      <c r="U13" s="1045">
        <f t="shared" si="3"/>
        <v>0</v>
      </c>
      <c r="V13" s="1045">
        <f t="shared" si="4"/>
        <v>0</v>
      </c>
      <c r="W13" s="1043">
        <f t="shared" si="5"/>
        <v>0.35140457064953817</v>
      </c>
      <c r="X13" s="1093">
        <f t="shared" si="6"/>
        <v>0</v>
      </c>
      <c r="Y13" s="1041">
        <f t="shared" si="16"/>
        <v>2E-3</v>
      </c>
      <c r="Z13" s="1026" t="str">
        <f t="shared" si="7"/>
        <v>Segts</v>
      </c>
      <c r="AB13" s="1025">
        <f t="shared" si="8"/>
        <v>352013150.24481791</v>
      </c>
      <c r="AC13" s="1025">
        <f t="shared" si="9"/>
        <v>0</v>
      </c>
      <c r="AD13" s="1025">
        <f t="shared" si="10"/>
        <v>0</v>
      </c>
      <c r="AF13" s="1024">
        <f t="shared" si="11"/>
        <v>352013150.24481791</v>
      </c>
      <c r="AG13" s="1024">
        <f t="shared" si="12"/>
        <v>352013150.24481791</v>
      </c>
      <c r="AH13" s="1024">
        <f t="shared" si="13"/>
        <v>352013150.24481791</v>
      </c>
    </row>
    <row r="14" spans="1:34" x14ac:dyDescent="0.25">
      <c r="B14" s="1112">
        <f t="shared" si="14"/>
        <v>2031</v>
      </c>
      <c r="C14" s="1053">
        <f>'7.Izdevumi_prognozes'!S36</f>
        <v>378501163.11121416</v>
      </c>
      <c r="D14" s="1052">
        <f t="shared" si="0"/>
        <v>378501163.11121416</v>
      </c>
      <c r="E14" s="1111">
        <f>IF($D7='2.Ieņēmumu aprēķins'!$E$7,'2.Ieņēmumu aprēķins'!$I$91,IF($D7='2.Ieņēmumu aprēķins'!$J$7,'2.Ieņēmumu aprēķins'!$N$91,'2.Ieņēmumu aprēķins'!$S$91))</f>
        <v>153816676.83928564</v>
      </c>
      <c r="F14" s="1055">
        <f>IF($D7='2.Ieņēmumu aprēķins'!$E$7,'2.Ieņēmumu aprēķins'!$I$92,IF($D7='2.Ieņēmumu aprēķins'!$J$7,'2.Ieņēmumu aprēķins'!$N$92,'2.Ieņēmumu aprēķins'!$S$92))</f>
        <v>95996450.300339878</v>
      </c>
      <c r="G14" s="1055">
        <f>IF($D7='2.Ieņēmumu aprēķins'!$E$7,'2.Ieņēmumu aprēķins'!$I$93,IF($D7='2.Ieņēmumu aprēķins'!$J$7,'2.Ieņēmumu aprēķins'!$N$93,'2.Ieņēmumu aprēķins'!$S$93))</f>
        <v>0</v>
      </c>
      <c r="H14" s="1055">
        <f>IF($D7='2.Ieņēmumu aprēķins'!$E$7,'2.Ieņēmumu aprēķins'!$I$94,IF($D7='2.Ieņēmumu aprēķins'!$J$7,'2.Ieņēmumu aprēķins'!$N$94,'2.Ieņēmumu aprēķins'!$S$94))</f>
        <v>0</v>
      </c>
      <c r="I14" s="1055">
        <f>IF($D7='2.Ieņēmumu aprēķins'!$E$7,'2.Ieņēmumu aprēķins'!$I$95+'2.Ieņēmumu aprēķins'!$I$96,IF($D7='2.Ieņēmumu aprēķins'!$J$7,'2.Ieņēmumu aprēķins'!$N$95+'2.Ieņēmumu aprēķins'!$N$96,'2.Ieņēmumu aprēķins'!$S$95+'2.Ieņēmumu aprēķins'!$S$96))</f>
        <v>128688035.97158866</v>
      </c>
      <c r="J14" s="1054">
        <f>IF($D7='2.Ieņēmumu aprēķins'!$E$7,'2.Ieņēmumu aprēķins'!$I$97,IF($D7='2.Ieņēmumu aprēķins'!$J$7,'2.Ieņēmumu aprēķins'!$N$97,'2.Ieņēmumu aprēķins'!$S$97))</f>
        <v>0</v>
      </c>
      <c r="K14" s="1105">
        <f>IF($D7='2.Ieņēmumu aprēķins'!$E$7,'2.Ieņēmumu aprēķins'!$I$98+'2.Ieņēmumu aprēķins'!$I$99,IF($D7='2.Ieņēmumu aprēķins'!$J$7,'2.Ieņēmumu aprēķins'!$N$98+'2.Ieņēmumu aprēķins'!$N$99,'2.Ieņēmumu aprēķins'!$S$98+'2.Ieņēmumu aprēķins'!$S$99))</f>
        <v>2069997.3350400003</v>
      </c>
      <c r="L14" s="1046">
        <f>IF($D7='2.Ieņēmumu aprēķins'!$E$7,'2.Ieņēmumu aprēķins'!$H$91,IF($D7='2.Ieņēmumu aprēķins'!$J$7,'2.Ieņēmumu aprēķins'!$M$91,'2.Ieņēmumu aprēķins'!$R$91))</f>
        <v>1.7779326864572509E-2</v>
      </c>
      <c r="M14" s="1044">
        <f>IF($D7='2.Ieņēmumu aprēķins'!$E$7,'2.Ieņēmumu aprēķins'!$H$92,IF($D7='2.Ieņēmumu aprēķins'!$J$7,'2.Ieņēmumu aprēķins'!$M$92,'2.Ieņēmumu aprēķins'!$R$92))</f>
        <v>3.1360296678677284E-2</v>
      </c>
      <c r="N14" s="1045">
        <f>IF($D7='2.Ieņēmumu aprēķins'!$E$7,'2.Ieņēmumu aprēķins'!$H$93,IF($D7='2.Ieņēmumu aprēķins'!$J$7,'2.Ieņēmumu aprēķins'!$M$93,'2.Ieņēmumu aprēķins'!$R$93))</f>
        <v>0</v>
      </c>
      <c r="O14" s="1045">
        <f>IF($D7='2.Ieņēmumu aprēķins'!$E$7,'2.Ieņēmumu aprēķins'!$H$94,IF($D7='2.Ieņēmumu aprēķins'!$J$7,'2.Ieņēmumu aprēķins'!$M$94,'2.Ieņēmumu aprēķins'!$R$94))</f>
        <v>0</v>
      </c>
      <c r="P14" s="1048">
        <v>0.85</v>
      </c>
      <c r="Q14" s="1093">
        <f>IF($D7='2.Ieņēmumu aprēķins'!$E$7,'2.Ieņēmumu aprēķins'!$H$97,IF($D7='2.Ieņēmumu aprēķins'!$J$7,'2.Ieņēmumu aprēķins'!$M$97,'2.Ieņēmumu aprēķins'!$R$97))</f>
        <v>0</v>
      </c>
      <c r="R14" s="1041">
        <f t="shared" si="15"/>
        <v>2E-3</v>
      </c>
      <c r="S14" s="1046">
        <f t="shared" si="1"/>
        <v>0.4063836305678406</v>
      </c>
      <c r="T14" s="1044">
        <f t="shared" si="2"/>
        <v>0.25362260319430896</v>
      </c>
      <c r="U14" s="1045">
        <f t="shared" si="3"/>
        <v>0</v>
      </c>
      <c r="V14" s="1045">
        <f t="shared" si="4"/>
        <v>0</v>
      </c>
      <c r="W14" s="1043">
        <f t="shared" si="5"/>
        <v>0.33999376623785044</v>
      </c>
      <c r="X14" s="1093">
        <f t="shared" si="6"/>
        <v>0</v>
      </c>
      <c r="Y14" s="1041">
        <f t="shared" si="16"/>
        <v>2E-3</v>
      </c>
      <c r="Z14" s="1026" t="str">
        <f t="shared" si="7"/>
        <v>Segts</v>
      </c>
      <c r="AB14" s="1025">
        <f t="shared" si="8"/>
        <v>378501163.11121416</v>
      </c>
      <c r="AC14" s="1025">
        <f t="shared" si="9"/>
        <v>0</v>
      </c>
      <c r="AD14" s="1025">
        <f t="shared" si="10"/>
        <v>0</v>
      </c>
      <c r="AF14" s="1024">
        <f t="shared" si="11"/>
        <v>378501163.11121416</v>
      </c>
      <c r="AG14" s="1024">
        <f t="shared" si="12"/>
        <v>378501163.11121416</v>
      </c>
      <c r="AH14" s="1024">
        <f t="shared" si="13"/>
        <v>378501163.11121416</v>
      </c>
    </row>
    <row r="15" spans="1:34" x14ac:dyDescent="0.25">
      <c r="B15" s="1112">
        <f t="shared" si="14"/>
        <v>2032</v>
      </c>
      <c r="C15" s="1053">
        <f>'7.Izdevumi_prognozes'!T36</f>
        <v>407585635.39024627</v>
      </c>
      <c r="D15" s="1052">
        <f t="shared" si="0"/>
        <v>407585635.39024627</v>
      </c>
      <c r="E15" s="1111">
        <f>IF($D7='2.Ieņēmumu aprēķins'!$E$7,'2.Ieņēmumu aprēķins'!$I$101,IF($D7='2.Ieņēmumu aprēķins'!$J$7,'2.Ieņēmumu aprēķins'!$N$101,'2.Ieņēmumu aprēķins'!$S$101))</f>
        <v>170207165.99730942</v>
      </c>
      <c r="F15" s="1055">
        <f>IF($D7='2.Ieņēmumu aprēķins'!$E$7,'2.Ieņēmumu aprēķins'!$I$102,IF($D7='2.Ieņēmumu aprēķins'!$J$7,'2.Ieņēmumu aprēķins'!$N$102,'2.Ieņēmumu aprēķins'!$S$102))</f>
        <v>103372929.87228072</v>
      </c>
      <c r="G15" s="1055">
        <f>IF($D7='2.Ieņēmumu aprēķins'!$E$7,'2.Ieņēmumu aprēķins'!$I$103,IF($D7='2.Ieņēmumu aprēķins'!$J$7,'2.Ieņēmumu aprēķins'!$N$103,'2.Ieņēmumu aprēķins'!$S$103))</f>
        <v>0</v>
      </c>
      <c r="H15" s="1055">
        <f>IF($D7='2.Ieņēmumu aprēķins'!$E$7,'2.Ieņēmumu aprēķins'!$I$104,IF($D7='2.Ieņēmumu aprēķins'!$J$7,'2.Ieņēmumu aprēķins'!$N$104,'2.Ieņēmumu aprēķins'!$S$104))</f>
        <v>0</v>
      </c>
      <c r="I15" s="1055">
        <f>IF($D7='2.Ieņēmumu aprēķins'!$E$7,'2.Ieņēmumu aprēķins'!$I$105+'2.Ieņēmumu aprēķins'!$I$106,IF($D7='2.Ieņēmumu aprēķins'!$J$7,'2.Ieņēmumu aprēķins'!$N$105+'2.Ieņēmumu aprēķins'!$N$106,'2.Ieņēmumu aprēķins'!$S$105+'2.Ieņēmumu aprēķins'!$S$106))</f>
        <v>134005539.52065615</v>
      </c>
      <c r="J15" s="1054">
        <f>IF($D7='2.Ieņēmumu aprēķins'!$E$7,'2.Ieņēmumu aprēķins'!$I$107,IF($D7='2.Ieņēmumu aprēķins'!$J$7,'2.Ieņēmumu aprēķins'!$N$107,'2.Ieņēmumu aprēķins'!$S$107))</f>
        <v>0</v>
      </c>
      <c r="K15" s="1105">
        <f>IF($D7='2.Ieņēmumu aprēķins'!$E$7,'2.Ieņēmumu aprēķins'!$I$108+'2.Ieņēmumu aprēķins'!$I$109,IF($D7='2.Ieņēmumu aprēķins'!$J$7,'2.Ieņēmumu aprēķins'!$N$108+'2.Ieņēmumu aprēķins'!$N$109,'2.Ieņēmumu aprēķins'!$S$108+'2.Ieņēmumu aprēķins'!$S$109))</f>
        <v>2159145.1446719998</v>
      </c>
      <c r="L15" s="1046">
        <f>IF($D7='2.Ieņēmumu aprēķins'!$E$7,'2.Ieņēmumu aprēķins'!$H$101,IF($D7='2.Ieņēmumu aprēķins'!$J$7,'2.Ieņēmumu aprēķins'!$M$101,'2.Ieņēmumu aprēķins'!$R$101))</f>
        <v>1.9154662018405863E-2</v>
      </c>
      <c r="M15" s="1044">
        <f>IF($D7='2.Ieņēmumu aprēķins'!$E$7,'2.Ieņēmumu aprēķins'!$H$102,IF($D7='2.Ieņēmumu aprēķins'!$J$7,'2.Ieņēmumu aprēķins'!$M$102,'2.Ieņēmumu aprēķins'!$R$102))</f>
        <v>3.2878846799549534E-2</v>
      </c>
      <c r="N15" s="1045">
        <f>IF($D7='2.Ieņēmumu aprēķins'!$E$7,'2.Ieņēmumu aprēķins'!$H$103,IF($D7='2.Ieņēmumu aprēķins'!$J$7,'2.Ieņēmumu aprēķins'!$M$103,'2.Ieņēmumu aprēķins'!$R$103))</f>
        <v>0</v>
      </c>
      <c r="O15" s="1045">
        <f>IF($D7='2.Ieņēmumu aprēķins'!$E$7,'2.Ieņēmumu aprēķins'!$H$104,IF($D7='2.Ieņēmumu aprēķins'!$J$7,'2.Ieņēmumu aprēķins'!$M$104,'2.Ieņēmumu aprēķins'!$R$104))</f>
        <v>0</v>
      </c>
      <c r="P15" s="1048">
        <v>0.85</v>
      </c>
      <c r="Q15" s="1093">
        <f>IF($D7='2.Ieņēmumu aprēķins'!$E$7,'2.Ieņēmumu aprēķins'!$H$107,IF($D7='2.Ieņēmumu aprēķins'!$J$7,'2.Ieņēmumu aprēķins'!$M$107,'2.Ieņēmumu aprēķins'!$R$107))</f>
        <v>0</v>
      </c>
      <c r="R15" s="1041">
        <f t="shared" si="15"/>
        <v>2E-3</v>
      </c>
      <c r="S15" s="1046">
        <f t="shared" si="1"/>
        <v>0.4175985393458313</v>
      </c>
      <c r="T15" s="1044">
        <f t="shared" si="2"/>
        <v>0.25362260319430896</v>
      </c>
      <c r="U15" s="1045">
        <f t="shared" si="3"/>
        <v>0</v>
      </c>
      <c r="V15" s="1045">
        <f t="shared" si="4"/>
        <v>0</v>
      </c>
      <c r="W15" s="1043">
        <f t="shared" si="5"/>
        <v>0.32877885745985974</v>
      </c>
      <c r="X15" s="1093">
        <f t="shared" si="6"/>
        <v>0</v>
      </c>
      <c r="Y15" s="1041">
        <f t="shared" si="16"/>
        <v>2E-3</v>
      </c>
      <c r="Z15" s="1026" t="str">
        <f t="shared" si="7"/>
        <v>Segts</v>
      </c>
      <c r="AB15" s="1025">
        <f t="shared" si="8"/>
        <v>407585635.39024627</v>
      </c>
      <c r="AC15" s="1025">
        <f t="shared" si="9"/>
        <v>0</v>
      </c>
      <c r="AD15" s="1025">
        <f t="shared" si="10"/>
        <v>0</v>
      </c>
      <c r="AF15" s="1024">
        <f t="shared" si="11"/>
        <v>407585635.39024627</v>
      </c>
      <c r="AG15" s="1024">
        <f t="shared" si="12"/>
        <v>407585635.39024627</v>
      </c>
      <c r="AH15" s="1024">
        <f t="shared" si="13"/>
        <v>407585635.39024627</v>
      </c>
    </row>
    <row r="16" spans="1:34" x14ac:dyDescent="0.25">
      <c r="B16" s="1112">
        <f t="shared" si="14"/>
        <v>2033</v>
      </c>
      <c r="C16" s="1053">
        <f>'7.Izdevumi_prognozes'!U36</f>
        <v>438029269.40680027</v>
      </c>
      <c r="D16" s="1052">
        <f t="shared" si="0"/>
        <v>438029269.40680027</v>
      </c>
      <c r="E16" s="1111">
        <f>IF($D7='2.Ieņēmumu aprēķins'!$E$7,'2.Ieņēmumu aprēķins'!$I$111,IF($D7='2.Ieņēmumu aprēķins'!$J$7,'2.Ieņēmumu aprēķins'!$N$111,'2.Ieņēmumu aprēķins'!$S$111))</f>
        <v>187511473.23735297</v>
      </c>
      <c r="F16" s="1055">
        <f>IF($D7='2.Ieņēmumu aprēķins'!$E$7,'2.Ieņēmumu aprēķins'!$I$112,IF($D7='2.Ieņēmumu aprēķins'!$J$7,'2.Ieņēmumu aprēķins'!$N$112,'2.Ieņēmumu aprēķins'!$S$112))</f>
        <v>111094123.58225396</v>
      </c>
      <c r="G16" s="1055">
        <f>IF($D7='2.Ieņēmumu aprēķins'!$E$7,'2.Ieņēmumu aprēķins'!$I$113,IF($D7='2.Ieņēmumu aprēķins'!$J$7,'2.Ieņēmumu aprēķins'!$N$113,'2.Ieņēmumu aprēķins'!$S$113))</f>
        <v>0</v>
      </c>
      <c r="H16" s="1055">
        <f>IF($D7='2.Ieņēmumu aprēķins'!$E$7,'2.Ieņēmumu aprēķins'!$I$114,IF($D7='2.Ieņēmumu aprēķins'!$J$7,'2.Ieņēmumu aprēķins'!$N$114,'2.Ieņēmumu aprēķins'!$S$114))</f>
        <v>0</v>
      </c>
      <c r="I16" s="1055">
        <f>IF($D7='2.Ieņēmumu aprēķins'!$E$7,'2.Ieņēmumu aprēķins'!$I$115+'2.Ieņēmumu aprēķins'!$I$116,IF($D7='2.Ieņēmumu aprēķins'!$J$7,'2.Ieņēmumu aprēķins'!$N$115+'2.Ieņēmumu aprēķins'!$N$116,'2.Ieņēmumu aprēķins'!$S$115+'2.Ieņēmumu aprēķins'!$S$116))</f>
        <v>139423672.58719334</v>
      </c>
      <c r="J16" s="1054">
        <f>IF($D7='2.Ieņēmumu aprēķins'!$E$7,'2.Ieņēmumu aprēķins'!$I$117,IF($D7='2.Ieņēmumu aprēķins'!$J$7,'2.Ieņēmumu aprēķins'!$N$117,'2.Ieņēmumu aprēķins'!$S$117))</f>
        <v>0</v>
      </c>
      <c r="K16" s="1105">
        <f>IF($D7='2.Ieņēmumu aprēķins'!$E$7,'2.Ieņēmumu aprēķins'!$I$118+'2.Ieņēmumu aprēķins'!$I$119,IF($D7='2.Ieņēmumu aprēķins'!$J$7,'2.Ieņēmumu aprēķins'!$N$118+'2.Ieņēmumu aprēķins'!$N$119,'2.Ieņēmumu aprēķins'!$S$118+'2.Ieņēmumu aprēķins'!$S$119))</f>
        <v>2248922.582808</v>
      </c>
      <c r="L16" s="1046">
        <f>IF($D7='2.Ieņēmumu aprēķins'!$E$7,'2.Ieņēmumu aprēķins'!$H$111,IF($D7='2.Ieņēmumu aprēķins'!$J$7,'2.Ieņēmumu aprēķins'!$M$111,'2.Ieņēmumu aprēķins'!$R$111))</f>
        <v>2.0560318233438336E-2</v>
      </c>
      <c r="M16" s="1044">
        <f>IF($D7='2.Ieņēmumu aprēķins'!$E$7,'2.Ieņēmumu aprēķins'!$H$112,IF($D7='2.Ieņēmumu aprēķins'!$J$7,'2.Ieņēmumu aprēķins'!$M$112,'2.Ieņēmumu aprēķins'!$R$112))</f>
        <v>3.442755430050911E-2</v>
      </c>
      <c r="N16" s="1045">
        <f>IF($D7='2.Ieņēmumu aprēķins'!$E$7,'2.Ieņēmumu aprēķins'!$H$113,IF($D7='2.Ieņēmumu aprēķins'!$J$7,'2.Ieņēmumu aprēķins'!$M$113,'2.Ieņēmumu aprēķins'!$R$113))</f>
        <v>0</v>
      </c>
      <c r="O16" s="1045">
        <f>IF($D7='2.Ieņēmumu aprēķins'!$E$7,'2.Ieņēmumu aprēķins'!$H$114,IF($D7='2.Ieņēmumu aprēķins'!$J$7,'2.Ieņēmumu aprēķins'!$M$114,'2.Ieņēmumu aprēķins'!$R$114))</f>
        <v>0</v>
      </c>
      <c r="P16" s="1048">
        <v>0.85</v>
      </c>
      <c r="Q16" s="1093">
        <f>IF($D7='2.Ieņēmumu aprēķins'!$E$7,'2.Ieņēmumu aprēķins'!$H$117,IF($D7='2.Ieņēmumu aprēķins'!$J$7,'2.Ieņēmumu aprēķins'!$M$117,'2.Ieņēmumu aprēķins'!$R$117))</f>
        <v>0</v>
      </c>
      <c r="R16" s="1041">
        <f t="shared" si="15"/>
        <v>2E-3</v>
      </c>
      <c r="S16" s="1046">
        <f t="shared" si="1"/>
        <v>0.42807977989984497</v>
      </c>
      <c r="T16" s="1044">
        <f t="shared" si="2"/>
        <v>0.25362260319430896</v>
      </c>
      <c r="U16" s="1045">
        <f t="shared" si="3"/>
        <v>0</v>
      </c>
      <c r="V16" s="1045">
        <f t="shared" si="4"/>
        <v>0</v>
      </c>
      <c r="W16" s="1043">
        <f t="shared" si="5"/>
        <v>0.31829761690584601</v>
      </c>
      <c r="X16" s="1093">
        <f t="shared" si="6"/>
        <v>0</v>
      </c>
      <c r="Y16" s="1041">
        <f t="shared" si="16"/>
        <v>2E-3</v>
      </c>
      <c r="Z16" s="1026" t="str">
        <f t="shared" si="7"/>
        <v>Segts</v>
      </c>
      <c r="AB16" s="1025">
        <f t="shared" si="8"/>
        <v>438029269.40680027</v>
      </c>
      <c r="AC16" s="1025">
        <f t="shared" si="9"/>
        <v>0</v>
      </c>
      <c r="AD16" s="1025">
        <f t="shared" si="10"/>
        <v>0</v>
      </c>
      <c r="AF16" s="1024">
        <f t="shared" si="11"/>
        <v>438029269.40680027</v>
      </c>
      <c r="AG16" s="1024">
        <f t="shared" si="12"/>
        <v>438029269.40680027</v>
      </c>
      <c r="AH16" s="1024">
        <f t="shared" si="13"/>
        <v>438029269.40680027</v>
      </c>
    </row>
    <row r="17" spans="2:34" x14ac:dyDescent="0.25">
      <c r="B17" s="1112">
        <f t="shared" si="14"/>
        <v>2034</v>
      </c>
      <c r="C17" s="1053">
        <f>'7.Izdevumi_prognozes'!V36</f>
        <v>470309829.39299935</v>
      </c>
      <c r="D17" s="1052">
        <f t="shared" si="0"/>
        <v>470309829.39299935</v>
      </c>
      <c r="E17" s="1111">
        <f>IF($D7='2.Ieņēmumu aprēķins'!$E$7,'2.Ieņēmumu aprēķins'!$I$121,IF($D7='2.Ieņēmumu aprēķins'!$J$7,'2.Ieņēmumu aprēķins'!$N$121,'2.Ieņēmumu aprēķins'!$S$121))</f>
        <v>205996879.61068666</v>
      </c>
      <c r="F17" s="1055">
        <f>IF($D7='2.Ieņēmumu aprēķins'!$E$7,'2.Ieņēmumu aprēķins'!$I$122,IF($D7='2.Ieņēmumu aprēķins'!$J$7,'2.Ieņēmumu aprēķins'!$N$122,'2.Ieņēmumu aprēķins'!$S$122))</f>
        <v>119281203.23852383</v>
      </c>
      <c r="G17" s="1055">
        <f>IF($D7='2.Ieņēmumu aprēķins'!$E$7,'2.Ieņēmumu aprēķins'!$I$123,IF($D7='2.Ieņēmumu aprēķins'!$J$7,'2.Ieņēmumu aprēķins'!$N$123,'2.Ieņēmumu aprēķins'!$S$123))</f>
        <v>0</v>
      </c>
      <c r="H17" s="1055">
        <f>IF($D7='2.Ieņēmumu aprēķins'!$E$7,'2.Ieņēmumu aprēķins'!$I$124,IF($D7='2.Ieņēmumu aprēķins'!$J$7,'2.Ieņēmumu aprēķins'!$N$124,'2.Ieņēmumu aprēķins'!$S$124))</f>
        <v>0</v>
      </c>
      <c r="I17" s="1055">
        <f>IF($D7='2.Ieņēmumu aprēķins'!$E$7,'2.Ieņēmumu aprēķins'!$I$125+'2.Ieņēmumu aprēķins'!$I$126,IF($D7='2.Ieņēmumu aprēķins'!$J$7,'2.Ieņēmumu aprēķins'!$N$125+'2.Ieņēmumu aprēķins'!$N$126,'2.Ieņēmumu aprēķins'!$S$125+'2.Ieņēmumu aprēķins'!$S$126))</f>
        <v>145031746.54378891</v>
      </c>
      <c r="J17" s="1054">
        <f>IF($D7='2.Ieņēmumu aprēķins'!$E$7,'2.Ieņēmumu aprēķins'!$I$127,IF($D7='2.Ieņēmumu aprēķins'!$J$7,'2.Ieņēmumu aprēķins'!$N$127,'2.Ieņēmumu aprēķins'!$S$127))</f>
        <v>0</v>
      </c>
      <c r="K17" s="1105">
        <f>IF($D7='2.Ieņēmumu aprēķins'!$E$7,'2.Ieņēmumu aprēķins'!$I$128+'2.Ieņēmumu aprēķins'!$I$129,IF($D7='2.Ieņēmumu aprēķins'!$J$7,'2.Ieņēmumu aprēķins'!$N$128+'2.Ieņēmumu aprēķins'!$N$129,'2.Ieņēmumu aprēķins'!$S$128+'2.Ieņēmumu aprēķins'!$S$129))</f>
        <v>2341313.4122880003</v>
      </c>
      <c r="L17" s="1046">
        <f>IF($D7='2.Ieņēmumu aprēķins'!$E$7,'2.Ieņēmumu aprēķins'!$H$121,IF($D7='2.Ieņēmumu aprēķins'!$J$7,'2.Ieņēmumu aprēķins'!$M$121,'2.Ieņēmumu aprēķins'!$R$121))</f>
        <v>2.2021766728406795E-2</v>
      </c>
      <c r="M17" s="1044">
        <f>IF($D7='2.Ieņēmumu aprēķins'!$E$7,'2.Ieņēmumu aprēķins'!$H$122,IF($D7='2.Ieņēmumu aprēķins'!$J$7,'2.Ieņēmumu aprēķins'!$M$122,'2.Ieņēmumu aprēķins'!$R$122))</f>
        <v>3.6039323140951353E-2</v>
      </c>
      <c r="N17" s="1045">
        <f>IF($D7='2.Ieņēmumu aprēķins'!$E$7,'2.Ieņēmumu aprēķins'!$H$123,IF($D7='2.Ieņēmumu aprēķins'!$J$7,'2.Ieņēmumu aprēķins'!$M$123,'2.Ieņēmumu aprēķins'!$R$123))</f>
        <v>0</v>
      </c>
      <c r="O17" s="1045">
        <f>IF($D7='2.Ieņēmumu aprēķins'!$E$7,'2.Ieņēmumu aprēķins'!$H$124,IF($D7='2.Ieņēmumu aprēķins'!$J$7,'2.Ieņēmumu aprēķins'!$M$124,'2.Ieņēmumu aprēķins'!$R$124))</f>
        <v>0</v>
      </c>
      <c r="P17" s="1048">
        <v>0.85</v>
      </c>
      <c r="Q17" s="1093">
        <f>IF($D7='2.Ieņēmumu aprēķins'!$E$7,'2.Ieņēmumu aprēķins'!$H$127,IF($D7='2.Ieņēmumu aprēķins'!$J$7,'2.Ieņēmumu aprēķins'!$M$127,'2.Ieņēmumu aprēķins'!$R$127))</f>
        <v>0</v>
      </c>
      <c r="R17" s="1041">
        <f t="shared" si="15"/>
        <v>2E-3</v>
      </c>
      <c r="S17" s="1046">
        <f t="shared" si="1"/>
        <v>0.43800249694239746</v>
      </c>
      <c r="T17" s="1044">
        <f t="shared" si="2"/>
        <v>0.25362260319430896</v>
      </c>
      <c r="U17" s="1045">
        <f t="shared" si="3"/>
        <v>0</v>
      </c>
      <c r="V17" s="1045">
        <f t="shared" si="4"/>
        <v>0</v>
      </c>
      <c r="W17" s="1043">
        <f t="shared" si="5"/>
        <v>0.30837489986329369</v>
      </c>
      <c r="X17" s="1093">
        <f t="shared" si="6"/>
        <v>0</v>
      </c>
      <c r="Y17" s="1041">
        <f t="shared" si="16"/>
        <v>2E-3</v>
      </c>
      <c r="Z17" s="1026" t="str">
        <f t="shared" si="7"/>
        <v>Segts</v>
      </c>
      <c r="AB17" s="1025">
        <f t="shared" si="8"/>
        <v>470309829.39299935</v>
      </c>
      <c r="AC17" s="1025">
        <f t="shared" si="9"/>
        <v>0</v>
      </c>
      <c r="AD17" s="1025">
        <f t="shared" si="10"/>
        <v>0</v>
      </c>
      <c r="AF17" s="1024">
        <f t="shared" si="11"/>
        <v>470309829.39299935</v>
      </c>
      <c r="AG17" s="1024">
        <f t="shared" si="12"/>
        <v>470309829.39299935</v>
      </c>
      <c r="AH17" s="1024">
        <f t="shared" si="13"/>
        <v>470309829.39299935</v>
      </c>
    </row>
    <row r="18" spans="2:34" x14ac:dyDescent="0.25">
      <c r="B18" s="1110">
        <f t="shared" si="14"/>
        <v>2035</v>
      </c>
      <c r="C18" s="1053">
        <f>'7.Izdevumi_prognozes'!W36</f>
        <v>504506651.47597456</v>
      </c>
      <c r="D18" s="1052">
        <f t="shared" si="0"/>
        <v>504506651.47597456</v>
      </c>
      <c r="E18" s="1109">
        <f>IF($D7='2.Ieņēmumu aprēķins'!$E$7,'2.Ieņēmumu aprēķins'!$I$131,IF($D7='2.Ieņēmumu aprēķins'!$J$7,'2.Ieņēmumu aprēķins'!$N$131,'2.Ieņēmumu aprēķins'!$S$131))</f>
        <v>225755591.29492152</v>
      </c>
      <c r="F18" s="1051">
        <f>IF($D7='2.Ieņēmumu aprēķins'!$E$7,'2.Ieņēmumu aprēķins'!$I$132,IF($D7='2.Ieņēmumu aprēķins'!$J$7,'2.Ieņēmumu aprēķins'!$N$132,'2.Ieņēmumu aprēķins'!$S$132))</f>
        <v>127954290.27618062</v>
      </c>
      <c r="G18" s="1051">
        <f>IF($D7='2.Ieņēmumu aprēķins'!$E$7,'2.Ieņēmumu aprēķins'!$I$133,IF($D7='2.Ieņēmumu aprēķins'!$J$7,'2.Ieņēmumu aprēķins'!$N$133,'2.Ieņēmumu aprēķins'!$S$133))</f>
        <v>0</v>
      </c>
      <c r="H18" s="1051">
        <f>IF($D7='2.Ieņēmumu aprēķins'!$E$7,'2.Ieņēmumu aprēķins'!$I$134,IF($D7='2.Ieņēmumu aprēķins'!$J$7,'2.Ieņēmumu aprēķins'!$N$134,'2.Ieņēmumu aprēķins'!$S$134))</f>
        <v>0</v>
      </c>
      <c r="I18" s="1051">
        <f>IF($D7='2.Ieņēmumu aprēķins'!$E$7,'2.Ieņēmumu aprēķins'!$I$135+'2.Ieņēmumu aprēķins'!$I$136,IF($D7='2.Ieņēmumu aprēķins'!$J$7,'2.Ieņēmumu aprēķins'!$N$135+'2.Ieņēmumu aprēķins'!$N$136,'2.Ieņēmumu aprēķins'!$S$135+'2.Ieņēmumu aprēķins'!$S$136))</f>
        <v>150796769.90487242</v>
      </c>
      <c r="J18" s="1050">
        <f>IF($D7='2.Ieņēmumu aprēķins'!$E$7,'2.Ieņēmumu aprēķins'!$I$137,IF($D7='2.Ieņēmumu aprēķins'!$J$7,'2.Ieņēmumu aprēķins'!$N$137,'2.Ieņēmumu aprēķins'!$S$137))</f>
        <v>0</v>
      </c>
      <c r="K18" s="1105">
        <f>IF($D7='2.Ieņēmumu aprēķins'!$E$7,'2.Ieņēmumu aprēķins'!$I$138+'2.Ieņēmumu aprēķins'!$I$139,IF($D7='2.Ieņēmumu aprēķins'!$J$7,'2.Ieņēmumu aprēķins'!$N$138+'2.Ieņēmumu aprēķins'!$N$139,'2.Ieņēmumu aprēķins'!$S$138+'2.Ieņēmumu aprēķins'!$S$139))</f>
        <v>2437630.4721599999</v>
      </c>
      <c r="L18" s="1046">
        <f>IF($D7='2.Ieņēmumu aprēķins'!$E$7,'2.Ieņēmumu aprēķins'!$H$131,IF($D7='2.Ieņēmumu aprēķins'!$J$7,'2.Ieņēmumu aprēķins'!$M$131,'2.Ieņēmumu aprēķins'!$R$131))</f>
        <v>2.3544573062123809E-2</v>
      </c>
      <c r="M18" s="1044">
        <f>IF($D7='2.Ieņēmumu aprēķins'!$E$7,'2.Ieņēmumu aprēķins'!$H$132,IF($D7='2.Ieņēmumu aprēķins'!$J$7,'2.Ieņēmumu aprēķins'!$M$132,'2.Ieņēmumu aprēķins'!$R$132))</f>
        <v>3.7715533472066985E-2</v>
      </c>
      <c r="N18" s="1045">
        <f>IF($D7='2.Ieņēmumu aprēķins'!$E$7,'2.Ieņēmumu aprēķins'!$H$133,IF($D7='2.Ieņēmumu aprēķins'!$J$7,'2.Ieņēmumu aprēķins'!$M$133,'2.Ieņēmumu aprēķins'!$R$133))</f>
        <v>0</v>
      </c>
      <c r="O18" s="1045">
        <f>IF($D7='2.Ieņēmumu aprēķins'!$E$7,'2.Ieņēmumu aprēķins'!$H$134,IF($D7='2.Ieņēmumu aprēķins'!$J$7,'2.Ieņēmumu aprēķins'!$M$134,'2.Ieņēmumu aprēķins'!$R$134))</f>
        <v>0</v>
      </c>
      <c r="P18" s="1048">
        <v>0.85</v>
      </c>
      <c r="Q18" s="1093">
        <f>IF($D7='2.Ieņēmumu aprēķins'!$E$7,'2.Ieņēmumu aprēķins'!$H$137,IF($D7='2.Ieņēmumu aprēķins'!$J$7,'2.Ieņēmumu aprēķins'!$M$137,'2.Ieņēmumu aprēķins'!$R$137))</f>
        <v>0</v>
      </c>
      <c r="R18" s="1041">
        <f t="shared" si="15"/>
        <v>2E-3</v>
      </c>
      <c r="S18" s="1046">
        <f t="shared" si="1"/>
        <v>0.44747792845635531</v>
      </c>
      <c r="T18" s="1044">
        <f t="shared" si="2"/>
        <v>0.25362260319430896</v>
      </c>
      <c r="U18" s="1045">
        <f t="shared" si="3"/>
        <v>0</v>
      </c>
      <c r="V18" s="1045">
        <f t="shared" si="4"/>
        <v>0</v>
      </c>
      <c r="W18" s="1043">
        <f t="shared" si="5"/>
        <v>0.29889946834933573</v>
      </c>
      <c r="X18" s="1093">
        <f t="shared" si="6"/>
        <v>0</v>
      </c>
      <c r="Y18" s="1041">
        <f t="shared" si="16"/>
        <v>2E-3</v>
      </c>
      <c r="Z18" s="1026" t="str">
        <f t="shared" si="7"/>
        <v>Segts</v>
      </c>
      <c r="AB18" s="1025">
        <f t="shared" si="8"/>
        <v>504506651.47597456</v>
      </c>
      <c r="AC18" s="1025">
        <f t="shared" si="9"/>
        <v>0</v>
      </c>
      <c r="AD18" s="1025">
        <f t="shared" si="10"/>
        <v>0</v>
      </c>
      <c r="AF18" s="1024">
        <f t="shared" si="11"/>
        <v>504506651.47597456</v>
      </c>
      <c r="AG18" s="1024">
        <f t="shared" si="12"/>
        <v>504506651.47597456</v>
      </c>
      <c r="AH18" s="1024">
        <f t="shared" si="13"/>
        <v>504506651.47597456</v>
      </c>
    </row>
    <row r="19" spans="2:34" x14ac:dyDescent="0.25">
      <c r="B19" s="1110">
        <f>B18+5</f>
        <v>2040</v>
      </c>
      <c r="C19" s="1053">
        <f>'7.Izdevumi_prognozes'!X36</f>
        <v>687174850.23871064</v>
      </c>
      <c r="D19" s="1052">
        <f t="shared" si="0"/>
        <v>687174850.23871064</v>
      </c>
      <c r="E19" s="1109">
        <f>IF($D7='2.Ieņēmumu aprēķins'!$E$7,'2.Ieņēmumu aprēķins'!$I$181,IF($D7='2.Ieņēmumu aprēķins'!$J$7,'2.Ieņēmumu aprēķins'!$N$181,'2.Ieņēmumu aprēķins'!$S$181))</f>
        <v>332438774.67884463</v>
      </c>
      <c r="F19" s="1051">
        <f>IF($D7='2.Ieņēmumu aprēķins'!$E$7,'2.Ieņēmumu aprēķins'!$I$182,IF($D7='2.Ieņēmumu aprēķins'!$J$7,'2.Ieņēmumu aprēķins'!$N$182,'2.Ieņēmumu aprēķins'!$S$182))</f>
        <v>174283074.36720121</v>
      </c>
      <c r="G19" s="1051">
        <f>IF($D7='2.Ieņēmumu aprēķins'!$E$7,'2.Ieņēmumu aprēķins'!$I$183,IF($D7='2.Ieņēmumu aprēķins'!$J$7,'2.Ieņēmumu aprēķins'!$N$183,'2.Ieņēmumu aprēķins'!$S$183))</f>
        <v>0</v>
      </c>
      <c r="H19" s="1051">
        <f>IF($D7='2.Ieņēmumu aprēķins'!$E$7,'2.Ieņēmumu aprēķins'!$I$184,IF($D7='2.Ieņēmumu aprēķins'!$J$7,'2.Ieņēmumu aprēķins'!$N$184,'2.Ieņēmumu aprēķins'!$S$184))</f>
        <v>0</v>
      </c>
      <c r="I19" s="1051">
        <f>IF($D7='2.Ieņēmumu aprēķins'!$E$7,'2.Ieņēmumu aprēķins'!$I$185+'2.Ieņēmumu aprēķins'!$I$186,IF($D7='2.Ieņēmumu aprēķins'!$J$7,'2.Ieņēmumu aprēķins'!$N$185+'2.Ieņēmumu aprēķins'!$N$186,'2.Ieņēmumu aprēķins'!$S$185+'2.Ieņēmumu aprēķins'!$S$186))</f>
        <v>180453001.1926648</v>
      </c>
      <c r="J19" s="1050">
        <f>IF($D7='2.Ieņēmumu aprēķins'!$E$7,'2.Ieņēmumu aprēķins'!$I$187,IF($D7='2.Ieņēmumu aprēķins'!$J$7,'2.Ieņēmumu aprēķins'!$N$187,'2.Ieņēmumu aprēķins'!$S$187))</f>
        <v>0</v>
      </c>
      <c r="K19" s="1105">
        <f>IF($D7='2.Ieņēmumu aprēķins'!$E$7,'2.Ieņēmumu aprēķins'!$I$188+'2.Ieņēmumu aprēķins'!$I$189,IF($D7='2.Ieņēmumu aprēķins'!$J$7,'2.Ieņēmumu aprēķins'!$N$188+'2.Ieņēmumu aprēķins'!$N$189,'2.Ieņēmumu aprēķins'!$S$188+'2.Ieņēmumu aprēķins'!$S$189))</f>
        <v>2944188.5642400002</v>
      </c>
      <c r="L19" s="1046">
        <f>IF($D7='2.Ieņēmumu aprēķins'!$E$7,'2.Ieņēmumu aprēķins'!$H$181,IF($D7='2.Ieņēmumu aprēķins'!$J$7,'2.Ieņēmumu aprēķins'!$M$181,'2.Ieņēmumu aprēķins'!$R$181))</f>
        <v>3.0892199074180567E-2</v>
      </c>
      <c r="M19" s="1044">
        <f>IF($D7='2.Ieņēmumu aprēķins'!$E$7,'2.Ieņēmumu aprēķins'!$H$182,IF($D7='2.Ieņēmumu aprēķins'!$J$7,'2.Ieņēmumu aprēķins'!$M$182,'2.Ieņēmumu aprēķins'!$R$182))</f>
        <v>4.5772587401772702E-2</v>
      </c>
      <c r="N19" s="1045">
        <f>IF($D7='2.Ieņēmumu aprēķins'!$E$7,'2.Ieņēmumu aprēķins'!$H$183,IF($D7='2.Ieņēmumu aprēķins'!$J$7,'2.Ieņēmumu aprēķins'!$M$183,'2.Ieņēmumu aprēķins'!$R$183))</f>
        <v>0</v>
      </c>
      <c r="O19" s="1045">
        <f>IF($D7='2.Ieņēmumu aprēķins'!$E$7,'2.Ieņēmumu aprēķins'!$H$184,IF($D7='2.Ieņēmumu aprēķins'!$J$7,'2.Ieņēmumu aprēķins'!$M$184,'2.Ieņēmumu aprēķins'!$R$184))</f>
        <v>0</v>
      </c>
      <c r="P19" s="1048">
        <v>0.85</v>
      </c>
      <c r="Q19" s="1093">
        <f>IF($D7='2.Ieņēmumu aprēķins'!$E$7,'2.Ieņēmumu aprēķins'!$H$187,IF($D7='2.Ieņēmumu aprēķins'!$J$7,'2.Ieņēmumu aprēķins'!$M$187,'2.Ieņēmumu aprēķins'!$R$187))</f>
        <v>0</v>
      </c>
      <c r="R19" s="1041">
        <f t="shared" si="15"/>
        <v>2E-3</v>
      </c>
      <c r="S19" s="1046">
        <f t="shared" si="1"/>
        <v>0.48377610816717481</v>
      </c>
      <c r="T19" s="1044">
        <f t="shared" si="2"/>
        <v>0.25362260319430896</v>
      </c>
      <c r="U19" s="1045">
        <f t="shared" si="3"/>
        <v>0</v>
      </c>
      <c r="V19" s="1045">
        <f t="shared" si="4"/>
        <v>0</v>
      </c>
      <c r="W19" s="1043">
        <f t="shared" si="5"/>
        <v>0.26260128863851623</v>
      </c>
      <c r="X19" s="1093">
        <f t="shared" si="6"/>
        <v>0</v>
      </c>
      <c r="Y19" s="1041">
        <f t="shared" si="16"/>
        <v>2E-3</v>
      </c>
      <c r="Z19" s="1026" t="str">
        <f t="shared" si="7"/>
        <v>Segts</v>
      </c>
      <c r="AB19" s="1025">
        <f t="shared" si="8"/>
        <v>687174850.23871064</v>
      </c>
      <c r="AC19" s="1025">
        <f t="shared" si="9"/>
        <v>0</v>
      </c>
      <c r="AD19" s="1025">
        <f t="shared" si="10"/>
        <v>0</v>
      </c>
      <c r="AF19" s="1024">
        <f t="shared" si="11"/>
        <v>687174850.23871064</v>
      </c>
      <c r="AG19" s="1024">
        <f t="shared" si="12"/>
        <v>687174850.23871064</v>
      </c>
      <c r="AH19" s="1024">
        <f t="shared" si="13"/>
        <v>687174850.23871064</v>
      </c>
    </row>
    <row r="20" spans="2:34" ht="15.75" thickBot="1" x14ac:dyDescent="0.3">
      <c r="B20" s="1108">
        <f>B19+5</f>
        <v>2045</v>
      </c>
      <c r="C20" s="1039">
        <f>'7.Izdevumi_prognozes'!Y36</f>
        <v>937752930.23325658</v>
      </c>
      <c r="D20" s="1038">
        <f t="shared" si="0"/>
        <v>937752930.23325658</v>
      </c>
      <c r="E20" s="1107">
        <f>IF($D7='2.Ieņēmumu aprēķins'!$E$7,'2.Ieņēmumu aprēķins'!$I$231,IF($D7='2.Ieņēmumu aprēķins'!$J$7,'2.Ieņēmumu aprēķins'!$N$231,'2.Ieņēmumu aprēķins'!$S$231))</f>
        <v>486992195.21148086</v>
      </c>
      <c r="F20" s="1037">
        <f>IF($D7='2.Ieņēmumu aprēķins'!$E$7,'2.Ieņēmumu aprēķins'!$I$232,IF($D7='2.Ieņēmumu aprēķins'!$J$7,'2.Ieņēmumu aprēķins'!$N$232,'2.Ieņēmumu aprēķins'!$S$232))</f>
        <v>237835339.31884971</v>
      </c>
      <c r="G20" s="1037">
        <f>IF($D7='2.Ieņēmumu aprēķins'!$E$7,'2.Ieņēmumu aprēķins'!$I$233,IF($D7='2.Ieņēmumu aprēķins'!$J$7,'2.Ieņēmumu aprēķins'!$N$233,'2.Ieņēmumu aprēķins'!$S$233))</f>
        <v>0</v>
      </c>
      <c r="H20" s="1037">
        <f>IF($D7='2.Ieņēmumu aprēķins'!$E$7,'2.Ieņēmumu aprēķins'!$I$234,IF($D7='2.Ieņēmumu aprēķins'!$J$7,'2.Ieņēmumu aprēķins'!$N$234,'2.Ieņēmumu aprēķins'!$S$234))</f>
        <v>0</v>
      </c>
      <c r="I20" s="1037">
        <f>IF($D7='2.Ieņēmumu aprēķins'!$E$7,'2.Ieņēmumu aprēķins'!$I$235+'2.Ieņēmumu aprēķins'!$I$236,IF($D7='2.Ieņēmumu aprēķins'!$J$7,'2.Ieņēmumu aprēķins'!$N$235+'2.Ieņēmumu aprēķins'!$N$236,'2.Ieņēmumu aprēķins'!$S$235+'2.Ieņēmumu aprēķins'!$S$236))</f>
        <v>212925395.70292601</v>
      </c>
      <c r="J20" s="1036">
        <f>IF($D7='2.Ieņēmumu aprēķins'!$E$7,'2.Ieņēmumu aprēķins'!$I$237,IF($D7='2.Ieņēmumu aprēķins'!$J$7,'2.Ieņēmumu aprēķins'!$N$237,'2.Ieņēmumu aprēķins'!$S$237))</f>
        <v>0</v>
      </c>
      <c r="K20" s="1103">
        <f>IF($D7='2.Ieņēmumu aprēķins'!$E$7,'2.Ieņēmumu aprēķins'!$I$238+'2.Ieņēmumu aprēķins'!$I$239,IF($D7='2.Ieņēmumu aprēķins'!$J$7,'2.Ieņēmumu aprēķins'!$N$238+'2.Ieņēmumu aprēķins'!$N$239,'2.Ieņēmumu aprēķins'!$S$238+'2.Ieņēmumu aprēķins'!$S$239))</f>
        <v>3489455.8906080006</v>
      </c>
      <c r="L20" s="1032">
        <f>IF($D7='2.Ieņēmumu aprēķins'!$E$7,'2.Ieņēmumu aprēķins'!$H$231,IF($D7='2.Ieņēmumu aprēķins'!$J$7,'2.Ieņēmumu aprēķins'!$M$231,'2.Ieņēmumu aprēķins'!$R$231))</f>
        <v>4.0611940667095239E-2</v>
      </c>
      <c r="M20" s="1030">
        <f>IF($D7='2.Ieņēmumu aprēķins'!$E$7,'2.Ieņēmumu aprēķins'!$H$232,IF($D7='2.Ieņēmumu aprēķins'!$J$7,'2.Ieņēmumu aprēķins'!$M$232,'2.Ieņēmumu aprēķins'!$R$232))</f>
        <v>5.6055886620612103E-2</v>
      </c>
      <c r="N20" s="1031">
        <f>IF($D7='2.Ieņēmumu aprēķins'!$E$7,'2.Ieņēmumu aprēķins'!$H$233,IF($D7='2.Ieņēmumu aprēķins'!$J$7,'2.Ieņēmumu aprēķins'!$M$233,'2.Ieņēmumu aprēķins'!$R$233))</f>
        <v>0</v>
      </c>
      <c r="O20" s="1031">
        <f>IF($D7='2.Ieņēmumu aprēķins'!$E$7,'2.Ieņēmumu aprēķins'!$H$234,IF($D7='2.Ieņēmumu aprēķins'!$J$7,'2.Ieņēmumu aprēķins'!$M$234,'2.Ieņēmumu aprēķins'!$R$234))</f>
        <v>0</v>
      </c>
      <c r="P20" s="1034">
        <v>0.85</v>
      </c>
      <c r="Q20" s="1092">
        <f>IF($D7='2.Ieņēmumu aprēķins'!$E$7,'2.Ieņēmumu aprēķins'!$H$237,IF($D7='2.Ieņēmumu aprēķins'!$J$7,'2.Ieņēmumu aprēķins'!$M$237,'2.Ieņēmumu aprēķins'!$R$237))</f>
        <v>0</v>
      </c>
      <c r="R20" s="1027">
        <f t="shared" si="15"/>
        <v>2E-3</v>
      </c>
      <c r="S20" s="1032">
        <f t="shared" si="1"/>
        <v>0.51931823352484374</v>
      </c>
      <c r="T20" s="1030">
        <f t="shared" si="2"/>
        <v>0.25362260319430896</v>
      </c>
      <c r="U20" s="1031">
        <f t="shared" si="3"/>
        <v>0</v>
      </c>
      <c r="V20" s="1031">
        <f t="shared" si="4"/>
        <v>0</v>
      </c>
      <c r="W20" s="1029">
        <f t="shared" si="5"/>
        <v>0.2270591632808473</v>
      </c>
      <c r="X20" s="1092">
        <f t="shared" si="6"/>
        <v>0</v>
      </c>
      <c r="Y20" s="1027">
        <f t="shared" si="16"/>
        <v>2E-3</v>
      </c>
      <c r="Z20" s="1026" t="str">
        <f t="shared" si="7"/>
        <v>Segts</v>
      </c>
      <c r="AB20" s="1025">
        <f t="shared" si="8"/>
        <v>937752930.23325658</v>
      </c>
      <c r="AC20" s="1025">
        <f t="shared" si="9"/>
        <v>0</v>
      </c>
      <c r="AD20" s="1025">
        <f t="shared" si="10"/>
        <v>0</v>
      </c>
      <c r="AF20" s="1024">
        <f t="shared" si="11"/>
        <v>937752930.23325658</v>
      </c>
      <c r="AG20" s="1024">
        <f t="shared" si="12"/>
        <v>937752930.23325658</v>
      </c>
      <c r="AH20" s="1024">
        <f t="shared" si="13"/>
        <v>937752930.23325658</v>
      </c>
    </row>
    <row r="23" spans="2:34" ht="24.75" thickBot="1" x14ac:dyDescent="0.45">
      <c r="B23" s="1102" t="s">
        <v>86</v>
      </c>
      <c r="C23" s="1090" t="str">
        <f>'2.Ieņēmumu aprēķins'!T5</f>
        <v>Nr.2a. Personas atbildības modelis</v>
      </c>
    </row>
    <row r="24" spans="2:34" ht="48" thickBot="1" x14ac:dyDescent="0.3">
      <c r="B24" s="1201" t="s">
        <v>87</v>
      </c>
      <c r="C24" s="1075" t="s">
        <v>105</v>
      </c>
      <c r="D24" s="1202" t="s">
        <v>89</v>
      </c>
      <c r="E24" s="1370" t="s">
        <v>90</v>
      </c>
      <c r="F24" s="1370"/>
      <c r="G24" s="1370"/>
      <c r="H24" s="1370"/>
      <c r="I24" s="1371"/>
      <c r="J24" s="1372"/>
      <c r="K24" s="1373" t="s">
        <v>91</v>
      </c>
      <c r="L24" s="1379" t="str">
        <f>L6</f>
        <v>Maksājuma apmērs, %</v>
      </c>
      <c r="M24" s="1379"/>
      <c r="N24" s="1379"/>
      <c r="O24" s="1379"/>
      <c r="P24" s="1380"/>
      <c r="Q24" s="1380"/>
      <c r="R24" s="1373" t="s">
        <v>91</v>
      </c>
      <c r="S24" s="1382" t="str">
        <f>S6</f>
        <v>Ieņēmumu avota īpatsvars no kopsummas, %</v>
      </c>
      <c r="T24" s="1383"/>
      <c r="U24" s="1383"/>
      <c r="V24" s="1383"/>
      <c r="W24" s="1384"/>
      <c r="X24" s="1385"/>
      <c r="Y24" s="1373" t="s">
        <v>91</v>
      </c>
      <c r="Z24" s="1012"/>
      <c r="AB24" s="1375" t="s">
        <v>88</v>
      </c>
      <c r="AC24" s="1376"/>
      <c r="AD24" s="1376"/>
      <c r="AF24" s="1393" t="s">
        <v>89</v>
      </c>
      <c r="AG24" s="1393"/>
      <c r="AH24" s="1393"/>
    </row>
    <row r="25" spans="2:34" ht="54" customHeight="1" thickBot="1" x14ac:dyDescent="0.3">
      <c r="B25" s="1082" t="s">
        <v>94</v>
      </c>
      <c r="C25" s="1081" t="str">
        <f>$C$7</f>
        <v>Bāzes scenārijs</v>
      </c>
      <c r="D25" s="1080" t="s">
        <v>95</v>
      </c>
      <c r="E25" s="1079" t="str">
        <f t="shared" ref="E25:J25" si="17">E7</f>
        <v>Valsts pamatbudžets</v>
      </c>
      <c r="F25" s="1078" t="str">
        <f t="shared" si="17"/>
        <v>Pašvaldības budžets</v>
      </c>
      <c r="G25" s="1077" t="str">
        <f t="shared" si="17"/>
        <v>Speciālais VSA budžets</v>
      </c>
      <c r="H25" s="1076" t="str">
        <f t="shared" si="17"/>
        <v>ISA obligātā apdrošināšana</v>
      </c>
      <c r="I25" s="1075" t="str">
        <f t="shared" si="17"/>
        <v>Klienta maksājumi</v>
      </c>
      <c r="J25" s="1074" t="str">
        <f t="shared" si="17"/>
        <v>Veselības aprūpes komponente</v>
      </c>
      <c r="K25" s="1374"/>
      <c r="L25" s="1079" t="str">
        <f>L7</f>
        <v>Valsts pamatbudžets</v>
      </c>
      <c r="M25" s="1078" t="str">
        <f>M7</f>
        <v>Pašvaldības budžets</v>
      </c>
      <c r="N25" s="1077" t="str">
        <f>N7</f>
        <v>Speciālais VSA budžets</v>
      </c>
      <c r="O25" s="1076" t="str">
        <f>O7</f>
        <v>ISA obligātā apdrošināšana</v>
      </c>
      <c r="P25" s="1075" t="str">
        <f>P7</f>
        <v>Klienta maksājumi</v>
      </c>
      <c r="Q25" s="1074" t="str">
        <f>Q7</f>
        <v>Veselības aprūpes komponente</v>
      </c>
      <c r="R25" s="1381"/>
      <c r="S25" s="1079" t="str">
        <f>S7</f>
        <v>Valsts pamatbudžets</v>
      </c>
      <c r="T25" s="1078" t="str">
        <f>T7</f>
        <v>Pašvaldības budžets</v>
      </c>
      <c r="U25" s="1077" t="str">
        <f>U7</f>
        <v>Speciālais VSA budžets</v>
      </c>
      <c r="V25" s="1076" t="str">
        <f>V7</f>
        <v>ISA obligātā apdrošināšana</v>
      </c>
      <c r="W25" s="1075" t="str">
        <f>W7</f>
        <v>Klienta maksājumi</v>
      </c>
      <c r="X25" s="1074" t="str">
        <f>X7</f>
        <v>Veselības aprūpes komponente</v>
      </c>
      <c r="Y25" s="1381"/>
      <c r="Z25" s="1101" t="s">
        <v>102</v>
      </c>
      <c r="AB25" s="1073" t="str">
        <f>AB7</f>
        <v>Bāzes scenārijs</v>
      </c>
      <c r="AC25" s="1073" t="str">
        <f>AC7</f>
        <v>Pesimistiskais scenārijs</v>
      </c>
      <c r="AD25" s="1073" t="str">
        <f>AD7</f>
        <v>Optimistiskais scenārijs</v>
      </c>
      <c r="AF25" s="1072" t="s">
        <v>103</v>
      </c>
      <c r="AG25" s="1071" t="s">
        <v>95</v>
      </c>
      <c r="AH25" s="1070" t="s">
        <v>104</v>
      </c>
    </row>
    <row r="26" spans="2:34" x14ac:dyDescent="0.25">
      <c r="B26" s="1100">
        <v>2025</v>
      </c>
      <c r="C26" s="1069">
        <f t="shared" ref="C26:C38" si="18">C8</f>
        <v>243566655.11356819</v>
      </c>
      <c r="D26" s="1068">
        <f t="shared" ref="D26:D38" si="19">IF($D$25=$AG$25,AG26,IF($D$25=$AH$25,AH26,IF($D$25=$AF$25,AF26,"")))</f>
        <v>243566655.11356819</v>
      </c>
      <c r="E26" s="1067">
        <f>IF($D25='2.Ieņēmumu aprēķins'!$E$7,'2.Ieņēmumu aprēķins'!$X$31,IF($D25='2.Ieņēmumu aprēķins'!$J$7,'2.Ieņēmumu aprēķins'!$AC$31,'2.Ieņēmumu aprēķins'!$AH$31))</f>
        <v>77138685.361738756</v>
      </c>
      <c r="F26" s="1067">
        <f>IF($D25='2.Ieņēmumu aprēķins'!$E$7,'2.Ieņēmumu aprēķins'!$X$32,IF($D25='2.Ieņēmumu aprēķins'!$J$7,'2.Ieņēmumu aprēķins'!$AC$32,'2.Ieņēmumu aprēķins'!$AH$32))</f>
        <v>61774009.121233605</v>
      </c>
      <c r="G26" s="1067">
        <f>IF($D25='2.Ieņēmumu aprēķins'!$E$7,'2.Ieņēmumu aprēķins'!$X$33,IF($D25='2.Ieņēmumu aprēķins'!$J$7,'2.Ieņēmumu aprēķins'!$AC$33,'2.Ieņēmumu aprēķins'!$AH$33))</f>
        <v>0</v>
      </c>
      <c r="H26" s="1067">
        <f>IF($D25='2.Ieņēmumu aprēķins'!$E$7,'2.Ieņēmumu aprēķins'!$X$34,IF($D25='2.Ieņēmumu aprēķins'!$J$7,'2.Ieņēmumu aprēķins'!$AC$34,'2.Ieņēmumu aprēķins'!$AH$34))</f>
        <v>3285154.2542342395</v>
      </c>
      <c r="I26" s="1067">
        <f>IF($D25='2.Ieņēmumu aprēķins'!$E$7,'2.Ieņēmumu aprēķins'!$X$35+'2.Ieņēmumu aprēķins'!$X$36,IF($D25='2.Ieņēmumu aprēķins'!$J$7,'2.Ieņēmumu aprēķins'!$AC$35+'2.Ieņēmumu aprēķins'!$AC$36,'2.Ieņēmumu aprēķins'!$AH$35+'2.Ieņēmumu aprēķins'!$AH$36))</f>
        <v>101368806.37636159</v>
      </c>
      <c r="J26" s="1066">
        <f>IF($D25='2.Ieņēmumu aprēķins'!$E$7,'2.Ieņēmumu aprēķins'!$X$37,IF($D25='2.Ieņēmumu aprēķins'!$J$7,'2.Ieņēmumu aprēķins'!$AC$37,'2.Ieņēmumu aprēķins'!$AH$37))</f>
        <v>0</v>
      </c>
      <c r="K26" s="1106">
        <f>IF($D25='2.Ieņēmumu aprēķins'!$E$7,'2.Ieņēmumu aprēķins'!$X$38+'2.Ieņēmumu aprēķins'!$X$39,IF($D25='2.Ieņēmumu aprēķins'!$J$7,'2.Ieņēmumu aprēķins'!$AC$38+'2.Ieņēmumu aprēķins'!$AC$39,'2.Ieņēmumu aprēķins'!$AH$38+'2.Ieņēmumu aprēķins'!$AH$39))</f>
        <v>1607744.81244</v>
      </c>
      <c r="L26" s="1062">
        <f>IF($D25='2.Ieņēmumu aprēķins'!$E$7,'2.Ieņēmumu aprēķins'!$W$31,IF($D25='2.Ieņēmumu aprēķins'!$J$7,'2.Ieņēmumu aprēķins'!$AB$31,'2.Ieņēmumu aprēķins'!$AG$31))</f>
        <v>1.0467016356110097E-2</v>
      </c>
      <c r="M26" s="1060">
        <f>IF($D25='2.Ieņēmumu aprēķins'!$E$7,'2.Ieņēmumu aprēķins'!$W$32,IF($D25='2.Ieņēmumu aprēķins'!$J$7,'2.Ieņēmumu aprēķins'!$AB$32,'2.Ieņēmumu aprēķins'!$AG$32))</f>
        <v>2.3690245207299374E-2</v>
      </c>
      <c r="N26" s="1061">
        <f>IF($D25='2.Ieņēmumu aprēķins'!$E$7,'2.Ieņēmumu aprēķins'!$W$33,IF($D25='2.Ieņēmumu aprēķins'!$J$7,'2.Ieņēmumu aprēķins'!$AB$33,'2.Ieņēmumu aprēķins'!$AG$33))</f>
        <v>0</v>
      </c>
      <c r="O26" s="1060">
        <f>IF($D25='2.Ieņēmumu aprēķins'!$E$7,'2.Ieņēmumu aprēķins'!$W$34,IF($D25='2.Ieņēmumu aprēķins'!$J$7,'2.Ieņēmumu aprēķins'!$AB$34,'2.Ieņēmumu aprēķins'!$AG$34))</f>
        <v>2.1595803638914919E-4</v>
      </c>
      <c r="P26" s="1064">
        <v>0.85</v>
      </c>
      <c r="Q26" s="1094">
        <f>IF($D25='2.Ieņēmumu aprēķins'!$E$7,'2.Ieņēmumu aprēķins'!$W$37,IF($D25='2.Ieņēmumu aprēķins'!$J$7,'2.Ieņēmumu aprēķins'!$AB$37,'2.Ieņēmumu aprēķins'!$AG$37))</f>
        <v>0</v>
      </c>
      <c r="R26" s="1057">
        <f t="shared" ref="R26:R38" si="20">$R$8</f>
        <v>2E-3</v>
      </c>
      <c r="S26" s="1062">
        <f t="shared" ref="S26:S38" si="21">E26/$D26</f>
        <v>0.31670462168054647</v>
      </c>
      <c r="T26" s="1060">
        <f t="shared" ref="T26:T38" si="22">F26/$D26</f>
        <v>0.25362260319430896</v>
      </c>
      <c r="U26" s="1061">
        <f t="shared" ref="U26:U38" si="23">G26/$D26</f>
        <v>0</v>
      </c>
      <c r="V26" s="1060">
        <f t="shared" ref="V26:V38" si="24">H26/$D26</f>
        <v>1.3487701149824739E-2</v>
      </c>
      <c r="W26" s="1059">
        <f t="shared" ref="W26:W38" si="25">I26/$D26</f>
        <v>0.41618507397531984</v>
      </c>
      <c r="X26" s="1094">
        <f t="shared" ref="X26:X38" si="26">J26/$D26</f>
        <v>0</v>
      </c>
      <c r="Y26" s="1057">
        <f t="shared" ref="Y26:Y38" si="27">$R$8</f>
        <v>2E-3</v>
      </c>
      <c r="Z26" s="1026" t="str">
        <f t="shared" ref="Z26:Z38" si="28">IF(SUM(E26:J26)=C26,"Segts",C26-D26)</f>
        <v>Segts</v>
      </c>
      <c r="AB26" s="1025">
        <f t="shared" ref="AB26:AB38" si="29">IF(AB$7=C$7,C26,0)</f>
        <v>243566655.11356819</v>
      </c>
      <c r="AC26" s="1025">
        <f t="shared" ref="AC26:AC38" si="30">IF(AC$7=C$7,C26,0)</f>
        <v>0</v>
      </c>
      <c r="AD26" s="1025">
        <f t="shared" ref="AD26:AD38" si="31">IF(AD$7=C$7,C26,0)</f>
        <v>0</v>
      </c>
      <c r="AF26" s="1024">
        <f t="shared" ref="AF26:AF38" si="32">AH26</f>
        <v>243566655.11356819</v>
      </c>
      <c r="AG26" s="1024">
        <f t="shared" ref="AG26:AG38" si="33">IF($C$7=$AB$7,AB26,IF($C$7=$AC$7,AC26,AD26))</f>
        <v>243566655.11356819</v>
      </c>
      <c r="AH26" s="1024">
        <f t="shared" ref="AH26:AH38" si="34">AG26</f>
        <v>243566655.11356819</v>
      </c>
    </row>
    <row r="27" spans="2:34" x14ac:dyDescent="0.25">
      <c r="B27" s="1040">
        <f t="shared" ref="B27:B36" si="35">B26+1</f>
        <v>2026</v>
      </c>
      <c r="C27" s="1053">
        <f t="shared" si="18"/>
        <v>264849487.15768418</v>
      </c>
      <c r="D27" s="1052">
        <f t="shared" si="19"/>
        <v>264849487.15768418</v>
      </c>
      <c r="E27" s="1055">
        <f>IF($D25='2.Ieņēmumu aprēķins'!$E$7,'2.Ieņēmumu aprēķins'!$X$41,IF($D25='2.Ieņēmumu aprēķins'!$J$7,'2.Ieņēmumu aprēķins'!$AC$41,'2.Ieņēmumu aprēķins'!$AH$41))</f>
        <v>83879056.632561117</v>
      </c>
      <c r="F27" s="1055">
        <f>IF($D25='2.Ieņēmumu aprēķins'!$E$7,'2.Ieņēmumu aprēķins'!$X$42,IF($D25='2.Ieņēmumu aprēķins'!$J$7,'2.Ieņēmumu aprēķins'!$AC$42,'2.Ieņēmumu aprēķins'!$AH$42))</f>
        <v>67171816.387609556</v>
      </c>
      <c r="G27" s="1055">
        <f>IF($D25='2.Ieņēmumu aprēķins'!$E$7,'2.Ieņēmumu aprēķins'!$X$43,IF($D25='2.Ieņēmumu aprēķins'!$J$7,'2.Ieņēmumu aprēķins'!$AC$43,'2.Ieņēmumu aprēķins'!$AH$43))</f>
        <v>0</v>
      </c>
      <c r="H27" s="1055">
        <f>IF($D25='2.Ieņēmumu aprēķins'!$E$7,'2.Ieņēmumu aprēķins'!$X$44,IF($D25='2.Ieņēmumu aprēķins'!$J$7,'2.Ieņēmumu aprēķins'!$AC$44,'2.Ieņēmumu aprēķins'!$AH$44))</f>
        <v>7950261.2481469959</v>
      </c>
      <c r="I27" s="1055">
        <f>IF($D25='2.Ieņēmumu aprēķins'!$E$7,'2.Ieņēmumu aprēķins'!$X$45+'2.Ieņēmumu aprēķins'!$X$46,IF($D25='2.Ieņēmumu aprēķins'!$J$7,'2.Ieņēmumu aprēķins'!$AC$45+'2.Ieņēmumu aprēķins'!$AC$46,'2.Ieņēmumu aprēķins'!$AH$45+'2.Ieņēmumu aprēķins'!$AH$46))</f>
        <v>105848352.88936651</v>
      </c>
      <c r="J27" s="1054">
        <f>IF($D25='2.Ieņēmumu aprēķins'!$E$7,'2.Ieņēmumu aprēķins'!$X$47,IF($D25='2.Ieņēmumu aprēķins'!$J$7,'2.Ieņēmumu aprēķins'!$AC$47,'2.Ieņēmumu aprēķins'!$AH$47))</f>
        <v>0</v>
      </c>
      <c r="K27" s="1105">
        <f>IF($D25='2.Ieņēmumu aprēķins'!$E$7,'2.Ieņēmumu aprēķins'!$X$48+'2.Ieņēmumu aprēķins'!$X$49,IF($D25='2.Ieņēmumu aprēķins'!$J$7,'2.Ieņēmumu aprēķins'!$AC$48+'2.Ieņēmumu aprēķins'!$AC$49,'2.Ieņēmumu aprēķins'!$AH$48+'2.Ieņēmumu aprēķins'!$AH$49))</f>
        <v>1681666.299504</v>
      </c>
      <c r="L27" s="1046">
        <f>IF($D25='2.Ieņēmumu aprēķins'!$E$7,'2.Ieņēmumu aprēķins'!$W$41,IF($D25='2.Ieņēmumu aprēķins'!$J$7,'2.Ieņēmumu aprēķins'!$AB$41,'2.Ieņēmumu aprēķins'!$AG$41))</f>
        <v>1.1063063675691083E-2</v>
      </c>
      <c r="M27" s="1044">
        <f>IF($D25='2.Ieņēmumu aprēķins'!$E$7,'2.Ieņēmumu aprēķins'!$W$42,IF($D25='2.Ieņēmumu aprēķins'!$J$7,'2.Ieņēmumu aprēķins'!$AB$42,'2.Ieņēmumu aprēķins'!$AG$42))</f>
        <v>2.5039293176235072E-2</v>
      </c>
      <c r="N27" s="1045">
        <f>IF($D25='2.Ieņēmumu aprēķins'!$E$7,'2.Ieņēmumu aprēķins'!$W$43,IF($D25='2.Ieņēmumu aprēķins'!$J$7,'2.Ieņēmumu aprēķins'!$AB$43,'2.Ieņēmumu aprēķins'!$AG$43))</f>
        <v>0</v>
      </c>
      <c r="O27" s="1044">
        <f>IF($D25='2.Ieņēmumu aprēķins'!$E$7,'2.Ieņēmumu aprēķins'!$W$44,IF($D25='2.Ieņēmumu aprēķins'!$J$7,'2.Ieņēmumu aprēķins'!$AB$44,'2.Ieņēmumu aprēķins'!$AG$44))</f>
        <v>5.0365651905483688E-4</v>
      </c>
      <c r="P27" s="1048">
        <v>0.85</v>
      </c>
      <c r="Q27" s="1093">
        <f>IF($D25='2.Ieņēmumu aprēķins'!$E$7,'2.Ieņēmumu aprēķins'!$W$47,IF($D25='2.Ieņēmumu aprēķins'!$J$7,'2.Ieņēmumu aprēķins'!$AB$47,'2.Ieņēmumu aprēķins'!$AG$47))</f>
        <v>0</v>
      </c>
      <c r="R27" s="1041">
        <f t="shared" si="20"/>
        <v>2E-3</v>
      </c>
      <c r="S27" s="1046">
        <f t="shared" si="21"/>
        <v>0.31670462168054647</v>
      </c>
      <c r="T27" s="1044">
        <f t="shared" si="22"/>
        <v>0.25362260319430896</v>
      </c>
      <c r="U27" s="1045">
        <f t="shared" si="23"/>
        <v>0</v>
      </c>
      <c r="V27" s="1044">
        <f t="shared" si="24"/>
        <v>3.0018035275309506E-2</v>
      </c>
      <c r="W27" s="1043">
        <f t="shared" si="25"/>
        <v>0.39965473984983507</v>
      </c>
      <c r="X27" s="1093">
        <f t="shared" si="26"/>
        <v>0</v>
      </c>
      <c r="Y27" s="1041">
        <f t="shared" si="27"/>
        <v>2E-3</v>
      </c>
      <c r="Z27" s="1026" t="str">
        <f t="shared" si="28"/>
        <v>Segts</v>
      </c>
      <c r="AB27" s="1025">
        <f t="shared" si="29"/>
        <v>264849487.15768418</v>
      </c>
      <c r="AC27" s="1025">
        <f t="shared" si="30"/>
        <v>0</v>
      </c>
      <c r="AD27" s="1025">
        <f t="shared" si="31"/>
        <v>0</v>
      </c>
      <c r="AF27" s="1024">
        <f t="shared" si="32"/>
        <v>264849487.15768418</v>
      </c>
      <c r="AG27" s="1024">
        <f t="shared" si="33"/>
        <v>264849487.15768418</v>
      </c>
      <c r="AH27" s="1024">
        <f t="shared" si="34"/>
        <v>264849487.15768418</v>
      </c>
    </row>
    <row r="28" spans="2:34" x14ac:dyDescent="0.25">
      <c r="B28" s="1040">
        <f t="shared" si="35"/>
        <v>2027</v>
      </c>
      <c r="C28" s="1053">
        <f t="shared" si="18"/>
        <v>284590900.75905317</v>
      </c>
      <c r="D28" s="1052">
        <f t="shared" si="19"/>
        <v>284590900.75905317</v>
      </c>
      <c r="E28" s="1055">
        <f>IF($D25='2.Ieņēmumu aprēķins'!$E$7,'2.Ieņēmumu aprēķins'!$X$51,IF($D25='2.Ieņēmumu aprēķins'!$J$7,'2.Ieņēmumu aprēķins'!$AC$51,'2.Ieņēmumu aprēķins'!$AH$51))</f>
        <v>90131253.558621883</v>
      </c>
      <c r="F28" s="1055">
        <f>IF($D25='2.Ieņēmumu aprēķins'!$E$7,'2.Ieņēmumu aprēķins'!$X$52,IF($D25='2.Ieņēmumu aprēķins'!$J$7,'2.Ieņēmumu aprēķins'!$AC$52,'2.Ieņēmumu aprēķins'!$AH$52))</f>
        <v>72178685.095924303</v>
      </c>
      <c r="G28" s="1055">
        <f>IF($D25='2.Ieņēmumu aprēķins'!$E$7,'2.Ieņēmumu aprēķins'!$X$53,IF($D25='2.Ieņēmumu aprēķins'!$J$7,'2.Ieņēmumu aprēķins'!$AC$53,'2.Ieņēmumu aprēķins'!$AH$53))</f>
        <v>0</v>
      </c>
      <c r="H28" s="1055">
        <f>IF($D25='2.Ieņēmumu aprēķins'!$E$7,'2.Ieņēmumu aprēķins'!$X$54,IF($D25='2.Ieņēmumu aprēķins'!$J$7,'2.Ieņēmumu aprēķins'!$AC$54,'2.Ieņēmumu aprēķins'!$AH$54))</f>
        <v>11951110.941550739</v>
      </c>
      <c r="I28" s="1055">
        <f>IF($D25='2.Ieņēmumu aprēķins'!$E$7,'2.Ieņēmumu aprēķins'!$X$55+'2.Ieņēmumu aprēķins'!$X$56,IF($D25='2.Ieņēmumu aprēķins'!$J$7,'2.Ieņēmumu aprēķins'!$AC$55+'2.Ieņēmumu aprēķins'!$AC$56,'2.Ieņēmumu aprēķins'!$AH$55+'2.Ieņēmumu aprēķins'!$AH$56))</f>
        <v>110329851.16295624</v>
      </c>
      <c r="J28" s="1054">
        <f>IF($D25='2.Ieņēmumu aprēķins'!$E$7,'2.Ieņēmumu aprēķins'!$X$57,IF($D25='2.Ieņēmumu aprēķins'!$J$7,'2.Ieņēmumu aprēķins'!$AC$57,'2.Ieņēmumu aprēķins'!$AH$57))</f>
        <v>0</v>
      </c>
      <c r="K28" s="1105">
        <f>IF($D25='2.Ieņēmumu aprēķins'!$E$7,'2.Ieņēmumu aprēķins'!$X$58+'2.Ieņēmumu aprēķins'!$X$59,IF($D25='2.Ieņēmumu aprēķins'!$J$7,'2.Ieņēmumu aprēķins'!$AC$58+'2.Ieņēmumu aprēķins'!$AC$59,'2.Ieņēmumu aprēķins'!$AH$58+'2.Ieņēmumu aprēķins'!$AH$59))</f>
        <v>1755849.0938640002</v>
      </c>
      <c r="L28" s="1046">
        <f>IF($D25='2.Ieņēmumu aprēķins'!$E$7,'2.Ieņēmumu aprēķins'!$W$51,IF($D25='2.Ieņēmumu aprēķins'!$J$7,'2.Ieņēmumu aprēķins'!$AB$51,'2.Ieņēmumu aprēķins'!$AG$51))</f>
        <v>1.1565970944986941E-2</v>
      </c>
      <c r="M28" s="1044">
        <f>IF($D25='2.Ieņēmumu aprēķins'!$E$7,'2.Ieņēmumu aprēķins'!$W$52,IF($D25='2.Ieņēmumu aprēķins'!$J$7,'2.Ieņēmumu aprēķins'!$AB$52,'2.Ieņēmumu aprēķins'!$AG$52))</f>
        <v>2.6177535070659692E-2</v>
      </c>
      <c r="N28" s="1045">
        <f>IF($D25='2.Ieņēmumu aprēķins'!$E$7,'2.Ieņēmumu aprēķins'!$W$53,IF($D25='2.Ieņēmumu aprēķins'!$J$7,'2.Ieņēmumu aprēķins'!$AB$53,'2.Ieņēmumu aprēķins'!$AG$53))</f>
        <v>0</v>
      </c>
      <c r="O28" s="1044">
        <f>IF($D25='2.Ieņēmumu aprēķins'!$E$7,'2.Ieņēmumu aprēķins'!$W$54,IF($D25='2.Ieņēmumu aprēķins'!$J$7,'2.Ieņēmumu aprēķins'!$AB$54,'2.Ieņēmumu aprēķins'!$AG$54))</f>
        <v>7.3051514816469714E-4</v>
      </c>
      <c r="P28" s="1048">
        <v>0.85</v>
      </c>
      <c r="Q28" s="1093">
        <f>IF($D25='2.Ieņēmumu aprēķins'!$E$7,'2.Ieņēmumu aprēķins'!$W$57,IF($D25='2.Ieņēmumu aprēķins'!$J$7,'2.Ieņēmumu aprēķins'!$AB$57,'2.Ieņēmumu aprēķins'!$AG$57))</f>
        <v>0</v>
      </c>
      <c r="R28" s="1041">
        <f t="shared" si="20"/>
        <v>2E-3</v>
      </c>
      <c r="S28" s="1046">
        <f t="shared" si="21"/>
        <v>0.31670462168054647</v>
      </c>
      <c r="T28" s="1044">
        <f t="shared" si="22"/>
        <v>0.25362260319430896</v>
      </c>
      <c r="U28" s="1045">
        <f t="shared" si="23"/>
        <v>0</v>
      </c>
      <c r="V28" s="1044">
        <f t="shared" si="24"/>
        <v>4.1994002301813091E-2</v>
      </c>
      <c r="W28" s="1043">
        <f t="shared" si="25"/>
        <v>0.38767877282333146</v>
      </c>
      <c r="X28" s="1093">
        <f t="shared" si="26"/>
        <v>0</v>
      </c>
      <c r="Y28" s="1041">
        <f t="shared" si="27"/>
        <v>2E-3</v>
      </c>
      <c r="Z28" s="1026" t="str">
        <f t="shared" si="28"/>
        <v>Segts</v>
      </c>
      <c r="AB28" s="1025">
        <f t="shared" si="29"/>
        <v>284590900.75905317</v>
      </c>
      <c r="AC28" s="1025">
        <f t="shared" si="30"/>
        <v>0</v>
      </c>
      <c r="AD28" s="1025">
        <f t="shared" si="31"/>
        <v>0</v>
      </c>
      <c r="AF28" s="1024">
        <f t="shared" si="32"/>
        <v>284590900.75905317</v>
      </c>
      <c r="AG28" s="1024">
        <f t="shared" si="33"/>
        <v>284590900.75905317</v>
      </c>
      <c r="AH28" s="1024">
        <f t="shared" si="34"/>
        <v>284590900.75905317</v>
      </c>
    </row>
    <row r="29" spans="2:34" x14ac:dyDescent="0.25">
      <c r="B29" s="1040">
        <f t="shared" si="35"/>
        <v>2028</v>
      </c>
      <c r="C29" s="1053">
        <f t="shared" si="18"/>
        <v>305111433.22546393</v>
      </c>
      <c r="D29" s="1052">
        <f t="shared" si="19"/>
        <v>305111433.22546393</v>
      </c>
      <c r="E29" s="1055">
        <f>IF($D25='2.Ieņēmumu aprēķins'!$E$7,'2.Ieņēmumu aprēķins'!$X$61,IF($D25='2.Ieņēmumu aprēķins'!$J$7,'2.Ieņēmumu aprēķins'!$AC$61,'2.Ieņēmumu aprēķins'!$AH$61))</f>
        <v>96630201.030079871</v>
      </c>
      <c r="F29" s="1055">
        <f>IF($D25='2.Ieņēmumu aprēķins'!$E$7,'2.Ieņēmumu aprēķins'!$X$62,IF($D25='2.Ieņēmumu aprēķins'!$J$7,'2.Ieņēmumu aprēķins'!$AC$62,'2.Ieņēmumu aprēķins'!$AH$62))</f>
        <v>77383155.958988726</v>
      </c>
      <c r="G29" s="1055">
        <f>IF($D25='2.Ieņēmumu aprēķins'!$E$7,'2.Ieņēmumu aprēķins'!$X$63,IF($D25='2.Ieņēmumu aprēķins'!$J$7,'2.Ieņēmumu aprēķins'!$AC$63,'2.Ieņēmumu aprēķins'!$AH$63))</f>
        <v>0</v>
      </c>
      <c r="H29" s="1055">
        <f>IF($D25='2.Ieņēmumu aprēķins'!$E$7,'2.Ieņēmumu aprēķins'!$X$64,IF($D25='2.Ieņēmumu aprēķins'!$J$7,'2.Ieņēmumu aprēķins'!$AC$64,'2.Ieņēmumu aprēķins'!$AH$64))</f>
        <v>16574412.810933098</v>
      </c>
      <c r="I29" s="1055">
        <f>IF($D25='2.Ieņēmumu aprēķins'!$E$7,'2.Ieņēmumu aprēķins'!$X$65+'2.Ieņēmumu aprēķins'!$X$66,IF($D25='2.Ieņēmumu aprēķins'!$J$7,'2.Ieņēmumu aprēķins'!$AC$65+'2.Ieņēmumu aprēķins'!$AC$66,'2.Ieņēmumu aprēķins'!$AH$65+'2.Ieņēmumu aprēķins'!$AH$66))</f>
        <v>114523663.42546223</v>
      </c>
      <c r="J29" s="1054">
        <f>IF($D25='2.Ieņēmumu aprēķins'!$E$7,'2.Ieņēmumu aprēķins'!$X$67,IF($D25='2.Ieņēmumu aprēķins'!$J$7,'2.Ieņēmumu aprēķins'!$AC$67,'2.Ieņēmumu aprēķins'!$AH$67))</f>
        <v>0</v>
      </c>
      <c r="K29" s="1105">
        <f>IF($D25='2.Ieņēmumu aprēķins'!$E$7,'2.Ieņēmumu aprēķins'!$X$68+'2.Ieņēmumu aprēķins'!$X$69,IF($D25='2.Ieņēmumu aprēķins'!$J$7,'2.Ieņēmumu aprēķins'!$AC$68+'2.Ieņēmumu aprēķins'!$AC$69,'2.Ieņēmumu aprēķins'!$AH$68+'2.Ieņēmumu aprēķins'!$AH$69))</f>
        <v>1827607.2143760002</v>
      </c>
      <c r="L29" s="1046">
        <f>IF($D25='2.Ieņēmumu aprēķins'!$E$7,'2.Ieņēmumu aprēķins'!$W$61,IF($D25='2.Ieņēmumu aprēķins'!$J$7,'2.Ieņēmumu aprēķins'!$AB$61,'2.Ieņēmumu aprēķins'!$AG$61))</f>
        <v>1.2088688156175767E-2</v>
      </c>
      <c r="M29" s="1044">
        <f>IF($D25='2.Ieņēmumu aprēķins'!$E$7,'2.Ieņēmumu aprēķins'!$W$62,IF($D25='2.Ieņēmumu aprēķins'!$J$7,'2.Ieņēmumu aprēķins'!$AB$62,'2.Ieņēmumu aprēķins'!$AG$62))</f>
        <v>2.7360613274211965E-2</v>
      </c>
      <c r="N29" s="1045">
        <f>IF($D25='2.Ieņēmumu aprēķins'!$E$7,'2.Ieņēmumu aprēķins'!$W$63,IF($D25='2.Ieņēmumu aprēķins'!$J$7,'2.Ieņēmumu aprēķins'!$AB$63,'2.Ieņēmumu aprēķins'!$AG$63))</f>
        <v>0</v>
      </c>
      <c r="O29" s="1044">
        <f>IF($D25='2.Ieņēmumu aprēķins'!$E$7,'2.Ieņēmumu aprēķins'!$W$64,IF($D25='2.Ieņēmumu aprēķins'!$J$7,'2.Ieņēmumu aprēķins'!$AB$64,'2.Ieņēmumu aprēķins'!$AG$64))</f>
        <v>9.7947073654466627E-4</v>
      </c>
      <c r="P29" s="1048">
        <v>0.85</v>
      </c>
      <c r="Q29" s="1093">
        <f>IF($D25='2.Ieņēmumu aprēķins'!$E$7,'2.Ieņēmumu aprēķins'!$W$67,IF($D25='2.Ieņēmumu aprēķins'!$J$7,'2.Ieņēmumu aprēķins'!$AB$67,'2.Ieņēmumu aprēķins'!$AG$67))</f>
        <v>0</v>
      </c>
      <c r="R29" s="1041">
        <f t="shared" si="20"/>
        <v>2E-3</v>
      </c>
      <c r="S29" s="1046">
        <f t="shared" si="21"/>
        <v>0.31670462168054647</v>
      </c>
      <c r="T29" s="1044">
        <f t="shared" si="22"/>
        <v>0.25362260319430896</v>
      </c>
      <c r="U29" s="1045">
        <f t="shared" si="23"/>
        <v>0</v>
      </c>
      <c r="V29" s="1044">
        <f t="shared" si="24"/>
        <v>5.4322490100478592E-2</v>
      </c>
      <c r="W29" s="1043">
        <f t="shared" si="25"/>
        <v>0.375350285024666</v>
      </c>
      <c r="X29" s="1093">
        <f t="shared" si="26"/>
        <v>0</v>
      </c>
      <c r="Y29" s="1041">
        <f t="shared" si="27"/>
        <v>2E-3</v>
      </c>
      <c r="Z29" s="1026" t="str">
        <f t="shared" si="28"/>
        <v>Segts</v>
      </c>
      <c r="AB29" s="1025">
        <f t="shared" si="29"/>
        <v>305111433.22546393</v>
      </c>
      <c r="AC29" s="1025">
        <f t="shared" si="30"/>
        <v>0</v>
      </c>
      <c r="AD29" s="1025">
        <f t="shared" si="31"/>
        <v>0</v>
      </c>
      <c r="AF29" s="1024">
        <f t="shared" si="32"/>
        <v>305111433.22546393</v>
      </c>
      <c r="AG29" s="1024">
        <f t="shared" si="33"/>
        <v>305111433.22546393</v>
      </c>
      <c r="AH29" s="1024">
        <f t="shared" si="34"/>
        <v>305111433.22546393</v>
      </c>
    </row>
    <row r="30" spans="2:34" x14ac:dyDescent="0.25">
      <c r="B30" s="1040">
        <f t="shared" si="35"/>
        <v>2029</v>
      </c>
      <c r="C30" s="1053">
        <f t="shared" si="18"/>
        <v>327626619.75101036</v>
      </c>
      <c r="D30" s="1052">
        <f t="shared" si="19"/>
        <v>327626619.75101036</v>
      </c>
      <c r="E30" s="1055">
        <f>IF($D25='2.Ieņēmumu aprēķins'!$E$7,'2.Ieņēmumu aprēķins'!$X$71,IF($D25='2.Ieņēmumu aprēķins'!$J$7,'2.Ieņēmumu aprēķins'!$AC$71,'2.Ieņēmumu aprēķins'!$AH$71))</f>
        <v>103760864.66071999</v>
      </c>
      <c r="F30" s="1055">
        <f>IF($D25='2.Ieņēmumu aprēķins'!$E$7,'2.Ieņēmumu aprēķins'!$X$72,IF($D25='2.Ieņēmumu aprēķins'!$J$7,'2.Ieņēmumu aprēķins'!$AC$72,'2.Ieņēmumu aprēķins'!$AH$72))</f>
        <v>83093516.17700325</v>
      </c>
      <c r="G30" s="1055">
        <f>IF($D25='2.Ieņēmumu aprēķins'!$E$7,'2.Ieņēmumu aprēķins'!$X$73,IF($D25='2.Ieņēmumu aprēķins'!$J$7,'2.Ieņēmumu aprēķins'!$AC$73,'2.Ieņēmumu aprēķins'!$AH$73))</f>
        <v>0</v>
      </c>
      <c r="H30" s="1055">
        <f>IF($D25='2.Ieņēmumu aprēķins'!$E$7,'2.Ieņēmumu aprēķins'!$X$74,IF($D25='2.Ieņēmumu aprēķins'!$J$7,'2.Ieņēmumu aprēķins'!$AC$74,'2.Ieņēmumu aprēķins'!$AH$74))</f>
        <v>21779469.444802165</v>
      </c>
      <c r="I30" s="1055">
        <f>IF($D25='2.Ieņēmumu aprēķins'!$E$7,'2.Ieņēmumu aprēķins'!$X$75+'2.Ieņēmumu aprēķins'!$X$76,IF($D25='2.Ieņēmumu aprēķins'!$J$7,'2.Ieņēmumu aprēķins'!$AC$75+'2.Ieņēmumu aprēķins'!$AC$76,'2.Ieņēmumu aprēķins'!$AH$75+'2.Ieņēmumu aprēķins'!$AH$76))</f>
        <v>118992769.46848494</v>
      </c>
      <c r="J30" s="1054">
        <f>IF($D25='2.Ieņēmumu aprēķins'!$E$7,'2.Ieņēmumu aprēķins'!$X$77,IF($D25='2.Ieņēmumu aprēķins'!$J$7,'2.Ieņēmumu aprēķins'!$AC$77,'2.Ieņēmumu aprēķins'!$AH$77))</f>
        <v>0</v>
      </c>
      <c r="K30" s="1105">
        <f>IF($D25='2.Ieņēmumu aprēķins'!$E$7,'2.Ieņēmumu aprēķins'!$X$78+'2.Ieņēmumu aprēķins'!$X$79,IF($D25='2.Ieņēmumu aprēķins'!$J$7,'2.Ieņēmumu aprēķins'!$AC$78+'2.Ieņēmumu aprēķins'!$AC$79,'2.Ieņēmumu aprēķins'!$AH$78+'2.Ieņēmumu aprēķins'!$AH$79))</f>
        <v>1903859.01504</v>
      </c>
      <c r="L30" s="1046">
        <f>IF($D25='2.Ieņēmumu aprēķins'!$E$7,'2.Ieņēmumu aprēķins'!$W$71,IF($D25='2.Ieņēmumu aprēķins'!$J$7,'2.Ieņēmumu aprēķins'!$AB$71,'2.Ieņēmumu aprēķins'!$AG$71))</f>
        <v>1.2646795616631023E-2</v>
      </c>
      <c r="M30" s="1044">
        <f>IF($D25='2.Ieņēmumu aprēķins'!$E$7,'2.Ieņēmumu aprēķins'!$W$72,IF($D25='2.Ieņēmumu aprēķins'!$J$7,'2.Ieņēmumu aprēķins'!$AB$72,'2.Ieņēmumu aprēķins'!$AG$72))</f>
        <v>2.862379106436513E-2</v>
      </c>
      <c r="N30" s="1045">
        <f>IF($D25='2.Ieņēmumu aprēķins'!$E$7,'2.Ieņēmumu aprēķins'!$W$73,IF($D25='2.Ieņēmumu aprēķins'!$J$7,'2.Ieņēmumu aprēķins'!$AB$73,'2.Ieņēmumu aprēķins'!$AG$73))</f>
        <v>0</v>
      </c>
      <c r="O30" s="1044">
        <f>IF($D25='2.Ieņēmumu aprēķins'!$E$7,'2.Ieņēmumu aprēķins'!$W$74,IF($D25='2.Ieņēmumu aprēķins'!$J$7,'2.Ieņēmumu aprēķins'!$AB$74,'2.Ieņēmumu aprēķins'!$AG$74))</f>
        <v>1.2417622042771228E-3</v>
      </c>
      <c r="P30" s="1048">
        <v>0.85</v>
      </c>
      <c r="Q30" s="1093">
        <f>IF($D25='2.Ieņēmumu aprēķins'!$E$7,'2.Ieņēmumu aprēķins'!$W$77,IF($D25='2.Ieņēmumu aprēķins'!$J$7,'2.Ieņēmumu aprēķins'!$AB$77,'2.Ieņēmumu aprēķins'!$AG$77))</f>
        <v>0</v>
      </c>
      <c r="R30" s="1041">
        <f t="shared" si="20"/>
        <v>2E-3</v>
      </c>
      <c r="S30" s="1046">
        <f t="shared" si="21"/>
        <v>0.31670462168054647</v>
      </c>
      <c r="T30" s="1044">
        <f t="shared" si="22"/>
        <v>0.25362260319430896</v>
      </c>
      <c r="U30" s="1045">
        <f t="shared" si="23"/>
        <v>0</v>
      </c>
      <c r="V30" s="1044">
        <f t="shared" si="24"/>
        <v>6.6476495290138896E-2</v>
      </c>
      <c r="W30" s="1043">
        <f t="shared" si="25"/>
        <v>0.36319627983500563</v>
      </c>
      <c r="X30" s="1093">
        <f t="shared" si="26"/>
        <v>0</v>
      </c>
      <c r="Y30" s="1041">
        <f t="shared" si="27"/>
        <v>2E-3</v>
      </c>
      <c r="Z30" s="1026" t="str">
        <f t="shared" si="28"/>
        <v>Segts</v>
      </c>
      <c r="AB30" s="1025">
        <f t="shared" si="29"/>
        <v>327626619.75101036</v>
      </c>
      <c r="AC30" s="1025">
        <f t="shared" si="30"/>
        <v>0</v>
      </c>
      <c r="AD30" s="1025">
        <f t="shared" si="31"/>
        <v>0</v>
      </c>
      <c r="AF30" s="1024">
        <f t="shared" si="32"/>
        <v>327626619.75101036</v>
      </c>
      <c r="AG30" s="1024">
        <f t="shared" si="33"/>
        <v>327626619.75101036</v>
      </c>
      <c r="AH30" s="1024">
        <f t="shared" si="34"/>
        <v>327626619.75101036</v>
      </c>
    </row>
    <row r="31" spans="2:34" x14ac:dyDescent="0.25">
      <c r="B31" s="1040">
        <f t="shared" si="35"/>
        <v>2030</v>
      </c>
      <c r="C31" s="1053">
        <f t="shared" si="18"/>
        <v>352013150.24481791</v>
      </c>
      <c r="D31" s="1052">
        <f t="shared" si="19"/>
        <v>352013150.24481791</v>
      </c>
      <c r="E31" s="1055">
        <f>IF($D25='2.Ieņēmumu aprēķins'!$E$7,'2.Ieņēmumu aprēķins'!$X$81,IF($D25='2.Ieņēmumu aprēķins'!$J$7,'2.Ieņēmumu aprēķins'!$AC$81,'2.Ieņēmumu aprēķins'!$AH$81))</f>
        <v>111484191.57486242</v>
      </c>
      <c r="F31" s="1055">
        <f>IF($D25='2.Ieņēmumu aprēķins'!$E$7,'2.Ieņēmumu aprēķins'!$X$82,IF($D25='2.Ieņēmumu aprēķins'!$J$7,'2.Ieņēmumu aprēķins'!$AC$82,'2.Ieņēmumu aprēķins'!$AH$82))</f>
        <v>89278491.523720115</v>
      </c>
      <c r="G31" s="1055">
        <f>IF($D25='2.Ieņēmumu aprēķins'!$E$7,'2.Ieņēmumu aprēķins'!$X$83,IF($D25='2.Ieņēmumu aprēķins'!$J$7,'2.Ieņēmumu aprēķins'!$AC$83,'2.Ieņēmumu aprēķins'!$AH$83))</f>
        <v>0</v>
      </c>
      <c r="H31" s="1055">
        <f>IF($D25='2.Ieņēmumu aprēķins'!$E$7,'2.Ieņēmumu aprēķins'!$X$84,IF($D25='2.Ieņēmumu aprēķins'!$J$7,'2.Ieņēmumu aprēķins'!$AC$84,'2.Ieņēmumu aprēķins'!$AH$84))</f>
        <v>27551437.22146377</v>
      </c>
      <c r="I31" s="1055">
        <f>IF($D25='2.Ieņēmumu aprēķins'!$E$7,'2.Ieņēmumu aprēķins'!$X$85+'2.Ieņēmumu aprēķins'!$X$86,IF($D25='2.Ieņēmumu aprēķins'!$J$7,'2.Ieņēmumu aprēķins'!$AC$85+'2.Ieņēmumu aprēķins'!$AC$86,'2.Ieņēmumu aprēķins'!$AH$85+'2.Ieņēmumu aprēķins'!$AH$86))</f>
        <v>123699029.92477161</v>
      </c>
      <c r="J31" s="1054">
        <f>IF($D25='2.Ieņēmumu aprēķins'!$E$7,'2.Ieņēmumu aprēķins'!$X$87,IF($D25='2.Ieņēmumu aprēķins'!$J$7,'2.Ieņēmumu aprēķins'!$AC$87,'2.Ieņēmumu aprēķins'!$AH$87))</f>
        <v>0</v>
      </c>
      <c r="K31" s="1105">
        <f>IF($D25='2.Ieņēmumu aprēķins'!$E$7,'2.Ieņēmumu aprēķins'!$X$88+'2.Ieņēmumu aprēķins'!$X$89,IF($D25='2.Ieņēmumu aprēķins'!$J$7,'2.Ieņēmumu aprēķins'!$AC$88+'2.Ieņēmumu aprēķins'!$AC$89,'2.Ieņēmumu aprēķins'!$AH$88+'2.Ieņēmumu aprēķins'!$AH$89))</f>
        <v>1984606.9159680002</v>
      </c>
      <c r="L31" s="1046">
        <f>IF($D25='2.Ieņēmumu aprēķins'!$E$7,'2.Ieņēmumu aprēķins'!$W$81,IF($D25='2.Ieņēmumu aprēķins'!$J$7,'2.Ieņēmumu aprēķins'!$AB$81,'2.Ieņēmumu aprēķins'!$AG$81))</f>
        <v>1.3233692140665559E-2</v>
      </c>
      <c r="M31" s="1044">
        <f>IF($D25='2.Ieņēmumu aprēķins'!$E$7,'2.Ieņēmumu aprēķins'!$W$82,IF($D25='2.Ieņēmumu aprēķins'!$J$7,'2.Ieņēmumu aprēķins'!$AB$82,'2.Ieņēmumu aprēķins'!$AG$82))</f>
        <v>2.9952127821723261E-2</v>
      </c>
      <c r="N31" s="1045">
        <f>IF($D25='2.Ieņēmumu aprēķins'!$E$7,'2.Ieņēmumu aprēķins'!$W$83,IF($D25='2.Ieņēmumu aprēķins'!$J$7,'2.Ieņēmumu aprēķins'!$AB$83,'2.Ieņēmumu aprēķins'!$AG$83))</f>
        <v>0</v>
      </c>
      <c r="O31" s="1044">
        <f>IF($D25='2.Ieņēmumu aprēķins'!$E$7,'2.Ieņēmumu aprēķins'!$W$84,IF($D25='2.Ieņēmumu aprēķins'!$J$7,'2.Ieņēmumu aprēķins'!$AB$84,'2.Ieņēmumu aprēķins'!$AG$84))</f>
        <v>1.5145434767122336E-3</v>
      </c>
      <c r="P31" s="1048">
        <v>0.85</v>
      </c>
      <c r="Q31" s="1093">
        <f>IF($D25='2.Ieņēmumu aprēķins'!$E$7,'2.Ieņēmumu aprēķins'!$W$87,IF($D25='2.Ieņēmumu aprēķins'!$J$7,'2.Ieņēmumu aprēķins'!$AB$87,'2.Ieņēmumu aprēķins'!$AG$87))</f>
        <v>0</v>
      </c>
      <c r="R31" s="1041">
        <f t="shared" si="20"/>
        <v>2E-3</v>
      </c>
      <c r="S31" s="1046">
        <f t="shared" si="21"/>
        <v>0.31670462168054647</v>
      </c>
      <c r="T31" s="1044">
        <f t="shared" si="22"/>
        <v>0.25362260319430896</v>
      </c>
      <c r="U31" s="1045">
        <f t="shared" si="23"/>
        <v>0</v>
      </c>
      <c r="V31" s="1044">
        <f t="shared" si="24"/>
        <v>7.8268204475606409E-2</v>
      </c>
      <c r="W31" s="1043">
        <f t="shared" si="25"/>
        <v>0.35140457064953817</v>
      </c>
      <c r="X31" s="1093">
        <f t="shared" si="26"/>
        <v>0</v>
      </c>
      <c r="Y31" s="1041">
        <f t="shared" si="27"/>
        <v>2E-3</v>
      </c>
      <c r="Z31" s="1026" t="str">
        <f t="shared" si="28"/>
        <v>Segts</v>
      </c>
      <c r="AB31" s="1025">
        <f t="shared" si="29"/>
        <v>352013150.24481791</v>
      </c>
      <c r="AC31" s="1025">
        <f t="shared" si="30"/>
        <v>0</v>
      </c>
      <c r="AD31" s="1025">
        <f t="shared" si="31"/>
        <v>0</v>
      </c>
      <c r="AF31" s="1024">
        <f t="shared" si="32"/>
        <v>352013150.24481791</v>
      </c>
      <c r="AG31" s="1024">
        <f t="shared" si="33"/>
        <v>352013150.24481791</v>
      </c>
      <c r="AH31" s="1024">
        <f t="shared" si="34"/>
        <v>352013150.24481791</v>
      </c>
    </row>
    <row r="32" spans="2:34" x14ac:dyDescent="0.25">
      <c r="B32" s="1040">
        <f t="shared" si="35"/>
        <v>2031</v>
      </c>
      <c r="C32" s="1053">
        <f t="shared" si="18"/>
        <v>378501163.11121416</v>
      </c>
      <c r="D32" s="1052">
        <f t="shared" si="19"/>
        <v>378501163.11121416</v>
      </c>
      <c r="E32" s="1055">
        <f>IF($D25='2.Ieņēmumu aprēķins'!$E$7,'2.Ieņēmumu aprēķins'!$X$91,IF($D25='2.Ieņēmumu aprēķins'!$J$7,'2.Ieņēmumu aprēķins'!$AC$91,'2.Ieņēmumu aprēķins'!$AH$91))</f>
        <v>119873067.66878389</v>
      </c>
      <c r="F32" s="1055">
        <f>IF($D25='2.Ieņēmumu aprēķins'!$E$7,'2.Ieņēmumu aprēķins'!$X$92,IF($D25='2.Ieņēmumu aprēķins'!$J$7,'2.Ieņēmumu aprēķins'!$AC$92,'2.Ieņēmumu aprēķins'!$AH$92))</f>
        <v>95996450.300339878</v>
      </c>
      <c r="G32" s="1055">
        <f>IF($D25='2.Ieņēmumu aprēķins'!$E$7,'2.Ieņēmumu aprēķins'!$X$93,IF($D25='2.Ieņēmumu aprēķins'!$J$7,'2.Ieņēmumu aprēķins'!$AC$93,'2.Ieņēmumu aprēķins'!$AH$93))</f>
        <v>0</v>
      </c>
      <c r="H32" s="1055">
        <f>IF($D25='2.Ieņēmumu aprēķins'!$E$7,'2.Ieņēmumu aprēķins'!$X$94,IF($D25='2.Ieņēmumu aprēķins'!$J$7,'2.Ieņēmumu aprēķins'!$AC$94,'2.Ieņēmumu aprēķins'!$AH$94))</f>
        <v>33943609.170501731</v>
      </c>
      <c r="I32" s="1055">
        <f>IF($D25='2.Ieņēmumu aprēķins'!$E$7,'2.Ieņēmumu aprēķins'!$X$95+'2.Ieņēmumu aprēķins'!$X$96,IF($D25='2.Ieņēmumu aprēķins'!$J$7,'2.Ieņēmumu aprēķins'!$AC$95+'2.Ieņēmumu aprēķins'!$AC$96,'2.Ieņēmumu aprēķins'!$AH$95+'2.Ieņēmumu aprēķins'!$AH$96))</f>
        <v>128688035.97158866</v>
      </c>
      <c r="J32" s="1054">
        <f>IF($D25='2.Ieņēmumu aprēķins'!$E$7,'2.Ieņēmumu aprēķins'!$X$97,IF($D25='2.Ieņēmumu aprēķins'!$J$7,'2.Ieņēmumu aprēķins'!$AC$97,'2.Ieņēmumu aprēķins'!$AH$97))</f>
        <v>0</v>
      </c>
      <c r="K32" s="1105">
        <f>IF($D25='2.Ieņēmumu aprēķins'!$E$7,'2.Ieņēmumu aprēķins'!$X$98+'2.Ieņēmumu aprēķins'!$X$99,IF($D25='2.Ieņēmumu aprēķins'!$J$7,'2.Ieņēmumu aprēķins'!$AC$98+'2.Ieņēmumu aprēķins'!$AC$99,'2.Ieņēmumu aprēķins'!$AH$98+'2.Ieņēmumu aprēķins'!$AH$99))</f>
        <v>2069997.3350400003</v>
      </c>
      <c r="L32" s="1046">
        <f>IF($D25='2.Ieņēmumu aprēķins'!$E$7,'2.Ieņēmumu aprēķins'!$W$91,IF($D25='2.Ieņēmumu aprēķins'!$J$7,'2.Ieņēmumu aprēķins'!$AB$91,'2.Ieņēmumu aprēķins'!$AG$91))</f>
        <v>1.3855860730687631E-2</v>
      </c>
      <c r="M32" s="1044">
        <f>IF($D25='2.Ieņēmumu aprēķins'!$E$7,'2.Ieņēmumu aprēķins'!$W$92,IF($D25='2.Ieņēmumu aprēķins'!$J$7,'2.Ieņēmumu aprēķins'!$AB$92,'2.Ieņēmumu aprēķins'!$AG$92))</f>
        <v>3.1360296678677284E-2</v>
      </c>
      <c r="N32" s="1045">
        <f>IF($D25='2.Ieņēmumu aprēķins'!$E$7,'2.Ieņēmumu aprēķins'!$W$93,IF($D25='2.Ieņēmumu aprēķins'!$J$7,'2.Ieņēmumu aprēķins'!$AB$93,'2.Ieņēmumu aprēķins'!$AG$93))</f>
        <v>0</v>
      </c>
      <c r="O32" s="1044">
        <f>IF($D25='2.Ieņēmumu aprēķins'!$E$7,'2.Ieņēmumu aprēķins'!$W$94,IF($D25='2.Ieņēmumu aprēķins'!$J$7,'2.Ieņēmumu aprēķins'!$AB$94,'2.Ieņēmumu aprēķins'!$AG$94))</f>
        <v>1.7973549564532063E-3</v>
      </c>
      <c r="P32" s="1048">
        <v>0.85</v>
      </c>
      <c r="Q32" s="1093">
        <f>IF($D25='2.Ieņēmumu aprēķins'!$E$7,'2.Ieņēmumu aprēķins'!$W$97,IF($D25='2.Ieņēmumu aprēķins'!$J$7,'2.Ieņēmumu aprēķins'!$AB$97,'2.Ieņēmumu aprēķins'!$AG$97))</f>
        <v>0</v>
      </c>
      <c r="R32" s="1041">
        <f t="shared" si="20"/>
        <v>2E-3</v>
      </c>
      <c r="S32" s="1046">
        <f t="shared" si="21"/>
        <v>0.31670462168054647</v>
      </c>
      <c r="T32" s="1044">
        <f t="shared" si="22"/>
        <v>0.25362260319430896</v>
      </c>
      <c r="U32" s="1045">
        <f t="shared" si="23"/>
        <v>0</v>
      </c>
      <c r="V32" s="1044">
        <f t="shared" si="24"/>
        <v>8.9679008887294104E-2</v>
      </c>
      <c r="W32" s="1043">
        <f t="shared" si="25"/>
        <v>0.33999376623785044</v>
      </c>
      <c r="X32" s="1093">
        <f t="shared" si="26"/>
        <v>0</v>
      </c>
      <c r="Y32" s="1041">
        <f t="shared" si="27"/>
        <v>2E-3</v>
      </c>
      <c r="Z32" s="1026" t="str">
        <f t="shared" si="28"/>
        <v>Segts</v>
      </c>
      <c r="AB32" s="1025">
        <f t="shared" si="29"/>
        <v>378501163.11121416</v>
      </c>
      <c r="AC32" s="1025">
        <f t="shared" si="30"/>
        <v>0</v>
      </c>
      <c r="AD32" s="1025">
        <f t="shared" si="31"/>
        <v>0</v>
      </c>
      <c r="AF32" s="1024">
        <f t="shared" si="32"/>
        <v>378501163.11121416</v>
      </c>
      <c r="AG32" s="1024">
        <f t="shared" si="33"/>
        <v>378501163.11121416</v>
      </c>
      <c r="AH32" s="1024">
        <f t="shared" si="34"/>
        <v>378501163.11121416</v>
      </c>
    </row>
    <row r="33" spans="2:34" x14ac:dyDescent="0.25">
      <c r="B33" s="1040">
        <f t="shared" si="35"/>
        <v>2032</v>
      </c>
      <c r="C33" s="1053">
        <f t="shared" si="18"/>
        <v>407585635.39024627</v>
      </c>
      <c r="D33" s="1052">
        <f t="shared" si="19"/>
        <v>407585635.39024627</v>
      </c>
      <c r="E33" s="1055">
        <f>IF($D25='2.Ieņēmumu aprēķins'!$E$7,'2.Ieņēmumu aprēķins'!$X$101,IF($D25='2.Ieņēmumu aprēķins'!$J$7,'2.Ieņēmumu aprēķins'!$AC$101,'2.Ieņēmumu aprēķins'!$AH$101))</f>
        <v>129084254.4586931</v>
      </c>
      <c r="F33" s="1055">
        <f>IF($D25='2.Ieņēmumu aprēķins'!$E$7,'2.Ieņēmumu aprēķins'!$X$102,IF($D25='2.Ieņēmumu aprēķins'!$J$7,'2.Ieņēmumu aprēķins'!$AC$102,'2.Ieņēmumu aprēķins'!$AH$102))</f>
        <v>103372929.87228072</v>
      </c>
      <c r="G33" s="1055">
        <f>IF($D25='2.Ieņēmumu aprēķins'!$E$7,'2.Ieņēmumu aprēķins'!$X$103,IF($D25='2.Ieņēmumu aprēķins'!$J$7,'2.Ieņēmumu aprēķins'!$AC$103,'2.Ieņēmumu aprēķins'!$AH$103))</f>
        <v>0</v>
      </c>
      <c r="H33" s="1055">
        <f>IF($D25='2.Ieņēmumu aprēķins'!$E$7,'2.Ieņēmumu aprēķins'!$X$104,IF($D25='2.Ieņēmumu aprēķins'!$J$7,'2.Ieņēmumu aprēķins'!$AC$104,'2.Ieņēmumu aprēķins'!$AH$104))</f>
        <v>41122911.538616315</v>
      </c>
      <c r="I33" s="1055">
        <f>IF($D25='2.Ieņēmumu aprēķins'!$E$7,'2.Ieņēmumu aprēķins'!$X$105+'2.Ieņēmumu aprēķins'!$X$106,IF($D25='2.Ieņēmumu aprēķins'!$J$7,'2.Ieņēmumu aprēķins'!$AC$105+'2.Ieņēmumu aprēķins'!$AC$106,'2.Ieņēmumu aprēķins'!$AH$105+'2.Ieņēmumu aprēķins'!$AH$106))</f>
        <v>134005539.52065615</v>
      </c>
      <c r="J33" s="1054">
        <f>IF($D25='2.Ieņēmumu aprēķins'!$E$7,'2.Ieņēmumu aprēķins'!$X$107,IF($D25='2.Ieņēmumu aprēķins'!$J$7,'2.Ieņēmumu aprēķins'!$AC$107,'2.Ieņēmumu aprēķins'!$AH$107))</f>
        <v>0</v>
      </c>
      <c r="K33" s="1105">
        <f>IF($D25='2.Ieņēmumu aprēķins'!$E$7,'2.Ieņēmumu aprēķins'!$X$108+'2.Ieņēmumu aprēķins'!$X$109,IF($D25='2.Ieņēmumu aprēķins'!$J$7,'2.Ieņēmumu aprēķins'!$AC$108+'2.Ieņēmumu aprēķins'!$AC$109,'2.Ieņēmumu aprēķins'!$AH$108+'2.Ieņēmumu aprēķins'!$AH$109))</f>
        <v>2159145.1446719998</v>
      </c>
      <c r="L33" s="1046">
        <f>IF($D25='2.Ieņēmumu aprēķins'!$E$7,'2.Ieņēmumu aprēķins'!$W$101,IF($D25='2.Ieņēmumu aprēķins'!$J$7,'2.Ieņēmumu aprēķins'!$AB$101,'2.Ieņēmumu aprēķins'!$AG$101))</f>
        <v>1.4526798866348858E-2</v>
      </c>
      <c r="M33" s="1044">
        <f>IF($D25='2.Ieņēmumu aprēķins'!$E$7,'2.Ieņēmumu aprēķins'!$W$102,IF($D25='2.Ieņēmumu aprēķins'!$J$7,'2.Ieņēmumu aprēķins'!$AB$102,'2.Ieņēmumu aprēķins'!$AG$102))</f>
        <v>3.2878846799549534E-2</v>
      </c>
      <c r="N33" s="1045">
        <f>IF($D25='2.Ieņēmumu aprēķins'!$E$7,'2.Ieņēmumu aprēķins'!$W$103,IF($D25='2.Ieņēmumu aprēķins'!$J$7,'2.Ieņēmumu aprēķins'!$AB$103,'2.Ieņēmumu aprēķins'!$AG$103))</f>
        <v>0</v>
      </c>
      <c r="O33" s="1044">
        <f>IF($D25='2.Ieņēmumu aprēķins'!$E$7,'2.Ieņēmumu aprēķins'!$W$104,IF($D25='2.Ieņēmumu aprēķins'!$J$7,'2.Ieņēmumu aprēķins'!$AB$104,'2.Ieņēmumu aprēķins'!$AG$104))</f>
        <v>2.0982149323604008E-3</v>
      </c>
      <c r="P33" s="1048">
        <v>0.85</v>
      </c>
      <c r="Q33" s="1093">
        <f>IF($D25='2.Ieņēmumu aprēķins'!$E$7,'2.Ieņēmumu aprēķins'!$W$107,IF($D25='2.Ieņēmumu aprēķins'!$J$7,'2.Ieņēmumu aprēķins'!$AB$107,'2.Ieņēmumu aprēķins'!$AG$107))</f>
        <v>0</v>
      </c>
      <c r="R33" s="1041">
        <f t="shared" si="20"/>
        <v>2E-3</v>
      </c>
      <c r="S33" s="1046">
        <f t="shared" si="21"/>
        <v>0.31670462168054647</v>
      </c>
      <c r="T33" s="1044">
        <f t="shared" si="22"/>
        <v>0.25362260319430896</v>
      </c>
      <c r="U33" s="1045">
        <f t="shared" si="23"/>
        <v>0</v>
      </c>
      <c r="V33" s="1044">
        <f t="shared" si="24"/>
        <v>0.10089391766528484</v>
      </c>
      <c r="W33" s="1043">
        <f t="shared" si="25"/>
        <v>0.32877885745985974</v>
      </c>
      <c r="X33" s="1093">
        <f t="shared" si="26"/>
        <v>0</v>
      </c>
      <c r="Y33" s="1041">
        <f t="shared" si="27"/>
        <v>2E-3</v>
      </c>
      <c r="Z33" s="1026" t="str">
        <f t="shared" si="28"/>
        <v>Segts</v>
      </c>
      <c r="AB33" s="1025">
        <f t="shared" si="29"/>
        <v>407585635.39024627</v>
      </c>
      <c r="AC33" s="1025">
        <f t="shared" si="30"/>
        <v>0</v>
      </c>
      <c r="AD33" s="1025">
        <f t="shared" si="31"/>
        <v>0</v>
      </c>
      <c r="AF33" s="1024">
        <f t="shared" si="32"/>
        <v>407585635.39024627</v>
      </c>
      <c r="AG33" s="1024">
        <f t="shared" si="33"/>
        <v>407585635.39024627</v>
      </c>
      <c r="AH33" s="1024">
        <f t="shared" si="34"/>
        <v>407585635.39024627</v>
      </c>
    </row>
    <row r="34" spans="2:34" x14ac:dyDescent="0.25">
      <c r="B34" s="1040">
        <f t="shared" si="35"/>
        <v>2033</v>
      </c>
      <c r="C34" s="1053">
        <f t="shared" si="18"/>
        <v>438029269.40680027</v>
      </c>
      <c r="D34" s="1052">
        <f t="shared" si="19"/>
        <v>438029269.40680027</v>
      </c>
      <c r="E34" s="1055">
        <f>IF($D25='2.Ieņēmumu aprēķins'!$E$7,'2.Ieņēmumu aprēķins'!$X$111,IF($D25='2.Ieņēmumu aprēķins'!$J$7,'2.Ieņēmumu aprēķins'!$AC$111,'2.Ieņēmumu aprēķins'!$AH$111))</f>
        <v>138725894.05248684</v>
      </c>
      <c r="F34" s="1055">
        <f>IF($D25='2.Ieņēmumu aprēķins'!$E$7,'2.Ieņēmumu aprēķins'!$X$112,IF($D25='2.Ieņēmumu aprēķins'!$J$7,'2.Ieņēmumu aprēķins'!$AC$112,'2.Ieņēmumu aprēķins'!$AH$112))</f>
        <v>111094123.58225396</v>
      </c>
      <c r="G34" s="1055">
        <f>IF($D25='2.Ieņēmumu aprēķins'!$E$7,'2.Ieņēmumu aprēķins'!$X$113,IF($D25='2.Ieņēmumu aprēķins'!$J$7,'2.Ieņēmumu aprēķins'!$AC$113,'2.Ieņēmumu aprēķins'!$AH$113))</f>
        <v>0</v>
      </c>
      <c r="H34" s="1055">
        <f>IF($D25='2.Ieņēmumu aprēķins'!$E$7,'2.Ieņēmumu aprēķins'!$X$114,IF($D25='2.Ieņēmumu aprēķins'!$J$7,'2.Ieņēmumu aprēķins'!$AC$114,'2.Ieņēmumu aprēķins'!$AH$114))</f>
        <v>48785579.18486613</v>
      </c>
      <c r="I34" s="1055">
        <f>IF($D25='2.Ieņēmumu aprēķins'!$E$7,'2.Ieņēmumu aprēķins'!$X$115+'2.Ieņēmumu aprēķins'!$X$116,IF($D25='2.Ieņēmumu aprēķins'!$J$7,'2.Ieņēmumu aprēķins'!$AC$115+'2.Ieņēmumu aprēķins'!$AC$116,'2.Ieņēmumu aprēķins'!$AH$115+'2.Ieņēmumu aprēķins'!$AH$116))</f>
        <v>139423672.58719334</v>
      </c>
      <c r="J34" s="1054">
        <f>IF($D25='2.Ieņēmumu aprēķins'!$E$7,'2.Ieņēmumu aprēķins'!$X$117,IF($D25='2.Ieņēmumu aprēķins'!$J$7,'2.Ieņēmumu aprēķins'!$AC$117,'2.Ieņēmumu aprēķins'!$AH$117))</f>
        <v>0</v>
      </c>
      <c r="K34" s="1105">
        <f>IF($D25='2.Ieņēmumu aprēķins'!$E$7,'2.Ieņēmumu aprēķins'!$X$118+'2.Ieņēmumu aprēķins'!$X$119,IF($D25='2.Ieņēmumu aprēķins'!$J$7,'2.Ieņēmumu aprēķins'!$AC$118+'2.Ieņēmumu aprēķins'!$AC$119,'2.Ieņēmumu aprēķins'!$AH$118+'2.Ieņēmumu aprēķins'!$AH$119))</f>
        <v>2248922.582808</v>
      </c>
      <c r="L34" s="1046">
        <f>IF($D25='2.Ieņēmumu aprēķins'!$E$7,'2.Ieņēmumu aprēķins'!$W$111,IF($D25='2.Ieņēmumu aprēķins'!$J$7,'2.Ieņēmumu aprēķins'!$AB$111,'2.Ieņēmumu aprēķins'!$AG$111))</f>
        <v>1.5211061380372121E-2</v>
      </c>
      <c r="M34" s="1044">
        <f>IF($D25='2.Ieņēmumu aprēķins'!$E$7,'2.Ieņēmumu aprēķins'!$W$112,IF($D25='2.Ieņēmumu aprēķins'!$J$7,'2.Ieņēmumu aprēķins'!$AB$112,'2.Ieņēmumu aprēķins'!$AG$112))</f>
        <v>3.442755430050911E-2</v>
      </c>
      <c r="N34" s="1045">
        <f>IF($D25='2.Ieņēmumu aprēķins'!$E$7,'2.Ieņēmumu aprēķins'!$W$113,IF($D25='2.Ieņēmumu aprēķins'!$J$7,'2.Ieņēmumu aprēķins'!$AB$113,'2.Ieņēmumu aprēķins'!$AG$113))</f>
        <v>0</v>
      </c>
      <c r="O34" s="1044">
        <f>IF($D25='2.Ieņēmumu aprēķins'!$E$7,'2.Ieņēmumu aprēķins'!$W$114,IF($D25='2.Ieņēmumu aprēķins'!$J$7,'2.Ieņēmumu aprēķins'!$AB$114,'2.Ieņēmumu aprēķins'!$AG$114))</f>
        <v>2.402100537531798E-3</v>
      </c>
      <c r="P34" s="1048">
        <v>0.85</v>
      </c>
      <c r="Q34" s="1093">
        <f>IF($D25='2.Ieņēmumu aprēķins'!$E$7,'2.Ieņēmumu aprēķins'!$W$117,IF($D25='2.Ieņēmumu aprēķins'!$J$7,'2.Ieņēmumu aprēķins'!$AB$117,'2.Ieņēmumu aprēķins'!$AG$117))</f>
        <v>0</v>
      </c>
      <c r="R34" s="1041">
        <f t="shared" si="20"/>
        <v>2E-3</v>
      </c>
      <c r="S34" s="1046">
        <f t="shared" si="21"/>
        <v>0.31670462168054647</v>
      </c>
      <c r="T34" s="1044">
        <f t="shared" si="22"/>
        <v>0.25362260319430896</v>
      </c>
      <c r="U34" s="1045">
        <f t="shared" si="23"/>
        <v>0</v>
      </c>
      <c r="V34" s="1044">
        <f t="shared" si="24"/>
        <v>0.11137515821929855</v>
      </c>
      <c r="W34" s="1043">
        <f t="shared" si="25"/>
        <v>0.31829761690584601</v>
      </c>
      <c r="X34" s="1093">
        <f t="shared" si="26"/>
        <v>0</v>
      </c>
      <c r="Y34" s="1041">
        <f t="shared" si="27"/>
        <v>2E-3</v>
      </c>
      <c r="Z34" s="1026" t="str">
        <f t="shared" si="28"/>
        <v>Segts</v>
      </c>
      <c r="AB34" s="1025">
        <f t="shared" si="29"/>
        <v>438029269.40680027</v>
      </c>
      <c r="AC34" s="1025">
        <f t="shared" si="30"/>
        <v>0</v>
      </c>
      <c r="AD34" s="1025">
        <f t="shared" si="31"/>
        <v>0</v>
      </c>
      <c r="AF34" s="1024">
        <f t="shared" si="32"/>
        <v>438029269.40680027</v>
      </c>
      <c r="AG34" s="1024">
        <f t="shared" si="33"/>
        <v>438029269.40680027</v>
      </c>
      <c r="AH34" s="1024">
        <f t="shared" si="34"/>
        <v>438029269.40680027</v>
      </c>
    </row>
    <row r="35" spans="2:34" x14ac:dyDescent="0.25">
      <c r="B35" s="1040">
        <f t="shared" si="35"/>
        <v>2034</v>
      </c>
      <c r="C35" s="1053">
        <f t="shared" si="18"/>
        <v>470309829.39299935</v>
      </c>
      <c r="D35" s="1052">
        <f t="shared" si="19"/>
        <v>470309829.39299935</v>
      </c>
      <c r="E35" s="1055">
        <f>IF($D25='2.Ieņēmumu aprēķins'!$E$7,'2.Ieņēmumu aprēķins'!$X$121,IF($D25='2.Ieņēmumu aprēķins'!$J$7,'2.Ieņēmumu aprēķins'!$AC$121,'2.Ieņēmumu aprēķins'!$AH$121))</f>
        <v>148949296.59055221</v>
      </c>
      <c r="F35" s="1055">
        <f>IF($D25='2.Ieņēmumu aprēķins'!$E$7,'2.Ieņēmumu aprēķins'!$X$122,IF($D25='2.Ieņēmumu aprēķins'!$J$7,'2.Ieņēmumu aprēķins'!$AC$122,'2.Ieņēmumu aprēķins'!$AH$122))</f>
        <v>119281203.23852383</v>
      </c>
      <c r="G35" s="1055">
        <f>IF($D25='2.Ieņēmumu aprēķins'!$E$7,'2.Ieņēmumu aprēķins'!$X$123,IF($D25='2.Ieņēmumu aprēķins'!$J$7,'2.Ieņēmumu aprēķins'!$AC$123,'2.Ieņēmumu aprēķins'!$AH$123))</f>
        <v>0</v>
      </c>
      <c r="H35" s="1055">
        <f>IF($D25='2.Ieņēmumu aprēķins'!$E$7,'2.Ieņēmumu aprēķins'!$X$124,IF($D25='2.Ieņēmumu aprēķins'!$J$7,'2.Ieņēmumu aprēķins'!$AC$124,'2.Ieņēmumu aprēķins'!$AH$124))</f>
        <v>57047583.020134404</v>
      </c>
      <c r="I35" s="1055">
        <f>IF($D25='2.Ieņēmumu aprēķins'!$E$7,'2.Ieņēmumu aprēķins'!$X$125+'2.Ieņēmumu aprēķins'!$X$126,IF($D25='2.Ieņēmumu aprēķins'!$J$7,'2.Ieņēmumu aprēķins'!$AC$125+'2.Ieņēmumu aprēķins'!$AC$126,'2.Ieņēmumu aprēķins'!$AH$125+'2.Ieņēmumu aprēķins'!$AH$126))</f>
        <v>145031746.54378891</v>
      </c>
      <c r="J35" s="1054">
        <f>IF($D25='2.Ieņēmumu aprēķins'!$E$7,'2.Ieņēmumu aprēķins'!$X$127,IF($D25='2.Ieņēmumu aprēķins'!$J$7,'2.Ieņēmumu aprēķins'!$AC$127,'2.Ieņēmumu aprēķins'!$AH$127))</f>
        <v>0</v>
      </c>
      <c r="K35" s="1105">
        <f>IF($D25='2.Ieņēmumu aprēķins'!$E$7,'2.Ieņēmumu aprēķins'!$X$128+'2.Ieņēmumu aprēķins'!$X$129,IF($D25='2.Ieņēmumu aprēķins'!$J$7,'2.Ieņēmumu aprēķins'!$AC$128+'2.Ieņēmumu aprēķins'!$AC$129,'2.Ieņēmumu aprēķins'!$AH$128+'2.Ieņēmumu aprēķins'!$AH$129))</f>
        <v>2341313.4122880003</v>
      </c>
      <c r="L35" s="1046">
        <f>IF($D25='2.Ieņēmumu aprēķins'!$E$7,'2.Ieņēmumu aprēķins'!$W$121,IF($D25='2.Ieņēmumu aprēķins'!$J$7,'2.Ieņēmumu aprēķins'!$AB$121,'2.Ieņēmumu aprēķins'!$AG$121))</f>
        <v>1.5923186167074603E-2</v>
      </c>
      <c r="M35" s="1044">
        <f>IF($D25='2.Ieņēmumu aprēķins'!$E$7,'2.Ieņēmumu aprēķins'!$W$122,IF($D25='2.Ieņēmumu aprēķins'!$J$7,'2.Ieņēmumu aprēķins'!$AB$122,'2.Ieņēmumu aprēķins'!$AG$122))</f>
        <v>3.6039323140951353E-2</v>
      </c>
      <c r="N35" s="1045">
        <f>IF($D25='2.Ieņēmumu aprēķins'!$E$7,'2.Ieņēmumu aprēķins'!$W$123,IF($D25='2.Ieņēmumu aprēķins'!$J$7,'2.Ieņēmumu aprēķins'!$AB$123,'2.Ieņēmumu aprēķins'!$AG$123))</f>
        <v>0</v>
      </c>
      <c r="O35" s="1044">
        <f>IF($D25='2.Ieņēmumu aprēķins'!$E$7,'2.Ieņēmumu aprēķins'!$W$124,IF($D25='2.Ieņēmumu aprēķins'!$J$7,'2.Ieņēmumu aprēķins'!$AB$124,'2.Ieņēmumu aprēķins'!$AG$124))</f>
        <v>2.7104350343187069E-3</v>
      </c>
      <c r="P35" s="1048">
        <v>0.85</v>
      </c>
      <c r="Q35" s="1093">
        <f>IF($D25='2.Ieņēmumu aprēķins'!$E$7,'2.Ieņēmumu aprēķins'!$W$127,IF($D25='2.Ieņēmumu aprēķins'!$J$7,'2.Ieņēmumu aprēķins'!$AB$127,'2.Ieņēmumu aprēķins'!$AG$127))</f>
        <v>0</v>
      </c>
      <c r="R35" s="1041">
        <f t="shared" si="20"/>
        <v>2E-3</v>
      </c>
      <c r="S35" s="1046">
        <f t="shared" si="21"/>
        <v>0.31670462168054647</v>
      </c>
      <c r="T35" s="1044">
        <f t="shared" si="22"/>
        <v>0.25362260319430896</v>
      </c>
      <c r="U35" s="1045">
        <f t="shared" si="23"/>
        <v>0</v>
      </c>
      <c r="V35" s="1044">
        <f t="shared" si="24"/>
        <v>0.12129787526185089</v>
      </c>
      <c r="W35" s="1043">
        <f t="shared" si="25"/>
        <v>0.30837489986329369</v>
      </c>
      <c r="X35" s="1093">
        <f t="shared" si="26"/>
        <v>0</v>
      </c>
      <c r="Y35" s="1041">
        <f t="shared" si="27"/>
        <v>2E-3</v>
      </c>
      <c r="Z35" s="1026" t="str">
        <f t="shared" si="28"/>
        <v>Segts</v>
      </c>
      <c r="AB35" s="1025">
        <f t="shared" si="29"/>
        <v>470309829.39299935</v>
      </c>
      <c r="AC35" s="1025">
        <f t="shared" si="30"/>
        <v>0</v>
      </c>
      <c r="AD35" s="1025">
        <f t="shared" si="31"/>
        <v>0</v>
      </c>
      <c r="AF35" s="1024">
        <f t="shared" si="32"/>
        <v>470309829.39299935</v>
      </c>
      <c r="AG35" s="1024">
        <f t="shared" si="33"/>
        <v>470309829.39299935</v>
      </c>
      <c r="AH35" s="1024">
        <f t="shared" si="34"/>
        <v>470309829.39299935</v>
      </c>
    </row>
    <row r="36" spans="2:34" x14ac:dyDescent="0.25">
      <c r="B36" s="1040">
        <f t="shared" si="35"/>
        <v>2035</v>
      </c>
      <c r="C36" s="1053">
        <f t="shared" si="18"/>
        <v>504506651.47597456</v>
      </c>
      <c r="D36" s="1052">
        <f t="shared" si="19"/>
        <v>504506651.47597456</v>
      </c>
      <c r="E36" s="1051">
        <f>IF($D25='2.Ieņēmumu aprēķins'!$E$7,'2.Ieņēmumu aprēķins'!$X$131,IF($D25='2.Ieņēmumu aprēķins'!$J$7,'2.Ieņēmumu aprēķins'!$AC$131,'2.Ieņēmumu aprēķins'!$AH$131))</f>
        <v>159779588.19101784</v>
      </c>
      <c r="F36" s="1051">
        <f>IF($D25='2.Ieņēmumu aprēķins'!$E$7,'2.Ieņēmumu aprēķins'!$X$132,IF($D25='2.Ieņēmumu aprēķins'!$J$7,'2.Ieņēmumu aprēķins'!$AC$132,'2.Ieņēmumu aprēķins'!$AH$132))</f>
        <v>127954290.27618062</v>
      </c>
      <c r="G36" s="1051">
        <f>IF($D25='2.Ieņēmumu aprēķins'!$E$7,'2.Ieņēmumu aprēķins'!$X$133,IF($D25='2.Ieņēmumu aprēķins'!$J$7,'2.Ieņēmumu aprēķins'!$AC$133,'2.Ieņēmumu aprēķins'!$AH$133))</f>
        <v>0</v>
      </c>
      <c r="H36" s="1051">
        <f>IF($D25='2.Ieņēmumu aprēķins'!$E$7,'2.Ieņēmumu aprēķins'!$X$134,IF($D25='2.Ieņēmumu aprēķins'!$J$7,'2.Ieņēmumu aprēķins'!$AC$134,'2.Ieņēmumu aprēķins'!$AH$134))</f>
        <v>65976003.103903666</v>
      </c>
      <c r="I36" s="1051">
        <f>IF($D25='2.Ieņēmumu aprēķins'!$E$7,'2.Ieņēmumu aprēķins'!$X$135+'2.Ieņēmumu aprēķins'!$X$136,IF($D25='2.Ieņēmumu aprēķins'!$J$7,'2.Ieņēmumu aprēķins'!$AC$135+'2.Ieņēmumu aprēķins'!$AC$136,'2.Ieņēmumu aprēķins'!$AH$135+'2.Ieņēmumu aprēķins'!$AH$136))</f>
        <v>150796769.90487242</v>
      </c>
      <c r="J36" s="1050">
        <f>IF($D25='2.Ieņēmumu aprēķins'!$E$7,'2.Ieņēmumu aprēķins'!$X$137,IF($D25='2.Ieņēmumu aprēķins'!$J$7,'2.Ieņēmumu aprēķins'!$AC$137,'2.Ieņēmumu aprēķins'!$AH$137))</f>
        <v>0</v>
      </c>
      <c r="K36" s="1105">
        <f>IF($D25='2.Ieņēmumu aprēķins'!$E$7,'2.Ieņēmumu aprēķins'!$X$138+'2.Ieņēmumu aprēķins'!$X$139,IF($D25='2.Ieņēmumu aprēķins'!$J$7,'2.Ieņēmumu aprēķins'!$AC$138+'2.Ieņēmumu aprēķins'!$AC$139,'2.Ieņēmumu aprēķins'!$AH$138+'2.Ieņēmumu aprēķins'!$AH$139))</f>
        <v>2437630.4721599999</v>
      </c>
      <c r="L36" s="1046">
        <f>IF($D25='2.Ieņēmumu aprēķins'!$E$7,'2.Ieņēmumu aprēķins'!$W$131,IF($D25='2.Ieņēmumu aprēķins'!$J$7,'2.Ieņēmumu aprēķins'!$AB$131,'2.Ieņēmumu aprēķins'!$AG$131))</f>
        <v>1.6663783016053701E-2</v>
      </c>
      <c r="M36" s="1044">
        <f>IF($D25='2.Ieņēmumu aprēķins'!$E$7,'2.Ieņēmumu aprēķins'!$W$132,IF($D25='2.Ieņēmumu aprēķins'!$J$7,'2.Ieņēmumu aprēķins'!$AB$132,'2.Ieņēmumu aprēķins'!$AG$132))</f>
        <v>3.7715533472066985E-2</v>
      </c>
      <c r="N36" s="1045">
        <f>IF($D25='2.Ieņēmumu aprēķins'!$E$7,'2.Ieņēmumu aprēķins'!$W$133,IF($D25='2.Ieņēmumu aprēķins'!$J$7,'2.Ieņēmumu aprēķins'!$AB$133,'2.Ieņēmumu aprēķins'!$AG$133))</f>
        <v>0</v>
      </c>
      <c r="O36" s="1044">
        <f>IF($D25='2.Ieņēmumu aprēķins'!$E$7,'2.Ieņēmumu aprēķins'!$W$134,IF($D25='2.Ieņēmumu aprēķins'!$J$7,'2.Ieņēmumu aprēķins'!$AB$134,'2.Ieņēmumu aprēķins'!$AG$134))</f>
        <v>3.0240871714695017E-3</v>
      </c>
      <c r="P36" s="1048">
        <v>0.85</v>
      </c>
      <c r="Q36" s="1093">
        <f>IF($D25='2.Ieņēmumu aprēķins'!$E$7,'2.Ieņēmumu aprēķins'!$W$137,IF($D25='2.Ieņēmumu aprēķins'!$J$7,'2.Ieņēmumu aprēķins'!$AB$137,'2.Ieņēmumu aprēķins'!$AG$137))</f>
        <v>0</v>
      </c>
      <c r="R36" s="1041">
        <f t="shared" si="20"/>
        <v>2E-3</v>
      </c>
      <c r="S36" s="1046">
        <f t="shared" si="21"/>
        <v>0.31670462168054647</v>
      </c>
      <c r="T36" s="1044">
        <f t="shared" si="22"/>
        <v>0.25362260319430896</v>
      </c>
      <c r="U36" s="1045">
        <f t="shared" si="23"/>
        <v>0</v>
      </c>
      <c r="V36" s="1044">
        <f t="shared" si="24"/>
        <v>0.13077330677580878</v>
      </c>
      <c r="W36" s="1043">
        <f t="shared" si="25"/>
        <v>0.29889946834933573</v>
      </c>
      <c r="X36" s="1093">
        <f t="shared" si="26"/>
        <v>0</v>
      </c>
      <c r="Y36" s="1041">
        <f t="shared" si="27"/>
        <v>2E-3</v>
      </c>
      <c r="Z36" s="1026" t="str">
        <f t="shared" si="28"/>
        <v>Segts</v>
      </c>
      <c r="AB36" s="1025">
        <f t="shared" si="29"/>
        <v>504506651.47597456</v>
      </c>
      <c r="AC36" s="1025">
        <f t="shared" si="30"/>
        <v>0</v>
      </c>
      <c r="AD36" s="1025">
        <f t="shared" si="31"/>
        <v>0</v>
      </c>
      <c r="AF36" s="1024">
        <f t="shared" si="32"/>
        <v>504506651.47597456</v>
      </c>
      <c r="AG36" s="1024">
        <f t="shared" si="33"/>
        <v>504506651.47597456</v>
      </c>
      <c r="AH36" s="1024">
        <f t="shared" si="34"/>
        <v>504506651.47597456</v>
      </c>
    </row>
    <row r="37" spans="2:34" x14ac:dyDescent="0.25">
      <c r="B37" s="1104">
        <f>B36+5</f>
        <v>2040</v>
      </c>
      <c r="C37" s="1053">
        <f t="shared" si="18"/>
        <v>687174850.23871064</v>
      </c>
      <c r="D37" s="1052">
        <f t="shared" si="19"/>
        <v>687174850.23871064</v>
      </c>
      <c r="E37" s="1051">
        <f>IF($D25='2.Ieņēmumu aprēķins'!$E$7,'2.Ieņēmumu aprēķins'!$X$181,IF($D25='2.Ieņēmumu aprēķins'!$J$7,'2.Ieņēmumu aprēķins'!$AC$181,'2.Ieņēmumu aprēķins'!$AH$181))</f>
        <v>217631450.97323704</v>
      </c>
      <c r="F37" s="1051">
        <f>IF($D25='2.Ieņēmumu aprēķins'!$E$7,'2.Ieņēmumu aprēķins'!$X$182,IF($D25='2.Ieņēmumu aprēķins'!$J$7,'2.Ieņēmumu aprēķins'!$AC$182,'2.Ieņēmumu aprēķins'!$AH$182))</f>
        <v>174283074.36720121</v>
      </c>
      <c r="G37" s="1051">
        <f>IF($D25='2.Ieņēmumu aprēķins'!$E$7,'2.Ieņēmumu aprēķins'!$X$183,IF($D25='2.Ieņēmumu aprēķins'!$J$7,'2.Ieņēmumu aprēķins'!$AC$183,'2.Ieņēmumu aprēķins'!$AH$183))</f>
        <v>0</v>
      </c>
      <c r="H37" s="1051">
        <f>IF($D25='2.Ieņēmumu aprēķins'!$E$7,'2.Ieņēmumu aprēķins'!$X$184,IF($D25='2.Ieņēmumu aprēķins'!$J$7,'2.Ieņēmumu aprēķins'!$AC$184,'2.Ieņēmumu aprēķins'!$AH$184))</f>
        <v>114807323.70560759</v>
      </c>
      <c r="I37" s="1051">
        <f>IF($D25='2.Ieņēmumu aprēķins'!$E$7,'2.Ieņēmumu aprēķins'!$X$185+'2.Ieņēmumu aprēķins'!$X$186,IF($D25='2.Ieņēmumu aprēķins'!$J$7,'2.Ieņēmumu aprēķins'!$AC$185+'2.Ieņēmumu aprēķins'!$AC$186,'2.Ieņēmumu aprēķins'!$AH$185+'2.Ieņēmumu aprēķins'!$AH$186))</f>
        <v>180453001.1926648</v>
      </c>
      <c r="J37" s="1050">
        <f>IF($D25='2.Ieņēmumu aprēķins'!$E$7,'2.Ieņēmumu aprēķins'!$X$187,IF($D25='2.Ieņēmumu aprēķins'!$J$7,'2.Ieņēmumu aprēķins'!$AC$187,'2.Ieņēmumu aprēķins'!$AH$187))</f>
        <v>0</v>
      </c>
      <c r="K37" s="1105">
        <f>IF($D25='2.Ieņēmumu aprēķins'!$E$7,'2.Ieņēmumu aprēķins'!$X$188+'2.Ieņēmumu aprēķins'!$X$189,IF($D25='2.Ieņēmumu aprēķins'!$J$7,'2.Ieņēmumu aprēķins'!$AC$188+'2.Ieņēmumu aprēķins'!$AC$189,'2.Ieņēmumu aprēķins'!$AH$188+'2.Ieņēmumu aprēķins'!$AH$189))</f>
        <v>2944188.5642400002</v>
      </c>
      <c r="L37" s="1046">
        <f>IF($D25='2.Ieņēmumu aprēķins'!$E$7,'2.Ieņēmumu aprēķins'!$W$181,IF($D25='2.Ieņēmumu aprēķins'!$J$7,'2.Ieņēmumu aprēķins'!$AB$181,'2.Ieņēmumu aprēķins'!$AG$181))</f>
        <v>2.0223615956841766E-2</v>
      </c>
      <c r="M37" s="1044">
        <f>IF($D25='2.Ieņēmumu aprēķins'!$E$7,'2.Ieņēmumu aprēķins'!$W$182,IF($D25='2.Ieņēmumu aprēķins'!$J$7,'2.Ieņēmumu aprēķins'!$AB$182,'2.Ieņēmumu aprēķins'!$AG$182))</f>
        <v>4.5772587401772702E-2</v>
      </c>
      <c r="N37" s="1045">
        <f>IF($D25='2.Ieņēmumu aprēķins'!$E$7,'2.Ieņēmumu aprēķins'!$W$183,IF($D25='2.Ieņēmumu aprēķins'!$J$7,'2.Ieņēmumu aprēķins'!$AB$183,'2.Ieņēmumu aprēķins'!$AG$183))</f>
        <v>0</v>
      </c>
      <c r="O37" s="1044">
        <f>IF($D25='2.Ieņēmumu aprēķins'!$E$7,'2.Ieņēmumu aprēķins'!$W$184,IF($D25='2.Ieņēmumu aprēķins'!$J$7,'2.Ieņēmumu aprēķins'!$AB$184,'2.Ieņēmumu aprēķins'!$AG$184))</f>
        <v>4.456551982948702E-3</v>
      </c>
      <c r="P37" s="1048">
        <v>0.85</v>
      </c>
      <c r="Q37" s="1093">
        <f>IF($D25='2.Ieņēmumu aprēķins'!$E$7,'2.Ieņēmumu aprēķins'!$W$187,IF($D25='2.Ieņēmumu aprēķins'!$J$7,'2.Ieņēmumu aprēķins'!$AB$187,'2.Ieņēmumu aprēķins'!$AG$187))</f>
        <v>0</v>
      </c>
      <c r="R37" s="1041">
        <f t="shared" si="20"/>
        <v>2E-3</v>
      </c>
      <c r="S37" s="1046">
        <f t="shared" si="21"/>
        <v>0.31670462168054647</v>
      </c>
      <c r="T37" s="1044">
        <f t="shared" si="22"/>
        <v>0.25362260319430896</v>
      </c>
      <c r="U37" s="1045">
        <f t="shared" si="23"/>
        <v>0</v>
      </c>
      <c r="V37" s="1044">
        <f t="shared" si="24"/>
        <v>0.16707148648662834</v>
      </c>
      <c r="W37" s="1043">
        <f t="shared" si="25"/>
        <v>0.26260128863851623</v>
      </c>
      <c r="X37" s="1093">
        <f t="shared" si="26"/>
        <v>0</v>
      </c>
      <c r="Y37" s="1041">
        <f t="shared" si="27"/>
        <v>2E-3</v>
      </c>
      <c r="Z37" s="1026" t="str">
        <f t="shared" si="28"/>
        <v>Segts</v>
      </c>
      <c r="AB37" s="1025">
        <f t="shared" si="29"/>
        <v>687174850.23871064</v>
      </c>
      <c r="AC37" s="1025">
        <f t="shared" si="30"/>
        <v>0</v>
      </c>
      <c r="AD37" s="1025">
        <f t="shared" si="31"/>
        <v>0</v>
      </c>
      <c r="AF37" s="1024">
        <f t="shared" si="32"/>
        <v>687174850.23871064</v>
      </c>
      <c r="AG37" s="1024">
        <f t="shared" si="33"/>
        <v>687174850.23871064</v>
      </c>
      <c r="AH37" s="1024">
        <f t="shared" si="34"/>
        <v>687174850.23871064</v>
      </c>
    </row>
    <row r="38" spans="2:34" ht="15.75" thickBot="1" x14ac:dyDescent="0.3">
      <c r="B38" s="1104">
        <f>B37+5</f>
        <v>2045</v>
      </c>
      <c r="C38" s="1039">
        <f t="shared" si="18"/>
        <v>937752930.23325658</v>
      </c>
      <c r="D38" s="1038">
        <f t="shared" si="19"/>
        <v>937752930.23325658</v>
      </c>
      <c r="E38" s="1037">
        <f>IF($D25='2.Ieņēmumu aprēķins'!$E$7,'2.Ieņēmumu aprēķins'!$X$231,IF($D25='2.Ieņēmumu aprēķins'!$J$7,'2.Ieņēmumu aprēķins'!$AC$231,'2.Ieņēmumu aprēķins'!$AH$231))</f>
        <v>296990686.99934739</v>
      </c>
      <c r="F38" s="1037">
        <f>IF($D25='2.Ieņēmumu aprēķins'!$E$7,'2.Ieņēmumu aprēķins'!$X$232,IF($D25='2.Ieņēmumu aprēķins'!$J$7,'2.Ieņēmumu aprēķins'!$AC$232,'2.Ieņēmumu aprēķins'!$AH$232))</f>
        <v>237835339.31884971</v>
      </c>
      <c r="G38" s="1037">
        <f>IF($D25='2.Ieņēmumu aprēķins'!$E$7,'2.Ieņēmumu aprēķins'!$X$233,IF($D25='2.Ieņēmumu aprēķins'!$J$7,'2.Ieņēmumu aprēķins'!$AC$233,'2.Ieņēmumu aprēķins'!$AH$233))</f>
        <v>0</v>
      </c>
      <c r="H38" s="1037">
        <f>IF($D25='2.Ieņēmumu aprēķins'!$E$7,'2.Ieņēmumu aprēķins'!$X$234,IF($D25='2.Ieņēmumu aprēķins'!$J$7,'2.Ieņēmumu aprēķins'!$AC$234,'2.Ieņēmumu aprēķins'!$AH$234))</f>
        <v>190001508.21213341</v>
      </c>
      <c r="I38" s="1037">
        <f>IF($D25='2.Ieņēmumu aprēķins'!$E$7,'2.Ieņēmumu aprēķins'!$X$235+'2.Ieņēmumu aprēķins'!$X$236,IF($D25='2.Ieņēmumu aprēķins'!$J$7,'2.Ieņēmumu aprēķins'!$AC$235+'2.Ieņēmumu aprēķins'!$AC$236,'2.Ieņēmumu aprēķins'!$AH$235+'2.Ieņēmumu aprēķins'!$AH$236))</f>
        <v>212925395.70292601</v>
      </c>
      <c r="J38" s="1036">
        <f>IF($D25='2.Ieņēmumu aprēķins'!$E$7,'2.Ieņēmumu aprēķins'!$X$237,IF($D25='2.Ieņēmumu aprēķins'!$J$7,'2.Ieņēmumu aprēķins'!$AC$237,'2.Ieņēmumu aprēķins'!$AH$237))</f>
        <v>0</v>
      </c>
      <c r="K38" s="1103">
        <f>IF($D25='2.Ieņēmumu aprēķins'!$E$7,'2.Ieņēmumu aprēķins'!$X$238+'2.Ieņēmumu aprēķins'!$X$239,IF($D25='2.Ieņēmumu aprēķins'!$J$7,'2.Ieņēmumu aprēķins'!$AC$238+'2.Ieņēmumu aprēķins'!$AC$239,'2.Ieņēmumu aprēķins'!$AH$238+'2.Ieņēmumu aprēķins'!$AH$239))</f>
        <v>3489455.8906080006</v>
      </c>
      <c r="L38" s="1032">
        <f>IF($D25='2.Ieņēmumu aprēķins'!$E$7,'2.Ieņēmumu aprēķins'!$W$231,IF($D25='2.Ieņēmumu aprēķins'!$J$7,'2.Ieņēmumu aprēķins'!$AB$231,'2.Ieņēmumu aprēķins'!$AG$231))</f>
        <v>2.4767066654650571E-2</v>
      </c>
      <c r="M38" s="1030">
        <f>IF($D25='2.Ieņēmumu aprēķins'!$E$7,'2.Ieņēmumu aprēķins'!$W$232,IF($D25='2.Ieņēmumu aprēķins'!$J$7,'2.Ieņēmumu aprēķins'!$AB$232,'2.Ieņēmumu aprēķins'!$AG$232))</f>
        <v>5.6055886620612103E-2</v>
      </c>
      <c r="N38" s="1031">
        <f>IF($D25='2.Ieņēmumu aprēķins'!$E$7,'2.Ieņēmumu aprēķins'!$W$233,IF($D25='2.Ieņēmumu aprēķins'!$J$7,'2.Ieņēmumu aprēķins'!$AB$233,'2.Ieņēmumu aprēķins'!$AG$233))</f>
        <v>0</v>
      </c>
      <c r="O38" s="1030">
        <f>IF($D25='2.Ieņēmumu aprēķins'!$E$7,'2.Ieņēmumu aprēķins'!$W$234,IF($D25='2.Ieņēmumu aprēķins'!$J$7,'2.Ieņēmumu aprēķins'!$AB$234,'2.Ieņēmumu aprēķins'!$AG$234))</f>
        <v>6.3675089724370597E-3</v>
      </c>
      <c r="P38" s="1034">
        <v>0.85</v>
      </c>
      <c r="Q38" s="1092">
        <f>IF($D25='2.Ieņēmumu aprēķins'!$E$7,'2.Ieņēmumu aprēķins'!$W$237,IF($D25='2.Ieņēmumu aprēķins'!$J$7,'2.Ieņēmumu aprēķins'!$AB$237,'2.Ieņēmumu aprēķins'!$AG$237))</f>
        <v>0</v>
      </c>
      <c r="R38" s="1027">
        <f t="shared" si="20"/>
        <v>2E-3</v>
      </c>
      <c r="S38" s="1032">
        <f t="shared" si="21"/>
        <v>0.31670462168054647</v>
      </c>
      <c r="T38" s="1030">
        <f t="shared" si="22"/>
        <v>0.25362260319430896</v>
      </c>
      <c r="U38" s="1031">
        <f t="shared" si="23"/>
        <v>0</v>
      </c>
      <c r="V38" s="1030">
        <f t="shared" si="24"/>
        <v>0.20261361184429724</v>
      </c>
      <c r="W38" s="1029">
        <f t="shared" si="25"/>
        <v>0.2270591632808473</v>
      </c>
      <c r="X38" s="1092">
        <f t="shared" si="26"/>
        <v>0</v>
      </c>
      <c r="Y38" s="1027">
        <f t="shared" si="27"/>
        <v>2E-3</v>
      </c>
      <c r="Z38" s="1026" t="str">
        <f t="shared" si="28"/>
        <v>Segts</v>
      </c>
      <c r="AB38" s="1025">
        <f t="shared" si="29"/>
        <v>937752930.23325658</v>
      </c>
      <c r="AC38" s="1025">
        <f t="shared" si="30"/>
        <v>0</v>
      </c>
      <c r="AD38" s="1025">
        <f t="shared" si="31"/>
        <v>0</v>
      </c>
      <c r="AF38" s="1024">
        <f t="shared" si="32"/>
        <v>937752930.23325658</v>
      </c>
      <c r="AG38" s="1024">
        <f t="shared" si="33"/>
        <v>937752930.23325658</v>
      </c>
      <c r="AH38" s="1024">
        <f t="shared" si="34"/>
        <v>937752930.23325658</v>
      </c>
    </row>
    <row r="41" spans="2:34" ht="24.75" thickBot="1" x14ac:dyDescent="0.45">
      <c r="B41" s="1102" t="s">
        <v>86</v>
      </c>
      <c r="C41" s="1090" t="str">
        <f>'2.Ieņēmumu aprēķins'!AI5</f>
        <v>Nr.2b. Personas atbildības modelis, izslēdzot publisko finansējumu</v>
      </c>
    </row>
    <row r="42" spans="2:34" ht="48" thickBot="1" x14ac:dyDescent="0.3">
      <c r="B42" s="1201" t="s">
        <v>87</v>
      </c>
      <c r="C42" s="1075" t="s">
        <v>105</v>
      </c>
      <c r="D42" s="1202" t="s">
        <v>89</v>
      </c>
      <c r="E42" s="1370" t="s">
        <v>90</v>
      </c>
      <c r="F42" s="1370"/>
      <c r="G42" s="1370"/>
      <c r="H42" s="1370"/>
      <c r="I42" s="1371"/>
      <c r="J42" s="1372"/>
      <c r="K42" s="1373" t="s">
        <v>91</v>
      </c>
      <c r="L42" s="1379" t="str">
        <f>L24</f>
        <v>Maksājuma apmērs, %</v>
      </c>
      <c r="M42" s="1379"/>
      <c r="N42" s="1379"/>
      <c r="O42" s="1379"/>
      <c r="P42" s="1380"/>
      <c r="Q42" s="1380"/>
      <c r="R42" s="1373" t="s">
        <v>91</v>
      </c>
      <c r="S42" s="1382" t="str">
        <f>S24</f>
        <v>Ieņēmumu avota īpatsvars no kopsummas, %</v>
      </c>
      <c r="T42" s="1383"/>
      <c r="U42" s="1383"/>
      <c r="V42" s="1383"/>
      <c r="W42" s="1384"/>
      <c r="X42" s="1385"/>
      <c r="Y42" s="1373" t="s">
        <v>91</v>
      </c>
      <c r="Z42" s="1012"/>
      <c r="AB42" s="1375" t="s">
        <v>88</v>
      </c>
      <c r="AC42" s="1376"/>
      <c r="AD42" s="1376"/>
      <c r="AF42" s="1393" t="s">
        <v>89</v>
      </c>
      <c r="AG42" s="1393"/>
      <c r="AH42" s="1393"/>
    </row>
    <row r="43" spans="2:34" ht="51" customHeight="1" thickBot="1" x14ac:dyDescent="0.3">
      <c r="B43" s="1082" t="s">
        <v>94</v>
      </c>
      <c r="C43" s="1081" t="str">
        <f>$C$7</f>
        <v>Bāzes scenārijs</v>
      </c>
      <c r="D43" s="1080" t="str">
        <f>$D$7</f>
        <v>Bāzes scenārijs</v>
      </c>
      <c r="E43" s="1079" t="str">
        <f t="shared" ref="E43:J43" si="36">E25</f>
        <v>Valsts pamatbudžets</v>
      </c>
      <c r="F43" s="1078" t="str">
        <f t="shared" si="36"/>
        <v>Pašvaldības budžets</v>
      </c>
      <c r="G43" s="1077" t="str">
        <f t="shared" si="36"/>
        <v>Speciālais VSA budžets</v>
      </c>
      <c r="H43" s="1076" t="str">
        <f t="shared" si="36"/>
        <v>ISA obligātā apdrošināšana</v>
      </c>
      <c r="I43" s="1075" t="str">
        <f t="shared" si="36"/>
        <v>Klienta maksājumi</v>
      </c>
      <c r="J43" s="1074" t="str">
        <f t="shared" si="36"/>
        <v>Veselības aprūpes komponente</v>
      </c>
      <c r="K43" s="1374"/>
      <c r="L43" s="1079" t="str">
        <f>L25</f>
        <v>Valsts pamatbudžets</v>
      </c>
      <c r="M43" s="1078" t="str">
        <f>M25</f>
        <v>Pašvaldības budžets</v>
      </c>
      <c r="N43" s="1077" t="str">
        <f>N25</f>
        <v>Speciālais VSA budžets</v>
      </c>
      <c r="O43" s="1076" t="str">
        <f>O25</f>
        <v>ISA obligātā apdrošināšana</v>
      </c>
      <c r="P43" s="1075" t="str">
        <f>P25</f>
        <v>Klienta maksājumi</v>
      </c>
      <c r="Q43" s="1074" t="str">
        <f>Q25</f>
        <v>Veselības aprūpes komponente</v>
      </c>
      <c r="R43" s="1374"/>
      <c r="S43" s="1079" t="str">
        <f>S25</f>
        <v>Valsts pamatbudžets</v>
      </c>
      <c r="T43" s="1078" t="str">
        <f>T25</f>
        <v>Pašvaldības budžets</v>
      </c>
      <c r="U43" s="1077" t="str">
        <f>U25</f>
        <v>Speciālais VSA budžets</v>
      </c>
      <c r="V43" s="1076" t="str">
        <f>V25</f>
        <v>ISA obligātā apdrošināšana</v>
      </c>
      <c r="W43" s="1075" t="str">
        <f>W25</f>
        <v>Klienta maksājumi</v>
      </c>
      <c r="X43" s="1074" t="str">
        <f>X25</f>
        <v>Veselības aprūpes komponente</v>
      </c>
      <c r="Y43" s="1374"/>
      <c r="Z43" s="1101" t="s">
        <v>102</v>
      </c>
      <c r="AB43" s="1073" t="str">
        <f>AB25</f>
        <v>Bāzes scenārijs</v>
      </c>
      <c r="AC43" s="1073" t="str">
        <f>AC25</f>
        <v>Pesimistiskais scenārijs</v>
      </c>
      <c r="AD43" s="1073" t="str">
        <f>AD25</f>
        <v>Optimistiskais scenārijs</v>
      </c>
      <c r="AF43" s="1072" t="s">
        <v>103</v>
      </c>
      <c r="AG43" s="1071" t="s">
        <v>95</v>
      </c>
      <c r="AH43" s="1070" t="s">
        <v>104</v>
      </c>
    </row>
    <row r="44" spans="2:34" x14ac:dyDescent="0.25">
      <c r="B44" s="1100">
        <v>2025</v>
      </c>
      <c r="C44" s="1069">
        <f t="shared" ref="C44:C56" si="37">C26</f>
        <v>243566655.11356819</v>
      </c>
      <c r="D44" s="1068">
        <f t="shared" ref="D44:D56" si="38">IF($D$25=$AG$25,AG44,IF($D$25=$AH$25,AH44,IF($D$25=$AF$25,AF44,"")))</f>
        <v>243566655.11356819</v>
      </c>
      <c r="E44" s="1067">
        <f>IF($D43='2.Ieņēmumu aprēķins'!$E$7,'2.Ieņēmumu aprēķins'!$AM$31,IF($D43='2.Ieņēmumu aprēķins'!$J$7,'2.Ieņēmumu aprēķins'!$AR$31,'2.Ieņēmumu aprēķins'!$AW$31))</f>
        <v>0</v>
      </c>
      <c r="F44" s="1067">
        <f>IF($D43='2.Ieņēmumu aprēķins'!$E$7,'2.Ieņēmumu aprēķins'!$AM$32,IF($D43='2.Ieņēmumu aprēķins'!$J$7,'2.Ieņēmumu aprēķins'!$AR$32,'2.Ieņēmumu aprēķins'!$AW$32))</f>
        <v>0</v>
      </c>
      <c r="G44" s="1067">
        <f>IF($D43='2.Ieņēmumu aprēķins'!$E$7,'2.Ieņēmumu aprēķins'!$AM$33,IF($D43='2.Ieņēmumu aprēķins'!$J$7,'2.Ieņēmumu aprēķins'!$AR$33,'2.Ieņēmumu aprēķins'!$AW$33))</f>
        <v>0</v>
      </c>
      <c r="H44" s="1067">
        <f>IF($D43='2.Ieņēmumu aprēķins'!$E$7,'2.Ieņēmumu aprēķins'!$AM$34,IF($D43='2.Ieņēmumu aprēķins'!$J$7,'2.Ieņēmumu aprēķins'!$AR$34,'2.Ieņēmumu aprēķins'!$AW$34))</f>
        <v>142197848.73720661</v>
      </c>
      <c r="I44" s="1067">
        <f>IF($D43='2.Ieņēmumu aprēķins'!$E$7,'2.Ieņēmumu aprēķins'!$AM$35+'2.Ieņēmumu aprēķins'!$AM$36,IF($D43='2.Ieņēmumu aprēķins'!$J$7,'2.Ieņēmumu aprēķins'!$AR$35+'2.Ieņēmumu aprēķins'!$AR$36,'2.Ieņēmumu aprēķins'!$AW$35+'2.Ieņēmumu aprēķins'!$AW$36))</f>
        <v>101368806.37636159</v>
      </c>
      <c r="J44" s="1066">
        <f>IF($D43='2.Ieņēmumu aprēķins'!$E$7,'2.Ieņēmumu aprēķins'!$AM$37,IF($D43='2.Ieņēmumu aprēķins'!$J$7,'2.Ieņēmumu aprēķins'!$AR$37,'2.Ieņēmumu aprēķins'!$AW$37))</f>
        <v>0</v>
      </c>
      <c r="K44" s="1065">
        <f>IF($D43='2.Ieņēmumu aprēķins'!$E$7,'2.Ieņēmumu aprēķins'!$AM$38+'2.Ieņēmumu aprēķins'!$AM$39,IF($D43='2.Ieņēmumu aprēķins'!$J$7,'2.Ieņēmumu aprēķins'!$AR$38+'2.Ieņēmumu aprēķins'!$AR$39,'2.Ieņēmumu aprēķins'!$AW$38+'2.Ieņēmumu aprēķins'!$AW$39))</f>
        <v>1607744.81244</v>
      </c>
      <c r="L44" s="1099">
        <f>IF($D43='2.Ieņēmumu aprēķins'!$E$7,'2.Ieņēmumu aprēķins'!$AL$31,IF($D43='2.Ieņēmumu aprēķins'!$J$7,'2.Ieņēmumu aprēķins'!$AQ$31,'2.Ieņēmumu aprēķins'!$AV$31))</f>
        <v>0</v>
      </c>
      <c r="M44" s="1061">
        <f>IF($D43='2.Ieņēmumu aprēķins'!$E$7,'2.Ieņēmumu aprēķins'!$AL$32,IF($D43='2.Ieņēmumu aprēķins'!$J$7,'2.Ieņēmumu aprēķins'!$AQ$32,'2.Ieņēmumu aprēķins'!$AV$32))</f>
        <v>0</v>
      </c>
      <c r="N44" s="1061">
        <f>IF($D43='2.Ieņēmumu aprēķins'!$E$7,'2.Ieņēmumu aprēķins'!$AL$33,IF($D43='2.Ieņēmumu aprēķins'!$J$7,'2.Ieņēmumu aprēķins'!$AQ$33,'2.Ieņēmumu aprēķins'!$AV$33))</f>
        <v>0</v>
      </c>
      <c r="O44" s="1060">
        <f>IF($D43='2.Ieņēmumu aprēķins'!$E$7,'2.Ieņēmumu aprēķins'!$AL$34,IF($D43='2.Ieņēmumu aprēķins'!$J$7,'2.Ieņēmumu aprēķins'!$AQ$34,'2.Ieņēmumu aprēķins'!$AV$34))</f>
        <v>9.3477401106714635E-3</v>
      </c>
      <c r="P44" s="1064">
        <v>0.85</v>
      </c>
      <c r="Q44" s="1094">
        <f>IF($D43='2.Ieņēmumu aprēķins'!$E$7,'2.Ieņēmumu aprēķins'!$AL$37,IF($D43='2.Ieņēmumu aprēķins'!$J$7,'2.Ieņēmumu aprēķins'!$AQ$37,'2.Ieņēmumu aprēķins'!$AV$37))</f>
        <v>0</v>
      </c>
      <c r="R44" s="1057">
        <f t="shared" ref="R44:R56" si="39">$R$8</f>
        <v>2E-3</v>
      </c>
      <c r="S44" s="1062">
        <f t="shared" ref="S44:S56" si="40">E44/$D44</f>
        <v>0</v>
      </c>
      <c r="T44" s="1060">
        <f t="shared" ref="T44:T56" si="41">F44/$D44</f>
        <v>0</v>
      </c>
      <c r="U44" s="1060">
        <f t="shared" ref="U44:U56" si="42">G44/$D44</f>
        <v>0</v>
      </c>
      <c r="V44" s="1060">
        <f t="shared" ref="V44:V56" si="43">H44/$D44</f>
        <v>0.58381492602468021</v>
      </c>
      <c r="W44" s="1059">
        <f t="shared" ref="W44:W56" si="44">I44/$D44</f>
        <v>0.41618507397531984</v>
      </c>
      <c r="X44" s="1094">
        <f t="shared" ref="X44:X56" si="45">J44/$D44</f>
        <v>0</v>
      </c>
      <c r="Y44" s="1057">
        <f t="shared" ref="Y44:Y56" si="46">$R$8</f>
        <v>2E-3</v>
      </c>
      <c r="Z44" s="1026" t="str">
        <f t="shared" ref="Z44:Z56" si="47">IF(SUM(E44:J44)=C44,"Segts",C44-D44)</f>
        <v>Segts</v>
      </c>
      <c r="AB44" s="1025">
        <f t="shared" ref="AB44:AB56" si="48">IF(AB$7=C$7,C44,0)</f>
        <v>243566655.11356819</v>
      </c>
      <c r="AC44" s="1025">
        <f t="shared" ref="AC44:AC56" si="49">IF(AC$7=C$7,C44,0)</f>
        <v>0</v>
      </c>
      <c r="AD44" s="1025">
        <f t="shared" ref="AD44:AD56" si="50">IF(AD$7=C$7,C44,0)</f>
        <v>0</v>
      </c>
      <c r="AF44" s="1024">
        <f t="shared" ref="AF44:AF56" si="51">AH44</f>
        <v>243566655.11356819</v>
      </c>
      <c r="AG44" s="1024">
        <f t="shared" ref="AG44:AG56" si="52">IF($C$7=$AB$7,AB44,IF($C$7=$AC$7,AC44,AD44))</f>
        <v>243566655.11356819</v>
      </c>
      <c r="AH44" s="1024">
        <f t="shared" ref="AH44:AH56" si="53">AG44</f>
        <v>243566655.11356819</v>
      </c>
    </row>
    <row r="45" spans="2:34" x14ac:dyDescent="0.25">
      <c r="B45" s="1040">
        <f t="shared" ref="B45:B54" si="54">B44+1</f>
        <v>2026</v>
      </c>
      <c r="C45" s="1053">
        <f t="shared" si="37"/>
        <v>264849487.15768418</v>
      </c>
      <c r="D45" s="1052">
        <f t="shared" si="38"/>
        <v>264849487.15768418</v>
      </c>
      <c r="E45" s="1055">
        <f>IF($D43='2.Ieņēmumu aprēķins'!$E$7,'2.Ieņēmumu aprēķins'!$AM$41,IF($D43='2.Ieņēmumu aprēķins'!$J$7,'2.Ieņēmumu aprēķins'!$AR$41,'2.Ieņēmumu aprēķins'!$AW$41))</f>
        <v>0</v>
      </c>
      <c r="F45" s="1055">
        <f>IF($D43='2.Ieņēmumu aprēķins'!$E$7,'2.Ieņēmumu aprēķins'!$AM$42,IF($D43='2.Ieņēmumu aprēķins'!$J$7,'2.Ieņēmumu aprēķins'!$AR$42,'2.Ieņēmumu aprēķins'!$AW$42))</f>
        <v>0</v>
      </c>
      <c r="G45" s="1055">
        <f>IF($D43='2.Ieņēmumu aprēķins'!$E$7,'2.Ieņēmumu aprēķins'!$AM$43,IF($D43='2.Ieņēmumu aprēķins'!$J$7,'2.Ieņēmumu aprēķins'!$AR$43,'2.Ieņēmumu aprēķins'!$AW$43))</f>
        <v>0</v>
      </c>
      <c r="H45" s="1055">
        <f>IF($D43='2.Ieņēmumu aprēķins'!$E$7,'2.Ieņēmumu aprēķins'!$AM$44,IF($D43='2.Ieņēmumu aprēķins'!$J$7,'2.Ieņēmumu aprēķins'!$AR$44,'2.Ieņēmumu aprēķins'!$AW$44))</f>
        <v>159001134.26831767</v>
      </c>
      <c r="I45" s="1055">
        <f>IF($D43='2.Ieņēmumu aprēķins'!$E$7,'2.Ieņēmumu aprēķins'!$AM$45+'2.Ieņēmumu aprēķins'!$AM$46,IF($D43='2.Ieņēmumu aprēķins'!$J$7,'2.Ieņēmumu aprēķins'!$AR$45+'2.Ieņēmumu aprēķins'!$AR$46,'2.Ieņēmumu aprēķins'!$AW$45+'2.Ieņēmumu aprēķins'!$AW$46))</f>
        <v>105848352.88936651</v>
      </c>
      <c r="J45" s="1054">
        <f>IF($D43='2.Ieņēmumu aprēķins'!$E$7,'2.Ieņēmumu aprēķins'!$AM$47,IF($D43='2.Ieņēmumu aprēķins'!$J$7,'2.Ieņēmumu aprēķins'!$AR$47,'2.Ieņēmumu aprēķins'!$AW$47))</f>
        <v>0</v>
      </c>
      <c r="K45" s="1049">
        <f>IF($D43='2.Ieņēmumu aprēķins'!$E$7,'2.Ieņēmumu aprēķins'!$AM$48+'2.Ieņēmumu aprēķins'!$AM$49,IF($D43='2.Ieņēmumu aprēķins'!$J$7,'2.Ieņēmumu aprēķins'!$AR$48+'2.Ieņēmumu aprēķins'!$AR$49,'2.Ieņēmumu aprēķins'!$AW$48+'2.Ieņēmumu aprēķins'!$AW$49))</f>
        <v>1681666.299504</v>
      </c>
      <c r="L45" s="1098">
        <f>IF($D43='2.Ieņēmumu aprēķins'!$E$7,'2.Ieņēmumu aprēķins'!$AL$41,IF($D43='2.Ieņēmumu aprēķins'!$J$7,'2.Ieņēmumu aprēķins'!$AQ$41,'2.Ieņēmumu aprēķins'!$AV$41))</f>
        <v>0</v>
      </c>
      <c r="M45" s="1045">
        <f>IF($D43='2.Ieņēmumu aprēķins'!$E$7,'2.Ieņēmumu aprēķins'!$AL$42,IF($D43='2.Ieņēmumu aprēķins'!$J$7,'2.Ieņēmumu aprēķins'!$AQ$42,'2.Ieņēmumu aprēķins'!$AV$42))</f>
        <v>0</v>
      </c>
      <c r="N45" s="1045">
        <f>IF($D43='2.Ieņēmumu aprēķins'!$E$7,'2.Ieņēmumu aprēķins'!$AL$43,IF($D43='2.Ieņēmumu aprēķins'!$J$7,'2.Ieņēmumu aprēķins'!$AQ$43,'2.Ieņēmumu aprēķins'!$AV$43))</f>
        <v>0</v>
      </c>
      <c r="O45" s="1044">
        <f>IF($D43='2.Ieņēmumu aprēķins'!$E$7,'2.Ieņēmumu aprēķins'!$AL$44,IF($D43='2.Ieņēmumu aprēķins'!$J$7,'2.Ieņēmumu aprēķins'!$AQ$44,'2.Ieņēmumu aprēķins'!$AV$44))</f>
        <v>1.0072871231749356E-2</v>
      </c>
      <c r="P45" s="1048">
        <v>0.85</v>
      </c>
      <c r="Q45" s="1093">
        <f>IF($D43='2.Ieņēmumu aprēķins'!$E$7,'2.Ieņēmumu aprēķins'!$AL$47,IF($D43='2.Ieņēmumu aprēķins'!$J$7,'2.Ieņēmumu aprēķins'!$AQ$47,'2.Ieņēmumu aprēķins'!$AV$47))</f>
        <v>0</v>
      </c>
      <c r="R45" s="1041">
        <f t="shared" si="39"/>
        <v>2E-3</v>
      </c>
      <c r="S45" s="1046">
        <f t="shared" si="40"/>
        <v>0</v>
      </c>
      <c r="T45" s="1044">
        <f t="shared" si="41"/>
        <v>0</v>
      </c>
      <c r="U45" s="1044">
        <f t="shared" si="42"/>
        <v>0</v>
      </c>
      <c r="V45" s="1044">
        <f t="shared" si="43"/>
        <v>0.60034526015016487</v>
      </c>
      <c r="W45" s="1043">
        <f t="shared" si="44"/>
        <v>0.39965473984983507</v>
      </c>
      <c r="X45" s="1093">
        <f t="shared" si="45"/>
        <v>0</v>
      </c>
      <c r="Y45" s="1041">
        <f t="shared" si="46"/>
        <v>2E-3</v>
      </c>
      <c r="Z45" s="1026" t="str">
        <f t="shared" si="47"/>
        <v>Segts</v>
      </c>
      <c r="AB45" s="1025">
        <f t="shared" si="48"/>
        <v>264849487.15768418</v>
      </c>
      <c r="AC45" s="1025">
        <f t="shared" si="49"/>
        <v>0</v>
      </c>
      <c r="AD45" s="1025">
        <f t="shared" si="50"/>
        <v>0</v>
      </c>
      <c r="AF45" s="1024">
        <f t="shared" si="51"/>
        <v>264849487.15768418</v>
      </c>
      <c r="AG45" s="1024">
        <f t="shared" si="52"/>
        <v>264849487.15768418</v>
      </c>
      <c r="AH45" s="1024">
        <f t="shared" si="53"/>
        <v>264849487.15768418</v>
      </c>
    </row>
    <row r="46" spans="2:34" x14ac:dyDescent="0.25">
      <c r="B46" s="1040">
        <f t="shared" si="54"/>
        <v>2027</v>
      </c>
      <c r="C46" s="1053">
        <f t="shared" si="37"/>
        <v>284590900.75905317</v>
      </c>
      <c r="D46" s="1052">
        <f t="shared" si="38"/>
        <v>284590900.75905317</v>
      </c>
      <c r="E46" s="1055">
        <f>IF($D43='2.Ieņēmumu aprēķins'!$E$7,'2.Ieņēmumu aprēķins'!$AM$51,IF($D43='2.Ieņēmumu aprēķins'!$J$7,'2.Ieņēmumu aprēķins'!$AR$51,'2.Ieņēmumu aprēķins'!$AW$51))</f>
        <v>0</v>
      </c>
      <c r="F46" s="1055">
        <f>IF($D43='2.Ieņēmumu aprēķins'!$E$7,'2.Ieņēmumu aprēķins'!$AM$52,IF($D43='2.Ieņēmumu aprēķins'!$J$7,'2.Ieņēmumu aprēķins'!$AR$52,'2.Ieņēmumu aprēķins'!$AW$52))</f>
        <v>0</v>
      </c>
      <c r="G46" s="1055">
        <f>IF($D43='2.Ieņēmumu aprēķins'!$E$7,'2.Ieņēmumu aprēķins'!$AM$53,IF($D43='2.Ieņēmumu aprēķins'!$J$7,'2.Ieņēmumu aprēķins'!$AR$53,'2.Ieņēmumu aprēķins'!$AW$53))</f>
        <v>0</v>
      </c>
      <c r="H46" s="1055">
        <f>IF($D43='2.Ieņēmumu aprēķins'!$E$7,'2.Ieņēmumu aprēķins'!$AM$54,IF($D43='2.Ieņēmumu aprēķins'!$J$7,'2.Ieņēmumu aprēķins'!$AR$54,'2.Ieņēmumu aprēķins'!$AW$54))</f>
        <v>174261049.59609693</v>
      </c>
      <c r="I46" s="1055">
        <f>IF($D43='2.Ieņēmumu aprēķins'!$E$7,'2.Ieņēmumu aprēķins'!$AM$55+'2.Ieņēmumu aprēķins'!$AM$56,IF($D43='2.Ieņēmumu aprēķins'!$J$7,'2.Ieņēmumu aprēķins'!$AR$55+'2.Ieņēmumu aprēķins'!$AR$56,'2.Ieņēmumu aprēķins'!$AW$55+'2.Ieņēmumu aprēķins'!$AW$56))</f>
        <v>110329851.16295624</v>
      </c>
      <c r="J46" s="1054">
        <f>IF($D43='2.Ieņēmumu aprēķins'!$E$7,'2.Ieņēmumu aprēķins'!$AM$57,IF($D43='2.Ieņēmumu aprēķins'!$J$7,'2.Ieņēmumu aprēķins'!$AR$57,'2.Ieņēmumu aprēķins'!$AW$57))</f>
        <v>0</v>
      </c>
      <c r="K46" s="1049">
        <f>IF($D43='2.Ieņēmumu aprēķins'!$E$7,'2.Ieņēmumu aprēķins'!$AM$58+'2.Ieņēmumu aprēķins'!$AM$59,IF($D43='2.Ieņēmumu aprēķins'!$J$7,'2.Ieņēmumu aprēķins'!$AR$58+'2.Ieņēmumu aprēķins'!$AR$59,'2.Ieņēmumu aprēķins'!$AW$58+'2.Ieņēmumu aprēķins'!$AW$59))</f>
        <v>1755849.0938640002</v>
      </c>
      <c r="L46" s="1098">
        <f>IF($D43='2.Ieņēmumu aprēķins'!$E$7,'2.Ieņēmumu aprēķins'!$AL$51,IF($D43='2.Ieņēmumu aprēķins'!$J$7,'2.Ieņēmumu aprēķins'!$AQ$51,'2.Ieņēmumu aprēķins'!$AV$51))</f>
        <v>0</v>
      </c>
      <c r="M46" s="1045">
        <f>IF($D43='2.Ieņēmumu aprēķins'!$E$7,'2.Ieņēmumu aprēķins'!$AL$52,IF($D43='2.Ieņēmumu aprēķins'!$J$7,'2.Ieņēmumu aprēķins'!$AQ$52,'2.Ieņēmumu aprēķins'!$AV$52))</f>
        <v>0</v>
      </c>
      <c r="N46" s="1045">
        <f>IF($D43='2.Ieņēmumu aprēķins'!$E$7,'2.Ieņēmumu aprēķins'!$AL$53,IF($D43='2.Ieņēmumu aprēķins'!$J$7,'2.Ieņēmumu aprēķins'!$AQ$53,'2.Ieņēmumu aprēķins'!$AV$53))</f>
        <v>0</v>
      </c>
      <c r="O46" s="1044">
        <f>IF($D43='2.Ieņēmumu aprēķins'!$E$7,'2.Ieņēmumu aprēķins'!$AL$54,IF($D43='2.Ieņēmumu aprēķins'!$J$7,'2.Ieņēmumu aprēķins'!$AQ$54,'2.Ieņēmumu aprēķins'!$AV$54))</f>
        <v>1.0651757571962619E-2</v>
      </c>
      <c r="P46" s="1048">
        <v>0.85</v>
      </c>
      <c r="Q46" s="1093">
        <f>IF($D43='2.Ieņēmumu aprēķins'!$E$7,'2.Ieņēmumu aprēķins'!$AL$57,IF($D43='2.Ieņēmumu aprēķins'!$J$7,'2.Ieņēmumu aprēķins'!$AQ$57,'2.Ieņēmumu aprēķins'!$AV$57))</f>
        <v>0</v>
      </c>
      <c r="R46" s="1041">
        <f t="shared" si="39"/>
        <v>2E-3</v>
      </c>
      <c r="S46" s="1046">
        <f t="shared" si="40"/>
        <v>0</v>
      </c>
      <c r="T46" s="1044">
        <f t="shared" si="41"/>
        <v>0</v>
      </c>
      <c r="U46" s="1044">
        <f t="shared" si="42"/>
        <v>0</v>
      </c>
      <c r="V46" s="1044">
        <f t="shared" si="43"/>
        <v>0.61232122717666859</v>
      </c>
      <c r="W46" s="1043">
        <f t="shared" si="44"/>
        <v>0.38767877282333146</v>
      </c>
      <c r="X46" s="1093">
        <f t="shared" si="45"/>
        <v>0</v>
      </c>
      <c r="Y46" s="1041">
        <f t="shared" si="46"/>
        <v>2E-3</v>
      </c>
      <c r="Z46" s="1026" t="str">
        <f t="shared" si="47"/>
        <v>Segts</v>
      </c>
      <c r="AB46" s="1025">
        <f t="shared" si="48"/>
        <v>284590900.75905317</v>
      </c>
      <c r="AC46" s="1025">
        <f t="shared" si="49"/>
        <v>0</v>
      </c>
      <c r="AD46" s="1025">
        <f t="shared" si="50"/>
        <v>0</v>
      </c>
      <c r="AF46" s="1024">
        <f t="shared" si="51"/>
        <v>284590900.75905317</v>
      </c>
      <c r="AG46" s="1024">
        <f t="shared" si="52"/>
        <v>284590900.75905317</v>
      </c>
      <c r="AH46" s="1024">
        <f t="shared" si="53"/>
        <v>284590900.75905317</v>
      </c>
    </row>
    <row r="47" spans="2:34" x14ac:dyDescent="0.25">
      <c r="B47" s="1040">
        <f t="shared" si="54"/>
        <v>2028</v>
      </c>
      <c r="C47" s="1053">
        <f t="shared" si="37"/>
        <v>305111433.22546393</v>
      </c>
      <c r="D47" s="1052">
        <f t="shared" si="38"/>
        <v>305111433.22546393</v>
      </c>
      <c r="E47" s="1055">
        <f>IF($D43='2.Ieņēmumu aprēķins'!$E$7,'2.Ieņēmumu aprēķins'!$AM$61,IF($D43='2.Ieņēmumu aprēķins'!$J$7,'2.Ieņēmumu aprēķins'!$AR$61,'2.Ieņēmumu aprēķins'!$AW$61))</f>
        <v>0</v>
      </c>
      <c r="F47" s="1055">
        <f>IF($D43='2.Ieņēmumu aprēķins'!$E$7,'2.Ieņēmumu aprēķins'!$AM$62,IF($D43='2.Ieņēmumu aprēķins'!$J$7,'2.Ieņēmumu aprēķins'!$AR$62,'2.Ieņēmumu aprēķins'!$AW$62))</f>
        <v>0</v>
      </c>
      <c r="G47" s="1055">
        <f>IF($D43='2.Ieņēmumu aprēķins'!$E$7,'2.Ieņēmumu aprēķins'!$AM$63,IF($D43='2.Ieņēmumu aprēķins'!$J$7,'2.Ieņēmumu aprēķins'!$AR$63,'2.Ieņēmumu aprēķins'!$AW$63))</f>
        <v>0</v>
      </c>
      <c r="H47" s="1055">
        <f>IF($D43='2.Ieņēmumu aprēķins'!$E$7,'2.Ieņēmumu aprēķins'!$AM$64,IF($D43='2.Ieņēmumu aprēķins'!$J$7,'2.Ieņēmumu aprēķins'!$AR$64,'2.Ieņēmumu aprēķins'!$AW$64))</f>
        <v>190587769.80000168</v>
      </c>
      <c r="I47" s="1055">
        <f>IF($D43='2.Ieņēmumu aprēķins'!$E$7,'2.Ieņēmumu aprēķins'!$AM$65+'2.Ieņēmumu aprēķins'!$AM$66,IF($D43='2.Ieņēmumu aprēķins'!$J$7,'2.Ieņēmumu aprēķins'!$AR$65+'2.Ieņēmumu aprēķins'!$AR$66,'2.Ieņēmumu aprēķins'!$AW$65+'2.Ieņēmumu aprēķins'!$AW$66))</f>
        <v>114523663.42546223</v>
      </c>
      <c r="J47" s="1054">
        <f>IF($D43='2.Ieņēmumu aprēķins'!$E$7,'2.Ieņēmumu aprēķins'!$AM$67,IF($D43='2.Ieņēmumu aprēķins'!$J$7,'2.Ieņēmumu aprēķins'!$AR$67,'2.Ieņēmumu aprēķins'!$AW$67))</f>
        <v>0</v>
      </c>
      <c r="K47" s="1049">
        <f>IF($D43='2.Ieņēmumu aprēķins'!$E$7,'2.Ieņēmumu aprēķins'!$AM$68+'2.Ieņēmumu aprēķins'!$AM$69,IF($D43='2.Ieņēmumu aprēķins'!$J$7,'2.Ieņēmumu aprēķins'!$AR$68+'2.Ieņēmumu aprēķins'!$AR$69,'2.Ieņēmumu aprēķins'!$AW$68+'2.Ieņēmumu aprēķins'!$AW$69))</f>
        <v>1827607.2143760002</v>
      </c>
      <c r="L47" s="1098">
        <f>IF($D43='2.Ieņēmumu aprēķins'!$E$7,'2.Ieņēmumu aprēķins'!$AL$61,IF($D43='2.Ieņēmumu aprēķins'!$J$7,'2.Ieņēmumu aprēķins'!$AQ$61,'2.Ieņēmumu aprēķins'!$AV$61))</f>
        <v>0</v>
      </c>
      <c r="M47" s="1045">
        <f>IF($D43='2.Ieņēmumu aprēķins'!$E$7,'2.Ieņēmumu aprēķins'!$AL$62,IF($D43='2.Ieņēmumu aprēķins'!$J$7,'2.Ieņēmumu aprēķins'!$AQ$62,'2.Ieņēmumu aprēķins'!$AV$62))</f>
        <v>0</v>
      </c>
      <c r="N47" s="1045">
        <f>IF($D43='2.Ieņēmumu aprēķins'!$E$7,'2.Ieņēmumu aprēķins'!$AL$63,IF($D43='2.Ieņēmumu aprēķins'!$J$7,'2.Ieņēmumu aprēķins'!$AQ$63,'2.Ieņēmumu aprēķins'!$AV$63))</f>
        <v>0</v>
      </c>
      <c r="O47" s="1044">
        <f>IF($D43='2.Ieņēmumu aprēķins'!$E$7,'2.Ieņēmumu aprēķins'!$AL$64,IF($D43='2.Ieņēmumu aprēķins'!$J$7,'2.Ieņēmumu aprēķins'!$AQ$64,'2.Ieņēmumu aprēķins'!$AV$64))</f>
        <v>1.1262851082077254E-2</v>
      </c>
      <c r="P47" s="1048">
        <v>0.85</v>
      </c>
      <c r="Q47" s="1093">
        <f>IF($D43='2.Ieņēmumu aprēķins'!$E$7,'2.Ieņēmumu aprēķins'!$AL$67,IF($D43='2.Ieņēmumu aprēķins'!$J$7,'2.Ieņēmumu aprēķins'!$AQ$67,'2.Ieņēmumu aprēķins'!$AV$67))</f>
        <v>0</v>
      </c>
      <c r="R47" s="1041">
        <f t="shared" si="39"/>
        <v>2E-3</v>
      </c>
      <c r="S47" s="1046">
        <f t="shared" si="40"/>
        <v>0</v>
      </c>
      <c r="T47" s="1044">
        <f t="shared" si="41"/>
        <v>0</v>
      </c>
      <c r="U47" s="1044">
        <f t="shared" si="42"/>
        <v>0</v>
      </c>
      <c r="V47" s="1044">
        <f t="shared" si="43"/>
        <v>0.62464971497533395</v>
      </c>
      <c r="W47" s="1043">
        <f t="shared" si="44"/>
        <v>0.375350285024666</v>
      </c>
      <c r="X47" s="1093">
        <f t="shared" si="45"/>
        <v>0</v>
      </c>
      <c r="Y47" s="1041">
        <f t="shared" si="46"/>
        <v>2E-3</v>
      </c>
      <c r="Z47" s="1026" t="str">
        <f t="shared" si="47"/>
        <v>Segts</v>
      </c>
      <c r="AB47" s="1025">
        <f t="shared" si="48"/>
        <v>305111433.22546393</v>
      </c>
      <c r="AC47" s="1025">
        <f t="shared" si="49"/>
        <v>0</v>
      </c>
      <c r="AD47" s="1025">
        <f t="shared" si="50"/>
        <v>0</v>
      </c>
      <c r="AF47" s="1024">
        <f t="shared" si="51"/>
        <v>305111433.22546393</v>
      </c>
      <c r="AG47" s="1024">
        <f t="shared" si="52"/>
        <v>305111433.22546393</v>
      </c>
      <c r="AH47" s="1024">
        <f t="shared" si="53"/>
        <v>305111433.22546393</v>
      </c>
    </row>
    <row r="48" spans="2:34" x14ac:dyDescent="0.25">
      <c r="B48" s="1040">
        <f t="shared" si="54"/>
        <v>2029</v>
      </c>
      <c r="C48" s="1053">
        <f t="shared" si="37"/>
        <v>327626619.75101036</v>
      </c>
      <c r="D48" s="1052">
        <f t="shared" si="38"/>
        <v>327626619.75101036</v>
      </c>
      <c r="E48" s="1055">
        <f>IF($D43='2.Ieņēmumu aprēķins'!$E$7,'2.Ieņēmumu aprēķins'!$AM$71,IF($D43='2.Ieņēmumu aprēķins'!$J$7,'2.Ieņēmumu aprēķins'!$AR$71,'2.Ieņēmumu aprēķins'!$AW$71))</f>
        <v>0</v>
      </c>
      <c r="F48" s="1055">
        <f>IF($D43='2.Ieņēmumu aprēķins'!$E$7,'2.Ieņēmumu aprēķins'!$AM$72,IF($D43='2.Ieņēmumu aprēķins'!$J$7,'2.Ieņēmumu aprēķins'!$AR$72,'2.Ieņēmumu aprēķins'!$AW$72))</f>
        <v>0</v>
      </c>
      <c r="G48" s="1055">
        <f>IF($D43='2.Ieņēmumu aprēķins'!$E$7,'2.Ieņēmumu aprēķins'!$AM$73,IF($D43='2.Ieņēmumu aprēķins'!$J$7,'2.Ieņēmumu aprēķins'!$AR$73,'2.Ieņēmumu aprēķins'!$AW$73))</f>
        <v>0</v>
      </c>
      <c r="H48" s="1055">
        <f>IF($D43='2.Ieņēmumu aprēķins'!$E$7,'2.Ieņēmumu aprēķins'!$AM$74,IF($D43='2.Ieņēmumu aprēķins'!$J$7,'2.Ieņēmumu aprēķins'!$AR$74,'2.Ieņēmumu aprēķins'!$AW$74))</f>
        <v>208633850.28252542</v>
      </c>
      <c r="I48" s="1055">
        <f>IF($D43='2.Ieņēmumu aprēķins'!$E$7,'2.Ieņēmumu aprēķins'!$AM$75+'2.Ieņēmumu aprēķins'!$AM$76,IF($D43='2.Ieņēmumu aprēķins'!$J$7,'2.Ieņēmumu aprēķins'!$AR$75+'2.Ieņēmumu aprēķins'!$AR$76,'2.Ieņēmumu aprēķins'!$AW$75+'2.Ieņēmumu aprēķins'!$AW$76))</f>
        <v>118992769.46848494</v>
      </c>
      <c r="J48" s="1054">
        <f>IF($D43='2.Ieņēmumu aprēķins'!$E$7,'2.Ieņēmumu aprēķins'!$AM$77,IF($D43='2.Ieņēmumu aprēķins'!$J$7,'2.Ieņēmumu aprēķins'!$AR$77,'2.Ieņēmumu aprēķins'!$AW$77))</f>
        <v>0</v>
      </c>
      <c r="K48" s="1049">
        <f>IF($D43='2.Ieņēmumu aprēķins'!$E$7,'2.Ieņēmumu aprēķins'!$AM$78+'2.Ieņēmumu aprēķins'!$AM$79,IF($D43='2.Ieņēmumu aprēķins'!$J$7,'2.Ieņēmumu aprēķins'!$AR$78+'2.Ieņēmumu aprēķins'!$AR$79,'2.Ieņēmumu aprēķins'!$AW$78+'2.Ieņēmumu aprēķins'!$AW$79))</f>
        <v>1903859.01504</v>
      </c>
      <c r="L48" s="1098">
        <f>IF($D43='2.Ieņēmumu aprēķins'!$E$7,'2.Ieņēmumu aprēķins'!$AL$71,IF($D43='2.Ieņēmumu aprēķins'!$J$7,'2.Ieņēmumu aprēķins'!$AQ$71,'2.Ieņēmumu aprēķins'!$AV$71))</f>
        <v>0</v>
      </c>
      <c r="M48" s="1045">
        <f>IF($D43='2.Ieņēmumu aprēķins'!$E$7,'2.Ieņēmumu aprēķins'!$AL$72,IF($D43='2.Ieņēmumu aprēķins'!$J$7,'2.Ieņēmumu aprēķins'!$AQ$72,'2.Ieņēmumu aprēķins'!$AV$72))</f>
        <v>0</v>
      </c>
      <c r="N48" s="1045">
        <f>IF($D43='2.Ieņēmumu aprēķins'!$E$7,'2.Ieņēmumu aprēķins'!$AL$73,IF($D43='2.Ieņēmumu aprēķins'!$J$7,'2.Ieņēmumu aprēķins'!$AQ$73,'2.Ieņēmumu aprēķins'!$AV$73))</f>
        <v>0</v>
      </c>
      <c r="O48" s="1044">
        <f>IF($D43='2.Ieņēmumu aprēķins'!$E$7,'2.Ieņēmumu aprēķins'!$AL$74,IF($D43='2.Ieņēmumu aprēķins'!$J$7,'2.Ieņēmumu aprēķins'!$AQ$74,'2.Ieņēmumu aprēķins'!$AV$74))</f>
        <v>1.189531409248731E-2</v>
      </c>
      <c r="P48" s="1048">
        <v>0.85</v>
      </c>
      <c r="Q48" s="1093">
        <f>IF($D43='2.Ieņēmumu aprēķins'!$E$7,'2.Ieņēmumu aprēķins'!$AL$77,IF($D43='2.Ieņēmumu aprēķins'!$J$7,'2.Ieņēmumu aprēķins'!$AQ$77,'2.Ieņēmumu aprēķins'!$AV$77))</f>
        <v>0</v>
      </c>
      <c r="R48" s="1041">
        <f t="shared" si="39"/>
        <v>2E-3</v>
      </c>
      <c r="S48" s="1046">
        <f t="shared" si="40"/>
        <v>0</v>
      </c>
      <c r="T48" s="1044">
        <f t="shared" si="41"/>
        <v>0</v>
      </c>
      <c r="U48" s="1044">
        <f t="shared" si="42"/>
        <v>0</v>
      </c>
      <c r="V48" s="1044">
        <f t="shared" si="43"/>
        <v>0.63680372016499442</v>
      </c>
      <c r="W48" s="1043">
        <f t="shared" si="44"/>
        <v>0.36319627983500563</v>
      </c>
      <c r="X48" s="1093">
        <f t="shared" si="45"/>
        <v>0</v>
      </c>
      <c r="Y48" s="1041">
        <f t="shared" si="46"/>
        <v>2E-3</v>
      </c>
      <c r="Z48" s="1026" t="str">
        <f t="shared" si="47"/>
        <v>Segts</v>
      </c>
      <c r="AB48" s="1025">
        <f t="shared" si="48"/>
        <v>327626619.75101036</v>
      </c>
      <c r="AC48" s="1025">
        <f t="shared" si="49"/>
        <v>0</v>
      </c>
      <c r="AD48" s="1025">
        <f t="shared" si="50"/>
        <v>0</v>
      </c>
      <c r="AF48" s="1024">
        <f t="shared" si="51"/>
        <v>327626619.75101036</v>
      </c>
      <c r="AG48" s="1024">
        <f t="shared" si="52"/>
        <v>327626619.75101036</v>
      </c>
      <c r="AH48" s="1024">
        <f t="shared" si="53"/>
        <v>327626619.75101036</v>
      </c>
    </row>
    <row r="49" spans="2:34" x14ac:dyDescent="0.25">
      <c r="B49" s="1040">
        <f t="shared" si="54"/>
        <v>2030</v>
      </c>
      <c r="C49" s="1053">
        <f t="shared" si="37"/>
        <v>352013150.24481791</v>
      </c>
      <c r="D49" s="1052">
        <f t="shared" si="38"/>
        <v>352013150.24481791</v>
      </c>
      <c r="E49" s="1055">
        <f>IF($D43='2.Ieņēmumu aprēķins'!$E$7,'2.Ieņēmumu aprēķins'!$AM$81,IF($D43='2.Ieņēmumu aprēķins'!$J$7,'2.Ieņēmumu aprēķins'!$AR$81,'2.Ieņēmumu aprēķins'!$AW$81))</f>
        <v>0</v>
      </c>
      <c r="F49" s="1055">
        <f>IF($D43='2.Ieņēmumu aprēķins'!$E$7,'2.Ieņēmumu aprēķins'!$AM$82,IF($D43='2.Ieņēmumu aprēķins'!$J$7,'2.Ieņēmumu aprēķins'!$AR$82,'2.Ieņēmumu aprēķins'!$AW$82))</f>
        <v>0</v>
      </c>
      <c r="G49" s="1055">
        <f>IF($D43='2.Ieņēmumu aprēķins'!$E$7,'2.Ieņēmumu aprēķins'!$AM$83,IF($D43='2.Ieņēmumu aprēķins'!$J$7,'2.Ieņēmumu aprēķins'!$AR$83,'2.Ieņēmumu aprēķins'!$AW$83))</f>
        <v>0</v>
      </c>
      <c r="H49" s="1055">
        <f>IF($D43='2.Ieņēmumu aprēķins'!$E$7,'2.Ieņēmumu aprēķins'!$AM$84,IF($D43='2.Ieņēmumu aprēķins'!$J$7,'2.Ieņēmumu aprēķins'!$AR$84,'2.Ieņēmumu aprēķins'!$AW$84))</f>
        <v>228314120.32004631</v>
      </c>
      <c r="I49" s="1055">
        <f>IF($D43='2.Ieņēmumu aprēķins'!$E$7,'2.Ieņēmumu aprēķins'!$AM$85+'2.Ieņēmumu aprēķins'!$AM$86,IF($D43='2.Ieņēmumu aprēķins'!$J$7,'2.Ieņēmumu aprēķins'!$AR$85+'2.Ieņēmumu aprēķins'!$AR$86,'2.Ieņēmumu aprēķins'!$AW$85+'2.Ieņēmumu aprēķins'!$AW$86))</f>
        <v>123699029.92477161</v>
      </c>
      <c r="J49" s="1054">
        <f>IF($D43='2.Ieņēmumu aprēķins'!$E$7,'2.Ieņēmumu aprēķins'!$AM$87,IF($D43='2.Ieņēmumu aprēķins'!$J$7,'2.Ieņēmumu aprēķins'!$AR$87,'2.Ieņēmumu aprēķins'!$AW$87))</f>
        <v>0</v>
      </c>
      <c r="K49" s="1049">
        <f>IF($D43='2.Ieņēmumu aprēķins'!$E$7,'2.Ieņēmumu aprēķins'!$AM$88+'2.Ieņēmumu aprēķins'!$AM$89,IF($D43='2.Ieņēmumu aprēķins'!$J$7,'2.Ieņēmumu aprēķins'!$AR$88+'2.Ieņēmumu aprēķins'!$AR$89,'2.Ieņēmumu aprēķins'!$AW$88+'2.Ieņēmumu aprēķins'!$AW$89))</f>
        <v>1984606.9159680002</v>
      </c>
      <c r="L49" s="1098">
        <f>IF($D43='2.Ieņēmumu aprēķins'!$E$7,'2.Ieņēmumu aprēķins'!$AL$81,IF($D43='2.Ieņēmumu aprēķins'!$J$7,'2.Ieņēmumu aprēķins'!$AQ$81,'2.Ieņēmumu aprēķins'!$AV$81))</f>
        <v>0</v>
      </c>
      <c r="M49" s="1045">
        <f>IF($D43='2.Ieņēmumu aprēķins'!$E$7,'2.Ieņēmumu aprēķins'!$AL$82,IF($D43='2.Ieņēmumu aprēķins'!$J$7,'2.Ieņēmumu aprēķins'!$AQ$82,'2.Ieņēmumu aprēķins'!$AV$82))</f>
        <v>0</v>
      </c>
      <c r="N49" s="1045">
        <f>IF($D43='2.Ieņēmumu aprēķins'!$E$7,'2.Ieņēmumu aprēķins'!$AL$83,IF($D43='2.Ieņēmumu aprēķins'!$J$7,'2.Ieņēmumu aprēķins'!$AQ$83,'2.Ieņēmumu aprēķins'!$AV$83))</f>
        <v>0</v>
      </c>
      <c r="O49" s="1044">
        <f>IF($D43='2.Ieņēmumu aprēķins'!$E$7,'2.Ieņēmumu aprēķins'!$AL$84,IF($D43='2.Ieņēmumu aprēķins'!$J$7,'2.Ieņēmumu aprēķins'!$AQ$84,'2.Ieņēmumu aprēķins'!$AV$84))</f>
        <v>1.2550766727429791E-2</v>
      </c>
      <c r="P49" s="1048">
        <v>0.85</v>
      </c>
      <c r="Q49" s="1093">
        <f>IF($D43='2.Ieņēmumu aprēķins'!$E$7,'2.Ieņēmumu aprēķins'!$AL$87,IF($D43='2.Ieņēmumu aprēķins'!$J$7,'2.Ieņēmumu aprēķins'!$AQ$87,'2.Ieņēmumu aprēķins'!$AV$87))</f>
        <v>0</v>
      </c>
      <c r="R49" s="1041">
        <f t="shared" si="39"/>
        <v>2E-3</v>
      </c>
      <c r="S49" s="1046">
        <f t="shared" si="40"/>
        <v>0</v>
      </c>
      <c r="T49" s="1044">
        <f t="shared" si="41"/>
        <v>0</v>
      </c>
      <c r="U49" s="1044">
        <f t="shared" si="42"/>
        <v>0</v>
      </c>
      <c r="V49" s="1044">
        <f t="shared" si="43"/>
        <v>0.64859542935046188</v>
      </c>
      <c r="W49" s="1043">
        <f t="shared" si="44"/>
        <v>0.35140457064953817</v>
      </c>
      <c r="X49" s="1093">
        <f t="shared" si="45"/>
        <v>0</v>
      </c>
      <c r="Y49" s="1041">
        <f t="shared" si="46"/>
        <v>2E-3</v>
      </c>
      <c r="Z49" s="1026" t="str">
        <f t="shared" si="47"/>
        <v>Segts</v>
      </c>
      <c r="AB49" s="1025">
        <f t="shared" si="48"/>
        <v>352013150.24481791</v>
      </c>
      <c r="AC49" s="1025">
        <f t="shared" si="49"/>
        <v>0</v>
      </c>
      <c r="AD49" s="1025">
        <f t="shared" si="50"/>
        <v>0</v>
      </c>
      <c r="AF49" s="1024">
        <f t="shared" si="51"/>
        <v>352013150.24481791</v>
      </c>
      <c r="AG49" s="1024">
        <f t="shared" si="52"/>
        <v>352013150.24481791</v>
      </c>
      <c r="AH49" s="1024">
        <f t="shared" si="53"/>
        <v>352013150.24481791</v>
      </c>
    </row>
    <row r="50" spans="2:34" x14ac:dyDescent="0.25">
      <c r="B50" s="1040">
        <f t="shared" si="54"/>
        <v>2031</v>
      </c>
      <c r="C50" s="1053">
        <f t="shared" si="37"/>
        <v>378501163.11121416</v>
      </c>
      <c r="D50" s="1052">
        <f t="shared" si="38"/>
        <v>378501163.11121416</v>
      </c>
      <c r="E50" s="1055">
        <f>IF($D43='2.Ieņēmumu aprēķins'!$E$7,'2.Ieņēmumu aprēķins'!$AM$91,IF($D43='2.Ieņēmumu aprēķins'!$J$7,'2.Ieņēmumu aprēķins'!$AR$91,'2.Ieņēmumu aprēķins'!$AW$91))</f>
        <v>0</v>
      </c>
      <c r="F50" s="1055">
        <f>IF($D43='2.Ieņēmumu aprēķins'!$E$7,'2.Ieņēmumu aprēķins'!$AM$92,IF($D43='2.Ieņēmumu aprēķins'!$J$7,'2.Ieņēmumu aprēķins'!$AR$92,'2.Ieņēmumu aprēķins'!$AW$92))</f>
        <v>0</v>
      </c>
      <c r="G50" s="1055">
        <f>IF($D43='2.Ieņēmumu aprēķins'!$E$7,'2.Ieņēmumu aprēķins'!$AM$93,IF($D43='2.Ieņēmumu aprēķins'!$J$7,'2.Ieņēmumu aprēķins'!$AR$93,'2.Ieņēmumu aprēķins'!$AW$93))</f>
        <v>0</v>
      </c>
      <c r="H50" s="1055">
        <f>IF($D43='2.Ieņēmumu aprēķins'!$E$7,'2.Ieņēmumu aprēķins'!$AM$94,IF($D43='2.Ieņēmumu aprēķins'!$J$7,'2.Ieņēmumu aprēķins'!$AR$94,'2.Ieņēmumu aprēķins'!$AW$94))</f>
        <v>249813127.13962552</v>
      </c>
      <c r="I50" s="1055">
        <f>IF($D43='2.Ieņēmumu aprēķins'!$E$7,'2.Ieņēmumu aprēķins'!$AM$95+'2.Ieņēmumu aprēķins'!$AM$96,IF($D43='2.Ieņēmumu aprēķins'!$J$7,'2.Ieņēmumu aprēķins'!$AR$95+'2.Ieņēmumu aprēķins'!$AR$96,'2.Ieņēmumu aprēķins'!$AW$95+'2.Ieņēmumu aprēķins'!$AW$96))</f>
        <v>128688035.97158866</v>
      </c>
      <c r="J50" s="1054">
        <f>IF($D43='2.Ieņēmumu aprēķins'!$E$7,'2.Ieņēmumu aprēķins'!$AM$97,IF($D43='2.Ieņēmumu aprēķins'!$J$7,'2.Ieņēmumu aprēķins'!$AR$97,'2.Ieņēmumu aprēķins'!$AW$97))</f>
        <v>0</v>
      </c>
      <c r="K50" s="1049">
        <f>IF($D43='2.Ieņēmumu aprēķins'!$E$7,'2.Ieņēmumu aprēķins'!$AM$98+'2.Ieņēmumu aprēķins'!$AM$99,IF($D43='2.Ieņēmumu aprēķins'!$J$7,'2.Ieņēmumu aprēķins'!$AR$98+'2.Ieņēmumu aprēķins'!$AR$99,'2.Ieņēmumu aprēķins'!$AW$98+'2.Ieņēmumu aprēķins'!$AW$99))</f>
        <v>2069997.3350400003</v>
      </c>
      <c r="L50" s="1098">
        <f>IF($D43='2.Ieņēmumu aprēķins'!$E$7,'2.Ieņēmumu aprēķins'!$AL$91,IF($D43='2.Ieņēmumu aprēķins'!$J$7,'2.Ieņēmumu aprēķins'!$AQ$91,'2.Ieņēmumu aprēķins'!$AV$91))</f>
        <v>0</v>
      </c>
      <c r="M50" s="1045">
        <f>IF($D43='2.Ieņēmumu aprēķins'!$E$7,'2.Ieņēmumu aprēķins'!$AL$92,IF($D43='2.Ieņēmumu aprēķins'!$J$7,'2.Ieņēmumu aprēķins'!$AQ$92,'2.Ieņēmumu aprēķins'!$AV$92))</f>
        <v>0</v>
      </c>
      <c r="N50" s="1045">
        <f>IF($D43='2.Ieņēmumu aprēķins'!$E$7,'2.Ieņēmumu aprēķins'!$AL$93,IF($D43='2.Ieņēmumu aprēķins'!$J$7,'2.Ieņēmumu aprēķins'!$AQ$93,'2.Ieņēmumu aprēķins'!$AV$93))</f>
        <v>0</v>
      </c>
      <c r="O50" s="1044">
        <f>IF($D43='2.Ieņēmumu aprēķins'!$E$7,'2.Ieņēmumu aprēķins'!$AL$94,IF($D43='2.Ieņēmumu aprēķins'!$J$7,'2.Ieņēmumu aprēķins'!$AQ$94,'2.Ieņēmumu aprēķins'!$AV$94))</f>
        <v>1.3227905730239235E-2</v>
      </c>
      <c r="P50" s="1048">
        <v>0.85</v>
      </c>
      <c r="Q50" s="1093">
        <f>IF($D43='2.Ieņēmumu aprēķins'!$E$7,'2.Ieņēmumu aprēķins'!$AL$97,IF($D43='2.Ieņēmumu aprēķins'!$J$7,'2.Ieņēmumu aprēķins'!$AQ$97,'2.Ieņēmumu aprēķins'!$AV$97))</f>
        <v>0</v>
      </c>
      <c r="R50" s="1041">
        <f t="shared" si="39"/>
        <v>2E-3</v>
      </c>
      <c r="S50" s="1046">
        <f t="shared" si="40"/>
        <v>0</v>
      </c>
      <c r="T50" s="1044">
        <f t="shared" si="41"/>
        <v>0</v>
      </c>
      <c r="U50" s="1044">
        <f t="shared" si="42"/>
        <v>0</v>
      </c>
      <c r="V50" s="1044">
        <f t="shared" si="43"/>
        <v>0.66000623376214962</v>
      </c>
      <c r="W50" s="1043">
        <f t="shared" si="44"/>
        <v>0.33999376623785044</v>
      </c>
      <c r="X50" s="1093">
        <f t="shared" si="45"/>
        <v>0</v>
      </c>
      <c r="Y50" s="1041">
        <f t="shared" si="46"/>
        <v>2E-3</v>
      </c>
      <c r="Z50" s="1026" t="str">
        <f t="shared" si="47"/>
        <v>Segts</v>
      </c>
      <c r="AB50" s="1025">
        <f t="shared" si="48"/>
        <v>378501163.11121416</v>
      </c>
      <c r="AC50" s="1025">
        <f t="shared" si="49"/>
        <v>0</v>
      </c>
      <c r="AD50" s="1025">
        <f t="shared" si="50"/>
        <v>0</v>
      </c>
      <c r="AF50" s="1024">
        <f t="shared" si="51"/>
        <v>378501163.11121416</v>
      </c>
      <c r="AG50" s="1024">
        <f t="shared" si="52"/>
        <v>378501163.11121416</v>
      </c>
      <c r="AH50" s="1024">
        <f t="shared" si="53"/>
        <v>378501163.11121416</v>
      </c>
    </row>
    <row r="51" spans="2:34" x14ac:dyDescent="0.25">
      <c r="B51" s="1040">
        <f t="shared" si="54"/>
        <v>2032</v>
      </c>
      <c r="C51" s="1053">
        <f t="shared" si="37"/>
        <v>407585635.39024627</v>
      </c>
      <c r="D51" s="1052">
        <f t="shared" si="38"/>
        <v>407585635.39024627</v>
      </c>
      <c r="E51" s="1055">
        <f>IF($D43='2.Ieņēmumu aprēķins'!$E$7,'2.Ieņēmumu aprēķins'!$AM$101,IF($D43='2.Ieņēmumu aprēķins'!$J$7,'2.Ieņēmumu aprēķins'!$AR$101,'2.Ieņēmumu aprēķins'!$AW$101))</f>
        <v>0</v>
      </c>
      <c r="F51" s="1055">
        <f>IF($D43='2.Ieņēmumu aprēķins'!$E$7,'2.Ieņēmumu aprēķins'!$AM$102,IF($D43='2.Ieņēmumu aprēķins'!$J$7,'2.Ieņēmumu aprēķins'!$AR$102,'2.Ieņēmumu aprēķins'!$AW$102))</f>
        <v>0</v>
      </c>
      <c r="G51" s="1055">
        <f>IF($D43='2.Ieņēmumu aprēķins'!$E$7,'2.Ieņēmumu aprēķins'!$AM$103,IF($D43='2.Ieņēmumu aprēķins'!$J$7,'2.Ieņēmumu aprēķins'!$AR$103,'2.Ieņēmumu aprēķins'!$AW$103))</f>
        <v>0</v>
      </c>
      <c r="H51" s="1055">
        <f>IF($D43='2.Ieņēmumu aprēķins'!$E$7,'2.Ieņēmumu aprēķins'!$AM$104,IF($D43='2.Ieņēmumu aprēķins'!$J$7,'2.Ieņēmumu aprēķins'!$AR$104,'2.Ieņēmumu aprēķins'!$AW$104))</f>
        <v>273580095.86959016</v>
      </c>
      <c r="I51" s="1055">
        <f>IF($D43='2.Ieņēmumu aprēķins'!$E$7,'2.Ieņēmumu aprēķins'!$AM$105+'2.Ieņēmumu aprēķins'!$AM$106,IF($D43='2.Ieņēmumu aprēķins'!$J$7,'2.Ieņēmumu aprēķins'!$AR$105+'2.Ieņēmumu aprēķins'!$AR$106,'2.Ieņēmumu aprēķins'!$AW$105+'2.Ieņēmumu aprēķins'!$AW$106))</f>
        <v>134005539.52065615</v>
      </c>
      <c r="J51" s="1054">
        <f>IF($D43='2.Ieņēmumu aprēķins'!$E$7,'2.Ieņēmumu aprēķins'!$AM$107,IF($D43='2.Ieņēmumu aprēķins'!$J$7,'2.Ieņēmumu aprēķins'!$AR$107,'2.Ieņēmumu aprēķins'!$AW$107))</f>
        <v>0</v>
      </c>
      <c r="K51" s="1049">
        <f>IF($D43='2.Ieņēmumu aprēķins'!$E$7,'2.Ieņēmumu aprēķins'!$AM$108+'2.Ieņēmumu aprēķins'!$AM$109,IF($D43='2.Ieņēmumu aprēķins'!$J$7,'2.Ieņēmumu aprēķins'!$AR$108+'2.Ieņēmumu aprēķins'!$AR$109,'2.Ieņēmumu aprēķins'!$AW$108+'2.Ieņēmumu aprēķins'!$AW$109))</f>
        <v>2159145.1446719998</v>
      </c>
      <c r="L51" s="1098">
        <f>IF($D43='2.Ieņēmumu aprēķins'!$E$7,'2.Ieņēmumu aprēķins'!$AL$101,IF($D43='2.Ieņēmumu aprēķins'!$J$7,'2.Ieņēmumu aprēķins'!$AQ$101,'2.Ieņēmumu aprēķins'!$AV$101))</f>
        <v>0</v>
      </c>
      <c r="M51" s="1045">
        <f>IF($D43='2.Ieņēmumu aprēķins'!$E$7,'2.Ieņēmumu aprēķins'!$AL$102,IF($D43='2.Ieņēmumu aprēķins'!$J$7,'2.Ieņēmumu aprēķins'!$AQ$102,'2.Ieņēmumu aprēķins'!$AV$102))</f>
        <v>0</v>
      </c>
      <c r="N51" s="1045">
        <f>IF($D43='2.Ieņēmumu aprēķins'!$E$7,'2.Ieņēmumu aprēķins'!$AL$103,IF($D43='2.Ieņēmumu aprēķins'!$J$7,'2.Ieņēmumu aprēķins'!$AQ$103,'2.Ieņēmumu aprēķins'!$AV$103))</f>
        <v>0</v>
      </c>
      <c r="O51" s="1044">
        <f>IF($D43='2.Ieņēmumu aprēķins'!$E$7,'2.Ieņēmumu aprēķins'!$AL$104,IF($D43='2.Ieņēmumu aprēķins'!$J$7,'2.Ieņēmumu aprēķins'!$AQ$104,'2.Ieņēmumu aprēķins'!$AV$104))</f>
        <v>1.3958881335800448E-2</v>
      </c>
      <c r="P51" s="1048">
        <v>0.85</v>
      </c>
      <c r="Q51" s="1093">
        <f>IF($D43='2.Ieņēmumu aprēķins'!$E$7,'2.Ieņēmumu aprēķins'!$AL$107,IF($D43='2.Ieņēmumu aprēķins'!$J$7,'2.Ieņēmumu aprēķins'!$AQ$107,'2.Ieņēmumu aprēķins'!$AV$107))</f>
        <v>0</v>
      </c>
      <c r="R51" s="1041">
        <f t="shared" si="39"/>
        <v>2E-3</v>
      </c>
      <c r="S51" s="1046">
        <f t="shared" si="40"/>
        <v>0</v>
      </c>
      <c r="T51" s="1044">
        <f t="shared" si="41"/>
        <v>0</v>
      </c>
      <c r="U51" s="1044">
        <f t="shared" si="42"/>
        <v>0</v>
      </c>
      <c r="V51" s="1044">
        <f t="shared" si="43"/>
        <v>0.67122114254014031</v>
      </c>
      <c r="W51" s="1043">
        <f t="shared" si="44"/>
        <v>0.32877885745985974</v>
      </c>
      <c r="X51" s="1093">
        <f t="shared" si="45"/>
        <v>0</v>
      </c>
      <c r="Y51" s="1041">
        <f t="shared" si="46"/>
        <v>2E-3</v>
      </c>
      <c r="Z51" s="1026" t="str">
        <f t="shared" si="47"/>
        <v>Segts</v>
      </c>
      <c r="AB51" s="1025">
        <f t="shared" si="48"/>
        <v>407585635.39024627</v>
      </c>
      <c r="AC51" s="1025">
        <f t="shared" si="49"/>
        <v>0</v>
      </c>
      <c r="AD51" s="1025">
        <f t="shared" si="50"/>
        <v>0</v>
      </c>
      <c r="AF51" s="1024">
        <f t="shared" si="51"/>
        <v>407585635.39024627</v>
      </c>
      <c r="AG51" s="1024">
        <f t="shared" si="52"/>
        <v>407585635.39024627</v>
      </c>
      <c r="AH51" s="1024">
        <f t="shared" si="53"/>
        <v>407585635.39024627</v>
      </c>
    </row>
    <row r="52" spans="2:34" x14ac:dyDescent="0.25">
      <c r="B52" s="1040">
        <f t="shared" si="54"/>
        <v>2033</v>
      </c>
      <c r="C52" s="1053">
        <f t="shared" si="37"/>
        <v>438029269.40680027</v>
      </c>
      <c r="D52" s="1052">
        <f t="shared" si="38"/>
        <v>438029269.40680027</v>
      </c>
      <c r="E52" s="1055">
        <f>IF($D43='2.Ieņēmumu aprēķins'!$E$7,'2.Ieņēmumu aprēķins'!$AM$111,IF($D43='2.Ieņēmumu aprēķins'!$J$7,'2.Ieņēmumu aprēķins'!$AR$111,'2.Ieņēmumu aprēķins'!$AW$111))</f>
        <v>0</v>
      </c>
      <c r="F52" s="1055">
        <f>IF($D43='2.Ieņēmumu aprēķins'!$E$7,'2.Ieņēmumu aprēķins'!$AM$112,IF($D43='2.Ieņēmumu aprēķins'!$J$7,'2.Ieņēmumu aprēķins'!$AR$112,'2.Ieņēmumu aprēķins'!$AW$112))</f>
        <v>0</v>
      </c>
      <c r="G52" s="1055">
        <f>IF($D43='2.Ieņēmumu aprēķins'!$E$7,'2.Ieņēmumu aprēķins'!$AM$113,IF($D43='2.Ieņēmumu aprēķins'!$J$7,'2.Ieņēmumu aprēķins'!$AR$113,'2.Ieņēmumu aprēķins'!$AW$113))</f>
        <v>0</v>
      </c>
      <c r="H52" s="1055">
        <f>IF($D43='2.Ieņēmumu aprēķins'!$E$7,'2.Ieņēmumu aprēķins'!$AM$114,IF($D43='2.Ieņēmumu aprēķins'!$J$7,'2.Ieņēmumu aprēķins'!$AR$114,'2.Ieņēmumu aprēķins'!$AW$114))</f>
        <v>298605596.8196069</v>
      </c>
      <c r="I52" s="1055">
        <f>IF($D43='2.Ieņēmumu aprēķins'!$E$7,'2.Ieņēmumu aprēķins'!$AM$115+'2.Ieņēmumu aprēķins'!$AM$116,IF($D43='2.Ieņēmumu aprēķins'!$J$7,'2.Ieņēmumu aprēķins'!$AR$115+'2.Ieņēmumu aprēķins'!$AR$116,'2.Ieņēmumu aprēķins'!$AW$115+'2.Ieņēmumu aprēķins'!$AW$116))</f>
        <v>139423672.58719334</v>
      </c>
      <c r="J52" s="1054">
        <f>IF($D43='2.Ieņēmumu aprēķins'!$E$7,'2.Ieņēmumu aprēķins'!$AM$117,IF($D43='2.Ieņēmumu aprēķins'!$J$7,'2.Ieņēmumu aprēķins'!$AR$117,'2.Ieņēmumu aprēķins'!$AW$117))</f>
        <v>0</v>
      </c>
      <c r="K52" s="1049">
        <f>IF($D43='2.Ieņēmumu aprēķins'!$E$7,'2.Ieņēmumu aprēķins'!$AM$118+'2.Ieņēmumu aprēķins'!$AM$119,IF($D43='2.Ieņēmumu aprēķins'!$J$7,'2.Ieņēmumu aprēķins'!$AR$118+'2.Ieņēmumu aprēķins'!$AR$119,'2.Ieņēmumu aprēķins'!$AW$118+'2.Ieņēmumu aprēķins'!$AW$119))</f>
        <v>2248922.582808</v>
      </c>
      <c r="L52" s="1098">
        <f>IF($D43='2.Ieņēmumu aprēķins'!$E$7,'2.Ieņēmumu aprēķins'!$AL$111,IF($D43='2.Ieņēmumu aprēķins'!$J$7,'2.Ieņēmumu aprēķins'!$AQ$111,'2.Ieņēmumu aprēķins'!$AV$111))</f>
        <v>0</v>
      </c>
      <c r="M52" s="1045">
        <f>IF($D43='2.Ieņēmumu aprēķins'!$E$7,'2.Ieņēmumu aprēķins'!$AL$112,IF($D43='2.Ieņēmumu aprēķins'!$J$7,'2.Ieņēmumu aprēķins'!$AQ$112,'2.Ieņēmumu aprēķins'!$AV$112))</f>
        <v>0</v>
      </c>
      <c r="N52" s="1045">
        <f>IF($D43='2.Ieņēmumu aprēķins'!$E$7,'2.Ieņēmumu aprēķins'!$AL$113,IF($D43='2.Ieņēmumu aprēķins'!$J$7,'2.Ieņēmumu aprēķins'!$AQ$113,'2.Ieņēmumu aprēķins'!$AV$113))</f>
        <v>0</v>
      </c>
      <c r="O52" s="1044">
        <f>IF($D43='2.Ieņēmumu aprēķins'!$E$7,'2.Ieņēmumu aprēķins'!$AL$114,IF($D43='2.Ieņēmumu aprēķins'!$J$7,'2.Ieņēmumu aprēķins'!$AQ$114,'2.Ieņēmumu aprēķins'!$AV$114))</f>
        <v>1.4702719053766819E-2</v>
      </c>
      <c r="P52" s="1048">
        <v>0.85</v>
      </c>
      <c r="Q52" s="1093">
        <f>IF($D43='2.Ieņēmumu aprēķins'!$E$7,'2.Ieņēmumu aprēķins'!$AL$117,IF($D43='2.Ieņēmumu aprēķins'!$J$7,'2.Ieņēmumu aprēķins'!$AQ$117,'2.Ieņēmumu aprēķins'!$AV$117))</f>
        <v>0</v>
      </c>
      <c r="R52" s="1041">
        <f t="shared" si="39"/>
        <v>2E-3</v>
      </c>
      <c r="S52" s="1046">
        <f t="shared" si="40"/>
        <v>0</v>
      </c>
      <c r="T52" s="1044">
        <f t="shared" si="41"/>
        <v>0</v>
      </c>
      <c r="U52" s="1044">
        <f t="shared" si="42"/>
        <v>0</v>
      </c>
      <c r="V52" s="1044">
        <f t="shared" si="43"/>
        <v>0.68170238309415387</v>
      </c>
      <c r="W52" s="1043">
        <f t="shared" si="44"/>
        <v>0.31829761690584601</v>
      </c>
      <c r="X52" s="1093">
        <f t="shared" si="45"/>
        <v>0</v>
      </c>
      <c r="Y52" s="1041">
        <f t="shared" si="46"/>
        <v>2E-3</v>
      </c>
      <c r="Z52" s="1026" t="str">
        <f t="shared" si="47"/>
        <v>Segts</v>
      </c>
      <c r="AB52" s="1025">
        <f t="shared" si="48"/>
        <v>438029269.40680027</v>
      </c>
      <c r="AC52" s="1025">
        <f t="shared" si="49"/>
        <v>0</v>
      </c>
      <c r="AD52" s="1025">
        <f t="shared" si="50"/>
        <v>0</v>
      </c>
      <c r="AF52" s="1024">
        <f t="shared" si="51"/>
        <v>438029269.40680027</v>
      </c>
      <c r="AG52" s="1024">
        <f t="shared" si="52"/>
        <v>438029269.40680027</v>
      </c>
      <c r="AH52" s="1024">
        <f t="shared" si="53"/>
        <v>438029269.40680027</v>
      </c>
    </row>
    <row r="53" spans="2:34" x14ac:dyDescent="0.25">
      <c r="B53" s="1040">
        <f t="shared" si="54"/>
        <v>2034</v>
      </c>
      <c r="C53" s="1053">
        <f t="shared" si="37"/>
        <v>470309829.39299935</v>
      </c>
      <c r="D53" s="1056">
        <f t="shared" si="38"/>
        <v>470309829.39299935</v>
      </c>
      <c r="E53" s="1055">
        <f>IF($D43='2.Ieņēmumu aprēķins'!$E$7,'2.Ieņēmumu aprēķins'!$AM$121,IF($D43='2.Ieņēmumu aprēķins'!$J$7,'2.Ieņēmumu aprēķins'!$AR$121,'2.Ieņēmumu aprēķins'!$AW$121))</f>
        <v>0</v>
      </c>
      <c r="F53" s="1055">
        <f>IF($D43='2.Ieņēmumu aprēķins'!$E$7,'2.Ieņēmumu aprēķins'!$AM$122,IF($D43='2.Ieņēmumu aprēķins'!$J$7,'2.Ieņēmumu aprēķins'!$AR$122,'2.Ieņēmumu aprēķins'!$AW$122))</f>
        <v>0</v>
      </c>
      <c r="G53" s="1055">
        <f>IF($D43='2.Ieņēmumu aprēķins'!$E$7,'2.Ieņēmumu aprēķins'!$AM$123,IF($D43='2.Ieņēmumu aprēķins'!$J$7,'2.Ieņēmumu aprēķins'!$AR$123,'2.Ieņēmumu aprēķins'!$AW$123))</f>
        <v>0</v>
      </c>
      <c r="H53" s="1055">
        <f>IF($D43='2.Ieņēmumu aprēķins'!$E$7,'2.Ieņēmumu aprēķins'!$AM$124,IF($D43='2.Ieņēmumu aprēķins'!$J$7,'2.Ieņēmumu aprēķins'!$AR$124,'2.Ieņēmumu aprēķins'!$AW$124))</f>
        <v>325278082.8492105</v>
      </c>
      <c r="I53" s="1055">
        <f>IF($D43='2.Ieņēmumu aprēķins'!$E$7,'2.Ieņēmumu aprēķins'!$AM$125+'2.Ieņēmumu aprēķins'!$AM$126,IF($D43='2.Ieņēmumu aprēķins'!$J$7,'2.Ieņēmumu aprēķins'!$AR$125+'2.Ieņēmumu aprēķins'!$AR$126,'2.Ieņēmumu aprēķins'!$AW$125+'2.Ieņēmumu aprēķins'!$AW$126))</f>
        <v>145031746.54378891</v>
      </c>
      <c r="J53" s="1054">
        <f>IF($D43='2.Ieņēmumu aprēķins'!$E$7,'2.Ieņēmumu aprēķins'!$AM$127,IF($D43='2.Ieņēmumu aprēķins'!$J$7,'2.Ieņēmumu aprēķins'!$AR$127,'2.Ieņēmumu aprēķins'!$AW$127))</f>
        <v>0</v>
      </c>
      <c r="K53" s="1049">
        <f>IF($D43='2.Ieņēmumu aprēķins'!$E$7,'2.Ieņēmumu aprēķins'!$AM$128+'2.Ieņēmumu aprēķins'!$AM$129,IF($D43='2.Ieņēmumu aprēķins'!$J$7,'2.Ieņēmumu aprēķins'!$AR$128+'2.Ieņēmumu aprēķins'!$AR$129,'2.Ieņēmumu aprēķins'!$AW$128+'2.Ieņēmumu aprēķins'!$AW$129))</f>
        <v>2341313.4122880003</v>
      </c>
      <c r="L53" s="1098">
        <f>IF($D43='2.Ieņēmumu aprēķins'!$E$7,'2.Ieņēmumu aprēķins'!$AL$121,IF($D43='2.Ieņēmumu aprēķins'!$J$7,'2.Ieņēmumu aprēķins'!$AQ$121,'2.Ieņēmumu aprēķins'!$AV$121))</f>
        <v>0</v>
      </c>
      <c r="M53" s="1045">
        <f>IF($D43='2.Ieņēmumu aprēķins'!$E$7,'2.Ieņēmumu aprēķins'!$AL$122,IF($D43='2.Ieņēmumu aprēķins'!$J$7,'2.Ieņēmumu aprēķins'!$AQ$122,'2.Ieņēmumu aprēķins'!$AV$122))</f>
        <v>0</v>
      </c>
      <c r="N53" s="1045">
        <f>IF($D43='2.Ieņēmumu aprēķins'!$E$7,'2.Ieņēmumu aprēķins'!$AL$123,IF($D43='2.Ieņēmumu aprēķins'!$J$7,'2.Ieņēmumu aprēķins'!$AQ$123,'2.Ieņēmumu aprēķins'!$AV$123))</f>
        <v>0</v>
      </c>
      <c r="O53" s="1044">
        <f>IF($D43='2.Ieņēmumu aprēķins'!$E$7,'2.Ieņēmumu aprēķins'!$AL$124,IF($D43='2.Ieņēmumu aprēķins'!$J$7,'2.Ieņēmumu aprēķins'!$AQ$124,'2.Ieņēmumu aprēķins'!$AV$124))</f>
        <v>1.5454556792342188E-2</v>
      </c>
      <c r="P53" s="1048">
        <v>0.85</v>
      </c>
      <c r="Q53" s="1093">
        <f>IF($D43='2.Ieņēmumu aprēķins'!$E$7,'2.Ieņēmumu aprēķins'!$AL$127,IF($D43='2.Ieņēmumu aprēķins'!$J$7,'2.Ieņēmumu aprēķins'!$AQ$127,'2.Ieņēmumu aprēķins'!$AV$127))</f>
        <v>0</v>
      </c>
      <c r="R53" s="1041">
        <f t="shared" si="39"/>
        <v>2E-3</v>
      </c>
      <c r="S53" s="1046">
        <f t="shared" si="40"/>
        <v>0</v>
      </c>
      <c r="T53" s="1044">
        <f t="shared" si="41"/>
        <v>0</v>
      </c>
      <c r="U53" s="1044">
        <f t="shared" si="42"/>
        <v>0</v>
      </c>
      <c r="V53" s="1044">
        <f t="shared" si="43"/>
        <v>0.69162510013670642</v>
      </c>
      <c r="W53" s="1043">
        <f t="shared" si="44"/>
        <v>0.30837489986329369</v>
      </c>
      <c r="X53" s="1093">
        <f t="shared" si="45"/>
        <v>0</v>
      </c>
      <c r="Y53" s="1041">
        <f t="shared" si="46"/>
        <v>2E-3</v>
      </c>
      <c r="Z53" s="1026" t="str">
        <f t="shared" si="47"/>
        <v>Segts</v>
      </c>
      <c r="AB53" s="1025">
        <f t="shared" si="48"/>
        <v>470309829.39299935</v>
      </c>
      <c r="AC53" s="1025">
        <f t="shared" si="49"/>
        <v>0</v>
      </c>
      <c r="AD53" s="1025">
        <f t="shared" si="50"/>
        <v>0</v>
      </c>
      <c r="AF53" s="1024">
        <f t="shared" si="51"/>
        <v>470309829.39299935</v>
      </c>
      <c r="AG53" s="1024">
        <f t="shared" si="52"/>
        <v>470309829.39299935</v>
      </c>
      <c r="AH53" s="1024">
        <f t="shared" si="53"/>
        <v>470309829.39299935</v>
      </c>
    </row>
    <row r="54" spans="2:34" x14ac:dyDescent="0.25">
      <c r="B54" s="1040">
        <f t="shared" si="54"/>
        <v>2035</v>
      </c>
      <c r="C54" s="1053">
        <f t="shared" si="37"/>
        <v>504506651.47597456</v>
      </c>
      <c r="D54" s="1052">
        <f t="shared" si="38"/>
        <v>504506651.47597456</v>
      </c>
      <c r="E54" s="1051">
        <f>IF($D43='2.Ieņēmumu aprēķins'!$E$7,'2.Ieņēmumu aprēķins'!$AM$131,IF($D43='2.Ieņēmumu aprēķins'!$J$7,'2.Ieņēmumu aprēķins'!$AR$131,'2.Ieņēmumu aprēķins'!$AW$131))</f>
        <v>0</v>
      </c>
      <c r="F54" s="1051">
        <f>IF($D43='2.Ieņēmumu aprēķins'!$E$7,'2.Ieņēmumu aprēķins'!$AM$132,IF($D43='2.Ieņēmumu aprēķins'!$J$7,'2.Ieņēmumu aprēķins'!$AR$132,'2.Ieņēmumu aprēķins'!$AW$132))</f>
        <v>0</v>
      </c>
      <c r="G54" s="1051">
        <f>IF($D43='2.Ieņēmumu aprēķins'!$E$7,'2.Ieņēmumu aprēķins'!$AM$133,IF($D43='2.Ieņēmumu aprēķins'!$J$7,'2.Ieņēmumu aprēķins'!$AR$133,'2.Ieņēmumu aprēķins'!$AW$133))</f>
        <v>0</v>
      </c>
      <c r="H54" s="1051">
        <f>IF($D43='2.Ieņēmumu aprēķins'!$E$7,'2.Ieņēmumu aprēķins'!$AM$134,IF($D43='2.Ieņēmumu aprēķins'!$J$7,'2.Ieņēmumu aprēķins'!$AR$134,'2.Ieņēmumu aprēķins'!$AW$134))</f>
        <v>353709881.57110214</v>
      </c>
      <c r="I54" s="1051">
        <f>IF($D43='2.Ieņēmumu aprēķins'!$E$7,'2.Ieņēmumu aprēķins'!$AM$135+'2.Ieņēmumu aprēķins'!$AM$136,IF($D43='2.Ieņēmumu aprēķins'!$J$7,'2.Ieņēmumu aprēķins'!$AR$135+'2.Ieņēmumu aprēķins'!$AR$136,'2.Ieņēmumu aprēķins'!$AW$135+'2.Ieņēmumu aprēķins'!$AW$136))</f>
        <v>150796769.90487242</v>
      </c>
      <c r="J54" s="1050">
        <f>IF($D43='2.Ieņēmumu aprēķins'!$E$7,'2.Ieņēmumu aprēķins'!$AM$137,IF($D43='2.Ieņēmumu aprēķins'!$J$7,'2.Ieņēmumu aprēķins'!$AR$137,'2.Ieņēmumu aprēķins'!$AW$137))</f>
        <v>0</v>
      </c>
      <c r="K54" s="1049">
        <f>IF($D43='2.Ieņēmumu aprēķins'!$E$7,'2.Ieņēmumu aprēķins'!$AM$138+'2.Ieņēmumu aprēķins'!$AM$139,IF($D43='2.Ieņēmumu aprēķins'!$J$7,'2.Ieņēmumu aprēķins'!$AR$138+'2.Ieņēmumu aprēķins'!$AR$139,'2.Ieņēmumu aprēķins'!$AW$138+'2.Ieņēmumu aprēķins'!$AW$139))</f>
        <v>2437630.4721599999</v>
      </c>
      <c r="L54" s="1098">
        <f>IF($D43='2.Ieņēmumu aprēķins'!$E$7,'2.Ieņēmumu aprēķins'!$AL$131,IF($D43='2.Ieņēmumu aprēķins'!$J$7,'2.Ieņēmumu aprēķins'!$AQ$131,'2.Ieņēmumu aprēķins'!$AV$131))</f>
        <v>0</v>
      </c>
      <c r="M54" s="1045">
        <f>IF($D43='2.Ieņēmumu aprēķins'!$E$7,'2.Ieņēmumu aprēķins'!$AL$132,IF($D43='2.Ieņēmumu aprēķins'!$J$7,'2.Ieņēmumu aprēķins'!$AQ$132,'2.Ieņēmumu aprēķins'!$AV$132))</f>
        <v>0</v>
      </c>
      <c r="N54" s="1045">
        <f>IF($D43='2.Ieņēmumu aprēķins'!$E$7,'2.Ieņēmumu aprēķins'!$AL$133,IF($D43='2.Ieņēmumu aprēķins'!$J$7,'2.Ieņēmumu aprēķins'!$AQ$133,'2.Ieņēmumu aprēķins'!$AV$133))</f>
        <v>0</v>
      </c>
      <c r="O54" s="1044">
        <f>IF($D43='2.Ieņēmumu aprēķins'!$E$7,'2.Ieņēmumu aprēķins'!$AL$134,IF($D43='2.Ieņēmumu aprēķins'!$J$7,'2.Ieņēmumu aprēķins'!$AQ$134,'2.Ieņēmumu aprēķins'!$AV$134))</f>
        <v>1.6212705604439347E-2</v>
      </c>
      <c r="P54" s="1048">
        <v>0.85</v>
      </c>
      <c r="Q54" s="1093">
        <f>IF($D43='2.Ieņēmumu aprēķins'!$E$7,'2.Ieņēmumu aprēķins'!$AL$137,IF($D43='2.Ieņēmumu aprēķins'!$J$7,'2.Ieņēmumu aprēķins'!$AQ$137,'2.Ieņēmumu aprēķins'!$AV$137))</f>
        <v>0</v>
      </c>
      <c r="R54" s="1041">
        <f t="shared" si="39"/>
        <v>2E-3</v>
      </c>
      <c r="S54" s="1046">
        <f t="shared" si="40"/>
        <v>0</v>
      </c>
      <c r="T54" s="1044">
        <f t="shared" si="41"/>
        <v>0</v>
      </c>
      <c r="U54" s="1044">
        <f t="shared" si="42"/>
        <v>0</v>
      </c>
      <c r="V54" s="1044">
        <f t="shared" si="43"/>
        <v>0.70110053165066422</v>
      </c>
      <c r="W54" s="1043">
        <f t="shared" si="44"/>
        <v>0.29889946834933573</v>
      </c>
      <c r="X54" s="1093">
        <f t="shared" si="45"/>
        <v>0</v>
      </c>
      <c r="Y54" s="1041">
        <f t="shared" si="46"/>
        <v>2E-3</v>
      </c>
      <c r="Z54" s="1026" t="str">
        <f t="shared" si="47"/>
        <v>Segts</v>
      </c>
      <c r="AB54" s="1025">
        <f t="shared" si="48"/>
        <v>504506651.47597456</v>
      </c>
      <c r="AC54" s="1025">
        <f t="shared" si="49"/>
        <v>0</v>
      </c>
      <c r="AD54" s="1025">
        <f t="shared" si="50"/>
        <v>0</v>
      </c>
      <c r="AF54" s="1024">
        <f t="shared" si="51"/>
        <v>504506651.47597456</v>
      </c>
      <c r="AG54" s="1024">
        <f t="shared" si="52"/>
        <v>504506651.47597456</v>
      </c>
      <c r="AH54" s="1024">
        <f t="shared" si="53"/>
        <v>504506651.47597456</v>
      </c>
    </row>
    <row r="55" spans="2:34" x14ac:dyDescent="0.25">
      <c r="B55" s="1040">
        <f>B54+5</f>
        <v>2040</v>
      </c>
      <c r="C55" s="1053">
        <f t="shared" si="37"/>
        <v>687174850.23871064</v>
      </c>
      <c r="D55" s="1052">
        <f t="shared" si="38"/>
        <v>687174850.23871064</v>
      </c>
      <c r="E55" s="1051">
        <f>IF($D43='2.Ieņēmumu aprēķins'!$E$7,'2.Ieņēmumu aprēķins'!$AM$181,IF($D43='2.Ieņēmumu aprēķins'!$J$7,'2.Ieņēmumu aprēķins'!$AR$181,'2.Ieņēmumu aprēķins'!$AW$181))</f>
        <v>0</v>
      </c>
      <c r="F55" s="1051">
        <f>IF($D43='2.Ieņēmumu aprēķins'!$E$7,'2.Ieņēmumu aprēķins'!$AM$182,IF($D43='2.Ieņēmumu aprēķins'!$J$7,'2.Ieņēmumu aprēķins'!$AR$182,'2.Ieņēmumu aprēķins'!$AW$182))</f>
        <v>0</v>
      </c>
      <c r="G55" s="1051">
        <f>IF($D43='2.Ieņēmumu aprēķins'!$E$7,'2.Ieņēmumu aprēķins'!$AM$183,IF($D43='2.Ieņēmumu aprēķins'!$J$7,'2.Ieņēmumu aprēķins'!$AR$183,'2.Ieņēmumu aprēķins'!$AW$183))</f>
        <v>0</v>
      </c>
      <c r="H55" s="1051">
        <f>IF($D43='2.Ieņēmumu aprēķins'!$E$7,'2.Ieņēmumu aprēķins'!$AM$184,IF($D43='2.Ieņēmumu aprēķins'!$J$7,'2.Ieņēmumu aprēķins'!$AR$184,'2.Ieņēmumu aprēķins'!$AW$184))</f>
        <v>506721849.04604584</v>
      </c>
      <c r="I55" s="1051">
        <f>IF($D43='2.Ieņēmumu aprēķins'!$E$7,'2.Ieņēmumu aprēķins'!$AM$185+'2.Ieņēmumu aprēķins'!$AM$186,IF($D43='2.Ieņēmumu aprēķins'!$J$7,'2.Ieņēmumu aprēķins'!$AR$185+'2.Ieņēmumu aprēķins'!$AR$186,'2.Ieņēmumu aprēķins'!$AW$185+'2.Ieņēmumu aprēķins'!$AW$186))</f>
        <v>180453001.1926648</v>
      </c>
      <c r="J55" s="1050">
        <f>IF($D43='2.Ieņēmumu aprēķins'!$E$7,'2.Ieņēmumu aprēķins'!$AM$187,IF($D43='2.Ieņēmumu aprēķins'!$J$7,'2.Ieņēmumu aprēķins'!$AR$187,'2.Ieņēmumu aprēķins'!$AW$187))</f>
        <v>0</v>
      </c>
      <c r="K55" s="1049">
        <f>IF($D43='2.Ieņēmumu aprēķins'!$E$7,'2.Ieņēmumu aprēķins'!$AM$188+'2.Ieņēmumu aprēķins'!$AM$189,IF($D43='2.Ieņēmumu aprēķins'!$J$7,'2.Ieņēmumu aprēķins'!$AR$188+'2.Ieņēmumu aprēķins'!$AR$189,'2.Ieņēmumu aprēķins'!$AW$188+'2.Ieņēmumu aprēķins'!$AW$189))</f>
        <v>2944188.5642400002</v>
      </c>
      <c r="L55" s="1098">
        <f>IF($D43='2.Ieņēmumu aprēķins'!$E$7,'2.Ieņēmumu aprēķins'!$AL$181,IF($D43='2.Ieņēmumu aprēķins'!$J$7,'2.Ieņēmumu aprēķins'!$AQ$181,'2.Ieņēmumu aprēķins'!$AV$181))</f>
        <v>0</v>
      </c>
      <c r="M55" s="1045">
        <f>IF($D43='2.Ieņēmumu aprēķins'!$E$7,'2.Ieņēmumu aprēķins'!$AL$182,IF($D43='2.Ieņēmumu aprēķins'!$J$7,'2.Ieņēmumu aprēķins'!$AQ$182,'2.Ieņēmumu aprēķins'!$AV$182))</f>
        <v>0</v>
      </c>
      <c r="N55" s="1045">
        <f>IF($D43='2.Ieņēmumu aprēķins'!$E$7,'2.Ieņēmumu aprēķins'!$AL$183,IF($D43='2.Ieņēmumu aprēķins'!$J$7,'2.Ieņēmumu aprēķins'!$AQ$183,'2.Ieņēmumu aprēķins'!$AV$183))</f>
        <v>0</v>
      </c>
      <c r="O55" s="1044">
        <f>IF($D43='2.Ieņēmumu aprēķins'!$E$7,'2.Ieņēmumu aprēķins'!$AL$184,IF($D43='2.Ieņēmumu aprēķins'!$J$7,'2.Ieņēmumu aprēķins'!$AQ$184,'2.Ieņēmumu aprēķins'!$AV$184))</f>
        <v>1.9669757888967219E-2</v>
      </c>
      <c r="P55" s="1048">
        <v>0.85</v>
      </c>
      <c r="Q55" s="1093">
        <f>IF($D43='2.Ieņēmumu aprēķins'!$E$7,'2.Ieņēmumu aprēķins'!$AL$187,IF($D43='2.Ieņēmumu aprēķins'!$J$7,'2.Ieņēmumu aprēķins'!$AQ$187,'2.Ieņēmumu aprēķins'!$AV$187))</f>
        <v>0</v>
      </c>
      <c r="R55" s="1041">
        <f t="shared" si="39"/>
        <v>2E-3</v>
      </c>
      <c r="S55" s="1046">
        <f t="shared" si="40"/>
        <v>0</v>
      </c>
      <c r="T55" s="1044">
        <f t="shared" si="41"/>
        <v>0</v>
      </c>
      <c r="U55" s="1044">
        <f t="shared" si="42"/>
        <v>0</v>
      </c>
      <c r="V55" s="1044">
        <f t="shared" si="43"/>
        <v>0.73739871136148383</v>
      </c>
      <c r="W55" s="1043">
        <f t="shared" si="44"/>
        <v>0.26260128863851623</v>
      </c>
      <c r="X55" s="1093">
        <f t="shared" si="45"/>
        <v>0</v>
      </c>
      <c r="Y55" s="1041">
        <f t="shared" si="46"/>
        <v>2E-3</v>
      </c>
      <c r="Z55" s="1026" t="str">
        <f t="shared" si="47"/>
        <v>Segts</v>
      </c>
      <c r="AB55" s="1025">
        <f t="shared" si="48"/>
        <v>687174850.23871064</v>
      </c>
      <c r="AC55" s="1025">
        <f t="shared" si="49"/>
        <v>0</v>
      </c>
      <c r="AD55" s="1025">
        <f t="shared" si="50"/>
        <v>0</v>
      </c>
      <c r="AF55" s="1024">
        <f t="shared" si="51"/>
        <v>687174850.23871064</v>
      </c>
      <c r="AG55" s="1024">
        <f t="shared" si="52"/>
        <v>687174850.23871064</v>
      </c>
      <c r="AH55" s="1024">
        <f t="shared" si="53"/>
        <v>687174850.23871064</v>
      </c>
    </row>
    <row r="56" spans="2:34" ht="15.75" thickBot="1" x14ac:dyDescent="0.3">
      <c r="B56" s="1040">
        <f>B55+5</f>
        <v>2045</v>
      </c>
      <c r="C56" s="1039">
        <f t="shared" si="37"/>
        <v>937752930.23325658</v>
      </c>
      <c r="D56" s="1038">
        <f t="shared" si="38"/>
        <v>937752930.23325658</v>
      </c>
      <c r="E56" s="1037">
        <f>IF($D43='2.Ieņēmumu aprēķins'!$E$7,'2.Ieņēmumu aprēķins'!$AM$231,IF($D43='2.Ieņēmumu aprēķins'!$J$7,'2.Ieņēmumu aprēķins'!$AR$231,'2.Ieņēmumu aprēķins'!$AW$231))</f>
        <v>0</v>
      </c>
      <c r="F56" s="1037">
        <f>IF($D43='2.Ieņēmumu aprēķins'!$E$7,'2.Ieņēmumu aprēķins'!$AM$232,IF($D43='2.Ieņēmumu aprēķins'!$J$7,'2.Ieņēmumu aprēķins'!$AR$232,'2.Ieņēmumu aprēķins'!$AW$232))</f>
        <v>0</v>
      </c>
      <c r="G56" s="1037">
        <f>IF($D43='2.Ieņēmumu aprēķins'!$E$7,'2.Ieņēmumu aprēķins'!$AM$233,IF($D43='2.Ieņēmumu aprēķins'!$J$7,'2.Ieņēmumu aprēķins'!$AR$233,'2.Ieņēmumu aprēķins'!$AW$233))</f>
        <v>0</v>
      </c>
      <c r="H56" s="1037">
        <f>IF($D43='2.Ieņēmumu aprēķins'!$E$7,'2.Ieņēmumu aprēķins'!$AM$234,IF($D43='2.Ieņēmumu aprēķins'!$J$7,'2.Ieņēmumu aprēķins'!$AR$234,'2.Ieņēmumu aprēķins'!$AW$234))</f>
        <v>724827534.53033054</v>
      </c>
      <c r="I56" s="1037">
        <f>IF($D43='2.Ieņēmumu aprēķins'!$E$7,'2.Ieņēmumu aprēķins'!$AM$235+'2.Ieņēmumu aprēķins'!$AM$236,IF($D43='2.Ieņēmumu aprēķins'!$J$7,'2.Ieņēmumu aprēķins'!$AR$235+'2.Ieņēmumu aprēķins'!$AR$236,'2.Ieņēmumu aprēķins'!$AW$235+'2.Ieņēmumu aprēķins'!$AW$236))</f>
        <v>212925395.70292601</v>
      </c>
      <c r="J56" s="1036">
        <f>IF($D43='2.Ieņēmumu aprēķins'!$E$7,'2.Ieņēmumu aprēķins'!$AM$237,IF($D43='2.Ieņēmumu aprēķins'!$J$7,'2.Ieņēmumu aprēķins'!$AR$237,'2.Ieņēmumu aprēķins'!$AW$237))</f>
        <v>0</v>
      </c>
      <c r="K56" s="1035">
        <f>IF($D43='2.Ieņēmumu aprēķins'!$E$7,'2.Ieņēmumu aprēķins'!$AM$238+'2.Ieņēmumu aprēķins'!$AM$239,IF($D43='2.Ieņēmumu aprēķins'!$J$7,'2.Ieņēmumu aprēķins'!$AR$238+'2.Ieņēmumu aprēķins'!$AR$239,'2.Ieņēmumu aprēķins'!$AW$238+'2.Ieņēmumu aprēķins'!$AW$239))</f>
        <v>3489455.8906080006</v>
      </c>
      <c r="L56" s="1097">
        <f>IF($D43='2.Ieņēmumu aprēķins'!$E$7,'2.Ieņēmumu aprēķins'!$AL$231,IF($D43='2.Ieņēmumu aprēķins'!$J$7,'2.Ieņēmumu aprēķins'!$AQ$231,'2.Ieņēmumu aprēķins'!$AV$231))</f>
        <v>0</v>
      </c>
      <c r="M56" s="1031">
        <f>IF($D43='2.Ieņēmumu aprēķins'!$E$7,'2.Ieņēmumu aprēķins'!$AL$232,IF($D43='2.Ieņēmumu aprēķins'!$J$7,'2.Ieņēmumu aprēķins'!$AQ$232,'2.Ieņēmumu aprēķins'!$AV$232))</f>
        <v>0</v>
      </c>
      <c r="N56" s="1031">
        <f>IF($D43='2.Ieņēmumu aprēķins'!$E$7,'2.Ieņēmumu aprēķins'!$AL$233,IF($D43='2.Ieņēmumu aprēķins'!$J$7,'2.Ieņēmumu aprēķins'!$AQ$233,'2.Ieņēmumu aprēķins'!$AV$233))</f>
        <v>0</v>
      </c>
      <c r="O56" s="1030">
        <f>IF($D43='2.Ieņēmumu aprēķins'!$E$7,'2.Ieņēmumu aprēķins'!$AL$234,IF($D43='2.Ieņēmumu aprēķins'!$J$7,'2.Ieņēmumu aprēķins'!$AQ$234,'2.Ieņēmumu aprēķins'!$AV$234))</f>
        <v>2.4291101018200121E-2</v>
      </c>
      <c r="P56" s="1034">
        <v>0.85</v>
      </c>
      <c r="Q56" s="1092">
        <f>IF($D43='2.Ieņēmumu aprēķins'!$E$7,'2.Ieņēmumu aprēķins'!$AL$237,IF($D43='2.Ieņēmumu aprēķins'!$J$7,'2.Ieņēmumu aprēķins'!$AQ$237,'2.Ieņēmumu aprēķins'!$AV$237))</f>
        <v>0</v>
      </c>
      <c r="R56" s="1027">
        <f t="shared" si="39"/>
        <v>2E-3</v>
      </c>
      <c r="S56" s="1032">
        <f t="shared" si="40"/>
        <v>0</v>
      </c>
      <c r="T56" s="1030">
        <f t="shared" si="41"/>
        <v>0</v>
      </c>
      <c r="U56" s="1030">
        <f t="shared" si="42"/>
        <v>0</v>
      </c>
      <c r="V56" s="1030">
        <f t="shared" si="43"/>
        <v>0.7729408367191527</v>
      </c>
      <c r="W56" s="1029">
        <f t="shared" si="44"/>
        <v>0.2270591632808473</v>
      </c>
      <c r="X56" s="1092">
        <f t="shared" si="45"/>
        <v>0</v>
      </c>
      <c r="Y56" s="1027">
        <f t="shared" si="46"/>
        <v>2E-3</v>
      </c>
      <c r="Z56" s="1026" t="str">
        <f t="shared" si="47"/>
        <v>Segts</v>
      </c>
      <c r="AB56" s="1025">
        <f t="shared" si="48"/>
        <v>937752930.23325658</v>
      </c>
      <c r="AC56" s="1025">
        <f t="shared" si="49"/>
        <v>0</v>
      </c>
      <c r="AD56" s="1025">
        <f t="shared" si="50"/>
        <v>0</v>
      </c>
      <c r="AF56" s="1024">
        <f t="shared" si="51"/>
        <v>937752930.23325658</v>
      </c>
      <c r="AG56" s="1024">
        <f t="shared" si="52"/>
        <v>937752930.23325658</v>
      </c>
      <c r="AH56" s="1024">
        <f t="shared" si="53"/>
        <v>937752930.23325658</v>
      </c>
    </row>
    <row r="59" spans="2:34" ht="24.75" thickBot="1" x14ac:dyDescent="0.45">
      <c r="B59" s="1095" t="s">
        <v>86</v>
      </c>
      <c r="C59" s="1090" t="str">
        <f>'2.Ieņēmumu aprēķins'!AX5</f>
        <v>Nr.3a. Dalītās atbildības modelis ( ar 0.5% no esošā VSAOI)</v>
      </c>
    </row>
    <row r="60" spans="2:34" ht="48" thickBot="1" x14ac:dyDescent="0.3">
      <c r="B60" s="1201" t="s">
        <v>87</v>
      </c>
      <c r="C60" s="1075" t="s">
        <v>105</v>
      </c>
      <c r="D60" s="1202" t="s">
        <v>89</v>
      </c>
      <c r="E60" s="1370" t="s">
        <v>90</v>
      </c>
      <c r="F60" s="1370"/>
      <c r="G60" s="1370"/>
      <c r="H60" s="1370"/>
      <c r="I60" s="1370"/>
      <c r="J60" s="1386"/>
      <c r="K60" s="1373" t="s">
        <v>91</v>
      </c>
      <c r="L60" s="1387" t="str">
        <f>L42</f>
        <v>Maksājuma apmērs, %</v>
      </c>
      <c r="M60" s="1388"/>
      <c r="N60" s="1388"/>
      <c r="O60" s="1388"/>
      <c r="P60" s="1388"/>
      <c r="Q60" s="1389"/>
      <c r="R60" s="1373" t="s">
        <v>91</v>
      </c>
      <c r="S60" s="1382" t="str">
        <f>S42</f>
        <v>Ieņēmumu avota īpatsvars no kopsummas, %</v>
      </c>
      <c r="T60" s="1383"/>
      <c r="U60" s="1383"/>
      <c r="V60" s="1383"/>
      <c r="W60" s="1384"/>
      <c r="X60" s="1385"/>
      <c r="Y60" s="1373" t="s">
        <v>91</v>
      </c>
      <c r="Z60" s="1012"/>
      <c r="AB60" s="1375" t="s">
        <v>88</v>
      </c>
      <c r="AC60" s="1376"/>
      <c r="AD60" s="1376"/>
      <c r="AF60" s="1393" t="s">
        <v>89</v>
      </c>
      <c r="AG60" s="1393"/>
      <c r="AH60" s="1393"/>
    </row>
    <row r="61" spans="2:34" ht="45.6" customHeight="1" thickBot="1" x14ac:dyDescent="0.3">
      <c r="B61" s="1082" t="s">
        <v>94</v>
      </c>
      <c r="C61" s="1081" t="str">
        <f>$C$7</f>
        <v>Bāzes scenārijs</v>
      </c>
      <c r="D61" s="1080" t="str">
        <f>$D$7</f>
        <v>Bāzes scenārijs</v>
      </c>
      <c r="E61" s="1079" t="str">
        <f t="shared" ref="E61:J61" si="55">E43</f>
        <v>Valsts pamatbudžets</v>
      </c>
      <c r="F61" s="1078" t="str">
        <f t="shared" si="55"/>
        <v>Pašvaldības budžets</v>
      </c>
      <c r="G61" s="1077" t="str">
        <f t="shared" si="55"/>
        <v>Speciālais VSA budžets</v>
      </c>
      <c r="H61" s="1076" t="str">
        <f t="shared" si="55"/>
        <v>ISA obligātā apdrošināšana</v>
      </c>
      <c r="I61" s="1075" t="str">
        <f t="shared" si="55"/>
        <v>Klienta maksājumi</v>
      </c>
      <c r="J61" s="1074" t="str">
        <f t="shared" si="55"/>
        <v>Veselības aprūpes komponente</v>
      </c>
      <c r="K61" s="1374"/>
      <c r="L61" s="1079" t="str">
        <f>L43</f>
        <v>Valsts pamatbudžets</v>
      </c>
      <c r="M61" s="1078" t="str">
        <f>M43</f>
        <v>Pašvaldības budžets</v>
      </c>
      <c r="N61" s="1077" t="str">
        <f>N43</f>
        <v>Speciālais VSA budžets</v>
      </c>
      <c r="O61" s="1076" t="str">
        <f>O43</f>
        <v>ISA obligātā apdrošināšana</v>
      </c>
      <c r="P61" s="1075" t="str">
        <f>P43</f>
        <v>Klienta maksājumi</v>
      </c>
      <c r="Q61" s="1074" t="str">
        <f>Q43</f>
        <v>Veselības aprūpes komponente</v>
      </c>
      <c r="R61" s="1374"/>
      <c r="S61" s="1079" t="str">
        <f>S43</f>
        <v>Valsts pamatbudžets</v>
      </c>
      <c r="T61" s="1078" t="str">
        <f>T43</f>
        <v>Pašvaldības budžets</v>
      </c>
      <c r="U61" s="1077" t="str">
        <f>U43</f>
        <v>Speciālais VSA budžets</v>
      </c>
      <c r="V61" s="1076" t="str">
        <f>V43</f>
        <v>ISA obligātā apdrošināšana</v>
      </c>
      <c r="W61" s="1075" t="str">
        <f>W43</f>
        <v>Klienta maksājumi</v>
      </c>
      <c r="X61" s="1074" t="str">
        <f>X43</f>
        <v>Veselības aprūpes komponente</v>
      </c>
      <c r="Y61" s="1374"/>
      <c r="Z61" s="1073" t="s">
        <v>102</v>
      </c>
      <c r="AB61" s="1073" t="str">
        <f>AB43</f>
        <v>Bāzes scenārijs</v>
      </c>
      <c r="AC61" s="1073" t="str">
        <f t="shared" ref="AC61:AD61" si="56">AC43</f>
        <v>Pesimistiskais scenārijs</v>
      </c>
      <c r="AD61" s="1073" t="str">
        <f t="shared" si="56"/>
        <v>Optimistiskais scenārijs</v>
      </c>
      <c r="AF61" s="1072" t="s">
        <v>103</v>
      </c>
      <c r="AG61" s="1071" t="s">
        <v>95</v>
      </c>
      <c r="AH61" s="1070" t="s">
        <v>104</v>
      </c>
    </row>
    <row r="62" spans="2:34" x14ac:dyDescent="0.25">
      <c r="B62" s="1040">
        <v>2025</v>
      </c>
      <c r="C62" s="1069">
        <f t="shared" ref="C62:C74" si="57">C44</f>
        <v>243566655.11356819</v>
      </c>
      <c r="D62" s="1068">
        <f t="shared" ref="D62:D74" si="58">IF($D$61=$AG$61,AG62,IF($D$61=$AH$61,AH62,IF($D$61=$AF$61,AF62,"")))</f>
        <v>243566655.11356819</v>
      </c>
      <c r="E62" s="1067">
        <f>IF($D61='2.Ieņēmumu aprēķins'!$E$7,'2.Ieņēmumu aprēķins'!$BB$31,IF($D61='2.Ieņēmumu aprēķins'!$J$7,'2.Ieņēmumu aprēķins'!$BG$31,'2.Ieņēmumu aprēķins'!$BL$31))</f>
        <v>53561512.063200429</v>
      </c>
      <c r="F62" s="1067">
        <f>IF($D61='2.Ieņēmumu aprēķins'!$E$7,'2.Ieņēmumu aprēķins'!$BB$32,IF($D61='2.Ieņēmumu aprēķins'!$J$7,'2.Ieņēmumu aprēķins'!$BG$32,'2.Ieņēmumu aprēķins'!$BL$32))</f>
        <v>61774009.121233605</v>
      </c>
      <c r="G62" s="1067">
        <f>IF($D61='2.Ieņēmumu aprēķins'!$E$7,'2.Ieņēmumu aprēķins'!$BB$33,IF($D61='2.Ieņēmumu aprēķins'!$J$7,'2.Ieņēmumu aprēķins'!$BG$33,'2.Ieņēmumu aprēķins'!$BL$33))</f>
        <v>26862327.552772567</v>
      </c>
      <c r="H62" s="1067">
        <f>IF($D61='2.Ieņēmumu aprēķins'!$E$7,'2.Ieņēmumu aprēķins'!$BB$34,IF($D61='2.Ieņēmumu aprēķins'!$J$7,'2.Ieņēmumu aprēķins'!$BG$34,'2.Ieņēmumu aprēķins'!$BL$34))</f>
        <v>0</v>
      </c>
      <c r="I62" s="1067">
        <f>IF($D61='2.Ieņēmumu aprēķins'!$E$7,'2.Ieņēmumu aprēķins'!$BB$35+'2.Ieņēmumu aprēķins'!$BB$36,IF($D61='2.Ieņēmumu aprēķins'!$J$7,'2.Ieņēmumu aprēķins'!$BG$35+'2.Ieņēmumu aprēķins'!$BG$36,'2.Ieņēmumu aprēķins'!$BL$35+'2.Ieņēmumu aprēķins'!$BL$36))</f>
        <v>101368806.37636159</v>
      </c>
      <c r="J62" s="1066">
        <f>IF($D61='2.Ieņēmumu aprēķins'!$E$7,'2.Ieņēmumu aprēķins'!$BB$37,IF($D61='2.Ieņēmumu aprēķins'!$J$7,'2.Ieņēmumu aprēķins'!$BG$37,'2.Ieņēmumu aprēķins'!$BL$37))</f>
        <v>0</v>
      </c>
      <c r="K62" s="1065">
        <f>IF($D61='2.Ieņēmumu aprēķins'!$E$7,'2.Ieņēmumu aprēķins'!$BB$38+'2.Ieņēmumu aprēķins'!$BB$39,IF($D61='2.Ieņēmumu aprēķins'!$J$7,'2.Ieņēmumu aprēķins'!$BG$38+'2.Ieņēmumu aprēķins'!$BG$39,'2.Ieņēmumu aprēķins'!$BL$38+'2.Ieņēmumu aprēķins'!$BL$39))</f>
        <v>1607744.81244</v>
      </c>
      <c r="L62" s="1062">
        <f>IF($D61='2.Ieņēmumu aprēķins'!$E$7,'2.Ieņēmumu aprēķins'!$BA$31,IF($D61='2.Ieņēmumu aprēķins'!$J$7,'2.Ieņēmumu aprēķins'!$BF$31,'2.Ieņēmumu aprēķins'!$BK$31))</f>
        <v>7.2678088846660927E-3</v>
      </c>
      <c r="M62" s="1060">
        <f>IF($D61='2.Ieņēmumu aprēķins'!$E$7,'2.Ieņēmumu aprēķins'!$BA$32,IF($D61='2.Ieņēmumu aprēķins'!$J$7,'2.Ieņēmumu aprēķins'!$BF$32,'2.Ieņēmumu aprēķins'!$BK$32))</f>
        <v>2.3690245207299374E-2</v>
      </c>
      <c r="N62" s="1060">
        <f>IF($D61='2.Ieņēmumu aprēķins'!$E$7,'2.Ieņēmumu aprēķins'!$BA$33,IF($D61='2.Ieņēmumu aprēķins'!$J$7,'2.Ieņēmumu aprēķins'!$BF$33,'2.Ieņēmumu aprēķins'!$BK$33))</f>
        <v>5.0000000000000001E-3</v>
      </c>
      <c r="O62" s="1061">
        <f>IF($D61='2.Ieņēmumu aprēķins'!$E$7,'2.Ieņēmumu aprēķins'!$BA$34,IF($D61='2.Ieņēmumu aprēķins'!$J$7,'2.Ieņēmumu aprēķins'!$BF$34,'2.Ieņēmumu aprēķins'!$BK$34))</f>
        <v>0</v>
      </c>
      <c r="P62" s="1064">
        <v>0.85</v>
      </c>
      <c r="Q62" s="1094">
        <f>IF($D61='2.Ieņēmumu aprēķins'!$E$7,'2.Ieņēmumu aprēķins'!$BA$37,IF($D61='2.Ieņēmumu aprēķins'!$J$7,'2.Ieņēmumu aprēķins'!$BF$37,'2.Ieņēmumu aprēķins'!$BK$37))</f>
        <v>0</v>
      </c>
      <c r="R62" s="1057">
        <f t="shared" ref="R62:R74" si="59">$R$8</f>
        <v>2E-3</v>
      </c>
      <c r="S62" s="1062">
        <f t="shared" ref="S62:S74" si="60">E62/$D62</f>
        <v>0.21990494568407248</v>
      </c>
      <c r="T62" s="1060">
        <f t="shared" ref="T62:T74" si="61">F62/$D62</f>
        <v>0.25362260319430896</v>
      </c>
      <c r="U62" s="1060">
        <f t="shared" ref="U62:U74" si="62">G62/$D62</f>
        <v>0.11028737714629874</v>
      </c>
      <c r="V62" s="1061">
        <f t="shared" ref="V62:V74" si="63">H62/$D62</f>
        <v>0</v>
      </c>
      <c r="W62" s="1059">
        <f t="shared" ref="W62:W74" si="64">I62/$D62</f>
        <v>0.41618507397531984</v>
      </c>
      <c r="X62" s="1094">
        <f t="shared" ref="X62:X74" si="65">J62/$D62</f>
        <v>0</v>
      </c>
      <c r="Y62" s="1057">
        <f t="shared" ref="Y62:Y74" si="66">$R$8</f>
        <v>2E-3</v>
      </c>
      <c r="Z62" s="1026" t="str">
        <f t="shared" ref="Z62:Z74" si="67">IF(SUM(E62:J62)=C62,"Segts",C62-D62)</f>
        <v>Segts</v>
      </c>
      <c r="AB62" s="1025">
        <f t="shared" ref="AB62:AB74" si="68">IF(AB$7=C$7,C62,0)</f>
        <v>243566655.11356819</v>
      </c>
      <c r="AC62" s="1025">
        <f t="shared" ref="AC62:AC74" si="69">IF(AC$7=C$7,C62,0)</f>
        <v>0</v>
      </c>
      <c r="AD62" s="1025">
        <f t="shared" ref="AD62:AD74" si="70">IF(AD$7=C$7,C62,0)</f>
        <v>0</v>
      </c>
      <c r="AF62" s="1024">
        <f t="shared" ref="AF62:AF74" si="71">AH62</f>
        <v>243566655.11356819</v>
      </c>
      <c r="AG62" s="1024">
        <f t="shared" ref="AG62:AG74" si="72">IF($C$7=$AB$7,AB62,IF($C$7=$AC$7,AC62,AD62))</f>
        <v>243566655.11356819</v>
      </c>
      <c r="AH62" s="1024">
        <f t="shared" ref="AH62:AH74" si="73">AG62</f>
        <v>243566655.11356819</v>
      </c>
    </row>
    <row r="63" spans="2:34" x14ac:dyDescent="0.25">
      <c r="B63" s="1040">
        <f t="shared" ref="B63:B72" si="74">B62+1</f>
        <v>2026</v>
      </c>
      <c r="C63" s="1053">
        <f t="shared" si="57"/>
        <v>264849487.15768418</v>
      </c>
      <c r="D63" s="1052">
        <f t="shared" si="58"/>
        <v>264849487.15768418</v>
      </c>
      <c r="E63" s="1055">
        <f>IF($D61='2.Ieņēmumu aprēķins'!$E$7,'2.Ieņēmumu aprēķins'!$BB$41,IF($D61='2.Ieņēmumu aprēķins'!$J$7,'2.Ieņēmumu aprēķins'!$BG$41,'2.Ieņēmumu aprēķins'!$BL$41))</f>
        <v>63918635.984640293</v>
      </c>
      <c r="F63" s="1055">
        <f>IF($D61='2.Ieņēmumu aprēķins'!$E$7,'2.Ieņēmumu aprēķins'!$BB$42,IF($D61='2.Ieņēmumu aprēķins'!$J$7,'2.Ieņēmumu aprēķins'!$BG$42,'2.Ieņēmumu aprēķins'!$BL$42))</f>
        <v>67171816.387609556</v>
      </c>
      <c r="G63" s="1055">
        <f>IF($D61='2.Ieņēmumu aprēķins'!$E$7,'2.Ieņēmumu aprēķins'!$BB$43,IF($D61='2.Ieņēmumu aprēķins'!$J$7,'2.Ieņēmumu aprēķins'!$BG$43,'2.Ieņēmumu aprēķins'!$BL$43))</f>
        <v>27910681.896067809</v>
      </c>
      <c r="H63" s="1055">
        <f>IF($D61='2.Ieņēmumu aprēķins'!$E$7,'2.Ieņēmumu aprēķins'!$BB$44,IF($D61='2.Ieņēmumu aprēķins'!$J$7,'2.Ieņēmumu aprēķins'!$BG$44,'2.Ieņēmumu aprēķins'!$BL$44))</f>
        <v>0</v>
      </c>
      <c r="I63" s="1055">
        <f>IF($D61='2.Ieņēmumu aprēķins'!$E$7,'2.Ieņēmumu aprēķins'!$BB$45+'2.Ieņēmumu aprēķins'!$BB$46,IF($D61='2.Ieņēmumu aprēķins'!$J$7,'2.Ieņēmumu aprēķins'!$BG$45+'2.Ieņēmumu aprēķins'!$BG$46,'2.Ieņēmumu aprēķins'!$BL$45+'2.Ieņēmumu aprēķins'!$BL$46))</f>
        <v>105848352.88936651</v>
      </c>
      <c r="J63" s="1054">
        <f>IF($D61='2.Ieņēmumu aprēķins'!$E$7,'2.Ieņēmumu aprēķins'!$BB$47,IF($D61='2.Ieņēmumu aprēķins'!$J$7,'2.Ieņēmumu aprēķins'!$BG$47,'2.Ieņēmumu aprēķins'!$BL$47))</f>
        <v>0</v>
      </c>
      <c r="K63" s="1049">
        <f>IF($D61='2.Ieņēmumu aprēķins'!$E$7,'2.Ieņēmumu aprēķins'!$BB$48+'2.Ieņēmumu aprēķins'!$BB$49,IF($D61='2.Ieņēmumu aprēķins'!$J$7,'2.Ieņēmumu aprēķins'!$BG$48+'2.Ieņēmumu aprēķins'!$BG$49,'2.Ieņēmumu aprēķins'!$BL$48+'2.Ieņēmumu aprēķins'!$BL$49))</f>
        <v>1681666.299504</v>
      </c>
      <c r="L63" s="1046">
        <f>IF($D61='2.Ieņēmumu aprēķins'!$E$7,'2.Ieņēmumu aprēķins'!$BA$41,IF($D61='2.Ieņēmumu aprēķins'!$J$7,'2.Ieņēmumu aprēķins'!$BF$41,'2.Ieņēmumu aprēķins'!$BK$41))</f>
        <v>8.4304231395813164E-3</v>
      </c>
      <c r="M63" s="1044">
        <f>IF($D61='2.Ieņēmumu aprēķins'!$E$7,'2.Ieņēmumu aprēķins'!$BA$42,IF($D61='2.Ieņēmumu aprēķins'!$J$7,'2.Ieņēmumu aprēķins'!$BF$42,'2.Ieņēmumu aprēķins'!$BK$42))</f>
        <v>2.5039293176235072E-2</v>
      </c>
      <c r="N63" s="1044">
        <f>IF($D61='2.Ieņēmumu aprēķins'!$E$7,'2.Ieņēmumu aprēķins'!$BA$43,IF($D61='2.Ieņēmumu aprēķins'!$J$7,'2.Ieņēmumu aprēķins'!$BF$43,'2.Ieņēmumu aprēķins'!$BK$43))</f>
        <v>5.0000000000000001E-3</v>
      </c>
      <c r="O63" s="1045">
        <f>IF($D61='2.Ieņēmumu aprēķins'!$E$7,'2.Ieņēmumu aprēķins'!$BA$44,IF($D61='2.Ieņēmumu aprēķins'!$J$7,'2.Ieņēmumu aprēķins'!$BF$44,'2.Ieņēmumu aprēķins'!$BK$44))</f>
        <v>0</v>
      </c>
      <c r="P63" s="1048">
        <v>0.85</v>
      </c>
      <c r="Q63" s="1093">
        <f>IF($D61='2.Ieņēmumu aprēķins'!$E$7,'2.Ieņēmumu aprēķins'!$BA$47,IF($D61='2.Ieņēmumu aprēķins'!$J$7,'2.Ieņēmumu aprēķins'!$BF$47,'2.Ieņēmumu aprēķins'!$BK$47))</f>
        <v>0</v>
      </c>
      <c r="R63" s="1041">
        <f t="shared" si="59"/>
        <v>2E-3</v>
      </c>
      <c r="S63" s="1046">
        <f t="shared" si="60"/>
        <v>0.24133947424479957</v>
      </c>
      <c r="T63" s="1044">
        <f t="shared" si="61"/>
        <v>0.25362260319430896</v>
      </c>
      <c r="U63" s="1044">
        <f t="shared" si="62"/>
        <v>0.10538318271105637</v>
      </c>
      <c r="V63" s="1045">
        <f t="shared" si="63"/>
        <v>0</v>
      </c>
      <c r="W63" s="1043">
        <f t="shared" si="64"/>
        <v>0.39965473984983507</v>
      </c>
      <c r="X63" s="1093">
        <f t="shared" si="65"/>
        <v>0</v>
      </c>
      <c r="Y63" s="1041">
        <f t="shared" si="66"/>
        <v>2E-3</v>
      </c>
      <c r="Z63" s="1026" t="str">
        <f t="shared" si="67"/>
        <v>Segts</v>
      </c>
      <c r="AB63" s="1025">
        <f t="shared" si="68"/>
        <v>264849487.15768418</v>
      </c>
      <c r="AC63" s="1025">
        <f t="shared" si="69"/>
        <v>0</v>
      </c>
      <c r="AD63" s="1025">
        <f t="shared" si="70"/>
        <v>0</v>
      </c>
      <c r="AF63" s="1024">
        <f t="shared" si="71"/>
        <v>264849487.15768418</v>
      </c>
      <c r="AG63" s="1024">
        <f t="shared" si="72"/>
        <v>264849487.15768418</v>
      </c>
      <c r="AH63" s="1024">
        <f t="shared" si="73"/>
        <v>264849487.15768418</v>
      </c>
    </row>
    <row r="64" spans="2:34" x14ac:dyDescent="0.25">
      <c r="B64" s="1040">
        <f t="shared" si="74"/>
        <v>2027</v>
      </c>
      <c r="C64" s="1053">
        <f t="shared" si="57"/>
        <v>284590900.75905317</v>
      </c>
      <c r="D64" s="1052">
        <f t="shared" si="58"/>
        <v>284590900.75905317</v>
      </c>
      <c r="E64" s="1055">
        <f>IF($D61='2.Ieņēmumu aprēķins'!$E$7,'2.Ieņēmumu aprēķins'!$BB$51,IF($D61='2.Ieņēmumu aprēķins'!$J$7,'2.Ieņēmumu aprēķins'!$BG$51,'2.Ieņēmumu aprēķins'!$BL$51))</f>
        <v>73172405.100044042</v>
      </c>
      <c r="F64" s="1055">
        <f>IF($D61='2.Ieņēmumu aprēķins'!$E$7,'2.Ieņēmumu aprēķins'!$BB$52,IF($D61='2.Ieņēmumu aprēķins'!$J$7,'2.Ieņēmumu aprēķins'!$BG$52,'2.Ieņēmumu aprēķins'!$BL$52))</f>
        <v>72178685.095924303</v>
      </c>
      <c r="G64" s="1055">
        <f>IF($D61='2.Ieņēmumu aprēķins'!$E$7,'2.Ieņēmumu aprēķins'!$BB$53,IF($D61='2.Ieņēmumu aprēķins'!$J$7,'2.Ieņēmumu aprēķins'!$BG$53,'2.Ieņēmumu aprēķins'!$BL$53))</f>
        <v>28909959.400128581</v>
      </c>
      <c r="H64" s="1055">
        <f>IF($D61='2.Ieņēmumu aprēķins'!$E$7,'2.Ieņēmumu aprēķins'!$BB$54,IF($D61='2.Ieņēmumu aprēķins'!$J$7,'2.Ieņēmumu aprēķins'!$BG$54,'2.Ieņēmumu aprēķins'!$BL$54))</f>
        <v>0</v>
      </c>
      <c r="I64" s="1055">
        <f>IF($D61='2.Ieņēmumu aprēķins'!$E$7,'2.Ieņēmumu aprēķins'!$BB$55+'2.Ieņēmumu aprēķins'!$BB$56,IF($D61='2.Ieņēmumu aprēķins'!$J$7,'2.Ieņēmumu aprēķins'!$BG$55+'2.Ieņēmumu aprēķins'!$BG$56,'2.Ieņēmumu aprēķins'!$BL$55+'2.Ieņēmumu aprēķins'!$BL$56))</f>
        <v>110329851.16295624</v>
      </c>
      <c r="J64" s="1054">
        <f>IF($D61='2.Ieņēmumu aprēķins'!$E$7,'2.Ieņēmumu aprēķins'!$BB$57,IF($D61='2.Ieņēmumu aprēķins'!$J$7,'2.Ieņēmumu aprēķins'!$BG$57,'2.Ieņēmumu aprēķins'!$BL$57))</f>
        <v>0</v>
      </c>
      <c r="K64" s="1049">
        <f>IF($D61='2.Ieņēmumu aprēķins'!$E$7,'2.Ieņēmumu aprēķins'!$BB$58+'2.Ieņēmumu aprēķins'!$BB$59,IF($D61='2.Ieņēmumu aprēķins'!$J$7,'2.Ieņēmumu aprēķins'!$BG$58+'2.Ieņēmumu aprēķins'!$BG$59,'2.Ieņēmumu aprēķins'!$BL$58+'2.Ieņēmumu aprēķins'!$BL$59))</f>
        <v>1755849.0938640002</v>
      </c>
      <c r="L64" s="1046">
        <f>IF($D61='2.Ieņēmumu aprēķins'!$E$7,'2.Ieņēmumu aprēķins'!$BA$51,IF($D61='2.Ieņēmumu aprēķins'!$J$7,'2.Ieņēmumu aprēķins'!$BF$51,'2.Ieņēmumu aprēķins'!$BK$51))</f>
        <v>9.3897497033199346E-3</v>
      </c>
      <c r="M64" s="1044">
        <f>IF($D61='2.Ieņēmumu aprēķins'!$E$7,'2.Ieņēmumu aprēķins'!$BA$52,IF($D61='2.Ieņēmumu aprēķins'!$J$7,'2.Ieņēmumu aprēķins'!$BF$52,'2.Ieņēmumu aprēķins'!$BK$52))</f>
        <v>2.6177535070659692E-2</v>
      </c>
      <c r="N64" s="1044">
        <f>IF($D61='2.Ieņēmumu aprēķins'!$E$7,'2.Ieņēmumu aprēķins'!$BA$53,IF($D61='2.Ieņēmumu aprēķins'!$J$7,'2.Ieņēmumu aprēķins'!$BF$53,'2.Ieņēmumu aprēķins'!$BK$53))</f>
        <v>5.0000000000000001E-3</v>
      </c>
      <c r="O64" s="1045">
        <f>IF($D61='2.Ieņēmumu aprēķins'!$E$7,'2.Ieņēmumu aprēķins'!$BA$54,IF($D61='2.Ieņēmumu aprēķins'!$J$7,'2.Ieņēmumu aprēķins'!$BF$54,'2.Ieņēmumu aprēķins'!$BK$54))</f>
        <v>0</v>
      </c>
      <c r="P64" s="1048">
        <v>0.85</v>
      </c>
      <c r="Q64" s="1093">
        <f>IF($D61='2.Ieņēmumu aprēķins'!$E$7,'2.Ieņēmumu aprēķins'!$BA$57,IF($D61='2.Ieņēmumu aprēķins'!$J$7,'2.Ieņēmumu aprēķins'!$BF$57,'2.Ieņēmumu aprēķins'!$BK$57))</f>
        <v>0</v>
      </c>
      <c r="R64" s="1041">
        <f t="shared" si="59"/>
        <v>2E-3</v>
      </c>
      <c r="S64" s="1046">
        <f t="shared" si="60"/>
        <v>0.25711435223290896</v>
      </c>
      <c r="T64" s="1044">
        <f t="shared" si="61"/>
        <v>0.25362260319430896</v>
      </c>
      <c r="U64" s="1044">
        <f t="shared" si="62"/>
        <v>0.10158427174945059</v>
      </c>
      <c r="V64" s="1045">
        <f t="shared" si="63"/>
        <v>0</v>
      </c>
      <c r="W64" s="1043">
        <f t="shared" si="64"/>
        <v>0.38767877282333146</v>
      </c>
      <c r="X64" s="1093">
        <f t="shared" si="65"/>
        <v>0</v>
      </c>
      <c r="Y64" s="1041">
        <f t="shared" si="66"/>
        <v>2E-3</v>
      </c>
      <c r="Z64" s="1026" t="str">
        <f t="shared" si="67"/>
        <v>Segts</v>
      </c>
      <c r="AB64" s="1025">
        <f t="shared" si="68"/>
        <v>284590900.75905317</v>
      </c>
      <c r="AC64" s="1025">
        <f t="shared" si="69"/>
        <v>0</v>
      </c>
      <c r="AD64" s="1025">
        <f t="shared" si="70"/>
        <v>0</v>
      </c>
      <c r="AF64" s="1024">
        <f t="shared" si="71"/>
        <v>284590900.75905317</v>
      </c>
      <c r="AG64" s="1024">
        <f t="shared" si="72"/>
        <v>284590900.75905317</v>
      </c>
      <c r="AH64" s="1024">
        <f t="shared" si="73"/>
        <v>284590900.75905317</v>
      </c>
    </row>
    <row r="65" spans="2:34" x14ac:dyDescent="0.25">
      <c r="B65" s="1040">
        <f t="shared" si="74"/>
        <v>2028</v>
      </c>
      <c r="C65" s="1053">
        <f t="shared" si="57"/>
        <v>305111433.22546393</v>
      </c>
      <c r="D65" s="1052">
        <f t="shared" si="58"/>
        <v>305111433.22546393</v>
      </c>
      <c r="E65" s="1055">
        <f>IF($D61='2.Ieņēmumu aprēķins'!$E$7,'2.Ieņēmumu aprēķins'!$BB$61,IF($D61='2.Ieņēmumu aprēķins'!$J$7,'2.Ieņēmumu aprēķins'!$BG$61,'2.Ieņēmumu aprēķins'!$BL$61))</f>
        <v>83356300.849475384</v>
      </c>
      <c r="F65" s="1055">
        <f>IF($D61='2.Ieņēmumu aprēķins'!$E$7,'2.Ieņēmumu aprēķins'!$BB$62,IF($D61='2.Ieņēmumu aprēķins'!$J$7,'2.Ieņēmumu aprēķins'!$BG$62,'2.Ieņēmumu aprēķins'!$BL$62))</f>
        <v>77383155.958988726</v>
      </c>
      <c r="G65" s="1055">
        <f>IF($D61='2.Ieņēmumu aprēķins'!$E$7,'2.Ieņēmumu aprēķins'!$BB$63,IF($D61='2.Ieņēmumu aprēķins'!$J$7,'2.Ieņēmumu aprēķins'!$BG$63,'2.Ieņēmumu aprēķins'!$BL$63))</f>
        <v>29848312.991537582</v>
      </c>
      <c r="H65" s="1055">
        <f>IF($D61='2.Ieņēmumu aprēķins'!$E$7,'2.Ieņēmumu aprēķins'!$BB$64,IF($D61='2.Ieņēmumu aprēķins'!$J$7,'2.Ieņēmumu aprēķins'!$BG$64,'2.Ieņēmumu aprēķins'!$BL$64))</f>
        <v>0</v>
      </c>
      <c r="I65" s="1055">
        <f>IF($D61='2.Ieņēmumu aprēķins'!$E$7,'2.Ieņēmumu aprēķins'!$BB$65+'2.Ieņēmumu aprēķins'!$BB$66,IF($D61='2.Ieņēmumu aprēķins'!$J$7,'2.Ieņēmumu aprēķins'!$BG$65+'2.Ieņēmumu aprēķins'!$BG$66,'2.Ieņēmumu aprēķins'!$BL$65+'2.Ieņēmumu aprēķins'!$BL$66))</f>
        <v>114523663.42546223</v>
      </c>
      <c r="J65" s="1054">
        <f>IF($D61='2.Ieņēmumu aprēķins'!$E$7,'2.Ieņēmumu aprēķins'!$BB$67,IF($D61='2.Ieņēmumu aprēķins'!$J$7,'2.Ieņēmumu aprēķins'!$BG$67,'2.Ieņēmumu aprēķins'!$BL$67))</f>
        <v>0</v>
      </c>
      <c r="K65" s="1049">
        <f>IF($D61='2.Ieņēmumu aprēķins'!$E$7,'2.Ieņēmumu aprēķins'!$BB$68+'2.Ieņēmumu aprēķins'!$BB$69,IF($D61='2.Ieņēmumu aprēķins'!$J$7,'2.Ieņēmumu aprēķins'!$BG$68+'2.Ieņēmumu aprēķins'!$BG$69,'2.Ieņēmumu aprēķins'!$BL$68+'2.Ieņēmumu aprēķins'!$BL$69))</f>
        <v>1827607.2143760002</v>
      </c>
      <c r="L65" s="1046">
        <f>IF($D61='2.Ieņēmumu aprēķins'!$E$7,'2.Ieņēmumu aprēķins'!$BA$61,IF($D61='2.Ieņēmumu aprēķins'!$J$7,'2.Ieņēmumu aprēķins'!$BF$61,'2.Ieņēmumu aprēķins'!$BK$61))</f>
        <v>1.0428088900570554E-2</v>
      </c>
      <c r="M65" s="1044">
        <f>IF($D61='2.Ieņēmumu aprēķins'!$E$7,'2.Ieņēmumu aprēķins'!$BA$62,IF($D61='2.Ieņēmumu aprēķins'!$J$7,'2.Ieņēmumu aprēķins'!$BF$62,'2.Ieņēmumu aprēķins'!$BK$62))</f>
        <v>2.7360613274211965E-2</v>
      </c>
      <c r="N65" s="1044">
        <f>IF($D61='2.Ieņēmumu aprēķins'!$E$7,'2.Ieņēmumu aprēķins'!$BA$63,IF($D61='2.Ieņēmumu aprēķins'!$J$7,'2.Ieņēmumu aprēķins'!$BF$63,'2.Ieņēmumu aprēķins'!$BK$63))</f>
        <v>5.0000000000000001E-3</v>
      </c>
      <c r="O65" s="1045">
        <f>IF($D61='2.Ieņēmumu aprēķins'!$E$7,'2.Ieņēmumu aprēķins'!$BA$64,IF($D61='2.Ieņēmumu aprēķins'!$J$7,'2.Ieņēmumu aprēķins'!$BF$64,'2.Ieņēmumu aprēķins'!$BK$64))</f>
        <v>0</v>
      </c>
      <c r="P65" s="1048">
        <v>0.85</v>
      </c>
      <c r="Q65" s="1093">
        <f>IF($D61='2.Ieņēmumu aprēķins'!$E$7,'2.Ieņēmumu aprēķins'!$BA$67,IF($D61='2.Ieņēmumu aprēķins'!$J$7,'2.Ieņēmumu aprēķins'!$BF$67,'2.Ieņēmumu aprēķins'!$BK$67))</f>
        <v>0</v>
      </c>
      <c r="R65" s="1041">
        <f t="shared" si="59"/>
        <v>2E-3</v>
      </c>
      <c r="S65" s="1046">
        <f t="shared" si="60"/>
        <v>0.27319953227671656</v>
      </c>
      <c r="T65" s="1044">
        <f t="shared" si="61"/>
        <v>0.25362260319430896</v>
      </c>
      <c r="U65" s="1044">
        <f t="shared" si="62"/>
        <v>9.7827579504308482E-2</v>
      </c>
      <c r="V65" s="1045">
        <f t="shared" si="63"/>
        <v>0</v>
      </c>
      <c r="W65" s="1043">
        <f t="shared" si="64"/>
        <v>0.375350285024666</v>
      </c>
      <c r="X65" s="1093">
        <f t="shared" si="65"/>
        <v>0</v>
      </c>
      <c r="Y65" s="1041">
        <f t="shared" si="66"/>
        <v>2E-3</v>
      </c>
      <c r="Z65" s="1026" t="str">
        <f t="shared" si="67"/>
        <v>Segts</v>
      </c>
      <c r="AB65" s="1025">
        <f t="shared" si="68"/>
        <v>305111433.22546393</v>
      </c>
      <c r="AC65" s="1025">
        <f t="shared" si="69"/>
        <v>0</v>
      </c>
      <c r="AD65" s="1025">
        <f t="shared" si="70"/>
        <v>0</v>
      </c>
      <c r="AF65" s="1024">
        <f t="shared" si="71"/>
        <v>305111433.22546393</v>
      </c>
      <c r="AG65" s="1024">
        <f t="shared" si="72"/>
        <v>305111433.22546393</v>
      </c>
      <c r="AH65" s="1024">
        <f t="shared" si="73"/>
        <v>305111433.22546393</v>
      </c>
    </row>
    <row r="66" spans="2:34" x14ac:dyDescent="0.25">
      <c r="B66" s="1040">
        <f t="shared" si="74"/>
        <v>2029</v>
      </c>
      <c r="C66" s="1053">
        <f t="shared" si="57"/>
        <v>327626619.75101036</v>
      </c>
      <c r="D66" s="1052">
        <f t="shared" si="58"/>
        <v>327626619.75101036</v>
      </c>
      <c r="E66" s="1055">
        <f>IF($D61='2.Ieņēmumu aprēķins'!$E$7,'2.Ieņēmumu aprēķins'!$BB$71,IF($D61='2.Ieņēmumu aprēķins'!$J$7,'2.Ieņēmumu aprēķins'!$BG$71,'2.Ieņēmumu aprēķins'!$BL$71))</f>
        <v>94529180.543276221</v>
      </c>
      <c r="F66" s="1055">
        <f>IF($D61='2.Ieņēmumu aprēķins'!$E$7,'2.Ieņēmumu aprēķins'!$BB$72,IF($D61='2.Ieņēmumu aprēķins'!$J$7,'2.Ieņēmumu aprēķins'!$BG$72,'2.Ieņēmumu aprēķins'!$BL$72))</f>
        <v>83093516.17700325</v>
      </c>
      <c r="G66" s="1055">
        <f>IF($D61='2.Ieņēmumu aprēķins'!$E$7,'2.Ieņēmumu aprēķins'!$BB$73,IF($D61='2.Ieņēmumu aprēķins'!$J$7,'2.Ieņēmumu aprēķins'!$BG$73,'2.Ieņēmumu aprēķins'!$BL$73))</f>
        <v>31011153.562245924</v>
      </c>
      <c r="H66" s="1055">
        <f>IF($D61='2.Ieņēmumu aprēķins'!$E$7,'2.Ieņēmumu aprēķins'!$BB$74,IF($D61='2.Ieņēmumu aprēķins'!$J$7,'2.Ieņēmumu aprēķins'!$BG$74,'2.Ieņēmumu aprēķins'!$BL$74))</f>
        <v>0</v>
      </c>
      <c r="I66" s="1055">
        <f>IF($D61='2.Ieņēmumu aprēķins'!$E$7,'2.Ieņēmumu aprēķins'!$BB$75+'2.Ieņēmumu aprēķins'!$BB$76,IF($D61='2.Ieņēmumu aprēķins'!$J$7,'2.Ieņēmumu aprēķins'!$BG$75+'2.Ieņēmumu aprēķins'!$BG$76,'2.Ieņēmumu aprēķins'!$BL$75+'2.Ieņēmumu aprēķins'!$BL$76))</f>
        <v>118992769.46848494</v>
      </c>
      <c r="J66" s="1054">
        <f>IF($D61='2.Ieņēmumu aprēķins'!$E$7,'2.Ieņēmumu aprēķins'!$BB$77,IF($D61='2.Ieņēmumu aprēķins'!$J$7,'2.Ieņēmumu aprēķins'!$BG$77,'2.Ieņēmumu aprēķins'!$BL$77))</f>
        <v>0</v>
      </c>
      <c r="K66" s="1049">
        <f>IF($D61='2.Ieņēmumu aprēķins'!$E$7,'2.Ieņēmumu aprēķins'!$BB$78+'2.Ieņēmumu aprēķins'!$BB$79,IF($D61='2.Ieņēmumu aprēķins'!$J$7,'2.Ieņēmumu aprēķins'!$BG$78+'2.Ieņēmumu aprēķins'!$BG$79,'2.Ieņēmumu aprēķins'!$BL$78+'2.Ieņēmumu aprēķins'!$BL$79))</f>
        <v>1903859.01504</v>
      </c>
      <c r="L66" s="1046">
        <f>IF($D61='2.Ieņēmumu aprēķins'!$E$7,'2.Ieņēmumu aprēķins'!$BA$71,IF($D61='2.Ieņēmumu aprēķins'!$J$7,'2.Ieņēmumu aprēķins'!$BF$71,'2.Ieņēmumu aprēķins'!$BK$71))</f>
        <v>1.152160046128641E-2</v>
      </c>
      <c r="M66" s="1044">
        <f>IF($D61='2.Ieņēmumu aprēķins'!$E$7,'2.Ieņēmumu aprēķins'!$BA$72,IF($D61='2.Ieņēmumu aprēķins'!$J$7,'2.Ieņēmumu aprēķins'!$BF$72,'2.Ieņēmumu aprēķins'!$BK$72))</f>
        <v>2.862379106436513E-2</v>
      </c>
      <c r="N66" s="1044">
        <f>IF($D61='2.Ieņēmumu aprēķins'!$E$7,'2.Ieņēmumu aprēķins'!$BA$73,IF($D61='2.Ieņēmumu aprēķins'!$J$7,'2.Ieņēmumu aprēķins'!$BF$73,'2.Ieņēmumu aprēķins'!$BK$73))</f>
        <v>5.0000000000000001E-3</v>
      </c>
      <c r="O66" s="1045">
        <f>IF($D61='2.Ieņēmumu aprēķins'!$E$7,'2.Ieņēmumu aprēķins'!$BA$74,IF($D61='2.Ieņēmumu aprēķins'!$J$7,'2.Ieņēmumu aprēķins'!$BF$74,'2.Ieņēmumu aprēķins'!$BK$74))</f>
        <v>0</v>
      </c>
      <c r="P66" s="1048">
        <v>0.85</v>
      </c>
      <c r="Q66" s="1093">
        <f>IF($D61='2.Ieņēmumu aprēķins'!$E$7,'2.Ieņēmumu aprēķins'!$BA$77,IF($D61='2.Ieņēmumu aprēķins'!$J$7,'2.Ieņēmumu aprēķins'!$BF$77,'2.Ieņēmumu aprēķins'!$BK$77))</f>
        <v>0</v>
      </c>
      <c r="R66" s="1041">
        <f t="shared" si="59"/>
        <v>2E-3</v>
      </c>
      <c r="S66" s="1046">
        <f t="shared" si="60"/>
        <v>0.28852716734408362</v>
      </c>
      <c r="T66" s="1044">
        <f t="shared" si="61"/>
        <v>0.25362260319430896</v>
      </c>
      <c r="U66" s="1044">
        <f t="shared" si="62"/>
        <v>9.4653949626601702E-2</v>
      </c>
      <c r="V66" s="1045">
        <f t="shared" si="63"/>
        <v>0</v>
      </c>
      <c r="W66" s="1043">
        <f t="shared" si="64"/>
        <v>0.36319627983500563</v>
      </c>
      <c r="X66" s="1093">
        <f t="shared" si="65"/>
        <v>0</v>
      </c>
      <c r="Y66" s="1041">
        <f t="shared" si="66"/>
        <v>2E-3</v>
      </c>
      <c r="Z66" s="1026" t="str">
        <f t="shared" si="67"/>
        <v>Segts</v>
      </c>
      <c r="AB66" s="1025">
        <f t="shared" si="68"/>
        <v>327626619.75101036</v>
      </c>
      <c r="AC66" s="1025">
        <f t="shared" si="69"/>
        <v>0</v>
      </c>
      <c r="AD66" s="1025">
        <f t="shared" si="70"/>
        <v>0</v>
      </c>
      <c r="AF66" s="1024">
        <f t="shared" si="71"/>
        <v>327626619.75101036</v>
      </c>
      <c r="AG66" s="1024">
        <f t="shared" si="72"/>
        <v>327626619.75101036</v>
      </c>
      <c r="AH66" s="1024">
        <f t="shared" si="73"/>
        <v>327626619.75101036</v>
      </c>
    </row>
    <row r="67" spans="2:34" x14ac:dyDescent="0.25">
      <c r="B67" s="1040">
        <f t="shared" si="74"/>
        <v>2030</v>
      </c>
      <c r="C67" s="1053">
        <f t="shared" si="57"/>
        <v>352013150.24481791</v>
      </c>
      <c r="D67" s="1052">
        <f t="shared" si="58"/>
        <v>352013150.24481791</v>
      </c>
      <c r="E67" s="1055">
        <f>IF($D61='2.Ieņēmumu aprēķins'!$E$7,'2.Ieņēmumu aprēķins'!$BB$81,IF($D61='2.Ieņēmumu aprēķins'!$J$7,'2.Ieņēmumu aprēķins'!$BG$81,'2.Ieņēmumu aprēķins'!$BL$81))</f>
        <v>106853512.46619081</v>
      </c>
      <c r="F67" s="1055">
        <f>IF($D61='2.Ieņēmumu aprēķins'!$E$7,'2.Ieņēmumu aprēķins'!$BB$82,IF($D61='2.Ieņēmumu aprēķins'!$J$7,'2.Ieņēmumu aprēķins'!$BG$82,'2.Ieņēmumu aprēķins'!$BL$82))</f>
        <v>89278491.523720115</v>
      </c>
      <c r="G67" s="1055">
        <f>IF($D61='2.Ieņēmumu aprēķins'!$E$7,'2.Ieņēmumu aprēķins'!$BB$83,IF($D61='2.Ieņēmumu aprēķins'!$J$7,'2.Ieņēmumu aprēķins'!$BG$83,'2.Ieņēmumu aprēķins'!$BL$83))</f>
        <v>32182116.330135375</v>
      </c>
      <c r="H67" s="1055">
        <f>IF($D61='2.Ieņēmumu aprēķins'!$E$7,'2.Ieņēmumu aprēķins'!$BB$84,IF($D61='2.Ieņēmumu aprēķins'!$J$7,'2.Ieņēmumu aprēķins'!$BG$84,'2.Ieņēmumu aprēķins'!$BL$84))</f>
        <v>0</v>
      </c>
      <c r="I67" s="1055">
        <f>IF($D61='2.Ieņēmumu aprēķins'!$E$7,'2.Ieņēmumu aprēķins'!$BB$85+'2.Ieņēmumu aprēķins'!$BB$86,IF($D61='2.Ieņēmumu aprēķins'!$J$7,'2.Ieņēmumu aprēķins'!$BG$85+'2.Ieņēmumu aprēķins'!$BG$86,'2.Ieņēmumu aprēķins'!$BL$85+'2.Ieņēmumu aprēķins'!$BL$86))</f>
        <v>123699029.92477161</v>
      </c>
      <c r="J67" s="1054">
        <f>IF($D61='2.Ieņēmumu aprēķins'!$E$7,'2.Ieņēmumu aprēķins'!$BB$87,IF($D61='2.Ieņēmumu aprēķins'!$J$7,'2.Ieņēmumu aprēķins'!$BG$87,'2.Ieņēmumu aprēķins'!$BL$87))</f>
        <v>0</v>
      </c>
      <c r="K67" s="1049">
        <f>IF($D61='2.Ieņēmumu aprēķins'!$E$7,'2.Ieņēmumu aprēķins'!$BB$88+'2.Ieņēmumu aprēķins'!$BB$89,IF($D61='2.Ieņēmumu aprēķins'!$J$7,'2.Ieņēmumu aprēķins'!$BG$88+'2.Ieņēmumu aprēķins'!$BG$89,'2.Ieņēmumu aprēķins'!$BL$88+'2.Ieņēmumu aprēķins'!$BL$89))</f>
        <v>1984606.9159680002</v>
      </c>
      <c r="L67" s="1046">
        <f>IF($D61='2.Ieņēmumu aprēķins'!$E$7,'2.Ieņēmumu aprēķins'!$BA$81,IF($D61='2.Ieņēmumu aprēķins'!$J$7,'2.Ieņēmumu aprēķins'!$BF$81,'2.Ieņēmumu aprēķins'!$BK$81))</f>
        <v>1.2684008989532683E-2</v>
      </c>
      <c r="M67" s="1044">
        <f>IF($D61='2.Ieņēmumu aprēķins'!$E$7,'2.Ieņēmumu aprēķins'!$BA$82,IF($D61='2.Ieņēmumu aprēķins'!$J$7,'2.Ieņēmumu aprēķins'!$BF$82,'2.Ieņēmumu aprēķins'!$BK$82))</f>
        <v>2.9952127821723261E-2</v>
      </c>
      <c r="N67" s="1044">
        <f>IF($D61='2.Ieņēmumu aprēķins'!$E$7,'2.Ieņēmumu aprēķins'!$BA$83,IF($D61='2.Ieņēmumu aprēķins'!$J$7,'2.Ieņēmumu aprēķins'!$BF$83,'2.Ieņēmumu aprēķins'!$BK$83))</f>
        <v>5.0000000000000001E-3</v>
      </c>
      <c r="O67" s="1045">
        <f>IF($D61='2.Ieņēmumu aprēķins'!$E$7,'2.Ieņēmumu aprēķins'!$BA$84,IF($D61='2.Ieņēmumu aprēķins'!$J$7,'2.Ieņēmumu aprēķins'!$BF$84,'2.Ieņēmumu aprēķins'!$BK$84))</f>
        <v>0</v>
      </c>
      <c r="P67" s="1048">
        <v>0.85</v>
      </c>
      <c r="Q67" s="1093">
        <f>IF($D61='2.Ieņēmumu aprēķins'!$E$7,'2.Ieņēmumu aprēķins'!$BA$87,IF($D61='2.Ieņēmumu aprēķins'!$J$7,'2.Ieņēmumu aprēķins'!$BF$87,'2.Ieņēmumu aprēķins'!$BK$87))</f>
        <v>0</v>
      </c>
      <c r="R67" s="1041">
        <f t="shared" si="59"/>
        <v>2E-3</v>
      </c>
      <c r="S67" s="1046">
        <f t="shared" si="60"/>
        <v>0.3035497747509614</v>
      </c>
      <c r="T67" s="1044">
        <f t="shared" si="61"/>
        <v>0.25362260319430896</v>
      </c>
      <c r="U67" s="1044">
        <f t="shared" si="62"/>
        <v>9.1423051405191469E-2</v>
      </c>
      <c r="V67" s="1045">
        <f t="shared" si="63"/>
        <v>0</v>
      </c>
      <c r="W67" s="1043">
        <f t="shared" si="64"/>
        <v>0.35140457064953817</v>
      </c>
      <c r="X67" s="1093">
        <f t="shared" si="65"/>
        <v>0</v>
      </c>
      <c r="Y67" s="1041">
        <f t="shared" si="66"/>
        <v>2E-3</v>
      </c>
      <c r="Z67" s="1026" t="str">
        <f t="shared" si="67"/>
        <v>Segts</v>
      </c>
      <c r="AB67" s="1025">
        <f t="shared" si="68"/>
        <v>352013150.24481791</v>
      </c>
      <c r="AC67" s="1025">
        <f t="shared" si="69"/>
        <v>0</v>
      </c>
      <c r="AD67" s="1025">
        <f t="shared" si="70"/>
        <v>0</v>
      </c>
      <c r="AF67" s="1024">
        <f t="shared" si="71"/>
        <v>352013150.24481791</v>
      </c>
      <c r="AG67" s="1024">
        <f t="shared" si="72"/>
        <v>352013150.24481791</v>
      </c>
      <c r="AH67" s="1024">
        <f t="shared" si="73"/>
        <v>352013150.24481791</v>
      </c>
    </row>
    <row r="68" spans="2:34" x14ac:dyDescent="0.25">
      <c r="B68" s="1040">
        <f t="shared" si="74"/>
        <v>2031</v>
      </c>
      <c r="C68" s="1053">
        <f t="shared" si="57"/>
        <v>378501163.11121416</v>
      </c>
      <c r="D68" s="1052">
        <f t="shared" si="58"/>
        <v>378501163.11121416</v>
      </c>
      <c r="E68" s="1055">
        <f>IF($D61='2.Ieņēmumu aprēķins'!$E$7,'2.Ieņēmumu aprēķins'!$BB$91,IF($D61='2.Ieņēmumu aprēķins'!$J$7,'2.Ieņēmumu aprēķins'!$BG$91,'2.Ieņēmumu aprēķins'!$BL$91))</f>
        <v>120393383.06010109</v>
      </c>
      <c r="F68" s="1055">
        <f>IF($D61='2.Ieņēmumu aprēķins'!$E$7,'2.Ieņēmumu aprēķins'!$BB$92,IF($D61='2.Ieņēmumu aprēķins'!$J$7,'2.Ieņēmumu aprēķins'!$BG$92,'2.Ieņēmumu aprēķins'!$BL$92))</f>
        <v>95996450.300339878</v>
      </c>
      <c r="G68" s="1055">
        <f>IF($D61='2.Ieņēmumu aprēķins'!$E$7,'2.Ieņēmumu aprēķins'!$BB$93,IF($D61='2.Ieņēmumu aprēķins'!$J$7,'2.Ieņēmumu aprēķins'!$BG$93,'2.Ieņēmumu aprēķins'!$BL$93))</f>
        <v>33423293.779184543</v>
      </c>
      <c r="H68" s="1055">
        <f>IF($D61='2.Ieņēmumu aprēķins'!$E$7,'2.Ieņēmumu aprēķins'!$BB$94,IF($D61='2.Ieņēmumu aprēķins'!$J$7,'2.Ieņēmumu aprēķins'!$BG$94,'2.Ieņēmumu aprēķins'!$BL$94))</f>
        <v>0</v>
      </c>
      <c r="I68" s="1055">
        <f>IF($D61='2.Ieņēmumu aprēķins'!$E$7,'2.Ieņēmumu aprēķins'!$BB$95+'2.Ieņēmumu aprēķins'!$BB$96,IF($D61='2.Ieņēmumu aprēķins'!$J$7,'2.Ieņēmumu aprēķins'!$BG$95+'2.Ieņēmumu aprēķins'!$BG$96,'2.Ieņēmumu aprēķins'!$BL$95+'2.Ieņēmumu aprēķins'!$BL$96))</f>
        <v>128688035.97158866</v>
      </c>
      <c r="J68" s="1054">
        <f>IF($D61='2.Ieņēmumu aprēķins'!$E$7,'2.Ieņēmumu aprēķins'!$BB$97,IF($D61='2.Ieņēmumu aprēķins'!$J$7,'2.Ieņēmumu aprēķins'!$BG$97,'2.Ieņēmumu aprēķins'!$BL$97))</f>
        <v>0</v>
      </c>
      <c r="K68" s="1049">
        <f>IF($D61='2.Ieņēmumu aprēķins'!$E$7,'2.Ieņēmumu aprēķins'!$BB$98+'2.Ieņēmumu aprēķins'!$BB$99,IF($D61='2.Ieņēmumu aprēķins'!$J$7,'2.Ieņēmumu aprēķins'!$BG$98+'2.Ieņēmumu aprēķins'!$BG$99,'2.Ieņēmumu aprēķins'!$BL$98+'2.Ieņēmumu aprēķins'!$BL$99))</f>
        <v>2069997.3350400003</v>
      </c>
      <c r="L68" s="1046">
        <f>IF($D61='2.Ieņēmumu aprēķins'!$E$7,'2.Ieņēmumu aprēķins'!$BA$91,IF($D61='2.Ieņēmumu aprēķins'!$J$7,'2.Ieņēmumu aprēķins'!$BF$91,'2.Ieņēmumu aprēķins'!$BK$91))</f>
        <v>1.3916002827142896E-2</v>
      </c>
      <c r="M68" s="1044">
        <f>IF($D61='2.Ieņēmumu aprēķins'!$E$7,'2.Ieņēmumu aprēķins'!$BA$92,IF($D61='2.Ieņēmumu aprēķins'!$J$7,'2.Ieņēmumu aprēķins'!$BF$92,'2.Ieņēmumu aprēķins'!$BK$92))</f>
        <v>3.1360296678677284E-2</v>
      </c>
      <c r="N68" s="1044">
        <f>IF($D61='2.Ieņēmumu aprēķins'!$E$7,'2.Ieņēmumu aprēķins'!$BA$93,IF($D61='2.Ieņēmumu aprēķins'!$J$7,'2.Ieņēmumu aprēķins'!$BF$93,'2.Ieņēmumu aprēķins'!$BK$93))</f>
        <v>5.0000000000000001E-3</v>
      </c>
      <c r="O68" s="1045">
        <f>IF($D61='2.Ieņēmumu aprēķins'!$E$7,'2.Ieņēmumu aprēķins'!$BA$94,IF($D61='2.Ieņēmumu aprēķins'!$J$7,'2.Ieņēmumu aprēķins'!$BF$94,'2.Ieņēmumu aprēķins'!$BK$94))</f>
        <v>0</v>
      </c>
      <c r="P68" s="1048">
        <v>0.85</v>
      </c>
      <c r="Q68" s="1093">
        <f>IF($D61='2.Ieņēmumu aprēķins'!$E$7,'2.Ieņēmumu aprēķins'!$BA$97,IF($D61='2.Ieņēmumu aprēķins'!$J$7,'2.Ieņēmumu aprēķins'!$BF$97,'2.Ieņēmumu aprēķins'!$BK$97))</f>
        <v>0</v>
      </c>
      <c r="R68" s="1041">
        <f t="shared" si="59"/>
        <v>2E-3</v>
      </c>
      <c r="S68" s="1046">
        <f t="shared" si="60"/>
        <v>0.31807929484413811</v>
      </c>
      <c r="T68" s="1044">
        <f t="shared" si="61"/>
        <v>0.25362260319430896</v>
      </c>
      <c r="U68" s="1044">
        <f t="shared" si="62"/>
        <v>8.8304335723702512E-2</v>
      </c>
      <c r="V68" s="1045">
        <f t="shared" si="63"/>
        <v>0</v>
      </c>
      <c r="W68" s="1043">
        <f t="shared" si="64"/>
        <v>0.33999376623785044</v>
      </c>
      <c r="X68" s="1093">
        <f t="shared" si="65"/>
        <v>0</v>
      </c>
      <c r="Y68" s="1041">
        <f t="shared" si="66"/>
        <v>2E-3</v>
      </c>
      <c r="Z68" s="1026" t="str">
        <f t="shared" si="67"/>
        <v>Segts</v>
      </c>
      <c r="AB68" s="1025">
        <f t="shared" si="68"/>
        <v>378501163.11121416</v>
      </c>
      <c r="AC68" s="1025">
        <f t="shared" si="69"/>
        <v>0</v>
      </c>
      <c r="AD68" s="1025">
        <f t="shared" si="70"/>
        <v>0</v>
      </c>
      <c r="AF68" s="1024">
        <f t="shared" si="71"/>
        <v>378501163.11121416</v>
      </c>
      <c r="AG68" s="1024">
        <f t="shared" si="72"/>
        <v>378501163.11121416</v>
      </c>
      <c r="AH68" s="1024">
        <f t="shared" si="73"/>
        <v>378501163.11121416</v>
      </c>
    </row>
    <row r="69" spans="2:34" x14ac:dyDescent="0.25">
      <c r="B69" s="1040">
        <f t="shared" si="74"/>
        <v>2032</v>
      </c>
      <c r="C69" s="1053">
        <f t="shared" si="57"/>
        <v>407585635.39024627</v>
      </c>
      <c r="D69" s="1052">
        <f t="shared" si="58"/>
        <v>407585635.39024627</v>
      </c>
      <c r="E69" s="1055">
        <f>IF($D61='2.Ieņēmumu aprēķins'!$E$7,'2.Ieņēmumu aprēķins'!$BB$101,IF($D61='2.Ieņēmumu aprēķins'!$J$7,'2.Ieņēmumu aprēķins'!$BG$101,'2.Ieņēmumu aprēķins'!$BL$101))</f>
        <v>135519606.37814388</v>
      </c>
      <c r="F69" s="1055">
        <f>IF($D61='2.Ieņēmumu aprēķins'!$E$7,'2.Ieņēmumu aprēķins'!$BB$102,IF($D61='2.Ieņēmumu aprēķins'!$J$7,'2.Ieņēmumu aprēķins'!$BG$102,'2.Ieņēmumu aprēķins'!$BL$102))</f>
        <v>103372929.87228072</v>
      </c>
      <c r="G69" s="1055">
        <f>IF($D61='2.Ieņēmumu aprēķins'!$E$7,'2.Ieņēmumu aprēķins'!$BB$103,IF($D61='2.Ieņēmumu aprēķins'!$J$7,'2.Ieņēmumu aprēķins'!$BG$103,'2.Ieņēmumu aprēķins'!$BL$103))</f>
        <v>34687559.619165517</v>
      </c>
      <c r="H69" s="1055">
        <f>IF($D61='2.Ieņēmumu aprēķins'!$E$7,'2.Ieņēmumu aprēķins'!$BB$104,IF($D61='2.Ieņēmumu aprēķins'!$J$7,'2.Ieņēmumu aprēķins'!$BG$104,'2.Ieņēmumu aprēķins'!$BL$104))</f>
        <v>0</v>
      </c>
      <c r="I69" s="1055">
        <f>IF($D61='2.Ieņēmumu aprēķins'!$E$7,'2.Ieņēmumu aprēķins'!$BB$105+'2.Ieņēmumu aprēķins'!$BB$106,IF($D61='2.Ieņēmumu aprēķins'!$J$7,'2.Ieņēmumu aprēķins'!$BG$105+'2.Ieņēmumu aprēķins'!$BG$106,'2.Ieņēmumu aprēķins'!$BL$105+'2.Ieņēmumu aprēķins'!$BL$106))</f>
        <v>134005539.52065615</v>
      </c>
      <c r="J69" s="1054">
        <f>IF($D61='2.Ieņēmumu aprēķins'!$E$7,'2.Ieņēmumu aprēķins'!$BB$107,IF($D61='2.Ieņēmumu aprēķins'!$J$7,'2.Ieņēmumu aprēķins'!$BG$107,'2.Ieņēmumu aprēķins'!$BL$107))</f>
        <v>0</v>
      </c>
      <c r="K69" s="1049">
        <f>IF($D61='2.Ieņēmumu aprēķins'!$E$7,'2.Ieņēmumu aprēķins'!$BB$108+'2.Ieņēmumu aprēķins'!$BB$109,IF($D61='2.Ieņēmumu aprēķins'!$J$7,'2.Ieņēmumu aprēķins'!$BG$108+'2.Ieņēmumu aprēķins'!$BG$109,'2.Ieņēmumu aprēķins'!$BL$108+'2.Ieņēmumu aprēķins'!$BL$109))</f>
        <v>2159145.1446719998</v>
      </c>
      <c r="L69" s="1046">
        <f>IF($D61='2.Ieņēmumu aprēķins'!$E$7,'2.Ieņēmumu aprēķins'!$BA$101,IF($D61='2.Ieņēmumu aprēķins'!$J$7,'2.Ieņēmumu aprēķins'!$BF$101,'2.Ieņēmumu aprēķins'!$BK$101))</f>
        <v>1.5251016264977818E-2</v>
      </c>
      <c r="M69" s="1044">
        <f>IF($D61='2.Ieņēmumu aprēķins'!$E$7,'2.Ieņēmumu aprēķins'!$BA$102,IF($D61='2.Ieņēmumu aprēķins'!$J$7,'2.Ieņēmumu aprēķins'!$BF$102,'2.Ieņēmumu aprēķins'!$BK$102))</f>
        <v>3.2878846799549534E-2</v>
      </c>
      <c r="N69" s="1044">
        <f>IF($D61='2.Ieņēmumu aprēķins'!$E$7,'2.Ieņēmumu aprēķins'!$BA$103,IF($D61='2.Ieņēmumu aprēķins'!$J$7,'2.Ieņēmumu aprēķins'!$BF$103,'2.Ieņēmumu aprēķins'!$BK$103))</f>
        <v>5.0000000000000001E-3</v>
      </c>
      <c r="O69" s="1045">
        <f>IF($D61='2.Ieņēmumu aprēķins'!$E$7,'2.Ieņēmumu aprēķins'!$BA$104,IF($D61='2.Ieņēmumu aprēķins'!$J$7,'2.Ieņēmumu aprēķins'!$BF$104,'2.Ieņēmumu aprēķins'!$BK$104))</f>
        <v>0</v>
      </c>
      <c r="P69" s="1048">
        <v>0.85</v>
      </c>
      <c r="Q69" s="1093">
        <f>IF($D61='2.Ieņēmumu aprēķins'!$E$7,'2.Ieņēmumu aprēķins'!$BA$107,IF($D61='2.Ieņēmumu aprēķins'!$J$7,'2.Ieņēmumu aprēķins'!$BF$107,'2.Ieņēmumu aprēķins'!$BK$107))</f>
        <v>0</v>
      </c>
      <c r="R69" s="1041">
        <f t="shared" si="59"/>
        <v>2E-3</v>
      </c>
      <c r="S69" s="1046">
        <f t="shared" si="60"/>
        <v>0.33249357830873871</v>
      </c>
      <c r="T69" s="1044">
        <f t="shared" si="61"/>
        <v>0.25362260319430896</v>
      </c>
      <c r="U69" s="1044">
        <f t="shared" si="62"/>
        <v>8.5104961037092544E-2</v>
      </c>
      <c r="V69" s="1045">
        <f t="shared" si="63"/>
        <v>0</v>
      </c>
      <c r="W69" s="1043">
        <f t="shared" si="64"/>
        <v>0.32877885745985974</v>
      </c>
      <c r="X69" s="1093">
        <f t="shared" si="65"/>
        <v>0</v>
      </c>
      <c r="Y69" s="1041">
        <f t="shared" si="66"/>
        <v>2E-3</v>
      </c>
      <c r="Z69" s="1026" t="str">
        <f t="shared" si="67"/>
        <v>Segts</v>
      </c>
      <c r="AB69" s="1025">
        <f t="shared" si="68"/>
        <v>407585635.39024627</v>
      </c>
      <c r="AC69" s="1025">
        <f t="shared" si="69"/>
        <v>0</v>
      </c>
      <c r="AD69" s="1025">
        <f t="shared" si="70"/>
        <v>0</v>
      </c>
      <c r="AF69" s="1024">
        <f t="shared" si="71"/>
        <v>407585635.39024627</v>
      </c>
      <c r="AG69" s="1024">
        <f t="shared" si="72"/>
        <v>407585635.39024627</v>
      </c>
      <c r="AH69" s="1024">
        <f t="shared" si="73"/>
        <v>407585635.39024627</v>
      </c>
    </row>
    <row r="70" spans="2:34" x14ac:dyDescent="0.25">
      <c r="B70" s="1040">
        <f t="shared" si="74"/>
        <v>2033</v>
      </c>
      <c r="C70" s="1053">
        <f t="shared" si="57"/>
        <v>438029269.40680027</v>
      </c>
      <c r="D70" s="1052">
        <f t="shared" si="58"/>
        <v>438029269.40680027</v>
      </c>
      <c r="E70" s="1055">
        <f>IF($D61='2.Ieņēmumu aprēķins'!$E$7,'2.Ieņēmumu aprēķins'!$BB$111,IF($D61='2.Ieņēmumu aprēķins'!$J$7,'2.Ieņēmumu aprēķins'!$BG$111,'2.Ieņēmumu aprēķins'!$BL$111))</f>
        <v>151606079.29490989</v>
      </c>
      <c r="F70" s="1055">
        <f>IF($D61='2.Ieņēmumu aprēķins'!$E$7,'2.Ieņēmumu aprēķins'!$BB$112,IF($D61='2.Ieņēmumu aprēķins'!$J$7,'2.Ieņēmumu aprēķins'!$BG$112,'2.Ieņēmumu aprēķins'!$BL$112))</f>
        <v>111094123.58225396</v>
      </c>
      <c r="G70" s="1055">
        <f>IF($D61='2.Ieņēmumu aprēķins'!$E$7,'2.Ieņēmumu aprēķins'!$BB$113,IF($D61='2.Ieņēmumu aprēķins'!$J$7,'2.Ieņēmumu aprēķins'!$BG$113,'2.Ieņēmumu aprēķins'!$BL$113))</f>
        <v>35905393.942443095</v>
      </c>
      <c r="H70" s="1055">
        <f>IF($D61='2.Ieņēmumu aprēķins'!$E$7,'2.Ieņēmumu aprēķins'!$BB$114,IF($D61='2.Ieņēmumu aprēķins'!$J$7,'2.Ieņēmumu aprēķins'!$BG$114,'2.Ieņēmumu aprēķins'!$BL$114))</f>
        <v>0</v>
      </c>
      <c r="I70" s="1055">
        <f>IF($D61='2.Ieņēmumu aprēķins'!$E$7,'2.Ieņēmumu aprēķins'!$BB$115+'2.Ieņēmumu aprēķins'!$BB$116,IF($D61='2.Ieņēmumu aprēķins'!$J$7,'2.Ieņēmumu aprēķins'!$BG$115+'2.Ieņēmumu aprēķins'!$BG$116,'2.Ieņēmumu aprēķins'!$BL$115+'2.Ieņēmumu aprēķins'!$BL$116))</f>
        <v>139423672.58719334</v>
      </c>
      <c r="J70" s="1054">
        <f>IF($D61='2.Ieņēmumu aprēķins'!$E$7,'2.Ieņēmumu aprēķins'!$BB$117,IF($D61='2.Ieņēmumu aprēķins'!$J$7,'2.Ieņēmumu aprēķins'!$BG$117,'2.Ieņēmumu aprēķins'!$BL$117))</f>
        <v>0</v>
      </c>
      <c r="K70" s="1049">
        <f>IF($D61='2.Ieņēmumu aprēķins'!$E$7,'2.Ieņēmumu aprēķins'!$BB$118+'2.Ieņēmumu aprēķins'!$BB$119,IF($D61='2.Ieņēmumu aprēķins'!$J$7,'2.Ieņēmumu aprēķins'!$BG$118+'2.Ieņēmumu aprēķins'!$BG$119,'2.Ieņēmumu aprēķins'!$BL$118+'2.Ieņēmumu aprēķins'!$BL$119))</f>
        <v>2248922.582808</v>
      </c>
      <c r="L70" s="1046">
        <f>IF($D61='2.Ieņēmumu aprēķins'!$E$7,'2.Ieņēmumu aprēķins'!$BA$111,IF($D61='2.Ieņēmumu aprēķins'!$J$7,'2.Ieņēmumu aprēķins'!$BF$111,'2.Ieņēmumu aprēķins'!$BK$111))</f>
        <v>1.662335206807123E-2</v>
      </c>
      <c r="M70" s="1044">
        <f>IF($D61='2.Ieņēmumu aprēķins'!$E$7,'2.Ieņēmumu aprēķins'!$BA$112,IF($D61='2.Ieņēmumu aprēķins'!$J$7,'2.Ieņēmumu aprēķins'!$BF$112,'2.Ieņēmumu aprēķins'!$BK$112))</f>
        <v>3.442755430050911E-2</v>
      </c>
      <c r="N70" s="1044">
        <f>IF($D61='2.Ieņēmumu aprēķins'!$E$7,'2.Ieņēmumu aprēķins'!$BA$113,IF($D61='2.Ieņēmumu aprēķins'!$J$7,'2.Ieņēmumu aprēķins'!$BF$113,'2.Ieņēmumu aprēķins'!$BK$113))</f>
        <v>5.0000000000000001E-3</v>
      </c>
      <c r="O70" s="1045">
        <f>IF($D61='2.Ieņēmumu aprēķins'!$E$7,'2.Ieņēmumu aprēķins'!$BA$114,IF($D61='2.Ieņēmumu aprēķins'!$J$7,'2.Ieņēmumu aprēķins'!$BF$114,'2.Ieņēmumu aprēķins'!$BK$114))</f>
        <v>0</v>
      </c>
      <c r="P70" s="1048">
        <v>0.85</v>
      </c>
      <c r="Q70" s="1093">
        <f>IF($D61='2.Ieņēmumu aprēķins'!$E$7,'2.Ieņēmumu aprēķins'!$BA$117,IF($D61='2.Ieņēmumu aprēķins'!$J$7,'2.Ieņēmumu aprēķins'!$BF$117,'2.Ieņēmumu aprēķins'!$BK$117))</f>
        <v>0</v>
      </c>
      <c r="R70" s="1041">
        <f t="shared" si="59"/>
        <v>2E-3</v>
      </c>
      <c r="S70" s="1046">
        <f t="shared" si="60"/>
        <v>0.34610947231955969</v>
      </c>
      <c r="T70" s="1044">
        <f t="shared" si="61"/>
        <v>0.25362260319430896</v>
      </c>
      <c r="U70" s="1044">
        <f t="shared" si="62"/>
        <v>8.1970307580285354E-2</v>
      </c>
      <c r="V70" s="1045">
        <f t="shared" si="63"/>
        <v>0</v>
      </c>
      <c r="W70" s="1043">
        <f t="shared" si="64"/>
        <v>0.31829761690584601</v>
      </c>
      <c r="X70" s="1093">
        <f t="shared" si="65"/>
        <v>0</v>
      </c>
      <c r="Y70" s="1041">
        <f t="shared" si="66"/>
        <v>2E-3</v>
      </c>
      <c r="Z70" s="1026" t="str">
        <f t="shared" si="67"/>
        <v>Segts</v>
      </c>
      <c r="AB70" s="1025">
        <f t="shared" si="68"/>
        <v>438029269.40680027</v>
      </c>
      <c r="AC70" s="1025">
        <f t="shared" si="69"/>
        <v>0</v>
      </c>
      <c r="AD70" s="1025">
        <f t="shared" si="70"/>
        <v>0</v>
      </c>
      <c r="AF70" s="1024">
        <f t="shared" si="71"/>
        <v>438029269.40680027</v>
      </c>
      <c r="AG70" s="1024">
        <f t="shared" si="72"/>
        <v>438029269.40680027</v>
      </c>
      <c r="AH70" s="1024">
        <f t="shared" si="73"/>
        <v>438029269.40680027</v>
      </c>
    </row>
    <row r="71" spans="2:34" x14ac:dyDescent="0.25">
      <c r="B71" s="1040">
        <f t="shared" si="74"/>
        <v>2034</v>
      </c>
      <c r="C71" s="1053">
        <f t="shared" si="57"/>
        <v>470309829.39299935</v>
      </c>
      <c r="D71" s="1056">
        <f t="shared" si="58"/>
        <v>470309829.39299935</v>
      </c>
      <c r="E71" s="1055">
        <f>IF($D61='2.Ieņēmumu aprēķins'!$E$7,'2.Ieņēmumu aprēķins'!$BB$121,IF($D61='2.Ieņēmumu aprēķins'!$J$7,'2.Ieņēmumu aprēķins'!$BG$121,'2.Ieņēmumu aprēķins'!$BL$121))</f>
        <v>168793066.17676812</v>
      </c>
      <c r="F71" s="1055">
        <f>IF($D61='2.Ieņēmumu aprēķins'!$E$7,'2.Ieņēmumu aprēķins'!$BB$122,IF($D61='2.Ieņēmumu aprēķins'!$J$7,'2.Ieņēmumu aprēķins'!$BG$122,'2.Ieņēmumu aprēķins'!$BL$122))</f>
        <v>119281203.23852383</v>
      </c>
      <c r="G71" s="1055">
        <f>IF($D61='2.Ieņēmumu aprēķins'!$E$7,'2.Ieņēmumu aprēķins'!$BB$123,IF($D61='2.Ieņēmumu aprēķins'!$J$7,'2.Ieņēmumu aprēķins'!$BG$123,'2.Ieņēmumu aprēķins'!$BL$123))</f>
        <v>37203813.433918461</v>
      </c>
      <c r="H71" s="1055">
        <f>IF($D61='2.Ieņēmumu aprēķins'!$E$7,'2.Ieņēmumu aprēķins'!$BB$124,IF($D61='2.Ieņēmumu aprēķins'!$J$7,'2.Ieņēmumu aprēķins'!$BG$124,'2.Ieņēmumu aprēķins'!$BL$124))</f>
        <v>0</v>
      </c>
      <c r="I71" s="1055">
        <f>IF($D61='2.Ieņēmumu aprēķins'!$E$7,'2.Ieņēmumu aprēķins'!$BB$125+'2.Ieņēmumu aprēķins'!$BB$126,IF($D61='2.Ieņēmumu aprēķins'!$J$7,'2.Ieņēmumu aprēķins'!$BG$125+'2.Ieņēmumu aprēķins'!$BG$126,'2.Ieņēmumu aprēķins'!$BL$125+'2.Ieņēmumu aprēķins'!$BL$126))</f>
        <v>145031746.54378891</v>
      </c>
      <c r="J71" s="1054">
        <f>IF($D61='2.Ieņēmumu aprēķins'!$E$7,'2.Ieņēmumu aprēķins'!$BB$127,IF($D61='2.Ieņēmumu aprēķins'!$J$7,'2.Ieņēmumu aprēķins'!$BG$127,'2.Ieņēmumu aprēķins'!$BL$127))</f>
        <v>0</v>
      </c>
      <c r="K71" s="1049">
        <f>IF($D61='2.Ieņēmumu aprēķins'!$E$7,'2.Ieņēmumu aprēķins'!$BB$128+'2.Ieņēmumu aprēķins'!$BB$129,IF($D61='2.Ieņēmumu aprēķins'!$J$7,'2.Ieņēmumu aprēķins'!$BG$128+'2.Ieņēmumu aprēķins'!$BG$129,'2.Ieņēmumu aprēķins'!$BL$128+'2.Ieņēmumu aprēķins'!$BL$129))</f>
        <v>2341313.4122880003</v>
      </c>
      <c r="L71" s="1046">
        <f>IF($D61='2.Ieņēmumu aprēķins'!$E$7,'2.Ieņēmumu aprēķins'!$BA$121,IF($D61='2.Ieņēmumu aprēķins'!$J$7,'2.Ieņēmumu aprēķins'!$BF$121,'2.Ieņēmumu aprēķins'!$BK$121))</f>
        <v>1.8044552595856321E-2</v>
      </c>
      <c r="M71" s="1044">
        <f>IF($D61='2.Ieņēmumu aprēķins'!$E$7,'2.Ieņēmumu aprēķins'!$BA$122,IF($D61='2.Ieņēmumu aprēķins'!$J$7,'2.Ieņēmumu aprēķins'!$BF$122,'2.Ieņēmumu aprēķins'!$BK$122))</f>
        <v>3.6039323140951353E-2</v>
      </c>
      <c r="N71" s="1044">
        <f>IF($D61='2.Ieņēmumu aprēķins'!$E$7,'2.Ieņēmumu aprēķins'!$BA$123,IF($D61='2.Ieņēmumu aprēķins'!$J$7,'2.Ieņēmumu aprēķins'!$BF$123,'2.Ieņēmumu aprēķins'!$BK$123))</f>
        <v>5.0000000000000001E-3</v>
      </c>
      <c r="O71" s="1045">
        <f>IF($D61='2.Ieņēmumu aprēķins'!$E$7,'2.Ieņēmumu aprēķins'!$BA$124,IF($D61='2.Ieņēmumu aprēķins'!$J$7,'2.Ieņēmumu aprēķins'!$BF$124,'2.Ieņēmumu aprēķins'!$BK$124))</f>
        <v>0</v>
      </c>
      <c r="P71" s="1048">
        <v>0.85</v>
      </c>
      <c r="Q71" s="1093">
        <f>IF($D61='2.Ieņēmumu aprēķins'!$E$7,'2.Ieņēmumu aprēķins'!$BA$127,IF($D61='2.Ieņēmumu aprēķins'!$J$7,'2.Ieņēmumu aprēķins'!$BF$127,'2.Ieņēmumu aprēķins'!$BK$127))</f>
        <v>0</v>
      </c>
      <c r="R71" s="1041">
        <f t="shared" si="59"/>
        <v>2E-3</v>
      </c>
      <c r="S71" s="1046">
        <f t="shared" si="60"/>
        <v>0.35889759394274023</v>
      </c>
      <c r="T71" s="1044">
        <f t="shared" si="61"/>
        <v>0.25362260319430896</v>
      </c>
      <c r="U71" s="1044">
        <f t="shared" si="62"/>
        <v>7.9104902999657029E-2</v>
      </c>
      <c r="V71" s="1045">
        <f t="shared" si="63"/>
        <v>0</v>
      </c>
      <c r="W71" s="1043">
        <f t="shared" si="64"/>
        <v>0.30837489986329369</v>
      </c>
      <c r="X71" s="1093">
        <f t="shared" si="65"/>
        <v>0</v>
      </c>
      <c r="Y71" s="1041">
        <f t="shared" si="66"/>
        <v>2E-3</v>
      </c>
      <c r="Z71" s="1026" t="str">
        <f t="shared" si="67"/>
        <v>Segts</v>
      </c>
      <c r="AB71" s="1025">
        <f t="shared" si="68"/>
        <v>470309829.39299935</v>
      </c>
      <c r="AC71" s="1025">
        <f t="shared" si="69"/>
        <v>0</v>
      </c>
      <c r="AD71" s="1025">
        <f t="shared" si="70"/>
        <v>0</v>
      </c>
      <c r="AF71" s="1024">
        <f t="shared" si="71"/>
        <v>470309829.39299935</v>
      </c>
      <c r="AG71" s="1024">
        <f t="shared" si="72"/>
        <v>470309829.39299935</v>
      </c>
      <c r="AH71" s="1024">
        <f t="shared" si="73"/>
        <v>470309829.39299935</v>
      </c>
    </row>
    <row r="72" spans="2:34" x14ac:dyDescent="0.25">
      <c r="B72" s="1040">
        <f t="shared" si="74"/>
        <v>2035</v>
      </c>
      <c r="C72" s="1053">
        <f t="shared" si="57"/>
        <v>504506651.47597456</v>
      </c>
      <c r="D72" s="1052">
        <f t="shared" si="58"/>
        <v>504506651.47597456</v>
      </c>
      <c r="E72" s="1051">
        <f>IF($D61='2.Ieņēmumu aprēķins'!$E$7,'2.Ieņēmumu aprēķins'!$BB$131,IF($D61='2.Ieņēmumu aprēķins'!$J$7,'2.Ieņēmumu aprēķins'!$BG$131,'2.Ieņēmumu aprēķins'!$BL$131))</f>
        <v>187167123.81438231</v>
      </c>
      <c r="F72" s="1051">
        <f>IF($D61='2.Ieņēmumu aprēķins'!$E$7,'2.Ieņēmumu aprēķins'!$BB$132,IF($D61='2.Ieņēmumu aprēķins'!$J$7,'2.Ieņēmumu aprēķins'!$BG$132,'2.Ieņēmumu aprēķins'!$BL$132))</f>
        <v>127954290.27618062</v>
      </c>
      <c r="G72" s="1051">
        <f>IF($D61='2.Ieņēmumu aprēķins'!$E$7,'2.Ieņēmumu aprēķins'!$BB$133,IF($D61='2.Ieņēmumu aprēķins'!$J$7,'2.Ieņēmumu aprēķins'!$BG$133,'2.Ieņēmumu aprēķins'!$BL$133))</f>
        <v>38588467.480539225</v>
      </c>
      <c r="H72" s="1051">
        <f>IF($D61='2.Ieņēmumu aprēķins'!$E$7,'2.Ieņēmumu aprēķins'!$BB$134,IF($D61='2.Ieņēmumu aprēķins'!$J$7,'2.Ieņēmumu aprēķins'!$BG$134,'2.Ieņēmumu aprēķins'!$BL$134))</f>
        <v>0</v>
      </c>
      <c r="I72" s="1051">
        <f>IF($D61='2.Ieņēmumu aprēķins'!$E$7,'2.Ieņēmumu aprēķins'!$BB$135+'2.Ieņēmumu aprēķins'!$BB$136,IF($D61='2.Ieņēmumu aprēķins'!$J$7,'2.Ieņēmumu aprēķins'!$BG$135+'2.Ieņēmumu aprēķins'!$BG$136,'2.Ieņēmumu aprēķins'!$BL$135+'2.Ieņēmumu aprēķins'!$BL$136))</f>
        <v>150796769.90487242</v>
      </c>
      <c r="J72" s="1050">
        <f>IF($D61='2.Ieņēmumu aprēķins'!$E$7,'2.Ieņēmumu aprēķins'!$BB$137,IF($D61='2.Ieņēmumu aprēķins'!$J$7,'2.Ieņēmumu aprēķins'!$BG$137,'2.Ieņēmumu aprēķins'!$BL$137))</f>
        <v>0</v>
      </c>
      <c r="K72" s="1049">
        <f>IF($D61='2.Ieņēmumu aprēķins'!$E$7,'2.Ieņēmumu aprēķins'!$BB$138+'2.Ieņēmumu aprēķins'!$BB$139,IF($D61='2.Ieņēmumu aprēķins'!$J$7,'2.Ieņēmumu aprēķins'!$BG$138+'2.Ieņēmumu aprēķins'!$BG$139,'2.Ieņēmumu aprēķins'!$BL$138+'2.Ieņēmumu aprēķins'!$BL$139))</f>
        <v>2437630.4721599999</v>
      </c>
      <c r="L72" s="1046">
        <f>IF($D61='2.Ieņēmumu aprēķins'!$E$7,'2.Ieņēmumu aprēķins'!$BA$131,IF($D61='2.Ieņēmumu aprēķins'!$J$7,'2.Ieņēmumu aprēķins'!$BF$131,'2.Ieņēmumu aprēķins'!$BK$131))</f>
        <v>1.9520092486738909E-2</v>
      </c>
      <c r="M72" s="1044">
        <f>IF($D61='2.Ieņēmumu aprēķins'!$E$7,'2.Ieņēmumu aprēķins'!$BA$132,IF($D61='2.Ieņēmumu aprēķins'!$J$7,'2.Ieņēmumu aprēķins'!$BF$132,'2.Ieņēmumu aprēķins'!$BK$132))</f>
        <v>3.7715533472066985E-2</v>
      </c>
      <c r="N72" s="1044">
        <f>IF($D61='2.Ieņēmumu aprēķins'!$E$7,'2.Ieņēmumu aprēķins'!$BA$133,IF($D61='2.Ieņēmumu aprēķins'!$J$7,'2.Ieņēmumu aprēķins'!$BF$133,'2.Ieņēmumu aprēķins'!$BK$133))</f>
        <v>5.0000000000000001E-3</v>
      </c>
      <c r="O72" s="1045">
        <f>IF($D61='2.Ieņēmumu aprēķins'!$E$7,'2.Ieņēmumu aprēķins'!$BA$134,IF($D61='2.Ieņēmumu aprēķins'!$J$7,'2.Ieņēmumu aprēķins'!$BF$134,'2.Ieņēmumu aprēķins'!$BK$134))</f>
        <v>0</v>
      </c>
      <c r="P72" s="1048">
        <v>0.85</v>
      </c>
      <c r="Q72" s="1093">
        <f>IF($D61='2.Ieņēmumu aprēķins'!$E$7,'2.Ieņēmumu aprēķins'!$BA$137,IF($D61='2.Ieņēmumu aprēķins'!$J$7,'2.Ieņēmumu aprēķins'!$BF$137,'2.Ieņēmumu aprēķins'!$BK$137))</f>
        <v>0</v>
      </c>
      <c r="R72" s="1041">
        <f t="shared" si="59"/>
        <v>2E-3</v>
      </c>
      <c r="S72" s="1046">
        <f t="shared" si="60"/>
        <v>0.37099039877236489</v>
      </c>
      <c r="T72" s="1044">
        <f t="shared" si="61"/>
        <v>0.25362260319430896</v>
      </c>
      <c r="U72" s="1044">
        <f t="shared" si="62"/>
        <v>7.6487529683990446E-2</v>
      </c>
      <c r="V72" s="1045">
        <f t="shared" si="63"/>
        <v>0</v>
      </c>
      <c r="W72" s="1043">
        <f t="shared" si="64"/>
        <v>0.29889946834933573</v>
      </c>
      <c r="X72" s="1093">
        <f t="shared" si="65"/>
        <v>0</v>
      </c>
      <c r="Y72" s="1041">
        <f t="shared" si="66"/>
        <v>2E-3</v>
      </c>
      <c r="Z72" s="1026" t="str">
        <f t="shared" si="67"/>
        <v>Segts</v>
      </c>
      <c r="AB72" s="1025">
        <f t="shared" si="68"/>
        <v>504506651.47597456</v>
      </c>
      <c r="AC72" s="1025">
        <f t="shared" si="69"/>
        <v>0</v>
      </c>
      <c r="AD72" s="1025">
        <f t="shared" si="70"/>
        <v>0</v>
      </c>
      <c r="AF72" s="1024">
        <f t="shared" si="71"/>
        <v>504506651.47597456</v>
      </c>
      <c r="AG72" s="1024">
        <f t="shared" si="72"/>
        <v>504506651.47597456</v>
      </c>
      <c r="AH72" s="1024">
        <f t="shared" si="73"/>
        <v>504506651.47597456</v>
      </c>
    </row>
    <row r="73" spans="2:34" x14ac:dyDescent="0.25">
      <c r="B73" s="1040">
        <f>B72+5</f>
        <v>2040</v>
      </c>
      <c r="C73" s="1053">
        <f t="shared" si="57"/>
        <v>687174850.23871064</v>
      </c>
      <c r="D73" s="1052">
        <f t="shared" si="58"/>
        <v>687174850.23871064</v>
      </c>
      <c r="E73" s="1051">
        <f>IF($D61='2.Ieņēmumu aprēķins'!$E$7,'2.Ieņēmumu aprēķins'!$BB$181,IF($D61='2.Ieņēmumu aprēķins'!$J$7,'2.Ieņēmumu aprēķins'!$BG$181,'2.Ieņēmumu aprēķins'!$BL$181))</f>
        <v>287070611.53978151</v>
      </c>
      <c r="F73" s="1051">
        <f>IF($D61='2.Ieņēmumu aprēķins'!$E$7,'2.Ieņēmumu aprēķins'!$BB$182,IF($D61='2.Ieņēmumu aprēķins'!$J$7,'2.Ieņēmumu aprēķins'!$BG$182,'2.Ieņēmumu aprēķins'!$BL$182))</f>
        <v>174283074.36720121</v>
      </c>
      <c r="G73" s="1051">
        <f>IF($D61='2.Ieņēmumu aprēķins'!$E$7,'2.Ieņēmumu aprēķins'!$BB$183,IF($D61='2.Ieņēmumu aprēķins'!$J$7,'2.Ieņēmumu aprēķins'!$BG$183,'2.Ieņēmumu aprēķins'!$BL$183))</f>
        <v>45368163.139063105</v>
      </c>
      <c r="H73" s="1051">
        <f>IF($D61='2.Ieņēmumu aprēķins'!$E$7,'2.Ieņēmumu aprēķins'!$BB$184,IF($D61='2.Ieņēmumu aprēķins'!$J$7,'2.Ieņēmumu aprēķins'!$BG$184,'2.Ieņēmumu aprēķins'!$BL$184))</f>
        <v>0</v>
      </c>
      <c r="I73" s="1051">
        <f>IF($D61='2.Ieņēmumu aprēķins'!$E$7,'2.Ieņēmumu aprēķins'!$BB$185+'2.Ieņēmumu aprēķins'!$BB$186,IF($D61='2.Ieņēmumu aprēķins'!$J$7,'2.Ieņēmumu aprēķins'!$BG$185+'2.Ieņēmumu aprēķins'!$BG$186,'2.Ieņēmumu aprēķins'!$BL$185+'2.Ieņēmumu aprēķins'!$BL$186))</f>
        <v>180453001.1926648</v>
      </c>
      <c r="J73" s="1050">
        <f>IF($D61='2.Ieņēmumu aprēķins'!$E$7,'2.Ieņēmumu aprēķins'!$BB$187,IF($D61='2.Ieņēmumu aprēķins'!$J$7,'2.Ieņēmumu aprēķins'!$BG$187,'2.Ieņēmumu aprēķins'!$BL$187))</f>
        <v>0</v>
      </c>
      <c r="K73" s="1049">
        <f>IF($D61='2.Ieņēmumu aprēķins'!$E$7,'2.Ieņēmumu aprēķins'!$BB$188+'2.Ieņēmumu aprēķins'!$BB$189,IF($D61='2.Ieņēmumu aprēķins'!$J$7,'2.Ieņēmumu aprēķins'!$BG$188+'2.Ieņēmumu aprēķins'!$BG$189,'2.Ieņēmumu aprēķins'!$BL$188+'2.Ieņēmumu aprēķins'!$BL$189))</f>
        <v>2944188.5642400002</v>
      </c>
      <c r="L73" s="1046">
        <f>IF($D61='2.Ieņēmumu aprēķins'!$E$7,'2.Ieņēmumu aprēķins'!$BA$181,IF($D61='2.Ieņēmumu aprēķins'!$J$7,'2.Ieņēmumu aprēķins'!$BF$181,'2.Ieņēmumu aprēķins'!$BK$181))</f>
        <v>2.6676318033601615E-2</v>
      </c>
      <c r="M73" s="1044">
        <f>IF($D61='2.Ieņēmumu aprēķins'!$E$7,'2.Ieņēmumu aprēķins'!$BA$182,IF($D61='2.Ieņēmumu aprēķins'!$J$7,'2.Ieņēmumu aprēķins'!$BF$182,'2.Ieņēmumu aprēķins'!$BK$182))</f>
        <v>4.5772587401772702E-2</v>
      </c>
      <c r="N73" s="1044">
        <f>IF($D61='2.Ieņēmumu aprēķins'!$E$7,'2.Ieņēmumu aprēķins'!$BA$183,IF($D61='2.Ieņēmumu aprēķins'!$J$7,'2.Ieņēmumu aprēķins'!$BF$183,'2.Ieņēmumu aprēķins'!$BK$183))</f>
        <v>5.0000000000000001E-3</v>
      </c>
      <c r="O73" s="1045">
        <f>IF($D61='2.Ieņēmumu aprēķins'!$E$7,'2.Ieņēmumu aprēķins'!$BA$184,IF($D61='2.Ieņēmumu aprēķins'!$J$7,'2.Ieņēmumu aprēķins'!$BF$184,'2.Ieņēmumu aprēķins'!$BK$184))</f>
        <v>0</v>
      </c>
      <c r="P73" s="1048">
        <v>0.85</v>
      </c>
      <c r="Q73" s="1093">
        <f>IF($D61='2.Ieņēmumu aprēķins'!$E$7,'2.Ieņēmumu aprēķins'!$BA$187,IF($D61='2.Ieņēmumu aprēķins'!$J$7,'2.Ieņēmumu aprēķins'!$BF$187,'2.Ieņēmumu aprēķins'!$BK$187))</f>
        <v>0</v>
      </c>
      <c r="R73" s="1041">
        <f t="shared" si="59"/>
        <v>2E-3</v>
      </c>
      <c r="S73" s="1046">
        <f t="shared" si="60"/>
        <v>0.4177548282508578</v>
      </c>
      <c r="T73" s="1044">
        <f t="shared" si="61"/>
        <v>0.25362260319430896</v>
      </c>
      <c r="U73" s="1044">
        <f t="shared" si="62"/>
        <v>6.6021279916316969E-2</v>
      </c>
      <c r="V73" s="1045">
        <f t="shared" si="63"/>
        <v>0</v>
      </c>
      <c r="W73" s="1043">
        <f t="shared" si="64"/>
        <v>0.26260128863851623</v>
      </c>
      <c r="X73" s="1093">
        <f t="shared" si="65"/>
        <v>0</v>
      </c>
      <c r="Y73" s="1041">
        <f t="shared" si="66"/>
        <v>2E-3</v>
      </c>
      <c r="Z73" s="1026" t="str">
        <f t="shared" si="67"/>
        <v>Segts</v>
      </c>
      <c r="AB73" s="1025">
        <f t="shared" si="68"/>
        <v>687174850.23871064</v>
      </c>
      <c r="AC73" s="1025">
        <f t="shared" si="69"/>
        <v>0</v>
      </c>
      <c r="AD73" s="1025">
        <f t="shared" si="70"/>
        <v>0</v>
      </c>
      <c r="AF73" s="1024">
        <f t="shared" si="71"/>
        <v>687174850.23871064</v>
      </c>
      <c r="AG73" s="1024">
        <f t="shared" si="72"/>
        <v>687174850.23871064</v>
      </c>
      <c r="AH73" s="1024">
        <f t="shared" si="73"/>
        <v>687174850.23871064</v>
      </c>
    </row>
    <row r="74" spans="2:34" ht="15.75" thickBot="1" x14ac:dyDescent="0.3">
      <c r="B74" s="1040">
        <f>B73+5</f>
        <v>2045</v>
      </c>
      <c r="C74" s="1039">
        <f t="shared" si="57"/>
        <v>937752930.23325658</v>
      </c>
      <c r="D74" s="1038">
        <f t="shared" si="58"/>
        <v>937752930.23325658</v>
      </c>
      <c r="E74" s="1037">
        <f>IF($D61='2.Ieņēmumu aprēķins'!$E$7,'2.Ieņēmumu aprēķins'!$BB$231,IF($D61='2.Ieņēmumu aprēķins'!$J$7,'2.Ieņēmumu aprēķins'!$BG$231,'2.Ieņēmumu aprēķins'!$BL$231))</f>
        <v>434626030.70687902</v>
      </c>
      <c r="F74" s="1037">
        <f>IF($D61='2.Ieņēmumu aprēķins'!$E$7,'2.Ieņēmumu aprēķins'!$BB$232,IF($D61='2.Ieņēmumu aprēķins'!$J$7,'2.Ieņēmumu aprēķins'!$BG$232,'2.Ieņēmumu aprēķins'!$BL$232))</f>
        <v>237835339.31884971</v>
      </c>
      <c r="G74" s="1037">
        <f>IF($D61='2.Ieņēmumu aprēķins'!$E$7,'2.Ieņēmumu aprēķins'!$BB$233,IF($D61='2.Ieņēmumu aprēķins'!$J$7,'2.Ieņēmumu aprēķins'!$BG$233,'2.Ieņēmumu aprēķins'!$BL$233))</f>
        <v>52366164.504601851</v>
      </c>
      <c r="H74" s="1037">
        <f>IF($D61='2.Ieņēmumu aprēķins'!$E$7,'2.Ieņēmumu aprēķins'!$BB$234,IF($D61='2.Ieņēmumu aprēķins'!$J$7,'2.Ieņēmumu aprēķins'!$BG$234,'2.Ieņēmumu aprēķins'!$BL$234))</f>
        <v>0</v>
      </c>
      <c r="I74" s="1037">
        <f>IF($D61='2.Ieņēmumu aprēķins'!$E$7,'2.Ieņēmumu aprēķins'!$BB$235+'2.Ieņēmumu aprēķins'!$BB$236,IF($D61='2.Ieņēmumu aprēķins'!$J$7,'2.Ieņēmumu aprēķins'!$BG$235+'2.Ieņēmumu aprēķins'!$BG$236,'2.Ieņēmumu aprēķins'!$BL$235+'2.Ieņēmumu aprēķins'!$BL$236))</f>
        <v>212925395.70292601</v>
      </c>
      <c r="J74" s="1036">
        <f>IF($D61='2.Ieņēmumu aprēķins'!$E$7,'2.Ieņēmumu aprēķins'!$BB$237,IF($D61='2.Ieņēmumu aprēķins'!$J$7,'2.Ieņēmumu aprēķins'!$BG$237,'2.Ieņēmumu aprēķins'!$BL$237))</f>
        <v>0</v>
      </c>
      <c r="K74" s="1035">
        <f>IF($D61='2.Ieņēmumu aprēķins'!$E$7,'2.Ieņēmumu aprēķins'!$BB$238+'2.Ieņēmumu aprēķins'!$BB$239,IF($D61='2.Ieņēmumu aprēķins'!$J$7,'2.Ieņēmumu aprēķins'!$BG$238+'2.Ieņēmumu aprēķins'!$BG$239,'2.Ieņēmumu aprēķins'!$BL$238+'2.Ieņēmumu aprēķins'!$BL$239))</f>
        <v>3489455.8906080006</v>
      </c>
      <c r="L74" s="1032">
        <f>IF($D61='2.Ieņēmumu aprēķins'!$E$7,'2.Ieņēmumu aprēķins'!$BA$231,IF($D61='2.Ieņēmumu aprēķins'!$J$7,'2.Ieņēmumu aprēķins'!$BF$231,'2.Ieņēmumu aprēķins'!$BK$231))</f>
        <v>3.6244947547419672E-2</v>
      </c>
      <c r="M74" s="1030">
        <f>IF($D61='2.Ieņēmumu aprēķins'!$E$7,'2.Ieņēmumu aprēķins'!$BA$232,IF($D61='2.Ieņēmumu aprēķins'!$J$7,'2.Ieņēmumu aprēķins'!$BF$232,'2.Ieņēmumu aprēķins'!$BK$232))</f>
        <v>5.6055886620612103E-2</v>
      </c>
      <c r="N74" s="1030">
        <f>IF($D61='2.Ieņēmumu aprēķins'!$E$7,'2.Ieņēmumu aprēķins'!$BA$233,IF($D61='2.Ieņēmumu aprēķins'!$J$7,'2.Ieņēmumu aprēķins'!$BF$233,'2.Ieņēmumu aprēķins'!$BK$233))</f>
        <v>5.0000000000000001E-3</v>
      </c>
      <c r="O74" s="1031">
        <f>IF($D61='2.Ieņēmumu aprēķins'!$E$7,'2.Ieņēmumu aprēķins'!$BA$234,IF($D61='2.Ieņēmumu aprēķins'!$J$7,'2.Ieņēmumu aprēķins'!$BF$234,'2.Ieņēmumu aprēķins'!$BK$234))</f>
        <v>0</v>
      </c>
      <c r="P74" s="1034">
        <v>0.85</v>
      </c>
      <c r="Q74" s="1092">
        <f>IF($D61='2.Ieņēmumu aprēķins'!$E$7,'2.Ieņēmumu aprēķins'!$BA$237,IF($D61='2.Ieņēmumu aprēķins'!$J$7,'2.Ieņēmumu aprēķins'!$BF$237,'2.Ieņēmumu aprēķins'!$BK$237))</f>
        <v>0</v>
      </c>
      <c r="R74" s="1027">
        <f t="shared" si="59"/>
        <v>2E-3</v>
      </c>
      <c r="S74" s="1032">
        <f t="shared" si="60"/>
        <v>0.46347605717293805</v>
      </c>
      <c r="T74" s="1030">
        <f t="shared" si="61"/>
        <v>0.25362260319430896</v>
      </c>
      <c r="U74" s="1030">
        <f t="shared" si="62"/>
        <v>5.5842176351905713E-2</v>
      </c>
      <c r="V74" s="1031">
        <f t="shared" si="63"/>
        <v>0</v>
      </c>
      <c r="W74" s="1029">
        <f t="shared" si="64"/>
        <v>0.2270591632808473</v>
      </c>
      <c r="X74" s="1092">
        <f t="shared" si="65"/>
        <v>0</v>
      </c>
      <c r="Y74" s="1027">
        <f t="shared" si="66"/>
        <v>2E-3</v>
      </c>
      <c r="Z74" s="1026" t="str">
        <f t="shared" si="67"/>
        <v>Segts</v>
      </c>
      <c r="AB74" s="1025">
        <f t="shared" si="68"/>
        <v>937752930.23325658</v>
      </c>
      <c r="AC74" s="1025">
        <f t="shared" si="69"/>
        <v>0</v>
      </c>
      <c r="AD74" s="1025">
        <f t="shared" si="70"/>
        <v>0</v>
      </c>
      <c r="AF74" s="1024">
        <f t="shared" si="71"/>
        <v>937752930.23325658</v>
      </c>
      <c r="AG74" s="1024">
        <f t="shared" si="72"/>
        <v>937752930.23325658</v>
      </c>
      <c r="AH74" s="1024">
        <f t="shared" si="73"/>
        <v>937752930.23325658</v>
      </c>
    </row>
    <row r="76" spans="2:34" x14ac:dyDescent="0.25">
      <c r="D76" s="1096"/>
    </row>
    <row r="77" spans="2:34" ht="24.75" thickBot="1" x14ac:dyDescent="0.45">
      <c r="B77" s="1095" t="s">
        <v>86</v>
      </c>
      <c r="C77" s="1090" t="str">
        <f>'2.Ieņēmumu aprēķins'!BM5</f>
        <v>Nr.3b. Solidārās atbildības modelis (ar palielinātu VSAOI likmi)</v>
      </c>
    </row>
    <row r="78" spans="2:34" ht="48" thickBot="1" x14ac:dyDescent="0.3">
      <c r="B78" s="1086" t="s">
        <v>87</v>
      </c>
      <c r="C78" s="1085" t="s">
        <v>105</v>
      </c>
      <c r="D78" s="1084" t="s">
        <v>89</v>
      </c>
      <c r="E78" s="1379" t="s">
        <v>90</v>
      </c>
      <c r="F78" s="1379"/>
      <c r="G78" s="1379"/>
      <c r="H78" s="1379"/>
      <c r="I78" s="1380"/>
      <c r="J78" s="1380"/>
      <c r="K78" s="1373" t="s">
        <v>91</v>
      </c>
      <c r="L78" s="1379" t="str">
        <f>L60</f>
        <v>Maksājuma apmērs, %</v>
      </c>
      <c r="M78" s="1379"/>
      <c r="N78" s="1379"/>
      <c r="O78" s="1379"/>
      <c r="P78" s="1380"/>
      <c r="Q78" s="1380"/>
      <c r="R78" s="1373" t="s">
        <v>91</v>
      </c>
      <c r="S78" s="1390" t="str">
        <f>S60</f>
        <v>Ieņēmumu avota īpatsvars no kopsummas, %</v>
      </c>
      <c r="T78" s="1390"/>
      <c r="U78" s="1390"/>
      <c r="V78" s="1390"/>
      <c r="W78" s="1391"/>
      <c r="X78" s="1391"/>
      <c r="Y78" s="1373" t="s">
        <v>91</v>
      </c>
      <c r="Z78" s="1012"/>
      <c r="AB78" s="1375" t="s">
        <v>88</v>
      </c>
      <c r="AC78" s="1376"/>
      <c r="AD78" s="1376"/>
      <c r="AF78" s="1393" t="s">
        <v>89</v>
      </c>
      <c r="AG78" s="1393"/>
      <c r="AH78" s="1393"/>
    </row>
    <row r="79" spans="2:34" ht="46.35" customHeight="1" thickBot="1" x14ac:dyDescent="0.3">
      <c r="B79" s="1082" t="s">
        <v>94</v>
      </c>
      <c r="C79" s="1081" t="str">
        <f>$C$7</f>
        <v>Bāzes scenārijs</v>
      </c>
      <c r="D79" s="1080" t="str">
        <f>$D$7</f>
        <v>Bāzes scenārijs</v>
      </c>
      <c r="E79" s="1079" t="str">
        <f t="shared" ref="E79:J79" si="75">E61</f>
        <v>Valsts pamatbudžets</v>
      </c>
      <c r="F79" s="1078" t="str">
        <f t="shared" si="75"/>
        <v>Pašvaldības budžets</v>
      </c>
      <c r="G79" s="1077" t="str">
        <f t="shared" si="75"/>
        <v>Speciālais VSA budžets</v>
      </c>
      <c r="H79" s="1076" t="str">
        <f t="shared" si="75"/>
        <v>ISA obligātā apdrošināšana</v>
      </c>
      <c r="I79" s="1075" t="str">
        <f t="shared" si="75"/>
        <v>Klienta maksājumi</v>
      </c>
      <c r="J79" s="1074" t="str">
        <f t="shared" si="75"/>
        <v>Veselības aprūpes komponente</v>
      </c>
      <c r="K79" s="1374"/>
      <c r="L79" s="1079" t="str">
        <f>L61</f>
        <v>Valsts pamatbudžets</v>
      </c>
      <c r="M79" s="1078" t="str">
        <f>M61</f>
        <v>Pašvaldības budžets</v>
      </c>
      <c r="N79" s="1077" t="str">
        <f>N61</f>
        <v>Speciālais VSA budžets</v>
      </c>
      <c r="O79" s="1076" t="str">
        <f>O61</f>
        <v>ISA obligātā apdrošināšana</v>
      </c>
      <c r="P79" s="1075" t="str">
        <f>P61</f>
        <v>Klienta maksājumi</v>
      </c>
      <c r="Q79" s="1074" t="str">
        <f>Q61</f>
        <v>Veselības aprūpes komponente</v>
      </c>
      <c r="R79" s="1374"/>
      <c r="S79" s="1079" t="str">
        <f>S61</f>
        <v>Valsts pamatbudžets</v>
      </c>
      <c r="T79" s="1078" t="str">
        <f>T61</f>
        <v>Pašvaldības budžets</v>
      </c>
      <c r="U79" s="1077" t="str">
        <f>U61</f>
        <v>Speciālais VSA budžets</v>
      </c>
      <c r="V79" s="1076" t="str">
        <f>V61</f>
        <v>ISA obligātā apdrošināšana</v>
      </c>
      <c r="W79" s="1075" t="str">
        <f>W61</f>
        <v>Klienta maksājumi</v>
      </c>
      <c r="X79" s="1074" t="str">
        <f>X61</f>
        <v>Veselības aprūpes komponente</v>
      </c>
      <c r="Y79" s="1374"/>
      <c r="Z79" s="1073" t="s">
        <v>102</v>
      </c>
      <c r="AB79" s="1073" t="str">
        <f>AB61</f>
        <v>Bāzes scenārijs</v>
      </c>
      <c r="AC79" s="1073" t="str">
        <f t="shared" ref="AC79:AD79" si="76">AC61</f>
        <v>Pesimistiskais scenārijs</v>
      </c>
      <c r="AD79" s="1073" t="str">
        <f t="shared" si="76"/>
        <v>Optimistiskais scenārijs</v>
      </c>
      <c r="AF79" s="1072" t="s">
        <v>103</v>
      </c>
      <c r="AG79" s="1071" t="s">
        <v>95</v>
      </c>
      <c r="AH79" s="1070" t="s">
        <v>104</v>
      </c>
    </row>
    <row r="80" spans="2:34" x14ac:dyDescent="0.25">
      <c r="B80" s="1040">
        <v>2025</v>
      </c>
      <c r="C80" s="1069">
        <f t="shared" ref="C80:C92" si="77">C62</f>
        <v>243566655.11356819</v>
      </c>
      <c r="D80" s="1068">
        <f t="shared" ref="D80:D92" si="78">IF($D$61=$AG$61,AG80,IF($D$61=$AH$61,AH80,IF($D$61=$AF$61,AF80,"")))</f>
        <v>243566655.11356819</v>
      </c>
      <c r="E80" s="1067">
        <f>IF($D79='2.Ieņēmumu aprēķins'!$E$7,'2.Ieņēmumu aprēķins'!$BQ$31,IF($D79='2.Ieņēmumu aprēķins'!$J$7,'2.Ieņēmumu aprēķins'!$BV$31,'2.Ieņēmumu aprēķins'!$CA$31))</f>
        <v>47399282.912402205</v>
      </c>
      <c r="F80" s="1067">
        <f>IF($D79='2.Ieņēmumu aprēķins'!$E$7,'2.Ieņēmumu aprēķins'!$BQ$32,IF($D79='2.Ieņēmumu aprēķins'!$J$7,'2.Ieņēmumu aprēķins'!$BV$32,'2.Ieņēmumu aprēķins'!$CA$32))</f>
        <v>47399282.912402205</v>
      </c>
      <c r="G80" s="1067">
        <f>IF($D79='2.Ieņēmumu aprēķins'!$E$7,'2.Ieņēmumu aprēķins'!$BQ$33,IF($D79='2.Ieņēmumu aprēķins'!$J$7,'2.Ieņēmumu aprēķins'!$BV$33,'2.Ieņēmumu aprēķins'!$CA$33))</f>
        <v>47399282.912402168</v>
      </c>
      <c r="H80" s="1067">
        <f>IF($D79='2.Ieņēmumu aprēķins'!$E$7,'2.Ieņēmumu aprēķins'!$BQ$34,IF($D79='2.Ieņēmumu aprēķins'!$J$7,'2.Ieņēmumu aprēķins'!$BV$34,'2.Ieņēmumu aprēķins'!$CA$34))</f>
        <v>0</v>
      </c>
      <c r="I80" s="1067">
        <f>IF($D79='2.Ieņēmumu aprēķins'!$E$7,'2.Ieņēmumu aprēķins'!$BQ$35+'2.Ieņēmumu aprēķins'!$BQ$36,IF($D79='2.Ieņēmumu aprēķins'!$J$7,'2.Ieņēmumu aprēķins'!$BV$35+'2.Ieņēmumu aprēķins'!$BV$36,'2.Ieņēmumu aprēķins'!$CA$35+'2.Ieņēmumu aprēķins'!$CA$36))</f>
        <v>101368806.37636159</v>
      </c>
      <c r="J80" s="1066">
        <f>IF($D79='2.Ieņēmumu aprēķins'!$E$7,'2.Ieņēmumu aprēķins'!$BQ$37,IF($D79='2.Ieņēmumu aprēķins'!$J$7,'2.Ieņēmumu aprēķins'!$BV$37,'2.Ieņēmumu aprēķins'!$CA$37))</f>
        <v>0</v>
      </c>
      <c r="K80" s="1065">
        <f>IF($D79='2.Ieņēmumu aprēķins'!$E$7,'2.Ieņēmumu aprēķins'!$BQ$38+'2.Ieņēmumu aprēķins'!$BQ$39,IF($D79='2.Ieņēmumu aprēķins'!$J$7,'2.Ieņēmumu aprēķins'!$BV$38+'2.Ieņēmumu aprēķins'!$BV$39,'2.Ieņēmumu aprēķins'!$CA$38+'2.Ieņēmumu aprēķins'!$CA$39))</f>
        <v>1607744.81244</v>
      </c>
      <c r="L80" s="1062">
        <f>IF($D79='2.Ieņēmumu aprēķins'!$E$7,'2.Ieņēmumu aprēķins'!$BP$31,IF($D79='2.Ieņēmumu aprēķins'!$J$7,'2.Ieņēmumu aprēķins'!$BU$31,'2.Ieņēmumu aprēķins'!$BZ$31))</f>
        <v>6.4316505678755926E-3</v>
      </c>
      <c r="M80" s="1060">
        <f>IF($D79='2.Ieņēmumu aprēķins'!$E$7,'2.Ieņēmumu aprēķins'!$BP$32,IF($D79='2.Ieņēmumu aprēķins'!$J$7,'2.Ieņēmumu aprēķins'!$BU$32,'2.Ieņēmumu aprēķins'!$BZ$32))</f>
        <v>1.8177558018635839E-2</v>
      </c>
      <c r="N80" s="1060">
        <f>IF($D79='2.Ieņēmumu aprēķins'!$E$7,'2.Ieņēmumu aprēķins'!$BP$33,IF($D79='2.Ieņēmumu aprēķins'!$J$7,'2.Ieņēmumu aprēķins'!$BU$33,'2.Ieņēmumu aprēķins'!$BZ$33))</f>
        <v>9.1412643437440017E-3</v>
      </c>
      <c r="O80" s="1061">
        <f>IF($D79='2.Ieņēmumu aprēķins'!$E$7,'2.Ieņēmumu aprēķins'!$BP$34,IF($D79='2.Ieņēmumu aprēķins'!$J$7,'2.Ieņēmumu aprēķins'!$BU$34,'2.Ieņēmumu aprēķins'!$BZ$34))</f>
        <v>0</v>
      </c>
      <c r="P80" s="1064">
        <v>0.85</v>
      </c>
      <c r="Q80" s="1094">
        <f>IF($D79='2.Ieņēmumu aprēķins'!$E$7,'2.Ieņēmumu aprēķins'!$BP$37,IF($D79='2.Ieņēmumu aprēķins'!$J$7,'2.Ieņēmumu aprēķins'!$BU$37,'2.Ieņēmumu aprēķins'!$BZ$37))</f>
        <v>0</v>
      </c>
      <c r="R80" s="1057">
        <f t="shared" ref="R80:R92" si="79">$R$8</f>
        <v>2E-3</v>
      </c>
      <c r="S80" s="1062">
        <f t="shared" ref="S80:S92" si="80">E80/$D80</f>
        <v>0.19460497534156007</v>
      </c>
      <c r="T80" s="1060">
        <f t="shared" ref="T80:T92" si="81">F80/$D80</f>
        <v>0.19460497534156007</v>
      </c>
      <c r="U80" s="1060">
        <f t="shared" ref="U80:U92" si="82">G80/$D80</f>
        <v>0.19460497534155993</v>
      </c>
      <c r="V80" s="1061">
        <f t="shared" ref="V80:V92" si="83">H80/$D80</f>
        <v>0</v>
      </c>
      <c r="W80" s="1059">
        <f t="shared" ref="W80:W92" si="84">I80/$D80</f>
        <v>0.41618507397531984</v>
      </c>
      <c r="X80" s="1094">
        <f t="shared" ref="X80:X92" si="85">J80/$D80</f>
        <v>0</v>
      </c>
      <c r="Y80" s="1057">
        <f t="shared" ref="Y80:Y92" si="86">$R$8</f>
        <v>2E-3</v>
      </c>
      <c r="Z80" s="1026" t="str">
        <f t="shared" ref="Z80:Z92" si="87">IF(SUM(E80:J80)=C80,"Segts",C80-D80)</f>
        <v>Segts</v>
      </c>
      <c r="AB80" s="1025">
        <f t="shared" ref="AB80:AB92" si="88">IF(AB$7=C$7,C80,0)</f>
        <v>243566655.11356819</v>
      </c>
      <c r="AC80" s="1025">
        <f t="shared" ref="AC80:AC92" si="89">IF(AC$7=C$7,C80,0)</f>
        <v>0</v>
      </c>
      <c r="AD80" s="1025">
        <f t="shared" ref="AD80:AD92" si="90">IF(AD$7=C$7,C80,0)</f>
        <v>0</v>
      </c>
      <c r="AF80" s="1024">
        <f t="shared" ref="AF80:AF92" si="91">AH80</f>
        <v>243566655.11356819</v>
      </c>
      <c r="AG80" s="1024">
        <f t="shared" ref="AG80:AG92" si="92">IF($C$7=$AB$7,AB80,IF($C$7=$AC$7,AC80,AD80))</f>
        <v>243566655.11356819</v>
      </c>
      <c r="AH80" s="1024">
        <f t="shared" ref="AH80:AH92" si="93">AG80</f>
        <v>243566655.11356819</v>
      </c>
    </row>
    <row r="81" spans="2:34" x14ac:dyDescent="0.25">
      <c r="B81" s="1040">
        <f t="shared" ref="B81:B90" si="94">B80+1</f>
        <v>2026</v>
      </c>
      <c r="C81" s="1053">
        <f t="shared" si="77"/>
        <v>264849487.15768418</v>
      </c>
      <c r="D81" s="1052">
        <f t="shared" si="78"/>
        <v>264849487.15768418</v>
      </c>
      <c r="E81" s="1055">
        <f>IF($D79='2.Ieņēmumu aprēķins'!$E$7,'2.Ieņēmumu aprēķins'!$BQ$41,IF($D79='2.Ieņēmumu aprēķins'!$J$7,'2.Ieņēmumu aprēķins'!$BV$41,'2.Ieņēmumu aprēķins'!$CA$41))</f>
        <v>53000378.089439221</v>
      </c>
      <c r="F81" s="1055">
        <f>IF($D79='2.Ieņēmumu aprēķins'!$E$7,'2.Ieņēmumu aprēķins'!$BQ$42,IF($D79='2.Ieņēmumu aprēķins'!$J$7,'2.Ieņēmumu aprēķins'!$BV$42,'2.Ieņēmumu aprēķins'!$CA$42))</f>
        <v>53000378.089439221</v>
      </c>
      <c r="G81" s="1055">
        <f>IF($D79='2.Ieņēmumu aprēķins'!$E$7,'2.Ieņēmumu aprēķins'!$BQ$43,IF($D79='2.Ieņēmumu aprēķins'!$J$7,'2.Ieņēmumu aprēķins'!$BV$43,'2.Ieņēmumu aprēķins'!$CA$43))</f>
        <v>53000378.089439236</v>
      </c>
      <c r="H81" s="1055">
        <f>IF($D79='2.Ieņēmumu aprēķins'!$E$7,'2.Ieņēmumu aprēķins'!$BQ$44,IF($D79='2.Ieņēmumu aprēķins'!$J$7,'2.Ieņēmumu aprēķins'!$BV$44,'2.Ieņēmumu aprēķins'!$CA$44))</f>
        <v>0</v>
      </c>
      <c r="I81" s="1055">
        <f>IF($D79='2.Ieņēmumu aprēķins'!$E$7,'2.Ieņēmumu aprēķins'!$BQ$45+'2.Ieņēmumu aprēķins'!$BQ$46,IF($D79='2.Ieņēmumu aprēķins'!$J$7,'2.Ieņēmumu aprēķins'!$BV$45+'2.Ieņēmumu aprēķins'!$BV$46,'2.Ieņēmumu aprēķins'!$CA$45+'2.Ieņēmumu aprēķins'!$CA$46))</f>
        <v>105848352.88936651</v>
      </c>
      <c r="J81" s="1054">
        <f>IF($D79='2.Ieņēmumu aprēķins'!$E$7,'2.Ieņēmumu aprēķins'!$BQ$47,IF($D79='2.Ieņēmumu aprēķins'!$J$7,'2.Ieņēmumu aprēķins'!$BV$47,'2.Ieņēmumu aprēķins'!$CA$47))</f>
        <v>0</v>
      </c>
      <c r="K81" s="1049">
        <f>IF($D79='2.Ieņēmumu aprēķins'!$E$7,'2.Ieņēmumu aprēķins'!$BQ$48+'2.Ieņēmumu aprēķins'!$BQ$49,IF($D79='2.Ieņēmumu aprēķins'!$J$7,'2.Ieņēmumu aprēķins'!$BV$48+'2.Ieņēmumu aprēķins'!$BV$49,'2.Ieņēmumu aprēķins'!$CA$48+'2.Ieņēmumu aprēķins'!$CA$49))</f>
        <v>1681666.299504</v>
      </c>
      <c r="L81" s="1046">
        <f>IF($D79='2.Ieņēmumu aprēķins'!$E$7,'2.Ieņēmumu aprēķins'!$BP$41,IF($D79='2.Ieņēmumu aprēķins'!$J$7,'2.Ieņēmumu aprēķins'!$BU$41,'2.Ieņēmumu aprēķins'!$BZ$41))</f>
        <v>6.990380926763475E-3</v>
      </c>
      <c r="M81" s="1044">
        <f>IF($D79='2.Ieņēmumu aprēķins'!$E$7,'2.Ieņēmumu aprēķins'!$BP$42,IF($D79='2.Ieņēmumu aprēķins'!$J$7,'2.Ieņēmumu aprēķins'!$BU$42,'2.Ieņēmumu aprēķins'!$BZ$42))</f>
        <v>1.975667886922838E-2</v>
      </c>
      <c r="N81" s="1044">
        <f>IF($D79='2.Ieņēmumu aprēķins'!$E$7,'2.Ieņēmumu aprēķins'!$BP$43,IF($D79='2.Ieņēmumu aprēķins'!$J$7,'2.Ieņēmumu aprēķins'!$BU$43,'2.Ieņēmumu aprēķins'!$BZ$43))</f>
        <v>9.8513555714779127E-3</v>
      </c>
      <c r="O81" s="1045">
        <f>IF($D79='2.Ieņēmumu aprēķins'!$E$7,'2.Ieņēmumu aprēķins'!$BP$44,IF($D79='2.Ieņēmumu aprēķins'!$J$7,'2.Ieņēmumu aprēķins'!$BU$44,'2.Ieņēmumu aprēķins'!$BZ$44))</f>
        <v>0</v>
      </c>
      <c r="P81" s="1048">
        <v>0.85</v>
      </c>
      <c r="Q81" s="1093">
        <f>IF($D79='2.Ieņēmumu aprēķins'!$E$7,'2.Ieņēmumu aprēķins'!$BP$47,IF($D79='2.Ieņēmumu aprēķins'!$J$7,'2.Ieņēmumu aprēķins'!$BU$47,'2.Ieņēmumu aprēķins'!$BZ$47))</f>
        <v>0</v>
      </c>
      <c r="R81" s="1041">
        <f t="shared" si="79"/>
        <v>2E-3</v>
      </c>
      <c r="S81" s="1046">
        <f t="shared" si="80"/>
        <v>0.20011508671672162</v>
      </c>
      <c r="T81" s="1044">
        <f t="shared" si="81"/>
        <v>0.20011508671672162</v>
      </c>
      <c r="U81" s="1044">
        <f t="shared" si="82"/>
        <v>0.20011508671672168</v>
      </c>
      <c r="V81" s="1045">
        <f t="shared" si="83"/>
        <v>0</v>
      </c>
      <c r="W81" s="1043">
        <f t="shared" si="84"/>
        <v>0.39965473984983507</v>
      </c>
      <c r="X81" s="1093">
        <f t="shared" si="85"/>
        <v>0</v>
      </c>
      <c r="Y81" s="1041">
        <f t="shared" si="86"/>
        <v>2E-3</v>
      </c>
      <c r="Z81" s="1026" t="str">
        <f t="shared" si="87"/>
        <v>Segts</v>
      </c>
      <c r="AB81" s="1025">
        <f t="shared" si="88"/>
        <v>264849487.15768418</v>
      </c>
      <c r="AC81" s="1025">
        <f t="shared" si="89"/>
        <v>0</v>
      </c>
      <c r="AD81" s="1025">
        <f t="shared" si="90"/>
        <v>0</v>
      </c>
      <c r="AF81" s="1024">
        <f t="shared" si="91"/>
        <v>264849487.15768418</v>
      </c>
      <c r="AG81" s="1024">
        <f t="shared" si="92"/>
        <v>264849487.15768418</v>
      </c>
      <c r="AH81" s="1024">
        <f t="shared" si="93"/>
        <v>264849487.15768418</v>
      </c>
    </row>
    <row r="82" spans="2:34" x14ac:dyDescent="0.25">
      <c r="B82" s="1040">
        <f t="shared" si="94"/>
        <v>2027</v>
      </c>
      <c r="C82" s="1053">
        <f t="shared" si="77"/>
        <v>284590900.75905317</v>
      </c>
      <c r="D82" s="1052">
        <f t="shared" si="78"/>
        <v>284590900.75905317</v>
      </c>
      <c r="E82" s="1055">
        <f>IF($D79='2.Ieņēmumu aprēķins'!$E$7,'2.Ieņēmumu aprēķins'!$BQ$51,IF($D79='2.Ieņēmumu aprēķins'!$J$7,'2.Ieņēmumu aprēķins'!$BV$51,'2.Ieņēmumu aprēķins'!$CA$51))</f>
        <v>58087016.532032311</v>
      </c>
      <c r="F82" s="1055">
        <f>IF($D79='2.Ieņēmumu aprēķins'!$E$7,'2.Ieņēmumu aprēķins'!$BQ$52,IF($D79='2.Ieņēmumu aprēķins'!$J$7,'2.Ieņēmumu aprēķins'!$BV$52,'2.Ieņēmumu aprēķins'!$CA$52))</f>
        <v>58087016.532032311</v>
      </c>
      <c r="G82" s="1055">
        <f>IF($D79='2.Ieņēmumu aprēķins'!$E$7,'2.Ieņēmumu aprēķins'!$BQ$53,IF($D79='2.Ieņēmumu aprēķins'!$J$7,'2.Ieņēmumu aprēķins'!$BV$53,'2.Ieņēmumu aprēķins'!$CA$53))</f>
        <v>58087016.532032304</v>
      </c>
      <c r="H82" s="1055">
        <f>IF($D79='2.Ieņēmumu aprēķins'!$E$7,'2.Ieņēmumu aprēķins'!$BQ$54,IF($D79='2.Ieņēmumu aprēķins'!$J$7,'2.Ieņēmumu aprēķins'!$BV$54,'2.Ieņēmumu aprēķins'!$CA$54))</f>
        <v>0</v>
      </c>
      <c r="I82" s="1055">
        <f>IF($D79='2.Ieņēmumu aprēķins'!$E$7,'2.Ieņēmumu aprēķins'!$BQ$55+'2.Ieņēmumu aprēķins'!$BQ$56,IF($D79='2.Ieņēmumu aprēķins'!$J$7,'2.Ieņēmumu aprēķins'!$BV$55+'2.Ieņēmumu aprēķins'!$BV$56,'2.Ieņēmumu aprēķins'!$CA$55+'2.Ieņēmumu aprēķins'!$CA$56))</f>
        <v>110329851.16295624</v>
      </c>
      <c r="J82" s="1054">
        <f>IF($D79='2.Ieņēmumu aprēķins'!$E$7,'2.Ieņēmumu aprēķins'!$BQ$57,IF($D79='2.Ieņēmumu aprēķins'!$J$7,'2.Ieņēmumu aprēķins'!$BV$57,'2.Ieņēmumu aprēķins'!$CA$57))</f>
        <v>0</v>
      </c>
      <c r="K82" s="1049">
        <f>IF($D79='2.Ieņēmumu aprēķins'!$E$7,'2.Ieņēmumu aprēķins'!$BQ$58+'2.Ieņēmumu aprēķins'!$BQ$59,IF($D79='2.Ieņēmumu aprēķins'!$J$7,'2.Ieņēmumu aprēķins'!$BV$58+'2.Ieņēmumu aprēķins'!$BV$59,'2.Ieņēmumu aprēķins'!$CA$58+'2.Ieņēmumu aprēķins'!$CA$59))</f>
        <v>1755849.0938640002</v>
      </c>
      <c r="L82" s="1046">
        <f>IF($D79='2.Ieņēmumu aprēķins'!$E$7,'2.Ieņēmumu aprēķins'!$BP$51,IF($D79='2.Ieņēmumu aprēķins'!$J$7,'2.Ieņēmumu aprēķins'!$BU$51,'2.Ieņēmumu aprēķins'!$BZ$51))</f>
        <v>7.453937662738685E-3</v>
      </c>
      <c r="M82" s="1044">
        <f>IF($D79='2.Ieņēmumu aprēķins'!$E$7,'2.Ieņēmumu aprēķins'!$BP$52,IF($D79='2.Ieņēmumu aprēķins'!$J$7,'2.Ieņēmumu aprēķins'!$BU$52,'2.Ieņēmumu aprēķins'!$BZ$52))</f>
        <v>2.1066813705409648E-2</v>
      </c>
      <c r="N82" s="1044">
        <f>IF($D79='2.Ieņēmumu aprēķins'!$E$7,'2.Ieņēmumu aprēķins'!$BP$53,IF($D79='2.Ieņēmumu aprēķins'!$J$7,'2.Ieņēmumu aprēķins'!$BU$53,'2.Ieņēmumu aprēķins'!$BZ$53))</f>
        <v>1.0414749906496186E-2</v>
      </c>
      <c r="O82" s="1045">
        <f>IF($D79='2.Ieņēmumu aprēķins'!$E$7,'2.Ieņēmumu aprēķins'!$BP$54,IF($D79='2.Ieņēmumu aprēķins'!$J$7,'2.Ieņēmumu aprēķins'!$BU$54,'2.Ieņēmumu aprēķins'!$BZ$54))</f>
        <v>0</v>
      </c>
      <c r="P82" s="1048">
        <v>0.85</v>
      </c>
      <c r="Q82" s="1093">
        <f>IF($D79='2.Ieņēmumu aprēķins'!$E$7,'2.Ieņēmumu aprēķins'!$BP$57,IF($D79='2.Ieņēmumu aprēķins'!$J$7,'2.Ieņēmumu aprēķins'!$BU$57,'2.Ieņēmumu aprēķins'!$BZ$57))</f>
        <v>0</v>
      </c>
      <c r="R82" s="1041">
        <f t="shared" si="79"/>
        <v>2E-3</v>
      </c>
      <c r="S82" s="1046">
        <f t="shared" si="80"/>
        <v>0.2041070757255562</v>
      </c>
      <c r="T82" s="1044">
        <f t="shared" si="81"/>
        <v>0.2041070757255562</v>
      </c>
      <c r="U82" s="1044">
        <f t="shared" si="82"/>
        <v>0.20410707572555617</v>
      </c>
      <c r="V82" s="1045">
        <f t="shared" si="83"/>
        <v>0</v>
      </c>
      <c r="W82" s="1043">
        <f t="shared" si="84"/>
        <v>0.38767877282333146</v>
      </c>
      <c r="X82" s="1093">
        <f t="shared" si="85"/>
        <v>0</v>
      </c>
      <c r="Y82" s="1041">
        <f t="shared" si="86"/>
        <v>2E-3</v>
      </c>
      <c r="Z82" s="1026" t="str">
        <f t="shared" si="87"/>
        <v>Segts</v>
      </c>
      <c r="AB82" s="1025">
        <f t="shared" si="88"/>
        <v>284590900.75905317</v>
      </c>
      <c r="AC82" s="1025">
        <f t="shared" si="89"/>
        <v>0</v>
      </c>
      <c r="AD82" s="1025">
        <f t="shared" si="90"/>
        <v>0</v>
      </c>
      <c r="AF82" s="1024">
        <f t="shared" si="91"/>
        <v>284590900.75905317</v>
      </c>
      <c r="AG82" s="1024">
        <f t="shared" si="92"/>
        <v>284590900.75905317</v>
      </c>
      <c r="AH82" s="1024">
        <f t="shared" si="93"/>
        <v>284590900.75905317</v>
      </c>
    </row>
    <row r="83" spans="2:34" x14ac:dyDescent="0.25">
      <c r="B83" s="1040">
        <f t="shared" si="94"/>
        <v>2028</v>
      </c>
      <c r="C83" s="1053">
        <f t="shared" si="77"/>
        <v>305111433.22546393</v>
      </c>
      <c r="D83" s="1052">
        <f t="shared" si="78"/>
        <v>305111433.22546393</v>
      </c>
      <c r="E83" s="1055">
        <f>IF($D79='2.Ieņēmumu aprēķins'!$E$7,'2.Ieņēmumu aprēķins'!$BQ$61,IF($D79='2.Ieņēmumu aprēķins'!$J$7,'2.Ieņēmumu aprēķins'!$BV$61,'2.Ieņēmumu aprēķins'!$CA$61))</f>
        <v>63529256.60000056</v>
      </c>
      <c r="F83" s="1055">
        <f>IF($D79='2.Ieņēmumu aprēķins'!$E$7,'2.Ieņēmumu aprēķins'!$BQ$62,IF($D79='2.Ieņēmumu aprēķins'!$J$7,'2.Ieņēmumu aprēķins'!$BV$62,'2.Ieņēmumu aprēķins'!$CA$62))</f>
        <v>63529256.60000056</v>
      </c>
      <c r="G83" s="1055">
        <f>IF($D79='2.Ieņēmumu aprēķins'!$E$7,'2.Ieņēmumu aprēķins'!$BQ$63,IF($D79='2.Ieņēmumu aprēķins'!$J$7,'2.Ieņēmumu aprēķins'!$BV$63,'2.Ieņēmumu aprēķins'!$CA$63))</f>
        <v>63529256.600000575</v>
      </c>
      <c r="H83" s="1055">
        <f>IF($D79='2.Ieņēmumu aprēķins'!$E$7,'2.Ieņēmumu aprēķins'!$BQ$64,IF($D79='2.Ieņēmumu aprēķins'!$J$7,'2.Ieņēmumu aprēķins'!$BV$64,'2.Ieņēmumu aprēķins'!$CA$64))</f>
        <v>0</v>
      </c>
      <c r="I83" s="1055">
        <f>IF($D79='2.Ieņēmumu aprēķins'!$E$7,'2.Ieņēmumu aprēķins'!$BQ$65+'2.Ieņēmumu aprēķins'!$BQ$66,IF($D79='2.Ieņēmumu aprēķins'!$J$7,'2.Ieņēmumu aprēķins'!$BV$65+'2.Ieņēmumu aprēķins'!$BV$66,'2.Ieņēmumu aprēķins'!$CA$65+'2.Ieņēmumu aprēķins'!$CA$66))</f>
        <v>114523663.42546223</v>
      </c>
      <c r="J83" s="1054">
        <f>IF($D79='2.Ieņēmumu aprēķins'!$E$7,'2.Ieņēmumu aprēķins'!$BQ$67,IF($D79='2.Ieņēmumu aprēķins'!$J$7,'2.Ieņēmumu aprēķins'!$BV$67,'2.Ieņēmumu aprēķins'!$CA$67))</f>
        <v>0</v>
      </c>
      <c r="K83" s="1049">
        <f>IF($D79='2.Ieņēmumu aprēķins'!$E$7,'2.Ieņēmumu aprēķins'!$BQ$68+'2.Ieņēmumu aprēķins'!$BQ$69,IF($D79='2.Ieņēmumu aprēķins'!$J$7,'2.Ieņēmumu aprēķins'!$BV$68+'2.Ieņēmumu aprēķins'!$BV$69,'2.Ieņēmumu aprēķins'!$CA$68+'2.Ieņēmumu aprēķins'!$CA$69))</f>
        <v>1827607.2143760002</v>
      </c>
      <c r="L83" s="1046">
        <f>IF($D79='2.Ieņēmumu aprēķins'!$E$7,'2.Ieņēmumu aprēķins'!$BP$61,IF($D79='2.Ieņēmumu aprēķins'!$J$7,'2.Ieņēmumu aprēķins'!$BU$61,'2.Ieņēmumu aprēķins'!$BZ$61))</f>
        <v>7.9476743672717079E-3</v>
      </c>
      <c r="M83" s="1044">
        <f>IF($D79='2.Ieņēmumu aprēķins'!$E$7,'2.Ieņēmumu aprēķins'!$BP$62,IF($D79='2.Ieņēmumu aprēķins'!$J$7,'2.Ieņēmumu aprēķins'!$BU$62,'2.Ieņēmumu aprēķins'!$BZ$62))</f>
        <v>2.2462245173251898E-2</v>
      </c>
      <c r="N83" s="1044">
        <f>IF($D79='2.Ieņēmumu aprēķins'!$E$7,'2.Ieņēmumu aprēķins'!$BP$63,IF($D79='2.Ieņēmumu aprēķins'!$J$7,'2.Ieņēmumu aprēķins'!$BU$63,'2.Ieņēmumu aprēķins'!$BZ$63))</f>
        <v>1.100990997463191E-2</v>
      </c>
      <c r="O83" s="1045">
        <f>IF($D79='2.Ieņēmumu aprēķins'!$E$7,'2.Ieņēmumu aprēķins'!$BP$64,IF($D79='2.Ieņēmumu aprēķins'!$J$7,'2.Ieņēmumu aprēķins'!$BU$64,'2.Ieņēmumu aprēķins'!$BZ$64))</f>
        <v>0</v>
      </c>
      <c r="P83" s="1048">
        <v>0.85</v>
      </c>
      <c r="Q83" s="1093">
        <f>IF($D79='2.Ieņēmumu aprēķins'!$E$7,'2.Ieņēmumu aprēķins'!$BP$67,IF($D79='2.Ieņēmumu aprēķins'!$J$7,'2.Ieņēmumu aprēķins'!$BU$67,'2.Ieņēmumu aprēķins'!$BZ$67))</f>
        <v>0</v>
      </c>
      <c r="R83" s="1041">
        <f t="shared" si="79"/>
        <v>2E-3</v>
      </c>
      <c r="S83" s="1046">
        <f t="shared" si="80"/>
        <v>0.20821657165844465</v>
      </c>
      <c r="T83" s="1044">
        <f t="shared" si="81"/>
        <v>0.20821657165844465</v>
      </c>
      <c r="U83" s="1044">
        <f t="shared" si="82"/>
        <v>0.2082165716584447</v>
      </c>
      <c r="V83" s="1045">
        <f t="shared" si="83"/>
        <v>0</v>
      </c>
      <c r="W83" s="1043">
        <f t="shared" si="84"/>
        <v>0.375350285024666</v>
      </c>
      <c r="X83" s="1093">
        <f t="shared" si="85"/>
        <v>0</v>
      </c>
      <c r="Y83" s="1041">
        <f t="shared" si="86"/>
        <v>2E-3</v>
      </c>
      <c r="Z83" s="1026" t="str">
        <f t="shared" si="87"/>
        <v>Segts</v>
      </c>
      <c r="AB83" s="1025">
        <f t="shared" si="88"/>
        <v>305111433.22546393</v>
      </c>
      <c r="AC83" s="1025">
        <f t="shared" si="89"/>
        <v>0</v>
      </c>
      <c r="AD83" s="1025">
        <f t="shared" si="90"/>
        <v>0</v>
      </c>
      <c r="AF83" s="1024">
        <f t="shared" si="91"/>
        <v>305111433.22546393</v>
      </c>
      <c r="AG83" s="1024">
        <f t="shared" si="92"/>
        <v>305111433.22546393</v>
      </c>
      <c r="AH83" s="1024">
        <f t="shared" si="93"/>
        <v>305111433.22546393</v>
      </c>
    </row>
    <row r="84" spans="2:34" x14ac:dyDescent="0.25">
      <c r="B84" s="1040">
        <f t="shared" si="94"/>
        <v>2029</v>
      </c>
      <c r="C84" s="1053">
        <f t="shared" si="77"/>
        <v>327626619.75101036</v>
      </c>
      <c r="D84" s="1052">
        <f t="shared" si="78"/>
        <v>327626619.75101036</v>
      </c>
      <c r="E84" s="1055">
        <f>IF($D79='2.Ieņēmumu aprēķins'!$E$7,'2.Ieņēmumu aprēķins'!$BQ$71,IF($D79='2.Ieņēmumu aprēķins'!$J$7,'2.Ieņēmumu aprēķins'!$BV$71,'2.Ieņēmumu aprēķins'!$CA$71))</f>
        <v>69544616.760841802</v>
      </c>
      <c r="F84" s="1055">
        <f>IF($D79='2.Ieņēmumu aprēķins'!$E$7,'2.Ieņēmumu aprēķins'!$BQ$72,IF($D79='2.Ieņēmumu aprēķins'!$J$7,'2.Ieņēmumu aprēķins'!$BV$72,'2.Ieņēmumu aprēķins'!$CA$72))</f>
        <v>69544616.760841802</v>
      </c>
      <c r="G84" s="1055">
        <f>IF($D79='2.Ieņēmumu aprēķins'!$E$7,'2.Ieņēmumu aprēķins'!$BQ$73,IF($D79='2.Ieņēmumu aprēķins'!$J$7,'2.Ieņēmumu aprēķins'!$BV$73,'2.Ieņēmumu aprēķins'!$CA$73))</f>
        <v>69544616.760841846</v>
      </c>
      <c r="H84" s="1055">
        <f>IF($D79='2.Ieņēmumu aprēķins'!$E$7,'2.Ieņēmumu aprēķins'!$BQ$74,IF($D79='2.Ieņēmumu aprēķins'!$J$7,'2.Ieņēmumu aprēķins'!$BV$74,'2.Ieņēmumu aprēķins'!$CA$74))</f>
        <v>0</v>
      </c>
      <c r="I84" s="1055">
        <f>IF($D79='2.Ieņēmumu aprēķins'!$E$7,'2.Ieņēmumu aprēķins'!$BQ$75+'2.Ieņēmumu aprēķins'!$BQ$76,IF($D79='2.Ieņēmumu aprēķins'!$J$7,'2.Ieņēmumu aprēķins'!$BV$75+'2.Ieņēmumu aprēķins'!$BV$76,'2.Ieņēmumu aprēķins'!$CA$75+'2.Ieņēmumu aprēķins'!$CA$76))</f>
        <v>118992769.46848494</v>
      </c>
      <c r="J84" s="1054">
        <f>IF($D79='2.Ieņēmumu aprēķins'!$E$7,'2.Ieņēmumu aprēķins'!$BQ$77,IF($D79='2.Ieņēmumu aprēķins'!$J$7,'2.Ieņēmumu aprēķins'!$BV$77,'2.Ieņēmumu aprēķins'!$CA$77))</f>
        <v>0</v>
      </c>
      <c r="K84" s="1049">
        <f>IF($D79='2.Ieņēmumu aprēķins'!$E$7,'2.Ieņēmumu aprēķins'!$BQ$78+'2.Ieņēmumu aprēķins'!$BQ$79,IF($D79='2.Ieņēmumu aprēķins'!$J$7,'2.Ieņēmumu aprēķins'!$BV$78+'2.Ieņēmumu aprēķins'!$BV$79,'2.Ieņēmumu aprēķins'!$CA$78+'2.Ieņēmumu aprēķins'!$CA$79))</f>
        <v>1903859.01504</v>
      </c>
      <c r="L84" s="1046">
        <f>IF($D79='2.Ieņēmumu aprēķins'!$E$7,'2.Ieņēmumu aprēķins'!$BP$71,IF($D79='2.Ieņēmumu aprēķins'!$J$7,'2.Ieņēmumu aprēķins'!$BU$71,'2.Ieņēmumu aprēķins'!$BZ$71))</f>
        <v>8.4763803509845907E-3</v>
      </c>
      <c r="M84" s="1044">
        <f>IF($D79='2.Ieņēmumu aprēķins'!$E$7,'2.Ieņēmumu aprēķins'!$BP$72,IF($D79='2.Ieņēmumu aprēķins'!$J$7,'2.Ieņēmumu aprēķins'!$BU$72,'2.Ieņēmumu aprēķins'!$BZ$72))</f>
        <v>2.395650914053632E-2</v>
      </c>
      <c r="N84" s="1044">
        <f>IF($D79='2.Ieņēmumu aprēķins'!$E$7,'2.Ieņēmumu aprēķins'!$BP$73,IF($D79='2.Ieņēmumu aprēķins'!$J$7,'2.Ieņēmumu aprēķins'!$BU$73,'2.Ieņēmumu aprēķins'!$BZ$73))</f>
        <v>1.162504270160249E-2</v>
      </c>
      <c r="O84" s="1045">
        <f>IF($D79='2.Ieņēmumu aprēķins'!$E$7,'2.Ieņēmumu aprēķins'!$BP$74,IF($D79='2.Ieņēmumu aprēķins'!$J$7,'2.Ieņēmumu aprēķins'!$BU$74,'2.Ieņēmumu aprēķins'!$BZ$74))</f>
        <v>0</v>
      </c>
      <c r="P84" s="1048">
        <v>0.85</v>
      </c>
      <c r="Q84" s="1093">
        <f>IF($D79='2.Ieņēmumu aprēķins'!$E$7,'2.Ieņēmumu aprēķins'!$BP$77,IF($D79='2.Ieņēmumu aprēķins'!$J$7,'2.Ieņēmumu aprēķins'!$BU$77,'2.Ieņēmumu aprēķins'!$BZ$77))</f>
        <v>0</v>
      </c>
      <c r="R84" s="1041">
        <f t="shared" si="79"/>
        <v>2E-3</v>
      </c>
      <c r="S84" s="1046">
        <f t="shared" si="80"/>
        <v>0.21226790672166479</v>
      </c>
      <c r="T84" s="1044">
        <f t="shared" si="81"/>
        <v>0.21226790672166479</v>
      </c>
      <c r="U84" s="1044">
        <f t="shared" si="82"/>
        <v>0.2122679067216649</v>
      </c>
      <c r="V84" s="1045">
        <f t="shared" si="83"/>
        <v>0</v>
      </c>
      <c r="W84" s="1043">
        <f t="shared" si="84"/>
        <v>0.36319627983500563</v>
      </c>
      <c r="X84" s="1093">
        <f t="shared" si="85"/>
        <v>0</v>
      </c>
      <c r="Y84" s="1041">
        <f t="shared" si="86"/>
        <v>2E-3</v>
      </c>
      <c r="Z84" s="1026" t="str">
        <f t="shared" si="87"/>
        <v>Segts</v>
      </c>
      <c r="AB84" s="1025">
        <f t="shared" si="88"/>
        <v>327626619.75101036</v>
      </c>
      <c r="AC84" s="1025">
        <f t="shared" si="89"/>
        <v>0</v>
      </c>
      <c r="AD84" s="1025">
        <f t="shared" si="90"/>
        <v>0</v>
      </c>
      <c r="AF84" s="1024">
        <f t="shared" si="91"/>
        <v>327626619.75101036</v>
      </c>
      <c r="AG84" s="1024">
        <f t="shared" si="92"/>
        <v>327626619.75101036</v>
      </c>
      <c r="AH84" s="1024">
        <f t="shared" si="93"/>
        <v>327626619.75101036</v>
      </c>
    </row>
    <row r="85" spans="2:34" x14ac:dyDescent="0.25">
      <c r="B85" s="1040">
        <f t="shared" si="94"/>
        <v>2030</v>
      </c>
      <c r="C85" s="1053">
        <f t="shared" si="77"/>
        <v>352013150.24481791</v>
      </c>
      <c r="D85" s="1052">
        <f t="shared" si="78"/>
        <v>352013150.24481791</v>
      </c>
      <c r="E85" s="1055">
        <f>IF($D79='2.Ieņēmumu aprēķins'!$E$7,'2.Ieņēmumu aprēķins'!$BQ$81,IF($D79='2.Ieņēmumu aprēķins'!$J$7,'2.Ieņēmumu aprēķins'!$BV$81,'2.Ieņēmumu aprēķins'!$CA$81))</f>
        <v>76104706.773348764</v>
      </c>
      <c r="F85" s="1055">
        <f>IF($D79='2.Ieņēmumu aprēķins'!$E$7,'2.Ieņēmumu aprēķins'!$BQ$82,IF($D79='2.Ieņēmumu aprēķins'!$J$7,'2.Ieņēmumu aprēķins'!$BV$82,'2.Ieņēmumu aprēķins'!$CA$82))</f>
        <v>76104706.773348764</v>
      </c>
      <c r="G85" s="1055">
        <f>IF($D79='2.Ieņēmumu aprēķins'!$E$7,'2.Ieņēmumu aprēķins'!$BQ$83,IF($D79='2.Ieņēmumu aprēķins'!$J$7,'2.Ieņēmumu aprēķins'!$BV$83,'2.Ieņēmumu aprēķins'!$CA$83))</f>
        <v>76104706.773348808</v>
      </c>
      <c r="H85" s="1055">
        <f>IF($D79='2.Ieņēmumu aprēķins'!$E$7,'2.Ieņēmumu aprēķins'!$BQ$84,IF($D79='2.Ieņēmumu aprēķins'!$J$7,'2.Ieņēmumu aprēķins'!$BV$84,'2.Ieņēmumu aprēķins'!$CA$84))</f>
        <v>0</v>
      </c>
      <c r="I85" s="1055">
        <f>IF($D79='2.Ieņēmumu aprēķins'!$E$7,'2.Ieņēmumu aprēķins'!$BQ$85+'2.Ieņēmumu aprēķins'!$BQ$86,IF($D79='2.Ieņēmumu aprēķins'!$J$7,'2.Ieņēmumu aprēķins'!$BV$85+'2.Ieņēmumu aprēķins'!$BV$86,'2.Ieņēmumu aprēķins'!$CA$85+'2.Ieņēmumu aprēķins'!$CA$86))</f>
        <v>123699029.92477161</v>
      </c>
      <c r="J85" s="1054">
        <f>IF($D79='2.Ieņēmumu aprēķins'!$E$7,'2.Ieņēmumu aprēķins'!$BQ$87,IF($D79='2.Ieņēmumu aprēķins'!$J$7,'2.Ieņēmumu aprēķins'!$BV$87,'2.Ieņēmumu aprēķins'!$CA$87))</f>
        <v>0</v>
      </c>
      <c r="K85" s="1049">
        <f>IF($D79='2.Ieņēmumu aprēķins'!$E$7,'2.Ieņēmumu aprēķins'!$BQ$88+'2.Ieņēmumu aprēķins'!$BQ$89,IF($D79='2.Ieņēmumu aprēķins'!$J$7,'2.Ieņēmumu aprēķins'!$BV$88+'2.Ieņēmumu aprēķins'!$BV$89,'2.Ieņēmumu aprēķins'!$CA$88+'2.Ieņēmumu aprēķins'!$CA$89))</f>
        <v>1984606.9159680002</v>
      </c>
      <c r="L85" s="1046">
        <f>IF($D79='2.Ieņēmumu aprēķins'!$E$7,'2.Ieņēmumu aprēķins'!$BP$81,IF($D79='2.Ieņēmumu aprēķins'!$J$7,'2.Ieņēmumu aprēķins'!$BU$81,'2.Ieņēmumu aprēķins'!$BZ$81))</f>
        <v>9.0339827168932439E-3</v>
      </c>
      <c r="M85" s="1044">
        <f>IF($D79='2.Ieņēmumu aprēķins'!$E$7,'2.Ieņēmumu aprēķins'!$BP$82,IF($D79='2.Ieņēmumu aprēķins'!$J$7,'2.Ieņēmumu aprēķins'!$BU$82,'2.Ieņēmumu aprēķins'!$BZ$82))</f>
        <v>2.5532441982450811E-2</v>
      </c>
      <c r="N85" s="1044">
        <f>IF($D79='2.Ieņēmumu aprēķins'!$E$7,'2.Ieņēmumu aprēķins'!$BP$83,IF($D79='2.Ieņēmumu aprēķins'!$J$7,'2.Ieņēmumu aprēķins'!$BU$83,'2.Ieņēmumu aprēķins'!$BZ$83))</f>
        <v>1.2264638115304477E-2</v>
      </c>
      <c r="O85" s="1045">
        <f>IF($D79='2.Ieņēmumu aprēķins'!$E$7,'2.Ieņēmumu aprēķins'!$BP$84,IF($D79='2.Ieņēmumu aprēķins'!$J$7,'2.Ieņēmumu aprēķins'!$BU$84,'2.Ieņēmumu aprēķins'!$BZ$84))</f>
        <v>0</v>
      </c>
      <c r="P85" s="1048">
        <v>0.85</v>
      </c>
      <c r="Q85" s="1093">
        <f>IF($D79='2.Ieņēmumu aprēķins'!$E$7,'2.Ieņēmumu aprēķins'!$BP$87,IF($D79='2.Ieņēmumu aprēķins'!$J$7,'2.Ieņēmumu aprēķins'!$BU$87,'2.Ieņēmumu aprēķins'!$BZ$87))</f>
        <v>0</v>
      </c>
      <c r="R85" s="1041">
        <f t="shared" si="79"/>
        <v>2E-3</v>
      </c>
      <c r="S85" s="1046">
        <f t="shared" si="80"/>
        <v>0.21619847645015394</v>
      </c>
      <c r="T85" s="1044">
        <f t="shared" si="81"/>
        <v>0.21619847645015394</v>
      </c>
      <c r="U85" s="1044">
        <f t="shared" si="82"/>
        <v>0.21619847645015405</v>
      </c>
      <c r="V85" s="1045">
        <f t="shared" si="83"/>
        <v>0</v>
      </c>
      <c r="W85" s="1043">
        <f t="shared" si="84"/>
        <v>0.35140457064953817</v>
      </c>
      <c r="X85" s="1093">
        <f t="shared" si="85"/>
        <v>0</v>
      </c>
      <c r="Y85" s="1041">
        <f t="shared" si="86"/>
        <v>2E-3</v>
      </c>
      <c r="Z85" s="1026" t="str">
        <f t="shared" si="87"/>
        <v>Segts</v>
      </c>
      <c r="AB85" s="1025">
        <f t="shared" si="88"/>
        <v>352013150.24481791</v>
      </c>
      <c r="AC85" s="1025">
        <f t="shared" si="89"/>
        <v>0</v>
      </c>
      <c r="AD85" s="1025">
        <f t="shared" si="90"/>
        <v>0</v>
      </c>
      <c r="AF85" s="1024">
        <f t="shared" si="91"/>
        <v>352013150.24481791</v>
      </c>
      <c r="AG85" s="1024">
        <f t="shared" si="92"/>
        <v>352013150.24481791</v>
      </c>
      <c r="AH85" s="1024">
        <f t="shared" si="93"/>
        <v>352013150.24481791</v>
      </c>
    </row>
    <row r="86" spans="2:34" x14ac:dyDescent="0.25">
      <c r="B86" s="1040">
        <f t="shared" si="94"/>
        <v>2031</v>
      </c>
      <c r="C86" s="1053">
        <f t="shared" si="77"/>
        <v>378501163.11121416</v>
      </c>
      <c r="D86" s="1052">
        <f t="shared" si="78"/>
        <v>378501163.11121416</v>
      </c>
      <c r="E86" s="1055">
        <f>IF($D79='2.Ieņēmumu aprēķins'!$E$7,'2.Ieņēmumu aprēķins'!$BQ$91,IF($D79='2.Ieņēmumu aprēķins'!$J$7,'2.Ieņēmumu aprēķins'!$BV$91,'2.Ieņēmumu aprēķins'!$CA$91))</f>
        <v>83271042.379875168</v>
      </c>
      <c r="F86" s="1055">
        <f>IF($D79='2.Ieņēmumu aprēķins'!$E$7,'2.Ieņēmumu aprēķins'!$BQ$92,IF($D79='2.Ieņēmumu aprēķins'!$J$7,'2.Ieņēmumu aprēķins'!$BV$92,'2.Ieņēmumu aprēķins'!$CA$92))</f>
        <v>83271042.379875168</v>
      </c>
      <c r="G86" s="1055">
        <f>IF($D79='2.Ieņēmumu aprēķins'!$E$7,'2.Ieņēmumu aprēķins'!$BQ$93,IF($D79='2.Ieņēmumu aprēķins'!$J$7,'2.Ieņēmumu aprēķins'!$BV$93,'2.Ieņēmumu aprēķins'!$CA$93))</f>
        <v>83271042.379875153</v>
      </c>
      <c r="H86" s="1055">
        <f>IF($D79='2.Ieņēmumu aprēķins'!$E$7,'2.Ieņēmumu aprēķins'!$BQ$94,IF($D79='2.Ieņēmumu aprēķins'!$J$7,'2.Ieņēmumu aprēķins'!$BV$94,'2.Ieņēmumu aprēķins'!$CA$94))</f>
        <v>0</v>
      </c>
      <c r="I86" s="1055">
        <f>IF($D79='2.Ieņēmumu aprēķins'!$E$7,'2.Ieņēmumu aprēķins'!$BQ$95+'2.Ieņēmumu aprēķins'!$BQ$96,IF($D79='2.Ieņēmumu aprēķins'!$J$7,'2.Ieņēmumu aprēķins'!$BV$95+'2.Ieņēmumu aprēķins'!$BV$96,'2.Ieņēmumu aprēķins'!$CA$95+'2.Ieņēmumu aprēķins'!$CA$96))</f>
        <v>128688035.97158866</v>
      </c>
      <c r="J86" s="1054">
        <f>IF($D79='2.Ieņēmumu aprēķins'!$E$7,'2.Ieņēmumu aprēķins'!$BQ$97,IF($D79='2.Ieņēmumu aprēķins'!$J$7,'2.Ieņēmumu aprēķins'!$BV$97,'2.Ieņēmumu aprēķins'!$CA$97))</f>
        <v>0</v>
      </c>
      <c r="K86" s="1049">
        <f>IF($D79='2.Ieņēmumu aprēķins'!$E$7,'2.Ieņēmumu aprēķins'!$BQ$98+'2.Ieņēmumu aprēķins'!$BQ$99,IF($D79='2.Ieņēmumu aprēķins'!$J$7,'2.Ieņēmumu aprēķins'!$BV$98+'2.Ieņēmumu aprēķins'!$BV$99,'2.Ieņēmumu aprēķins'!$CA$98+'2.Ieņēmumu aprēķins'!$CA$99))</f>
        <v>2069997.3350400003</v>
      </c>
      <c r="L86" s="1046">
        <f>IF($D79='2.Ieņēmumu aprēķins'!$E$7,'2.Ieņēmumu aprēķins'!$BP$91,IF($D79='2.Ieņēmumu aprēķins'!$J$7,'2.Ieņēmumu aprēķins'!$BU$91,'2.Ieņēmumu aprēķins'!$BZ$91))</f>
        <v>9.6251142024890088E-3</v>
      </c>
      <c r="M86" s="1044">
        <f>IF($D79='2.Ieņēmumu aprēķins'!$E$7,'2.Ieņēmumu aprēķins'!$BP$92,IF($D79='2.Ieņēmumu aprēķins'!$J$7,'2.Ieņēmumu aprēķins'!$BU$92,'2.Ieņēmumu aprēķins'!$BZ$92))</f>
        <v>2.7203137049395136E-2</v>
      </c>
      <c r="N86" s="1044">
        <f>IF($D79='2.Ieņēmumu aprēķins'!$E$7,'2.Ieņēmumu aprēķins'!$BP$93,IF($D79='2.Ieņēmumu aprēķins'!$J$7,'2.Ieņēmumu aprēķins'!$BU$93,'2.Ieņēmumu aprēķins'!$BZ$93))</f>
        <v>1.2929329124355909E-2</v>
      </c>
      <c r="O86" s="1045">
        <f>IF($D79='2.Ieņēmumu aprēķins'!$E$7,'2.Ieņēmumu aprēķins'!$BP$94,IF($D79='2.Ieņēmumu aprēķins'!$J$7,'2.Ieņēmumu aprēķins'!$BU$94,'2.Ieņēmumu aprēķins'!$BZ$94))</f>
        <v>0</v>
      </c>
      <c r="P86" s="1048">
        <v>0.85</v>
      </c>
      <c r="Q86" s="1093">
        <f>IF($D79='2.Ieņēmumu aprēķins'!$E$7,'2.Ieņēmumu aprēķins'!$BP$97,IF($D79='2.Ieņēmumu aprēķins'!$J$7,'2.Ieņēmumu aprēķins'!$BU$97,'2.Ieņēmumu aprēķins'!$BZ$97))</f>
        <v>0</v>
      </c>
      <c r="R86" s="1041">
        <f t="shared" si="79"/>
        <v>2E-3</v>
      </c>
      <c r="S86" s="1046">
        <f t="shared" si="80"/>
        <v>0.22000207792071652</v>
      </c>
      <c r="T86" s="1044">
        <f t="shared" si="81"/>
        <v>0.22000207792071652</v>
      </c>
      <c r="U86" s="1044">
        <f t="shared" si="82"/>
        <v>0.22000207792071647</v>
      </c>
      <c r="V86" s="1045">
        <f t="shared" si="83"/>
        <v>0</v>
      </c>
      <c r="W86" s="1043">
        <f t="shared" si="84"/>
        <v>0.33999376623785044</v>
      </c>
      <c r="X86" s="1093">
        <f t="shared" si="85"/>
        <v>0</v>
      </c>
      <c r="Y86" s="1041">
        <f t="shared" si="86"/>
        <v>2E-3</v>
      </c>
      <c r="Z86" s="1026" t="str">
        <f t="shared" si="87"/>
        <v>Segts</v>
      </c>
      <c r="AB86" s="1025">
        <f t="shared" si="88"/>
        <v>378501163.11121416</v>
      </c>
      <c r="AC86" s="1025">
        <f t="shared" si="89"/>
        <v>0</v>
      </c>
      <c r="AD86" s="1025">
        <f t="shared" si="90"/>
        <v>0</v>
      </c>
      <c r="AF86" s="1024">
        <f t="shared" si="91"/>
        <v>378501163.11121416</v>
      </c>
      <c r="AG86" s="1024">
        <f t="shared" si="92"/>
        <v>378501163.11121416</v>
      </c>
      <c r="AH86" s="1024">
        <f t="shared" si="93"/>
        <v>378501163.11121416</v>
      </c>
    </row>
    <row r="87" spans="2:34" x14ac:dyDescent="0.25">
      <c r="B87" s="1040">
        <f t="shared" si="94"/>
        <v>2032</v>
      </c>
      <c r="C87" s="1053">
        <f t="shared" si="77"/>
        <v>407585635.39024627</v>
      </c>
      <c r="D87" s="1052">
        <f t="shared" si="78"/>
        <v>407585635.39024627</v>
      </c>
      <c r="E87" s="1055">
        <f>IF($D79='2.Ieņēmumu aprēķins'!$E$7,'2.Ieņēmumu aprēķins'!$BQ$101,IF($D79='2.Ieņēmumu aprēķins'!$J$7,'2.Ieņēmumu aprēķins'!$BV$101,'2.Ieņēmumu aprēķins'!$CA$101))</f>
        <v>91193365.289863393</v>
      </c>
      <c r="F87" s="1055">
        <f>IF($D79='2.Ieņēmumu aprēķins'!$E$7,'2.Ieņēmumu aprēķins'!$BQ$102,IF($D79='2.Ieņēmumu aprēķins'!$J$7,'2.Ieņēmumu aprēķins'!$BV$102,'2.Ieņēmumu aprēķins'!$CA$102))</f>
        <v>91193365.289863393</v>
      </c>
      <c r="G87" s="1055">
        <f>IF($D79='2.Ieņēmumu aprēķins'!$E$7,'2.Ieņēmumu aprēķins'!$BQ$103,IF($D79='2.Ieņēmumu aprēķins'!$J$7,'2.Ieņēmumu aprēķins'!$BV$103,'2.Ieņēmumu aprēķins'!$CA$103))</f>
        <v>91193365.289863318</v>
      </c>
      <c r="H87" s="1055">
        <f>IF($D79='2.Ieņēmumu aprēķins'!$E$7,'2.Ieņēmumu aprēķins'!$BQ$104,IF($D79='2.Ieņēmumu aprēķins'!$J$7,'2.Ieņēmumu aprēķins'!$BV$104,'2.Ieņēmumu aprēķins'!$CA$104))</f>
        <v>0</v>
      </c>
      <c r="I87" s="1055">
        <f>IF($D79='2.Ieņēmumu aprēķins'!$E$7,'2.Ieņēmumu aprēķins'!$BQ$105+'2.Ieņēmumu aprēķins'!$BQ$106,IF($D79='2.Ieņēmumu aprēķins'!$J$7,'2.Ieņēmumu aprēķins'!$BV$105+'2.Ieņēmumu aprēķins'!$BV$106,'2.Ieņēmumu aprēķins'!$CA$105+'2.Ieņēmumu aprēķins'!$CA$106))</f>
        <v>134005539.52065615</v>
      </c>
      <c r="J87" s="1054">
        <f>IF($D79='2.Ieņēmumu aprēķins'!$E$7,'2.Ieņēmumu aprēķins'!$BQ$107,IF($D79='2.Ieņēmumu aprēķins'!$J$7,'2.Ieņēmumu aprēķins'!$BV$107,'2.Ieņēmumu aprēķins'!$CA$107))</f>
        <v>0</v>
      </c>
      <c r="K87" s="1049">
        <f>IF($D79='2.Ieņēmumu aprēķins'!$E$7,'2.Ieņēmumu aprēķins'!$BQ$108+'2.Ieņēmumu aprēķins'!$BQ$109,IF($D79='2.Ieņēmumu aprēķins'!$J$7,'2.Ieņēmumu aprēķins'!$BV$108+'2.Ieņēmumu aprēķins'!$BV$109,'2.Ieņēmumu aprēķins'!$CA$108+'2.Ieņēmumu aprēķins'!$CA$109))</f>
        <v>2159145.1446719998</v>
      </c>
      <c r="L87" s="1046">
        <f>IF($D79='2.Ieņēmumu aprēķins'!$E$7,'2.Ieņēmumu aprēķins'!$BP$101,IF($D79='2.Ieņēmumu aprēķins'!$J$7,'2.Ieņēmumu aprēķins'!$BU$101,'2.Ieņēmumu aprēķins'!$BZ$101))</f>
        <v>1.0262658920459144E-2</v>
      </c>
      <c r="M87" s="1044">
        <f>IF($D79='2.Ieņēmumu aprēķins'!$E$7,'2.Ieņēmumu aprēķins'!$BP$102,IF($D79='2.Ieņēmumu aprēķins'!$J$7,'2.Ieņēmumu aprēķins'!$BU$102,'2.Ieņēmumu aprēķins'!$BZ$102))</f>
        <v>2.9005008276395718E-2</v>
      </c>
      <c r="N87" s="1044">
        <f>IF($D79='2.Ieņēmumu aprēķins'!$E$7,'2.Ieņēmumu aprēķins'!$BP$103,IF($D79='2.Ieņēmumu aprēķins'!$J$7,'2.Ieņēmumu aprēķins'!$BU$103,'2.Ieņēmumu aprēķins'!$BZ$103))</f>
        <v>1.3642763990766318E-2</v>
      </c>
      <c r="O87" s="1045">
        <f>IF($D79='2.Ieņēmumu aprēķins'!$E$7,'2.Ieņēmumu aprēķins'!$BP$104,IF($D79='2.Ieņēmumu aprēķins'!$J$7,'2.Ieņēmumu aprēķins'!$BU$104,'2.Ieņēmumu aprēķins'!$BZ$104))</f>
        <v>0</v>
      </c>
      <c r="P87" s="1048">
        <v>0.85</v>
      </c>
      <c r="Q87" s="1093">
        <f>IF($D79='2.Ieņēmumu aprēķins'!$E$7,'2.Ieņēmumu aprēķins'!$BP$107,IF($D79='2.Ieņēmumu aprēķins'!$J$7,'2.Ieņēmumu aprēķins'!$BU$107,'2.Ieņēmumu aprēķins'!$BZ$107))</f>
        <v>0</v>
      </c>
      <c r="R87" s="1041">
        <f t="shared" si="79"/>
        <v>2E-3</v>
      </c>
      <c r="S87" s="1046">
        <f t="shared" si="80"/>
        <v>0.22374038084671347</v>
      </c>
      <c r="T87" s="1044">
        <f t="shared" si="81"/>
        <v>0.22374038084671347</v>
      </c>
      <c r="U87" s="1044">
        <f t="shared" si="82"/>
        <v>0.22374038084671327</v>
      </c>
      <c r="V87" s="1045">
        <f t="shared" si="83"/>
        <v>0</v>
      </c>
      <c r="W87" s="1043">
        <f t="shared" si="84"/>
        <v>0.32877885745985974</v>
      </c>
      <c r="X87" s="1093">
        <f t="shared" si="85"/>
        <v>0</v>
      </c>
      <c r="Y87" s="1041">
        <f t="shared" si="86"/>
        <v>2E-3</v>
      </c>
      <c r="Z87" s="1026" t="str">
        <f t="shared" si="87"/>
        <v>Segts</v>
      </c>
      <c r="AB87" s="1025">
        <f t="shared" si="88"/>
        <v>407585635.39024627</v>
      </c>
      <c r="AC87" s="1025">
        <f t="shared" si="89"/>
        <v>0</v>
      </c>
      <c r="AD87" s="1025">
        <f t="shared" si="90"/>
        <v>0</v>
      </c>
      <c r="AF87" s="1024">
        <f t="shared" si="91"/>
        <v>407585635.39024627</v>
      </c>
      <c r="AG87" s="1024">
        <f t="shared" si="92"/>
        <v>407585635.39024627</v>
      </c>
      <c r="AH87" s="1024">
        <f t="shared" si="93"/>
        <v>407585635.39024627</v>
      </c>
    </row>
    <row r="88" spans="2:34" x14ac:dyDescent="0.25">
      <c r="B88" s="1040">
        <f t="shared" si="94"/>
        <v>2033</v>
      </c>
      <c r="C88" s="1053">
        <f t="shared" si="77"/>
        <v>438029269.40680027</v>
      </c>
      <c r="D88" s="1052">
        <f t="shared" si="78"/>
        <v>438029269.40680027</v>
      </c>
      <c r="E88" s="1055">
        <f>IF($D79='2.Ieņēmumu aprēķins'!$E$7,'2.Ieņēmumu aprēķins'!$BQ$111,IF($D79='2.Ieņēmumu aprēķins'!$J$7,'2.Ieņēmumu aprēķins'!$BV$111,'2.Ieņēmumu aprēķins'!$CA$111))</f>
        <v>99535198.939868972</v>
      </c>
      <c r="F88" s="1055">
        <f>IF($D79='2.Ieņēmumu aprēķins'!$E$7,'2.Ieņēmumu aprēķins'!$BQ$112,IF($D79='2.Ieņēmumu aprēķins'!$J$7,'2.Ieņēmumu aprēķins'!$BV$112,'2.Ieņēmumu aprēķins'!$CA$112))</f>
        <v>99535198.939868972</v>
      </c>
      <c r="G88" s="1055">
        <f>IF($D79='2.Ieņēmumu aprēķins'!$E$7,'2.Ieņēmumu aprēķins'!$BQ$113,IF($D79='2.Ieņēmumu aprēķins'!$J$7,'2.Ieņēmumu aprēķins'!$BV$113,'2.Ieņēmumu aprēķins'!$CA$113))</f>
        <v>99535198.939868942</v>
      </c>
      <c r="H88" s="1055">
        <f>IF($D79='2.Ieņēmumu aprēķins'!$E$7,'2.Ieņēmumu aprēķins'!$BQ$114,IF($D79='2.Ieņēmumu aprēķins'!$J$7,'2.Ieņēmumu aprēķins'!$BV$114,'2.Ieņēmumu aprēķins'!$CA$114))</f>
        <v>0</v>
      </c>
      <c r="I88" s="1055">
        <f>IF($D79='2.Ieņēmumu aprēķins'!$E$7,'2.Ieņēmumu aprēķins'!$BQ$115+'2.Ieņēmumu aprēķins'!$BQ$116,IF($D79='2.Ieņēmumu aprēķins'!$J$7,'2.Ieņēmumu aprēķins'!$BV$115+'2.Ieņēmumu aprēķins'!$BV$116,'2.Ieņēmumu aprēķins'!$CA$115+'2.Ieņēmumu aprēķins'!$CA$116))</f>
        <v>139423672.58719334</v>
      </c>
      <c r="J88" s="1054">
        <f>IF($D79='2.Ieņēmumu aprēķins'!$E$7,'2.Ieņēmumu aprēķins'!$BQ$117,IF($D79='2.Ieņēmumu aprēķins'!$J$7,'2.Ieņēmumu aprēķins'!$BV$117,'2.Ieņēmumu aprēķins'!$CA$117))</f>
        <v>0</v>
      </c>
      <c r="K88" s="1049">
        <f>IF($D79='2.Ieņēmumu aprēķins'!$E$7,'2.Ieņēmumu aprēķins'!$BQ$118+'2.Ieņēmumu aprēķins'!$BQ$119,IF($D79='2.Ieņēmumu aprēķins'!$J$7,'2.Ieņēmumu aprēķins'!$BV$118+'2.Ieņēmumu aprēķins'!$BV$119,'2.Ieņēmumu aprēķins'!$CA$118+'2.Ieņēmumu aprēķins'!$CA$119))</f>
        <v>2248922.582808</v>
      </c>
      <c r="L88" s="1046">
        <f>IF($D79='2.Ieņēmumu aprēķins'!$E$7,'2.Ieņēmumu aprēķins'!$BP$111,IF($D79='2.Ieņēmumu aprēķins'!$J$7,'2.Ieņēmumu aprēķins'!$BU$111,'2.Ieņēmumu aprēķins'!$BZ$111))</f>
        <v>1.0913867457282796E-2</v>
      </c>
      <c r="M88" s="1044">
        <f>IF($D79='2.Ieņēmumu aprēķins'!$E$7,'2.Ieņēmumu aprēķins'!$BP$112,IF($D79='2.Ieņēmumu aprēķins'!$J$7,'2.Ieņēmumu aprēķins'!$BU$112,'2.Ieņēmumu aprēķins'!$BZ$112))</f>
        <v>3.0845497095777087E-2</v>
      </c>
      <c r="N88" s="1044">
        <f>IF($D79='2.Ieņēmumu aprēķins'!$E$7,'2.Ieņēmumu aprēķins'!$BP$113,IF($D79='2.Ieņēmumu aprēķins'!$J$7,'2.Ieņēmumu aprēķins'!$BU$113,'2.Ieņēmumu aprēķins'!$BZ$113))</f>
        <v>1.4366514143254417E-2</v>
      </c>
      <c r="O88" s="1045">
        <f>IF($D79='2.Ieņēmumu aprēķins'!$E$7,'2.Ieņēmumu aprēķins'!$BP$114,IF($D79='2.Ieņēmumu aprēķins'!$J$7,'2.Ieņēmumu aprēķins'!$BU$114,'2.Ieņēmumu aprēķins'!$BZ$114))</f>
        <v>0</v>
      </c>
      <c r="P88" s="1048">
        <v>0.85</v>
      </c>
      <c r="Q88" s="1093">
        <f>IF($D79='2.Ieņēmumu aprēķins'!$E$7,'2.Ieņēmumu aprēķins'!$BP$117,IF($D79='2.Ieņēmumu aprēķins'!$J$7,'2.Ieņēmumu aprēķins'!$BU$117,'2.Ieņēmumu aprēķins'!$BZ$117))</f>
        <v>0</v>
      </c>
      <c r="R88" s="1041">
        <f t="shared" si="79"/>
        <v>2E-3</v>
      </c>
      <c r="S88" s="1046">
        <f t="shared" si="80"/>
        <v>0.22723412769805132</v>
      </c>
      <c r="T88" s="1044">
        <f t="shared" si="81"/>
        <v>0.22723412769805132</v>
      </c>
      <c r="U88" s="1044">
        <f t="shared" si="82"/>
        <v>0.22723412769805124</v>
      </c>
      <c r="V88" s="1045">
        <f t="shared" si="83"/>
        <v>0</v>
      </c>
      <c r="W88" s="1043">
        <f t="shared" si="84"/>
        <v>0.31829761690584601</v>
      </c>
      <c r="X88" s="1093">
        <f t="shared" si="85"/>
        <v>0</v>
      </c>
      <c r="Y88" s="1041">
        <f t="shared" si="86"/>
        <v>2E-3</v>
      </c>
      <c r="Z88" s="1026" t="str">
        <f t="shared" si="87"/>
        <v>Segts</v>
      </c>
      <c r="AB88" s="1025">
        <f t="shared" si="88"/>
        <v>438029269.40680027</v>
      </c>
      <c r="AC88" s="1025">
        <f t="shared" si="89"/>
        <v>0</v>
      </c>
      <c r="AD88" s="1025">
        <f t="shared" si="90"/>
        <v>0</v>
      </c>
      <c r="AF88" s="1024">
        <f t="shared" si="91"/>
        <v>438029269.40680027</v>
      </c>
      <c r="AG88" s="1024">
        <f t="shared" si="92"/>
        <v>438029269.40680027</v>
      </c>
      <c r="AH88" s="1024">
        <f t="shared" si="93"/>
        <v>438029269.40680027</v>
      </c>
    </row>
    <row r="89" spans="2:34" x14ac:dyDescent="0.25">
      <c r="B89" s="1040">
        <f t="shared" si="94"/>
        <v>2034</v>
      </c>
      <c r="C89" s="1053">
        <f t="shared" si="77"/>
        <v>470309829.39299935</v>
      </c>
      <c r="D89" s="1056">
        <f t="shared" si="78"/>
        <v>470309829.39299935</v>
      </c>
      <c r="E89" s="1055">
        <f>IF($D79='2.Ieņēmumu aprēķins'!$E$7,'2.Ieņēmumu aprēķins'!$BQ$121,IF($D79='2.Ieņēmumu aprēķins'!$J$7,'2.Ieņēmumu aprēķins'!$BV$121,'2.Ieņēmumu aprēķins'!$CA$121))</f>
        <v>108426027.61640351</v>
      </c>
      <c r="F89" s="1055">
        <f>IF($D79='2.Ieņēmumu aprēķins'!$E$7,'2.Ieņēmumu aprēķins'!$BQ$122,IF($D79='2.Ieņēmumu aprēķins'!$J$7,'2.Ieņēmumu aprēķins'!$BV$122,'2.Ieņēmumu aprēķins'!$CA$122))</f>
        <v>108426027.61640351</v>
      </c>
      <c r="G89" s="1055">
        <f>IF($D79='2.Ieņēmumu aprēķins'!$E$7,'2.Ieņēmumu aprēķins'!$BQ$123,IF($D79='2.Ieņēmumu aprēķins'!$J$7,'2.Ieņēmumu aprēķins'!$BV$123,'2.Ieņēmumu aprēķins'!$CA$123))</f>
        <v>108426027.61640342</v>
      </c>
      <c r="H89" s="1055">
        <f>IF($D79='2.Ieņēmumu aprēķins'!$E$7,'2.Ieņēmumu aprēķins'!$BQ$124,IF($D79='2.Ieņēmumu aprēķins'!$J$7,'2.Ieņēmumu aprēķins'!$BV$124,'2.Ieņēmumu aprēķins'!$CA$124))</f>
        <v>0</v>
      </c>
      <c r="I89" s="1055">
        <f>IF($D79='2.Ieņēmumu aprēķins'!$E$7,'2.Ieņēmumu aprēķins'!$BQ$125+'2.Ieņēmumu aprēķins'!$BQ$126,IF($D79='2.Ieņēmumu aprēķins'!$J$7,'2.Ieņēmumu aprēķins'!$BV$125+'2.Ieņēmumu aprēķins'!$BV$126,'2.Ieņēmumu aprēķins'!$CA$125+'2.Ieņēmumu aprēķins'!$CA$126))</f>
        <v>145031746.54378891</v>
      </c>
      <c r="J89" s="1054">
        <f>IF($D79='2.Ieņēmumu aprēķins'!$E$7,'2.Ieņēmumu aprēķins'!$BQ$127,IF($D79='2.Ieņēmumu aprēķins'!$J$7,'2.Ieņēmumu aprēķins'!$BV$127,'2.Ieņēmumu aprēķins'!$CA$127))</f>
        <v>0</v>
      </c>
      <c r="K89" s="1049">
        <f>IF($D79='2.Ieņēmumu aprēķins'!$E$7,'2.Ieņēmumu aprēķins'!$BQ$128+'2.Ieņēmumu aprēķins'!$BQ$129,IF($D79='2.Ieņēmumu aprēķins'!$J$7,'2.Ieņēmumu aprēķins'!$BV$128+'2.Ieņēmumu aprēķins'!$BV$129,'2.Ieņēmumu aprēķins'!$CA$128+'2.Ieņēmumu aprēķins'!$CA$129))</f>
        <v>2341313.4122880003</v>
      </c>
      <c r="L89" s="1046">
        <f>IF($D79='2.Ieņēmumu aprēķins'!$E$7,'2.Ieņēmumu aprēķins'!$BP$121,IF($D79='2.Ieņēmumu aprēķins'!$J$7,'2.Ieņēmumu aprēķins'!$BU$121,'2.Ieņēmumu aprēķins'!$BZ$121))</f>
        <v>1.1591110952596977E-2</v>
      </c>
      <c r="M89" s="1044">
        <f>IF($D79='2.Ieņēmumu aprēķins'!$E$7,'2.Ieņēmumu aprēķins'!$BP$122,IF($D79='2.Ieņēmumu aprēķins'!$J$7,'2.Ieņēmumu aprēķins'!$BU$122,'2.Ieņēmumu aprēķins'!$BZ$122))</f>
        <v>3.2759567644059927E-2</v>
      </c>
      <c r="N89" s="1044">
        <f>IF($D79='2.Ieņēmumu aprēķins'!$E$7,'2.Ieņēmumu aprēķins'!$BP$123,IF($D79='2.Ieņēmumu aprēķins'!$J$7,'2.Ieņēmumu aprēķins'!$BU$123,'2.Ieņēmumu aprēķins'!$BZ$123))</f>
        <v>1.5101224991178741E-2</v>
      </c>
      <c r="O89" s="1045">
        <f>IF($D79='2.Ieņēmumu aprēķins'!$E$7,'2.Ieņēmumu aprēķins'!$BP$124,IF($D79='2.Ieņēmumu aprēķins'!$J$7,'2.Ieņēmumu aprēķins'!$BU$124,'2.Ieņēmumu aprēķins'!$BZ$124))</f>
        <v>0</v>
      </c>
      <c r="P89" s="1048">
        <v>0.85</v>
      </c>
      <c r="Q89" s="1093">
        <f>IF($D79='2.Ieņēmumu aprēķins'!$E$7,'2.Ieņēmumu aprēķins'!$BP$127,IF($D79='2.Ieņēmumu aprēķins'!$J$7,'2.Ieņēmumu aprēķins'!$BU$127,'2.Ieņēmumu aprēķins'!$BZ$127))</f>
        <v>0</v>
      </c>
      <c r="R89" s="1041">
        <f t="shared" si="79"/>
        <v>2E-3</v>
      </c>
      <c r="S89" s="1046">
        <f t="shared" si="80"/>
        <v>0.23054170004556881</v>
      </c>
      <c r="T89" s="1044">
        <f t="shared" si="81"/>
        <v>0.23054170004556881</v>
      </c>
      <c r="U89" s="1044">
        <f t="shared" si="82"/>
        <v>0.23054170004556865</v>
      </c>
      <c r="V89" s="1045">
        <f t="shared" si="83"/>
        <v>0</v>
      </c>
      <c r="W89" s="1043">
        <f t="shared" si="84"/>
        <v>0.30837489986329369</v>
      </c>
      <c r="X89" s="1093">
        <f t="shared" si="85"/>
        <v>0</v>
      </c>
      <c r="Y89" s="1041">
        <f t="shared" si="86"/>
        <v>2E-3</v>
      </c>
      <c r="Z89" s="1026" t="str">
        <f t="shared" si="87"/>
        <v>Segts</v>
      </c>
      <c r="AB89" s="1025">
        <f t="shared" si="88"/>
        <v>470309829.39299935</v>
      </c>
      <c r="AC89" s="1025">
        <f t="shared" si="89"/>
        <v>0</v>
      </c>
      <c r="AD89" s="1025">
        <f t="shared" si="90"/>
        <v>0</v>
      </c>
      <c r="AF89" s="1024">
        <f t="shared" si="91"/>
        <v>470309829.39299935</v>
      </c>
      <c r="AG89" s="1024">
        <f t="shared" si="92"/>
        <v>470309829.39299935</v>
      </c>
      <c r="AH89" s="1024">
        <f t="shared" si="93"/>
        <v>470309829.39299935</v>
      </c>
    </row>
    <row r="90" spans="2:34" x14ac:dyDescent="0.25">
      <c r="B90" s="1040">
        <f t="shared" si="94"/>
        <v>2035</v>
      </c>
      <c r="C90" s="1053">
        <f t="shared" si="77"/>
        <v>504506651.47597456</v>
      </c>
      <c r="D90" s="1052">
        <f t="shared" si="78"/>
        <v>504506651.47597456</v>
      </c>
      <c r="E90" s="1051">
        <f>IF($D79='2.Ieņēmumu aprēķins'!$E$7,'2.Ieņēmumu aprēķins'!$BQ$131,IF($D79='2.Ieņēmumu aprēķins'!$J$7,'2.Ieņēmumu aprēķins'!$BV$131,'2.Ieņēmumu aprēķins'!$CA$131))</f>
        <v>117903293.85703404</v>
      </c>
      <c r="F90" s="1051">
        <f>IF($D79='2.Ieņēmumu aprēķins'!$E$7,'2.Ieņēmumu aprēķins'!$BQ$132,IF($D79='2.Ieņēmumu aprēķins'!$J$7,'2.Ieņēmumu aprēķins'!$BV$132,'2.Ieņēmumu aprēķins'!$CA$132))</f>
        <v>117903293.85703404</v>
      </c>
      <c r="G90" s="1051">
        <f>IF($D79='2.Ieņēmumu aprēķins'!$E$7,'2.Ieņēmumu aprēķins'!$BQ$133,IF($D79='2.Ieņēmumu aprēķins'!$J$7,'2.Ieņēmumu aprēķins'!$BV$133,'2.Ieņēmumu aprēķins'!$CA$133))</f>
        <v>117903293.8570341</v>
      </c>
      <c r="H90" s="1051">
        <f>IF($D79='2.Ieņēmumu aprēķins'!$E$7,'2.Ieņēmumu aprēķins'!$BQ$134,IF($D79='2.Ieņēmumu aprēķins'!$J$7,'2.Ieņēmumu aprēķins'!$BV$134,'2.Ieņēmumu aprēķins'!$CA$134))</f>
        <v>0</v>
      </c>
      <c r="I90" s="1051">
        <f>IF($D79='2.Ieņēmumu aprēķins'!$E$7,'2.Ieņēmumu aprēķins'!$BQ$135+'2.Ieņēmumu aprēķins'!$BQ$136,IF($D79='2.Ieņēmumu aprēķins'!$J$7,'2.Ieņēmumu aprēķins'!$BV$135+'2.Ieņēmumu aprēķins'!$BV$136,'2.Ieņēmumu aprēķins'!$CA$135+'2.Ieņēmumu aprēķins'!$CA$136))</f>
        <v>150796769.90487242</v>
      </c>
      <c r="J90" s="1050">
        <f>IF($D79='2.Ieņēmumu aprēķins'!$E$7,'2.Ieņēmumu aprēķins'!$BQ$137,IF($D79='2.Ieņēmumu aprēķins'!$J$7,'2.Ieņēmumu aprēķins'!$BV$137,'2.Ieņēmumu aprēķins'!$CA$137))</f>
        <v>0</v>
      </c>
      <c r="K90" s="1049">
        <f>IF($D79='2.Ieņēmumu aprēķins'!$E$7,'2.Ieņēmumu aprēķins'!$BQ$138+'2.Ieņēmumu aprēķins'!$BQ$139,IF($D79='2.Ieņēmumu aprēķins'!$J$7,'2.Ieņēmumu aprēķins'!$BV$138+'2.Ieņēmumu aprēķins'!$BV$139,'2.Ieņēmumu aprēķins'!$CA$138+'2.Ieņēmumu aprēķins'!$CA$139))</f>
        <v>2437630.4721599999</v>
      </c>
      <c r="L90" s="1046">
        <f>IF($D79='2.Ieņēmumu aprēķins'!$E$7,'2.Ieņēmumu aprēķins'!$BP$131,IF($D79='2.Ieņēmumu aprēķins'!$J$7,'2.Ieņēmumu aprēķins'!$BU$131,'2.Ieņēmumu aprēķins'!$BZ$131))</f>
        <v>1.2296407369399397E-2</v>
      </c>
      <c r="M90" s="1044">
        <f>IF($D79='2.Ieņēmumu aprēķins'!$E$7,'2.Ieņēmumu aprēķins'!$BP$132,IF($D79='2.Ieņēmumu aprēķins'!$J$7,'2.Ieņēmumu aprēķins'!$BU$132,'2.Ieņēmumu aprēķins'!$BZ$132))</f>
        <v>3.4752923222299413E-2</v>
      </c>
      <c r="N90" s="1044">
        <f>IF($D79='2.Ieņēmumu aprēķins'!$E$7,'2.Ieņēmumu aprēķins'!$BP$133,IF($D79='2.Ieņēmumu aprēķins'!$J$7,'2.Ieņēmumu aprēķins'!$BU$133,'2.Ieņēmumu aprēķins'!$BZ$133))</f>
        <v>1.5838771385866413E-2</v>
      </c>
      <c r="O90" s="1045">
        <f>IF($D79='2.Ieņēmumu aprēķins'!$E$7,'2.Ieņēmumu aprēķins'!$BP$134,IF($D79='2.Ieņēmumu aprēķins'!$J$7,'2.Ieņēmumu aprēķins'!$BU$134,'2.Ieņēmumu aprēķins'!$BZ$134))</f>
        <v>0</v>
      </c>
      <c r="P90" s="1048">
        <v>0.85</v>
      </c>
      <c r="Q90" s="1093">
        <f>IF($D79='2.Ieņēmumu aprēķins'!$E$7,'2.Ieņēmumu aprēķins'!$BP$137,IF($D79='2.Ieņēmumu aprēķins'!$J$7,'2.Ieņēmumu aprēķins'!$BU$137,'2.Ieņēmumu aprēķins'!$BZ$137))</f>
        <v>0</v>
      </c>
      <c r="R90" s="1041">
        <f t="shared" si="79"/>
        <v>2E-3</v>
      </c>
      <c r="S90" s="1046">
        <f t="shared" si="80"/>
        <v>0.23370017721688807</v>
      </c>
      <c r="T90" s="1044">
        <f t="shared" si="81"/>
        <v>0.23370017721688807</v>
      </c>
      <c r="U90" s="1044">
        <f t="shared" si="82"/>
        <v>0.23370017721688818</v>
      </c>
      <c r="V90" s="1045">
        <f t="shared" si="83"/>
        <v>0</v>
      </c>
      <c r="W90" s="1043">
        <f t="shared" si="84"/>
        <v>0.29889946834933573</v>
      </c>
      <c r="X90" s="1093">
        <f t="shared" si="85"/>
        <v>0</v>
      </c>
      <c r="Y90" s="1041">
        <f t="shared" si="86"/>
        <v>2E-3</v>
      </c>
      <c r="Z90" s="1026" t="str">
        <f t="shared" si="87"/>
        <v>Segts</v>
      </c>
      <c r="AB90" s="1025">
        <f t="shared" si="88"/>
        <v>504506651.47597456</v>
      </c>
      <c r="AC90" s="1025">
        <f t="shared" si="89"/>
        <v>0</v>
      </c>
      <c r="AD90" s="1025">
        <f t="shared" si="90"/>
        <v>0</v>
      </c>
      <c r="AF90" s="1024">
        <f t="shared" si="91"/>
        <v>504506651.47597456</v>
      </c>
      <c r="AG90" s="1024">
        <f t="shared" si="92"/>
        <v>504506651.47597456</v>
      </c>
      <c r="AH90" s="1024">
        <f t="shared" si="93"/>
        <v>504506651.47597456</v>
      </c>
    </row>
    <row r="91" spans="2:34" x14ac:dyDescent="0.25">
      <c r="B91" s="1040">
        <f>B90+5</f>
        <v>2040</v>
      </c>
      <c r="C91" s="1053">
        <f t="shared" si="77"/>
        <v>687174850.23871064</v>
      </c>
      <c r="D91" s="1052">
        <f t="shared" si="78"/>
        <v>687174850.23871064</v>
      </c>
      <c r="E91" s="1051">
        <f>IF($D79='2.Ieņēmumu aprēķins'!$E$7,'2.Ieņēmumu aprēķins'!$BQ$181,IF($D79='2.Ieņēmumu aprēķins'!$J$7,'2.Ieņēmumu aprēķins'!$BV$181,'2.Ieņēmumu aprēķins'!$CA$181))</f>
        <v>168907283.01534861</v>
      </c>
      <c r="F91" s="1051">
        <f>IF($D79='2.Ieņēmumu aprēķins'!$E$7,'2.Ieņēmumu aprēķins'!$BQ$182,IF($D79='2.Ieņēmumu aprēķins'!$J$7,'2.Ieņēmumu aprēķins'!$BV$182,'2.Ieņēmumu aprēķins'!$CA$182))</f>
        <v>168907283.01534861</v>
      </c>
      <c r="G91" s="1051">
        <f>IF($D79='2.Ieņēmumu aprēķins'!$E$7,'2.Ieņēmumu aprēķins'!$BQ$183,IF($D79='2.Ieņēmumu aprēķins'!$J$7,'2.Ieņēmumu aprēķins'!$BV$183,'2.Ieņēmumu aprēķins'!$CA$183))</f>
        <v>168907283.01534861</v>
      </c>
      <c r="H91" s="1051">
        <f>IF($D79='2.Ieņēmumu aprēķins'!$E$7,'2.Ieņēmumu aprēķins'!$BQ$184,IF($D79='2.Ieņēmumu aprēķins'!$J$7,'2.Ieņēmumu aprēķins'!$BV$184,'2.Ieņēmumu aprēķins'!$CA$184))</f>
        <v>0</v>
      </c>
      <c r="I91" s="1051">
        <f>IF($D79='2.Ieņēmumu aprēķins'!$E$7,'2.Ieņēmumu aprēķins'!$BQ$185+'2.Ieņēmumu aprēķins'!$BQ$186,IF($D79='2.Ieņēmumu aprēķins'!$J$7,'2.Ieņēmumu aprēķins'!$BV$185+'2.Ieņēmumu aprēķins'!$BV$186,'2.Ieņēmumu aprēķins'!$CA$185+'2.Ieņēmumu aprēķins'!$CA$186))</f>
        <v>180453001.1926648</v>
      </c>
      <c r="J91" s="1050">
        <f>IF($D79='2.Ieņēmumu aprēķins'!$E$7,'2.Ieņēmumu aprēķins'!$BQ$187,IF($D79='2.Ieņēmumu aprēķins'!$J$7,'2.Ieņēmumu aprēķins'!$BV$187,'2.Ieņēmumu aprēķins'!$CA$187))</f>
        <v>0</v>
      </c>
      <c r="K91" s="1049">
        <f>IF($D79='2.Ieņēmumu aprēķins'!$E$7,'2.Ieņēmumu aprēķins'!$BQ$188+'2.Ieņēmumu aprēķins'!$BQ$189,IF($D79='2.Ieņēmumu aprēķins'!$J$7,'2.Ieņēmumu aprēķins'!$BV$188+'2.Ieņēmumu aprēķins'!$BV$189,'2.Ieņēmumu aprēķins'!$CA$188+'2.Ieņēmumu aprēķins'!$CA$189))</f>
        <v>2944188.5642400002</v>
      </c>
      <c r="L91" s="1046">
        <f>IF($D79='2.Ieņēmumu aprēķins'!$E$7,'2.Ieņēmumu aprēķins'!$BP$181,IF($D79='2.Ieņēmumu aprēķins'!$J$7,'2.Ieņēmumu aprēķins'!$BU$181,'2.Ieņēmumu aprēķins'!$BZ$181))</f>
        <v>1.5695874878103259E-2</v>
      </c>
      <c r="M91" s="1044">
        <f>IF($D79='2.Ieņēmumu aprēķins'!$E$7,'2.Ieņēmumu aprēķins'!$BP$182,IF($D79='2.Ieņēmumu aprēķins'!$J$7,'2.Ieņēmumu aprēķins'!$BU$182,'2.Ieņēmumu aprēķins'!$BZ$182))</f>
        <v>4.436072408458145E-2</v>
      </c>
      <c r="N91" s="1044">
        <f>IF($D79='2.Ieņēmumu aprēķins'!$E$7,'2.Ieņēmumu aprēķins'!$BP$183,IF($D79='2.Ieņēmumu aprēķins'!$J$7,'2.Ieņēmumu aprēķins'!$BU$183,'2.Ieņēmumu aprēķins'!$BZ$183))</f>
        <v>1.921219598881618E-2</v>
      </c>
      <c r="O91" s="1045">
        <f>IF($D79='2.Ieņēmumu aprēķins'!$E$7,'2.Ieņēmumu aprēķins'!$BP$184,IF($D79='2.Ieņēmumu aprēķins'!$J$7,'2.Ieņēmumu aprēķins'!$BU$184,'2.Ieņēmumu aprēķins'!$BZ$184))</f>
        <v>0</v>
      </c>
      <c r="P91" s="1048">
        <v>0.85</v>
      </c>
      <c r="Q91" s="1093">
        <f>IF($D79='2.Ieņēmumu aprēķins'!$E$7,'2.Ieņēmumu aprēķins'!$BP$187,IF($D79='2.Ieņēmumu aprēķins'!$J$7,'2.Ieņēmumu aprēķins'!$BU$187,'2.Ieņēmumu aprēķins'!$BZ$187))</f>
        <v>0</v>
      </c>
      <c r="R91" s="1041">
        <f t="shared" si="79"/>
        <v>2E-3</v>
      </c>
      <c r="S91" s="1046">
        <f t="shared" si="80"/>
        <v>0.24579957045382794</v>
      </c>
      <c r="T91" s="1044">
        <f t="shared" si="81"/>
        <v>0.24579957045382794</v>
      </c>
      <c r="U91" s="1044">
        <f t="shared" si="82"/>
        <v>0.24579957045382794</v>
      </c>
      <c r="V91" s="1045">
        <f t="shared" si="83"/>
        <v>0</v>
      </c>
      <c r="W91" s="1043">
        <f t="shared" si="84"/>
        <v>0.26260128863851623</v>
      </c>
      <c r="X91" s="1093">
        <f t="shared" si="85"/>
        <v>0</v>
      </c>
      <c r="Y91" s="1041">
        <f t="shared" si="86"/>
        <v>2E-3</v>
      </c>
      <c r="Z91" s="1026" t="str">
        <f t="shared" si="87"/>
        <v>Segts</v>
      </c>
      <c r="AB91" s="1025">
        <f t="shared" si="88"/>
        <v>687174850.23871064</v>
      </c>
      <c r="AC91" s="1025">
        <f t="shared" si="89"/>
        <v>0</v>
      </c>
      <c r="AD91" s="1025">
        <f t="shared" si="90"/>
        <v>0</v>
      </c>
      <c r="AF91" s="1024">
        <f t="shared" si="91"/>
        <v>687174850.23871064</v>
      </c>
      <c r="AG91" s="1024">
        <f t="shared" si="92"/>
        <v>687174850.23871064</v>
      </c>
      <c r="AH91" s="1024">
        <f t="shared" si="93"/>
        <v>687174850.23871064</v>
      </c>
    </row>
    <row r="92" spans="2:34" ht="15.75" thickBot="1" x14ac:dyDescent="0.3">
      <c r="B92" s="1040">
        <f>B91+5</f>
        <v>2045</v>
      </c>
      <c r="C92" s="1039">
        <f t="shared" si="77"/>
        <v>937752930.23325658</v>
      </c>
      <c r="D92" s="1038">
        <f t="shared" si="78"/>
        <v>937752930.23325658</v>
      </c>
      <c r="E92" s="1037">
        <f>IF($D79='2.Ieņēmumu aprēķins'!$E$7,'2.Ieņēmumu aprēķins'!$BQ$231,IF($D79='2.Ieņēmumu aprēķins'!$J$7,'2.Ieņēmumu aprēķins'!$BV$231,'2.Ieņēmumu aprēķins'!$CA$231))</f>
        <v>241609178.17677686</v>
      </c>
      <c r="F92" s="1037">
        <f>IF($D79='2.Ieņēmumu aprēķins'!$E$7,'2.Ieņēmumu aprēķins'!$BQ$232,IF($D79='2.Ieņēmumu aprēķins'!$J$7,'2.Ieņēmumu aprēķins'!$BV$232,'2.Ieņēmumu aprēķins'!$CA$232))</f>
        <v>241609178.17677686</v>
      </c>
      <c r="G92" s="1037">
        <f>IF($D79='2.Ieņēmumu aprēķins'!$E$7,'2.Ieņēmumu aprēķins'!$BQ$233,IF($D79='2.Ieņēmumu aprēķins'!$J$7,'2.Ieņēmumu aprēķins'!$BV$233,'2.Ieņēmumu aprēķins'!$CA$233))</f>
        <v>241609178.17677677</v>
      </c>
      <c r="H92" s="1037">
        <f>IF($D79='2.Ieņēmumu aprēķins'!$E$7,'2.Ieņēmumu aprēķins'!$BQ$234,IF($D79='2.Ieņēmumu aprēķins'!$J$7,'2.Ieņēmumu aprēķins'!$BV$234,'2.Ieņēmumu aprēķins'!$CA$234))</f>
        <v>0</v>
      </c>
      <c r="I92" s="1037">
        <f>IF($D79='2.Ieņēmumu aprēķins'!$E$7,'2.Ieņēmumu aprēķins'!$BQ$235+'2.Ieņēmumu aprēķins'!$BQ$236,IF($D79='2.Ieņēmumu aprēķins'!$J$7,'2.Ieņēmumu aprēķins'!$BV$235+'2.Ieņēmumu aprēķins'!$BV$236,'2.Ieņēmumu aprēķins'!$CA$235+'2.Ieņēmumu aprēķins'!$CA$236))</f>
        <v>212925395.70292601</v>
      </c>
      <c r="J92" s="1036">
        <f>IF($D79='2.Ieņēmumu aprēķins'!$E$7,'2.Ieņēmumu aprēķins'!$BQ$237,IF($D79='2.Ieņēmumu aprēķins'!$J$7,'2.Ieņēmumu aprēķins'!$BV$237,'2.Ieņēmumu aprēķins'!$CA$237))</f>
        <v>0</v>
      </c>
      <c r="K92" s="1035">
        <f>IF($D79='2.Ieņēmumu aprēķins'!$E$7,'2.Ieņēmumu aprēķins'!$BQ$238+'2.Ieņēmumu aprēķins'!$BQ$239,IF($D79='2.Ieņēmumu aprēķins'!$J$7,'2.Ieņēmumu aprēķins'!$BV$238+'2.Ieņēmumu aprēķins'!$BV$239,'2.Ieņēmumu aprēķins'!$CA$238+'2.Ieņēmumu aprēķins'!$CA$239))</f>
        <v>3489455.8906080006</v>
      </c>
      <c r="L92" s="1032">
        <f>IF($D79='2.Ieņēmumu aprēķins'!$E$7,'2.Ieņēmumu aprēķins'!$BP$231,IF($D79='2.Ieņēmumu aprēķins'!$J$7,'2.Ieņēmumu aprēķins'!$BU$231,'2.Ieņēmumu aprēķins'!$BZ$231))</f>
        <v>2.0148613684619437E-2</v>
      </c>
      <c r="M92" s="1030">
        <f>IF($D79='2.Ieņēmumu aprēķins'!$E$7,'2.Ieņēmumu aprēķins'!$BP$232,IF($D79='2.Ieņēmumu aprēķins'!$J$7,'2.Ieņēmumu aprēķins'!$BU$232,'2.Ieņēmumu aprēķins'!$BZ$232))</f>
        <v>5.694535024595173E-2</v>
      </c>
      <c r="N92" s="1030">
        <f>IF($D79='2.Ieņēmumu aprēķins'!$E$7,'2.Ieņēmumu aprēķins'!$BP$233,IF($D79='2.Ieņēmumu aprēķins'!$J$7,'2.Ieņēmumu aprēķins'!$BU$233,'2.Ieņēmumu aprēķins'!$BZ$233))</f>
        <v>2.3722812689480847E-2</v>
      </c>
      <c r="O92" s="1031">
        <f>IF($D79='2.Ieņēmumu aprēķins'!$E$7,'2.Ieņēmumu aprēķins'!$BP$234,IF($D79='2.Ieņēmumu aprēķins'!$J$7,'2.Ieņēmumu aprēķins'!$BU$234,'2.Ieņēmumu aprēķins'!$BZ$234))</f>
        <v>0</v>
      </c>
      <c r="P92" s="1034">
        <v>0.85</v>
      </c>
      <c r="Q92" s="1092">
        <f>IF($D79='2.Ieņēmumu aprēķins'!$E$7,'2.Ieņēmumu aprēķins'!$BP$237,IF($D79='2.Ieņēmumu aprēķins'!$J$7,'2.Ieņēmumu aprēķins'!$BU$237,'2.Ieņēmumu aprēķins'!$BZ$237))</f>
        <v>0</v>
      </c>
      <c r="R92" s="1027">
        <f t="shared" si="79"/>
        <v>2E-3</v>
      </c>
      <c r="S92" s="1032">
        <f t="shared" si="80"/>
        <v>0.2576469455730509</v>
      </c>
      <c r="T92" s="1030">
        <f t="shared" si="81"/>
        <v>0.2576469455730509</v>
      </c>
      <c r="U92" s="1030">
        <f t="shared" si="82"/>
        <v>0.25764694557305079</v>
      </c>
      <c r="V92" s="1031">
        <f t="shared" si="83"/>
        <v>0</v>
      </c>
      <c r="W92" s="1029">
        <f t="shared" si="84"/>
        <v>0.2270591632808473</v>
      </c>
      <c r="X92" s="1092">
        <f t="shared" si="85"/>
        <v>0</v>
      </c>
      <c r="Y92" s="1027">
        <f t="shared" si="86"/>
        <v>2E-3</v>
      </c>
      <c r="Z92" s="1026">
        <f t="shared" si="87"/>
        <v>0</v>
      </c>
      <c r="AB92" s="1025">
        <f t="shared" si="88"/>
        <v>937752930.23325658</v>
      </c>
      <c r="AC92" s="1025">
        <f t="shared" si="89"/>
        <v>0</v>
      </c>
      <c r="AD92" s="1025">
        <f t="shared" si="90"/>
        <v>0</v>
      </c>
      <c r="AF92" s="1024">
        <f t="shared" si="91"/>
        <v>937752930.23325658</v>
      </c>
      <c r="AG92" s="1024">
        <f t="shared" si="92"/>
        <v>937752930.23325658</v>
      </c>
      <c r="AH92" s="1024">
        <f t="shared" si="93"/>
        <v>937752930.23325658</v>
      </c>
    </row>
    <row r="95" spans="2:34" s="1087" customFormat="1" ht="24.75" thickBot="1" x14ac:dyDescent="0.45">
      <c r="B95" s="1091" t="s">
        <v>86</v>
      </c>
      <c r="C95" s="1090" t="str">
        <f>'2.Ieņēmumu aprēķins'!CB5</f>
        <v>Nr.4. Veselības aprūpes un sociālās aprūpes integrētais modelis</v>
      </c>
      <c r="H95" s="1088"/>
      <c r="I95" s="1088"/>
      <c r="J95" s="1088"/>
      <c r="K95" s="1088"/>
      <c r="O95" s="1088"/>
      <c r="P95" s="1088"/>
      <c r="Q95" s="1088"/>
      <c r="R95" s="1088"/>
      <c r="V95" s="1088"/>
      <c r="W95" s="1088"/>
      <c r="X95" s="1088"/>
      <c r="Y95" s="1088"/>
      <c r="Z95" s="1089"/>
      <c r="AA95" s="1088"/>
    </row>
    <row r="96" spans="2:34" ht="48" thickBot="1" x14ac:dyDescent="0.3">
      <c r="B96" s="1086" t="s">
        <v>87</v>
      </c>
      <c r="C96" s="1085" t="s">
        <v>105</v>
      </c>
      <c r="D96" s="1084" t="s">
        <v>89</v>
      </c>
      <c r="E96" s="1379" t="s">
        <v>90</v>
      </c>
      <c r="F96" s="1379"/>
      <c r="G96" s="1379"/>
      <c r="H96" s="1379"/>
      <c r="I96" s="1380"/>
      <c r="J96" s="1380"/>
      <c r="K96" s="1373" t="s">
        <v>91</v>
      </c>
      <c r="L96" s="1379" t="str">
        <f>L78</f>
        <v>Maksājuma apmērs, %</v>
      </c>
      <c r="M96" s="1379"/>
      <c r="N96" s="1379"/>
      <c r="O96" s="1379"/>
      <c r="P96" s="1380"/>
      <c r="Q96" s="1380"/>
      <c r="R96" s="1373" t="s">
        <v>91</v>
      </c>
      <c r="S96" s="1390" t="str">
        <f>S78</f>
        <v>Ieņēmumu avota īpatsvars no kopsummas, %</v>
      </c>
      <c r="T96" s="1390"/>
      <c r="U96" s="1390"/>
      <c r="V96" s="1390"/>
      <c r="W96" s="1391"/>
      <c r="X96" s="1391"/>
      <c r="Y96" s="1373" t="s">
        <v>91</v>
      </c>
      <c r="Z96" s="1012"/>
      <c r="AB96" s="1375" t="s">
        <v>88</v>
      </c>
      <c r="AC96" s="1376"/>
      <c r="AD96" s="1376"/>
      <c r="AF96" s="1393" t="s">
        <v>89</v>
      </c>
      <c r="AG96" s="1393"/>
      <c r="AH96" s="1393"/>
    </row>
    <row r="97" spans="2:34" ht="45.6" customHeight="1" thickBot="1" x14ac:dyDescent="0.3">
      <c r="B97" s="1082" t="s">
        <v>94</v>
      </c>
      <c r="C97" s="1081" t="str">
        <f>$C$7</f>
        <v>Bāzes scenārijs</v>
      </c>
      <c r="D97" s="1080" t="s">
        <v>95</v>
      </c>
      <c r="E97" s="1079" t="str">
        <f t="shared" ref="E97:J97" si="95">E79</f>
        <v>Valsts pamatbudžets</v>
      </c>
      <c r="F97" s="1078" t="str">
        <f t="shared" si="95"/>
        <v>Pašvaldības budžets</v>
      </c>
      <c r="G97" s="1077" t="str">
        <f t="shared" si="95"/>
        <v>Speciālais VSA budžets</v>
      </c>
      <c r="H97" s="1076" t="str">
        <f t="shared" si="95"/>
        <v>ISA obligātā apdrošināšana</v>
      </c>
      <c r="I97" s="1075" t="str">
        <f t="shared" si="95"/>
        <v>Klienta maksājumi</v>
      </c>
      <c r="J97" s="1074" t="str">
        <f t="shared" si="95"/>
        <v>Veselības aprūpes komponente</v>
      </c>
      <c r="K97" s="1374"/>
      <c r="L97" s="1079" t="str">
        <f>L79</f>
        <v>Valsts pamatbudžets</v>
      </c>
      <c r="M97" s="1078" t="str">
        <f>M79</f>
        <v>Pašvaldības budžets</v>
      </c>
      <c r="N97" s="1077" t="str">
        <f>N79</f>
        <v>Speciālais VSA budžets</v>
      </c>
      <c r="O97" s="1076" t="str">
        <f>O79</f>
        <v>ISA obligātā apdrošināšana</v>
      </c>
      <c r="P97" s="1075" t="str">
        <f>P79</f>
        <v>Klienta maksājumi</v>
      </c>
      <c r="Q97" s="1074" t="str">
        <f>Q79</f>
        <v>Veselības aprūpes komponente</v>
      </c>
      <c r="R97" s="1374"/>
      <c r="S97" s="1079" t="str">
        <f>S79</f>
        <v>Valsts pamatbudžets</v>
      </c>
      <c r="T97" s="1078" t="str">
        <f>T79</f>
        <v>Pašvaldības budžets</v>
      </c>
      <c r="U97" s="1077" t="str">
        <f>U79</f>
        <v>Speciālais VSA budžets</v>
      </c>
      <c r="V97" s="1076" t="str">
        <f>V79</f>
        <v>ISA obligātā apdrošināšana</v>
      </c>
      <c r="W97" s="1075" t="str">
        <f>W79</f>
        <v>Klienta maksājumi</v>
      </c>
      <c r="X97" s="1074" t="str">
        <f>X79</f>
        <v>Veselības aprūpes komponente</v>
      </c>
      <c r="Y97" s="1374"/>
      <c r="Z97" s="1073" t="s">
        <v>102</v>
      </c>
      <c r="AB97" s="1073" t="str">
        <f>AB79</f>
        <v>Bāzes scenārijs</v>
      </c>
      <c r="AC97" s="1073" t="str">
        <f t="shared" ref="AC97:AD97" si="96">AC79</f>
        <v>Pesimistiskais scenārijs</v>
      </c>
      <c r="AD97" s="1073" t="str">
        <f t="shared" si="96"/>
        <v>Optimistiskais scenārijs</v>
      </c>
      <c r="AF97" s="1072" t="s">
        <v>103</v>
      </c>
      <c r="AG97" s="1071" t="s">
        <v>95</v>
      </c>
      <c r="AH97" s="1070" t="s">
        <v>104</v>
      </c>
    </row>
    <row r="98" spans="2:34" x14ac:dyDescent="0.25">
      <c r="B98" s="1040">
        <v>2025</v>
      </c>
      <c r="C98" s="1069">
        <f t="shared" ref="C98:C110" si="97">C80+J98</f>
        <v>247666290.42895815</v>
      </c>
      <c r="D98" s="1068">
        <f t="shared" ref="D98:D110" si="98">IF($D$97=$AG$97,AG98,IF($D$97=$AH$97,AH98,IF($D$97=$AF$97,AF98,"")))</f>
        <v>247666290.42895815</v>
      </c>
      <c r="E98" s="1067">
        <f>IF($D97='2.Ieņēmumu aprēķins'!$E$7,'2.Ieņēmumu aprēķins'!$CF$31,IF($D97='2.Ieņēmumu aprēķins'!$J$7,'2.Ieņēmumu aprēķins'!$CK$31,'2.Ieņēmumu aprēķins'!$CP$31))</f>
        <v>73561174.230303958</v>
      </c>
      <c r="F98" s="1067">
        <f>IF($D97='2.Ieņēmumu aprēķins'!$E$7,'2.Ieņēmumu aprēķins'!$CF$32,IF($D97='2.Ieņēmumu aprēķins'!$J$7,'2.Ieņēmumu aprēķins'!$CK$32,'2.Ieņēmumu aprēķins'!$CP$32))</f>
        <v>62589806.448041894</v>
      </c>
      <c r="G98" s="1067">
        <f>IF($D97='2.Ieņēmumu aprēķins'!$E$7,'2.Ieņēmumu aprēķins'!$CF$33,IF($D97='2.Ieņēmumu aprēķins'!$J$7,'2.Ieņēmumu aprēķins'!$CK$33,'2.Ieņēmumu aprēķins'!$CP$33))</f>
        <v>0</v>
      </c>
      <c r="H98" s="1067">
        <f>IF($D97='2.Ieņēmumu aprēķins'!$E$7,'2.Ieņēmumu aprēķins'!$CF$34,IF($D97='2.Ieņēmumu aprēķins'!$J$7,'2.Ieņēmumu aprēķins'!$CK$34,'2.Ieņēmumu aprēķins'!$CP$34))</f>
        <v>6046868.0588607267</v>
      </c>
      <c r="I98" s="1067">
        <f>IF($D97='2.Ieņēmumu aprēķins'!$E$7,'2.Ieņēmumu aprēķins'!$CF$35+'2.Ieņēmumu aprēķins'!$CF$36,IF($D97='2.Ieņēmumu aprēķins'!$J$7,'2.Ieņēmumu aprēķins'!$CK$35+'2.Ieņēmumu aprēķins'!$CK$36,'2.Ieņēmumu aprēķins'!$CP$35+'2.Ieņēmumu aprēķins'!$CP$36))</f>
        <v>101368806.37636159</v>
      </c>
      <c r="J98" s="1066">
        <f>IF($D97='2.Ieņēmumu aprēķins'!$E$7,'2.Ieņēmumu aprēķins'!$CF$37,IF($D97='2.Ieņēmumu aprēķins'!$J$7,'2.Ieņēmumu aprēķins'!$CK$37,'2.Ieņēmumu aprēķins'!$CP$37))</f>
        <v>4099635.315389968</v>
      </c>
      <c r="K98" s="1065">
        <f>IF($D97='2.Ieņēmumu aprēķins'!$E$7,'2.Ieņēmumu aprēķins'!$CF$38+'2.Ieņēmumu aprēķins'!$CF$39,IF($D97='2.Ieņēmumu aprēķins'!$J$7,'2.Ieņēmumu aprēķins'!$CK$38+'2.Ieņēmumu aprēķins'!$CK$39,'2.Ieņēmumu aprēķins'!$CP$38+'2.Ieņēmumu aprēķins'!$CP$39))</f>
        <v>1607744.81244</v>
      </c>
      <c r="L98" s="1062">
        <f>IF($D97='2.Ieņēmumu aprēķins'!$E$7,'2.Ieņēmumu aprēķins'!$CE$31,IF($D97='2.Ieņēmumu aprēķins'!$J$7,'2.Ieņēmumu aprēķins'!$CJ$31,'2.Ieņēmumu aprēķins'!$CO$31))</f>
        <v>9.9815807105414298E-3</v>
      </c>
      <c r="M98" s="1060">
        <f>IF($D97='2.Ieņēmumu aprēķins'!$E$7,'2.Ieņēmumu aprēķins'!$CE$32,IF($D97='2.Ieņēmumu aprēķins'!$J$7,'2.Ieņēmumu aprēķins'!$CJ$32,'2.Ieņēmumu aprēķins'!$CO$32))</f>
        <v>2.4003102329355656E-2</v>
      </c>
      <c r="N98" s="1061">
        <f>IF($D97='2.Ieņēmumu aprēķins'!$E$7,'2.Ieņēmumu aprēķins'!$CE$33,IF($D97='2.Ieņēmumu aprēķins'!$J$7,'2.Ieņēmumu aprēķins'!$CJ$33,'2.Ieņēmumu aprēķins'!$CO$33))</f>
        <v>0</v>
      </c>
      <c r="O98" s="1060">
        <f>IF($D97='2.Ieņēmumu aprēķins'!$E$7,'2.Ieņēmumu aprēķins'!$CE$34,IF($D97='2.Ieņēmumu aprēķins'!$J$7,'2.Ieņēmumu aprēķins'!$CJ$34,'2.Ieņēmumu aprēķins'!$CO$34))</f>
        <v>6.6700640984964157E-4</v>
      </c>
      <c r="P98" s="1064">
        <v>0.85</v>
      </c>
      <c r="Q98" s="1063">
        <f>IF($D97='2.Ieņēmumu aprēķins'!$E$7,'2.Ieņēmumu aprēķins'!$CE$37,IF($D97='2.Ieņēmumu aprēķins'!$J$7,'2.Ieņēmumu aprēķins'!$CJ$37,'2.Ieņēmumu aprēķins'!$CO$37))</f>
        <v>1</v>
      </c>
      <c r="R98" s="1057">
        <f t="shared" ref="R98:R110" si="99">$R$8</f>
        <v>2E-3</v>
      </c>
      <c r="S98" s="1062">
        <f t="shared" ref="S98:S110" si="100">E98/$D98</f>
        <v>0.29701730543505117</v>
      </c>
      <c r="T98" s="1060">
        <f t="shared" ref="T98:T110" si="101">F98/$D98</f>
        <v>0.25271831035073977</v>
      </c>
      <c r="U98" s="1061">
        <f t="shared" ref="U98:U110" si="102">G98/$D98</f>
        <v>0</v>
      </c>
      <c r="V98" s="1060">
        <f t="shared" ref="V98:V110" si="103">H98/$D98</f>
        <v>2.4415385914601247E-2</v>
      </c>
      <c r="W98" s="1059">
        <f t="shared" ref="W98:W110" si="104">I98/$D98</f>
        <v>0.40929593688665006</v>
      </c>
      <c r="X98" s="1058">
        <f t="shared" ref="X98:X110" si="105">J98/$D98</f>
        <v>1.6553061412957724E-2</v>
      </c>
      <c r="Y98" s="1057">
        <f t="shared" ref="Y98:Y110" si="106">$R$8</f>
        <v>2E-3</v>
      </c>
      <c r="Z98" s="1026" t="str">
        <f t="shared" ref="Z98:Z110" si="107">IF(SUM(E98:J98)=C98,"Segts",C98-D98)</f>
        <v>Segts</v>
      </c>
      <c r="AB98" s="1025">
        <f t="shared" ref="AB98:AB110" si="108">IF(AB$7=C$7,C98,0)</f>
        <v>247666290.42895815</v>
      </c>
      <c r="AC98" s="1025">
        <f t="shared" ref="AC98:AC110" si="109">IF(AC$7=C$7,C98,0)</f>
        <v>0</v>
      </c>
      <c r="AD98" s="1025">
        <f t="shared" ref="AD98:AD110" si="110">IF(AD$7=C$7,C98,0)</f>
        <v>0</v>
      </c>
      <c r="AF98" s="1024">
        <f t="shared" ref="AF98:AF110" si="111">AH98</f>
        <v>247666290.42895815</v>
      </c>
      <c r="AG98" s="1024">
        <f t="shared" ref="AG98:AG110" si="112">IF($C$7=$AB$7,AB98,IF($C$7=$AC$7,AC98,AD98))</f>
        <v>247666290.42895815</v>
      </c>
      <c r="AH98" s="1024">
        <f t="shared" ref="AH98:AH110" si="113">AG98</f>
        <v>247666290.42895815</v>
      </c>
    </row>
    <row r="99" spans="2:34" x14ac:dyDescent="0.25">
      <c r="B99" s="1040">
        <f t="shared" ref="B99:B108" si="114">B98+1</f>
        <v>2026</v>
      </c>
      <c r="C99" s="1053">
        <f t="shared" si="97"/>
        <v>269035360.82638377</v>
      </c>
      <c r="D99" s="1052">
        <f t="shared" si="98"/>
        <v>269035360.82638377</v>
      </c>
      <c r="E99" s="1055">
        <f>IF($D97='2.Ieņēmumu aprēķins'!$E$7,'2.Ieņēmumu aprēķins'!$CF$41,IF($D97='2.Ieņēmumu aprēķins'!$J$7,'2.Ieņēmumu aprēķins'!$CK$41,'2.Ieņēmumu aprēķins'!$CP$41))</f>
        <v>75679359.555858612</v>
      </c>
      <c r="F99" s="1055">
        <f>IF($D97='2.Ieņēmumu aprēķins'!$E$7,'2.Ieņēmumu aprēķins'!$CF$42,IF($D97='2.Ieņēmumu aprēķins'!$J$7,'2.Ieņēmumu aprēķins'!$CK$42,'2.Ieņēmumu aprēķins'!$CP$42))</f>
        <v>64392072.533850692</v>
      </c>
      <c r="G99" s="1055">
        <f>IF($D97='2.Ieņēmumu aprēķins'!$E$7,'2.Ieņēmumu aprēķins'!$CF$43,IF($D97='2.Ieņēmumu aprēķins'!$J$7,'2.Ieņēmumu aprēķins'!$CK$43,'2.Ieņēmumu aprēķins'!$CP$43))</f>
        <v>0</v>
      </c>
      <c r="H99" s="1055">
        <f>IF($D97='2.Ieņēmumu aprēķins'!$E$7,'2.Ieņēmumu aprēķins'!$CF$44,IF($D97='2.Ieņēmumu aprēķins'!$J$7,'2.Ieņēmumu aprēķins'!$CK$44,'2.Ieņēmumu aprēķins'!$CP$44))</f>
        <v>18929702.178608321</v>
      </c>
      <c r="I99" s="1055">
        <f>IF($D97='2.Ieņēmumu aprēķins'!$E$7,'2.Ieņēmumu aprēķins'!$CF$45+'2.Ieņēmumu aprēķins'!$CF$46,IF($D97='2.Ieņēmumu aprēķins'!$J$7,'2.Ieņēmumu aprēķins'!$CK$45+'2.Ieņēmumu aprēķins'!$CK$46,'2.Ieņēmumu aprēķins'!$CP$45+'2.Ieņēmumu aprēķins'!$CP$46))</f>
        <v>105848352.88936651</v>
      </c>
      <c r="J99" s="1054">
        <f>IF($D97='2.Ieņēmumu aprēķins'!$E$7,'2.Ieņēmumu aprēķins'!$CF$47,IF($D97='2.Ieņēmumu aprēķins'!$J$7,'2.Ieņēmumu aprēķins'!$CK$47,'2.Ieņēmumu aprēķins'!$CP$47))</f>
        <v>4185873.6686996208</v>
      </c>
      <c r="K99" s="1049">
        <f>IF($D97='2.Ieņēmumu aprēķins'!$E$7,'2.Ieņēmumu aprēķins'!$CF$48+'2.Ieņēmumu aprēķins'!$CF$49,IF($D97='2.Ieņēmumu aprēķins'!$J$7,'2.Ieņēmumu aprēķins'!$CK$48+'2.Ieņēmumu aprēķins'!$CK$49,'2.Ieņēmumu aprēķins'!$CP$48+'2.Ieņēmumu aprēķins'!$CP$49))</f>
        <v>1681666.299504</v>
      </c>
      <c r="L99" s="1046">
        <f>IF($D97='2.Ieņēmumu aprēķins'!$E$7,'2.Ieņēmumu aprēķins'!$CE$41,IF($D97='2.Ieņēmumu aprēķins'!$J$7,'2.Ieņēmumu aprēķins'!$CJ$41,'2.Ieņēmumu aprēķins'!$CO$41))</f>
        <v>9.9815807105414298E-3</v>
      </c>
      <c r="M99" s="1044">
        <f>IF($D97='2.Ieņēmumu aprēķins'!$E$7,'2.Ieņēmumu aprēķins'!$CE$42,IF($D97='2.Ieņēmumu aprēķins'!$J$7,'2.Ieņēmumu aprēķins'!$CJ$42,'2.Ieņēmumu aprēķins'!$CO$42))</f>
        <v>2.4003102329355659E-2</v>
      </c>
      <c r="N99" s="1045">
        <f>IF($D97='2.Ieņēmumu aprēķins'!$E$7,'2.Ieņēmumu aprēķins'!$CE$43,IF($D97='2.Ieņēmumu aprēķins'!$J$7,'2.Ieņēmumu aprēķins'!$CJ$43,'2.Ieņēmumu aprēķins'!$CO$43))</f>
        <v>0</v>
      </c>
      <c r="O99" s="1044">
        <f>IF($D97='2.Ieņēmumu aprēķins'!$E$7,'2.Ieņēmumu aprēķins'!$CE$44,IF($D97='2.Ieņēmumu aprēķins'!$J$7,'2.Ieņēmumu aprēķins'!$CJ$44,'2.Ieņēmumu aprēķins'!$CO$44))</f>
        <v>1.4643934461797349E-3</v>
      </c>
      <c r="P99" s="1048">
        <v>0.85</v>
      </c>
      <c r="Q99" s="1047">
        <f>IF($D97='2.Ieņēmumu aprēķins'!$E$7,'2.Ieņēmumu aprēķins'!$CE$47,IF($D97='2.Ieņēmumu aprēķins'!$J$7,'2.Ieņēmumu aprēķins'!$CJ$47,'2.Ieņēmumu aprēķins'!$CO$47))</f>
        <v>1</v>
      </c>
      <c r="R99" s="1041">
        <f t="shared" si="99"/>
        <v>2E-3</v>
      </c>
      <c r="S99" s="1046">
        <f t="shared" si="100"/>
        <v>0.28129893157314989</v>
      </c>
      <c r="T99" s="1044">
        <f t="shared" si="101"/>
        <v>0.23934427183125842</v>
      </c>
      <c r="U99" s="1045">
        <f t="shared" si="102"/>
        <v>0</v>
      </c>
      <c r="V99" s="1044">
        <f t="shared" si="103"/>
        <v>7.0361390861271203E-2</v>
      </c>
      <c r="W99" s="1043">
        <f t="shared" si="104"/>
        <v>0.3934365823296867</v>
      </c>
      <c r="X99" s="1042">
        <f t="shared" si="105"/>
        <v>1.5558823404633732E-2</v>
      </c>
      <c r="Y99" s="1041">
        <f t="shared" si="106"/>
        <v>2E-3</v>
      </c>
      <c r="Z99" s="1026" t="str">
        <f t="shared" si="107"/>
        <v>Segts</v>
      </c>
      <c r="AB99" s="1025">
        <f t="shared" si="108"/>
        <v>269035360.82638377</v>
      </c>
      <c r="AC99" s="1025">
        <f t="shared" si="109"/>
        <v>0</v>
      </c>
      <c r="AD99" s="1025">
        <f t="shared" si="110"/>
        <v>0</v>
      </c>
      <c r="AF99" s="1024">
        <f t="shared" si="111"/>
        <v>269035360.82638377</v>
      </c>
      <c r="AG99" s="1024">
        <f t="shared" si="112"/>
        <v>269035360.82638377</v>
      </c>
      <c r="AH99" s="1024">
        <f t="shared" si="113"/>
        <v>269035360.82638377</v>
      </c>
    </row>
    <row r="100" spans="2:34" x14ac:dyDescent="0.25">
      <c r="B100" s="1040">
        <f t="shared" si="114"/>
        <v>2027</v>
      </c>
      <c r="C100" s="1053">
        <f t="shared" si="97"/>
        <v>288841572.86472028</v>
      </c>
      <c r="D100" s="1052">
        <f t="shared" si="98"/>
        <v>288841572.86472028</v>
      </c>
      <c r="E100" s="1055">
        <f>IF($D97='2.Ieņēmumu aprēķins'!$E$7,'2.Ieņēmumu aprēķins'!$CF$51,IF($D97='2.Ieņēmumu aprēķins'!$J$7,'2.Ieņēmumu aprēķins'!$CK$51,'2.Ieņēmumu aprēķins'!$CP$51))</f>
        <v>77784423.479603902</v>
      </c>
      <c r="F100" s="1055">
        <f>IF($D97='2.Ieņēmumu aprēķins'!$E$7,'2.Ieņēmumu aprēķins'!$CF$52,IF($D97='2.Ieņēmumu aprēķins'!$J$7,'2.Ieņēmumu aprēķins'!$CK$52,'2.Ieņēmumu aprēķins'!$CP$52))</f>
        <v>66183174.224743709</v>
      </c>
      <c r="G100" s="1055">
        <f>IF($D97='2.Ieņēmumu aprēķins'!$E$7,'2.Ieņēmumu aprēķins'!$CF$53,IF($D97='2.Ieņēmumu aprēķins'!$J$7,'2.Ieņēmumu aprēķins'!$CK$53,'2.Ieņēmumu aprēķins'!$CP$53))</f>
        <v>0</v>
      </c>
      <c r="H100" s="1055">
        <f>IF($D97='2.Ieņēmumu aprēķins'!$E$7,'2.Ieņēmumu aprēķins'!$CF$54,IF($D97='2.Ieņēmumu aprēķins'!$J$7,'2.Ieņēmumu aprēķins'!$CK$54,'2.Ieņēmumu aprēķins'!$CP$54))</f>
        <v>30293451.891749322</v>
      </c>
      <c r="I100" s="1055">
        <f>IF($D97='2.Ieņēmumu aprēķins'!$E$7,'2.Ieņēmumu aprēķins'!$CF$55+'2.Ieņēmumu aprēķins'!$CF$56,IF($D97='2.Ieņēmumu aprēķins'!$J$7,'2.Ieņēmumu aprēķins'!$CK$55+'2.Ieņēmumu aprēķins'!$CK$56,'2.Ieņēmumu aprēķins'!$CP$55+'2.Ieņēmumu aprēķins'!$CP$56))</f>
        <v>110329851.16295624</v>
      </c>
      <c r="J100" s="1054">
        <f>IF($D97='2.Ieņēmumu aprēķins'!$E$7,'2.Ieņēmumu aprēķins'!$CF$57,IF($D97='2.Ieņēmumu aprēķins'!$J$7,'2.Ieņēmumu aprēķins'!$CK$57,'2.Ieņēmumu aprēķins'!$CP$57))</f>
        <v>4250672.1056671077</v>
      </c>
      <c r="K100" s="1049">
        <f>IF($D97='2.Ieņēmumu aprēķins'!$E$7,'2.Ieņēmumu aprēķins'!$CF$58+'2.Ieņēmumu aprēķins'!$CF$59,IF($D97='2.Ieņēmumu aprēķins'!$J$7,'2.Ieņēmumu aprēķins'!$CK$58+'2.Ieņēmumu aprēķins'!$CK$59,'2.Ieņēmumu aprēķins'!$CP$58+'2.Ieņēmumu aprēķins'!$CP$59))</f>
        <v>1755849.0938640002</v>
      </c>
      <c r="L100" s="1046">
        <f>IF($D97='2.Ieņēmumu aprēķins'!$E$7,'2.Ieņēmumu aprēķins'!$CE$51,IF($D97='2.Ieņēmumu aprēķins'!$J$7,'2.Ieņēmumu aprēķins'!$CJ$51,'2.Ieņēmumu aprēķins'!$CO$51))</f>
        <v>9.9815807105414298E-3</v>
      </c>
      <c r="M100" s="1044">
        <f>IF($D97='2.Ieņēmumu aprēķins'!$E$7,'2.Ieņēmumu aprēķins'!$CE$52,IF($D97='2.Ieņēmumu aprēķins'!$J$7,'2.Ieņēmumu aprēķins'!$CJ$52,'2.Ieņēmumu aprēķins'!$CO$52))</f>
        <v>2.4003102329355656E-2</v>
      </c>
      <c r="N100" s="1045">
        <f>IF($D97='2.Ieņēmumu aprēķins'!$E$7,'2.Ieņēmumu aprēķins'!$CE$53,IF($D97='2.Ieņēmumu aprēķins'!$J$7,'2.Ieņēmumu aprēķins'!$CJ$53,'2.Ieņēmumu aprēķins'!$CO$53))</f>
        <v>0</v>
      </c>
      <c r="O100" s="1044">
        <f>IF($D97='2.Ieņēmumu aprēķins'!$E$7,'2.Ieņēmumu aprēķins'!$CE$54,IF($D97='2.Ieņēmumu aprēķins'!$J$7,'2.Ieņēmumu aprēķins'!$CJ$54,'2.Ieņēmumu aprēķins'!$CO$54))</f>
        <v>2.1115196724061135E-3</v>
      </c>
      <c r="P100" s="1048">
        <v>0.85</v>
      </c>
      <c r="Q100" s="1047">
        <f>IF($D97='2.Ieņēmumu aprēķins'!$E$7,'2.Ieņēmumu aprēķins'!$CE$57,IF($D97='2.Ieņēmumu aprēķins'!$J$7,'2.Ieņēmumu aprēķins'!$CJ$57,'2.Ieņēmumu aprēķins'!$CO$57))</f>
        <v>1</v>
      </c>
      <c r="R100" s="1041">
        <f t="shared" si="99"/>
        <v>2E-3</v>
      </c>
      <c r="S100" s="1046">
        <f t="shared" si="100"/>
        <v>0.26929788086992051</v>
      </c>
      <c r="T100" s="1044">
        <f t="shared" si="101"/>
        <v>0.22913313193921975</v>
      </c>
      <c r="U100" s="1045">
        <f t="shared" si="102"/>
        <v>0</v>
      </c>
      <c r="V100" s="1044">
        <f t="shared" si="103"/>
        <v>0.10487912661359637</v>
      </c>
      <c r="W100" s="1043">
        <f t="shared" si="104"/>
        <v>0.38197358527274572</v>
      </c>
      <c r="X100" s="1042">
        <f t="shared" si="105"/>
        <v>1.4716275304517613E-2</v>
      </c>
      <c r="Y100" s="1041">
        <f t="shared" si="106"/>
        <v>2E-3</v>
      </c>
      <c r="Z100" s="1026" t="str">
        <f t="shared" si="107"/>
        <v>Segts</v>
      </c>
      <c r="AB100" s="1025">
        <f t="shared" si="108"/>
        <v>288841572.86472028</v>
      </c>
      <c r="AC100" s="1025">
        <f t="shared" si="109"/>
        <v>0</v>
      </c>
      <c r="AD100" s="1025">
        <f t="shared" si="110"/>
        <v>0</v>
      </c>
      <c r="AF100" s="1024">
        <f t="shared" si="111"/>
        <v>288841572.86472028</v>
      </c>
      <c r="AG100" s="1024">
        <f t="shared" si="112"/>
        <v>288841572.86472028</v>
      </c>
      <c r="AH100" s="1024">
        <f t="shared" si="113"/>
        <v>288841572.86472028</v>
      </c>
    </row>
    <row r="101" spans="2:34" x14ac:dyDescent="0.25">
      <c r="B101" s="1040">
        <f t="shared" si="114"/>
        <v>2028</v>
      </c>
      <c r="C101" s="1053">
        <f t="shared" si="97"/>
        <v>309406434.45799971</v>
      </c>
      <c r="D101" s="1052">
        <f t="shared" si="98"/>
        <v>309406434.45799971</v>
      </c>
      <c r="E101" s="1055">
        <f>IF($D97='2.Ieņēmumu aprēķins'!$E$7,'2.Ieņēmumu aprēķins'!$CF$61,IF($D97='2.Ieņēmumu aprēķins'!$J$7,'2.Ieņēmumu aprēķins'!$CK$61,'2.Ieņēmumu aprēķins'!$CP$61))</f>
        <v>79787164.51253967</v>
      </c>
      <c r="F101" s="1055">
        <f>IF($D97='2.Ieņēmumu aprēķins'!$E$7,'2.Ieņēmumu aprēķins'!$CF$62,IF($D97='2.Ieņēmumu aprēķins'!$J$7,'2.Ieņēmumu aprēķins'!$CK$62,'2.Ieņēmumu aprēķins'!$CP$62))</f>
        <v>67887214.092630461</v>
      </c>
      <c r="G101" s="1055">
        <f>IF($D97='2.Ieņēmumu aprēķins'!$E$7,'2.Ieņēmumu aprēķins'!$CF$63,IF($D97='2.Ieņēmumu aprēķins'!$J$7,'2.Ieņēmumu aprēķins'!$CK$63,'2.Ieņēmumu aprēķins'!$CP$63))</f>
        <v>0</v>
      </c>
      <c r="H101" s="1055">
        <f>IF($D97='2.Ieņēmumu aprēķins'!$E$7,'2.Ieņēmumu aprēķins'!$CF$64,IF($D97='2.Ieņēmumu aprēķins'!$J$7,'2.Ieņēmumu aprēķins'!$CK$64,'2.Ieņēmumu aprēķins'!$CP$64))</f>
        <v>42913391.194831543</v>
      </c>
      <c r="I101" s="1055">
        <f>IF($D97='2.Ieņēmumu aprēķins'!$E$7,'2.Ieņēmumu aprēķins'!$CF$65+'2.Ieņēmumu aprēķins'!$CF$66,IF($D97='2.Ieņēmumu aprēķins'!$J$7,'2.Ieņēmumu aprēķins'!$CK$65+'2.Ieņēmumu aprēķins'!$CK$66,'2.Ieņēmumu aprēķins'!$CP$65+'2.Ieņēmumu aprēķins'!$CP$66))</f>
        <v>114523663.42546223</v>
      </c>
      <c r="J101" s="1054">
        <f>IF($D97='2.Ieņēmumu aprēķins'!$E$7,'2.Ieņēmumu aprēķins'!$CF$67,IF($D97='2.Ieņēmumu aprēķins'!$J$7,'2.Ieņēmumu aprēķins'!$CK$67,'2.Ieņēmumu aprēķins'!$CP$67))</f>
        <v>4295001.232535799</v>
      </c>
      <c r="K101" s="1049">
        <f>IF($D97='2.Ieņēmumu aprēķins'!$E$7,'2.Ieņēmumu aprēķins'!$CF$68+'2.Ieņēmumu aprēķins'!$CF$69,IF($D97='2.Ieņēmumu aprēķins'!$J$7,'2.Ieņēmumu aprēķins'!$CK$68+'2.Ieņēmumu aprēķins'!$CK$69,'2.Ieņēmumu aprēķins'!$CP$68+'2.Ieņēmumu aprēķins'!$CP$69))</f>
        <v>1827607.2143760002</v>
      </c>
      <c r="L101" s="1046">
        <f>IF($D97='2.Ieņēmumu aprēķins'!$E$7,'2.Ieņēmumu aprēķins'!$CE$61,IF($D97='2.Ieņēmumu aprēķins'!$J$7,'2.Ieņēmumu aprēķins'!$CJ$61,'2.Ieņēmumu aprēķins'!$CO$61))</f>
        <v>9.9815807105414298E-3</v>
      </c>
      <c r="M101" s="1044">
        <f>IF($D97='2.Ieņēmumu aprēķins'!$E$7,'2.Ieņēmumu aprēķins'!$CE$62,IF($D97='2.Ieņēmumu aprēķins'!$J$7,'2.Ieņēmumu aprēķins'!$CJ$62,'2.Ieņēmumu aprēķins'!$CO$62))</f>
        <v>2.4003102329355659E-2</v>
      </c>
      <c r="N101" s="1045">
        <f>IF($D97='2.Ieņēmumu aprēķins'!$E$7,'2.Ieņēmumu aprēķins'!$CE$63,IF($D97='2.Ieņēmumu aprēķins'!$J$7,'2.Ieņēmumu aprēķins'!$CJ$63,'2.Ieņēmumu aprēķins'!$CO$63))</f>
        <v>0</v>
      </c>
      <c r="O101" s="1044">
        <f>IF($D97='2.Ieņēmumu aprēķins'!$E$7,'2.Ieņēmumu aprēķins'!$CE$64,IF($D97='2.Ieņēmumu aprēķins'!$J$7,'2.Ieņēmumu aprēķins'!$CJ$64,'2.Ieņēmumu aprēķins'!$CO$64))</f>
        <v>2.7897965031631177E-3</v>
      </c>
      <c r="P101" s="1048">
        <v>0.85</v>
      </c>
      <c r="Q101" s="1047">
        <f>IF($D97='2.Ieņēmumu aprēķins'!$E$7,'2.Ieņēmumu aprēķins'!$CE$67,IF($D97='2.Ieņēmumu aprēķins'!$J$7,'2.Ieņēmumu aprēķins'!$CJ$67,'2.Ieņēmumu aprēķins'!$CO$67))</f>
        <v>1</v>
      </c>
      <c r="R101" s="1041">
        <f t="shared" si="99"/>
        <v>2E-3</v>
      </c>
      <c r="S101" s="1046">
        <f t="shared" si="100"/>
        <v>0.25787170409790028</v>
      </c>
      <c r="T101" s="1044">
        <f t="shared" si="101"/>
        <v>0.21941112573030797</v>
      </c>
      <c r="U101" s="1045">
        <f t="shared" si="102"/>
        <v>0</v>
      </c>
      <c r="V101" s="1044">
        <f t="shared" si="103"/>
        <v>0.13869585895976838</v>
      </c>
      <c r="W101" s="1043">
        <f t="shared" si="104"/>
        <v>0.37013988938555259</v>
      </c>
      <c r="X101" s="1042">
        <f t="shared" si="105"/>
        <v>1.3881421826470848E-2</v>
      </c>
      <c r="Y101" s="1041">
        <f t="shared" si="106"/>
        <v>2E-3</v>
      </c>
      <c r="Z101" s="1026" t="str">
        <f t="shared" si="107"/>
        <v>Segts</v>
      </c>
      <c r="AB101" s="1025">
        <f t="shared" si="108"/>
        <v>309406434.45799971</v>
      </c>
      <c r="AC101" s="1025">
        <f t="shared" si="109"/>
        <v>0</v>
      </c>
      <c r="AD101" s="1025">
        <f t="shared" si="110"/>
        <v>0</v>
      </c>
      <c r="AF101" s="1024">
        <f t="shared" si="111"/>
        <v>309406434.45799971</v>
      </c>
      <c r="AG101" s="1024">
        <f t="shared" si="112"/>
        <v>309406434.45799971</v>
      </c>
      <c r="AH101" s="1024">
        <f t="shared" si="113"/>
        <v>309406434.45799971</v>
      </c>
    </row>
    <row r="102" spans="2:34" x14ac:dyDescent="0.25">
      <c r="B102" s="1040">
        <f t="shared" si="114"/>
        <v>2029</v>
      </c>
      <c r="C102" s="1053">
        <f t="shared" si="97"/>
        <v>331982771.17743301</v>
      </c>
      <c r="D102" s="1052">
        <f t="shared" si="98"/>
        <v>331982771.17743301</v>
      </c>
      <c r="E102" s="1055">
        <f>IF($D97='2.Ieņēmumu aprēķins'!$E$7,'2.Ieņēmumu aprēķins'!$CF$71,IF($D97='2.Ieņēmumu aprēķins'!$J$7,'2.Ieņēmumu aprēķins'!$CK$71,'2.Ieņēmumu aprēķins'!$CP$71))</f>
        <v>81894060.487904191</v>
      </c>
      <c r="F102" s="1055">
        <f>IF($D97='2.Ieņēmumu aprēķins'!$E$7,'2.Ieņēmumu aprēķins'!$CF$72,IF($D97='2.Ieņēmumu aprēķins'!$J$7,'2.Ieņēmumu aprēķins'!$CK$72,'2.Ieņēmumu aprēķins'!$CP$72))</f>
        <v>69679874.591650873</v>
      </c>
      <c r="G102" s="1055">
        <f>IF($D97='2.Ieņēmumu aprēķins'!$E$7,'2.Ieņēmumu aprēķins'!$CF$73,IF($D97='2.Ieņēmumu aprēķins'!$J$7,'2.Ieņēmumu aprēķins'!$CK$73,'2.Ieņēmumu aprēķins'!$CP$73))</f>
        <v>0</v>
      </c>
      <c r="H102" s="1055">
        <f>IF($D97='2.Ieņēmumu aprēķins'!$E$7,'2.Ieņēmumu aprēķins'!$CF$74,IF($D97='2.Ieņēmumu aprēķins'!$J$7,'2.Ieņēmumu aprēķins'!$CK$74,'2.Ieņēmumu aprēķins'!$CP$74))</f>
        <v>57059915.202970333</v>
      </c>
      <c r="I102" s="1055">
        <f>IF($D97='2.Ieņēmumu aprēķins'!$E$7,'2.Ieņēmumu aprēķins'!$CF$75+'2.Ieņēmumu aprēķins'!$CF$76,IF($D97='2.Ieņēmumu aprēķins'!$J$7,'2.Ieņēmumu aprēķins'!$CK$75+'2.Ieņēmumu aprēķins'!$CK$76,'2.Ieņēmumu aprēķins'!$CP$75+'2.Ieņēmumu aprēķins'!$CP$76))</f>
        <v>118992769.46848494</v>
      </c>
      <c r="J102" s="1054">
        <f>IF($D97='2.Ieņēmumu aprēķins'!$E$7,'2.Ieņēmumu aprēķins'!$CF$77,IF($D97='2.Ieņēmumu aprēķins'!$J$7,'2.Ieņēmumu aprēķins'!$CK$77,'2.Ieņēmumu aprēķins'!$CP$77))</f>
        <v>4356151.426422677</v>
      </c>
      <c r="K102" s="1049">
        <f>IF($D97='2.Ieņēmumu aprēķins'!$E$7,'2.Ieņēmumu aprēķins'!$CF$78+'2.Ieņēmumu aprēķins'!$CF$79,IF($D97='2.Ieņēmumu aprēķins'!$J$7,'2.Ieņēmumu aprēķins'!$CK$78+'2.Ieņēmumu aprēķins'!$CK$79,'2.Ieņēmumu aprēķins'!$CP$78+'2.Ieņēmumu aprēķins'!$CP$79))</f>
        <v>1903859.01504</v>
      </c>
      <c r="L102" s="1046">
        <f>IF($D97='2.Ieņēmumu aprēķins'!$E$7,'2.Ieņēmumu aprēķins'!$CE$71,IF($D97='2.Ieņēmumu aprēķins'!$J$7,'2.Ieņēmumu aprēķins'!$CJ$71,'2.Ieņēmumu aprēķins'!$CO$71))</f>
        <v>9.9815807105414298E-3</v>
      </c>
      <c r="M102" s="1044">
        <f>IF($D97='2.Ieņēmumu aprēķins'!$E$7,'2.Ieņēmumu aprēķins'!$CE$72,IF($D97='2.Ieņēmumu aprēķins'!$J$7,'2.Ieņēmumu aprēķins'!$CJ$72,'2.Ieņēmumu aprēķins'!$CO$72))</f>
        <v>2.4003102329355663E-2</v>
      </c>
      <c r="N102" s="1045">
        <f>IF($D97='2.Ieņēmumu aprēķins'!$E$7,'2.Ieņēmumu aprēķins'!$CE$73,IF($D97='2.Ieņēmumu aprēķins'!$J$7,'2.Ieņēmumu aprēķins'!$CJ$73,'2.Ieņēmumu aprēķins'!$CO$73))</f>
        <v>0</v>
      </c>
      <c r="O102" s="1044">
        <f>IF($D97='2.Ieņēmumu aprēķins'!$E$7,'2.Ieņēmumu aprēķins'!$CE$74,IF($D97='2.Ieņēmumu aprēķins'!$J$7,'2.Ieņēmumu aprēķins'!$CJ$74,'2.Ieņēmumu aprēķins'!$CO$74))</f>
        <v>3.5016532642831075E-3</v>
      </c>
      <c r="P102" s="1048">
        <v>0.85</v>
      </c>
      <c r="Q102" s="1047">
        <f>IF($D97='2.Ieņēmumu aprēķins'!$E$7,'2.Ieņēmumu aprēķins'!$CE$77,IF($D97='2.Ieņēmumu aprēķins'!$J$7,'2.Ieņēmumu aprēķins'!$CJ$77,'2.Ieņēmumu aprēķins'!$CO$77))</f>
        <v>1</v>
      </c>
      <c r="R102" s="1041">
        <f t="shared" si="99"/>
        <v>2E-3</v>
      </c>
      <c r="S102" s="1046">
        <f t="shared" si="100"/>
        <v>0.24668165820007185</v>
      </c>
      <c r="T102" s="1044">
        <f t="shared" si="101"/>
        <v>0.20989003237884732</v>
      </c>
      <c r="U102" s="1045">
        <f t="shared" si="102"/>
        <v>0</v>
      </c>
      <c r="V102" s="1044">
        <f t="shared" si="103"/>
        <v>0.17187613381440758</v>
      </c>
      <c r="W102" s="1043">
        <f t="shared" si="104"/>
        <v>0.35843055664140933</v>
      </c>
      <c r="X102" s="1042">
        <f t="shared" si="105"/>
        <v>1.3121618965263919E-2</v>
      </c>
      <c r="Y102" s="1041">
        <f t="shared" si="106"/>
        <v>2E-3</v>
      </c>
      <c r="Z102" s="1026" t="str">
        <f t="shared" si="107"/>
        <v>Segts</v>
      </c>
      <c r="AB102" s="1025">
        <f t="shared" si="108"/>
        <v>331982771.17743301</v>
      </c>
      <c r="AC102" s="1025">
        <f t="shared" si="109"/>
        <v>0</v>
      </c>
      <c r="AD102" s="1025">
        <f t="shared" si="110"/>
        <v>0</v>
      </c>
      <c r="AF102" s="1024">
        <f t="shared" si="111"/>
        <v>331982771.17743301</v>
      </c>
      <c r="AG102" s="1024">
        <f t="shared" si="112"/>
        <v>331982771.17743301</v>
      </c>
      <c r="AH102" s="1024">
        <f t="shared" si="113"/>
        <v>331982771.17743301</v>
      </c>
    </row>
    <row r="103" spans="2:34" x14ac:dyDescent="0.25">
      <c r="B103" s="1040">
        <f t="shared" si="114"/>
        <v>2030</v>
      </c>
      <c r="C103" s="1053">
        <f t="shared" si="97"/>
        <v>356433922.31193012</v>
      </c>
      <c r="D103" s="1052">
        <f t="shared" si="98"/>
        <v>356433922.31193012</v>
      </c>
      <c r="E103" s="1055">
        <f>IF($D97='2.Ieņēmumu aprēķins'!$E$7,'2.Ieņēmumu aprēķins'!$CF$81,IF($D97='2.Ieņēmumu aprēķins'!$J$7,'2.Ieņēmumu aprēķins'!$CK$81,'2.Ieņēmumu aprēķins'!$CP$81))</f>
        <v>84087527.828646228</v>
      </c>
      <c r="F103" s="1055">
        <f>IF($D97='2.Ieņēmumu aprēķins'!$E$7,'2.Ieņēmumu aprēķins'!$CF$82,IF($D97='2.Ieņēmumu aprēķins'!$J$7,'2.Ieņēmumu aprēķins'!$CK$82,'2.Ieņēmumu aprēķins'!$CP$82))</f>
        <v>71546194.668017849</v>
      </c>
      <c r="G103" s="1055">
        <f>IF($D97='2.Ieņēmumu aprēķins'!$E$7,'2.Ieņēmumu aprēķins'!$CF$83,IF($D97='2.Ieņēmumu aprēķins'!$J$7,'2.Ieņēmumu aprēķins'!$CK$83,'2.Ieņēmumu aprēķins'!$CP$83))</f>
        <v>0</v>
      </c>
      <c r="H103" s="1055">
        <f>IF($D97='2.Ieņēmumu aprēķins'!$E$7,'2.Ieņēmumu aprēķins'!$CF$84,IF($D97='2.Ieņēmumu aprēķins'!$J$7,'2.Ieņēmumu aprēķins'!$CK$84,'2.Ieņēmumu aprēķins'!$CP$84))</f>
        <v>72680397.823382214</v>
      </c>
      <c r="I103" s="1055">
        <f>IF($D97='2.Ieņēmumu aprēķins'!$E$7,'2.Ieņēmumu aprēķins'!$CF$85+'2.Ieņēmumu aprēķins'!$CF$86,IF($D97='2.Ieņēmumu aprēķins'!$J$7,'2.Ieņēmumu aprēķins'!$CK$85+'2.Ieņēmumu aprēķins'!$CK$86,'2.Ieņēmumu aprēķins'!$CP$85+'2.Ieņēmumu aprēķins'!$CP$86))</f>
        <v>123699029.92477161</v>
      </c>
      <c r="J103" s="1054">
        <f>IF($D97='2.Ieņēmumu aprēķins'!$E$7,'2.Ieņēmumu aprēķins'!$CF$87,IF($D97='2.Ieņēmumu aprēķins'!$J$7,'2.Ieņēmumu aprēķins'!$CK$87,'2.Ieņēmumu aprēķins'!$CP$87))</f>
        <v>4420772.0671121925</v>
      </c>
      <c r="K103" s="1049">
        <f>IF($D97='2.Ieņēmumu aprēķins'!$E$7,'2.Ieņēmumu aprēķins'!$CF$88+'2.Ieņēmumu aprēķins'!$CF$89,IF($D97='2.Ieņēmumu aprēķins'!$J$7,'2.Ieņēmumu aprēķins'!$CK$88+'2.Ieņēmumu aprēķins'!$CK$89,'2.Ieņēmumu aprēķins'!$CP$88+'2.Ieņēmumu aprēķins'!$CP$89))</f>
        <v>1984606.9159680002</v>
      </c>
      <c r="L103" s="1046">
        <f>IF($D97='2.Ieņēmumu aprēķins'!$E$7,'2.Ieņēmumu aprēķins'!$CE$81,IF($D97='2.Ieņēmumu aprēķins'!$J$7,'2.Ieņēmumu aprēķins'!$CJ$81,'2.Ieņēmumu aprēķins'!$CO$81))</f>
        <v>9.9815807105414298E-3</v>
      </c>
      <c r="M103" s="1044">
        <f>IF($D97='2.Ieņēmumu aprēķins'!$E$7,'2.Ieņēmumu aprēķins'!$CE$82,IF($D97='2.Ieņēmumu aprēķins'!$J$7,'2.Ieņēmumu aprēķins'!$CJ$82,'2.Ieņēmumu aprēķins'!$CO$82))</f>
        <v>2.4003102329355663E-2</v>
      </c>
      <c r="N103" s="1045">
        <f>IF($D97='2.Ieņēmumu aprēķins'!$E$7,'2.Ieņēmumu aprēķins'!$CE$83,IF($D97='2.Ieņēmumu aprēķins'!$J$7,'2.Ieņēmumu aprēķins'!$CJ$83,'2.Ieņēmumu aprēķins'!$CO$83))</f>
        <v>0</v>
      </c>
      <c r="O103" s="1044">
        <f>IF($D97='2.Ieņēmumu aprēķins'!$E$7,'2.Ieņēmumu aprēķins'!$CE$84,IF($D97='2.Ieņēmumu aprēķins'!$J$7,'2.Ieņēmumu aprēķins'!$CJ$84,'2.Ieņēmumu aprēķins'!$CO$84))</f>
        <v>4.2383659685658309E-3</v>
      </c>
      <c r="P103" s="1048">
        <v>0.85</v>
      </c>
      <c r="Q103" s="1047">
        <f>IF($D97='2.Ieņēmumu aprēķins'!$E$7,'2.Ieņēmumu aprēķins'!$CE$87,IF($D97='2.Ieņēmumu aprēķins'!$J$7,'2.Ieņēmumu aprēķins'!$CJ$87,'2.Ieņēmumu aprēķins'!$CO$87))</f>
        <v>1</v>
      </c>
      <c r="R103" s="1041">
        <f t="shared" si="99"/>
        <v>2E-3</v>
      </c>
      <c r="S103" s="1046">
        <f t="shared" si="100"/>
        <v>0.23591337009460547</v>
      </c>
      <c r="T103" s="1044">
        <f t="shared" si="101"/>
        <v>0.20072779325814227</v>
      </c>
      <c r="U103" s="1045">
        <f t="shared" si="102"/>
        <v>0</v>
      </c>
      <c r="V103" s="1044">
        <f t="shared" si="103"/>
        <v>0.203909878588314</v>
      </c>
      <c r="W103" s="1043">
        <f t="shared" si="104"/>
        <v>0.34704617653231518</v>
      </c>
      <c r="X103" s="1042">
        <f t="shared" si="105"/>
        <v>1.2402781526623023E-2</v>
      </c>
      <c r="Y103" s="1041">
        <f t="shared" si="106"/>
        <v>2E-3</v>
      </c>
      <c r="Z103" s="1026" t="str">
        <f t="shared" si="107"/>
        <v>Segts</v>
      </c>
      <c r="AB103" s="1025">
        <f t="shared" si="108"/>
        <v>356433922.31193012</v>
      </c>
      <c r="AC103" s="1025">
        <f t="shared" si="109"/>
        <v>0</v>
      </c>
      <c r="AD103" s="1025">
        <f t="shared" si="110"/>
        <v>0</v>
      </c>
      <c r="AF103" s="1024">
        <f t="shared" si="111"/>
        <v>356433922.31193012</v>
      </c>
      <c r="AG103" s="1024">
        <f t="shared" si="112"/>
        <v>356433922.31193012</v>
      </c>
      <c r="AH103" s="1024">
        <f t="shared" si="113"/>
        <v>356433922.31193012</v>
      </c>
    </row>
    <row r="104" spans="2:34" x14ac:dyDescent="0.25">
      <c r="B104" s="1040">
        <f t="shared" si="114"/>
        <v>2031</v>
      </c>
      <c r="C104" s="1053">
        <f t="shared" si="97"/>
        <v>382987729.96615839</v>
      </c>
      <c r="D104" s="1052">
        <f t="shared" si="98"/>
        <v>382987729.96615839</v>
      </c>
      <c r="E104" s="1055">
        <f>IF($D97='2.Ieņēmumu aprēķins'!$E$7,'2.Ieņēmumu aprēķins'!$CF$91,IF($D97='2.Ieņēmumu aprēķins'!$J$7,'2.Ieņēmumu aprēķins'!$CK$91,'2.Ieņēmumu aprēķins'!$CP$91))</f>
        <v>86354988.925814673</v>
      </c>
      <c r="F104" s="1055">
        <f>IF($D97='2.Ieņēmumu aprēķins'!$E$7,'2.Ieņēmumu aprēķins'!$CF$92,IF($D97='2.Ieņēmumu aprēķins'!$J$7,'2.Ieņēmumu aprēķins'!$CK$92,'2.Ieņēmumu aprēķins'!$CP$92))</f>
        <v>73475472.615048945</v>
      </c>
      <c r="G104" s="1055">
        <f>IF($D97='2.Ieņēmumu aprēķins'!$E$7,'2.Ieņēmumu aprēķins'!$CF$93,IF($D97='2.Ieņēmumu aprēķins'!$J$7,'2.Ieņēmumu aprēķins'!$CK$93,'2.Ieņēmumu aprēķins'!$CP$93))</f>
        <v>0</v>
      </c>
      <c r="H104" s="1055">
        <f>IF($D97='2.Ieņēmumu aprēķins'!$E$7,'2.Ieņēmumu aprēķins'!$CF$94,IF($D97='2.Ieņēmumu aprēķins'!$J$7,'2.Ieņēmumu aprēķins'!$CK$94,'2.Ieņēmumu aprēķins'!$CP$94))</f>
        <v>89982665.598761857</v>
      </c>
      <c r="I104" s="1055">
        <f>IF($D97='2.Ieņēmumu aprēķins'!$E$7,'2.Ieņēmumu aprēķins'!$CF$95+'2.Ieņēmumu aprēķins'!$CF$96,IF($D97='2.Ieņēmumu aprēķins'!$J$7,'2.Ieņēmumu aprēķins'!$CK$95+'2.Ieņēmumu aprēķins'!$CK$96,'2.Ieņēmumu aprēķins'!$CP$95+'2.Ieņēmumu aprēķins'!$CP$96))</f>
        <v>128688035.97158866</v>
      </c>
      <c r="J104" s="1054">
        <f>IF($D97='2.Ieņēmumu aprēķins'!$E$7,'2.Ieņēmumu aprēķins'!$CF$97,IF($D97='2.Ieņēmumu aprēķins'!$J$7,'2.Ieņēmumu aprēķins'!$CK$97,'2.Ieņēmumu aprēķins'!$CP$97))</f>
        <v>4486566.8549442589</v>
      </c>
      <c r="K104" s="1049">
        <f>IF($D97='2.Ieņēmumu aprēķins'!$E$7,'2.Ieņēmumu aprēķins'!$CF$98+'2.Ieņēmumu aprēķins'!$CF$99,IF($D97='2.Ieņēmumu aprēķins'!$J$7,'2.Ieņēmumu aprēķins'!$CK$98+'2.Ieņēmumu aprēķins'!$CK$99,'2.Ieņēmumu aprēķins'!$CP$98+'2.Ieņēmumu aprēķins'!$CP$99))</f>
        <v>2069997.3350400003</v>
      </c>
      <c r="L104" s="1046">
        <f>IF($D97='2.Ieņēmumu aprēķins'!$E$7,'2.Ieņēmumu aprēķins'!$CE$91,IF($D97='2.Ieņēmumu aprēķins'!$J$7,'2.Ieņēmumu aprēķins'!$CJ$91,'2.Ieņēmumu aprēķins'!$CO$91))</f>
        <v>9.9815807105414298E-3</v>
      </c>
      <c r="M104" s="1044">
        <f>IF($D97='2.Ieņēmumu aprēķins'!$E$7,'2.Ieņēmumu aprēķins'!$CE$92,IF($D97='2.Ieņēmumu aprēķins'!$J$7,'2.Ieņēmumu aprēķins'!$CJ$92,'2.Ieņēmumu aprēķins'!$CO$92))</f>
        <v>2.4003102329355663E-2</v>
      </c>
      <c r="N104" s="1045">
        <f>IF($D97='2.Ieņēmumu aprēķins'!$E$7,'2.Ieņēmumu aprēķins'!$CE$93,IF($D97='2.Ieņēmumu aprēķins'!$J$7,'2.Ieņēmumu aprēķins'!$CJ$93,'2.Ieņēmumu aprēķins'!$CO$93))</f>
        <v>0</v>
      </c>
      <c r="O104" s="1044">
        <f>IF($D97='2.Ieņēmumu aprēķins'!$E$7,'2.Ieņēmumu aprēķins'!$CE$94,IF($D97='2.Ieņēmumu aprēķins'!$J$7,'2.Ieņēmumu aprēķins'!$CJ$94,'2.Ieņēmumu aprēķins'!$CO$94))</f>
        <v>5.0022595514255678E-3</v>
      </c>
      <c r="P104" s="1048">
        <v>0.85</v>
      </c>
      <c r="Q104" s="1047">
        <f>IF($D97='2.Ieņēmumu aprēķins'!$E$7,'2.Ieņēmumu aprēķins'!$CE$97,IF($D97='2.Ieņēmumu aprēķins'!$J$7,'2.Ieņēmumu aprēķins'!$CJ$97,'2.Ieņēmumu aprēķins'!$CO$97))</f>
        <v>1</v>
      </c>
      <c r="R104" s="1041">
        <f t="shared" si="99"/>
        <v>2E-3</v>
      </c>
      <c r="S104" s="1046">
        <f t="shared" si="100"/>
        <v>0.22547716850731794</v>
      </c>
      <c r="T104" s="1044">
        <f t="shared" si="101"/>
        <v>0.19184811122158246</v>
      </c>
      <c r="U104" s="1045">
        <f t="shared" si="102"/>
        <v>0</v>
      </c>
      <c r="V104" s="1044">
        <f t="shared" si="103"/>
        <v>0.2349492126202396</v>
      </c>
      <c r="W104" s="1043">
        <f t="shared" si="104"/>
        <v>0.33601085858014251</v>
      </c>
      <c r="X104" s="1042">
        <f t="shared" si="105"/>
        <v>1.1714649070717491E-2</v>
      </c>
      <c r="Y104" s="1041">
        <f t="shared" si="106"/>
        <v>2E-3</v>
      </c>
      <c r="Z104" s="1026" t="str">
        <f t="shared" si="107"/>
        <v>Segts</v>
      </c>
      <c r="AB104" s="1025">
        <f t="shared" si="108"/>
        <v>382987729.96615839</v>
      </c>
      <c r="AC104" s="1025">
        <f t="shared" si="109"/>
        <v>0</v>
      </c>
      <c r="AD104" s="1025">
        <f t="shared" si="110"/>
        <v>0</v>
      </c>
      <c r="AF104" s="1024">
        <f t="shared" si="111"/>
        <v>382987729.96615839</v>
      </c>
      <c r="AG104" s="1024">
        <f t="shared" si="112"/>
        <v>382987729.96615839</v>
      </c>
      <c r="AH104" s="1024">
        <f t="shared" si="113"/>
        <v>382987729.96615839</v>
      </c>
    </row>
    <row r="105" spans="2:34" x14ac:dyDescent="0.25">
      <c r="B105" s="1040">
        <f t="shared" si="114"/>
        <v>2032</v>
      </c>
      <c r="C105" s="1053">
        <f t="shared" si="97"/>
        <v>412140245.55104643</v>
      </c>
      <c r="D105" s="1052">
        <f t="shared" si="98"/>
        <v>412140245.55104643</v>
      </c>
      <c r="E105" s="1055">
        <f>IF($D97='2.Ieņēmumu aprēķins'!$E$7,'2.Ieņēmumu aprēķins'!$CF$101,IF($D97='2.Ieņēmumu aprēķins'!$J$7,'2.Ieņēmumu aprēķins'!$CK$101,'2.Ieņēmumu aprēķins'!$CP$101))</f>
        <v>88695721.348784193</v>
      </c>
      <c r="F105" s="1055">
        <f>IF($D97='2.Ieņēmumu aprēķins'!$E$7,'2.Ieņēmumu aprēķins'!$CF$102,IF($D97='2.Ieņēmumu aprēķins'!$J$7,'2.Ieņēmumu aprēķins'!$CK$102,'2.Ieņēmumu aprēķins'!$CP$102))</f>
        <v>75467093.749883473</v>
      </c>
      <c r="G105" s="1055">
        <f>IF($D97='2.Ieņēmumu aprēķins'!$E$7,'2.Ieņēmumu aprēķins'!$CF$103,IF($D97='2.Ieņēmumu aprēķins'!$J$7,'2.Ieņēmumu aprēķins'!$CK$103,'2.Ieņēmumu aprēķins'!$CP$103))</f>
        <v>0</v>
      </c>
      <c r="H105" s="1055">
        <f>IF($D97='2.Ieņēmumu aprēķins'!$E$7,'2.Ieņēmumu aprēķins'!$CF$104,IF($D97='2.Ieņēmumu aprēķins'!$J$7,'2.Ieņēmumu aprēķins'!$CK$104,'2.Ieņēmumu aprēķins'!$CP$104))</f>
        <v>109417280.77092247</v>
      </c>
      <c r="I105" s="1055">
        <f>IF($D97='2.Ieņēmumu aprēķins'!$E$7,'2.Ieņēmumu aprēķins'!$CF$105+'2.Ieņēmumu aprēķins'!$CF$106,IF($D97='2.Ieņēmumu aprēķins'!$J$7,'2.Ieņēmumu aprēķins'!$CK$105+'2.Ieņēmumu aprēķins'!$CK$106,'2.Ieņēmumu aprēķins'!$CP$105+'2.Ieņēmumu aprēķins'!$CP$106))</f>
        <v>134005539.52065615</v>
      </c>
      <c r="J105" s="1054">
        <f>IF($D97='2.Ieņēmumu aprēķins'!$E$7,'2.Ieņēmumu aprēķins'!$CF$107,IF($D97='2.Ieņēmumu aprēķins'!$J$7,'2.Ieņēmumu aprēķins'!$CK$107,'2.Ieņēmumu aprēķins'!$CP$107))</f>
        <v>4554610.1608001431</v>
      </c>
      <c r="K105" s="1049">
        <f>IF($D97='2.Ieņēmumu aprēķins'!$E$7,'2.Ieņēmumu aprēķins'!$CF$108+'2.Ieņēmumu aprēķins'!$CF$109,IF($D97='2.Ieņēmumu aprēķins'!$J$7,'2.Ieņēmumu aprēķins'!$CK$108+'2.Ieņēmumu aprēķins'!$CK$109,'2.Ieņēmumu aprēķins'!$CP$108+'2.Ieņēmumu aprēķins'!$CP$109))</f>
        <v>2159145.1446719998</v>
      </c>
      <c r="L105" s="1046">
        <f>IF($D97='2.Ieņēmumu aprēķins'!$E$7,'2.Ieņēmumu aprēķins'!$CE$101,IF($D97='2.Ieņēmumu aprēķins'!$J$7,'2.Ieņēmumu aprēķins'!$CJ$101,'2.Ieņēmumu aprēķins'!$CO$101))</f>
        <v>9.9815807105414281E-3</v>
      </c>
      <c r="M105" s="1044">
        <f>IF($D97='2.Ieņēmumu aprēķins'!$E$7,'2.Ieņēmumu aprēķins'!$CE$102,IF($D97='2.Ieņēmumu aprēķins'!$J$7,'2.Ieņēmumu aprēķins'!$CJ$102,'2.Ieņēmumu aprēķins'!$CO$102))</f>
        <v>2.4003102329355663E-2</v>
      </c>
      <c r="N105" s="1045">
        <f>IF($D97='2.Ieņēmumu aprēķins'!$E$7,'2.Ieņēmumu aprēķins'!$CE$103,IF($D97='2.Ieņēmumu aprēķins'!$J$7,'2.Ieņēmumu aprēķins'!$CJ$103,'2.Ieņēmumu aprēķins'!$CO$103))</f>
        <v>0</v>
      </c>
      <c r="O105" s="1044">
        <f>IF($D97='2.Ieņēmumu aprēķins'!$E$7,'2.Ieņēmumu aprēķins'!$CE$104,IF($D97='2.Ieņēmumu aprēķins'!$J$7,'2.Ieņēmumu aprēķins'!$CJ$104,'2.Ieņēmumu aprēķins'!$CO$104))</f>
        <v>5.8151895008146538E-3</v>
      </c>
      <c r="P105" s="1048">
        <v>0.85</v>
      </c>
      <c r="Q105" s="1047">
        <f>IF($D97='2.Ieņēmumu aprēķins'!$E$7,'2.Ieņēmumu aprēķins'!$CE$107,IF($D97='2.Ieņēmumu aprēķins'!$J$7,'2.Ieņēmumu aprēķins'!$CJ$107,'2.Ieņēmumu aprēķins'!$CO$107))</f>
        <v>1</v>
      </c>
      <c r="R105" s="1041">
        <f t="shared" si="99"/>
        <v>2E-3</v>
      </c>
      <c r="S105" s="1046">
        <f t="shared" si="100"/>
        <v>0.21520761999400181</v>
      </c>
      <c r="T105" s="1044">
        <f t="shared" si="101"/>
        <v>0.18311022659042006</v>
      </c>
      <c r="U105" s="1045">
        <f t="shared" si="102"/>
        <v>0</v>
      </c>
      <c r="V105" s="1044">
        <f t="shared" si="103"/>
        <v>0.26548555243525807</v>
      </c>
      <c r="W105" s="1043">
        <f t="shared" si="104"/>
        <v>0.32514548376969565</v>
      </c>
      <c r="X105" s="1042">
        <f t="shared" si="105"/>
        <v>1.1051117210624418E-2</v>
      </c>
      <c r="Y105" s="1041">
        <f t="shared" si="106"/>
        <v>2E-3</v>
      </c>
      <c r="Z105" s="1026" t="str">
        <f t="shared" si="107"/>
        <v>Segts</v>
      </c>
      <c r="AB105" s="1025">
        <f t="shared" si="108"/>
        <v>412140245.55104643</v>
      </c>
      <c r="AC105" s="1025">
        <f t="shared" si="109"/>
        <v>0</v>
      </c>
      <c r="AD105" s="1025">
        <f t="shared" si="110"/>
        <v>0</v>
      </c>
      <c r="AF105" s="1024">
        <f t="shared" si="111"/>
        <v>412140245.55104643</v>
      </c>
      <c r="AG105" s="1024">
        <f t="shared" si="112"/>
        <v>412140245.55104643</v>
      </c>
      <c r="AH105" s="1024">
        <f t="shared" si="113"/>
        <v>412140245.55104643</v>
      </c>
    </row>
    <row r="106" spans="2:34" x14ac:dyDescent="0.25">
      <c r="B106" s="1040">
        <f t="shared" si="114"/>
        <v>2033</v>
      </c>
      <c r="C106" s="1053">
        <f t="shared" si="97"/>
        <v>442651701.5553754</v>
      </c>
      <c r="D106" s="1052">
        <f t="shared" si="98"/>
        <v>442651701.5553754</v>
      </c>
      <c r="E106" s="1055">
        <f>IF($D97='2.Ieņēmumu aprēķins'!$E$7,'2.Ieņēmumu aprēķins'!$CF$111,IF($D97='2.Ieņēmumu aprēķins'!$J$7,'2.Ieņēmumu aprēķins'!$CK$111,'2.Ieņēmumu aprēķins'!$CP$111))</f>
        <v>91032681.645325214</v>
      </c>
      <c r="F106" s="1055">
        <f>IF($D97='2.Ieņēmumu aprēķins'!$E$7,'2.Ieņēmumu aprēķins'!$CF$112,IF($D97='2.Ieņēmumu aprēķins'!$J$7,'2.Ieņēmumu aprēķins'!$CK$112,'2.Ieņēmumu aprēķins'!$CP$112))</f>
        <v>77455505.35651882</v>
      </c>
      <c r="G106" s="1055">
        <f>IF($D97='2.Ieņēmumu aprēķins'!$E$7,'2.Ieņēmumu aprēķins'!$CF$113,IF($D97='2.Ieņēmumu aprēķins'!$J$7,'2.Ieņēmumu aprēķins'!$CK$113,'2.Ieņēmumu aprēķins'!$CP$113))</f>
        <v>0</v>
      </c>
      <c r="H106" s="1055">
        <f>IF($D97='2.Ieņēmumu aprēķins'!$E$7,'2.Ieņēmumu aprēķins'!$CF$114,IF($D97='2.Ieņēmumu aprēķins'!$J$7,'2.Ieņēmumu aprēķins'!$CK$114,'2.Ieņēmumu aprēķins'!$CP$114))</f>
        <v>130117409.81776285</v>
      </c>
      <c r="I106" s="1055">
        <f>IF($D97='2.Ieņēmumu aprēķins'!$E$7,'2.Ieņēmumu aprēķins'!$CF$115+'2.Ieņēmumu aprēķins'!$CF$116,IF($D97='2.Ieņēmumu aprēķins'!$J$7,'2.Ieņēmumu aprēķins'!$CK$115+'2.Ieņēmumu aprēķins'!$CK$116,'2.Ieņēmumu aprēķins'!$CP$115+'2.Ieņēmumu aprēķins'!$CP$116))</f>
        <v>139423672.58719334</v>
      </c>
      <c r="J106" s="1054">
        <f>IF($D97='2.Ieņēmumu aprēķins'!$E$7,'2.Ieņēmumu aprēķins'!$CF$117,IF($D97='2.Ieņēmumu aprēķins'!$J$7,'2.Ieņēmumu aprēķins'!$CK$117,'2.Ieņēmumu aprēķins'!$CP$117))</f>
        <v>4622432.1485751206</v>
      </c>
      <c r="K106" s="1049">
        <f>IF($D97='2.Ieņēmumu aprēķins'!$E$7,'2.Ieņēmumu aprēķins'!$CF$118+'2.Ieņēmumu aprēķins'!$CF$119,IF($D97='2.Ieņēmumu aprēķins'!$J$7,'2.Ieņēmumu aprēķins'!$CK$118+'2.Ieņēmumu aprēķins'!$CK$119,'2.Ieņēmumu aprēķins'!$CP$118+'2.Ieņēmumu aprēķins'!$CP$119))</f>
        <v>2248922.582808</v>
      </c>
      <c r="L106" s="1046">
        <f>IF($D97='2.Ieņēmumu aprēķins'!$E$7,'2.Ieņēmumu aprēķins'!$CE$111,IF($D97='2.Ieņēmumu aprēķins'!$J$7,'2.Ieņēmumu aprēķins'!$CJ$111,'2.Ieņēmumu aprēķins'!$CO$111))</f>
        <v>9.9815807105414264E-3</v>
      </c>
      <c r="M106" s="1044">
        <f>IF($D97='2.Ieņēmumu aprēķins'!$E$7,'2.Ieņēmumu aprēķins'!$CE$112,IF($D97='2.Ieņēmumu aprēķins'!$J$7,'2.Ieņēmumu aprēķins'!$CJ$112,'2.Ieņēmumu aprēķins'!$CO$112))</f>
        <v>2.4003102329355659E-2</v>
      </c>
      <c r="N106" s="1045">
        <f>IF($D97='2.Ieņēmumu aprēķins'!$E$7,'2.Ieņēmumu aprēķins'!$CE$113,IF($D97='2.Ieņēmumu aprēķins'!$J$7,'2.Ieņēmumu aprēķins'!$CJ$113,'2.Ieņēmumu aprēķins'!$CO$113))</f>
        <v>0</v>
      </c>
      <c r="O106" s="1044">
        <f>IF($D97='2.Ieņēmumu aprēķins'!$E$7,'2.Ieņēmumu aprēķins'!$CE$114,IF($D97='2.Ieņēmumu aprēķins'!$J$7,'2.Ieņēmumu aprēķins'!$CJ$114,'2.Ieņēmumu aprēķins'!$CO$114))</f>
        <v>6.6343098149522998E-3</v>
      </c>
      <c r="P106" s="1048">
        <v>0.85</v>
      </c>
      <c r="Q106" s="1047">
        <f>IF($D97='2.Ieņēmumu aprēķins'!$E$7,'2.Ieņēmumu aprēķins'!$CE$117,IF($D97='2.Ieņēmumu aprēķins'!$J$7,'2.Ieņēmumu aprēķins'!$CJ$117,'2.Ieņēmumu aprēķins'!$CO$117))</f>
        <v>1</v>
      </c>
      <c r="R106" s="1041">
        <f t="shared" si="99"/>
        <v>2E-3</v>
      </c>
      <c r="S106" s="1046">
        <f t="shared" si="100"/>
        <v>0.20565307063196073</v>
      </c>
      <c r="T106" s="1044">
        <f t="shared" si="101"/>
        <v>0.17498070172182359</v>
      </c>
      <c r="U106" s="1045">
        <f t="shared" si="102"/>
        <v>0</v>
      </c>
      <c r="V106" s="1044">
        <f t="shared" si="103"/>
        <v>0.29394986930031097</v>
      </c>
      <c r="W106" s="1043">
        <f t="shared" si="104"/>
        <v>0.31497376401647365</v>
      </c>
      <c r="X106" s="1042">
        <f t="shared" si="105"/>
        <v>1.0442594329430942E-2</v>
      </c>
      <c r="Y106" s="1041">
        <f t="shared" si="106"/>
        <v>2E-3</v>
      </c>
      <c r="Z106" s="1026" t="str">
        <f t="shared" si="107"/>
        <v>Segts</v>
      </c>
      <c r="AB106" s="1025">
        <f t="shared" si="108"/>
        <v>442651701.5553754</v>
      </c>
      <c r="AC106" s="1025">
        <f t="shared" si="109"/>
        <v>0</v>
      </c>
      <c r="AD106" s="1025">
        <f t="shared" si="110"/>
        <v>0</v>
      </c>
      <c r="AF106" s="1024">
        <f t="shared" si="111"/>
        <v>442651701.5553754</v>
      </c>
      <c r="AG106" s="1024">
        <f t="shared" si="112"/>
        <v>442651701.5553754</v>
      </c>
      <c r="AH106" s="1024">
        <f t="shared" si="113"/>
        <v>442651701.5553754</v>
      </c>
    </row>
    <row r="107" spans="2:34" x14ac:dyDescent="0.25">
      <c r="B107" s="1040">
        <f t="shared" si="114"/>
        <v>2034</v>
      </c>
      <c r="C107" s="1053">
        <f t="shared" si="97"/>
        <v>475000862.46407342</v>
      </c>
      <c r="D107" s="1056">
        <f t="shared" si="98"/>
        <v>475000862.46407342</v>
      </c>
      <c r="E107" s="1055">
        <f>IF($D97='2.Ieņēmumu aprēķins'!$E$7,'2.Ieņēmumu aprēķins'!$CF$121,IF($D97='2.Ieņēmumu aprēķins'!$J$7,'2.Ieņēmumu aprēķins'!$CK$121,'2.Ieņēmumu aprēķins'!$CP$121))</f>
        <v>93370096.292111278</v>
      </c>
      <c r="F107" s="1055">
        <f>IF($D97='2.Ieņēmumu aprēķins'!$E$7,'2.Ieņēmumu aprēķins'!$CF$122,IF($D97='2.Ieņēmumu aprēķins'!$J$7,'2.Ieņēmumu aprēķins'!$CK$122,'2.Ieņēmumu aprēķins'!$CP$122))</f>
        <v>79444303.548797935</v>
      </c>
      <c r="G107" s="1055">
        <f>IF($D97='2.Ieņēmumu aprēķins'!$E$7,'2.Ieņēmumu aprēķins'!$CF$123,IF($D97='2.Ieņēmumu aprēķins'!$J$7,'2.Ieņēmumu aprēķins'!$CK$123,'2.Ieņēmumu aprēķins'!$CP$123))</f>
        <v>0</v>
      </c>
      <c r="H107" s="1055">
        <f>IF($D97='2.Ieņēmumu aprēķins'!$E$7,'2.Ieņēmumu aprēķins'!$CF$124,IF($D97='2.Ieņēmumu aprēķins'!$J$7,'2.Ieņēmumu aprēķins'!$CK$124,'2.Ieņēmumu aprēķins'!$CP$124))</f>
        <v>152463683.0083012</v>
      </c>
      <c r="I107" s="1055">
        <f>IF($D97='2.Ieņēmumu aprēķins'!$E$7,'2.Ieņēmumu aprēķins'!$CF$125+'2.Ieņēmumu aprēķins'!$CF$126,IF($D97='2.Ieņēmumu aprēķins'!$J$7,'2.Ieņēmumu aprēķins'!$CK$125+'2.Ieņēmumu aprēķins'!$CK$126,'2.Ieņēmumu aprēķins'!$CP$125+'2.Ieņēmumu aprēķins'!$CP$126))</f>
        <v>145031746.54378891</v>
      </c>
      <c r="J107" s="1054">
        <f>IF($D97='2.Ieņēmumu aprēķins'!$E$7,'2.Ieņēmumu aprēķins'!$CF$127,IF($D97='2.Ieņēmumu aprēķins'!$J$7,'2.Ieņēmumu aprēķins'!$CK$127,'2.Ieņēmumu aprēķins'!$CP$127))</f>
        <v>4691033.0710740658</v>
      </c>
      <c r="K107" s="1049">
        <f>IF($D97='2.Ieņēmumu aprēķins'!$E$7,'2.Ieņēmumu aprēķins'!$CF$128+'2.Ieņēmumu aprēķins'!$CF$129,IF($D97='2.Ieņēmumu aprēķins'!$J$7,'2.Ieņēmumu aprēķins'!$CK$128+'2.Ieņēmumu aprēķins'!$CK$129,'2.Ieņēmumu aprēķins'!$CP$128+'2.Ieņēmumu aprēķins'!$CP$129))</f>
        <v>2341313.4122880003</v>
      </c>
      <c r="L107" s="1046">
        <f>IF($D97='2.Ieņēmumu aprēķins'!$E$7,'2.Ieņēmumu aprēķins'!$CE$121,IF($D97='2.Ieņēmumu aprēķins'!$J$7,'2.Ieņēmumu aprēķins'!$CJ$121,'2.Ieņēmumu aprēķins'!$CO$121))</f>
        <v>9.9815807105414281E-3</v>
      </c>
      <c r="M107" s="1044">
        <f>IF($D97='2.Ieņēmumu aprēķins'!$E$7,'2.Ieņēmumu aprēķins'!$CE$122,IF($D97='2.Ieņēmumu aprēķins'!$J$7,'2.Ieņēmumu aprēķins'!$CJ$122,'2.Ieņēmumu aprēķins'!$CO$122))</f>
        <v>2.4003102329355659E-2</v>
      </c>
      <c r="N107" s="1045">
        <f>IF($D97='2.Ieņēmumu aprēķins'!$E$7,'2.Ieņēmumu aprēķins'!$CE$123,IF($D97='2.Ieņēmumu aprēķins'!$J$7,'2.Ieņēmumu aprēķins'!$CJ$123,'2.Ieņēmumu aprēķins'!$CO$123))</f>
        <v>0</v>
      </c>
      <c r="O107" s="1044">
        <f>IF($D97='2.Ieņēmumu aprēķins'!$E$7,'2.Ieņēmumu aprēķins'!$CE$124,IF($D97='2.Ieņēmumu aprēķins'!$J$7,'2.Ieņēmumu aprēķins'!$CJ$124,'2.Ieņēmumu aprēķins'!$CO$124))</f>
        <v>7.4667080657844949E-3</v>
      </c>
      <c r="P107" s="1048">
        <v>0.85</v>
      </c>
      <c r="Q107" s="1047">
        <f>IF($D97='2.Ieņēmumu aprēķins'!$E$7,'2.Ieņēmumu aprēķins'!$CE$127,IF($D97='2.Ieņēmumu aprēķins'!$J$7,'2.Ieņēmumu aprēķins'!$CJ$127,'2.Ieņēmumu aprēķins'!$CO$127))</f>
        <v>1</v>
      </c>
      <c r="R107" s="1041">
        <f t="shared" si="99"/>
        <v>2E-3</v>
      </c>
      <c r="S107" s="1046">
        <f t="shared" si="100"/>
        <v>0.19656826686114345</v>
      </c>
      <c r="T107" s="1044">
        <f t="shared" si="101"/>
        <v>0.16725086168618628</v>
      </c>
      <c r="U107" s="1045">
        <f t="shared" si="102"/>
        <v>0</v>
      </c>
      <c r="V107" s="1044">
        <f t="shared" si="103"/>
        <v>0.3209755919544941</v>
      </c>
      <c r="W107" s="1043">
        <f t="shared" si="104"/>
        <v>0.30532943833287957</v>
      </c>
      <c r="X107" s="1042">
        <f t="shared" si="105"/>
        <v>9.8758411652965592E-3</v>
      </c>
      <c r="Y107" s="1041">
        <f t="shared" si="106"/>
        <v>2E-3</v>
      </c>
      <c r="Z107" s="1026" t="str">
        <f t="shared" si="107"/>
        <v>Segts</v>
      </c>
      <c r="AB107" s="1025">
        <f t="shared" si="108"/>
        <v>475000862.46407342</v>
      </c>
      <c r="AC107" s="1025">
        <f t="shared" si="109"/>
        <v>0</v>
      </c>
      <c r="AD107" s="1025">
        <f t="shared" si="110"/>
        <v>0</v>
      </c>
      <c r="AF107" s="1024">
        <f t="shared" si="111"/>
        <v>475000862.46407342</v>
      </c>
      <c r="AG107" s="1024">
        <f t="shared" si="112"/>
        <v>475000862.46407342</v>
      </c>
      <c r="AH107" s="1024">
        <f t="shared" si="113"/>
        <v>475000862.46407342</v>
      </c>
    </row>
    <row r="108" spans="2:34" x14ac:dyDescent="0.25">
      <c r="B108" s="1040">
        <f t="shared" si="114"/>
        <v>2035</v>
      </c>
      <c r="C108" s="1053">
        <f t="shared" si="97"/>
        <v>509264890.18597901</v>
      </c>
      <c r="D108" s="1052">
        <f t="shared" si="98"/>
        <v>509264890.18597901</v>
      </c>
      <c r="E108" s="1051">
        <f>IF($D97='2.Ieņēmumu aprēķins'!$E$7,'2.Ieņēmumu aprēķins'!$CF$131,IF($D97='2.Ieņēmumu aprēķins'!$J$7,'2.Ieņēmumu aprēķins'!$CK$131,'2.Ieņēmumu aprēķins'!$CP$131))</f>
        <v>95707730.58490099</v>
      </c>
      <c r="F108" s="1051">
        <f>IF($D97='2.Ieņēmumu aprēķins'!$E$7,'2.Ieņēmumu aprēķins'!$CF$132,IF($D97='2.Ieņēmumu aprēķins'!$J$7,'2.Ieņēmumu aprēķins'!$CK$132,'2.Ieņēmumu aprēķins'!$CP$132))</f>
        <v>81433288.627719358</v>
      </c>
      <c r="G108" s="1051">
        <f>IF($D97='2.Ieņēmumu aprēķins'!$E$7,'2.Ieņēmumu aprēķins'!$CF$133,IF($D97='2.Ieņēmumu aprēķins'!$J$7,'2.Ieņēmumu aprēķins'!$CK$133,'2.Ieņēmumu aprēķins'!$CP$133))</f>
        <v>0</v>
      </c>
      <c r="H108" s="1051">
        <f>IF($D97='2.Ieņēmumu aprēķins'!$E$7,'2.Ieņēmumu aprēķins'!$CF$134,IF($D97='2.Ieņēmumu aprēķins'!$J$7,'2.Ieņēmumu aprēķins'!$CK$134,'2.Ieņēmumu aprēķins'!$CP$134))</f>
        <v>176568862.35848182</v>
      </c>
      <c r="I108" s="1051">
        <f>IF($D97='2.Ieņēmumu aprēķins'!$E$7,'2.Ieņēmumu aprēķins'!$CF$135+'2.Ieņēmumu aprēķins'!$CF$136,IF($D97='2.Ieņēmumu aprēķins'!$J$7,'2.Ieņēmumu aprēķins'!$CK$135+'2.Ieņēmumu aprēķins'!$CK$136,'2.Ieņēmumu aprēķins'!$CP$135+'2.Ieņēmumu aprēķins'!$CP$136))</f>
        <v>150796769.90487242</v>
      </c>
      <c r="J108" s="1050">
        <f>IF($D97='2.Ieņēmumu aprēķins'!$E$7,'2.Ieņēmumu aprēķins'!$CF$137,IF($D97='2.Ieņēmumu aprēķins'!$J$7,'2.Ieņēmumu aprēķins'!$CK$137,'2.Ieņēmumu aprēķins'!$CP$137))</f>
        <v>4758238.710004447</v>
      </c>
      <c r="K108" s="1049">
        <f>IF($D97='2.Ieņēmumu aprēķins'!$E$7,'2.Ieņēmumu aprēķins'!$CF$138+'2.Ieņēmumu aprēķins'!$CF$139,IF($D97='2.Ieņēmumu aprēķins'!$J$7,'2.Ieņēmumu aprēķins'!$CK$138+'2.Ieņēmumu aprēķins'!$CK$139,'2.Ieņēmumu aprēķins'!$CP$138+'2.Ieņēmumu aprēķins'!$CP$139))</f>
        <v>2437630.4721599999</v>
      </c>
      <c r="L108" s="1046">
        <f>IF($D97='2.Ieņēmumu aprēķins'!$E$7,'2.Ieņēmumu aprēķins'!$CE$131,IF($D97='2.Ieņēmumu aprēķins'!$J$7,'2.Ieņēmumu aprēķins'!$CJ$131,'2.Ieņēmumu aprēķins'!$CO$131))</f>
        <v>9.9815807105414264E-3</v>
      </c>
      <c r="M108" s="1044">
        <f>IF($D97='2.Ieņēmumu aprēķins'!$E$7,'2.Ieņēmumu aprēķins'!$CE$132,IF($D97='2.Ieņēmumu aprēķins'!$J$7,'2.Ieņēmumu aprēķins'!$CJ$132,'2.Ieņēmumu aprēķins'!$CO$132))</f>
        <v>2.4003102329355659E-2</v>
      </c>
      <c r="N108" s="1045">
        <f>IF($D97='2.Ieņēmumu aprēķins'!$E$7,'2.Ieņēmumu aprēķins'!$CE$133,IF($D97='2.Ieņēmumu aprēķins'!$J$7,'2.Ieņēmumu aprēķins'!$CJ$133,'2.Ieņēmumu aprēķins'!$CO$133))</f>
        <v>0</v>
      </c>
      <c r="O108" s="1044">
        <f>IF($D97='2.Ieņēmumu aprēķins'!$E$7,'2.Ieņēmumu aprēķins'!$CE$134,IF($D97='2.Ieņēmumu aprēķins'!$J$7,'2.Ieņēmumu aprēķins'!$CJ$134,'2.Ieņēmumu aprēķins'!$CO$134))</f>
        <v>8.3113394928969013E-3</v>
      </c>
      <c r="P108" s="1048">
        <v>0.85</v>
      </c>
      <c r="Q108" s="1047">
        <f>IF($D97='2.Ieņēmumu aprēķins'!$E$7,'2.Ieņēmumu aprēķins'!$CE$137,IF($D97='2.Ieņēmumu aprēķins'!$J$7,'2.Ieņēmumu aprēķins'!$CJ$137,'2.Ieņēmumu aprēķins'!$CO$137))</f>
        <v>1</v>
      </c>
      <c r="R108" s="1041">
        <f t="shared" si="99"/>
        <v>2E-3</v>
      </c>
      <c r="S108" s="1046">
        <f t="shared" si="100"/>
        <v>0.18793310206393646</v>
      </c>
      <c r="T108" s="1044">
        <f t="shared" si="101"/>
        <v>0.15990359869100862</v>
      </c>
      <c r="U108" s="1045">
        <f t="shared" si="102"/>
        <v>0</v>
      </c>
      <c r="V108" s="1044">
        <f t="shared" si="103"/>
        <v>0.34671320517304943</v>
      </c>
      <c r="W108" s="1043">
        <f t="shared" si="104"/>
        <v>0.29610674682443311</v>
      </c>
      <c r="X108" s="1042">
        <f t="shared" si="105"/>
        <v>9.3433472475724384E-3</v>
      </c>
      <c r="Y108" s="1041">
        <f t="shared" si="106"/>
        <v>2E-3</v>
      </c>
      <c r="Z108" s="1026" t="str">
        <f t="shared" si="107"/>
        <v>Segts</v>
      </c>
      <c r="AB108" s="1025">
        <f t="shared" si="108"/>
        <v>509264890.18597901</v>
      </c>
      <c r="AC108" s="1025">
        <f t="shared" si="109"/>
        <v>0</v>
      </c>
      <c r="AD108" s="1025">
        <f t="shared" si="110"/>
        <v>0</v>
      </c>
      <c r="AF108" s="1024">
        <f t="shared" si="111"/>
        <v>509264890.18597901</v>
      </c>
      <c r="AG108" s="1024">
        <f t="shared" si="112"/>
        <v>509264890.18597901</v>
      </c>
      <c r="AH108" s="1024">
        <f t="shared" si="113"/>
        <v>509264890.18597901</v>
      </c>
    </row>
    <row r="109" spans="2:34" x14ac:dyDescent="0.25">
      <c r="B109" s="1040">
        <f>B108+5</f>
        <v>2040</v>
      </c>
      <c r="C109" s="1053">
        <f t="shared" si="97"/>
        <v>692270084.68530083</v>
      </c>
      <c r="D109" s="1052">
        <f t="shared" si="98"/>
        <v>692270084.68530083</v>
      </c>
      <c r="E109" s="1051">
        <f>IF($D97='2.Ieņēmumu aprēķins'!$E$7,'2.Ieņēmumu aprēķins'!$CF$181,IF($D97='2.Ieņēmumu aprēķins'!$J$7,'2.Ieņēmumu aprēķins'!$CK$181,'2.Ieņēmumu aprēķins'!$CP$181))</f>
        <v>107414316.88959174</v>
      </c>
      <c r="F109" s="1051">
        <f>IF($D97='2.Ieņēmumu aprēķins'!$E$7,'2.Ieņēmumu aprēķins'!$CF$182,IF($D97='2.Ieņēmumu aprēķins'!$J$7,'2.Ieņēmumu aprēķins'!$CK$182,'2.Ieņēmumu aprēķins'!$CP$182))</f>
        <v>91393882.36000438</v>
      </c>
      <c r="G109" s="1051">
        <f>IF($D97='2.Ieņēmumu aprēķins'!$E$7,'2.Ieņēmumu aprēķins'!$CF$183,IF($D97='2.Ieņēmumu aprēķins'!$J$7,'2.Ieņēmumu aprēķins'!$CK$183,'2.Ieņēmumu aprēķins'!$CP$183))</f>
        <v>0</v>
      </c>
      <c r="H109" s="1051">
        <f>IF($D97='2.Ieņēmumu aprēķins'!$E$7,'2.Ieņēmumu aprēķins'!$CF$184,IF($D97='2.Ieņēmumu aprēķins'!$J$7,'2.Ieņēmumu aprēķins'!$CK$184,'2.Ieņēmumu aprēķins'!$CP$184))</f>
        <v>307913649.79644978</v>
      </c>
      <c r="I109" s="1051">
        <f>IF($D97='2.Ieņēmumu aprēķins'!$E$7,'2.Ieņēmumu aprēķins'!$CF$185+'2.Ieņēmumu aprēķins'!$CF$186,IF($D97='2.Ieņēmumu aprēķins'!$J$7,'2.Ieņēmumu aprēķins'!$CK$185+'2.Ieņēmumu aprēķins'!$CK$186,'2.Ieņēmumu aprēķins'!$CP$185+'2.Ieņēmumu aprēķins'!$CP$186))</f>
        <v>180453001.1926648</v>
      </c>
      <c r="J109" s="1050">
        <f>IF($D97='2.Ieņēmumu aprēķins'!$E$7,'2.Ieņēmumu aprēķins'!$CF$187,IF($D97='2.Ieņēmumu aprēķins'!$J$7,'2.Ieņēmumu aprēķins'!$CK$187,'2.Ieņēmumu aprēķins'!$CP$187))</f>
        <v>5095234.4465901973</v>
      </c>
      <c r="K109" s="1049">
        <f>IF($D97='2.Ieņēmumu aprēķins'!$E$7,'2.Ieņēmumu aprēķins'!$CF$188+'2.Ieņēmumu aprēķins'!$CF$189,IF($D97='2.Ieņēmumu aprēķins'!$J$7,'2.Ieņēmumu aprēķins'!$CK$188+'2.Ieņēmumu aprēķins'!$CK$189,'2.Ieņēmumu aprēķins'!$CP$188+'2.Ieņēmumu aprēķins'!$CP$189))</f>
        <v>2944188.5642400002</v>
      </c>
      <c r="L109" s="1046">
        <f>IF($D97='2.Ieņēmumu aprēķins'!$E$7,'2.Ieņēmumu aprēķins'!$CE$181,IF($D97='2.Ieņēmumu aprēķins'!$J$7,'2.Ieņēmumu aprēķins'!$CJ$181,'2.Ieņēmumu aprēķins'!$CO$181))</f>
        <v>9.9815807105414281E-3</v>
      </c>
      <c r="M109" s="1044">
        <f>IF($D97='2.Ieņēmumu aprēķins'!$E$7,'2.Ieņēmumu aprēķins'!$CE$182,IF($D97='2.Ieņēmumu aprēķins'!$J$7,'2.Ieņēmumu aprēķins'!$CJ$182,'2.Ieņēmumu aprēķins'!$CO$182))</f>
        <v>2.4003102329355659E-2</v>
      </c>
      <c r="N109" s="1045">
        <f>IF($D97='2.Ieņēmumu aprēķins'!$E$7,'2.Ieņēmumu aprēķins'!$CE$183,IF($D97='2.Ieņēmumu aprēķins'!$J$7,'2.Ieņēmumu aprēķins'!$CJ$183,'2.Ieņēmumu aprēķins'!$CO$183))</f>
        <v>0</v>
      </c>
      <c r="O109" s="1044">
        <f>IF($D97='2.Ieņēmumu aprēķins'!$E$7,'2.Ieņēmumu aprēķins'!$CE$184,IF($D97='2.Ieņēmumu aprēķins'!$J$7,'2.Ieņēmumu aprēķins'!$CJ$184,'2.Ieņēmumu aprēķins'!$CO$184))</f>
        <v>1.2150273333875708E-2</v>
      </c>
      <c r="P109" s="1048">
        <v>0.85</v>
      </c>
      <c r="Q109" s="1047">
        <f>IF($D97='2.Ieņēmumu aprēķins'!$E$7,'2.Ieņēmumu aprēķins'!$CE$187,IF($D97='2.Ieņēmumu aprēķins'!$J$7,'2.Ieņēmumu aprēķins'!$CJ$187,'2.Ieņēmumu aprēķins'!$CO$187))</f>
        <v>1</v>
      </c>
      <c r="R109" s="1041">
        <f t="shared" si="99"/>
        <v>2E-3</v>
      </c>
      <c r="S109" s="1046">
        <f t="shared" si="100"/>
        <v>0.1551624420379529</v>
      </c>
      <c r="T109" s="1044">
        <f t="shared" si="101"/>
        <v>0.13202055726783449</v>
      </c>
      <c r="U109" s="1045">
        <f t="shared" si="102"/>
        <v>0</v>
      </c>
      <c r="V109" s="1044">
        <f t="shared" si="103"/>
        <v>0.44478832266228041</v>
      </c>
      <c r="W109" s="1043">
        <f t="shared" si="104"/>
        <v>0.26066849512166479</v>
      </c>
      <c r="X109" s="1042">
        <f t="shared" si="105"/>
        <v>7.3601829102675157E-3</v>
      </c>
      <c r="Y109" s="1041">
        <f t="shared" si="106"/>
        <v>2E-3</v>
      </c>
      <c r="Z109" s="1026" t="str">
        <f t="shared" si="107"/>
        <v>Segts</v>
      </c>
      <c r="AB109" s="1025">
        <f t="shared" si="108"/>
        <v>692270084.68530083</v>
      </c>
      <c r="AC109" s="1025">
        <f t="shared" si="109"/>
        <v>0</v>
      </c>
      <c r="AD109" s="1025">
        <f t="shared" si="110"/>
        <v>0</v>
      </c>
      <c r="AF109" s="1024">
        <f t="shared" si="111"/>
        <v>692270084.68530083</v>
      </c>
      <c r="AG109" s="1024">
        <f t="shared" si="112"/>
        <v>692270084.68530083</v>
      </c>
      <c r="AH109" s="1024">
        <f t="shared" si="113"/>
        <v>692270084.68530083</v>
      </c>
    </row>
    <row r="110" spans="2:34" ht="15.75" thickBot="1" x14ac:dyDescent="0.3">
      <c r="B110" s="1040">
        <f>B109+5</f>
        <v>2045</v>
      </c>
      <c r="C110" s="1039">
        <f t="shared" si="97"/>
        <v>943201372.68427169</v>
      </c>
      <c r="D110" s="1038">
        <f t="shared" si="98"/>
        <v>943201372.68427169</v>
      </c>
      <c r="E110" s="1037">
        <f>IF($D97='2.Ieņēmumu aprēķins'!$E$7,'2.Ieņēmumu aprēķins'!$CF$231,IF($D97='2.Ieņēmumu aprēķins'!$J$7,'2.Ieņēmumu aprēķins'!$CK$231,'2.Ieņēmumu aprēķins'!$CP$231))</f>
        <v>119692677.13043819</v>
      </c>
      <c r="F110" s="1037">
        <f>IF($D97='2.Ieņēmumu aprēķins'!$E$7,'2.Ieņēmumu aprēķins'!$CF$232,IF($D97='2.Ieņēmumu aprēķins'!$J$7,'2.Ieņēmumu aprēķins'!$CK$232,'2.Ieņēmumu aprēķins'!$CP$232))</f>
        <v>101840972.1327683</v>
      </c>
      <c r="G110" s="1037">
        <f>IF($D97='2.Ieņēmumu aprēķins'!$E$7,'2.Ieņēmumu aprēķins'!$CF$233,IF($D97='2.Ieņēmumu aprēķins'!$J$7,'2.Ieņēmumu aprēķins'!$CK$233,'2.Ieņēmumu aprēķins'!$CP$233))</f>
        <v>0</v>
      </c>
      <c r="H110" s="1037">
        <f>IF($D97='2.Ieņēmumu aprēķins'!$E$7,'2.Ieņēmumu aprēķins'!$CF$234,IF($D97='2.Ieņēmumu aprēķins'!$J$7,'2.Ieņēmumu aprēķins'!$CK$234,'2.Ieņēmumu aprēķins'!$CP$234))</f>
        <v>503293885.267124</v>
      </c>
      <c r="I110" s="1037">
        <f>IF($D97='2.Ieņēmumu aprēķins'!$E$7,'2.Ieņēmumu aprēķins'!$CF$235+'2.Ieņēmumu aprēķins'!$CF$236,IF($D97='2.Ieņēmumu aprēķins'!$J$7,'2.Ieņēmumu aprēķins'!$CK$235+'2.Ieņēmumu aprēķins'!$CK$236,'2.Ieņēmumu aprēķins'!$CP$235+'2.Ieņēmumu aprēķins'!$CP$236))</f>
        <v>212925395.70292601</v>
      </c>
      <c r="J110" s="1036">
        <f>IF($D97='2.Ieņēmumu aprēķins'!$E$7,'2.Ieņēmumu aprēķins'!$CF$237,IF($D97='2.Ieņēmumu aprēķins'!$J$7,'2.Ieņēmumu aprēķins'!$CK$237,'2.Ieņēmumu aprēķins'!$CP$237))</f>
        <v>5448442.4510151651</v>
      </c>
      <c r="K110" s="1035">
        <f>IF($D97='2.Ieņēmumu aprēķins'!$E$7,'2.Ieņēmumu aprēķins'!$CF$238+'2.Ieņēmumu aprēķins'!$CF$239,IF($D97='2.Ieņēmumu aprēķins'!$J$7,'2.Ieņēmumu aprēķins'!$CK$238+'2.Ieņēmumu aprēķins'!$CK$239,'2.Ieņēmumu aprēķins'!$CP$238+'2.Ieņēmumu aprēķins'!$CP$239))</f>
        <v>3489455.8906080006</v>
      </c>
      <c r="L110" s="1032">
        <f>IF($D97='2.Ieņēmumu aprēķins'!$E$7,'2.Ieņēmumu aprēķins'!$CE$231,IF($D97='2.Ieņēmumu aprēķins'!$J$7,'2.Ieņēmumu aprēķins'!$CJ$231,'2.Ieņēmumu aprēķins'!$CO$231))</f>
        <v>9.9815807105414281E-3</v>
      </c>
      <c r="M110" s="1030">
        <f>IF($D97='2.Ieņēmumu aprēķins'!$E$7,'2.Ieņēmumu aprēķins'!$CE$232,IF($D97='2.Ieņēmumu aprēķins'!$J$7,'2.Ieņēmumu aprēķins'!$CJ$232,'2.Ieņēmumu aprēķins'!$CO$232))</f>
        <v>2.4003102329355666E-2</v>
      </c>
      <c r="N110" s="1031">
        <f>IF($D97='2.Ieņēmumu aprēķins'!$E$7,'2.Ieņēmumu aprēķins'!$CE$233,IF($D97='2.Ieņēmumu aprēķins'!$J$7,'2.Ieņēmumu aprēķins'!$CJ$233,'2.Ieņēmumu aprēķins'!$CO$233))</f>
        <v>0</v>
      </c>
      <c r="O110" s="1030">
        <f>IF($D97='2.Ieņēmumu aprēķins'!$E$7,'2.Ieņēmumu aprēķins'!$CE$234,IF($D97='2.Ieņēmumu aprēķins'!$J$7,'2.Ieņēmumu aprēķins'!$CJ$234,'2.Ieņēmumu aprēķins'!$CO$234))</f>
        <v>1.7049450643239147E-2</v>
      </c>
      <c r="P110" s="1034">
        <v>0.85</v>
      </c>
      <c r="Q110" s="1033">
        <f>IF($D97='2.Ieņēmumu aprēķins'!$E$7,'2.Ieņēmumu aprēķins'!$CE$237,IF($D97='2.Ieņēmumu aprēķins'!$J$7,'2.Ieņēmumu aprēķins'!$CJ$237,'2.Ieņēmumu aprēķins'!$CO$237))</f>
        <v>1</v>
      </c>
      <c r="R110" s="1027">
        <f t="shared" si="99"/>
        <v>2E-3</v>
      </c>
      <c r="S110" s="1032">
        <f t="shared" si="100"/>
        <v>0.12690044840562828</v>
      </c>
      <c r="T110" s="1030">
        <f t="shared" si="101"/>
        <v>0.10797373189029345</v>
      </c>
      <c r="U110" s="1031">
        <f t="shared" si="102"/>
        <v>0</v>
      </c>
      <c r="V110" s="1030">
        <f t="shared" si="103"/>
        <v>0.53360173112852027</v>
      </c>
      <c r="W110" s="1029">
        <f t="shared" si="104"/>
        <v>0.22574754646185285</v>
      </c>
      <c r="X110" s="1028">
        <f t="shared" si="105"/>
        <v>5.7765421137051113E-3</v>
      </c>
      <c r="Y110" s="1027">
        <f t="shared" si="106"/>
        <v>2E-3</v>
      </c>
      <c r="Z110" s="1026" t="str">
        <f t="shared" si="107"/>
        <v>Segts</v>
      </c>
      <c r="AB110" s="1025">
        <f t="shared" si="108"/>
        <v>943201372.68427169</v>
      </c>
      <c r="AC110" s="1025">
        <f t="shared" si="109"/>
        <v>0</v>
      </c>
      <c r="AD110" s="1025">
        <f t="shared" si="110"/>
        <v>0</v>
      </c>
      <c r="AF110" s="1024">
        <f t="shared" si="111"/>
        <v>943201372.68427169</v>
      </c>
      <c r="AG110" s="1024">
        <f t="shared" si="112"/>
        <v>943201372.68427169</v>
      </c>
      <c r="AH110" s="1024">
        <f t="shared" si="113"/>
        <v>943201372.68427169</v>
      </c>
    </row>
  </sheetData>
  <mergeCells count="49">
    <mergeCell ref="B1:E1"/>
    <mergeCell ref="AF96:AH96"/>
    <mergeCell ref="AF6:AH6"/>
    <mergeCell ref="AF24:AH24"/>
    <mergeCell ref="AF42:AH42"/>
    <mergeCell ref="AF60:AH60"/>
    <mergeCell ref="AF78:AH78"/>
    <mergeCell ref="E96:J96"/>
    <mergeCell ref="K96:K97"/>
    <mergeCell ref="AB96:AD96"/>
    <mergeCell ref="L78:Q78"/>
    <mergeCell ref="R78:R79"/>
    <mergeCell ref="E78:J78"/>
    <mergeCell ref="K78:K79"/>
    <mergeCell ref="AB78:AD78"/>
    <mergeCell ref="L96:Q96"/>
    <mergeCell ref="R96:R97"/>
    <mergeCell ref="S78:X78"/>
    <mergeCell ref="Y78:Y79"/>
    <mergeCell ref="S96:X96"/>
    <mergeCell ref="Y96:Y97"/>
    <mergeCell ref="E60:J60"/>
    <mergeCell ref="K60:K61"/>
    <mergeCell ref="AB60:AD60"/>
    <mergeCell ref="L42:Q42"/>
    <mergeCell ref="R42:R43"/>
    <mergeCell ref="L60:Q60"/>
    <mergeCell ref="R60:R61"/>
    <mergeCell ref="S42:X42"/>
    <mergeCell ref="Y42:Y43"/>
    <mergeCell ref="S60:X60"/>
    <mergeCell ref="Y60:Y61"/>
    <mergeCell ref="E42:J42"/>
    <mergeCell ref="K42:K43"/>
    <mergeCell ref="E6:J6"/>
    <mergeCell ref="K6:K7"/>
    <mergeCell ref="AB42:AD42"/>
    <mergeCell ref="AB6:AD6"/>
    <mergeCell ref="E24:J24"/>
    <mergeCell ref="K24:K25"/>
    <mergeCell ref="AB24:AD24"/>
    <mergeCell ref="L6:Q6"/>
    <mergeCell ref="R6:R7"/>
    <mergeCell ref="L24:Q24"/>
    <mergeCell ref="R24:R25"/>
    <mergeCell ref="S6:X6"/>
    <mergeCell ref="Y6:Y7"/>
    <mergeCell ref="S24:X24"/>
    <mergeCell ref="Y24:Y25"/>
  </mergeCells>
  <conditionalFormatting sqref="D25 D43 D61 D79 D97 D7">
    <cfRule type="expression" dxfId="25" priority="1" stopIfTrue="1">
      <formula>$AG$7="your_condition"</formula>
    </cfRule>
    <cfRule type="expression" dxfId="24" priority="2">
      <formula>$D$7="your_condition"</formula>
    </cfRule>
    <cfRule type="expression" priority="3">
      <formula>D7="your_condition"</formula>
    </cfRule>
  </conditionalFormatting>
  <dataValidations count="2">
    <dataValidation type="list" allowBlank="1" showInputMessage="1" showErrorMessage="1" sqref="D97 D7 D25 D43 D61 D79" xr:uid="{2ED57A28-5296-4D3B-BDA8-F341912B17C2}">
      <formula1>$AF$7:$AH$7</formula1>
    </dataValidation>
    <dataValidation type="list" allowBlank="1" showInputMessage="1" showErrorMessage="1" sqref="C7" xr:uid="{BD0AEFB2-89D2-4AB7-AB28-331D06C39E17}">
      <formula1>$AB$7:$AD$7</formula1>
    </dataValidation>
  </dataValidations>
  <hyperlinks>
    <hyperlink ref="B1" location="'Satura rādītājs'!A1" display="ATGRIEZTIES UZ SATURA RĀDĪTĀJU" xr:uid="{27F16EC8-F7A5-4A97-92E9-73A0FA2AF740}"/>
  </hyperlink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F525D-F29F-4AAD-9128-F09E36876198}">
  <sheetPr>
    <tabColor theme="4" tint="-0.249977111117893"/>
  </sheetPr>
  <dimension ref="A1:AF19"/>
  <sheetViews>
    <sheetView zoomScaleNormal="100" workbookViewId="0">
      <selection activeCell="A3" sqref="A3"/>
    </sheetView>
  </sheetViews>
  <sheetFormatPr defaultRowHeight="15" x14ac:dyDescent="0.25"/>
  <cols>
    <col min="1" max="1" width="6.140625" customWidth="1"/>
    <col min="2" max="2" width="22.85546875" bestFit="1" customWidth="1"/>
    <col min="3" max="5" width="13.42578125" style="91" bestFit="1" customWidth="1"/>
    <col min="6" max="8" width="13.42578125" style="90" bestFit="1" customWidth="1"/>
    <col min="9" max="14" width="10.85546875" style="90" bestFit="1" customWidth="1"/>
    <col min="15" max="32" width="10.85546875" style="81" bestFit="1" customWidth="1"/>
  </cols>
  <sheetData>
    <row r="1" spans="1:32" ht="18.75" x14ac:dyDescent="0.25">
      <c r="A1" s="1144"/>
      <c r="B1" s="1426" t="s">
        <v>84</v>
      </c>
      <c r="C1" s="1426"/>
      <c r="D1" s="1426"/>
    </row>
    <row r="2" spans="1:32" ht="23.25" x14ac:dyDescent="0.25">
      <c r="A2" s="1133"/>
      <c r="B2" s="1135"/>
    </row>
    <row r="3" spans="1:32" ht="27.6" customHeight="1" x14ac:dyDescent="0.35">
      <c r="A3" s="786" t="s">
        <v>423</v>
      </c>
      <c r="D3" s="96"/>
      <c r="G3" s="95"/>
      <c r="J3" s="94"/>
      <c r="P3" s="93"/>
      <c r="V3" s="93"/>
      <c r="AB3" s="93"/>
    </row>
    <row r="4" spans="1:32" x14ac:dyDescent="0.25">
      <c r="F4" s="91"/>
      <c r="G4" s="91"/>
      <c r="H4" s="91"/>
    </row>
    <row r="5" spans="1:32" ht="46.5" customHeight="1" x14ac:dyDescent="0.25">
      <c r="A5" s="80" t="s">
        <v>285</v>
      </c>
      <c r="B5" s="80" t="s">
        <v>386</v>
      </c>
      <c r="C5" s="1601" t="s">
        <v>424</v>
      </c>
      <c r="D5" s="1602"/>
      <c r="E5" s="1602"/>
      <c r="F5" s="1602"/>
      <c r="G5" s="1602"/>
      <c r="H5" s="1603"/>
      <c r="I5" s="1604" t="s">
        <v>425</v>
      </c>
      <c r="J5" s="1605"/>
      <c r="K5" s="1605"/>
      <c r="L5" s="1605"/>
      <c r="M5" s="1605"/>
      <c r="N5" s="1606"/>
      <c r="O5" s="1607" t="s">
        <v>426</v>
      </c>
      <c r="P5" s="1608"/>
      <c r="Q5" s="1608"/>
      <c r="R5" s="1608"/>
      <c r="S5" s="1608"/>
      <c r="T5" s="1609"/>
      <c r="U5" s="1607" t="s">
        <v>427</v>
      </c>
      <c r="V5" s="1608"/>
      <c r="W5" s="1608"/>
      <c r="X5" s="1608"/>
      <c r="Y5" s="1608"/>
      <c r="Z5" s="1609"/>
      <c r="AA5" s="1598" t="s">
        <v>428</v>
      </c>
      <c r="AB5" s="1599"/>
      <c r="AC5" s="1599"/>
      <c r="AD5" s="1599"/>
      <c r="AE5" s="1599"/>
      <c r="AF5" s="1600"/>
    </row>
    <row r="6" spans="1:32" x14ac:dyDescent="0.25">
      <c r="A6" s="80"/>
      <c r="B6" s="80"/>
      <c r="C6" s="82">
        <v>2018</v>
      </c>
      <c r="D6" s="82">
        <v>2019</v>
      </c>
      <c r="E6" s="82">
        <v>2020</v>
      </c>
      <c r="F6" s="82">
        <v>2021</v>
      </c>
      <c r="G6" s="82">
        <v>2022</v>
      </c>
      <c r="H6" s="82">
        <v>2023</v>
      </c>
      <c r="I6" s="82">
        <v>2018</v>
      </c>
      <c r="J6" s="82">
        <v>2019</v>
      </c>
      <c r="K6" s="82">
        <v>2020</v>
      </c>
      <c r="L6" s="82">
        <v>2021</v>
      </c>
      <c r="M6" s="82">
        <v>2022</v>
      </c>
      <c r="N6" s="82">
        <v>2023</v>
      </c>
      <c r="O6" s="83">
        <v>2018</v>
      </c>
      <c r="P6" s="83">
        <v>2019</v>
      </c>
      <c r="Q6" s="83">
        <v>2020</v>
      </c>
      <c r="R6" s="83">
        <v>2021</v>
      </c>
      <c r="S6" s="83">
        <v>2022</v>
      </c>
      <c r="T6" s="83">
        <v>2023</v>
      </c>
      <c r="U6" s="83">
        <v>2018</v>
      </c>
      <c r="V6" s="83">
        <v>2019</v>
      </c>
      <c r="W6" s="83">
        <v>2020</v>
      </c>
      <c r="X6" s="83">
        <v>2021</v>
      </c>
      <c r="Y6" s="83">
        <v>2022</v>
      </c>
      <c r="Z6" s="83">
        <v>2023</v>
      </c>
      <c r="AA6" s="83">
        <v>2018</v>
      </c>
      <c r="AB6" s="83">
        <v>2019</v>
      </c>
      <c r="AC6" s="83">
        <v>2020</v>
      </c>
      <c r="AD6" s="83">
        <v>2021</v>
      </c>
      <c r="AE6" s="83">
        <v>2022</v>
      </c>
      <c r="AF6" s="83">
        <v>2023</v>
      </c>
    </row>
    <row r="7" spans="1:32" x14ac:dyDescent="0.25">
      <c r="A7" s="84">
        <v>0</v>
      </c>
      <c r="B7" s="84" t="s">
        <v>230</v>
      </c>
      <c r="C7" s="89">
        <v>931</v>
      </c>
      <c r="D7" s="89">
        <v>1064</v>
      </c>
      <c r="E7" s="89">
        <v>1003</v>
      </c>
      <c r="F7" s="89">
        <v>1117</v>
      </c>
      <c r="G7" s="89">
        <v>1365</v>
      </c>
      <c r="H7" s="89">
        <v>1468</v>
      </c>
      <c r="I7" s="89">
        <v>430</v>
      </c>
      <c r="J7" s="89">
        <v>365</v>
      </c>
      <c r="K7" s="89">
        <v>336</v>
      </c>
      <c r="L7" s="89">
        <v>288</v>
      </c>
      <c r="M7" s="89">
        <v>330</v>
      </c>
      <c r="N7" s="89">
        <v>305</v>
      </c>
      <c r="O7" s="84">
        <v>250</v>
      </c>
      <c r="P7" s="84">
        <v>248</v>
      </c>
      <c r="Q7" s="84">
        <v>273</v>
      </c>
      <c r="R7" s="84">
        <v>264</v>
      </c>
      <c r="S7" s="84">
        <v>409</v>
      </c>
      <c r="T7" s="84">
        <v>395</v>
      </c>
      <c r="U7" s="84">
        <v>5776</v>
      </c>
      <c r="V7" s="84">
        <v>2268</v>
      </c>
      <c r="W7" s="84">
        <v>1475</v>
      </c>
      <c r="X7" s="84">
        <v>788</v>
      </c>
      <c r="Y7" s="84">
        <v>379</v>
      </c>
      <c r="Z7" s="84">
        <v>480</v>
      </c>
      <c r="AA7" s="84">
        <v>7387</v>
      </c>
      <c r="AB7" s="84">
        <v>3945</v>
      </c>
      <c r="AC7" s="84">
        <v>3087</v>
      </c>
      <c r="AD7" s="84">
        <v>2457</v>
      </c>
      <c r="AE7" s="84">
        <v>2483</v>
      </c>
      <c r="AF7" s="84">
        <v>2648</v>
      </c>
    </row>
    <row r="8" spans="1:32" x14ac:dyDescent="0.25">
      <c r="A8" s="86">
        <v>1</v>
      </c>
      <c r="B8" s="75" t="s">
        <v>305</v>
      </c>
      <c r="C8" s="92">
        <v>473</v>
      </c>
      <c r="D8" s="92">
        <v>569</v>
      </c>
      <c r="E8" s="92">
        <v>540</v>
      </c>
      <c r="F8" s="92">
        <v>619</v>
      </c>
      <c r="G8" s="92">
        <v>679</v>
      </c>
      <c r="H8" s="92">
        <v>688</v>
      </c>
      <c r="I8" s="92">
        <v>288</v>
      </c>
      <c r="J8" s="92">
        <v>262</v>
      </c>
      <c r="K8" s="92">
        <v>274</v>
      </c>
      <c r="L8" s="92">
        <v>276</v>
      </c>
      <c r="M8" s="92">
        <v>273</v>
      </c>
      <c r="N8" s="92">
        <v>257</v>
      </c>
      <c r="O8" s="92">
        <v>218</v>
      </c>
      <c r="P8" s="92">
        <v>217</v>
      </c>
      <c r="Q8" s="92">
        <v>244</v>
      </c>
      <c r="R8" s="92">
        <v>206</v>
      </c>
      <c r="S8" s="92">
        <v>242</v>
      </c>
      <c r="T8" s="92">
        <v>185</v>
      </c>
      <c r="U8" s="92">
        <v>487</v>
      </c>
      <c r="V8" s="92">
        <v>388</v>
      </c>
      <c r="W8" s="92">
        <v>394</v>
      </c>
      <c r="X8" s="92">
        <v>397</v>
      </c>
      <c r="Y8" s="92">
        <v>315</v>
      </c>
      <c r="Z8" s="92">
        <v>397</v>
      </c>
      <c r="AA8" s="92">
        <v>1466</v>
      </c>
      <c r="AB8" s="92">
        <v>1436</v>
      </c>
      <c r="AC8" s="92">
        <v>1452</v>
      </c>
      <c r="AD8" s="92">
        <v>1498</v>
      </c>
      <c r="AE8" s="92">
        <v>1509</v>
      </c>
      <c r="AF8" s="92">
        <v>1527</v>
      </c>
    </row>
    <row r="9" spans="1:32" x14ac:dyDescent="0.25">
      <c r="A9" s="86">
        <v>2</v>
      </c>
      <c r="B9" s="75" t="s">
        <v>306</v>
      </c>
      <c r="C9" s="92">
        <v>181</v>
      </c>
      <c r="D9" s="92">
        <v>193</v>
      </c>
      <c r="E9" s="92">
        <v>140</v>
      </c>
      <c r="F9" s="92">
        <v>127</v>
      </c>
      <c r="G9" s="92">
        <v>175</v>
      </c>
      <c r="H9" s="92">
        <v>180</v>
      </c>
      <c r="I9" s="92">
        <v>59</v>
      </c>
      <c r="J9" s="92">
        <v>60</v>
      </c>
      <c r="K9" s="92">
        <v>26</v>
      </c>
      <c r="L9" s="92">
        <v>8</v>
      </c>
      <c r="M9" s="92">
        <v>22</v>
      </c>
      <c r="N9" s="92">
        <v>26</v>
      </c>
      <c r="O9" s="92">
        <v>11</v>
      </c>
      <c r="P9" s="92">
        <v>13</v>
      </c>
      <c r="Q9" s="92">
        <v>8</v>
      </c>
      <c r="R9" s="92">
        <v>9</v>
      </c>
      <c r="S9" s="92">
        <v>12</v>
      </c>
      <c r="T9" s="92">
        <v>14</v>
      </c>
      <c r="U9" s="92">
        <v>411</v>
      </c>
      <c r="V9" s="92">
        <v>310</v>
      </c>
      <c r="W9" s="92">
        <v>63</v>
      </c>
      <c r="X9" s="92">
        <v>325</v>
      </c>
      <c r="Y9" s="92">
        <v>56</v>
      </c>
      <c r="Z9" s="92">
        <v>59</v>
      </c>
      <c r="AA9" s="92">
        <v>662</v>
      </c>
      <c r="AB9" s="92">
        <v>576</v>
      </c>
      <c r="AC9" s="92">
        <v>237</v>
      </c>
      <c r="AD9" s="92">
        <v>469</v>
      </c>
      <c r="AE9" s="92">
        <v>265</v>
      </c>
      <c r="AF9" s="92">
        <v>279</v>
      </c>
    </row>
    <row r="10" spans="1:32" x14ac:dyDescent="0.25">
      <c r="A10" s="86">
        <v>3</v>
      </c>
      <c r="B10" s="75" t="s">
        <v>307</v>
      </c>
      <c r="C10" s="92">
        <v>97</v>
      </c>
      <c r="D10" s="92">
        <v>102</v>
      </c>
      <c r="E10" s="92">
        <v>121</v>
      </c>
      <c r="F10" s="92">
        <v>114</v>
      </c>
      <c r="G10" s="92">
        <v>203</v>
      </c>
      <c r="H10" s="92">
        <v>252</v>
      </c>
      <c r="I10" s="92">
        <v>44</v>
      </c>
      <c r="J10" s="92">
        <v>4</v>
      </c>
      <c r="K10" s="92">
        <v>1</v>
      </c>
      <c r="L10" s="92">
        <v>1</v>
      </c>
      <c r="M10" s="92">
        <v>5</v>
      </c>
      <c r="N10" s="92">
        <v>2</v>
      </c>
      <c r="O10" s="92">
        <v>4</v>
      </c>
      <c r="P10" s="92">
        <v>1</v>
      </c>
      <c r="Q10" s="92">
        <v>6</v>
      </c>
      <c r="R10" s="92">
        <v>49</v>
      </c>
      <c r="S10" s="92">
        <v>124</v>
      </c>
      <c r="T10" s="92">
        <v>155</v>
      </c>
      <c r="U10" s="92">
        <v>260</v>
      </c>
      <c r="V10" s="92">
        <v>1299</v>
      </c>
      <c r="W10" s="92">
        <v>835</v>
      </c>
      <c r="X10" s="92">
        <v>3</v>
      </c>
      <c r="Y10" s="92">
        <v>2</v>
      </c>
      <c r="Z10" s="92">
        <v>1</v>
      </c>
      <c r="AA10" s="92">
        <v>405</v>
      </c>
      <c r="AB10" s="92">
        <v>1406</v>
      </c>
      <c r="AC10" s="92">
        <v>963</v>
      </c>
      <c r="AD10" s="92">
        <v>167</v>
      </c>
      <c r="AE10" s="92">
        <v>334</v>
      </c>
      <c r="AF10" s="92">
        <v>410</v>
      </c>
    </row>
    <row r="11" spans="1:32" x14ac:dyDescent="0.25">
      <c r="A11" s="86">
        <v>4</v>
      </c>
      <c r="B11" s="75" t="s">
        <v>308</v>
      </c>
      <c r="C11" s="92">
        <v>88</v>
      </c>
      <c r="D11" s="92">
        <v>100</v>
      </c>
      <c r="E11" s="92">
        <v>91</v>
      </c>
      <c r="F11" s="92">
        <v>79</v>
      </c>
      <c r="G11" s="92">
        <v>158</v>
      </c>
      <c r="H11" s="92">
        <v>154</v>
      </c>
      <c r="I11" s="92">
        <v>16</v>
      </c>
      <c r="J11" s="92">
        <v>16</v>
      </c>
      <c r="K11" s="92">
        <v>18</v>
      </c>
      <c r="L11" s="92">
        <v>3</v>
      </c>
      <c r="M11" s="92">
        <v>3</v>
      </c>
      <c r="N11" s="92">
        <v>1</v>
      </c>
      <c r="O11" s="92">
        <v>0</v>
      </c>
      <c r="P11" s="92">
        <v>0</v>
      </c>
      <c r="Q11" s="92">
        <v>0</v>
      </c>
      <c r="R11" s="92">
        <v>0</v>
      </c>
      <c r="S11" s="92">
        <v>4</v>
      </c>
      <c r="T11" s="92">
        <v>4</v>
      </c>
      <c r="U11" s="92">
        <v>4424</v>
      </c>
      <c r="V11" s="92">
        <v>95</v>
      </c>
      <c r="W11" s="92">
        <v>70</v>
      </c>
      <c r="X11" s="92">
        <v>6</v>
      </c>
      <c r="Y11" s="92">
        <v>6</v>
      </c>
      <c r="Z11" s="92">
        <v>0</v>
      </c>
      <c r="AA11" s="92">
        <v>4528</v>
      </c>
      <c r="AB11" s="92">
        <v>211</v>
      </c>
      <c r="AC11" s="92">
        <v>179</v>
      </c>
      <c r="AD11" s="92">
        <v>88</v>
      </c>
      <c r="AE11" s="92">
        <v>171</v>
      </c>
      <c r="AF11" s="92">
        <v>159</v>
      </c>
    </row>
    <row r="12" spans="1:32" x14ac:dyDescent="0.25">
      <c r="A12" s="86">
        <v>5</v>
      </c>
      <c r="B12" s="75" t="s">
        <v>309</v>
      </c>
      <c r="C12" s="92">
        <v>92</v>
      </c>
      <c r="D12" s="92">
        <v>100</v>
      </c>
      <c r="E12" s="92">
        <v>111</v>
      </c>
      <c r="F12" s="92">
        <v>178</v>
      </c>
      <c r="G12" s="92">
        <v>150</v>
      </c>
      <c r="H12" s="92">
        <v>194</v>
      </c>
      <c r="I12" s="92">
        <v>23</v>
      </c>
      <c r="J12" s="92">
        <v>23</v>
      </c>
      <c r="K12" s="92">
        <v>17</v>
      </c>
      <c r="L12" s="92">
        <v>0</v>
      </c>
      <c r="M12" s="92">
        <v>27</v>
      </c>
      <c r="N12" s="92">
        <v>19</v>
      </c>
      <c r="O12" s="92">
        <v>17</v>
      </c>
      <c r="P12" s="92">
        <v>17</v>
      </c>
      <c r="Q12" s="92">
        <v>15</v>
      </c>
      <c r="R12" s="92">
        <v>0</v>
      </c>
      <c r="S12" s="92">
        <v>27</v>
      </c>
      <c r="T12" s="92">
        <v>37</v>
      </c>
      <c r="U12" s="92">
        <v>194</v>
      </c>
      <c r="V12" s="92">
        <v>176</v>
      </c>
      <c r="W12" s="92">
        <v>113</v>
      </c>
      <c r="X12" s="92">
        <v>57</v>
      </c>
      <c r="Y12" s="92">
        <v>0</v>
      </c>
      <c r="Z12" s="92">
        <v>23</v>
      </c>
      <c r="AA12" s="92">
        <v>326</v>
      </c>
      <c r="AB12" s="92">
        <v>316</v>
      </c>
      <c r="AC12" s="92">
        <v>256</v>
      </c>
      <c r="AD12" s="92">
        <v>235</v>
      </c>
      <c r="AE12" s="92">
        <v>204</v>
      </c>
      <c r="AF12" s="92">
        <v>273</v>
      </c>
    </row>
    <row r="15" spans="1:32" x14ac:dyDescent="0.25"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</row>
    <row r="16" spans="1:32" x14ac:dyDescent="0.25">
      <c r="F16" s="91"/>
      <c r="G16" s="91"/>
      <c r="H16" s="91"/>
    </row>
    <row r="17" spans="6:8" x14ac:dyDescent="0.25">
      <c r="F17" s="91"/>
      <c r="G17" s="91"/>
      <c r="H17" s="91"/>
    </row>
    <row r="18" spans="6:8" x14ac:dyDescent="0.25">
      <c r="F18" s="91"/>
      <c r="G18" s="91"/>
      <c r="H18" s="91"/>
    </row>
    <row r="19" spans="6:8" x14ac:dyDescent="0.25">
      <c r="F19" s="91"/>
      <c r="G19" s="91"/>
      <c r="H19" s="91"/>
    </row>
  </sheetData>
  <mergeCells count="6">
    <mergeCell ref="AA5:AF5"/>
    <mergeCell ref="B1:D1"/>
    <mergeCell ref="C5:H5"/>
    <mergeCell ref="I5:N5"/>
    <mergeCell ref="O5:T5"/>
    <mergeCell ref="U5:Z5"/>
  </mergeCells>
  <hyperlinks>
    <hyperlink ref="B1" location="'Satura rādītājs'!A1" display="ATGRIEZTIES UZ SATURA RĀDĪTĀJU" xr:uid="{17FE7BE8-3822-4610-AD82-39257E48B346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9162B-DC01-451E-8F89-14B5FE2362C9}">
  <sheetPr>
    <tabColor theme="4" tint="-0.249977111117893"/>
  </sheetPr>
  <dimension ref="A1:AF12"/>
  <sheetViews>
    <sheetView zoomScaleNormal="100" workbookViewId="0">
      <selection activeCell="A3" sqref="A3"/>
    </sheetView>
  </sheetViews>
  <sheetFormatPr defaultRowHeight="15" x14ac:dyDescent="0.25"/>
  <cols>
    <col min="1" max="1" width="6.140625" customWidth="1"/>
    <col min="2" max="2" width="22.85546875" bestFit="1" customWidth="1"/>
    <col min="3" max="5" width="13.42578125" style="47" bestFit="1" customWidth="1"/>
    <col min="6" max="8" width="13.42578125" style="97" bestFit="1" customWidth="1"/>
    <col min="9" max="14" width="10.85546875" style="78" bestFit="1" customWidth="1"/>
    <col min="15" max="32" width="10.85546875" style="98" bestFit="1" customWidth="1"/>
  </cols>
  <sheetData>
    <row r="1" spans="1:32" ht="18.75" x14ac:dyDescent="0.25">
      <c r="A1" s="1426" t="s">
        <v>84</v>
      </c>
      <c r="B1" s="1426"/>
      <c r="C1" s="1426"/>
      <c r="D1" s="1426"/>
    </row>
    <row r="2" spans="1:32" ht="18.75" x14ac:dyDescent="0.25">
      <c r="A2" s="1141"/>
    </row>
    <row r="3" spans="1:32" ht="27.6" customHeight="1" x14ac:dyDescent="0.35">
      <c r="A3" s="244" t="s">
        <v>429</v>
      </c>
      <c r="D3" s="77"/>
      <c r="G3" s="34"/>
      <c r="J3" s="79"/>
      <c r="P3" s="99"/>
      <c r="V3" s="99"/>
      <c r="AB3" s="99"/>
    </row>
    <row r="5" spans="1:32" ht="42.6" customHeight="1" x14ac:dyDescent="0.25">
      <c r="A5" s="80" t="s">
        <v>285</v>
      </c>
      <c r="B5" s="80" t="s">
        <v>386</v>
      </c>
      <c r="C5" s="1601" t="s">
        <v>430</v>
      </c>
      <c r="D5" s="1602"/>
      <c r="E5" s="1602"/>
      <c r="F5" s="1602"/>
      <c r="G5" s="1602"/>
      <c r="H5" s="1603"/>
      <c r="I5" s="1604" t="s">
        <v>431</v>
      </c>
      <c r="J5" s="1605"/>
      <c r="K5" s="1605"/>
      <c r="L5" s="1605"/>
      <c r="M5" s="1605"/>
      <c r="N5" s="1606"/>
      <c r="O5" s="1607" t="s">
        <v>432</v>
      </c>
      <c r="P5" s="1608"/>
      <c r="Q5" s="1608"/>
      <c r="R5" s="1608"/>
      <c r="S5" s="1608"/>
      <c r="T5" s="1609"/>
      <c r="U5" s="1607" t="s">
        <v>433</v>
      </c>
      <c r="V5" s="1608"/>
      <c r="W5" s="1608"/>
      <c r="X5" s="1608"/>
      <c r="Y5" s="1608"/>
      <c r="Z5" s="1609"/>
      <c r="AA5" s="1598" t="s">
        <v>434</v>
      </c>
      <c r="AB5" s="1599"/>
      <c r="AC5" s="1599"/>
      <c r="AD5" s="1599"/>
      <c r="AE5" s="1599"/>
      <c r="AF5" s="1600"/>
    </row>
    <row r="6" spans="1:32" x14ac:dyDescent="0.25">
      <c r="A6" s="80"/>
      <c r="B6" s="80"/>
      <c r="C6" s="82">
        <v>2018</v>
      </c>
      <c r="D6" s="82">
        <v>2019</v>
      </c>
      <c r="E6" s="82">
        <v>2020</v>
      </c>
      <c r="F6" s="82">
        <v>2021</v>
      </c>
      <c r="G6" s="82">
        <v>2022</v>
      </c>
      <c r="H6" s="82">
        <v>2023</v>
      </c>
      <c r="I6" s="82">
        <v>2018</v>
      </c>
      <c r="J6" s="82">
        <v>2019</v>
      </c>
      <c r="K6" s="82">
        <v>2020</v>
      </c>
      <c r="L6" s="82">
        <v>2021</v>
      </c>
      <c r="M6" s="82">
        <v>2022</v>
      </c>
      <c r="N6" s="82">
        <v>2023</v>
      </c>
      <c r="O6" s="83">
        <v>2018</v>
      </c>
      <c r="P6" s="83">
        <v>2019</v>
      </c>
      <c r="Q6" s="83">
        <v>2020</v>
      </c>
      <c r="R6" s="83">
        <v>2021</v>
      </c>
      <c r="S6" s="83">
        <v>2022</v>
      </c>
      <c r="T6" s="83">
        <v>2023</v>
      </c>
      <c r="U6" s="83">
        <v>2018</v>
      </c>
      <c r="V6" s="83">
        <v>2019</v>
      </c>
      <c r="W6" s="83">
        <v>2020</v>
      </c>
      <c r="X6" s="83">
        <v>2021</v>
      </c>
      <c r="Y6" s="83">
        <v>2022</v>
      </c>
      <c r="Z6" s="83">
        <v>2023</v>
      </c>
      <c r="AA6" s="83">
        <v>2018</v>
      </c>
      <c r="AB6" s="83">
        <v>2019</v>
      </c>
      <c r="AC6" s="83">
        <v>2020</v>
      </c>
      <c r="AD6" s="83">
        <v>2021</v>
      </c>
      <c r="AE6" s="83">
        <v>2022</v>
      </c>
      <c r="AF6" s="83">
        <v>2023</v>
      </c>
    </row>
    <row r="7" spans="1:32" x14ac:dyDescent="0.25">
      <c r="A7" s="84">
        <v>0</v>
      </c>
      <c r="B7" s="84" t="s">
        <v>230</v>
      </c>
      <c r="C7" s="85">
        <v>2743026.3800000004</v>
      </c>
      <c r="D7" s="85">
        <v>2996683.76</v>
      </c>
      <c r="E7" s="85">
        <v>3202094.0700000003</v>
      </c>
      <c r="F7" s="85">
        <v>3720046.9499999997</v>
      </c>
      <c r="G7" s="85">
        <v>4689648.5999999996</v>
      </c>
      <c r="H7" s="85">
        <v>5848844.6300000008</v>
      </c>
      <c r="I7" s="85">
        <v>245477.68</v>
      </c>
      <c r="J7" s="85">
        <v>167203.09</v>
      </c>
      <c r="K7" s="85">
        <v>156047.01999999999</v>
      </c>
      <c r="L7" s="85">
        <v>174895.39</v>
      </c>
      <c r="M7" s="85">
        <v>188558.78</v>
      </c>
      <c r="N7" s="85">
        <v>485946.60000000003</v>
      </c>
      <c r="O7" s="100">
        <v>363035.02</v>
      </c>
      <c r="P7" s="100">
        <v>337756.18</v>
      </c>
      <c r="Q7" s="100">
        <v>354057.67</v>
      </c>
      <c r="R7" s="100">
        <v>399771.38</v>
      </c>
      <c r="S7" s="100">
        <v>684069.40999999992</v>
      </c>
      <c r="T7" s="100">
        <v>687980.56</v>
      </c>
      <c r="U7" s="100">
        <v>437478.73000000004</v>
      </c>
      <c r="V7" s="100">
        <v>495485.70999999996</v>
      </c>
      <c r="W7" s="100">
        <v>521024.14</v>
      </c>
      <c r="X7" s="100">
        <v>232884.88</v>
      </c>
      <c r="Y7" s="100">
        <v>187550.53</v>
      </c>
      <c r="Z7" s="100">
        <v>225175.67</v>
      </c>
      <c r="AA7" s="100">
        <v>3789017.81</v>
      </c>
      <c r="AB7" s="100">
        <v>3997128.74</v>
      </c>
      <c r="AC7" s="100">
        <v>4233222.9000000004</v>
      </c>
      <c r="AD7" s="100">
        <v>4527598.5999999996</v>
      </c>
      <c r="AE7" s="100">
        <v>5749827.3200000003</v>
      </c>
      <c r="AF7" s="100">
        <v>7247947.459999999</v>
      </c>
    </row>
    <row r="8" spans="1:32" x14ac:dyDescent="0.25">
      <c r="A8" s="86">
        <v>1</v>
      </c>
      <c r="B8" s="75" t="s">
        <v>305</v>
      </c>
      <c r="C8" s="87">
        <v>1490342.82</v>
      </c>
      <c r="D8" s="87">
        <v>1648346.2</v>
      </c>
      <c r="E8" s="87">
        <v>1859017.24</v>
      </c>
      <c r="F8" s="87">
        <v>2305289.8299999996</v>
      </c>
      <c r="G8" s="87">
        <v>2654021.4899999998</v>
      </c>
      <c r="H8" s="87">
        <v>3649783.8400000003</v>
      </c>
      <c r="I8" s="87">
        <v>132070.20000000001</v>
      </c>
      <c r="J8" s="87">
        <v>132325.85</v>
      </c>
      <c r="K8" s="87">
        <v>144453.94</v>
      </c>
      <c r="L8" s="87">
        <v>172225.85</v>
      </c>
      <c r="M8" s="87">
        <v>179168.95</v>
      </c>
      <c r="N8" s="87">
        <v>279144.40000000002</v>
      </c>
      <c r="O8" s="87">
        <v>281471.07</v>
      </c>
      <c r="P8" s="87">
        <v>281837.18</v>
      </c>
      <c r="Q8" s="87">
        <v>310812.84999999998</v>
      </c>
      <c r="R8" s="87">
        <v>353592.43</v>
      </c>
      <c r="S8" s="87">
        <v>389618.6</v>
      </c>
      <c r="T8" s="87">
        <v>269636</v>
      </c>
      <c r="U8" s="87">
        <v>268541.83</v>
      </c>
      <c r="V8" s="87">
        <v>289341.23</v>
      </c>
      <c r="W8" s="87">
        <v>317073.7</v>
      </c>
      <c r="X8" s="87">
        <v>105246.04000000001</v>
      </c>
      <c r="Y8" s="87">
        <v>90743.65</v>
      </c>
      <c r="Z8" s="87">
        <v>99019</v>
      </c>
      <c r="AA8" s="87">
        <v>2172425.92</v>
      </c>
      <c r="AB8" s="87">
        <v>2351850.4600000004</v>
      </c>
      <c r="AC8" s="87">
        <v>2631357.73</v>
      </c>
      <c r="AD8" s="87">
        <v>2936354.1499999994</v>
      </c>
      <c r="AE8" s="87">
        <v>3313552.69</v>
      </c>
      <c r="AF8" s="87">
        <v>4297583.24</v>
      </c>
    </row>
    <row r="9" spans="1:32" x14ac:dyDescent="0.25">
      <c r="A9" s="86">
        <v>2</v>
      </c>
      <c r="B9" s="75" t="s">
        <v>306</v>
      </c>
      <c r="C9" s="87">
        <v>506712.51</v>
      </c>
      <c r="D9" s="87">
        <v>528122.81000000006</v>
      </c>
      <c r="E9" s="87">
        <v>477560.9</v>
      </c>
      <c r="F9" s="87">
        <v>390360.6</v>
      </c>
      <c r="G9" s="87">
        <v>432313.86</v>
      </c>
      <c r="H9" s="87">
        <v>374429.61</v>
      </c>
      <c r="I9" s="87">
        <v>16328</v>
      </c>
      <c r="J9" s="87">
        <v>16436</v>
      </c>
      <c r="K9" s="87">
        <v>0</v>
      </c>
      <c r="L9" s="87">
        <v>1040</v>
      </c>
      <c r="M9" s="87">
        <v>0</v>
      </c>
      <c r="N9" s="87">
        <v>196573.07</v>
      </c>
      <c r="O9" s="87">
        <v>36057</v>
      </c>
      <c r="P9" s="87">
        <v>36760</v>
      </c>
      <c r="Q9" s="87">
        <v>31791</v>
      </c>
      <c r="R9" s="87">
        <v>29095.14</v>
      </c>
      <c r="S9" s="87">
        <v>30975.01</v>
      </c>
      <c r="T9" s="87">
        <v>45646.81</v>
      </c>
      <c r="U9" s="87">
        <v>65211</v>
      </c>
      <c r="V9" s="87">
        <v>96188</v>
      </c>
      <c r="W9" s="87">
        <v>118435</v>
      </c>
      <c r="X9" s="87">
        <v>79588.84</v>
      </c>
      <c r="Y9" s="87">
        <v>94314.13</v>
      </c>
      <c r="Z9" s="87">
        <v>122297.73000000001</v>
      </c>
      <c r="AA9" s="87">
        <v>624308.51</v>
      </c>
      <c r="AB9" s="87">
        <v>677506.81</v>
      </c>
      <c r="AC9" s="87">
        <v>627786.9</v>
      </c>
      <c r="AD9" s="87">
        <v>500084.57999999996</v>
      </c>
      <c r="AE9" s="87">
        <v>557603</v>
      </c>
      <c r="AF9" s="87">
        <v>738947.22</v>
      </c>
    </row>
    <row r="10" spans="1:32" x14ac:dyDescent="0.25">
      <c r="A10" s="86">
        <v>3</v>
      </c>
      <c r="B10" s="75" t="s">
        <v>307</v>
      </c>
      <c r="C10" s="87">
        <v>231663.9</v>
      </c>
      <c r="D10" s="87">
        <v>308837.31</v>
      </c>
      <c r="E10" s="87">
        <v>377804.36</v>
      </c>
      <c r="F10" s="87">
        <v>393833.85000000003</v>
      </c>
      <c r="G10" s="87">
        <v>711286.98</v>
      </c>
      <c r="H10" s="87">
        <v>575044.18999999994</v>
      </c>
      <c r="I10" s="87">
        <v>86714.48</v>
      </c>
      <c r="J10" s="87">
        <v>7064.24</v>
      </c>
      <c r="K10" s="87">
        <v>1047.08</v>
      </c>
      <c r="L10" s="87">
        <v>869.54</v>
      </c>
      <c r="M10" s="87">
        <v>8629.83</v>
      </c>
      <c r="N10" s="87">
        <v>9469.1299999999992</v>
      </c>
      <c r="O10" s="87">
        <v>43424.95</v>
      </c>
      <c r="P10" s="87">
        <v>16840</v>
      </c>
      <c r="Q10" s="87">
        <v>9245.82</v>
      </c>
      <c r="R10" s="87">
        <v>17083.809999999998</v>
      </c>
      <c r="S10" s="87">
        <v>123507.08</v>
      </c>
      <c r="T10" s="87">
        <v>244974.75</v>
      </c>
      <c r="U10" s="87">
        <v>35135.9</v>
      </c>
      <c r="V10" s="87">
        <v>44425.479999999996</v>
      </c>
      <c r="W10" s="87">
        <v>40200.44</v>
      </c>
      <c r="X10" s="87">
        <v>2705</v>
      </c>
      <c r="Y10" s="87">
        <v>2147.75</v>
      </c>
      <c r="Z10" s="87">
        <v>3858.94</v>
      </c>
      <c r="AA10" s="87">
        <v>396939.23</v>
      </c>
      <c r="AB10" s="87">
        <v>377167.02999999997</v>
      </c>
      <c r="AC10" s="87">
        <v>428297.70000000007</v>
      </c>
      <c r="AD10" s="87">
        <v>414492.2</v>
      </c>
      <c r="AE10" s="87">
        <v>845571.64</v>
      </c>
      <c r="AF10" s="87">
        <v>833347.01</v>
      </c>
    </row>
    <row r="11" spans="1:32" x14ac:dyDescent="0.25">
      <c r="A11" s="86">
        <v>4</v>
      </c>
      <c r="B11" s="75" t="s">
        <v>308</v>
      </c>
      <c r="C11" s="87">
        <v>173487.2</v>
      </c>
      <c r="D11" s="87">
        <v>168984.84</v>
      </c>
      <c r="E11" s="87">
        <v>139645.78000000003</v>
      </c>
      <c r="F11" s="87">
        <v>133585.08000000002</v>
      </c>
      <c r="G11" s="87">
        <v>174481.50000000003</v>
      </c>
      <c r="H11" s="87">
        <v>178079.14</v>
      </c>
      <c r="I11" s="87">
        <v>7548</v>
      </c>
      <c r="J11" s="87">
        <v>8238</v>
      </c>
      <c r="K11" s="87">
        <v>7864</v>
      </c>
      <c r="L11" s="87">
        <v>760</v>
      </c>
      <c r="M11" s="87">
        <v>760</v>
      </c>
      <c r="N11" s="87">
        <v>760</v>
      </c>
      <c r="O11" s="87">
        <v>0</v>
      </c>
      <c r="P11" s="87">
        <v>0</v>
      </c>
      <c r="Q11" s="87">
        <v>0</v>
      </c>
      <c r="R11" s="87">
        <v>0</v>
      </c>
      <c r="S11" s="87">
        <v>8130.79</v>
      </c>
      <c r="T11" s="87">
        <v>0</v>
      </c>
      <c r="U11" s="87">
        <v>0</v>
      </c>
      <c r="V11" s="87">
        <v>0</v>
      </c>
      <c r="W11" s="87">
        <v>0</v>
      </c>
      <c r="X11" s="87">
        <v>345</v>
      </c>
      <c r="Y11" s="87">
        <v>345</v>
      </c>
      <c r="Z11" s="87">
        <v>0</v>
      </c>
      <c r="AA11" s="87">
        <v>181035.2</v>
      </c>
      <c r="AB11" s="87">
        <v>177222.84</v>
      </c>
      <c r="AC11" s="87">
        <v>147509.78000000003</v>
      </c>
      <c r="AD11" s="87">
        <v>134690.08000000002</v>
      </c>
      <c r="AE11" s="87">
        <v>183717.29</v>
      </c>
      <c r="AF11" s="87">
        <v>178839.14</v>
      </c>
    </row>
    <row r="12" spans="1:32" x14ac:dyDescent="0.25">
      <c r="A12" s="86">
        <v>5</v>
      </c>
      <c r="B12" s="75" t="s">
        <v>309</v>
      </c>
      <c r="C12" s="87">
        <v>340819.95</v>
      </c>
      <c r="D12" s="87">
        <v>342392.6</v>
      </c>
      <c r="E12" s="87">
        <v>348065.79000000004</v>
      </c>
      <c r="F12" s="87">
        <v>496977.58999999997</v>
      </c>
      <c r="G12" s="87">
        <v>717544.77</v>
      </c>
      <c r="H12" s="87">
        <v>1071507.8500000001</v>
      </c>
      <c r="I12" s="87">
        <v>2817</v>
      </c>
      <c r="J12" s="87">
        <v>3139</v>
      </c>
      <c r="K12" s="87">
        <v>2682</v>
      </c>
      <c r="L12" s="87">
        <v>0</v>
      </c>
      <c r="M12" s="87">
        <v>0</v>
      </c>
      <c r="N12" s="87">
        <v>0</v>
      </c>
      <c r="O12" s="87">
        <v>2082</v>
      </c>
      <c r="P12" s="87">
        <v>2319</v>
      </c>
      <c r="Q12" s="87">
        <v>2208</v>
      </c>
      <c r="R12" s="87">
        <v>0</v>
      </c>
      <c r="S12" s="87">
        <v>131837.93</v>
      </c>
      <c r="T12" s="87">
        <v>127723</v>
      </c>
      <c r="U12" s="87">
        <v>68590</v>
      </c>
      <c r="V12" s="87">
        <v>65531</v>
      </c>
      <c r="W12" s="87">
        <v>45315</v>
      </c>
      <c r="X12" s="87">
        <v>45000</v>
      </c>
      <c r="Y12" s="87">
        <v>0</v>
      </c>
      <c r="Z12" s="87">
        <v>0</v>
      </c>
      <c r="AA12" s="87">
        <v>414308.95</v>
      </c>
      <c r="AB12" s="87">
        <v>413381.6</v>
      </c>
      <c r="AC12" s="87">
        <v>398270.79000000004</v>
      </c>
      <c r="AD12" s="87">
        <v>541977.59</v>
      </c>
      <c r="AE12" s="87">
        <v>849382.7</v>
      </c>
      <c r="AF12" s="87">
        <v>1199230.8500000001</v>
      </c>
    </row>
  </sheetData>
  <mergeCells count="6">
    <mergeCell ref="AA5:AF5"/>
    <mergeCell ref="A1:D1"/>
    <mergeCell ref="C5:H5"/>
    <mergeCell ref="I5:N5"/>
    <mergeCell ref="O5:T5"/>
    <mergeCell ref="U5:Z5"/>
  </mergeCells>
  <hyperlinks>
    <hyperlink ref="A1" location="'Satura rādītājs'!A1" display="ATGRIEZTIES UZ SATURA RĀDĪTĀJU" xr:uid="{0208919B-9940-44FB-A2C4-B7C219560077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4E71D-B453-467D-96CC-E7905EC074E2}">
  <sheetPr>
    <tabColor theme="9" tint="-0.249977111117893"/>
  </sheetPr>
  <dimension ref="A1:Z12"/>
  <sheetViews>
    <sheetView zoomScaleNormal="100" workbookViewId="0">
      <selection sqref="A1:D1"/>
    </sheetView>
  </sheetViews>
  <sheetFormatPr defaultColWidth="8.42578125" defaultRowHeight="15" x14ac:dyDescent="0.25"/>
  <cols>
    <col min="1" max="1" width="6.140625" style="131" customWidth="1"/>
    <col min="2" max="2" width="22.85546875" style="131" bestFit="1" customWidth="1"/>
    <col min="3" max="3" width="12.42578125" style="787" customWidth="1"/>
    <col min="4" max="8" width="13.42578125" style="787" bestFit="1" customWidth="1"/>
    <col min="9" max="9" width="9.140625" style="789" customWidth="1"/>
    <col min="10" max="11" width="10.85546875" style="789" customWidth="1"/>
    <col min="12" max="12" width="8.85546875" style="789" customWidth="1"/>
    <col min="13" max="14" width="8.42578125" style="789" customWidth="1"/>
    <col min="15" max="20" width="6.42578125" style="131" customWidth="1"/>
    <col min="21" max="21" width="8.140625" style="131" customWidth="1"/>
    <col min="22" max="22" width="7.85546875" style="131" customWidth="1"/>
    <col min="23" max="23" width="7.140625" style="131" customWidth="1"/>
    <col min="24" max="24" width="7.42578125" style="131" customWidth="1"/>
    <col min="25" max="25" width="8" style="131" customWidth="1"/>
    <col min="26" max="26" width="7.42578125" style="131" customWidth="1"/>
    <col min="27" max="16384" width="8.42578125" style="131"/>
  </cols>
  <sheetData>
    <row r="1" spans="1:26" ht="18.75" x14ac:dyDescent="0.25">
      <c r="A1" s="1426" t="s">
        <v>84</v>
      </c>
      <c r="B1" s="1426"/>
      <c r="C1" s="1426"/>
      <c r="D1" s="1426"/>
    </row>
    <row r="2" spans="1:26" ht="23.25" x14ac:dyDescent="0.25">
      <c r="A2" s="1135"/>
    </row>
    <row r="3" spans="1:26" ht="20.25" x14ac:dyDescent="0.3">
      <c r="A3" s="786" t="s">
        <v>435</v>
      </c>
      <c r="D3" s="788"/>
      <c r="J3" s="790"/>
      <c r="P3" s="782"/>
      <c r="V3" s="782"/>
    </row>
    <row r="5" spans="1:26" ht="43.5" customHeight="1" x14ac:dyDescent="0.25">
      <c r="A5" s="783" t="s">
        <v>285</v>
      </c>
      <c r="B5" s="783" t="s">
        <v>386</v>
      </c>
      <c r="C5" s="1610" t="s">
        <v>436</v>
      </c>
      <c r="D5" s="1611"/>
      <c r="E5" s="1611"/>
      <c r="F5" s="1611"/>
      <c r="G5" s="1611"/>
      <c r="H5" s="1612"/>
      <c r="I5" s="1613" t="s">
        <v>437</v>
      </c>
      <c r="J5" s="1614"/>
      <c r="K5" s="1614"/>
      <c r="L5" s="1614"/>
      <c r="M5" s="1614"/>
      <c r="N5" s="1615"/>
      <c r="O5" s="1575" t="s">
        <v>438</v>
      </c>
      <c r="P5" s="1459"/>
      <c r="Q5" s="1459"/>
      <c r="R5" s="1459"/>
      <c r="S5" s="1459"/>
      <c r="T5" s="1460"/>
      <c r="U5" s="1575" t="s">
        <v>439</v>
      </c>
      <c r="V5" s="1459"/>
      <c r="W5" s="1459"/>
      <c r="X5" s="1459"/>
      <c r="Y5" s="1459"/>
      <c r="Z5" s="1460"/>
    </row>
    <row r="6" spans="1:26" x14ac:dyDescent="0.25">
      <c r="A6" s="783"/>
      <c r="B6" s="783"/>
      <c r="C6" s="791">
        <v>2018</v>
      </c>
      <c r="D6" s="791">
        <v>2019</v>
      </c>
      <c r="E6" s="791">
        <v>2020</v>
      </c>
      <c r="F6" s="791">
        <v>2021</v>
      </c>
      <c r="G6" s="791">
        <v>2022</v>
      </c>
      <c r="H6" s="791">
        <v>2023</v>
      </c>
      <c r="I6" s="791">
        <v>2018</v>
      </c>
      <c r="J6" s="791">
        <v>2019</v>
      </c>
      <c r="K6" s="791">
        <v>2020</v>
      </c>
      <c r="L6" s="791">
        <v>2021</v>
      </c>
      <c r="M6" s="791">
        <v>2022</v>
      </c>
      <c r="N6" s="791">
        <v>2023</v>
      </c>
      <c r="O6" s="784">
        <v>2018</v>
      </c>
      <c r="P6" s="784">
        <v>2019</v>
      </c>
      <c r="Q6" s="784">
        <v>2020</v>
      </c>
      <c r="R6" s="784">
        <v>2021</v>
      </c>
      <c r="S6" s="784">
        <v>2022</v>
      </c>
      <c r="T6" s="784">
        <v>2023</v>
      </c>
      <c r="U6" s="784">
        <v>2018</v>
      </c>
      <c r="V6" s="784">
        <v>2019</v>
      </c>
      <c r="W6" s="784">
        <v>2020</v>
      </c>
      <c r="X6" s="784">
        <v>2021</v>
      </c>
      <c r="Y6" s="784">
        <v>2022</v>
      </c>
      <c r="Z6" s="784">
        <v>2023</v>
      </c>
    </row>
    <row r="7" spans="1:26" x14ac:dyDescent="0.25">
      <c r="A7" s="785">
        <v>0</v>
      </c>
      <c r="B7" s="785" t="s">
        <v>230</v>
      </c>
      <c r="C7" s="792">
        <v>19544581.489999998</v>
      </c>
      <c r="D7" s="792">
        <v>21819991.350000005</v>
      </c>
      <c r="E7" s="792">
        <v>22512614.468999997</v>
      </c>
      <c r="F7" s="792">
        <v>29671396.159999996</v>
      </c>
      <c r="G7" s="792">
        <v>32546084.439999998</v>
      </c>
      <c r="H7" s="792">
        <v>42127868.659999989</v>
      </c>
      <c r="I7" s="792">
        <v>16754</v>
      </c>
      <c r="J7" s="792">
        <v>17239</v>
      </c>
      <c r="K7" s="792">
        <v>17062</v>
      </c>
      <c r="L7" s="792">
        <v>17667</v>
      </c>
      <c r="M7" s="792">
        <v>17775</v>
      </c>
      <c r="N7" s="792">
        <v>17851</v>
      </c>
      <c r="O7" s="785">
        <v>84</v>
      </c>
      <c r="P7" s="785">
        <v>70</v>
      </c>
      <c r="Q7" s="785">
        <v>71</v>
      </c>
      <c r="R7" s="785">
        <v>293</v>
      </c>
      <c r="S7" s="785">
        <v>585</v>
      </c>
      <c r="T7" s="785">
        <v>873</v>
      </c>
      <c r="U7" s="785">
        <v>16670</v>
      </c>
      <c r="V7" s="785">
        <v>17169</v>
      </c>
      <c r="W7" s="785">
        <v>16991</v>
      </c>
      <c r="X7" s="785">
        <v>17374</v>
      </c>
      <c r="Y7" s="785">
        <v>17190</v>
      </c>
      <c r="Z7" s="785">
        <v>16978</v>
      </c>
    </row>
    <row r="8" spans="1:26" x14ac:dyDescent="0.25">
      <c r="A8" s="86">
        <v>1</v>
      </c>
      <c r="B8" s="521" t="s">
        <v>305</v>
      </c>
      <c r="C8" s="87">
        <v>15527514.460000001</v>
      </c>
      <c r="D8" s="87">
        <v>17307917.560000002</v>
      </c>
      <c r="E8" s="87">
        <v>17745329.769999996</v>
      </c>
      <c r="F8" s="87">
        <v>24829161.359999996</v>
      </c>
      <c r="G8" s="87">
        <v>27802899.499999996</v>
      </c>
      <c r="H8" s="87">
        <v>36392074.61999999</v>
      </c>
      <c r="I8" s="88">
        <v>11848</v>
      </c>
      <c r="J8" s="88">
        <v>12346</v>
      </c>
      <c r="K8" s="88">
        <v>12211</v>
      </c>
      <c r="L8" s="88">
        <v>12570</v>
      </c>
      <c r="M8" s="88">
        <v>12799</v>
      </c>
      <c r="N8" s="88">
        <v>12929</v>
      </c>
      <c r="O8" s="88">
        <v>67</v>
      </c>
      <c r="P8" s="88">
        <v>66</v>
      </c>
      <c r="Q8" s="88">
        <v>63</v>
      </c>
      <c r="R8" s="88">
        <v>262</v>
      </c>
      <c r="S8" s="88">
        <v>475</v>
      </c>
      <c r="T8" s="88">
        <v>682</v>
      </c>
      <c r="U8" s="88">
        <v>11781</v>
      </c>
      <c r="V8" s="88">
        <v>12280</v>
      </c>
      <c r="W8" s="88">
        <v>12148</v>
      </c>
      <c r="X8" s="88">
        <v>12308</v>
      </c>
      <c r="Y8" s="88">
        <v>12324</v>
      </c>
      <c r="Z8" s="88">
        <v>12247</v>
      </c>
    </row>
    <row r="9" spans="1:26" x14ac:dyDescent="0.25">
      <c r="A9" s="86">
        <v>2</v>
      </c>
      <c r="B9" s="521" t="s">
        <v>306</v>
      </c>
      <c r="C9" s="87">
        <v>1179666.27</v>
      </c>
      <c r="D9" s="87">
        <v>1329260.3499999999</v>
      </c>
      <c r="E9" s="87">
        <v>1450897.03</v>
      </c>
      <c r="F9" s="87">
        <v>1467773.46</v>
      </c>
      <c r="G9" s="87">
        <v>1489852.2600000002</v>
      </c>
      <c r="H9" s="87">
        <v>1856400.14</v>
      </c>
      <c r="I9" s="88">
        <v>1616</v>
      </c>
      <c r="J9" s="88">
        <v>1641</v>
      </c>
      <c r="K9" s="88">
        <v>1460</v>
      </c>
      <c r="L9" s="88">
        <v>1417</v>
      </c>
      <c r="M9" s="88">
        <v>1703</v>
      </c>
      <c r="N9" s="88">
        <v>1678</v>
      </c>
      <c r="O9" s="88">
        <v>3</v>
      </c>
      <c r="P9" s="88">
        <v>3</v>
      </c>
      <c r="Q9" s="88">
        <v>1</v>
      </c>
      <c r="R9" s="88">
        <v>28</v>
      </c>
      <c r="S9" s="88">
        <v>52</v>
      </c>
      <c r="T9" s="88">
        <v>36</v>
      </c>
      <c r="U9" s="88">
        <v>1613</v>
      </c>
      <c r="V9" s="88">
        <v>1638</v>
      </c>
      <c r="W9" s="88">
        <v>1459</v>
      </c>
      <c r="X9" s="88">
        <v>1389</v>
      </c>
      <c r="Y9" s="88">
        <v>1651</v>
      </c>
      <c r="Z9" s="88">
        <v>1642</v>
      </c>
    </row>
    <row r="10" spans="1:26" x14ac:dyDescent="0.25">
      <c r="A10" s="86">
        <v>3</v>
      </c>
      <c r="B10" s="521" t="s">
        <v>307</v>
      </c>
      <c r="C10" s="87">
        <v>1127220.55</v>
      </c>
      <c r="D10" s="87">
        <v>1421744.2200000002</v>
      </c>
      <c r="E10" s="87">
        <v>1373910.55</v>
      </c>
      <c r="F10" s="87">
        <v>1134492.07</v>
      </c>
      <c r="G10" s="87">
        <v>1128496.6199999999</v>
      </c>
      <c r="H10" s="87">
        <v>1393947.78</v>
      </c>
      <c r="I10" s="88">
        <v>1116</v>
      </c>
      <c r="J10" s="88">
        <v>1085</v>
      </c>
      <c r="K10" s="88">
        <v>1147</v>
      </c>
      <c r="L10" s="88">
        <v>1081</v>
      </c>
      <c r="M10" s="88">
        <v>1087</v>
      </c>
      <c r="N10" s="88">
        <v>1113</v>
      </c>
      <c r="O10" s="88">
        <v>0</v>
      </c>
      <c r="P10" s="88">
        <v>0</v>
      </c>
      <c r="Q10" s="88">
        <v>0</v>
      </c>
      <c r="R10" s="88">
        <v>0</v>
      </c>
      <c r="S10" s="88">
        <v>24</v>
      </c>
      <c r="T10" s="88">
        <v>78</v>
      </c>
      <c r="U10" s="88">
        <v>1116</v>
      </c>
      <c r="V10" s="88">
        <v>1085</v>
      </c>
      <c r="W10" s="88">
        <v>1147</v>
      </c>
      <c r="X10" s="88">
        <v>1081</v>
      </c>
      <c r="Y10" s="88">
        <v>1063</v>
      </c>
      <c r="Z10" s="88">
        <v>1035</v>
      </c>
    </row>
    <row r="11" spans="1:26" x14ac:dyDescent="0.25">
      <c r="A11" s="86">
        <v>4</v>
      </c>
      <c r="B11" s="521" t="s">
        <v>308</v>
      </c>
      <c r="C11" s="87">
        <v>977351.07999999984</v>
      </c>
      <c r="D11" s="87">
        <v>1035557.7100000001</v>
      </c>
      <c r="E11" s="87">
        <v>1100925.639</v>
      </c>
      <c r="F11" s="87">
        <v>1287749.07</v>
      </c>
      <c r="G11" s="87">
        <v>1030855.59</v>
      </c>
      <c r="H11" s="87">
        <v>1169479.4800000002</v>
      </c>
      <c r="I11" s="88">
        <v>1387</v>
      </c>
      <c r="J11" s="88">
        <v>1316</v>
      </c>
      <c r="K11" s="88">
        <v>1321</v>
      </c>
      <c r="L11" s="88">
        <v>1353</v>
      </c>
      <c r="M11" s="88">
        <v>1209</v>
      </c>
      <c r="N11" s="88">
        <v>1083</v>
      </c>
      <c r="O11" s="88">
        <v>0</v>
      </c>
      <c r="P11" s="88">
        <v>0</v>
      </c>
      <c r="Q11" s="88">
        <v>1</v>
      </c>
      <c r="R11" s="88">
        <v>3</v>
      </c>
      <c r="S11" s="88">
        <v>5</v>
      </c>
      <c r="T11" s="88">
        <v>5</v>
      </c>
      <c r="U11" s="88">
        <v>1387</v>
      </c>
      <c r="V11" s="88">
        <v>1316</v>
      </c>
      <c r="W11" s="88">
        <v>1320</v>
      </c>
      <c r="X11" s="88">
        <v>1350</v>
      </c>
      <c r="Y11" s="88">
        <v>1204</v>
      </c>
      <c r="Z11" s="88">
        <v>1078</v>
      </c>
    </row>
    <row r="12" spans="1:26" x14ac:dyDescent="0.25">
      <c r="A12" s="86">
        <v>5</v>
      </c>
      <c r="B12" s="521" t="s">
        <v>309</v>
      </c>
      <c r="C12" s="87">
        <v>732829.12999999989</v>
      </c>
      <c r="D12" s="87">
        <v>725511.51</v>
      </c>
      <c r="E12" s="87">
        <v>841551.48</v>
      </c>
      <c r="F12" s="87">
        <v>952220.2</v>
      </c>
      <c r="G12" s="87">
        <v>1093980.4700000002</v>
      </c>
      <c r="H12" s="87">
        <v>1315966.6399999999</v>
      </c>
      <c r="I12" s="88">
        <v>787</v>
      </c>
      <c r="J12" s="88">
        <v>851</v>
      </c>
      <c r="K12" s="88">
        <v>923</v>
      </c>
      <c r="L12" s="88">
        <v>1246</v>
      </c>
      <c r="M12" s="88">
        <v>977</v>
      </c>
      <c r="N12" s="88">
        <v>1048</v>
      </c>
      <c r="O12" s="88">
        <v>14</v>
      </c>
      <c r="P12" s="88">
        <v>1</v>
      </c>
      <c r="Q12" s="88">
        <v>6</v>
      </c>
      <c r="R12" s="88">
        <v>0</v>
      </c>
      <c r="S12" s="88">
        <v>29</v>
      </c>
      <c r="T12" s="88">
        <v>72</v>
      </c>
      <c r="U12" s="88">
        <v>773</v>
      </c>
      <c r="V12" s="88">
        <v>850</v>
      </c>
      <c r="W12" s="88">
        <v>917</v>
      </c>
      <c r="X12" s="88">
        <v>1246</v>
      </c>
      <c r="Y12" s="88">
        <v>948</v>
      </c>
      <c r="Z12" s="88">
        <v>976</v>
      </c>
    </row>
  </sheetData>
  <mergeCells count="5">
    <mergeCell ref="C5:H5"/>
    <mergeCell ref="I5:N5"/>
    <mergeCell ref="O5:T5"/>
    <mergeCell ref="U5:Z5"/>
    <mergeCell ref="A1:D1"/>
  </mergeCells>
  <hyperlinks>
    <hyperlink ref="A1" location="'Satura rādītājs'!A1" display="ATGRIEZTIES UZ SATURA RĀDĪTĀJU" xr:uid="{B6CFDB00-5727-49BB-9684-41365DEEB063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D4368-B914-40CD-8DB6-341889C57DD6}">
  <sheetPr>
    <tabColor rgb="FFFF0000"/>
  </sheetPr>
  <dimension ref="A1:Z42"/>
  <sheetViews>
    <sheetView zoomScaleNormal="100" workbookViewId="0">
      <selection activeCell="F15" sqref="F15"/>
    </sheetView>
  </sheetViews>
  <sheetFormatPr defaultColWidth="8.42578125" defaultRowHeight="15" x14ac:dyDescent="0.25"/>
  <cols>
    <col min="1" max="1" width="6.140625" style="131" customWidth="1"/>
    <col min="2" max="2" width="22.85546875" style="131" bestFit="1" customWidth="1"/>
    <col min="3" max="8" width="13.42578125" style="787" bestFit="1" customWidth="1"/>
    <col min="9" max="20" width="13.42578125" style="787" customWidth="1"/>
    <col min="21" max="26" width="7.42578125" style="789" bestFit="1" customWidth="1"/>
    <col min="27" max="16384" width="8.42578125" style="131"/>
  </cols>
  <sheetData>
    <row r="1" spans="1:26" ht="18.75" x14ac:dyDescent="0.25">
      <c r="A1" s="1426" t="s">
        <v>84</v>
      </c>
      <c r="B1" s="1426"/>
      <c r="C1" s="1426"/>
      <c r="D1" s="1426"/>
    </row>
    <row r="2" spans="1:26" ht="23.25" x14ac:dyDescent="0.25">
      <c r="A2" s="1135"/>
    </row>
    <row r="3" spans="1:26" s="244" customFormat="1" ht="20.25" x14ac:dyDescent="0.3">
      <c r="A3" s="244" t="s">
        <v>440</v>
      </c>
      <c r="C3" s="793"/>
      <c r="D3" s="793"/>
      <c r="E3" s="793"/>
      <c r="F3" s="793"/>
      <c r="G3" s="793"/>
      <c r="H3" s="793"/>
      <c r="I3" s="793"/>
      <c r="J3" s="793"/>
      <c r="K3" s="793"/>
      <c r="L3" s="793"/>
      <c r="M3" s="793"/>
      <c r="N3" s="793"/>
      <c r="O3" s="793"/>
      <c r="P3" s="793"/>
      <c r="Q3" s="793"/>
      <c r="R3" s="793"/>
      <c r="S3" s="793"/>
      <c r="T3" s="793"/>
      <c r="U3" s="794"/>
      <c r="V3" s="794"/>
      <c r="W3" s="794"/>
      <c r="X3" s="794"/>
      <c r="Y3" s="794"/>
      <c r="Z3" s="794"/>
    </row>
    <row r="4" spans="1:26" s="244" customFormat="1" ht="20.25" x14ac:dyDescent="0.3">
      <c r="C4" s="793"/>
      <c r="D4" s="793"/>
      <c r="E4" s="793"/>
      <c r="F4" s="793"/>
      <c r="G4" s="793"/>
      <c r="H4" s="793"/>
      <c r="I4" s="793"/>
      <c r="J4" s="793"/>
      <c r="K4" s="793"/>
      <c r="L4" s="793"/>
      <c r="M4" s="793"/>
      <c r="N4" s="793"/>
      <c r="O4" s="793"/>
      <c r="P4" s="793"/>
      <c r="Q4" s="793"/>
      <c r="R4" s="793"/>
      <c r="S4" s="793"/>
      <c r="T4" s="793"/>
      <c r="U4" s="794"/>
      <c r="V4" s="794"/>
      <c r="W4" s="794"/>
      <c r="X4" s="794"/>
      <c r="Y4" s="794"/>
      <c r="Z4" s="794"/>
    </row>
    <row r="5" spans="1:26" ht="27.6" customHeight="1" x14ac:dyDescent="0.3">
      <c r="A5" s="76" t="s">
        <v>441</v>
      </c>
      <c r="D5" s="788"/>
      <c r="V5" s="790"/>
    </row>
    <row r="6" spans="1:26" x14ac:dyDescent="0.25">
      <c r="A6" s="783" t="s">
        <v>285</v>
      </c>
      <c r="B6" s="783" t="s">
        <v>386</v>
      </c>
      <c r="C6" s="1610" t="s">
        <v>442</v>
      </c>
      <c r="D6" s="1611"/>
      <c r="E6" s="1611"/>
      <c r="F6" s="1611"/>
      <c r="G6" s="1611"/>
      <c r="H6" s="1612"/>
      <c r="I6" s="1610" t="s">
        <v>345</v>
      </c>
      <c r="J6" s="1459"/>
      <c r="K6" s="1459"/>
      <c r="L6" s="1459"/>
      <c r="M6" s="1459"/>
      <c r="N6" s="1459"/>
      <c r="O6" s="1611" t="s">
        <v>346</v>
      </c>
      <c r="P6" s="1459"/>
      <c r="Q6" s="1459"/>
      <c r="R6" s="1459"/>
      <c r="S6" s="1459"/>
      <c r="T6" s="1460"/>
      <c r="U6" s="1613" t="s">
        <v>443</v>
      </c>
      <c r="V6" s="1614"/>
      <c r="W6" s="1614"/>
      <c r="X6" s="1614"/>
      <c r="Y6" s="1614"/>
      <c r="Z6" s="1615"/>
    </row>
    <row r="7" spans="1:26" x14ac:dyDescent="0.25">
      <c r="A7" s="783"/>
      <c r="B7" s="783"/>
      <c r="C7" s="791">
        <v>2018</v>
      </c>
      <c r="D7" s="791">
        <v>2019</v>
      </c>
      <c r="E7" s="791">
        <v>2020</v>
      </c>
      <c r="F7" s="791">
        <v>2021</v>
      </c>
      <c r="G7" s="791">
        <v>2022</v>
      </c>
      <c r="H7" s="791">
        <v>2023</v>
      </c>
      <c r="I7" s="791">
        <v>2018</v>
      </c>
      <c r="J7" s="791">
        <v>2019</v>
      </c>
      <c r="K7" s="791">
        <v>2020</v>
      </c>
      <c r="L7" s="791">
        <v>2021</v>
      </c>
      <c r="M7" s="791">
        <v>2022</v>
      </c>
      <c r="N7" s="791">
        <v>2023</v>
      </c>
      <c r="O7" s="791">
        <v>2018</v>
      </c>
      <c r="P7" s="791">
        <v>2019</v>
      </c>
      <c r="Q7" s="791">
        <v>2020</v>
      </c>
      <c r="R7" s="791">
        <v>2021</v>
      </c>
      <c r="S7" s="791">
        <v>2022</v>
      </c>
      <c r="T7" s="791">
        <v>2023</v>
      </c>
      <c r="U7" s="791">
        <v>2018</v>
      </c>
      <c r="V7" s="791">
        <v>2019</v>
      </c>
      <c r="W7" s="791">
        <v>2020</v>
      </c>
      <c r="X7" s="791">
        <v>2021</v>
      </c>
      <c r="Y7" s="791">
        <v>2022</v>
      </c>
      <c r="Z7" s="791">
        <v>2023</v>
      </c>
    </row>
    <row r="8" spans="1:26" x14ac:dyDescent="0.25">
      <c r="A8" s="785"/>
      <c r="B8" s="785" t="s">
        <v>230</v>
      </c>
      <c r="C8" s="792">
        <f t="shared" ref="C8" si="0">SUM(C9:C13)</f>
        <v>978950.1</v>
      </c>
      <c r="D8" s="792">
        <f t="shared" ref="D8" si="1">SUM(D9:D13)</f>
        <v>1091299.78</v>
      </c>
      <c r="E8" s="792">
        <f t="shared" ref="E8" si="2">SUM(E9:E13)</f>
        <v>1246575.51</v>
      </c>
      <c r="F8" s="792">
        <f t="shared" ref="F8" si="3">SUM(F9:F13)</f>
        <v>827519.58000000007</v>
      </c>
      <c r="G8" s="792">
        <f t="shared" ref="G8" si="4">SUM(G9:G13)</f>
        <v>2218249.1300000004</v>
      </c>
      <c r="H8" s="792">
        <f t="shared" ref="H8" si="5">SUM(H9:H13)</f>
        <v>3057850.27</v>
      </c>
      <c r="I8" s="792">
        <f t="shared" ref="I8" si="6">SUM(I9:I13)</f>
        <v>252</v>
      </c>
      <c r="J8" s="792">
        <f t="shared" ref="J8" si="7">SUM(J9:J13)</f>
        <v>254</v>
      </c>
      <c r="K8" s="792">
        <f t="shared" ref="K8" si="8">SUM(K9:K13)</f>
        <v>268</v>
      </c>
      <c r="L8" s="792">
        <f t="shared" ref="L8" si="9">SUM(L9:L13)</f>
        <v>299</v>
      </c>
      <c r="M8" s="792">
        <f t="shared" ref="M8" si="10">SUM(M9:M13)</f>
        <v>463</v>
      </c>
      <c r="N8" s="792">
        <f t="shared" ref="N8" si="11">SUM(N9:N13)</f>
        <v>496</v>
      </c>
      <c r="O8" s="792">
        <f t="shared" ref="O8" si="12">SUM(O9:O13)</f>
        <v>1</v>
      </c>
      <c r="P8" s="792">
        <f t="shared" ref="P8" si="13">SUM(P9:P13)</f>
        <v>0</v>
      </c>
      <c r="Q8" s="792">
        <f t="shared" ref="Q8" si="14">SUM(Q9:Q13)</f>
        <v>0</v>
      </c>
      <c r="R8" s="792">
        <f t="shared" ref="R8" si="15">SUM(R9:R13)</f>
        <v>0</v>
      </c>
      <c r="S8" s="792">
        <f t="shared" ref="S8" si="16">SUM(S9:S13)</f>
        <v>3</v>
      </c>
      <c r="T8" s="792">
        <f t="shared" ref="T8" si="17">SUM(T9:T13)</f>
        <v>1</v>
      </c>
      <c r="U8" s="792">
        <f t="shared" ref="U8:Z8" si="18">SUM(U9:U13)</f>
        <v>253</v>
      </c>
      <c r="V8" s="792">
        <f t="shared" si="18"/>
        <v>254</v>
      </c>
      <c r="W8" s="792">
        <f t="shared" si="18"/>
        <v>268</v>
      </c>
      <c r="X8" s="792">
        <f t="shared" si="18"/>
        <v>299</v>
      </c>
      <c r="Y8" s="792">
        <f t="shared" si="18"/>
        <v>466</v>
      </c>
      <c r="Z8" s="792">
        <f t="shared" si="18"/>
        <v>497</v>
      </c>
    </row>
    <row r="9" spans="1:26" ht="15" customHeight="1" x14ac:dyDescent="0.25">
      <c r="A9" s="86">
        <v>1</v>
      </c>
      <c r="B9" s="521" t="s">
        <v>305</v>
      </c>
      <c r="C9" s="87">
        <v>518829.41</v>
      </c>
      <c r="D9" s="87">
        <v>607103.56999999995</v>
      </c>
      <c r="E9" s="87">
        <v>671287.49</v>
      </c>
      <c r="F9" s="87">
        <v>18</v>
      </c>
      <c r="G9" s="87">
        <v>1032445.9900000001</v>
      </c>
      <c r="H9" s="87">
        <v>1281930.7</v>
      </c>
      <c r="I9" s="87">
        <f>U9-O9</f>
        <v>161</v>
      </c>
      <c r="J9" s="87">
        <f t="shared" ref="J9:N9" si="19">V9-P9</f>
        <v>162</v>
      </c>
      <c r="K9" s="87">
        <f t="shared" si="19"/>
        <v>158</v>
      </c>
      <c r="L9" s="87">
        <f t="shared" si="19"/>
        <v>150</v>
      </c>
      <c r="M9" s="87">
        <f t="shared" si="19"/>
        <v>171</v>
      </c>
      <c r="N9" s="87">
        <f t="shared" si="19"/>
        <v>184</v>
      </c>
      <c r="O9" s="87">
        <v>0</v>
      </c>
      <c r="P9" s="87">
        <v>0</v>
      </c>
      <c r="Q9" s="87">
        <v>0</v>
      </c>
      <c r="R9" s="87">
        <v>0</v>
      </c>
      <c r="S9" s="87">
        <v>0</v>
      </c>
      <c r="T9" s="87">
        <v>0</v>
      </c>
      <c r="U9" s="88">
        <v>161</v>
      </c>
      <c r="V9" s="88">
        <v>162</v>
      </c>
      <c r="W9" s="88">
        <v>158</v>
      </c>
      <c r="X9" s="88">
        <v>150</v>
      </c>
      <c r="Y9" s="88">
        <v>171</v>
      </c>
      <c r="Z9" s="88">
        <v>184</v>
      </c>
    </row>
    <row r="10" spans="1:26" x14ac:dyDescent="0.25">
      <c r="A10" s="86">
        <v>2</v>
      </c>
      <c r="B10" s="521" t="s">
        <v>306</v>
      </c>
      <c r="C10" s="87">
        <v>110037.31</v>
      </c>
      <c r="D10" s="87">
        <v>117727.05</v>
      </c>
      <c r="E10" s="87">
        <v>132638.56</v>
      </c>
      <c r="F10" s="87">
        <v>226874.82</v>
      </c>
      <c r="G10" s="87">
        <v>258264.5</v>
      </c>
      <c r="H10" s="87">
        <v>514206.05000000005</v>
      </c>
      <c r="I10" s="87">
        <f t="shared" ref="I10:I13" si="20">U10-O10</f>
        <v>25</v>
      </c>
      <c r="J10" s="87">
        <f t="shared" ref="J10:J13" si="21">V10-P10</f>
        <v>29</v>
      </c>
      <c r="K10" s="87">
        <f t="shared" ref="K10:K13" si="22">W10-Q10</f>
        <v>27</v>
      </c>
      <c r="L10" s="87">
        <f t="shared" ref="L10:L13" si="23">X10-R10</f>
        <v>49</v>
      </c>
      <c r="M10" s="87">
        <f t="shared" ref="M10:M13" si="24">Y10-S10</f>
        <v>95</v>
      </c>
      <c r="N10" s="87">
        <f t="shared" ref="N10:N13" si="25">Z10-T10</f>
        <v>85</v>
      </c>
      <c r="O10" s="87">
        <v>0</v>
      </c>
      <c r="P10" s="87">
        <v>0</v>
      </c>
      <c r="Q10" s="87">
        <v>0</v>
      </c>
      <c r="R10" s="87">
        <v>0</v>
      </c>
      <c r="S10" s="87">
        <v>3</v>
      </c>
      <c r="T10" s="87">
        <v>1</v>
      </c>
      <c r="U10" s="88">
        <v>25</v>
      </c>
      <c r="V10" s="88">
        <v>29</v>
      </c>
      <c r="W10" s="88">
        <v>27</v>
      </c>
      <c r="X10" s="88">
        <v>49</v>
      </c>
      <c r="Y10" s="88">
        <v>98</v>
      </c>
      <c r="Z10" s="88">
        <v>86</v>
      </c>
    </row>
    <row r="11" spans="1:26" x14ac:dyDescent="0.25">
      <c r="A11" s="86">
        <v>3</v>
      </c>
      <c r="B11" s="521" t="s">
        <v>307</v>
      </c>
      <c r="C11" s="87">
        <v>96112.04</v>
      </c>
      <c r="D11" s="87">
        <v>85550</v>
      </c>
      <c r="E11" s="87">
        <v>101521</v>
      </c>
      <c r="F11" s="87">
        <v>140399.82</v>
      </c>
      <c r="G11" s="87">
        <v>203870.94999999998</v>
      </c>
      <c r="H11" s="87">
        <v>272316.31</v>
      </c>
      <c r="I11" s="87">
        <f t="shared" si="20"/>
        <v>24</v>
      </c>
      <c r="J11" s="87">
        <f t="shared" si="21"/>
        <v>21</v>
      </c>
      <c r="K11" s="87">
        <f t="shared" si="22"/>
        <v>28</v>
      </c>
      <c r="L11" s="87">
        <f t="shared" si="23"/>
        <v>37</v>
      </c>
      <c r="M11" s="87">
        <f t="shared" si="24"/>
        <v>68</v>
      </c>
      <c r="N11" s="87">
        <f t="shared" si="25"/>
        <v>80</v>
      </c>
      <c r="O11" s="87">
        <v>1</v>
      </c>
      <c r="P11" s="87">
        <v>0</v>
      </c>
      <c r="Q11" s="87">
        <v>0</v>
      </c>
      <c r="R11" s="87">
        <v>0</v>
      </c>
      <c r="S11" s="87">
        <v>0</v>
      </c>
      <c r="T11" s="87">
        <v>0</v>
      </c>
      <c r="U11" s="88">
        <v>25</v>
      </c>
      <c r="V11" s="88">
        <v>21</v>
      </c>
      <c r="W11" s="88">
        <v>28</v>
      </c>
      <c r="X11" s="88">
        <v>37</v>
      </c>
      <c r="Y11" s="88">
        <v>68</v>
      </c>
      <c r="Z11" s="88">
        <v>80</v>
      </c>
    </row>
    <row r="12" spans="1:26" x14ac:dyDescent="0.25">
      <c r="A12" s="86">
        <v>4</v>
      </c>
      <c r="B12" s="521" t="s">
        <v>308</v>
      </c>
      <c r="C12" s="87">
        <v>16750.34</v>
      </c>
      <c r="D12" s="87">
        <v>7436.16</v>
      </c>
      <c r="E12" s="87">
        <v>15836.98</v>
      </c>
      <c r="F12" s="87">
        <v>40600.449999999997</v>
      </c>
      <c r="G12" s="87">
        <v>225074.31</v>
      </c>
      <c r="H12" s="87">
        <v>175277.9</v>
      </c>
      <c r="I12" s="87">
        <f t="shared" si="20"/>
        <v>5</v>
      </c>
      <c r="J12" s="87">
        <f t="shared" si="21"/>
        <v>3</v>
      </c>
      <c r="K12" s="87">
        <f t="shared" si="22"/>
        <v>4</v>
      </c>
      <c r="L12" s="87">
        <f t="shared" si="23"/>
        <v>6</v>
      </c>
      <c r="M12" s="87">
        <f t="shared" si="24"/>
        <v>47</v>
      </c>
      <c r="N12" s="87">
        <f t="shared" si="25"/>
        <v>47</v>
      </c>
      <c r="O12" s="87">
        <v>0</v>
      </c>
      <c r="P12" s="87">
        <v>0</v>
      </c>
      <c r="Q12" s="87">
        <v>0</v>
      </c>
      <c r="R12" s="87">
        <v>0</v>
      </c>
      <c r="S12" s="87">
        <v>0</v>
      </c>
      <c r="T12" s="87">
        <v>0</v>
      </c>
      <c r="U12" s="88">
        <v>5</v>
      </c>
      <c r="V12" s="88">
        <v>3</v>
      </c>
      <c r="W12" s="88">
        <v>4</v>
      </c>
      <c r="X12" s="88">
        <v>6</v>
      </c>
      <c r="Y12" s="88">
        <v>47</v>
      </c>
      <c r="Z12" s="88">
        <v>47</v>
      </c>
    </row>
    <row r="13" spans="1:26" x14ac:dyDescent="0.25">
      <c r="A13" s="86">
        <v>5</v>
      </c>
      <c r="B13" s="521" t="s">
        <v>309</v>
      </c>
      <c r="C13" s="87">
        <v>237221</v>
      </c>
      <c r="D13" s="87">
        <v>273483</v>
      </c>
      <c r="E13" s="87">
        <v>325291.48</v>
      </c>
      <c r="F13" s="87">
        <v>419626.49</v>
      </c>
      <c r="G13" s="87">
        <v>498593.38</v>
      </c>
      <c r="H13" s="87">
        <v>814119.30999999994</v>
      </c>
      <c r="I13" s="87">
        <f t="shared" si="20"/>
        <v>37</v>
      </c>
      <c r="J13" s="87">
        <f t="shared" si="21"/>
        <v>39</v>
      </c>
      <c r="K13" s="87">
        <f t="shared" si="22"/>
        <v>51</v>
      </c>
      <c r="L13" s="87">
        <f t="shared" si="23"/>
        <v>57</v>
      </c>
      <c r="M13" s="87">
        <f t="shared" si="24"/>
        <v>82</v>
      </c>
      <c r="N13" s="87">
        <f t="shared" si="25"/>
        <v>100</v>
      </c>
      <c r="O13" s="87">
        <v>0</v>
      </c>
      <c r="P13" s="87">
        <v>0</v>
      </c>
      <c r="Q13" s="87">
        <v>0</v>
      </c>
      <c r="R13" s="87">
        <v>0</v>
      </c>
      <c r="S13" s="87">
        <v>0</v>
      </c>
      <c r="T13" s="87">
        <v>0</v>
      </c>
      <c r="U13" s="88">
        <v>37</v>
      </c>
      <c r="V13" s="88">
        <v>39</v>
      </c>
      <c r="W13" s="88">
        <v>51</v>
      </c>
      <c r="X13" s="88">
        <v>57</v>
      </c>
      <c r="Y13" s="88">
        <v>82</v>
      </c>
      <c r="Z13" s="88">
        <v>100</v>
      </c>
    </row>
    <row r="14" spans="1:26" x14ac:dyDescent="0.25"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1"/>
      <c r="O14" s="131"/>
      <c r="P14" s="131"/>
      <c r="Q14" s="131"/>
      <c r="R14" s="131"/>
      <c r="S14" s="131"/>
      <c r="T14" s="131"/>
      <c r="U14" s="131"/>
      <c r="V14" s="131"/>
      <c r="W14" s="131"/>
      <c r="X14" s="131"/>
      <c r="Y14" s="131"/>
      <c r="Z14" s="131"/>
    </row>
    <row r="15" spans="1:26" x14ac:dyDescent="0.25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  <c r="R15" s="131"/>
      <c r="S15" s="131"/>
      <c r="T15" s="131"/>
      <c r="U15" s="131"/>
      <c r="V15" s="131"/>
      <c r="W15" s="131"/>
      <c r="X15" s="131"/>
      <c r="Y15" s="131"/>
      <c r="Z15" s="131"/>
    </row>
    <row r="16" spans="1:26" x14ac:dyDescent="0.25"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</row>
    <row r="17" s="131" customFormat="1" x14ac:dyDescent="0.25"/>
    <row r="18" s="131" customFormat="1" x14ac:dyDescent="0.25"/>
    <row r="19" s="131" customFormat="1" x14ac:dyDescent="0.25"/>
    <row r="20" s="131" customFormat="1" x14ac:dyDescent="0.25"/>
    <row r="21" s="131" customFormat="1" x14ac:dyDescent="0.25"/>
    <row r="22" s="131" customFormat="1" x14ac:dyDescent="0.25"/>
    <row r="23" s="131" customFormat="1" x14ac:dyDescent="0.25"/>
    <row r="24" s="131" customFormat="1" x14ac:dyDescent="0.25"/>
    <row r="25" s="131" customFormat="1" x14ac:dyDescent="0.25"/>
    <row r="26" s="131" customFormat="1" x14ac:dyDescent="0.25"/>
    <row r="27" s="131" customFormat="1" x14ac:dyDescent="0.25"/>
    <row r="28" s="131" customFormat="1" x14ac:dyDescent="0.25"/>
    <row r="29" s="131" customFormat="1" x14ac:dyDescent="0.25"/>
    <row r="30" s="131" customFormat="1" x14ac:dyDescent="0.25"/>
    <row r="31" s="131" customFormat="1" x14ac:dyDescent="0.25"/>
    <row r="32" s="131" customFormat="1" x14ac:dyDescent="0.25"/>
    <row r="33" s="131" customFormat="1" x14ac:dyDescent="0.25"/>
    <row r="34" s="131" customFormat="1" x14ac:dyDescent="0.25"/>
    <row r="35" s="131" customFormat="1" x14ac:dyDescent="0.25"/>
    <row r="36" s="131" customFormat="1" x14ac:dyDescent="0.25"/>
    <row r="37" s="131" customFormat="1" x14ac:dyDescent="0.25"/>
    <row r="38" s="131" customFormat="1" x14ac:dyDescent="0.25"/>
    <row r="39" s="131" customFormat="1" x14ac:dyDescent="0.25"/>
    <row r="40" s="131" customFormat="1" x14ac:dyDescent="0.25"/>
    <row r="41" s="131" customFormat="1" x14ac:dyDescent="0.25"/>
    <row r="42" s="131" customFormat="1" x14ac:dyDescent="0.25"/>
  </sheetData>
  <mergeCells count="5">
    <mergeCell ref="I6:N6"/>
    <mergeCell ref="C6:H6"/>
    <mergeCell ref="U6:Z6"/>
    <mergeCell ref="O6:T6"/>
    <mergeCell ref="A1:D1"/>
  </mergeCells>
  <hyperlinks>
    <hyperlink ref="A1" location="'Satura rādītājs'!A1" display="ATGRIEZTIES UZ SATURA RĀDĪTĀJU" xr:uid="{77D12B30-2897-4B74-A947-6E1123A6863C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94754-EBBF-4C66-B7A7-84BCB5AC8845}">
  <dimension ref="A1:AT142"/>
  <sheetViews>
    <sheetView topLeftCell="B1" zoomScaleNormal="100" workbookViewId="0">
      <selection sqref="A1:A1048576"/>
    </sheetView>
  </sheetViews>
  <sheetFormatPr defaultColWidth="9.42578125" defaultRowHeight="11.25" x14ac:dyDescent="0.2"/>
  <cols>
    <col min="1" max="1" width="4.140625" style="796" hidden="1" customWidth="1"/>
    <col min="2" max="3" width="9.42578125" style="795"/>
    <col min="4" max="19" width="10.42578125" style="795" bestFit="1" customWidth="1"/>
    <col min="20" max="22" width="9.42578125" style="795" bestFit="1" customWidth="1"/>
    <col min="23" max="23" width="10.42578125" style="795" bestFit="1" customWidth="1"/>
    <col min="24" max="16384" width="9.42578125" style="795"/>
  </cols>
  <sheetData>
    <row r="1" spans="1:46" ht="18.75" x14ac:dyDescent="0.2">
      <c r="A1" s="1145" t="s">
        <v>84</v>
      </c>
      <c r="B1" s="1426" t="s">
        <v>84</v>
      </c>
      <c r="C1" s="1426"/>
      <c r="D1" s="1426"/>
      <c r="E1" s="1426"/>
      <c r="F1" s="1426"/>
    </row>
    <row r="2" spans="1:46" ht="23.25" x14ac:dyDescent="0.2">
      <c r="A2" s="1134"/>
      <c r="B2" s="1135"/>
    </row>
    <row r="3" spans="1:46" ht="21" customHeight="1" x14ac:dyDescent="0.3">
      <c r="A3" s="795" t="s">
        <v>444</v>
      </c>
      <c r="B3" s="859" t="s">
        <v>445</v>
      </c>
    </row>
    <row r="4" spans="1:46" x14ac:dyDescent="0.2">
      <c r="A4" s="795"/>
    </row>
    <row r="5" spans="1:46" x14ac:dyDescent="0.2">
      <c r="A5" s="795"/>
    </row>
    <row r="6" spans="1:46" ht="12" x14ac:dyDescent="0.2">
      <c r="B6" s="797"/>
      <c r="C6" s="798"/>
      <c r="D6" s="799" t="s">
        <v>444</v>
      </c>
      <c r="E6" s="800" t="s">
        <v>446</v>
      </c>
      <c r="F6" s="801" t="s">
        <v>447</v>
      </c>
      <c r="G6" s="799"/>
      <c r="H6" s="799" t="s">
        <v>448</v>
      </c>
      <c r="I6" s="799"/>
      <c r="J6" s="799"/>
      <c r="K6" s="799"/>
      <c r="L6" s="799"/>
      <c r="M6" s="799"/>
      <c r="N6" s="799"/>
      <c r="O6" s="799"/>
      <c r="P6" s="799"/>
      <c r="Q6" s="799"/>
      <c r="R6" s="799"/>
      <c r="S6" s="799"/>
      <c r="T6" s="799"/>
      <c r="U6" s="799"/>
      <c r="V6" s="799"/>
      <c r="W6" s="802"/>
      <c r="X6" s="802"/>
      <c r="Y6" s="802"/>
      <c r="Z6" s="802"/>
      <c r="AA6" s="802"/>
      <c r="AB6" s="802"/>
      <c r="AC6" s="802"/>
      <c r="AD6" s="802"/>
      <c r="AE6" s="802"/>
      <c r="AF6" s="802"/>
      <c r="AG6" s="802"/>
    </row>
    <row r="7" spans="1:46" x14ac:dyDescent="0.2">
      <c r="C7" s="803"/>
      <c r="D7" s="804" t="s">
        <v>449</v>
      </c>
      <c r="E7" s="805"/>
      <c r="F7" s="805"/>
      <c r="G7" s="804"/>
      <c r="H7" s="804" t="s">
        <v>450</v>
      </c>
      <c r="I7" s="804"/>
      <c r="J7" s="804"/>
      <c r="K7" s="804"/>
      <c r="L7" s="804"/>
      <c r="M7" s="806" t="s">
        <v>451</v>
      </c>
      <c r="N7" s="806"/>
      <c r="O7" s="804"/>
      <c r="P7" s="804"/>
      <c r="Q7" s="804"/>
      <c r="R7" s="804"/>
      <c r="S7" s="804"/>
      <c r="T7" s="804"/>
      <c r="U7" s="804"/>
      <c r="V7" s="804"/>
      <c r="W7" s="805"/>
      <c r="X7" s="805"/>
      <c r="Y7" s="805"/>
      <c r="Z7" s="805"/>
      <c r="AA7" s="805"/>
      <c r="AB7" s="805"/>
      <c r="AC7" s="805"/>
      <c r="AD7" s="805"/>
      <c r="AE7" s="805"/>
      <c r="AF7" s="805"/>
      <c r="AG7" s="805"/>
    </row>
    <row r="8" spans="1:46" x14ac:dyDescent="0.2">
      <c r="C8" s="803"/>
      <c r="D8" s="807"/>
      <c r="E8" s="807"/>
      <c r="F8" s="807"/>
      <c r="G8" s="807"/>
      <c r="H8" s="807"/>
      <c r="I8" s="807"/>
      <c r="J8" s="807"/>
      <c r="K8" s="807"/>
      <c r="L8" s="807"/>
      <c r="M8" s="807"/>
      <c r="N8" s="807"/>
      <c r="O8" s="807"/>
      <c r="P8" s="807"/>
      <c r="Q8" s="807"/>
      <c r="R8" s="807"/>
      <c r="S8" s="807"/>
      <c r="T8" s="807"/>
      <c r="U8" s="807"/>
      <c r="V8" s="807"/>
      <c r="W8" s="808"/>
      <c r="X8" s="808"/>
      <c r="Y8" s="808"/>
      <c r="Z8" s="808"/>
      <c r="AA8" s="808"/>
      <c r="AB8" s="808"/>
      <c r="AC8" s="808"/>
      <c r="AD8" s="808"/>
      <c r="AE8" s="808"/>
      <c r="AF8" s="808"/>
      <c r="AG8" s="808"/>
    </row>
    <row r="9" spans="1:46" x14ac:dyDescent="0.2">
      <c r="C9" s="809"/>
      <c r="D9" s="810">
        <v>2016</v>
      </c>
      <c r="E9" s="810">
        <v>2017</v>
      </c>
      <c r="F9" s="810">
        <v>2018</v>
      </c>
      <c r="G9" s="810">
        <v>2019</v>
      </c>
      <c r="H9" s="810">
        <v>2020</v>
      </c>
      <c r="I9" s="810">
        <v>2021</v>
      </c>
      <c r="J9" s="810">
        <v>2022</v>
      </c>
      <c r="K9" s="810">
        <v>2023</v>
      </c>
      <c r="L9" s="810">
        <v>2024</v>
      </c>
      <c r="M9" s="810">
        <v>2025</v>
      </c>
      <c r="N9" s="810">
        <v>2026</v>
      </c>
      <c r="O9" s="810">
        <v>2027</v>
      </c>
      <c r="P9" s="810">
        <v>2028</v>
      </c>
      <c r="Q9" s="810">
        <v>2029</v>
      </c>
      <c r="R9" s="810">
        <v>2030</v>
      </c>
      <c r="S9" s="810">
        <v>2031</v>
      </c>
      <c r="T9" s="810">
        <v>2032</v>
      </c>
      <c r="U9" s="810">
        <v>2033</v>
      </c>
      <c r="V9" s="810">
        <v>2034</v>
      </c>
      <c r="W9" s="810">
        <v>2035</v>
      </c>
      <c r="X9" s="810">
        <v>2036</v>
      </c>
      <c r="Y9" s="810">
        <v>2037</v>
      </c>
      <c r="Z9" s="810">
        <v>2038</v>
      </c>
      <c r="AA9" s="810">
        <v>2039</v>
      </c>
      <c r="AB9" s="810">
        <v>2040</v>
      </c>
      <c r="AC9" s="810">
        <v>2041</v>
      </c>
      <c r="AD9" s="810">
        <v>2042</v>
      </c>
      <c r="AE9" s="810">
        <v>2043</v>
      </c>
      <c r="AF9" s="810">
        <v>2044</v>
      </c>
      <c r="AG9" s="810">
        <v>2045</v>
      </c>
      <c r="AH9" s="810"/>
      <c r="AI9" s="810"/>
      <c r="AJ9" s="810"/>
      <c r="AK9" s="811"/>
      <c r="AL9" s="812"/>
      <c r="AM9" s="811"/>
      <c r="AN9" s="812"/>
      <c r="AO9" s="811"/>
      <c r="AP9" s="812"/>
      <c r="AQ9" s="811"/>
      <c r="AR9" s="812"/>
      <c r="AS9" s="811"/>
      <c r="AT9" s="812"/>
    </row>
    <row r="10" spans="1:46" x14ac:dyDescent="0.2">
      <c r="C10" s="813">
        <v>0</v>
      </c>
      <c r="D10" s="814">
        <v>21862.5</v>
      </c>
      <c r="E10" s="815">
        <v>21250.5</v>
      </c>
      <c r="F10" s="815">
        <v>19893.5</v>
      </c>
      <c r="G10" s="815">
        <v>18889</v>
      </c>
      <c r="H10" s="815">
        <v>18017</v>
      </c>
      <c r="I10" s="815">
        <v>17328</v>
      </c>
      <c r="J10" s="815">
        <v>16713</v>
      </c>
      <c r="K10" s="815">
        <v>16227.5</v>
      </c>
      <c r="L10" s="815">
        <v>16016.5</v>
      </c>
      <c r="M10" s="815">
        <v>15468.5</v>
      </c>
      <c r="N10" s="815">
        <v>14962.5</v>
      </c>
      <c r="O10" s="815">
        <v>14494.5</v>
      </c>
      <c r="P10" s="815">
        <v>14072.5</v>
      </c>
      <c r="Q10" s="815">
        <v>13706</v>
      </c>
      <c r="R10" s="815">
        <v>13400</v>
      </c>
      <c r="S10" s="815">
        <v>13162.5</v>
      </c>
      <c r="T10" s="815">
        <v>13000</v>
      </c>
      <c r="U10" s="815">
        <v>12911</v>
      </c>
      <c r="V10" s="815">
        <v>12893.5</v>
      </c>
      <c r="W10" s="815">
        <v>12931</v>
      </c>
      <c r="X10" s="815">
        <v>12999.5</v>
      </c>
      <c r="Y10" s="815">
        <v>13087.5</v>
      </c>
      <c r="Z10" s="815">
        <v>13185</v>
      </c>
      <c r="AA10" s="815">
        <v>13283</v>
      </c>
      <c r="AB10" s="815">
        <v>13371.5</v>
      </c>
      <c r="AC10" s="815">
        <v>13443</v>
      </c>
      <c r="AD10" s="815">
        <v>13491.5</v>
      </c>
      <c r="AE10" s="815">
        <v>13509.5</v>
      </c>
      <c r="AF10" s="815">
        <v>13493</v>
      </c>
      <c r="AG10" s="815">
        <v>13439.5</v>
      </c>
      <c r="AH10" s="816"/>
      <c r="AI10" s="816"/>
      <c r="AJ10" s="816"/>
      <c r="AK10" s="816"/>
      <c r="AL10" s="816"/>
      <c r="AM10" s="816"/>
      <c r="AN10" s="816"/>
      <c r="AO10" s="816"/>
      <c r="AP10" s="816"/>
      <c r="AQ10" s="816"/>
      <c r="AR10" s="816"/>
      <c r="AS10" s="816"/>
      <c r="AT10" s="816"/>
    </row>
    <row r="11" spans="1:46" x14ac:dyDescent="0.2">
      <c r="A11" s="796">
        <v>2132</v>
      </c>
      <c r="B11" s="817"/>
      <c r="C11" s="818">
        <v>1</v>
      </c>
      <c r="D11" s="819">
        <v>22091</v>
      </c>
      <c r="E11" s="819">
        <v>22118.5</v>
      </c>
      <c r="F11" s="819">
        <v>21439.5</v>
      </c>
      <c r="G11" s="819">
        <v>20059</v>
      </c>
      <c r="H11" s="819">
        <v>19014.5</v>
      </c>
      <c r="I11" s="819">
        <v>18119</v>
      </c>
      <c r="J11" s="819">
        <v>17807.5</v>
      </c>
      <c r="K11" s="819">
        <v>17357</v>
      </c>
      <c r="L11" s="819">
        <v>16601</v>
      </c>
      <c r="M11" s="819">
        <v>16317</v>
      </c>
      <c r="N11" s="819">
        <v>15751.5</v>
      </c>
      <c r="O11" s="819">
        <v>15210</v>
      </c>
      <c r="P11" s="819">
        <v>14723</v>
      </c>
      <c r="Q11" s="819">
        <v>14299</v>
      </c>
      <c r="R11" s="819">
        <v>13930</v>
      </c>
      <c r="S11" s="819">
        <v>13624</v>
      </c>
      <c r="T11" s="819">
        <v>13388.5</v>
      </c>
      <c r="U11" s="819">
        <v>13228.5</v>
      </c>
      <c r="V11" s="819">
        <v>13145.5</v>
      </c>
      <c r="W11" s="819">
        <v>13133.5</v>
      </c>
      <c r="X11" s="819">
        <v>13171.5</v>
      </c>
      <c r="Y11" s="819">
        <v>13240</v>
      </c>
      <c r="Z11" s="819">
        <v>13328</v>
      </c>
      <c r="AA11" s="819">
        <v>13424.5</v>
      </c>
      <c r="AB11" s="819">
        <v>13522</v>
      </c>
      <c r="AC11" s="819">
        <v>13610</v>
      </c>
      <c r="AD11" s="819">
        <v>13680.5</v>
      </c>
      <c r="AE11" s="819">
        <v>13728</v>
      </c>
      <c r="AF11" s="819">
        <v>13745.5</v>
      </c>
      <c r="AG11" s="819">
        <v>13729</v>
      </c>
      <c r="AH11" s="820"/>
      <c r="AI11" s="820"/>
      <c r="AJ11" s="820"/>
      <c r="AK11" s="820"/>
      <c r="AL11" s="820"/>
      <c r="AM11" s="820"/>
      <c r="AN11" s="820"/>
      <c r="AO11" s="820"/>
      <c r="AP11" s="820"/>
      <c r="AQ11" s="820"/>
      <c r="AR11" s="820"/>
      <c r="AS11" s="820"/>
      <c r="AT11" s="820"/>
    </row>
    <row r="12" spans="1:46" x14ac:dyDescent="0.2">
      <c r="A12" s="796">
        <v>2133</v>
      </c>
      <c r="C12" s="818">
        <v>2</v>
      </c>
      <c r="D12" s="819">
        <v>21461.5</v>
      </c>
      <c r="E12" s="819">
        <v>22098</v>
      </c>
      <c r="F12" s="819">
        <v>22122</v>
      </c>
      <c r="G12" s="819">
        <v>21479.5</v>
      </c>
      <c r="H12" s="819">
        <v>20114.5</v>
      </c>
      <c r="I12" s="819">
        <v>19067.5</v>
      </c>
      <c r="J12" s="819">
        <v>18456</v>
      </c>
      <c r="K12" s="819">
        <v>18228.5</v>
      </c>
      <c r="L12" s="819">
        <v>17501.5</v>
      </c>
      <c r="M12" s="819">
        <v>16669.5</v>
      </c>
      <c r="N12" s="819">
        <v>16381.5</v>
      </c>
      <c r="O12" s="819">
        <v>15811</v>
      </c>
      <c r="P12" s="819">
        <v>15260</v>
      </c>
      <c r="Q12" s="819">
        <v>14774.5</v>
      </c>
      <c r="R12" s="819">
        <v>14351.5</v>
      </c>
      <c r="S12" s="819">
        <v>13984</v>
      </c>
      <c r="T12" s="819">
        <v>13681.5</v>
      </c>
      <c r="U12" s="819">
        <v>13450</v>
      </c>
      <c r="V12" s="819">
        <v>13297</v>
      </c>
      <c r="W12" s="819">
        <v>13220</v>
      </c>
      <c r="X12" s="819">
        <v>13211</v>
      </c>
      <c r="Y12" s="819">
        <v>13251.5</v>
      </c>
      <c r="Z12" s="819">
        <v>13321</v>
      </c>
      <c r="AA12" s="819">
        <v>13409</v>
      </c>
      <c r="AB12" s="819">
        <v>13506.5</v>
      </c>
      <c r="AC12" s="819">
        <v>13605</v>
      </c>
      <c r="AD12" s="819">
        <v>13694</v>
      </c>
      <c r="AE12" s="819">
        <v>13766</v>
      </c>
      <c r="AF12" s="819">
        <v>13814</v>
      </c>
      <c r="AG12" s="819">
        <v>13832.5</v>
      </c>
      <c r="AH12" s="820"/>
      <c r="AI12" s="820"/>
      <c r="AJ12" s="820"/>
      <c r="AK12" s="820"/>
      <c r="AL12" s="820"/>
      <c r="AM12" s="820"/>
      <c r="AN12" s="820"/>
      <c r="AO12" s="820"/>
      <c r="AP12" s="820"/>
      <c r="AQ12" s="820"/>
      <c r="AR12" s="820"/>
      <c r="AS12" s="820"/>
      <c r="AT12" s="820"/>
    </row>
    <row r="13" spans="1:46" x14ac:dyDescent="0.2">
      <c r="A13" s="796">
        <v>2134</v>
      </c>
      <c r="C13" s="818">
        <v>3</v>
      </c>
      <c r="D13" s="819">
        <v>20479.5</v>
      </c>
      <c r="E13" s="819">
        <v>21451</v>
      </c>
      <c r="F13" s="819">
        <v>22100.5</v>
      </c>
      <c r="G13" s="819">
        <v>22126.5</v>
      </c>
      <c r="H13" s="819">
        <v>21478</v>
      </c>
      <c r="I13" s="819">
        <v>20122.5</v>
      </c>
      <c r="J13" s="819">
        <v>19378</v>
      </c>
      <c r="K13" s="819">
        <v>18832</v>
      </c>
      <c r="L13" s="819">
        <v>18309</v>
      </c>
      <c r="M13" s="819">
        <v>17508.5</v>
      </c>
      <c r="N13" s="819">
        <v>16667.5</v>
      </c>
      <c r="O13" s="819">
        <v>16376</v>
      </c>
      <c r="P13" s="819">
        <v>15809.5</v>
      </c>
      <c r="Q13" s="819">
        <v>15260.5</v>
      </c>
      <c r="R13" s="819">
        <v>14778</v>
      </c>
      <c r="S13" s="819">
        <v>14358</v>
      </c>
      <c r="T13" s="819">
        <v>13994</v>
      </c>
      <c r="U13" s="819">
        <v>13695.5</v>
      </c>
      <c r="V13" s="819">
        <v>13471.5</v>
      </c>
      <c r="W13" s="819">
        <v>13326.5</v>
      </c>
      <c r="X13" s="819">
        <v>13253</v>
      </c>
      <c r="Y13" s="819">
        <v>13245.5</v>
      </c>
      <c r="Z13" s="819">
        <v>13287.5</v>
      </c>
      <c r="AA13" s="819">
        <v>13358.5</v>
      </c>
      <c r="AB13" s="819">
        <v>13448.5</v>
      </c>
      <c r="AC13" s="819">
        <v>13548.5</v>
      </c>
      <c r="AD13" s="819">
        <v>13648</v>
      </c>
      <c r="AE13" s="819">
        <v>13738</v>
      </c>
      <c r="AF13" s="819">
        <v>13811.5</v>
      </c>
      <c r="AG13" s="819">
        <v>13861</v>
      </c>
      <c r="AH13" s="820"/>
      <c r="AI13" s="820"/>
      <c r="AJ13" s="820"/>
      <c r="AK13" s="820"/>
      <c r="AL13" s="820"/>
      <c r="AM13" s="820"/>
      <c r="AN13" s="820"/>
      <c r="AO13" s="820"/>
      <c r="AP13" s="820"/>
      <c r="AQ13" s="820"/>
      <c r="AR13" s="820"/>
      <c r="AS13" s="820"/>
      <c r="AT13" s="820"/>
    </row>
    <row r="14" spans="1:46" x14ac:dyDescent="0.2">
      <c r="A14" s="796">
        <v>2135</v>
      </c>
      <c r="C14" s="818">
        <v>4</v>
      </c>
      <c r="D14" s="819">
        <v>19404</v>
      </c>
      <c r="E14" s="819">
        <v>20431</v>
      </c>
      <c r="F14" s="819">
        <v>21391</v>
      </c>
      <c r="G14" s="819">
        <v>22060</v>
      </c>
      <c r="H14" s="819">
        <v>22103.5</v>
      </c>
      <c r="I14" s="819">
        <v>21455.5</v>
      </c>
      <c r="J14" s="819">
        <v>20399</v>
      </c>
      <c r="K14" s="819">
        <v>19699</v>
      </c>
      <c r="L14" s="819">
        <v>18835</v>
      </c>
      <c r="M14" s="819">
        <v>18236.5</v>
      </c>
      <c r="N14" s="819">
        <v>17436</v>
      </c>
      <c r="O14" s="819">
        <v>16589</v>
      </c>
      <c r="P14" s="819">
        <v>16303.5</v>
      </c>
      <c r="Q14" s="819">
        <v>15750.5</v>
      </c>
      <c r="R14" s="819">
        <v>15205</v>
      </c>
      <c r="S14" s="819">
        <v>14727.5</v>
      </c>
      <c r="T14" s="819">
        <v>14312</v>
      </c>
      <c r="U14" s="819">
        <v>13951.5</v>
      </c>
      <c r="V14" s="819">
        <v>13662</v>
      </c>
      <c r="W14" s="819">
        <v>13446.5</v>
      </c>
      <c r="X14" s="819">
        <v>13304.5</v>
      </c>
      <c r="Y14" s="819">
        <v>13233</v>
      </c>
      <c r="Z14" s="819">
        <v>13228</v>
      </c>
      <c r="AA14" s="819">
        <v>13272</v>
      </c>
      <c r="AB14" s="819">
        <v>13345</v>
      </c>
      <c r="AC14" s="819">
        <v>13437</v>
      </c>
      <c r="AD14" s="819">
        <v>13538.5</v>
      </c>
      <c r="AE14" s="819">
        <v>13640.5</v>
      </c>
      <c r="AF14" s="819">
        <v>13732.5</v>
      </c>
      <c r="AG14" s="819">
        <v>13808</v>
      </c>
      <c r="AH14" s="820"/>
      <c r="AI14" s="820"/>
      <c r="AJ14" s="820"/>
      <c r="AK14" s="820"/>
      <c r="AL14" s="820"/>
      <c r="AM14" s="820"/>
      <c r="AN14" s="820"/>
      <c r="AO14" s="820"/>
      <c r="AP14" s="820"/>
      <c r="AQ14" s="820"/>
      <c r="AR14" s="820"/>
      <c r="AS14" s="820"/>
      <c r="AT14" s="820"/>
    </row>
    <row r="15" spans="1:46" x14ac:dyDescent="0.2">
      <c r="A15" s="796">
        <v>2136</v>
      </c>
      <c r="C15" s="818">
        <v>5</v>
      </c>
      <c r="D15" s="819">
        <v>18814.5</v>
      </c>
      <c r="E15" s="819">
        <v>19334.5</v>
      </c>
      <c r="F15" s="819">
        <v>20344</v>
      </c>
      <c r="G15" s="819">
        <v>21318</v>
      </c>
      <c r="H15" s="819">
        <v>22017</v>
      </c>
      <c r="I15" s="819">
        <v>22063</v>
      </c>
      <c r="J15" s="819">
        <v>21710</v>
      </c>
      <c r="K15" s="819">
        <v>20703.5</v>
      </c>
      <c r="L15" s="819">
        <v>19675.5</v>
      </c>
      <c r="M15" s="819">
        <v>18735.5</v>
      </c>
      <c r="N15" s="819">
        <v>18140</v>
      </c>
      <c r="O15" s="819">
        <v>17338</v>
      </c>
      <c r="P15" s="819">
        <v>16491</v>
      </c>
      <c r="Q15" s="819">
        <v>16218</v>
      </c>
      <c r="R15" s="819">
        <v>15677</v>
      </c>
      <c r="S15" s="819">
        <v>15135</v>
      </c>
      <c r="T15" s="819">
        <v>14663</v>
      </c>
      <c r="U15" s="819">
        <v>14253</v>
      </c>
      <c r="V15" s="819">
        <v>13901</v>
      </c>
      <c r="W15" s="819">
        <v>13620</v>
      </c>
      <c r="X15" s="819">
        <v>13407.5</v>
      </c>
      <c r="Y15" s="819">
        <v>13268</v>
      </c>
      <c r="Z15" s="819">
        <v>13199.5</v>
      </c>
      <c r="AA15" s="819">
        <v>13196.5</v>
      </c>
      <c r="AB15" s="819">
        <v>13242.5</v>
      </c>
      <c r="AC15" s="819">
        <v>13318.5</v>
      </c>
      <c r="AD15" s="819">
        <v>13413</v>
      </c>
      <c r="AE15" s="819">
        <v>13516</v>
      </c>
      <c r="AF15" s="819">
        <v>13619.5</v>
      </c>
      <c r="AG15" s="819">
        <v>13714.5</v>
      </c>
      <c r="AH15" s="820"/>
      <c r="AI15" s="820"/>
      <c r="AJ15" s="820"/>
      <c r="AK15" s="820"/>
      <c r="AL15" s="820"/>
      <c r="AM15" s="820"/>
      <c r="AN15" s="820"/>
      <c r="AO15" s="820"/>
      <c r="AP15" s="820"/>
      <c r="AQ15" s="820"/>
      <c r="AR15" s="820"/>
      <c r="AS15" s="820"/>
      <c r="AT15" s="820"/>
    </row>
    <row r="16" spans="1:46" x14ac:dyDescent="0.2">
      <c r="A16" s="796">
        <v>2137</v>
      </c>
      <c r="C16" s="818">
        <v>6</v>
      </c>
      <c r="D16" s="819">
        <v>19715</v>
      </c>
      <c r="E16" s="819">
        <v>18717</v>
      </c>
      <c r="F16" s="819">
        <v>19256</v>
      </c>
      <c r="G16" s="819">
        <v>20283</v>
      </c>
      <c r="H16" s="819">
        <v>21259</v>
      </c>
      <c r="I16" s="819">
        <v>21954</v>
      </c>
      <c r="J16" s="819">
        <v>22333.5</v>
      </c>
      <c r="K16" s="819">
        <v>22035</v>
      </c>
      <c r="L16" s="819">
        <v>20661.5</v>
      </c>
      <c r="M16" s="819">
        <v>19550.5</v>
      </c>
      <c r="N16" s="819">
        <v>18615</v>
      </c>
      <c r="O16" s="819">
        <v>18021.5</v>
      </c>
      <c r="P16" s="819">
        <v>17224</v>
      </c>
      <c r="Q16" s="819">
        <v>16382.5</v>
      </c>
      <c r="R16" s="819">
        <v>16121</v>
      </c>
      <c r="S16" s="819">
        <v>15593</v>
      </c>
      <c r="T16" s="819">
        <v>15055.5</v>
      </c>
      <c r="U16" s="819">
        <v>14588.5</v>
      </c>
      <c r="V16" s="819">
        <v>14187.5</v>
      </c>
      <c r="W16" s="819">
        <v>13843.5</v>
      </c>
      <c r="X16" s="819">
        <v>13565.5</v>
      </c>
      <c r="Y16" s="819">
        <v>13356.5</v>
      </c>
      <c r="Z16" s="819">
        <v>13219.5</v>
      </c>
      <c r="AA16" s="819">
        <v>13152.5</v>
      </c>
      <c r="AB16" s="819">
        <v>13152</v>
      </c>
      <c r="AC16" s="819">
        <v>13201</v>
      </c>
      <c r="AD16" s="819">
        <v>13279</v>
      </c>
      <c r="AE16" s="819">
        <v>13375.5</v>
      </c>
      <c r="AF16" s="819">
        <v>13481</v>
      </c>
      <c r="AG16" s="819">
        <v>13586.5</v>
      </c>
      <c r="AH16" s="820"/>
      <c r="AI16" s="820"/>
      <c r="AJ16" s="820"/>
      <c r="AK16" s="820"/>
      <c r="AL16" s="820"/>
      <c r="AM16" s="820"/>
      <c r="AN16" s="820"/>
      <c r="AO16" s="820"/>
      <c r="AP16" s="820"/>
      <c r="AQ16" s="820"/>
      <c r="AR16" s="820"/>
      <c r="AS16" s="820"/>
      <c r="AT16" s="820"/>
    </row>
    <row r="17" spans="1:46" x14ac:dyDescent="0.2">
      <c r="A17" s="796">
        <v>2138</v>
      </c>
      <c r="C17" s="818">
        <v>7</v>
      </c>
      <c r="D17" s="819">
        <v>21381</v>
      </c>
      <c r="E17" s="819">
        <v>19644</v>
      </c>
      <c r="F17" s="819">
        <v>18668</v>
      </c>
      <c r="G17" s="819">
        <v>19204.5</v>
      </c>
      <c r="H17" s="819">
        <v>20250.5</v>
      </c>
      <c r="I17" s="819">
        <v>21236</v>
      </c>
      <c r="J17" s="819">
        <v>22254</v>
      </c>
      <c r="K17" s="819">
        <v>22680</v>
      </c>
      <c r="L17" s="819">
        <v>22003.5</v>
      </c>
      <c r="M17" s="819">
        <v>20544.5</v>
      </c>
      <c r="N17" s="819">
        <v>19441</v>
      </c>
      <c r="O17" s="819">
        <v>18507.5</v>
      </c>
      <c r="P17" s="819">
        <v>17919</v>
      </c>
      <c r="Q17" s="819">
        <v>17130.5</v>
      </c>
      <c r="R17" s="819">
        <v>16294</v>
      </c>
      <c r="S17" s="819">
        <v>16043</v>
      </c>
      <c r="T17" s="819">
        <v>15526</v>
      </c>
      <c r="U17" s="819">
        <v>14993.5</v>
      </c>
      <c r="V17" s="819">
        <v>14535.5</v>
      </c>
      <c r="W17" s="819">
        <v>14142</v>
      </c>
      <c r="X17" s="819">
        <v>13801</v>
      </c>
      <c r="Y17" s="819">
        <v>13525.5</v>
      </c>
      <c r="Z17" s="819">
        <v>13318</v>
      </c>
      <c r="AA17" s="819">
        <v>13183.5</v>
      </c>
      <c r="AB17" s="819">
        <v>13119.5</v>
      </c>
      <c r="AC17" s="819">
        <v>13121</v>
      </c>
      <c r="AD17" s="819">
        <v>13171</v>
      </c>
      <c r="AE17" s="819">
        <v>13250</v>
      </c>
      <c r="AF17" s="819">
        <v>13348.5</v>
      </c>
      <c r="AG17" s="819">
        <v>13456</v>
      </c>
      <c r="AH17" s="820"/>
      <c r="AI17" s="820"/>
      <c r="AJ17" s="820"/>
      <c r="AK17" s="820"/>
      <c r="AL17" s="820"/>
      <c r="AM17" s="820"/>
      <c r="AN17" s="820"/>
      <c r="AO17" s="820"/>
      <c r="AP17" s="820"/>
      <c r="AQ17" s="820"/>
      <c r="AR17" s="820"/>
      <c r="AS17" s="820"/>
      <c r="AT17" s="820"/>
    </row>
    <row r="18" spans="1:46" x14ac:dyDescent="0.2">
      <c r="A18" s="796">
        <v>2139</v>
      </c>
      <c r="C18" s="818">
        <v>8</v>
      </c>
      <c r="D18" s="819">
        <v>21856.5</v>
      </c>
      <c r="E18" s="819">
        <v>21279</v>
      </c>
      <c r="F18" s="819">
        <v>19562</v>
      </c>
      <c r="G18" s="819">
        <v>18618</v>
      </c>
      <c r="H18" s="819">
        <v>19175.5</v>
      </c>
      <c r="I18" s="819">
        <v>20227.5</v>
      </c>
      <c r="J18" s="819">
        <v>21543.5</v>
      </c>
      <c r="K18" s="819">
        <v>22598</v>
      </c>
      <c r="L18" s="819">
        <v>22634</v>
      </c>
      <c r="M18" s="819">
        <v>21868</v>
      </c>
      <c r="N18" s="819">
        <v>20417.5</v>
      </c>
      <c r="O18" s="819">
        <v>19319.5</v>
      </c>
      <c r="P18" s="819">
        <v>18392</v>
      </c>
      <c r="Q18" s="819">
        <v>17812.5</v>
      </c>
      <c r="R18" s="819">
        <v>17031.5</v>
      </c>
      <c r="S18" s="819">
        <v>16201</v>
      </c>
      <c r="T18" s="819">
        <v>15960.5</v>
      </c>
      <c r="U18" s="819">
        <v>15454.5</v>
      </c>
      <c r="V18" s="819">
        <v>14930</v>
      </c>
      <c r="W18" s="819">
        <v>14479.5</v>
      </c>
      <c r="X18" s="819">
        <v>14089</v>
      </c>
      <c r="Y18" s="819">
        <v>13750</v>
      </c>
      <c r="Z18" s="819">
        <v>13477</v>
      </c>
      <c r="AA18" s="819">
        <v>13271.5</v>
      </c>
      <c r="AB18" s="819">
        <v>13138.5</v>
      </c>
      <c r="AC18" s="819">
        <v>13076.5</v>
      </c>
      <c r="AD18" s="819">
        <v>13079.5</v>
      </c>
      <c r="AE18" s="819">
        <v>13131</v>
      </c>
      <c r="AF18" s="819">
        <v>13211.5</v>
      </c>
      <c r="AG18" s="819">
        <v>13311.5</v>
      </c>
      <c r="AH18" s="820"/>
      <c r="AI18" s="820"/>
      <c r="AJ18" s="820"/>
      <c r="AK18" s="820"/>
      <c r="AL18" s="820"/>
      <c r="AM18" s="820"/>
      <c r="AN18" s="820"/>
      <c r="AO18" s="820"/>
      <c r="AP18" s="820"/>
      <c r="AQ18" s="820"/>
      <c r="AR18" s="820"/>
      <c r="AS18" s="820"/>
      <c r="AT18" s="820"/>
    </row>
    <row r="19" spans="1:46" x14ac:dyDescent="0.2">
      <c r="A19" s="796">
        <v>2140</v>
      </c>
      <c r="C19" s="818">
        <v>9</v>
      </c>
      <c r="D19" s="819">
        <v>20971.5</v>
      </c>
      <c r="E19" s="819">
        <v>21742</v>
      </c>
      <c r="F19" s="819">
        <v>21180</v>
      </c>
      <c r="G19" s="819">
        <v>19500.5</v>
      </c>
      <c r="H19" s="819">
        <v>18587.5</v>
      </c>
      <c r="I19" s="819">
        <v>19155</v>
      </c>
      <c r="J19" s="819">
        <v>20523.5</v>
      </c>
      <c r="K19" s="819">
        <v>21863</v>
      </c>
      <c r="L19" s="819">
        <v>22538</v>
      </c>
      <c r="M19" s="819">
        <v>22486.5</v>
      </c>
      <c r="N19" s="819">
        <v>21727.5</v>
      </c>
      <c r="O19" s="819">
        <v>20283.5</v>
      </c>
      <c r="P19" s="819">
        <v>19194</v>
      </c>
      <c r="Q19" s="819">
        <v>18275.5</v>
      </c>
      <c r="R19" s="819">
        <v>17704.5</v>
      </c>
      <c r="S19" s="819">
        <v>16931</v>
      </c>
      <c r="T19" s="819">
        <v>16106</v>
      </c>
      <c r="U19" s="819">
        <v>15876</v>
      </c>
      <c r="V19" s="819">
        <v>15384.5</v>
      </c>
      <c r="W19" s="819">
        <v>14868</v>
      </c>
      <c r="X19" s="819">
        <v>14420</v>
      </c>
      <c r="Y19" s="819">
        <v>14031.5</v>
      </c>
      <c r="Z19" s="819">
        <v>13695</v>
      </c>
      <c r="AA19" s="819">
        <v>13423</v>
      </c>
      <c r="AB19" s="819">
        <v>13219.5</v>
      </c>
      <c r="AC19" s="819">
        <v>13088.5</v>
      </c>
      <c r="AD19" s="819">
        <v>13027.5</v>
      </c>
      <c r="AE19" s="819">
        <v>13032.5</v>
      </c>
      <c r="AF19" s="819">
        <v>13086.5</v>
      </c>
      <c r="AG19" s="819">
        <v>13169.5</v>
      </c>
      <c r="AH19" s="820"/>
      <c r="AI19" s="820"/>
      <c r="AJ19" s="820"/>
      <c r="AK19" s="820"/>
      <c r="AL19" s="820"/>
      <c r="AM19" s="820"/>
      <c r="AN19" s="820"/>
      <c r="AO19" s="820"/>
      <c r="AP19" s="820"/>
      <c r="AQ19" s="820"/>
      <c r="AR19" s="820"/>
      <c r="AS19" s="820"/>
      <c r="AT19" s="820"/>
    </row>
    <row r="20" spans="1:46" x14ac:dyDescent="0.2">
      <c r="A20" s="796">
        <v>2141</v>
      </c>
      <c r="C20" s="821">
        <v>10</v>
      </c>
      <c r="D20" s="819">
        <v>20002</v>
      </c>
      <c r="E20" s="819">
        <v>20824</v>
      </c>
      <c r="F20" s="819">
        <v>21622</v>
      </c>
      <c r="G20" s="819">
        <v>21089.5</v>
      </c>
      <c r="H20" s="819">
        <v>19447</v>
      </c>
      <c r="I20" s="819">
        <v>18548.5</v>
      </c>
      <c r="J20" s="819">
        <v>19415</v>
      </c>
      <c r="K20" s="819">
        <v>20807</v>
      </c>
      <c r="L20" s="819">
        <v>21774.5</v>
      </c>
      <c r="M20" s="819">
        <v>22363.5</v>
      </c>
      <c r="N20" s="819">
        <v>22317</v>
      </c>
      <c r="O20" s="819">
        <v>21563.5</v>
      </c>
      <c r="P20" s="819">
        <v>20129</v>
      </c>
      <c r="Q20" s="819">
        <v>19050.5</v>
      </c>
      <c r="R20" s="819">
        <v>18140.5</v>
      </c>
      <c r="S20" s="819">
        <v>17577.5</v>
      </c>
      <c r="T20" s="819">
        <v>16812.5</v>
      </c>
      <c r="U20" s="819">
        <v>15993.5</v>
      </c>
      <c r="V20" s="819">
        <v>15777</v>
      </c>
      <c r="W20" s="819">
        <v>15299.5</v>
      </c>
      <c r="X20" s="819">
        <v>14786.5</v>
      </c>
      <c r="Y20" s="819">
        <v>14341.5</v>
      </c>
      <c r="Z20" s="819">
        <v>13955</v>
      </c>
      <c r="AA20" s="819">
        <v>13620</v>
      </c>
      <c r="AB20" s="819">
        <v>13351</v>
      </c>
      <c r="AC20" s="819">
        <v>13150</v>
      </c>
      <c r="AD20" s="819">
        <v>13021.5</v>
      </c>
      <c r="AE20" s="819">
        <v>12963</v>
      </c>
      <c r="AF20" s="819">
        <v>12969</v>
      </c>
      <c r="AG20" s="819">
        <v>13025</v>
      </c>
      <c r="AH20" s="820"/>
      <c r="AI20" s="820"/>
      <c r="AJ20" s="820"/>
      <c r="AK20" s="820"/>
      <c r="AL20" s="820"/>
      <c r="AM20" s="820"/>
      <c r="AN20" s="820"/>
      <c r="AO20" s="820"/>
      <c r="AP20" s="820"/>
      <c r="AQ20" s="820"/>
      <c r="AR20" s="820"/>
      <c r="AS20" s="820"/>
      <c r="AT20" s="820"/>
    </row>
    <row r="21" spans="1:46" x14ac:dyDescent="0.2">
      <c r="A21" s="796">
        <v>2142</v>
      </c>
      <c r="C21" s="818">
        <v>11</v>
      </c>
      <c r="D21" s="819">
        <v>18980.5</v>
      </c>
      <c r="E21" s="819">
        <v>19855</v>
      </c>
      <c r="F21" s="819">
        <v>20686</v>
      </c>
      <c r="G21" s="819">
        <v>21511.5</v>
      </c>
      <c r="H21" s="819">
        <v>21007</v>
      </c>
      <c r="I21" s="819">
        <v>19387</v>
      </c>
      <c r="J21" s="819">
        <v>18807.5</v>
      </c>
      <c r="K21" s="819">
        <v>19694.5</v>
      </c>
      <c r="L21" s="819">
        <v>20705.5</v>
      </c>
      <c r="M21" s="819">
        <v>21587</v>
      </c>
      <c r="N21" s="819">
        <v>22181.5</v>
      </c>
      <c r="O21" s="819">
        <v>22141</v>
      </c>
      <c r="P21" s="819">
        <v>21395</v>
      </c>
      <c r="Q21" s="819">
        <v>19970.5</v>
      </c>
      <c r="R21" s="819">
        <v>18902.5</v>
      </c>
      <c r="S21" s="819">
        <v>18001.5</v>
      </c>
      <c r="T21" s="819">
        <v>17447.5</v>
      </c>
      <c r="U21" s="819">
        <v>16690</v>
      </c>
      <c r="V21" s="819">
        <v>15886.5</v>
      </c>
      <c r="W21" s="819">
        <v>15683.5</v>
      </c>
      <c r="X21" s="819">
        <v>15208.5</v>
      </c>
      <c r="Y21" s="819">
        <v>14698</v>
      </c>
      <c r="Z21" s="819">
        <v>14255.5</v>
      </c>
      <c r="AA21" s="819">
        <v>13872</v>
      </c>
      <c r="AB21" s="819">
        <v>13540</v>
      </c>
      <c r="AC21" s="819">
        <v>13273</v>
      </c>
      <c r="AD21" s="819">
        <v>13074</v>
      </c>
      <c r="AE21" s="819">
        <v>12947</v>
      </c>
      <c r="AF21" s="819">
        <v>12890.5</v>
      </c>
      <c r="AG21" s="819">
        <v>12899.5</v>
      </c>
      <c r="AH21" s="820"/>
      <c r="AI21" s="820"/>
      <c r="AJ21" s="820"/>
      <c r="AK21" s="820"/>
      <c r="AL21" s="820"/>
      <c r="AM21" s="820"/>
      <c r="AN21" s="820"/>
      <c r="AO21" s="820"/>
      <c r="AP21" s="820"/>
      <c r="AQ21" s="820"/>
      <c r="AR21" s="820"/>
      <c r="AS21" s="820"/>
      <c r="AT21" s="820"/>
    </row>
    <row r="22" spans="1:46" x14ac:dyDescent="0.2">
      <c r="A22" s="796">
        <v>2143</v>
      </c>
      <c r="C22" s="818">
        <v>12</v>
      </c>
      <c r="D22" s="819">
        <v>18588</v>
      </c>
      <c r="E22" s="819">
        <v>18868</v>
      </c>
      <c r="F22" s="819">
        <v>19758</v>
      </c>
      <c r="G22" s="819">
        <v>20605.5</v>
      </c>
      <c r="H22" s="819">
        <v>21450.5</v>
      </c>
      <c r="I22" s="819">
        <v>20943</v>
      </c>
      <c r="J22" s="819">
        <v>19650</v>
      </c>
      <c r="K22" s="819">
        <v>19116</v>
      </c>
      <c r="L22" s="819">
        <v>19621</v>
      </c>
      <c r="M22" s="819">
        <v>20544.5</v>
      </c>
      <c r="N22" s="819">
        <v>21433</v>
      </c>
      <c r="O22" s="819">
        <v>22031.5</v>
      </c>
      <c r="P22" s="819">
        <v>21996</v>
      </c>
      <c r="Q22" s="819">
        <v>21258.5</v>
      </c>
      <c r="R22" s="819">
        <v>19843</v>
      </c>
      <c r="S22" s="819">
        <v>18783.5</v>
      </c>
      <c r="T22" s="819">
        <v>17891</v>
      </c>
      <c r="U22" s="819">
        <v>17345.5</v>
      </c>
      <c r="V22" s="819">
        <v>16604</v>
      </c>
      <c r="W22" s="819">
        <v>15813.5</v>
      </c>
      <c r="X22" s="819">
        <v>15613</v>
      </c>
      <c r="Y22" s="819">
        <v>15141</v>
      </c>
      <c r="Z22" s="819">
        <v>14632.5</v>
      </c>
      <c r="AA22" s="819">
        <v>14192</v>
      </c>
      <c r="AB22" s="819">
        <v>13810.5</v>
      </c>
      <c r="AC22" s="819">
        <v>13480</v>
      </c>
      <c r="AD22" s="819">
        <v>13214.5</v>
      </c>
      <c r="AE22" s="819">
        <v>13017</v>
      </c>
      <c r="AF22" s="819">
        <v>12892</v>
      </c>
      <c r="AG22" s="819">
        <v>12837.5</v>
      </c>
      <c r="AH22" s="820"/>
      <c r="AI22" s="820"/>
      <c r="AJ22" s="820"/>
      <c r="AK22" s="820"/>
      <c r="AL22" s="820"/>
      <c r="AM22" s="820"/>
      <c r="AN22" s="820"/>
      <c r="AO22" s="820"/>
      <c r="AP22" s="820"/>
      <c r="AQ22" s="820"/>
      <c r="AR22" s="820"/>
      <c r="AS22" s="820"/>
      <c r="AT22" s="820"/>
    </row>
    <row r="23" spans="1:46" x14ac:dyDescent="0.2">
      <c r="A23" s="796">
        <v>2144</v>
      </c>
      <c r="C23" s="818">
        <v>13</v>
      </c>
      <c r="D23" s="819">
        <v>18455.5</v>
      </c>
      <c r="E23" s="819">
        <v>18478</v>
      </c>
      <c r="F23" s="819">
        <v>18776.5</v>
      </c>
      <c r="G23" s="819">
        <v>19683</v>
      </c>
      <c r="H23" s="819">
        <v>20543</v>
      </c>
      <c r="I23" s="819">
        <v>21405.5</v>
      </c>
      <c r="J23" s="819">
        <v>21201</v>
      </c>
      <c r="K23" s="819">
        <v>19936.5</v>
      </c>
      <c r="L23" s="819">
        <v>19047.5</v>
      </c>
      <c r="M23" s="819">
        <v>19469</v>
      </c>
      <c r="N23" s="819">
        <v>20399</v>
      </c>
      <c r="O23" s="819">
        <v>21292.5</v>
      </c>
      <c r="P23" s="819">
        <v>21895.5</v>
      </c>
      <c r="Q23" s="819">
        <v>21866.5</v>
      </c>
      <c r="R23" s="819">
        <v>21136.5</v>
      </c>
      <c r="S23" s="819">
        <v>19731</v>
      </c>
      <c r="T23" s="819">
        <v>18681</v>
      </c>
      <c r="U23" s="819">
        <v>17795</v>
      </c>
      <c r="V23" s="819">
        <v>17265.5</v>
      </c>
      <c r="W23" s="819">
        <v>16538.5</v>
      </c>
      <c r="X23" s="819">
        <v>15750.5</v>
      </c>
      <c r="Y23" s="819">
        <v>15552</v>
      </c>
      <c r="Z23" s="819">
        <v>15081.5</v>
      </c>
      <c r="AA23" s="819">
        <v>14574.5</v>
      </c>
      <c r="AB23" s="819">
        <v>14135.5</v>
      </c>
      <c r="AC23" s="819">
        <v>13755.5</v>
      </c>
      <c r="AD23" s="819">
        <v>13427</v>
      </c>
      <c r="AE23" s="819">
        <v>13163.5</v>
      </c>
      <c r="AF23" s="819">
        <v>12968</v>
      </c>
      <c r="AG23" s="819">
        <v>12844.5</v>
      </c>
      <c r="AH23" s="820"/>
      <c r="AI23" s="820"/>
      <c r="AJ23" s="820"/>
      <c r="AK23" s="820"/>
      <c r="AL23" s="820"/>
      <c r="AM23" s="820"/>
      <c r="AN23" s="820"/>
      <c r="AO23" s="820"/>
      <c r="AP23" s="820"/>
      <c r="AQ23" s="820"/>
      <c r="AR23" s="820"/>
      <c r="AS23" s="820"/>
      <c r="AT23" s="820"/>
    </row>
    <row r="24" spans="1:46" x14ac:dyDescent="0.2">
      <c r="A24" s="796">
        <v>2145</v>
      </c>
      <c r="C24" s="818">
        <v>14</v>
      </c>
      <c r="D24" s="819">
        <v>17860.5</v>
      </c>
      <c r="E24" s="819">
        <v>18348.5</v>
      </c>
      <c r="F24" s="819">
        <v>18386.5</v>
      </c>
      <c r="G24" s="819">
        <v>18706.5</v>
      </c>
      <c r="H24" s="819">
        <v>19618.5</v>
      </c>
      <c r="I24" s="819">
        <v>20473</v>
      </c>
      <c r="J24" s="819">
        <v>21656</v>
      </c>
      <c r="K24" s="819">
        <v>21497.5</v>
      </c>
      <c r="L24" s="819">
        <v>19862.5</v>
      </c>
      <c r="M24" s="819">
        <v>18887.5</v>
      </c>
      <c r="N24" s="819">
        <v>19312.5</v>
      </c>
      <c r="O24" s="819">
        <v>20248.5</v>
      </c>
      <c r="P24" s="819">
        <v>21148.5</v>
      </c>
      <c r="Q24" s="819">
        <v>21757</v>
      </c>
      <c r="R24" s="819">
        <v>21734.5</v>
      </c>
      <c r="S24" s="819">
        <v>21012.5</v>
      </c>
      <c r="T24" s="819">
        <v>19616</v>
      </c>
      <c r="U24" s="819">
        <v>18575</v>
      </c>
      <c r="V24" s="819">
        <v>17707</v>
      </c>
      <c r="W24" s="819">
        <v>17192.5</v>
      </c>
      <c r="X24" s="819">
        <v>16468</v>
      </c>
      <c r="Y24" s="819">
        <v>15682.5</v>
      </c>
      <c r="Z24" s="819">
        <v>15486</v>
      </c>
      <c r="AA24" s="819">
        <v>15017.5</v>
      </c>
      <c r="AB24" s="819">
        <v>14513</v>
      </c>
      <c r="AC24" s="819">
        <v>14076.5</v>
      </c>
      <c r="AD24" s="819">
        <v>13698</v>
      </c>
      <c r="AE24" s="819">
        <v>13371</v>
      </c>
      <c r="AF24" s="819">
        <v>13109.5</v>
      </c>
      <c r="AG24" s="819">
        <v>12915.5</v>
      </c>
      <c r="AH24" s="820"/>
      <c r="AI24" s="820"/>
      <c r="AJ24" s="820"/>
      <c r="AK24" s="820"/>
      <c r="AL24" s="820"/>
      <c r="AM24" s="820"/>
      <c r="AN24" s="820"/>
      <c r="AO24" s="820"/>
      <c r="AP24" s="820"/>
      <c r="AQ24" s="820"/>
      <c r="AR24" s="820"/>
      <c r="AS24" s="820"/>
      <c r="AT24" s="820"/>
    </row>
    <row r="25" spans="1:46" x14ac:dyDescent="0.2">
      <c r="A25" s="796">
        <v>2146</v>
      </c>
      <c r="C25" s="818">
        <v>15</v>
      </c>
      <c r="D25" s="819">
        <v>17922</v>
      </c>
      <c r="E25" s="819">
        <v>17742</v>
      </c>
      <c r="F25" s="819">
        <v>18245</v>
      </c>
      <c r="G25" s="819">
        <v>18295.5</v>
      </c>
      <c r="H25" s="819">
        <v>18623.5</v>
      </c>
      <c r="I25" s="819">
        <v>19532</v>
      </c>
      <c r="J25" s="819">
        <v>20682.5</v>
      </c>
      <c r="K25" s="819">
        <v>21907</v>
      </c>
      <c r="L25" s="819">
        <v>21402.5</v>
      </c>
      <c r="M25" s="819">
        <v>19689</v>
      </c>
      <c r="N25" s="819">
        <v>18722</v>
      </c>
      <c r="O25" s="819">
        <v>19151.5</v>
      </c>
      <c r="P25" s="819">
        <v>20094</v>
      </c>
      <c r="Q25" s="819">
        <v>21001.5</v>
      </c>
      <c r="R25" s="819">
        <v>21615.5</v>
      </c>
      <c r="S25" s="819">
        <v>21599.5</v>
      </c>
      <c r="T25" s="819">
        <v>20886</v>
      </c>
      <c r="U25" s="819">
        <v>19498.5</v>
      </c>
      <c r="V25" s="819">
        <v>18476.5</v>
      </c>
      <c r="W25" s="819">
        <v>17625</v>
      </c>
      <c r="X25" s="819">
        <v>17113</v>
      </c>
      <c r="Y25" s="819">
        <v>16391</v>
      </c>
      <c r="Z25" s="819">
        <v>15608.5</v>
      </c>
      <c r="AA25" s="819">
        <v>15413.5</v>
      </c>
      <c r="AB25" s="819">
        <v>14947.5</v>
      </c>
      <c r="AC25" s="819">
        <v>14445</v>
      </c>
      <c r="AD25" s="819">
        <v>14009.5</v>
      </c>
      <c r="AE25" s="819">
        <v>13633.5</v>
      </c>
      <c r="AF25" s="819">
        <v>13309</v>
      </c>
      <c r="AG25" s="819">
        <v>13049</v>
      </c>
      <c r="AH25" s="820"/>
      <c r="AI25" s="820"/>
      <c r="AJ25" s="820"/>
      <c r="AK25" s="820"/>
      <c r="AL25" s="820"/>
      <c r="AM25" s="820"/>
      <c r="AN25" s="820"/>
      <c r="AO25" s="820"/>
      <c r="AP25" s="820"/>
      <c r="AQ25" s="820"/>
      <c r="AR25" s="820"/>
      <c r="AS25" s="820"/>
      <c r="AT25" s="820"/>
    </row>
    <row r="26" spans="1:46" x14ac:dyDescent="0.2">
      <c r="A26" s="796">
        <v>2147</v>
      </c>
      <c r="C26" s="818">
        <v>16</v>
      </c>
      <c r="D26" s="819">
        <v>17761.5</v>
      </c>
      <c r="E26" s="819">
        <v>17807.5</v>
      </c>
      <c r="F26" s="819">
        <v>17644.5</v>
      </c>
      <c r="G26" s="819">
        <v>18146</v>
      </c>
      <c r="H26" s="819">
        <v>18213</v>
      </c>
      <c r="I26" s="819">
        <v>18546</v>
      </c>
      <c r="J26" s="819">
        <v>19748.5</v>
      </c>
      <c r="K26" s="819">
        <v>20936.5</v>
      </c>
      <c r="L26" s="819">
        <v>21815.5</v>
      </c>
      <c r="M26" s="819">
        <v>21230.5</v>
      </c>
      <c r="N26" s="819">
        <v>19525</v>
      </c>
      <c r="O26" s="819">
        <v>18564.5</v>
      </c>
      <c r="P26" s="819">
        <v>18998</v>
      </c>
      <c r="Q26" s="819">
        <v>19947.5</v>
      </c>
      <c r="R26" s="819">
        <v>20862.5</v>
      </c>
      <c r="S26" s="819">
        <v>21483.5</v>
      </c>
      <c r="T26" s="819">
        <v>21474.5</v>
      </c>
      <c r="U26" s="819">
        <v>20768</v>
      </c>
      <c r="V26" s="819">
        <v>19400.5</v>
      </c>
      <c r="W26" s="819">
        <v>18397</v>
      </c>
      <c r="X26" s="819">
        <v>17548</v>
      </c>
      <c r="Y26" s="819">
        <v>17039</v>
      </c>
      <c r="Z26" s="819">
        <v>16319.5</v>
      </c>
      <c r="AA26" s="819">
        <v>15538.5</v>
      </c>
      <c r="AB26" s="819">
        <v>15346.5</v>
      </c>
      <c r="AC26" s="819">
        <v>14883</v>
      </c>
      <c r="AD26" s="819">
        <v>14382.5</v>
      </c>
      <c r="AE26" s="819">
        <v>13949.5</v>
      </c>
      <c r="AF26" s="819">
        <v>13575.5</v>
      </c>
      <c r="AG26" s="819">
        <v>13253</v>
      </c>
      <c r="AH26" s="820"/>
      <c r="AI26" s="820"/>
      <c r="AJ26" s="820"/>
      <c r="AK26" s="820"/>
      <c r="AL26" s="820"/>
      <c r="AM26" s="820"/>
      <c r="AN26" s="820"/>
      <c r="AO26" s="820"/>
      <c r="AP26" s="820"/>
      <c r="AQ26" s="820"/>
      <c r="AR26" s="820"/>
      <c r="AS26" s="820"/>
      <c r="AT26" s="820"/>
    </row>
    <row r="27" spans="1:46" x14ac:dyDescent="0.2">
      <c r="A27" s="796">
        <v>2148</v>
      </c>
      <c r="C27" s="818">
        <v>17</v>
      </c>
      <c r="D27" s="819">
        <v>16805.5</v>
      </c>
      <c r="E27" s="819">
        <v>17656</v>
      </c>
      <c r="F27" s="819">
        <v>17712.5</v>
      </c>
      <c r="G27" s="819">
        <v>17559.5</v>
      </c>
      <c r="H27" s="819">
        <v>18076</v>
      </c>
      <c r="I27" s="819">
        <v>18136</v>
      </c>
      <c r="J27" s="819">
        <v>18754</v>
      </c>
      <c r="K27" s="819">
        <v>19993.5</v>
      </c>
      <c r="L27" s="819">
        <v>20850</v>
      </c>
      <c r="M27" s="819">
        <v>21652.5</v>
      </c>
      <c r="N27" s="819">
        <v>21073</v>
      </c>
      <c r="O27" s="819">
        <v>19373</v>
      </c>
      <c r="P27" s="819">
        <v>18418.5</v>
      </c>
      <c r="Q27" s="819">
        <v>18857.5</v>
      </c>
      <c r="R27" s="819">
        <v>19814</v>
      </c>
      <c r="S27" s="819">
        <v>20735.5</v>
      </c>
      <c r="T27" s="819">
        <v>21362</v>
      </c>
      <c r="U27" s="819">
        <v>21359.5</v>
      </c>
      <c r="V27" s="819">
        <v>20673.5</v>
      </c>
      <c r="W27" s="819">
        <v>19324.5</v>
      </c>
      <c r="X27" s="819">
        <v>18324</v>
      </c>
      <c r="Y27" s="819">
        <v>17477.5</v>
      </c>
      <c r="Z27" s="819">
        <v>16971</v>
      </c>
      <c r="AA27" s="819">
        <v>16254</v>
      </c>
      <c r="AB27" s="819">
        <v>15476</v>
      </c>
      <c r="AC27" s="819">
        <v>15286</v>
      </c>
      <c r="AD27" s="819">
        <v>14824</v>
      </c>
      <c r="AE27" s="819">
        <v>14326</v>
      </c>
      <c r="AF27" s="819">
        <v>13895.5</v>
      </c>
      <c r="AG27" s="819">
        <v>13523</v>
      </c>
      <c r="AH27" s="820"/>
      <c r="AI27" s="820"/>
      <c r="AJ27" s="820"/>
      <c r="AK27" s="820"/>
      <c r="AL27" s="820"/>
      <c r="AM27" s="820"/>
      <c r="AN27" s="820"/>
      <c r="AO27" s="820"/>
      <c r="AP27" s="820"/>
      <c r="AQ27" s="820"/>
      <c r="AR27" s="820"/>
      <c r="AS27" s="820"/>
      <c r="AT27" s="820"/>
    </row>
    <row r="28" spans="1:46" x14ac:dyDescent="0.2">
      <c r="A28" s="796">
        <v>2149</v>
      </c>
      <c r="C28" s="818">
        <v>18</v>
      </c>
      <c r="D28" s="819">
        <v>16516.5</v>
      </c>
      <c r="E28" s="819">
        <v>16707.5</v>
      </c>
      <c r="F28" s="819">
        <v>17598</v>
      </c>
      <c r="G28" s="819">
        <v>17650.5</v>
      </c>
      <c r="H28" s="819">
        <v>17501.5</v>
      </c>
      <c r="I28" s="819">
        <v>18019</v>
      </c>
      <c r="J28" s="819">
        <v>18244</v>
      </c>
      <c r="K28" s="819">
        <v>18885.5</v>
      </c>
      <c r="L28" s="819">
        <v>19909.5</v>
      </c>
      <c r="M28" s="819">
        <v>20706</v>
      </c>
      <c r="N28" s="819">
        <v>21510</v>
      </c>
      <c r="O28" s="819">
        <v>20931.5</v>
      </c>
      <c r="P28" s="819">
        <v>19235.5</v>
      </c>
      <c r="Q28" s="819">
        <v>18288</v>
      </c>
      <c r="R28" s="819">
        <v>18731.5</v>
      </c>
      <c r="S28" s="819">
        <v>19694.5</v>
      </c>
      <c r="T28" s="819">
        <v>20624.5</v>
      </c>
      <c r="U28" s="819">
        <v>21258.5</v>
      </c>
      <c r="V28" s="819">
        <v>21276.5</v>
      </c>
      <c r="W28" s="819">
        <v>20610</v>
      </c>
      <c r="X28" s="819">
        <v>19265</v>
      </c>
      <c r="Y28" s="819">
        <v>18268</v>
      </c>
      <c r="Z28" s="819">
        <v>17425.5</v>
      </c>
      <c r="AA28" s="819">
        <v>16922</v>
      </c>
      <c r="AB28" s="819">
        <v>16207.5</v>
      </c>
      <c r="AC28" s="819">
        <v>15432.5</v>
      </c>
      <c r="AD28" s="819">
        <v>15246</v>
      </c>
      <c r="AE28" s="819">
        <v>14787</v>
      </c>
      <c r="AF28" s="819">
        <v>14291.5</v>
      </c>
      <c r="AG28" s="819">
        <v>13864</v>
      </c>
      <c r="AH28" s="820"/>
      <c r="AI28" s="820"/>
      <c r="AJ28" s="820"/>
      <c r="AK28" s="820"/>
      <c r="AL28" s="820"/>
      <c r="AM28" s="820"/>
      <c r="AN28" s="820"/>
      <c r="AO28" s="820"/>
      <c r="AP28" s="820"/>
      <c r="AQ28" s="820"/>
      <c r="AR28" s="820"/>
      <c r="AS28" s="820"/>
      <c r="AT28" s="820"/>
    </row>
    <row r="29" spans="1:46" x14ac:dyDescent="0.2">
      <c r="C29" s="818"/>
      <c r="D29" s="819">
        <f>SUM(D10:D28)</f>
        <v>370929</v>
      </c>
      <c r="E29" s="822">
        <f t="shared" ref="E29:AG29" si="0">SUM(E10:E28)</f>
        <v>374352</v>
      </c>
      <c r="F29" s="822">
        <f t="shared" si="0"/>
        <v>376385.5</v>
      </c>
      <c r="G29" s="822">
        <f t="shared" si="0"/>
        <v>376785.5</v>
      </c>
      <c r="H29" s="822">
        <f t="shared" si="0"/>
        <v>376497</v>
      </c>
      <c r="I29" s="822">
        <f t="shared" si="0"/>
        <v>375718</v>
      </c>
      <c r="J29" s="822">
        <f t="shared" si="0"/>
        <v>379276.5</v>
      </c>
      <c r="K29" s="822">
        <f t="shared" si="0"/>
        <v>382997.5</v>
      </c>
      <c r="L29" s="822">
        <f t="shared" si="0"/>
        <v>379764</v>
      </c>
      <c r="M29" s="822">
        <f t="shared" si="0"/>
        <v>373514.5</v>
      </c>
      <c r="N29" s="822">
        <f t="shared" si="0"/>
        <v>366013</v>
      </c>
      <c r="O29" s="822">
        <f t="shared" si="0"/>
        <v>357248</v>
      </c>
      <c r="P29" s="822">
        <f t="shared" si="0"/>
        <v>348698.5</v>
      </c>
      <c r="Q29" s="822">
        <f t="shared" si="0"/>
        <v>341607</v>
      </c>
      <c r="R29" s="822">
        <f t="shared" si="0"/>
        <v>335273</v>
      </c>
      <c r="S29" s="822">
        <f t="shared" si="0"/>
        <v>328378</v>
      </c>
      <c r="T29" s="822">
        <f t="shared" si="0"/>
        <v>320482</v>
      </c>
      <c r="U29" s="822">
        <f t="shared" si="0"/>
        <v>311685.5</v>
      </c>
      <c r="V29" s="822">
        <f t="shared" si="0"/>
        <v>302475</v>
      </c>
      <c r="W29" s="822">
        <f t="shared" si="0"/>
        <v>293494.5</v>
      </c>
      <c r="X29" s="822">
        <f t="shared" si="0"/>
        <v>285299</v>
      </c>
      <c r="Y29" s="822">
        <f t="shared" si="0"/>
        <v>278579.5</v>
      </c>
      <c r="Z29" s="822">
        <f t="shared" si="0"/>
        <v>272993.5</v>
      </c>
      <c r="AA29" s="822">
        <f t="shared" si="0"/>
        <v>268378</v>
      </c>
      <c r="AB29" s="822">
        <f t="shared" si="0"/>
        <v>264393</v>
      </c>
      <c r="AC29" s="822">
        <f t="shared" si="0"/>
        <v>261230.5</v>
      </c>
      <c r="AD29" s="822">
        <f t="shared" si="0"/>
        <v>258919.5</v>
      </c>
      <c r="AE29" s="822">
        <f t="shared" si="0"/>
        <v>256844.5</v>
      </c>
      <c r="AF29" s="822">
        <f t="shared" si="0"/>
        <v>255244</v>
      </c>
      <c r="AG29" s="822">
        <f t="shared" si="0"/>
        <v>254119</v>
      </c>
      <c r="AH29" s="820"/>
      <c r="AI29" s="820"/>
      <c r="AJ29" s="820"/>
      <c r="AK29" s="820"/>
      <c r="AL29" s="820"/>
      <c r="AM29" s="820"/>
      <c r="AN29" s="820"/>
      <c r="AO29" s="820"/>
      <c r="AP29" s="820"/>
      <c r="AQ29" s="820"/>
      <c r="AR29" s="820"/>
      <c r="AS29" s="820"/>
      <c r="AT29" s="820"/>
    </row>
    <row r="30" spans="1:46" x14ac:dyDescent="0.2">
      <c r="C30" s="818"/>
      <c r="D30" s="819"/>
      <c r="E30" s="819"/>
      <c r="F30" s="819"/>
      <c r="G30" s="819"/>
      <c r="H30" s="819"/>
      <c r="I30" s="819"/>
      <c r="J30" s="819"/>
      <c r="K30" s="819"/>
      <c r="L30" s="819"/>
      <c r="M30" s="819"/>
      <c r="N30" s="819"/>
      <c r="O30" s="819"/>
      <c r="P30" s="819"/>
      <c r="Q30" s="819"/>
      <c r="R30" s="819"/>
      <c r="S30" s="819"/>
      <c r="T30" s="819"/>
      <c r="U30" s="819"/>
      <c r="V30" s="819"/>
      <c r="W30" s="819"/>
      <c r="X30" s="819"/>
      <c r="Y30" s="819"/>
      <c r="Z30" s="819"/>
      <c r="AA30" s="819"/>
      <c r="AB30" s="819"/>
      <c r="AC30" s="819"/>
      <c r="AD30" s="819"/>
      <c r="AE30" s="819"/>
      <c r="AF30" s="819"/>
      <c r="AG30" s="819"/>
      <c r="AH30" s="820"/>
      <c r="AI30" s="820"/>
      <c r="AJ30" s="820"/>
      <c r="AK30" s="820"/>
      <c r="AL30" s="820"/>
      <c r="AM30" s="820"/>
      <c r="AN30" s="820"/>
      <c r="AO30" s="820"/>
      <c r="AP30" s="820"/>
      <c r="AQ30" s="820"/>
      <c r="AR30" s="820"/>
      <c r="AS30" s="820"/>
      <c r="AT30" s="820"/>
    </row>
    <row r="31" spans="1:46" x14ac:dyDescent="0.2">
      <c r="A31" s="796">
        <v>2150</v>
      </c>
      <c r="C31" s="818">
        <v>19</v>
      </c>
      <c r="D31" s="819">
        <v>17034.5</v>
      </c>
      <c r="E31" s="819">
        <v>16403.5</v>
      </c>
      <c r="F31" s="819">
        <v>16680.5</v>
      </c>
      <c r="G31" s="819">
        <v>17573</v>
      </c>
      <c r="H31" s="819">
        <v>17629.5</v>
      </c>
      <c r="I31" s="819">
        <v>17473</v>
      </c>
      <c r="J31" s="819">
        <v>18138</v>
      </c>
      <c r="K31" s="819">
        <v>18395</v>
      </c>
      <c r="L31" s="819">
        <v>18838</v>
      </c>
      <c r="M31" s="819">
        <v>19803</v>
      </c>
      <c r="N31" s="819">
        <v>20585</v>
      </c>
      <c r="O31" s="819">
        <v>21382.5</v>
      </c>
      <c r="P31" s="819">
        <v>20803.5</v>
      </c>
      <c r="Q31" s="819">
        <v>19114</v>
      </c>
      <c r="R31" s="819">
        <v>18172.5</v>
      </c>
      <c r="S31" s="819">
        <v>18621.5</v>
      </c>
      <c r="T31" s="819">
        <v>19594</v>
      </c>
      <c r="U31" s="819">
        <v>20532.5</v>
      </c>
      <c r="V31" s="819">
        <v>21186</v>
      </c>
      <c r="W31" s="819">
        <v>21223.5</v>
      </c>
      <c r="X31" s="819">
        <v>20562.5</v>
      </c>
      <c r="Y31" s="819">
        <v>19223</v>
      </c>
      <c r="Z31" s="819">
        <v>18230.5</v>
      </c>
      <c r="AA31" s="819">
        <v>17391</v>
      </c>
      <c r="AB31" s="819">
        <v>16891</v>
      </c>
      <c r="AC31" s="819">
        <v>16180</v>
      </c>
      <c r="AD31" s="819">
        <v>15408</v>
      </c>
      <c r="AE31" s="819">
        <v>15224</v>
      </c>
      <c r="AF31" s="819">
        <v>14768</v>
      </c>
      <c r="AG31" s="819">
        <v>14276.5</v>
      </c>
      <c r="AH31" s="820"/>
      <c r="AI31" s="820"/>
      <c r="AJ31" s="820"/>
      <c r="AK31" s="820"/>
      <c r="AL31" s="820"/>
      <c r="AM31" s="820"/>
      <c r="AN31" s="820"/>
      <c r="AO31" s="820"/>
      <c r="AP31" s="820"/>
      <c r="AQ31" s="820"/>
      <c r="AR31" s="820"/>
      <c r="AS31" s="820"/>
      <c r="AT31" s="820"/>
    </row>
    <row r="32" spans="1:46" x14ac:dyDescent="0.2">
      <c r="A32" s="796">
        <v>2151</v>
      </c>
      <c r="C32" s="821">
        <v>20</v>
      </c>
      <c r="D32" s="819">
        <v>18022</v>
      </c>
      <c r="E32" s="819">
        <v>16817</v>
      </c>
      <c r="F32" s="819">
        <v>16321.5</v>
      </c>
      <c r="G32" s="819">
        <v>16618.5</v>
      </c>
      <c r="H32" s="819">
        <v>17490</v>
      </c>
      <c r="I32" s="819">
        <v>17510</v>
      </c>
      <c r="J32" s="819">
        <v>17506</v>
      </c>
      <c r="K32" s="819">
        <v>18210.5</v>
      </c>
      <c r="L32" s="819">
        <v>18263</v>
      </c>
      <c r="M32" s="819">
        <v>18656.5</v>
      </c>
      <c r="N32" s="819">
        <v>19608</v>
      </c>
      <c r="O32" s="819">
        <v>20373</v>
      </c>
      <c r="P32" s="819">
        <v>21169</v>
      </c>
      <c r="Q32" s="819">
        <v>20596</v>
      </c>
      <c r="R32" s="819">
        <v>18914</v>
      </c>
      <c r="S32" s="819">
        <v>17981.5</v>
      </c>
      <c r="T32" s="819">
        <v>18439.5</v>
      </c>
      <c r="U32" s="819">
        <v>19422.5</v>
      </c>
      <c r="V32" s="819">
        <v>20384</v>
      </c>
      <c r="W32" s="819">
        <v>21059</v>
      </c>
      <c r="X32" s="819">
        <v>21103</v>
      </c>
      <c r="Y32" s="819">
        <v>20448.5</v>
      </c>
      <c r="Z32" s="819">
        <v>19114.5</v>
      </c>
      <c r="AA32" s="819">
        <v>18126.5</v>
      </c>
      <c r="AB32" s="819">
        <v>17292.5</v>
      </c>
      <c r="AC32" s="819">
        <v>16797.5</v>
      </c>
      <c r="AD32" s="819">
        <v>16091.5</v>
      </c>
      <c r="AE32" s="819">
        <v>15324</v>
      </c>
      <c r="AF32" s="819">
        <v>15144.5</v>
      </c>
      <c r="AG32" s="819">
        <v>14693.5</v>
      </c>
      <c r="AH32" s="820"/>
      <c r="AI32" s="820"/>
      <c r="AJ32" s="820"/>
      <c r="AK32" s="820"/>
      <c r="AL32" s="820"/>
      <c r="AM32" s="820"/>
      <c r="AN32" s="820"/>
      <c r="AO32" s="820"/>
      <c r="AP32" s="820"/>
      <c r="AQ32" s="820"/>
      <c r="AR32" s="820"/>
      <c r="AS32" s="820"/>
      <c r="AT32" s="820"/>
    </row>
    <row r="33" spans="1:46" x14ac:dyDescent="0.2">
      <c r="A33" s="796">
        <v>2152</v>
      </c>
      <c r="C33" s="818">
        <v>21</v>
      </c>
      <c r="D33" s="819">
        <v>19486.5</v>
      </c>
      <c r="E33" s="819">
        <v>17735</v>
      </c>
      <c r="F33" s="819">
        <v>16661</v>
      </c>
      <c r="G33" s="819">
        <v>16222.5</v>
      </c>
      <c r="H33" s="819">
        <v>16474.5</v>
      </c>
      <c r="I33" s="819">
        <v>17312</v>
      </c>
      <c r="J33" s="819">
        <v>17500.5</v>
      </c>
      <c r="K33" s="819">
        <v>17505.5</v>
      </c>
      <c r="L33" s="819">
        <v>18004</v>
      </c>
      <c r="M33" s="819">
        <v>18008.5</v>
      </c>
      <c r="N33" s="819">
        <v>18400</v>
      </c>
      <c r="O33" s="819">
        <v>19336.5</v>
      </c>
      <c r="P33" s="819">
        <v>20090.5</v>
      </c>
      <c r="Q33" s="819">
        <v>20892</v>
      </c>
      <c r="R33" s="819">
        <v>20326.5</v>
      </c>
      <c r="S33" s="819">
        <v>18655.5</v>
      </c>
      <c r="T33" s="819">
        <v>17735.5</v>
      </c>
      <c r="U33" s="819">
        <v>18204</v>
      </c>
      <c r="V33" s="819">
        <v>19211</v>
      </c>
      <c r="W33" s="819">
        <v>20195</v>
      </c>
      <c r="X33" s="819">
        <v>20877.5</v>
      </c>
      <c r="Y33" s="819">
        <v>20929</v>
      </c>
      <c r="Z33" s="819">
        <v>20280.5</v>
      </c>
      <c r="AA33" s="819">
        <v>18952</v>
      </c>
      <c r="AB33" s="819">
        <v>17970.5</v>
      </c>
      <c r="AC33" s="819">
        <v>17142.5</v>
      </c>
      <c r="AD33" s="819">
        <v>16653</v>
      </c>
      <c r="AE33" s="819">
        <v>15953</v>
      </c>
      <c r="AF33" s="819">
        <v>15191.5</v>
      </c>
      <c r="AG33" s="819">
        <v>15017.5</v>
      </c>
      <c r="AH33" s="820"/>
      <c r="AI33" s="820"/>
      <c r="AJ33" s="820"/>
      <c r="AK33" s="820"/>
      <c r="AL33" s="820"/>
      <c r="AM33" s="820"/>
      <c r="AN33" s="820"/>
      <c r="AO33" s="820"/>
      <c r="AP33" s="820"/>
      <c r="AQ33" s="820"/>
      <c r="AR33" s="820"/>
      <c r="AS33" s="820"/>
      <c r="AT33" s="820"/>
    </row>
    <row r="34" spans="1:46" x14ac:dyDescent="0.2">
      <c r="A34" s="796">
        <v>2153</v>
      </c>
      <c r="C34" s="818">
        <v>22</v>
      </c>
      <c r="D34" s="819">
        <v>21154</v>
      </c>
      <c r="E34" s="819">
        <v>19188.5</v>
      </c>
      <c r="F34" s="819">
        <v>17567</v>
      </c>
      <c r="G34" s="819">
        <v>16542.5</v>
      </c>
      <c r="H34" s="819">
        <v>16061</v>
      </c>
      <c r="I34" s="819">
        <v>16239</v>
      </c>
      <c r="J34" s="819">
        <v>17259</v>
      </c>
      <c r="K34" s="819">
        <v>17502</v>
      </c>
      <c r="L34" s="819">
        <v>17289.5</v>
      </c>
      <c r="M34" s="819">
        <v>17736.5</v>
      </c>
      <c r="N34" s="819">
        <v>17738.5</v>
      </c>
      <c r="O34" s="819">
        <v>18122</v>
      </c>
      <c r="P34" s="819">
        <v>19048</v>
      </c>
      <c r="Q34" s="819">
        <v>19799.5</v>
      </c>
      <c r="R34" s="819">
        <v>20607</v>
      </c>
      <c r="S34" s="819">
        <v>20051</v>
      </c>
      <c r="T34" s="819">
        <v>18392.5</v>
      </c>
      <c r="U34" s="819">
        <v>17485.5</v>
      </c>
      <c r="V34" s="819">
        <v>17978</v>
      </c>
      <c r="W34" s="819">
        <v>19007</v>
      </c>
      <c r="X34" s="819">
        <v>19998.5</v>
      </c>
      <c r="Y34" s="819">
        <v>20688.5</v>
      </c>
      <c r="Z34" s="819">
        <v>20746</v>
      </c>
      <c r="AA34" s="819">
        <v>20103.5</v>
      </c>
      <c r="AB34" s="819">
        <v>18783</v>
      </c>
      <c r="AC34" s="819">
        <v>17808</v>
      </c>
      <c r="AD34" s="819">
        <v>16985.5</v>
      </c>
      <c r="AE34" s="819">
        <v>16501.5</v>
      </c>
      <c r="AF34" s="819">
        <v>15807</v>
      </c>
      <c r="AG34" s="819">
        <v>15052</v>
      </c>
      <c r="AH34" s="820"/>
      <c r="AI34" s="820"/>
      <c r="AJ34" s="820"/>
      <c r="AK34" s="820"/>
      <c r="AL34" s="820"/>
      <c r="AM34" s="820"/>
      <c r="AN34" s="820"/>
      <c r="AO34" s="820"/>
      <c r="AP34" s="820"/>
      <c r="AQ34" s="820"/>
      <c r="AR34" s="820"/>
      <c r="AS34" s="820"/>
      <c r="AT34" s="820"/>
    </row>
    <row r="35" spans="1:46" x14ac:dyDescent="0.2">
      <c r="A35" s="796">
        <v>2154</v>
      </c>
      <c r="C35" s="818">
        <v>23</v>
      </c>
      <c r="D35" s="819">
        <v>23663.5</v>
      </c>
      <c r="E35" s="819">
        <v>20796</v>
      </c>
      <c r="F35" s="819">
        <v>18983</v>
      </c>
      <c r="G35" s="819">
        <v>17406</v>
      </c>
      <c r="H35" s="819">
        <v>16366.5</v>
      </c>
      <c r="I35" s="819">
        <v>15838</v>
      </c>
      <c r="J35" s="819">
        <v>16193.5</v>
      </c>
      <c r="K35" s="819">
        <v>17261</v>
      </c>
      <c r="L35" s="819">
        <v>17276.5</v>
      </c>
      <c r="M35" s="819">
        <v>17009.5</v>
      </c>
      <c r="N35" s="819">
        <v>17451</v>
      </c>
      <c r="O35" s="819">
        <v>17441.5</v>
      </c>
      <c r="P35" s="819">
        <v>17821</v>
      </c>
      <c r="Q35" s="819">
        <v>18746</v>
      </c>
      <c r="R35" s="819">
        <v>19496</v>
      </c>
      <c r="S35" s="819">
        <v>20312.5</v>
      </c>
      <c r="T35" s="819">
        <v>19769.5</v>
      </c>
      <c r="U35" s="819">
        <v>18126</v>
      </c>
      <c r="V35" s="819">
        <v>17245</v>
      </c>
      <c r="W35" s="819">
        <v>17760</v>
      </c>
      <c r="X35" s="819">
        <v>18798</v>
      </c>
      <c r="Y35" s="819">
        <v>19798</v>
      </c>
      <c r="Z35" s="819">
        <v>20494.5</v>
      </c>
      <c r="AA35" s="819">
        <v>20558</v>
      </c>
      <c r="AB35" s="819">
        <v>19923</v>
      </c>
      <c r="AC35" s="819">
        <v>18609.5</v>
      </c>
      <c r="AD35" s="819">
        <v>17642</v>
      </c>
      <c r="AE35" s="819">
        <v>16826.5</v>
      </c>
      <c r="AF35" s="819">
        <v>16349</v>
      </c>
      <c r="AG35" s="819">
        <v>15662</v>
      </c>
      <c r="AH35" s="820"/>
      <c r="AI35" s="820"/>
      <c r="AJ35" s="820"/>
      <c r="AK35" s="820"/>
      <c r="AL35" s="820"/>
      <c r="AM35" s="820"/>
      <c r="AN35" s="820"/>
      <c r="AO35" s="820"/>
      <c r="AP35" s="820"/>
      <c r="AQ35" s="820"/>
      <c r="AR35" s="820"/>
      <c r="AS35" s="820"/>
      <c r="AT35" s="820"/>
    </row>
    <row r="36" spans="1:46" x14ac:dyDescent="0.2">
      <c r="A36" s="796">
        <v>2155</v>
      </c>
      <c r="C36" s="818">
        <v>24</v>
      </c>
      <c r="D36" s="819">
        <v>25595</v>
      </c>
      <c r="E36" s="819">
        <v>23213</v>
      </c>
      <c r="F36" s="819">
        <v>20500.5</v>
      </c>
      <c r="G36" s="819">
        <v>18747</v>
      </c>
      <c r="H36" s="819">
        <v>17153</v>
      </c>
      <c r="I36" s="819">
        <v>16089.5</v>
      </c>
      <c r="J36" s="819">
        <v>15782.5</v>
      </c>
      <c r="K36" s="819">
        <v>16155</v>
      </c>
      <c r="L36" s="819">
        <v>16978.5</v>
      </c>
      <c r="M36" s="819">
        <v>16937</v>
      </c>
      <c r="N36" s="819">
        <v>16665.5</v>
      </c>
      <c r="O36" s="819">
        <v>17095.5</v>
      </c>
      <c r="P36" s="819">
        <v>17083</v>
      </c>
      <c r="Q36" s="819">
        <v>17470</v>
      </c>
      <c r="R36" s="819">
        <v>18396</v>
      </c>
      <c r="S36" s="819">
        <v>19149.5</v>
      </c>
      <c r="T36" s="819">
        <v>19978.5</v>
      </c>
      <c r="U36" s="819">
        <v>19450.5</v>
      </c>
      <c r="V36" s="819">
        <v>17834</v>
      </c>
      <c r="W36" s="819">
        <v>16978.5</v>
      </c>
      <c r="X36" s="819">
        <v>17504</v>
      </c>
      <c r="Y36" s="819">
        <v>18551.5</v>
      </c>
      <c r="Z36" s="819">
        <v>19559</v>
      </c>
      <c r="AA36" s="819">
        <v>20262.5</v>
      </c>
      <c r="AB36" s="819">
        <v>20335</v>
      </c>
      <c r="AC36" s="819">
        <v>19708</v>
      </c>
      <c r="AD36" s="819">
        <v>18402.5</v>
      </c>
      <c r="AE36" s="819">
        <v>17442</v>
      </c>
      <c r="AF36" s="819">
        <v>16634</v>
      </c>
      <c r="AG36" s="819">
        <v>16165</v>
      </c>
      <c r="AH36" s="820"/>
      <c r="AI36" s="820"/>
      <c r="AJ36" s="820"/>
      <c r="AK36" s="820"/>
      <c r="AL36" s="820"/>
      <c r="AM36" s="820"/>
      <c r="AN36" s="820"/>
      <c r="AO36" s="820"/>
      <c r="AP36" s="820"/>
      <c r="AQ36" s="820"/>
      <c r="AR36" s="820"/>
      <c r="AS36" s="820"/>
      <c r="AT36" s="820"/>
    </row>
    <row r="37" spans="1:46" x14ac:dyDescent="0.2">
      <c r="A37" s="796">
        <v>2156</v>
      </c>
      <c r="C37" s="818">
        <v>25</v>
      </c>
      <c r="D37" s="819">
        <v>26541</v>
      </c>
      <c r="E37" s="819">
        <v>25083.5</v>
      </c>
      <c r="F37" s="819">
        <v>22827</v>
      </c>
      <c r="G37" s="819">
        <v>20217</v>
      </c>
      <c r="H37" s="819">
        <v>18512.5</v>
      </c>
      <c r="I37" s="819">
        <v>16913.5</v>
      </c>
      <c r="J37" s="819">
        <v>16041.5</v>
      </c>
      <c r="K37" s="819">
        <v>15717</v>
      </c>
      <c r="L37" s="819">
        <v>15833</v>
      </c>
      <c r="M37" s="819">
        <v>16595</v>
      </c>
      <c r="N37" s="819">
        <v>16549.5</v>
      </c>
      <c r="O37" s="819">
        <v>16267.5</v>
      </c>
      <c r="P37" s="819">
        <v>16695</v>
      </c>
      <c r="Q37" s="819">
        <v>16693</v>
      </c>
      <c r="R37" s="819">
        <v>17090</v>
      </c>
      <c r="S37" s="819">
        <v>18021.5</v>
      </c>
      <c r="T37" s="819">
        <v>18782.5</v>
      </c>
      <c r="U37" s="819">
        <v>19626</v>
      </c>
      <c r="V37" s="819">
        <v>19125</v>
      </c>
      <c r="W37" s="819">
        <v>17534</v>
      </c>
      <c r="X37" s="819">
        <v>16691</v>
      </c>
      <c r="Y37" s="819">
        <v>17227</v>
      </c>
      <c r="Z37" s="819">
        <v>18283</v>
      </c>
      <c r="AA37" s="819">
        <v>19298.5</v>
      </c>
      <c r="AB37" s="819">
        <v>20010.5</v>
      </c>
      <c r="AC37" s="819">
        <v>20091</v>
      </c>
      <c r="AD37" s="819">
        <v>19472.5</v>
      </c>
      <c r="AE37" s="819">
        <v>18176</v>
      </c>
      <c r="AF37" s="819">
        <v>17224</v>
      </c>
      <c r="AG37" s="819">
        <v>16425</v>
      </c>
      <c r="AH37" s="820"/>
      <c r="AI37" s="820"/>
      <c r="AJ37" s="820"/>
      <c r="AK37" s="820"/>
      <c r="AL37" s="820"/>
      <c r="AM37" s="820"/>
      <c r="AN37" s="820"/>
      <c r="AO37" s="820"/>
      <c r="AP37" s="820"/>
      <c r="AQ37" s="820"/>
      <c r="AR37" s="820"/>
      <c r="AS37" s="820"/>
      <c r="AT37" s="820"/>
    </row>
    <row r="38" spans="1:46" x14ac:dyDescent="0.2">
      <c r="A38" s="796">
        <v>2157</v>
      </c>
      <c r="C38" s="818">
        <v>26</v>
      </c>
      <c r="D38" s="819">
        <v>27373.5</v>
      </c>
      <c r="E38" s="819">
        <v>26148.5</v>
      </c>
      <c r="F38" s="819">
        <v>24778.5</v>
      </c>
      <c r="G38" s="819">
        <v>22615</v>
      </c>
      <c r="H38" s="819">
        <v>20032</v>
      </c>
      <c r="I38" s="819">
        <v>18368</v>
      </c>
      <c r="J38" s="819">
        <v>16973.5</v>
      </c>
      <c r="K38" s="819">
        <v>16052</v>
      </c>
      <c r="L38" s="819">
        <v>15459.5</v>
      </c>
      <c r="M38" s="819">
        <v>15508.5</v>
      </c>
      <c r="N38" s="819">
        <v>16260.5</v>
      </c>
      <c r="O38" s="819">
        <v>16199.5</v>
      </c>
      <c r="P38" s="819">
        <v>15914</v>
      </c>
      <c r="Q38" s="819">
        <v>16351</v>
      </c>
      <c r="R38" s="819">
        <v>16358</v>
      </c>
      <c r="S38" s="819">
        <v>16765.5</v>
      </c>
      <c r="T38" s="819">
        <v>17705</v>
      </c>
      <c r="U38" s="819">
        <v>18475.5</v>
      </c>
      <c r="V38" s="819">
        <v>19343.5</v>
      </c>
      <c r="W38" s="819">
        <v>18868</v>
      </c>
      <c r="X38" s="819">
        <v>17290</v>
      </c>
      <c r="Y38" s="819">
        <v>16457.5</v>
      </c>
      <c r="Z38" s="819">
        <v>17002</v>
      </c>
      <c r="AA38" s="819">
        <v>18065</v>
      </c>
      <c r="AB38" s="819">
        <v>19089</v>
      </c>
      <c r="AC38" s="819">
        <v>19809</v>
      </c>
      <c r="AD38" s="819">
        <v>19896.5</v>
      </c>
      <c r="AE38" s="819">
        <v>19285.5</v>
      </c>
      <c r="AF38" s="819">
        <v>17997.5</v>
      </c>
      <c r="AG38" s="819">
        <v>17055</v>
      </c>
      <c r="AH38" s="820"/>
      <c r="AI38" s="820"/>
      <c r="AJ38" s="820"/>
      <c r="AK38" s="820"/>
      <c r="AL38" s="820"/>
      <c r="AM38" s="820"/>
      <c r="AN38" s="820"/>
      <c r="AO38" s="820"/>
      <c r="AP38" s="820"/>
      <c r="AQ38" s="820"/>
      <c r="AR38" s="820"/>
      <c r="AS38" s="820"/>
      <c r="AT38" s="820"/>
    </row>
    <row r="39" spans="1:46" x14ac:dyDescent="0.2">
      <c r="A39" s="796">
        <v>2158</v>
      </c>
      <c r="C39" s="818">
        <v>27</v>
      </c>
      <c r="D39" s="819">
        <v>28027.5</v>
      </c>
      <c r="E39" s="819">
        <v>27076</v>
      </c>
      <c r="F39" s="819">
        <v>25901.5</v>
      </c>
      <c r="G39" s="819">
        <v>24577.5</v>
      </c>
      <c r="H39" s="819">
        <v>22424.5</v>
      </c>
      <c r="I39" s="819">
        <v>19873.5</v>
      </c>
      <c r="J39" s="819">
        <v>18481.5</v>
      </c>
      <c r="K39" s="819">
        <v>17096.5</v>
      </c>
      <c r="L39" s="819">
        <v>15890</v>
      </c>
      <c r="M39" s="819">
        <v>15224</v>
      </c>
      <c r="N39" s="819">
        <v>15258.5</v>
      </c>
      <c r="O39" s="819">
        <v>15990</v>
      </c>
      <c r="P39" s="819">
        <v>15922.5</v>
      </c>
      <c r="Q39" s="819">
        <v>15645.5</v>
      </c>
      <c r="R39" s="819">
        <v>16089.5</v>
      </c>
      <c r="S39" s="819">
        <v>16107</v>
      </c>
      <c r="T39" s="819">
        <v>16528</v>
      </c>
      <c r="U39" s="819">
        <v>17476.5</v>
      </c>
      <c r="V39" s="819">
        <v>18265</v>
      </c>
      <c r="W39" s="819">
        <v>19154.5</v>
      </c>
      <c r="X39" s="819">
        <v>18689.5</v>
      </c>
      <c r="Y39" s="819">
        <v>17122</v>
      </c>
      <c r="Z39" s="819">
        <v>16298.5</v>
      </c>
      <c r="AA39" s="819">
        <v>16849.5</v>
      </c>
      <c r="AB39" s="819">
        <v>17920</v>
      </c>
      <c r="AC39" s="819">
        <v>18950</v>
      </c>
      <c r="AD39" s="819">
        <v>19675.5</v>
      </c>
      <c r="AE39" s="819">
        <v>19770</v>
      </c>
      <c r="AF39" s="819">
        <v>19166.5</v>
      </c>
      <c r="AG39" s="819">
        <v>17886.5</v>
      </c>
      <c r="AH39" s="820"/>
      <c r="AI39" s="820"/>
      <c r="AJ39" s="820"/>
      <c r="AK39" s="820"/>
      <c r="AL39" s="820"/>
      <c r="AM39" s="820"/>
      <c r="AN39" s="820"/>
      <c r="AO39" s="820"/>
      <c r="AP39" s="820"/>
      <c r="AQ39" s="820"/>
      <c r="AR39" s="820"/>
      <c r="AS39" s="820"/>
      <c r="AT39" s="820"/>
    </row>
    <row r="40" spans="1:46" x14ac:dyDescent="0.2">
      <c r="A40" s="796">
        <v>2159</v>
      </c>
      <c r="C40" s="818">
        <v>28</v>
      </c>
      <c r="D40" s="819">
        <v>28752.5</v>
      </c>
      <c r="E40" s="819">
        <v>27685.5</v>
      </c>
      <c r="F40" s="819">
        <v>26793.5</v>
      </c>
      <c r="G40" s="819">
        <v>25680.5</v>
      </c>
      <c r="H40" s="819">
        <v>24392</v>
      </c>
      <c r="I40" s="819">
        <v>22269.5</v>
      </c>
      <c r="J40" s="819">
        <v>20022.5</v>
      </c>
      <c r="K40" s="819">
        <v>18652</v>
      </c>
      <c r="L40" s="819">
        <v>16960.5</v>
      </c>
      <c r="M40" s="819">
        <v>15677</v>
      </c>
      <c r="N40" s="819">
        <v>14998.5</v>
      </c>
      <c r="O40" s="819">
        <v>15012</v>
      </c>
      <c r="P40" s="819">
        <v>15736</v>
      </c>
      <c r="Q40" s="819">
        <v>15677</v>
      </c>
      <c r="R40" s="819">
        <v>15407.5</v>
      </c>
      <c r="S40" s="819">
        <v>15861.5</v>
      </c>
      <c r="T40" s="819">
        <v>15892</v>
      </c>
      <c r="U40" s="819">
        <v>16326</v>
      </c>
      <c r="V40" s="819">
        <v>17292</v>
      </c>
      <c r="W40" s="819">
        <v>18097.5</v>
      </c>
      <c r="X40" s="819">
        <v>18996</v>
      </c>
      <c r="Y40" s="819">
        <v>18541</v>
      </c>
      <c r="Z40" s="819">
        <v>16982.5</v>
      </c>
      <c r="AA40" s="819">
        <v>16165.5</v>
      </c>
      <c r="AB40" s="819">
        <v>16723.5</v>
      </c>
      <c r="AC40" s="819">
        <v>17799.5</v>
      </c>
      <c r="AD40" s="819">
        <v>18835</v>
      </c>
      <c r="AE40" s="819">
        <v>19566</v>
      </c>
      <c r="AF40" s="819">
        <v>19666.5</v>
      </c>
      <c r="AG40" s="819">
        <v>19071</v>
      </c>
      <c r="AH40" s="820"/>
      <c r="AI40" s="820"/>
      <c r="AJ40" s="820"/>
      <c r="AK40" s="820"/>
      <c r="AL40" s="820"/>
      <c r="AM40" s="820"/>
      <c r="AN40" s="820"/>
      <c r="AO40" s="820"/>
      <c r="AP40" s="820"/>
      <c r="AQ40" s="820"/>
      <c r="AR40" s="820"/>
      <c r="AS40" s="820"/>
      <c r="AT40" s="820"/>
    </row>
    <row r="41" spans="1:46" x14ac:dyDescent="0.2">
      <c r="A41" s="796">
        <v>2160</v>
      </c>
      <c r="C41" s="818">
        <v>29</v>
      </c>
      <c r="D41" s="819">
        <v>28973</v>
      </c>
      <c r="E41" s="819">
        <v>28441</v>
      </c>
      <c r="F41" s="819">
        <v>27452.5</v>
      </c>
      <c r="G41" s="819">
        <v>26579</v>
      </c>
      <c r="H41" s="819">
        <v>25478</v>
      </c>
      <c r="I41" s="819">
        <v>24231.5</v>
      </c>
      <c r="J41" s="819">
        <v>22429</v>
      </c>
      <c r="K41" s="819">
        <v>20200</v>
      </c>
      <c r="L41" s="819">
        <v>18503</v>
      </c>
      <c r="M41" s="819">
        <v>16731.5</v>
      </c>
      <c r="N41" s="819">
        <v>15439</v>
      </c>
      <c r="O41" s="819">
        <v>14743.5</v>
      </c>
      <c r="P41" s="819">
        <v>14751</v>
      </c>
      <c r="Q41" s="819">
        <v>15482.5</v>
      </c>
      <c r="R41" s="819">
        <v>15431.5</v>
      </c>
      <c r="S41" s="819">
        <v>15173.5</v>
      </c>
      <c r="T41" s="819">
        <v>15640.5</v>
      </c>
      <c r="U41" s="819">
        <v>15684.5</v>
      </c>
      <c r="V41" s="819">
        <v>16136.5</v>
      </c>
      <c r="W41" s="819">
        <v>17119</v>
      </c>
      <c r="X41" s="819">
        <v>17934</v>
      </c>
      <c r="Y41" s="819">
        <v>18841</v>
      </c>
      <c r="Z41" s="819">
        <v>18393.5</v>
      </c>
      <c r="AA41" s="819">
        <v>16842</v>
      </c>
      <c r="AB41" s="819">
        <v>16033</v>
      </c>
      <c r="AC41" s="819">
        <v>16597.5</v>
      </c>
      <c r="AD41" s="819">
        <v>17679.5</v>
      </c>
      <c r="AE41" s="819">
        <v>18719.5</v>
      </c>
      <c r="AF41" s="819">
        <v>19456</v>
      </c>
      <c r="AG41" s="819">
        <v>19564</v>
      </c>
      <c r="AH41" s="820"/>
      <c r="AI41" s="820"/>
      <c r="AJ41" s="820"/>
      <c r="AK41" s="820"/>
      <c r="AL41" s="820"/>
      <c r="AM41" s="820"/>
      <c r="AN41" s="820"/>
      <c r="AO41" s="820"/>
      <c r="AP41" s="820"/>
      <c r="AQ41" s="820"/>
      <c r="AR41" s="820"/>
      <c r="AS41" s="820"/>
      <c r="AT41" s="820"/>
    </row>
    <row r="42" spans="1:46" x14ac:dyDescent="0.2">
      <c r="A42" s="796">
        <v>2161</v>
      </c>
      <c r="C42" s="821">
        <v>30</v>
      </c>
      <c r="D42" s="819">
        <v>28391</v>
      </c>
      <c r="E42" s="819">
        <v>28607.5</v>
      </c>
      <c r="F42" s="819">
        <v>28185</v>
      </c>
      <c r="G42" s="819">
        <v>27271</v>
      </c>
      <c r="H42" s="819">
        <v>26441</v>
      </c>
      <c r="I42" s="819">
        <v>25397</v>
      </c>
      <c r="J42" s="819">
        <v>24454</v>
      </c>
      <c r="K42" s="819">
        <v>22663.5</v>
      </c>
      <c r="L42" s="819">
        <v>20091.5</v>
      </c>
      <c r="M42" s="819">
        <v>18309</v>
      </c>
      <c r="N42" s="819">
        <v>16528.5</v>
      </c>
      <c r="O42" s="819">
        <v>15219.5</v>
      </c>
      <c r="P42" s="819">
        <v>14518</v>
      </c>
      <c r="Q42" s="819">
        <v>14533.5</v>
      </c>
      <c r="R42" s="819">
        <v>15272</v>
      </c>
      <c r="S42" s="819">
        <v>15231.5</v>
      </c>
      <c r="T42" s="819">
        <v>14987</v>
      </c>
      <c r="U42" s="819">
        <v>15467.5</v>
      </c>
      <c r="V42" s="819">
        <v>15529.5</v>
      </c>
      <c r="W42" s="819">
        <v>15997.5</v>
      </c>
      <c r="X42" s="819">
        <v>16988</v>
      </c>
      <c r="Y42" s="819">
        <v>17810</v>
      </c>
      <c r="Z42" s="819">
        <v>18723.5</v>
      </c>
      <c r="AA42" s="819">
        <v>18282.5</v>
      </c>
      <c r="AB42" s="819">
        <v>16739</v>
      </c>
      <c r="AC42" s="819">
        <v>15937</v>
      </c>
      <c r="AD42" s="819">
        <v>16506.5</v>
      </c>
      <c r="AE42" s="819">
        <v>17592.5</v>
      </c>
      <c r="AF42" s="819">
        <v>18638</v>
      </c>
      <c r="AG42" s="819">
        <v>19380.5</v>
      </c>
      <c r="AH42" s="820"/>
      <c r="AI42" s="820"/>
      <c r="AJ42" s="820"/>
      <c r="AK42" s="820"/>
      <c r="AL42" s="820"/>
      <c r="AM42" s="820"/>
      <c r="AN42" s="820"/>
      <c r="AO42" s="820"/>
      <c r="AP42" s="820"/>
      <c r="AQ42" s="820"/>
      <c r="AR42" s="820"/>
      <c r="AS42" s="820"/>
      <c r="AT42" s="820"/>
    </row>
    <row r="43" spans="1:46" x14ac:dyDescent="0.2">
      <c r="A43" s="796">
        <v>2162</v>
      </c>
      <c r="C43" s="818">
        <v>31</v>
      </c>
      <c r="D43" s="819">
        <v>27926.5</v>
      </c>
      <c r="E43" s="819">
        <v>28027</v>
      </c>
      <c r="F43" s="819">
        <v>28357</v>
      </c>
      <c r="G43" s="819">
        <v>28006</v>
      </c>
      <c r="H43" s="819">
        <v>27104.5</v>
      </c>
      <c r="I43" s="819">
        <v>26332.5</v>
      </c>
      <c r="J43" s="819">
        <v>25619</v>
      </c>
      <c r="K43" s="819">
        <v>24673</v>
      </c>
      <c r="L43" s="819">
        <v>22524</v>
      </c>
      <c r="M43" s="819">
        <v>19865.5</v>
      </c>
      <c r="N43" s="819">
        <v>18076.5</v>
      </c>
      <c r="O43" s="819">
        <v>16283.5</v>
      </c>
      <c r="P43" s="819">
        <v>14972</v>
      </c>
      <c r="Q43" s="819">
        <v>14280</v>
      </c>
      <c r="R43" s="819">
        <v>14303</v>
      </c>
      <c r="S43" s="819">
        <v>15051.5</v>
      </c>
      <c r="T43" s="819">
        <v>15025</v>
      </c>
      <c r="U43" s="819">
        <v>14795</v>
      </c>
      <c r="V43" s="819">
        <v>15293</v>
      </c>
      <c r="W43" s="819">
        <v>15372</v>
      </c>
      <c r="X43" s="819">
        <v>15849.5</v>
      </c>
      <c r="Y43" s="819">
        <v>16847.5</v>
      </c>
      <c r="Z43" s="819">
        <v>17676</v>
      </c>
      <c r="AA43" s="819">
        <v>18594</v>
      </c>
      <c r="AB43" s="819">
        <v>18160</v>
      </c>
      <c r="AC43" s="819">
        <v>16624.5</v>
      </c>
      <c r="AD43" s="819">
        <v>15829.5</v>
      </c>
      <c r="AE43" s="819">
        <v>16404.5</v>
      </c>
      <c r="AF43" s="819">
        <v>17495.5</v>
      </c>
      <c r="AG43" s="819">
        <v>18546.5</v>
      </c>
      <c r="AH43" s="820"/>
      <c r="AI43" s="820"/>
      <c r="AJ43" s="820"/>
      <c r="AK43" s="820"/>
      <c r="AL43" s="820"/>
      <c r="AM43" s="820"/>
      <c r="AN43" s="820"/>
      <c r="AO43" s="820"/>
      <c r="AP43" s="820"/>
      <c r="AQ43" s="820"/>
      <c r="AR43" s="820"/>
      <c r="AS43" s="820"/>
      <c r="AT43" s="820"/>
    </row>
    <row r="44" spans="1:46" x14ac:dyDescent="0.2">
      <c r="A44" s="796">
        <v>2163</v>
      </c>
      <c r="C44" s="818">
        <v>32</v>
      </c>
      <c r="D44" s="819">
        <v>28161.5</v>
      </c>
      <c r="E44" s="819">
        <v>27631</v>
      </c>
      <c r="F44" s="819">
        <v>27790.5</v>
      </c>
      <c r="G44" s="819">
        <v>28208.5</v>
      </c>
      <c r="H44" s="819">
        <v>27878.5</v>
      </c>
      <c r="I44" s="819">
        <v>27023.5</v>
      </c>
      <c r="J44" s="819">
        <v>26625</v>
      </c>
      <c r="K44" s="819">
        <v>25928.5</v>
      </c>
      <c r="L44" s="819">
        <v>24599</v>
      </c>
      <c r="M44" s="819">
        <v>22356.5</v>
      </c>
      <c r="N44" s="819">
        <v>19691</v>
      </c>
      <c r="O44" s="819">
        <v>17887</v>
      </c>
      <c r="P44" s="819">
        <v>16090.5</v>
      </c>
      <c r="Q44" s="819">
        <v>14789.5</v>
      </c>
      <c r="R44" s="819">
        <v>14106.5</v>
      </c>
      <c r="S44" s="819">
        <v>14139.5</v>
      </c>
      <c r="T44" s="819">
        <v>14900</v>
      </c>
      <c r="U44" s="819">
        <v>14886.5</v>
      </c>
      <c r="V44" s="819">
        <v>14674</v>
      </c>
      <c r="W44" s="819">
        <v>15188</v>
      </c>
      <c r="X44" s="819">
        <v>15275.5</v>
      </c>
      <c r="Y44" s="819">
        <v>15759.5</v>
      </c>
      <c r="Z44" s="819">
        <v>16762.5</v>
      </c>
      <c r="AA44" s="819">
        <v>17595</v>
      </c>
      <c r="AB44" s="819">
        <v>18518</v>
      </c>
      <c r="AC44" s="819">
        <v>18090.5</v>
      </c>
      <c r="AD44" s="819">
        <v>16561</v>
      </c>
      <c r="AE44" s="819">
        <v>15770.5</v>
      </c>
      <c r="AF44" s="819">
        <v>16349.5</v>
      </c>
      <c r="AG44" s="819">
        <v>17445.5</v>
      </c>
      <c r="AH44" s="820"/>
      <c r="AI44" s="820"/>
      <c r="AJ44" s="820"/>
      <c r="AK44" s="820"/>
      <c r="AL44" s="820"/>
      <c r="AM44" s="820"/>
      <c r="AN44" s="820"/>
      <c r="AO44" s="820"/>
      <c r="AP44" s="820"/>
      <c r="AQ44" s="820"/>
      <c r="AR44" s="820"/>
      <c r="AS44" s="820"/>
      <c r="AT44" s="820"/>
    </row>
    <row r="45" spans="1:46" x14ac:dyDescent="0.2">
      <c r="A45" s="796">
        <v>2164</v>
      </c>
      <c r="C45" s="818">
        <v>33</v>
      </c>
      <c r="D45" s="819">
        <v>27377</v>
      </c>
      <c r="E45" s="819">
        <v>27886</v>
      </c>
      <c r="F45" s="819">
        <v>27422</v>
      </c>
      <c r="G45" s="819">
        <v>27648.5</v>
      </c>
      <c r="H45" s="819">
        <v>28118</v>
      </c>
      <c r="I45" s="819">
        <v>27842</v>
      </c>
      <c r="J45" s="819">
        <v>27352.5</v>
      </c>
      <c r="K45" s="819">
        <v>26973.5</v>
      </c>
      <c r="L45" s="819">
        <v>25880.5</v>
      </c>
      <c r="M45" s="819">
        <v>24452.5</v>
      </c>
      <c r="N45" s="819">
        <v>22203</v>
      </c>
      <c r="O45" s="819">
        <v>19525</v>
      </c>
      <c r="P45" s="819">
        <v>17718</v>
      </c>
      <c r="Q45" s="819">
        <v>15933</v>
      </c>
      <c r="R45" s="819">
        <v>14641.5</v>
      </c>
      <c r="S45" s="819">
        <v>13968.5</v>
      </c>
      <c r="T45" s="819">
        <v>14013</v>
      </c>
      <c r="U45" s="819">
        <v>14784.5</v>
      </c>
      <c r="V45" s="819">
        <v>14789.5</v>
      </c>
      <c r="W45" s="819">
        <v>14594</v>
      </c>
      <c r="X45" s="819">
        <v>15115</v>
      </c>
      <c r="Y45" s="819">
        <v>15209</v>
      </c>
      <c r="Z45" s="819">
        <v>15697.5</v>
      </c>
      <c r="AA45" s="819">
        <v>16703.5</v>
      </c>
      <c r="AB45" s="819">
        <v>17541</v>
      </c>
      <c r="AC45" s="819">
        <v>18468.5</v>
      </c>
      <c r="AD45" s="819">
        <v>18045.5</v>
      </c>
      <c r="AE45" s="819">
        <v>16522</v>
      </c>
      <c r="AF45" s="819">
        <v>15737</v>
      </c>
      <c r="AG45" s="819">
        <v>16320.5</v>
      </c>
      <c r="AH45" s="820"/>
      <c r="AI45" s="820"/>
      <c r="AJ45" s="820"/>
      <c r="AK45" s="820"/>
      <c r="AL45" s="820"/>
      <c r="AM45" s="820"/>
      <c r="AN45" s="820"/>
      <c r="AO45" s="820"/>
      <c r="AP45" s="820"/>
      <c r="AQ45" s="820"/>
      <c r="AR45" s="820"/>
      <c r="AS45" s="820"/>
      <c r="AT45" s="820"/>
    </row>
    <row r="46" spans="1:46" x14ac:dyDescent="0.2">
      <c r="A46" s="796">
        <v>2165</v>
      </c>
      <c r="C46" s="818">
        <v>34</v>
      </c>
      <c r="D46" s="819">
        <v>26079.5</v>
      </c>
      <c r="E46" s="819">
        <v>27069</v>
      </c>
      <c r="F46" s="819">
        <v>27657</v>
      </c>
      <c r="G46" s="819">
        <v>27271.5</v>
      </c>
      <c r="H46" s="819">
        <v>27542.5</v>
      </c>
      <c r="I46" s="819">
        <v>28060.5</v>
      </c>
      <c r="J46" s="819">
        <v>28179.5</v>
      </c>
      <c r="K46" s="819">
        <v>27711</v>
      </c>
      <c r="L46" s="819">
        <v>26912.5</v>
      </c>
      <c r="M46" s="819">
        <v>25717.5</v>
      </c>
      <c r="N46" s="819">
        <v>24284</v>
      </c>
      <c r="O46" s="819">
        <v>22025</v>
      </c>
      <c r="P46" s="819">
        <v>19346.5</v>
      </c>
      <c r="Q46" s="819">
        <v>17550.5</v>
      </c>
      <c r="R46" s="819">
        <v>15776.5</v>
      </c>
      <c r="S46" s="819">
        <v>14497</v>
      </c>
      <c r="T46" s="819">
        <v>13837</v>
      </c>
      <c r="U46" s="819">
        <v>13893.5</v>
      </c>
      <c r="V46" s="819">
        <v>14682.5</v>
      </c>
      <c r="W46" s="819">
        <v>14704</v>
      </c>
      <c r="X46" s="819">
        <v>14516</v>
      </c>
      <c r="Y46" s="819">
        <v>15043</v>
      </c>
      <c r="Z46" s="819">
        <v>15142</v>
      </c>
      <c r="AA46" s="819">
        <v>15634</v>
      </c>
      <c r="AB46" s="819">
        <v>16644.5</v>
      </c>
      <c r="AC46" s="819">
        <v>17486</v>
      </c>
      <c r="AD46" s="819">
        <v>18416</v>
      </c>
      <c r="AE46" s="819">
        <v>17997.5</v>
      </c>
      <c r="AF46" s="819">
        <v>16480</v>
      </c>
      <c r="AG46" s="819">
        <v>15701.5</v>
      </c>
      <c r="AH46" s="820"/>
      <c r="AI46" s="820"/>
      <c r="AJ46" s="820"/>
      <c r="AK46" s="820"/>
      <c r="AL46" s="820"/>
      <c r="AM46" s="820"/>
      <c r="AN46" s="820"/>
      <c r="AO46" s="820"/>
      <c r="AP46" s="820"/>
      <c r="AQ46" s="820"/>
      <c r="AR46" s="820"/>
      <c r="AS46" s="820"/>
      <c r="AT46" s="820"/>
    </row>
    <row r="47" spans="1:46" x14ac:dyDescent="0.2">
      <c r="A47" s="796">
        <v>2166</v>
      </c>
      <c r="C47" s="818">
        <v>35</v>
      </c>
      <c r="D47" s="819">
        <v>25501.5</v>
      </c>
      <c r="E47" s="819">
        <v>25781.5</v>
      </c>
      <c r="F47" s="819">
        <v>26885</v>
      </c>
      <c r="G47" s="819">
        <v>27521</v>
      </c>
      <c r="H47" s="819">
        <v>27134</v>
      </c>
      <c r="I47" s="819">
        <v>27487.5</v>
      </c>
      <c r="J47" s="819">
        <v>28290</v>
      </c>
      <c r="K47" s="819">
        <v>28386.5</v>
      </c>
      <c r="L47" s="819">
        <v>27615</v>
      </c>
      <c r="M47" s="819">
        <v>26732</v>
      </c>
      <c r="N47" s="819">
        <v>25531.5</v>
      </c>
      <c r="O47" s="819">
        <v>24089</v>
      </c>
      <c r="P47" s="819">
        <v>21832</v>
      </c>
      <c r="Q47" s="819">
        <v>19167</v>
      </c>
      <c r="R47" s="819">
        <v>17382.5</v>
      </c>
      <c r="S47" s="819">
        <v>15622</v>
      </c>
      <c r="T47" s="819">
        <v>14356.5</v>
      </c>
      <c r="U47" s="819">
        <v>13709.5</v>
      </c>
      <c r="V47" s="819">
        <v>13784.5</v>
      </c>
      <c r="W47" s="819">
        <v>14589.5</v>
      </c>
      <c r="X47" s="819">
        <v>14619</v>
      </c>
      <c r="Y47" s="819">
        <v>14437.5</v>
      </c>
      <c r="Z47" s="819">
        <v>14968</v>
      </c>
      <c r="AA47" s="819">
        <v>15071</v>
      </c>
      <c r="AB47" s="819">
        <v>15568</v>
      </c>
      <c r="AC47" s="819">
        <v>16581.5</v>
      </c>
      <c r="AD47" s="819">
        <v>17426</v>
      </c>
      <c r="AE47" s="819">
        <v>18359</v>
      </c>
      <c r="AF47" s="819">
        <v>17945.5</v>
      </c>
      <c r="AG47" s="819">
        <v>16435.5</v>
      </c>
      <c r="AH47" s="820"/>
      <c r="AI47" s="820"/>
      <c r="AJ47" s="820"/>
      <c r="AK47" s="820"/>
      <c r="AL47" s="820"/>
      <c r="AM47" s="820"/>
      <c r="AN47" s="820"/>
      <c r="AO47" s="820"/>
      <c r="AP47" s="820"/>
      <c r="AQ47" s="820"/>
      <c r="AR47" s="820"/>
      <c r="AS47" s="820"/>
      <c r="AT47" s="820"/>
    </row>
    <row r="48" spans="1:46" x14ac:dyDescent="0.2">
      <c r="A48" s="796">
        <v>2167</v>
      </c>
      <c r="C48" s="818">
        <v>36</v>
      </c>
      <c r="D48" s="819">
        <v>25138.5</v>
      </c>
      <c r="E48" s="819">
        <v>25196.5</v>
      </c>
      <c r="F48" s="819">
        <v>25566</v>
      </c>
      <c r="G48" s="819">
        <v>26733</v>
      </c>
      <c r="H48" s="819">
        <v>27407.5</v>
      </c>
      <c r="I48" s="819">
        <v>27088</v>
      </c>
      <c r="J48" s="819">
        <v>27703.5</v>
      </c>
      <c r="K48" s="819">
        <v>28489.5</v>
      </c>
      <c r="L48" s="819">
        <v>28288</v>
      </c>
      <c r="M48" s="819">
        <v>27431</v>
      </c>
      <c r="N48" s="819">
        <v>26531</v>
      </c>
      <c r="O48" s="819">
        <v>25322.5</v>
      </c>
      <c r="P48" s="819">
        <v>23881</v>
      </c>
      <c r="Q48" s="819">
        <v>21638</v>
      </c>
      <c r="R48" s="819">
        <v>18987</v>
      </c>
      <c r="S48" s="819">
        <v>17215.5</v>
      </c>
      <c r="T48" s="819">
        <v>15470.5</v>
      </c>
      <c r="U48" s="819">
        <v>14220.5</v>
      </c>
      <c r="V48" s="819">
        <v>13594</v>
      </c>
      <c r="W48" s="819">
        <v>13686</v>
      </c>
      <c r="X48" s="819">
        <v>14497</v>
      </c>
      <c r="Y48" s="819">
        <v>14532.5</v>
      </c>
      <c r="Z48" s="819">
        <v>14356</v>
      </c>
      <c r="AA48" s="819">
        <v>14890</v>
      </c>
      <c r="AB48" s="819">
        <v>14998</v>
      </c>
      <c r="AC48" s="819">
        <v>15499</v>
      </c>
      <c r="AD48" s="819">
        <v>16516</v>
      </c>
      <c r="AE48" s="819">
        <v>17363</v>
      </c>
      <c r="AF48" s="819">
        <v>18298.5</v>
      </c>
      <c r="AG48" s="819">
        <v>17891</v>
      </c>
      <c r="AH48" s="820"/>
      <c r="AI48" s="820"/>
      <c r="AJ48" s="820"/>
      <c r="AK48" s="820"/>
      <c r="AL48" s="820"/>
      <c r="AM48" s="820"/>
      <c r="AN48" s="820"/>
      <c r="AO48" s="820"/>
      <c r="AP48" s="820"/>
      <c r="AQ48" s="820"/>
      <c r="AR48" s="820"/>
      <c r="AS48" s="820"/>
      <c r="AT48" s="820"/>
    </row>
    <row r="49" spans="1:46" x14ac:dyDescent="0.2">
      <c r="A49" s="796">
        <v>2168</v>
      </c>
      <c r="C49" s="818">
        <v>37</v>
      </c>
      <c r="D49" s="819">
        <v>24802.5</v>
      </c>
      <c r="E49" s="819">
        <v>24839.5</v>
      </c>
      <c r="F49" s="819">
        <v>25008.5</v>
      </c>
      <c r="G49" s="819">
        <v>25481.5</v>
      </c>
      <c r="H49" s="819">
        <v>26652</v>
      </c>
      <c r="I49" s="819">
        <v>27369</v>
      </c>
      <c r="J49" s="819">
        <v>27316.5</v>
      </c>
      <c r="K49" s="819">
        <v>27916</v>
      </c>
      <c r="L49" s="819">
        <v>28399</v>
      </c>
      <c r="M49" s="819">
        <v>28122.5</v>
      </c>
      <c r="N49" s="819">
        <v>27250.5</v>
      </c>
      <c r="O49" s="819">
        <v>26331.5</v>
      </c>
      <c r="P49" s="819">
        <v>25123</v>
      </c>
      <c r="Q49" s="819">
        <v>23694.5</v>
      </c>
      <c r="R49" s="819">
        <v>21465</v>
      </c>
      <c r="S49" s="819">
        <v>18829</v>
      </c>
      <c r="T49" s="819">
        <v>17073</v>
      </c>
      <c r="U49" s="819">
        <v>15343.5</v>
      </c>
      <c r="V49" s="819">
        <v>14115.5</v>
      </c>
      <c r="W49" s="819">
        <v>13507.5</v>
      </c>
      <c r="X49" s="819">
        <v>13606</v>
      </c>
      <c r="Y49" s="819">
        <v>14421.5</v>
      </c>
      <c r="Z49" s="819">
        <v>14462</v>
      </c>
      <c r="AA49" s="819">
        <v>14289.5</v>
      </c>
      <c r="AB49" s="819">
        <v>14827</v>
      </c>
      <c r="AC49" s="819">
        <v>14939.5</v>
      </c>
      <c r="AD49" s="819">
        <v>15443.5</v>
      </c>
      <c r="AE49" s="819">
        <v>16462</v>
      </c>
      <c r="AF49" s="819">
        <v>17312</v>
      </c>
      <c r="AG49" s="819">
        <v>18251</v>
      </c>
      <c r="AH49" s="820"/>
      <c r="AI49" s="820"/>
      <c r="AJ49" s="820"/>
      <c r="AK49" s="820"/>
      <c r="AL49" s="820"/>
      <c r="AM49" s="820"/>
      <c r="AN49" s="820"/>
      <c r="AO49" s="820"/>
      <c r="AP49" s="820"/>
      <c r="AQ49" s="820"/>
      <c r="AR49" s="820"/>
      <c r="AS49" s="820"/>
      <c r="AT49" s="820"/>
    </row>
    <row r="50" spans="1:46" x14ac:dyDescent="0.2">
      <c r="A50" s="796">
        <v>2169</v>
      </c>
      <c r="C50" s="818">
        <v>38</v>
      </c>
      <c r="D50" s="819">
        <v>24911.5</v>
      </c>
      <c r="E50" s="819">
        <v>24535</v>
      </c>
      <c r="F50" s="819">
        <v>24648</v>
      </c>
      <c r="G50" s="819">
        <v>24877.5</v>
      </c>
      <c r="H50" s="819">
        <v>25387.5</v>
      </c>
      <c r="I50" s="819">
        <v>26615.5</v>
      </c>
      <c r="J50" s="819">
        <v>27579.5</v>
      </c>
      <c r="K50" s="819">
        <v>27516</v>
      </c>
      <c r="L50" s="819">
        <v>27838</v>
      </c>
      <c r="M50" s="819">
        <v>28247.5</v>
      </c>
      <c r="N50" s="819">
        <v>27963</v>
      </c>
      <c r="O50" s="819">
        <v>27071</v>
      </c>
      <c r="P50" s="819">
        <v>26142</v>
      </c>
      <c r="Q50" s="819">
        <v>24945</v>
      </c>
      <c r="R50" s="819">
        <v>23528</v>
      </c>
      <c r="S50" s="819">
        <v>21314</v>
      </c>
      <c r="T50" s="819">
        <v>18696</v>
      </c>
      <c r="U50" s="819">
        <v>16955.5</v>
      </c>
      <c r="V50" s="819">
        <v>15249</v>
      </c>
      <c r="W50" s="819">
        <v>14041.5</v>
      </c>
      <c r="X50" s="819">
        <v>13441.5</v>
      </c>
      <c r="Y50" s="819">
        <v>13545.5</v>
      </c>
      <c r="Z50" s="819">
        <v>14363.5</v>
      </c>
      <c r="AA50" s="819">
        <v>14407</v>
      </c>
      <c r="AB50" s="819">
        <v>14240</v>
      </c>
      <c r="AC50" s="819">
        <v>14780.5</v>
      </c>
      <c r="AD50" s="819">
        <v>14896</v>
      </c>
      <c r="AE50" s="819">
        <v>15403</v>
      </c>
      <c r="AF50" s="819">
        <v>16423</v>
      </c>
      <c r="AG50" s="819">
        <v>17276</v>
      </c>
      <c r="AH50" s="820"/>
      <c r="AI50" s="820"/>
      <c r="AJ50" s="820"/>
      <c r="AK50" s="820"/>
      <c r="AL50" s="820"/>
      <c r="AM50" s="820"/>
      <c r="AN50" s="820"/>
      <c r="AO50" s="820"/>
      <c r="AP50" s="820"/>
      <c r="AQ50" s="820"/>
      <c r="AR50" s="820"/>
      <c r="AS50" s="820"/>
      <c r="AT50" s="820"/>
    </row>
    <row r="51" spans="1:46" x14ac:dyDescent="0.2">
      <c r="A51" s="796">
        <v>2170</v>
      </c>
      <c r="C51" s="818">
        <v>39</v>
      </c>
      <c r="D51" s="819">
        <v>25576</v>
      </c>
      <c r="E51" s="819">
        <v>24667</v>
      </c>
      <c r="F51" s="819">
        <v>24363.5</v>
      </c>
      <c r="G51" s="819">
        <v>24540</v>
      </c>
      <c r="H51" s="819">
        <v>24796.5</v>
      </c>
      <c r="I51" s="819">
        <v>25329.5</v>
      </c>
      <c r="J51" s="819">
        <v>26784.5</v>
      </c>
      <c r="K51" s="819">
        <v>27751</v>
      </c>
      <c r="L51" s="819">
        <v>27422</v>
      </c>
      <c r="M51" s="819">
        <v>27672.5</v>
      </c>
      <c r="N51" s="819">
        <v>28071.5</v>
      </c>
      <c r="O51" s="819">
        <v>27777</v>
      </c>
      <c r="P51" s="819">
        <v>26876</v>
      </c>
      <c r="Q51" s="819">
        <v>25949</v>
      </c>
      <c r="R51" s="819">
        <v>24763.5</v>
      </c>
      <c r="S51" s="819">
        <v>23360.5</v>
      </c>
      <c r="T51" s="819">
        <v>21163.5</v>
      </c>
      <c r="U51" s="819">
        <v>18563</v>
      </c>
      <c r="V51" s="819">
        <v>16847.5</v>
      </c>
      <c r="W51" s="819">
        <v>15164</v>
      </c>
      <c r="X51" s="819">
        <v>13965</v>
      </c>
      <c r="Y51" s="819">
        <v>13371.5</v>
      </c>
      <c r="Z51" s="819">
        <v>13479.5</v>
      </c>
      <c r="AA51" s="819">
        <v>14299</v>
      </c>
      <c r="AB51" s="819">
        <v>14347</v>
      </c>
      <c r="AC51" s="819">
        <v>14184.5</v>
      </c>
      <c r="AD51" s="819">
        <v>14727.5</v>
      </c>
      <c r="AE51" s="819">
        <v>14845.5</v>
      </c>
      <c r="AF51" s="819">
        <v>15355</v>
      </c>
      <c r="AG51" s="819">
        <v>16378.5</v>
      </c>
      <c r="AH51" s="820"/>
      <c r="AI51" s="820"/>
      <c r="AJ51" s="820"/>
      <c r="AK51" s="820"/>
      <c r="AL51" s="820"/>
      <c r="AM51" s="820"/>
      <c r="AN51" s="820"/>
      <c r="AO51" s="820"/>
      <c r="AP51" s="820"/>
      <c r="AQ51" s="820"/>
      <c r="AR51" s="820"/>
      <c r="AS51" s="820"/>
      <c r="AT51" s="820"/>
    </row>
    <row r="52" spans="1:46" x14ac:dyDescent="0.2">
      <c r="A52" s="796">
        <v>2171</v>
      </c>
      <c r="C52" s="821">
        <v>40</v>
      </c>
      <c r="D52" s="819">
        <v>26173</v>
      </c>
      <c r="E52" s="819">
        <v>25319.5</v>
      </c>
      <c r="F52" s="819">
        <v>24510.5</v>
      </c>
      <c r="G52" s="819">
        <v>24253.5</v>
      </c>
      <c r="H52" s="819">
        <v>24424</v>
      </c>
      <c r="I52" s="819">
        <v>24711</v>
      </c>
      <c r="J52" s="819">
        <v>25493.5</v>
      </c>
      <c r="K52" s="819">
        <v>26965</v>
      </c>
      <c r="L52" s="819">
        <v>27658.5</v>
      </c>
      <c r="M52" s="819">
        <v>27262</v>
      </c>
      <c r="N52" s="819">
        <v>27502</v>
      </c>
      <c r="O52" s="819">
        <v>27887.5</v>
      </c>
      <c r="P52" s="819">
        <v>27591</v>
      </c>
      <c r="Q52" s="819">
        <v>26692</v>
      </c>
      <c r="R52" s="819">
        <v>25768</v>
      </c>
      <c r="S52" s="819">
        <v>24595</v>
      </c>
      <c r="T52" s="819">
        <v>23207</v>
      </c>
      <c r="U52" s="819">
        <v>21028</v>
      </c>
      <c r="V52" s="819">
        <v>18455.5</v>
      </c>
      <c r="W52" s="819">
        <v>16763</v>
      </c>
      <c r="X52" s="819">
        <v>15089</v>
      </c>
      <c r="Y52" s="819">
        <v>13897.5</v>
      </c>
      <c r="Z52" s="819">
        <v>13309.5</v>
      </c>
      <c r="AA52" s="819">
        <v>13421</v>
      </c>
      <c r="AB52" s="819">
        <v>14243</v>
      </c>
      <c r="AC52" s="819">
        <v>14295</v>
      </c>
      <c r="AD52" s="819">
        <v>14136</v>
      </c>
      <c r="AE52" s="819">
        <v>14681</v>
      </c>
      <c r="AF52" s="819">
        <v>14802.5</v>
      </c>
      <c r="AG52" s="819">
        <v>15314.5</v>
      </c>
      <c r="AH52" s="820"/>
      <c r="AI52" s="820"/>
      <c r="AJ52" s="820"/>
      <c r="AK52" s="820"/>
      <c r="AL52" s="820"/>
      <c r="AM52" s="820"/>
      <c r="AN52" s="820"/>
      <c r="AO52" s="820"/>
      <c r="AP52" s="820"/>
      <c r="AQ52" s="820"/>
      <c r="AR52" s="820"/>
      <c r="AS52" s="820"/>
      <c r="AT52" s="820"/>
    </row>
    <row r="53" spans="1:46" x14ac:dyDescent="0.2">
      <c r="A53" s="796">
        <v>2172</v>
      </c>
      <c r="C53" s="818">
        <v>41</v>
      </c>
      <c r="D53" s="819">
        <v>26546.5</v>
      </c>
      <c r="E53" s="819">
        <v>25915.5</v>
      </c>
      <c r="F53" s="819">
        <v>25168</v>
      </c>
      <c r="G53" s="819">
        <v>24424.5</v>
      </c>
      <c r="H53" s="819">
        <v>24164.5</v>
      </c>
      <c r="I53" s="819">
        <v>24351.5</v>
      </c>
      <c r="J53" s="819">
        <v>24878</v>
      </c>
      <c r="K53" s="819">
        <v>25667.5</v>
      </c>
      <c r="L53" s="819">
        <v>26878.5</v>
      </c>
      <c r="M53" s="819">
        <v>27504.5</v>
      </c>
      <c r="N53" s="819">
        <v>27101</v>
      </c>
      <c r="O53" s="819">
        <v>27327.5</v>
      </c>
      <c r="P53" s="819">
        <v>27707</v>
      </c>
      <c r="Q53" s="819">
        <v>27417.5</v>
      </c>
      <c r="R53" s="819">
        <v>26521.5</v>
      </c>
      <c r="S53" s="819">
        <v>25601.5</v>
      </c>
      <c r="T53" s="819">
        <v>24443</v>
      </c>
      <c r="U53" s="819">
        <v>23071.5</v>
      </c>
      <c r="V53" s="819">
        <v>20920.5</v>
      </c>
      <c r="W53" s="819">
        <v>18374</v>
      </c>
      <c r="X53" s="819">
        <v>16691</v>
      </c>
      <c r="Y53" s="819">
        <v>15026</v>
      </c>
      <c r="Z53" s="819">
        <v>13842</v>
      </c>
      <c r="AA53" s="819">
        <v>13259</v>
      </c>
      <c r="AB53" s="819">
        <v>13373.5</v>
      </c>
      <c r="AC53" s="819">
        <v>14197.5</v>
      </c>
      <c r="AD53" s="819">
        <v>14253</v>
      </c>
      <c r="AE53" s="819">
        <v>14097</v>
      </c>
      <c r="AF53" s="819">
        <v>14644</v>
      </c>
      <c r="AG53" s="819">
        <v>14769.5</v>
      </c>
      <c r="AH53" s="820"/>
      <c r="AI53" s="820"/>
      <c r="AJ53" s="820"/>
      <c r="AK53" s="820"/>
      <c r="AL53" s="820"/>
      <c r="AM53" s="820"/>
      <c r="AN53" s="820"/>
      <c r="AO53" s="820"/>
      <c r="AP53" s="820"/>
      <c r="AQ53" s="820"/>
      <c r="AR53" s="820"/>
      <c r="AS53" s="820"/>
      <c r="AT53" s="820"/>
    </row>
    <row r="54" spans="1:46" x14ac:dyDescent="0.2">
      <c r="A54" s="796">
        <v>2173</v>
      </c>
      <c r="C54" s="818">
        <v>42</v>
      </c>
      <c r="D54" s="819">
        <v>26614.5</v>
      </c>
      <c r="E54" s="819">
        <v>26262</v>
      </c>
      <c r="F54" s="819">
        <v>25729</v>
      </c>
      <c r="G54" s="819">
        <v>25041</v>
      </c>
      <c r="H54" s="819">
        <v>24314</v>
      </c>
      <c r="I54" s="819">
        <v>24089</v>
      </c>
      <c r="J54" s="819">
        <v>24495.5</v>
      </c>
      <c r="K54" s="819">
        <v>25033</v>
      </c>
      <c r="L54" s="819">
        <v>25567.5</v>
      </c>
      <c r="M54" s="819">
        <v>26710</v>
      </c>
      <c r="N54" s="819">
        <v>27327.5</v>
      </c>
      <c r="O54" s="819">
        <v>26916.5</v>
      </c>
      <c r="P54" s="819">
        <v>27137.5</v>
      </c>
      <c r="Q54" s="819">
        <v>27520.5</v>
      </c>
      <c r="R54" s="819">
        <v>27238</v>
      </c>
      <c r="S54" s="819">
        <v>26347</v>
      </c>
      <c r="T54" s="819">
        <v>25435</v>
      </c>
      <c r="U54" s="819">
        <v>24291</v>
      </c>
      <c r="V54" s="819">
        <v>22945.5</v>
      </c>
      <c r="W54" s="819">
        <v>20821</v>
      </c>
      <c r="X54" s="819">
        <v>18287.5</v>
      </c>
      <c r="Y54" s="819">
        <v>16614</v>
      </c>
      <c r="Z54" s="819">
        <v>14957</v>
      </c>
      <c r="AA54" s="819">
        <v>13779</v>
      </c>
      <c r="AB54" s="819">
        <v>13201.5</v>
      </c>
      <c r="AC54" s="819">
        <v>13319.5</v>
      </c>
      <c r="AD54" s="819">
        <v>14145</v>
      </c>
      <c r="AE54" s="819">
        <v>14203</v>
      </c>
      <c r="AF54" s="819">
        <v>14050.5</v>
      </c>
      <c r="AG54" s="819">
        <v>14600</v>
      </c>
      <c r="AH54" s="820"/>
      <c r="AI54" s="820"/>
      <c r="AJ54" s="820"/>
      <c r="AK54" s="820"/>
      <c r="AL54" s="820"/>
      <c r="AM54" s="820"/>
      <c r="AN54" s="820"/>
      <c r="AO54" s="820"/>
      <c r="AP54" s="820"/>
      <c r="AQ54" s="820"/>
      <c r="AR54" s="820"/>
      <c r="AS54" s="820"/>
      <c r="AT54" s="820"/>
    </row>
    <row r="55" spans="1:46" x14ac:dyDescent="0.2">
      <c r="A55" s="796">
        <v>2174</v>
      </c>
      <c r="C55" s="818">
        <v>43</v>
      </c>
      <c r="D55" s="819">
        <v>26958</v>
      </c>
      <c r="E55" s="819">
        <v>26359.5</v>
      </c>
      <c r="F55" s="819">
        <v>26079</v>
      </c>
      <c r="G55" s="819">
        <v>25581.5</v>
      </c>
      <c r="H55" s="819">
        <v>24907.5</v>
      </c>
      <c r="I55" s="819">
        <v>24225.5</v>
      </c>
      <c r="J55" s="819">
        <v>24219</v>
      </c>
      <c r="K55" s="819">
        <v>24634.5</v>
      </c>
      <c r="L55" s="819">
        <v>24925</v>
      </c>
      <c r="M55" s="819">
        <v>25396</v>
      </c>
      <c r="N55" s="819">
        <v>26527.5</v>
      </c>
      <c r="O55" s="819">
        <v>27133.5</v>
      </c>
      <c r="P55" s="819">
        <v>26721.5</v>
      </c>
      <c r="Q55" s="819">
        <v>26946</v>
      </c>
      <c r="R55" s="819">
        <v>27333</v>
      </c>
      <c r="S55" s="819">
        <v>27060</v>
      </c>
      <c r="T55" s="819">
        <v>26176</v>
      </c>
      <c r="U55" s="819">
        <v>25272.5</v>
      </c>
      <c r="V55" s="819">
        <v>24156</v>
      </c>
      <c r="W55" s="819">
        <v>22835.5</v>
      </c>
      <c r="X55" s="819">
        <v>20723</v>
      </c>
      <c r="Y55" s="819">
        <v>18202</v>
      </c>
      <c r="Z55" s="819">
        <v>16537</v>
      </c>
      <c r="AA55" s="819">
        <v>14888</v>
      </c>
      <c r="AB55" s="819">
        <v>13717.5</v>
      </c>
      <c r="AC55" s="819">
        <v>13145</v>
      </c>
      <c r="AD55" s="819">
        <v>13266</v>
      </c>
      <c r="AE55" s="819">
        <v>14092.5</v>
      </c>
      <c r="AF55" s="819">
        <v>14154</v>
      </c>
      <c r="AG55" s="819">
        <v>14005.5</v>
      </c>
      <c r="AH55" s="820"/>
      <c r="AI55" s="820"/>
      <c r="AJ55" s="820"/>
      <c r="AK55" s="820"/>
      <c r="AL55" s="820"/>
      <c r="AM55" s="820"/>
      <c r="AN55" s="820"/>
      <c r="AO55" s="820"/>
      <c r="AP55" s="820"/>
      <c r="AQ55" s="820"/>
      <c r="AR55" s="820"/>
      <c r="AS55" s="820"/>
      <c r="AT55" s="820"/>
    </row>
    <row r="56" spans="1:46" x14ac:dyDescent="0.2">
      <c r="A56" s="796">
        <v>2175</v>
      </c>
      <c r="C56" s="818">
        <v>44</v>
      </c>
      <c r="D56" s="819">
        <v>27555</v>
      </c>
      <c r="E56" s="819">
        <v>26665</v>
      </c>
      <c r="F56" s="819">
        <v>26158.5</v>
      </c>
      <c r="G56" s="819">
        <v>25919</v>
      </c>
      <c r="H56" s="819">
        <v>25444</v>
      </c>
      <c r="I56" s="819">
        <v>24815</v>
      </c>
      <c r="J56" s="819">
        <v>24363</v>
      </c>
      <c r="K56" s="819">
        <v>24357</v>
      </c>
      <c r="L56" s="819">
        <v>24515.5</v>
      </c>
      <c r="M56" s="819">
        <v>24742.5</v>
      </c>
      <c r="N56" s="819">
        <v>25206.5</v>
      </c>
      <c r="O56" s="819">
        <v>26324.5</v>
      </c>
      <c r="P56" s="819">
        <v>26926.5</v>
      </c>
      <c r="Q56" s="819">
        <v>26523</v>
      </c>
      <c r="R56" s="819">
        <v>26751</v>
      </c>
      <c r="S56" s="819">
        <v>27143</v>
      </c>
      <c r="T56" s="819">
        <v>26880.5</v>
      </c>
      <c r="U56" s="819">
        <v>26005.5</v>
      </c>
      <c r="V56" s="819">
        <v>25124</v>
      </c>
      <c r="W56" s="819">
        <v>24032</v>
      </c>
      <c r="X56" s="819">
        <v>22722</v>
      </c>
      <c r="Y56" s="819">
        <v>20622</v>
      </c>
      <c r="Z56" s="819">
        <v>18112.5</v>
      </c>
      <c r="AA56" s="819">
        <v>16455.5</v>
      </c>
      <c r="AB56" s="819">
        <v>14815</v>
      </c>
      <c r="AC56" s="819">
        <v>13651.5</v>
      </c>
      <c r="AD56" s="819">
        <v>13084</v>
      </c>
      <c r="AE56" s="819">
        <v>13208</v>
      </c>
      <c r="AF56" s="819">
        <v>14036</v>
      </c>
      <c r="AG56" s="819">
        <v>14101.5</v>
      </c>
      <c r="AH56" s="820"/>
      <c r="AI56" s="820"/>
      <c r="AJ56" s="820"/>
      <c r="AK56" s="820"/>
      <c r="AL56" s="820"/>
      <c r="AM56" s="820"/>
      <c r="AN56" s="820"/>
      <c r="AO56" s="820"/>
      <c r="AP56" s="820"/>
      <c r="AQ56" s="820"/>
      <c r="AR56" s="820"/>
      <c r="AS56" s="820"/>
      <c r="AT56" s="820"/>
    </row>
    <row r="57" spans="1:46" x14ac:dyDescent="0.2">
      <c r="A57" s="796">
        <v>2176</v>
      </c>
      <c r="C57" s="818">
        <v>45</v>
      </c>
      <c r="D57" s="819">
        <v>27466.5</v>
      </c>
      <c r="E57" s="819">
        <v>27266</v>
      </c>
      <c r="F57" s="819">
        <v>26455</v>
      </c>
      <c r="G57" s="819">
        <v>25989</v>
      </c>
      <c r="H57" s="819">
        <v>25767</v>
      </c>
      <c r="I57" s="819">
        <v>25341.5</v>
      </c>
      <c r="J57" s="819">
        <v>24945</v>
      </c>
      <c r="K57" s="819">
        <v>24488</v>
      </c>
      <c r="L57" s="819">
        <v>24231</v>
      </c>
      <c r="M57" s="819">
        <v>24327.5</v>
      </c>
      <c r="N57" s="819">
        <v>24549.5</v>
      </c>
      <c r="O57" s="819">
        <v>25004</v>
      </c>
      <c r="P57" s="819">
        <v>26116</v>
      </c>
      <c r="Q57" s="819">
        <v>26721.5</v>
      </c>
      <c r="R57" s="819">
        <v>26325</v>
      </c>
      <c r="S57" s="819">
        <v>26558.5</v>
      </c>
      <c r="T57" s="819">
        <v>26957.5</v>
      </c>
      <c r="U57" s="819">
        <v>26706</v>
      </c>
      <c r="V57" s="819">
        <v>25853</v>
      </c>
      <c r="W57" s="819">
        <v>24992</v>
      </c>
      <c r="X57" s="819">
        <v>23909.5</v>
      </c>
      <c r="Y57" s="819">
        <v>22608.5</v>
      </c>
      <c r="Z57" s="819">
        <v>20520</v>
      </c>
      <c r="AA57" s="819">
        <v>18023</v>
      </c>
      <c r="AB57" s="819">
        <v>16375</v>
      </c>
      <c r="AC57" s="819">
        <v>14743</v>
      </c>
      <c r="AD57" s="819">
        <v>13586.5</v>
      </c>
      <c r="AE57" s="819">
        <v>13024</v>
      </c>
      <c r="AF57" s="819">
        <v>13151</v>
      </c>
      <c r="AG57" s="819">
        <v>13980</v>
      </c>
      <c r="AH57" s="820"/>
      <c r="AI57" s="820"/>
      <c r="AJ57" s="820"/>
      <c r="AK57" s="820"/>
      <c r="AL57" s="820"/>
      <c r="AM57" s="820"/>
      <c r="AN57" s="820"/>
      <c r="AO57" s="820"/>
      <c r="AP57" s="820"/>
      <c r="AQ57" s="820"/>
      <c r="AR57" s="820"/>
      <c r="AS57" s="820"/>
      <c r="AT57" s="820"/>
    </row>
    <row r="58" spans="1:46" x14ac:dyDescent="0.2">
      <c r="A58" s="796">
        <v>2177</v>
      </c>
      <c r="C58" s="818">
        <v>46</v>
      </c>
      <c r="D58" s="819">
        <v>26832.5</v>
      </c>
      <c r="E58" s="819">
        <v>27174.5</v>
      </c>
      <c r="F58" s="819">
        <v>27051</v>
      </c>
      <c r="G58" s="819">
        <v>26311</v>
      </c>
      <c r="H58" s="819">
        <v>25865</v>
      </c>
      <c r="I58" s="819">
        <v>25639</v>
      </c>
      <c r="J58" s="819">
        <v>25442</v>
      </c>
      <c r="K58" s="819">
        <v>25073.5</v>
      </c>
      <c r="L58" s="819">
        <v>24374</v>
      </c>
      <c r="M58" s="819">
        <v>24057</v>
      </c>
      <c r="N58" s="819">
        <v>24149.5</v>
      </c>
      <c r="O58" s="819">
        <v>24363</v>
      </c>
      <c r="P58" s="819">
        <v>24813</v>
      </c>
      <c r="Q58" s="819">
        <v>25926</v>
      </c>
      <c r="R58" s="819">
        <v>26534.5</v>
      </c>
      <c r="S58" s="819">
        <v>26147</v>
      </c>
      <c r="T58" s="819">
        <v>26387.5</v>
      </c>
      <c r="U58" s="819">
        <v>26793</v>
      </c>
      <c r="V58" s="819">
        <v>26561</v>
      </c>
      <c r="W58" s="819">
        <v>25728</v>
      </c>
      <c r="X58" s="819">
        <v>24875.5</v>
      </c>
      <c r="Y58" s="819">
        <v>23803</v>
      </c>
      <c r="Z58" s="819">
        <v>22511.5</v>
      </c>
      <c r="AA58" s="819">
        <v>20433.5</v>
      </c>
      <c r="AB58" s="819">
        <v>17948.5</v>
      </c>
      <c r="AC58" s="819">
        <v>16309</v>
      </c>
      <c r="AD58" s="819">
        <v>14685.5</v>
      </c>
      <c r="AE58" s="819">
        <v>13535.5</v>
      </c>
      <c r="AF58" s="819">
        <v>12977.5</v>
      </c>
      <c r="AG58" s="819">
        <v>13108</v>
      </c>
      <c r="AH58" s="820"/>
      <c r="AI58" s="820"/>
      <c r="AJ58" s="820"/>
      <c r="AK58" s="820"/>
      <c r="AL58" s="820"/>
      <c r="AM58" s="820"/>
      <c r="AN58" s="820"/>
      <c r="AO58" s="820"/>
      <c r="AP58" s="820"/>
      <c r="AQ58" s="820"/>
      <c r="AR58" s="820"/>
      <c r="AS58" s="820"/>
      <c r="AT58" s="820"/>
    </row>
    <row r="59" spans="1:46" x14ac:dyDescent="0.2">
      <c r="A59" s="796">
        <v>2178</v>
      </c>
      <c r="C59" s="818">
        <v>47</v>
      </c>
      <c r="D59" s="819">
        <v>26565</v>
      </c>
      <c r="E59" s="819">
        <v>26536</v>
      </c>
      <c r="F59" s="819">
        <v>26946.5</v>
      </c>
      <c r="G59" s="819">
        <v>26879.5</v>
      </c>
      <c r="H59" s="819">
        <v>26168</v>
      </c>
      <c r="I59" s="819">
        <v>25737</v>
      </c>
      <c r="J59" s="819">
        <v>25713.5</v>
      </c>
      <c r="K59" s="819">
        <v>25525.5</v>
      </c>
      <c r="L59" s="819">
        <v>24922.5</v>
      </c>
      <c r="M59" s="819">
        <v>24168.5</v>
      </c>
      <c r="N59" s="819">
        <v>23849.5</v>
      </c>
      <c r="O59" s="819">
        <v>23936</v>
      </c>
      <c r="P59" s="819">
        <v>24149</v>
      </c>
      <c r="Q59" s="819">
        <v>24603.5</v>
      </c>
      <c r="R59" s="819">
        <v>25717</v>
      </c>
      <c r="S59" s="819">
        <v>26330</v>
      </c>
      <c r="T59" s="819">
        <v>25953.5</v>
      </c>
      <c r="U59" s="819">
        <v>26201</v>
      </c>
      <c r="V59" s="819">
        <v>26623</v>
      </c>
      <c r="W59" s="819">
        <v>26409.5</v>
      </c>
      <c r="X59" s="819">
        <v>25586</v>
      </c>
      <c r="Y59" s="819">
        <v>24743</v>
      </c>
      <c r="Z59" s="819">
        <v>23678</v>
      </c>
      <c r="AA59" s="819">
        <v>22394.5</v>
      </c>
      <c r="AB59" s="819">
        <v>20328.5</v>
      </c>
      <c r="AC59" s="819">
        <v>17856.5</v>
      </c>
      <c r="AD59" s="819">
        <v>16226.5</v>
      </c>
      <c r="AE59" s="819">
        <v>14611.5</v>
      </c>
      <c r="AF59" s="819">
        <v>13469</v>
      </c>
      <c r="AG59" s="819">
        <v>12917</v>
      </c>
      <c r="AH59" s="820"/>
      <c r="AI59" s="820"/>
      <c r="AJ59" s="820"/>
      <c r="AK59" s="820"/>
      <c r="AL59" s="820"/>
      <c r="AM59" s="820"/>
      <c r="AN59" s="820"/>
      <c r="AO59" s="820"/>
      <c r="AP59" s="820"/>
      <c r="AQ59" s="820"/>
      <c r="AR59" s="820"/>
      <c r="AS59" s="820"/>
      <c r="AT59" s="820"/>
    </row>
    <row r="60" spans="1:46" x14ac:dyDescent="0.2">
      <c r="A60" s="796">
        <v>2179</v>
      </c>
      <c r="C60" s="818">
        <v>48</v>
      </c>
      <c r="D60" s="819">
        <v>26458.5</v>
      </c>
      <c r="E60" s="819">
        <v>26251</v>
      </c>
      <c r="F60" s="819">
        <v>26335.5</v>
      </c>
      <c r="G60" s="819">
        <v>26804.5</v>
      </c>
      <c r="H60" s="819">
        <v>26734</v>
      </c>
      <c r="I60" s="819">
        <v>26020.5</v>
      </c>
      <c r="J60" s="819">
        <v>25803</v>
      </c>
      <c r="K60" s="819">
        <v>25800.5</v>
      </c>
      <c r="L60" s="819">
        <v>25370.5</v>
      </c>
      <c r="M60" s="819">
        <v>24712.5</v>
      </c>
      <c r="N60" s="819">
        <v>23960</v>
      </c>
      <c r="O60" s="819">
        <v>23637</v>
      </c>
      <c r="P60" s="819">
        <v>23723.5</v>
      </c>
      <c r="Q60" s="819">
        <v>23941.5</v>
      </c>
      <c r="R60" s="819">
        <v>24399.5</v>
      </c>
      <c r="S60" s="819">
        <v>25515</v>
      </c>
      <c r="T60" s="819">
        <v>26134.5</v>
      </c>
      <c r="U60" s="819">
        <v>25769</v>
      </c>
      <c r="V60" s="819">
        <v>26032.5</v>
      </c>
      <c r="W60" s="819">
        <v>26469.5</v>
      </c>
      <c r="X60" s="819">
        <v>26263</v>
      </c>
      <c r="Y60" s="819">
        <v>25448</v>
      </c>
      <c r="Z60" s="819">
        <v>24614</v>
      </c>
      <c r="AA60" s="819">
        <v>23557.5</v>
      </c>
      <c r="AB60" s="819">
        <v>22282.5</v>
      </c>
      <c r="AC60" s="819">
        <v>20229</v>
      </c>
      <c r="AD60" s="819">
        <v>17769.5</v>
      </c>
      <c r="AE60" s="819">
        <v>16147.5</v>
      </c>
      <c r="AF60" s="819">
        <v>14541.5</v>
      </c>
      <c r="AG60" s="819">
        <v>13406.5</v>
      </c>
      <c r="AH60" s="820"/>
      <c r="AI60" s="820"/>
      <c r="AJ60" s="820"/>
      <c r="AK60" s="820"/>
      <c r="AL60" s="820"/>
      <c r="AM60" s="820"/>
      <c r="AN60" s="820"/>
      <c r="AO60" s="820"/>
      <c r="AP60" s="820"/>
      <c r="AQ60" s="820"/>
      <c r="AR60" s="820"/>
      <c r="AS60" s="820"/>
      <c r="AT60" s="820"/>
    </row>
    <row r="61" spans="1:46" x14ac:dyDescent="0.2">
      <c r="A61" s="796">
        <v>2180</v>
      </c>
      <c r="C61" s="818">
        <v>49</v>
      </c>
      <c r="D61" s="819">
        <v>26413.5</v>
      </c>
      <c r="E61" s="819">
        <v>26151.5</v>
      </c>
      <c r="F61" s="819">
        <v>26021.5</v>
      </c>
      <c r="G61" s="819">
        <v>26174.5</v>
      </c>
      <c r="H61" s="819">
        <v>26642.5</v>
      </c>
      <c r="I61" s="819">
        <v>26559</v>
      </c>
      <c r="J61" s="819">
        <v>26068.5</v>
      </c>
      <c r="K61" s="819">
        <v>25884.5</v>
      </c>
      <c r="L61" s="819">
        <v>25642</v>
      </c>
      <c r="M61" s="819">
        <v>25157</v>
      </c>
      <c r="N61" s="819">
        <v>24500.5</v>
      </c>
      <c r="O61" s="819">
        <v>23746.5</v>
      </c>
      <c r="P61" s="819">
        <v>23425</v>
      </c>
      <c r="Q61" s="819">
        <v>23517.5</v>
      </c>
      <c r="R61" s="819">
        <v>23741</v>
      </c>
      <c r="S61" s="819">
        <v>24204</v>
      </c>
      <c r="T61" s="819">
        <v>25321.5</v>
      </c>
      <c r="U61" s="819">
        <v>25947</v>
      </c>
      <c r="V61" s="819">
        <v>25601</v>
      </c>
      <c r="W61" s="819">
        <v>25879.5</v>
      </c>
      <c r="X61" s="819">
        <v>26321.5</v>
      </c>
      <c r="Y61" s="819">
        <v>26121.5</v>
      </c>
      <c r="Z61" s="819">
        <v>25314.5</v>
      </c>
      <c r="AA61" s="819">
        <v>24488</v>
      </c>
      <c r="AB61" s="819">
        <v>23440.5</v>
      </c>
      <c r="AC61" s="819">
        <v>22175.5</v>
      </c>
      <c r="AD61" s="819">
        <v>20133.5</v>
      </c>
      <c r="AE61" s="819">
        <v>17687</v>
      </c>
      <c r="AF61" s="819">
        <v>16075</v>
      </c>
      <c r="AG61" s="819">
        <v>14478.5</v>
      </c>
      <c r="AH61" s="820"/>
      <c r="AI61" s="820"/>
      <c r="AJ61" s="820"/>
      <c r="AK61" s="820"/>
      <c r="AL61" s="820"/>
      <c r="AM61" s="820"/>
      <c r="AN61" s="820"/>
      <c r="AO61" s="820"/>
      <c r="AP61" s="820"/>
      <c r="AQ61" s="820"/>
      <c r="AR61" s="820"/>
      <c r="AS61" s="820"/>
      <c r="AT61" s="820"/>
    </row>
    <row r="62" spans="1:46" x14ac:dyDescent="0.2">
      <c r="A62" s="796">
        <v>2181</v>
      </c>
      <c r="C62" s="821">
        <v>50</v>
      </c>
      <c r="D62" s="819">
        <v>26174</v>
      </c>
      <c r="E62" s="819">
        <v>26132.5</v>
      </c>
      <c r="F62" s="819">
        <v>25937.5</v>
      </c>
      <c r="G62" s="819">
        <v>25838.5</v>
      </c>
      <c r="H62" s="819">
        <v>26007.5</v>
      </c>
      <c r="I62" s="819">
        <v>26499</v>
      </c>
      <c r="J62" s="819">
        <v>26626.5</v>
      </c>
      <c r="K62" s="819">
        <v>26148.5</v>
      </c>
      <c r="L62" s="819">
        <v>25729</v>
      </c>
      <c r="M62" s="819">
        <v>25431</v>
      </c>
      <c r="N62" s="819">
        <v>24947.5</v>
      </c>
      <c r="O62" s="819">
        <v>24290</v>
      </c>
      <c r="P62" s="819">
        <v>23539.5</v>
      </c>
      <c r="Q62" s="819">
        <v>23225.5</v>
      </c>
      <c r="R62" s="819">
        <v>23323.5</v>
      </c>
      <c r="S62" s="819">
        <v>23553</v>
      </c>
      <c r="T62" s="819">
        <v>24022</v>
      </c>
      <c r="U62" s="819">
        <v>25142.5</v>
      </c>
      <c r="V62" s="819">
        <v>25782.5</v>
      </c>
      <c r="W62" s="819">
        <v>25454.5</v>
      </c>
      <c r="X62" s="819">
        <v>25737.5</v>
      </c>
      <c r="Y62" s="819">
        <v>26183</v>
      </c>
      <c r="Z62" s="819">
        <v>25988.5</v>
      </c>
      <c r="AA62" s="819">
        <v>25189.5</v>
      </c>
      <c r="AB62" s="819">
        <v>24371.5</v>
      </c>
      <c r="AC62" s="819">
        <v>23332.5</v>
      </c>
      <c r="AD62" s="819">
        <v>22076.5</v>
      </c>
      <c r="AE62" s="819">
        <v>20047</v>
      </c>
      <c r="AF62" s="819">
        <v>17614</v>
      </c>
      <c r="AG62" s="819">
        <v>16011.5</v>
      </c>
      <c r="AH62" s="820"/>
      <c r="AI62" s="820"/>
      <c r="AJ62" s="820"/>
      <c r="AK62" s="820"/>
      <c r="AL62" s="820"/>
      <c r="AM62" s="820"/>
      <c r="AN62" s="820"/>
      <c r="AO62" s="820"/>
      <c r="AP62" s="820"/>
      <c r="AQ62" s="820"/>
      <c r="AR62" s="820"/>
      <c r="AS62" s="820"/>
      <c r="AT62" s="820"/>
    </row>
    <row r="63" spans="1:46" x14ac:dyDescent="0.2">
      <c r="A63" s="796">
        <v>2182</v>
      </c>
      <c r="C63" s="818">
        <v>51</v>
      </c>
      <c r="D63" s="819">
        <v>26587</v>
      </c>
      <c r="E63" s="819">
        <v>25881.5</v>
      </c>
      <c r="F63" s="819">
        <v>25903</v>
      </c>
      <c r="G63" s="819">
        <v>25757</v>
      </c>
      <c r="H63" s="819">
        <v>25664.5</v>
      </c>
      <c r="I63" s="819">
        <v>25826.5</v>
      </c>
      <c r="J63" s="819">
        <v>26518</v>
      </c>
      <c r="K63" s="819">
        <v>26670</v>
      </c>
      <c r="L63" s="819">
        <v>25975</v>
      </c>
      <c r="M63" s="819">
        <v>25504</v>
      </c>
      <c r="N63" s="819">
        <v>25206</v>
      </c>
      <c r="O63" s="819">
        <v>24722</v>
      </c>
      <c r="P63" s="819">
        <v>24069.5</v>
      </c>
      <c r="Q63" s="819">
        <v>23330</v>
      </c>
      <c r="R63" s="819">
        <v>23024</v>
      </c>
      <c r="S63" s="819">
        <v>23128.5</v>
      </c>
      <c r="T63" s="819">
        <v>23365.5</v>
      </c>
      <c r="U63" s="819">
        <v>23841</v>
      </c>
      <c r="V63" s="819">
        <v>24972.5</v>
      </c>
      <c r="W63" s="819">
        <v>25624.5</v>
      </c>
      <c r="X63" s="819">
        <v>25304</v>
      </c>
      <c r="Y63" s="819">
        <v>25592</v>
      </c>
      <c r="Z63" s="819">
        <v>26040.5</v>
      </c>
      <c r="AA63" s="819">
        <v>25851</v>
      </c>
      <c r="AB63" s="819">
        <v>25060.5</v>
      </c>
      <c r="AC63" s="819">
        <v>24251.5</v>
      </c>
      <c r="AD63" s="819">
        <v>23222</v>
      </c>
      <c r="AE63" s="819">
        <v>21975</v>
      </c>
      <c r="AF63" s="819">
        <v>19958</v>
      </c>
      <c r="AG63" s="819">
        <v>17539.5</v>
      </c>
      <c r="AH63" s="820"/>
      <c r="AI63" s="820"/>
      <c r="AJ63" s="820"/>
      <c r="AK63" s="820"/>
      <c r="AL63" s="820"/>
      <c r="AM63" s="820"/>
      <c r="AN63" s="820"/>
      <c r="AO63" s="820"/>
      <c r="AP63" s="820"/>
      <c r="AQ63" s="820"/>
      <c r="AR63" s="820"/>
      <c r="AS63" s="820"/>
      <c r="AT63" s="820"/>
    </row>
    <row r="64" spans="1:46" x14ac:dyDescent="0.2">
      <c r="A64" s="796">
        <v>2183</v>
      </c>
      <c r="C64" s="818">
        <v>52</v>
      </c>
      <c r="D64" s="819">
        <v>27668.5</v>
      </c>
      <c r="E64" s="819">
        <v>26291.5</v>
      </c>
      <c r="F64" s="819">
        <v>25631</v>
      </c>
      <c r="G64" s="819">
        <v>25679.5</v>
      </c>
      <c r="H64" s="819">
        <v>25552</v>
      </c>
      <c r="I64" s="819">
        <v>25465</v>
      </c>
      <c r="J64" s="819">
        <v>25831.5</v>
      </c>
      <c r="K64" s="819">
        <v>26551</v>
      </c>
      <c r="L64" s="819">
        <v>26481.5</v>
      </c>
      <c r="M64" s="819">
        <v>25738.5</v>
      </c>
      <c r="N64" s="819">
        <v>25268.5</v>
      </c>
      <c r="O64" s="819">
        <v>24968.5</v>
      </c>
      <c r="P64" s="819">
        <v>24489</v>
      </c>
      <c r="Q64" s="819">
        <v>23847.5</v>
      </c>
      <c r="R64" s="819">
        <v>23119</v>
      </c>
      <c r="S64" s="819">
        <v>22822</v>
      </c>
      <c r="T64" s="819">
        <v>22935</v>
      </c>
      <c r="U64" s="819">
        <v>23180</v>
      </c>
      <c r="V64" s="819">
        <v>23669.5</v>
      </c>
      <c r="W64" s="819">
        <v>24810</v>
      </c>
      <c r="X64" s="819">
        <v>25464.5</v>
      </c>
      <c r="Y64" s="819">
        <v>25152</v>
      </c>
      <c r="Z64" s="819">
        <v>25443.5</v>
      </c>
      <c r="AA64" s="819">
        <v>25894.5</v>
      </c>
      <c r="AB64" s="819">
        <v>25711</v>
      </c>
      <c r="AC64" s="819">
        <v>24929</v>
      </c>
      <c r="AD64" s="819">
        <v>24128.5</v>
      </c>
      <c r="AE64" s="819">
        <v>23107.5</v>
      </c>
      <c r="AF64" s="819">
        <v>21870.5</v>
      </c>
      <c r="AG64" s="819">
        <v>19867.5</v>
      </c>
      <c r="AH64" s="820"/>
      <c r="AI64" s="820"/>
      <c r="AJ64" s="820"/>
      <c r="AK64" s="820"/>
      <c r="AL64" s="820"/>
      <c r="AM64" s="820"/>
      <c r="AN64" s="820"/>
      <c r="AO64" s="820"/>
      <c r="AP64" s="820"/>
      <c r="AQ64" s="820"/>
      <c r="AR64" s="820"/>
      <c r="AS64" s="820"/>
      <c r="AT64" s="820"/>
    </row>
    <row r="65" spans="1:46" x14ac:dyDescent="0.2">
      <c r="A65" s="796">
        <v>2184</v>
      </c>
      <c r="C65" s="818">
        <v>53</v>
      </c>
      <c r="D65" s="819">
        <v>28529.5</v>
      </c>
      <c r="E65" s="819">
        <v>27353</v>
      </c>
      <c r="F65" s="819">
        <v>26041.5</v>
      </c>
      <c r="G65" s="819">
        <v>25424</v>
      </c>
      <c r="H65" s="819">
        <v>25479</v>
      </c>
      <c r="I65" s="819">
        <v>25344.5</v>
      </c>
      <c r="J65" s="819">
        <v>25460.5</v>
      </c>
      <c r="K65" s="819">
        <v>25857</v>
      </c>
      <c r="L65" s="819">
        <v>26353.5</v>
      </c>
      <c r="M65" s="819">
        <v>26232</v>
      </c>
      <c r="N65" s="819">
        <v>25493</v>
      </c>
      <c r="O65" s="819">
        <v>25023</v>
      </c>
      <c r="P65" s="819">
        <v>24726.5</v>
      </c>
      <c r="Q65" s="819">
        <v>24257.5</v>
      </c>
      <c r="R65" s="819">
        <v>23628</v>
      </c>
      <c r="S65" s="819">
        <v>22912.5</v>
      </c>
      <c r="T65" s="819">
        <v>22626</v>
      </c>
      <c r="U65" s="819">
        <v>22746.5</v>
      </c>
      <c r="V65" s="819">
        <v>23006</v>
      </c>
      <c r="W65" s="819">
        <v>23507.5</v>
      </c>
      <c r="X65" s="819">
        <v>24647.5</v>
      </c>
      <c r="Y65" s="819">
        <v>25305.5</v>
      </c>
      <c r="Z65" s="819">
        <v>24999.5</v>
      </c>
      <c r="AA65" s="819">
        <v>25293</v>
      </c>
      <c r="AB65" s="819">
        <v>25747.5</v>
      </c>
      <c r="AC65" s="819">
        <v>25570</v>
      </c>
      <c r="AD65" s="819">
        <v>24796.5</v>
      </c>
      <c r="AE65" s="819">
        <v>24005</v>
      </c>
      <c r="AF65" s="819">
        <v>22994</v>
      </c>
      <c r="AG65" s="819">
        <v>21767.5</v>
      </c>
      <c r="AH65" s="820"/>
      <c r="AI65" s="820"/>
      <c r="AJ65" s="820"/>
      <c r="AK65" s="820"/>
      <c r="AL65" s="820"/>
      <c r="AM65" s="820"/>
      <c r="AN65" s="820"/>
      <c r="AO65" s="820"/>
      <c r="AP65" s="820"/>
      <c r="AQ65" s="820"/>
      <c r="AR65" s="820"/>
      <c r="AS65" s="820"/>
      <c r="AT65" s="820"/>
    </row>
    <row r="66" spans="1:46" x14ac:dyDescent="0.2">
      <c r="A66" s="796">
        <v>2185</v>
      </c>
      <c r="C66" s="818">
        <v>54</v>
      </c>
      <c r="D66" s="819">
        <v>29403.5</v>
      </c>
      <c r="E66" s="819">
        <v>28211.5</v>
      </c>
      <c r="F66" s="819">
        <v>27059</v>
      </c>
      <c r="G66" s="819">
        <v>25788</v>
      </c>
      <c r="H66" s="819">
        <v>25203.5</v>
      </c>
      <c r="I66" s="819">
        <v>25265.5</v>
      </c>
      <c r="J66" s="819">
        <v>25341.5</v>
      </c>
      <c r="K66" s="819">
        <v>25481</v>
      </c>
      <c r="L66" s="819">
        <v>25652</v>
      </c>
      <c r="M66" s="819">
        <v>26092.5</v>
      </c>
      <c r="N66" s="819">
        <v>25972</v>
      </c>
      <c r="O66" s="819">
        <v>25235</v>
      </c>
      <c r="P66" s="819">
        <v>24770</v>
      </c>
      <c r="Q66" s="819">
        <v>24483.5</v>
      </c>
      <c r="R66" s="819">
        <v>24025</v>
      </c>
      <c r="S66" s="819">
        <v>23408</v>
      </c>
      <c r="T66" s="819">
        <v>22706.5</v>
      </c>
      <c r="U66" s="819">
        <v>22431</v>
      </c>
      <c r="V66" s="819">
        <v>22567</v>
      </c>
      <c r="W66" s="819">
        <v>22840.5</v>
      </c>
      <c r="X66" s="819">
        <v>23345.5</v>
      </c>
      <c r="Y66" s="819">
        <v>24484.5</v>
      </c>
      <c r="Z66" s="819">
        <v>25143</v>
      </c>
      <c r="AA66" s="819">
        <v>24843.5</v>
      </c>
      <c r="AB66" s="819">
        <v>25141.5</v>
      </c>
      <c r="AC66" s="819">
        <v>25598.5</v>
      </c>
      <c r="AD66" s="819">
        <v>25426</v>
      </c>
      <c r="AE66" s="819">
        <v>24661</v>
      </c>
      <c r="AF66" s="819">
        <v>23879</v>
      </c>
      <c r="AG66" s="819">
        <v>22877.5</v>
      </c>
      <c r="AH66" s="820"/>
      <c r="AI66" s="820"/>
      <c r="AJ66" s="820"/>
      <c r="AK66" s="820"/>
      <c r="AL66" s="820"/>
      <c r="AM66" s="820"/>
      <c r="AN66" s="820"/>
      <c r="AO66" s="820"/>
      <c r="AP66" s="820"/>
      <c r="AQ66" s="820"/>
      <c r="AR66" s="820"/>
      <c r="AS66" s="820"/>
      <c r="AT66" s="820"/>
    </row>
    <row r="67" spans="1:46" x14ac:dyDescent="0.2">
      <c r="A67" s="796">
        <v>2186</v>
      </c>
      <c r="C67" s="818">
        <v>55</v>
      </c>
      <c r="D67" s="819">
        <v>29769.5</v>
      </c>
      <c r="E67" s="819">
        <v>29042</v>
      </c>
      <c r="F67" s="819">
        <v>27900.5</v>
      </c>
      <c r="G67" s="819">
        <v>26788</v>
      </c>
      <c r="H67" s="819">
        <v>25543</v>
      </c>
      <c r="I67" s="819">
        <v>24980.5</v>
      </c>
      <c r="J67" s="819">
        <v>25250.5</v>
      </c>
      <c r="K67" s="819">
        <v>25359.5</v>
      </c>
      <c r="L67" s="819">
        <v>25276.5</v>
      </c>
      <c r="M67" s="819">
        <v>25395</v>
      </c>
      <c r="N67" s="819">
        <v>25833</v>
      </c>
      <c r="O67" s="819">
        <v>25709.5</v>
      </c>
      <c r="P67" s="819">
        <v>24979.5</v>
      </c>
      <c r="Q67" s="819">
        <v>24525</v>
      </c>
      <c r="R67" s="819">
        <v>24247.5</v>
      </c>
      <c r="S67" s="819">
        <v>23801.5</v>
      </c>
      <c r="T67" s="819">
        <v>23198</v>
      </c>
      <c r="U67" s="819">
        <v>22511</v>
      </c>
      <c r="V67" s="819">
        <v>22255</v>
      </c>
      <c r="W67" s="819">
        <v>22405</v>
      </c>
      <c r="X67" s="819">
        <v>22682</v>
      </c>
      <c r="Y67" s="819">
        <v>23189.5</v>
      </c>
      <c r="Z67" s="819">
        <v>24326</v>
      </c>
      <c r="AA67" s="819">
        <v>24986</v>
      </c>
      <c r="AB67" s="819">
        <v>24694</v>
      </c>
      <c r="AC67" s="819">
        <v>24995</v>
      </c>
      <c r="AD67" s="819">
        <v>25455</v>
      </c>
      <c r="AE67" s="819">
        <v>25288.5</v>
      </c>
      <c r="AF67" s="819">
        <v>24532.5</v>
      </c>
      <c r="AG67" s="819">
        <v>23760</v>
      </c>
      <c r="AH67" s="820"/>
      <c r="AI67" s="820"/>
      <c r="AJ67" s="820"/>
      <c r="AK67" s="820"/>
      <c r="AL67" s="820"/>
      <c r="AM67" s="820"/>
      <c r="AN67" s="820"/>
      <c r="AO67" s="820"/>
      <c r="AP67" s="820"/>
      <c r="AQ67" s="820"/>
      <c r="AR67" s="820"/>
      <c r="AS67" s="820"/>
      <c r="AT67" s="820"/>
    </row>
    <row r="68" spans="1:46" x14ac:dyDescent="0.2">
      <c r="A68" s="796">
        <v>2187</v>
      </c>
      <c r="C68" s="818">
        <v>56</v>
      </c>
      <c r="D68" s="819">
        <v>29438</v>
      </c>
      <c r="E68" s="819">
        <v>29400.5</v>
      </c>
      <c r="F68" s="819">
        <v>28728.5</v>
      </c>
      <c r="G68" s="819">
        <v>27610</v>
      </c>
      <c r="H68" s="819">
        <v>26546</v>
      </c>
      <c r="I68" s="819">
        <v>25318</v>
      </c>
      <c r="J68" s="819">
        <v>24962</v>
      </c>
      <c r="K68" s="819">
        <v>25263</v>
      </c>
      <c r="L68" s="819">
        <v>25142.5</v>
      </c>
      <c r="M68" s="819">
        <v>25008</v>
      </c>
      <c r="N68" s="819">
        <v>25127</v>
      </c>
      <c r="O68" s="819">
        <v>25559.5</v>
      </c>
      <c r="P68" s="819">
        <v>25439</v>
      </c>
      <c r="Q68" s="819">
        <v>24722</v>
      </c>
      <c r="R68" s="819">
        <v>24278.5</v>
      </c>
      <c r="S68" s="819">
        <v>24011.5</v>
      </c>
      <c r="T68" s="819">
        <v>23578.5</v>
      </c>
      <c r="U68" s="819">
        <v>22990</v>
      </c>
      <c r="V68" s="819">
        <v>22325.5</v>
      </c>
      <c r="W68" s="819">
        <v>22087</v>
      </c>
      <c r="X68" s="819">
        <v>22242</v>
      </c>
      <c r="Y68" s="819">
        <v>22522.5</v>
      </c>
      <c r="Z68" s="819">
        <v>23032</v>
      </c>
      <c r="AA68" s="819">
        <v>24165.5</v>
      </c>
      <c r="AB68" s="819">
        <v>24826</v>
      </c>
      <c r="AC68" s="819">
        <v>24541.5</v>
      </c>
      <c r="AD68" s="819">
        <v>24845.5</v>
      </c>
      <c r="AE68" s="819">
        <v>25307</v>
      </c>
      <c r="AF68" s="819">
        <v>25146.5</v>
      </c>
      <c r="AG68" s="819">
        <v>24401</v>
      </c>
      <c r="AH68" s="820"/>
      <c r="AI68" s="820"/>
      <c r="AJ68" s="820"/>
      <c r="AK68" s="820"/>
      <c r="AL68" s="820"/>
      <c r="AM68" s="820"/>
      <c r="AN68" s="820"/>
      <c r="AO68" s="820"/>
      <c r="AP68" s="820"/>
      <c r="AQ68" s="820"/>
      <c r="AR68" s="820"/>
      <c r="AS68" s="820"/>
      <c r="AT68" s="820"/>
    </row>
    <row r="69" spans="1:46" x14ac:dyDescent="0.2">
      <c r="A69" s="796">
        <v>2188</v>
      </c>
      <c r="C69" s="818">
        <v>57</v>
      </c>
      <c r="D69" s="819">
        <v>29074</v>
      </c>
      <c r="E69" s="819">
        <v>29053</v>
      </c>
      <c r="F69" s="819">
        <v>29047</v>
      </c>
      <c r="G69" s="819">
        <v>28395</v>
      </c>
      <c r="H69" s="819">
        <v>27332.5</v>
      </c>
      <c r="I69" s="819">
        <v>26279</v>
      </c>
      <c r="J69" s="819">
        <v>25283.5</v>
      </c>
      <c r="K69" s="819">
        <v>24982.5</v>
      </c>
      <c r="L69" s="819">
        <v>25038.5</v>
      </c>
      <c r="M69" s="819">
        <v>24864</v>
      </c>
      <c r="N69" s="819">
        <v>24733.5</v>
      </c>
      <c r="O69" s="819">
        <v>24851</v>
      </c>
      <c r="P69" s="819">
        <v>25282</v>
      </c>
      <c r="Q69" s="819">
        <v>25169</v>
      </c>
      <c r="R69" s="819">
        <v>24465</v>
      </c>
      <c r="S69" s="819">
        <v>24034</v>
      </c>
      <c r="T69" s="819">
        <v>23779</v>
      </c>
      <c r="U69" s="819">
        <v>23359.5</v>
      </c>
      <c r="V69" s="819">
        <v>22793.5</v>
      </c>
      <c r="W69" s="819">
        <v>22151</v>
      </c>
      <c r="X69" s="819">
        <v>21921.5</v>
      </c>
      <c r="Y69" s="819">
        <v>22081</v>
      </c>
      <c r="Z69" s="819">
        <v>22364</v>
      </c>
      <c r="AA69" s="819">
        <v>22874</v>
      </c>
      <c r="AB69" s="819">
        <v>24005</v>
      </c>
      <c r="AC69" s="819">
        <v>24667</v>
      </c>
      <c r="AD69" s="819">
        <v>24389.5</v>
      </c>
      <c r="AE69" s="819">
        <v>24696</v>
      </c>
      <c r="AF69" s="819">
        <v>25160</v>
      </c>
      <c r="AG69" s="819">
        <v>25006</v>
      </c>
      <c r="AH69" s="820"/>
      <c r="AI69" s="820"/>
      <c r="AJ69" s="820"/>
      <c r="AK69" s="820"/>
      <c r="AL69" s="820"/>
      <c r="AM69" s="820"/>
      <c r="AN69" s="820"/>
      <c r="AO69" s="820"/>
      <c r="AP69" s="820"/>
      <c r="AQ69" s="820"/>
      <c r="AR69" s="820"/>
      <c r="AS69" s="820"/>
      <c r="AT69" s="820"/>
    </row>
    <row r="70" spans="1:46" x14ac:dyDescent="0.2">
      <c r="A70" s="796">
        <v>2189</v>
      </c>
      <c r="C70" s="818">
        <v>58</v>
      </c>
      <c r="D70" s="819">
        <v>28494</v>
      </c>
      <c r="E70" s="819">
        <v>28687</v>
      </c>
      <c r="F70" s="819">
        <v>28689</v>
      </c>
      <c r="G70" s="819">
        <v>28717</v>
      </c>
      <c r="H70" s="819">
        <v>28103.5</v>
      </c>
      <c r="I70" s="819">
        <v>27031.5</v>
      </c>
      <c r="J70" s="819">
        <v>26214.5</v>
      </c>
      <c r="K70" s="819">
        <v>25277</v>
      </c>
      <c r="L70" s="819">
        <v>24732.5</v>
      </c>
      <c r="M70" s="819">
        <v>24734.5</v>
      </c>
      <c r="N70" s="819">
        <v>24566</v>
      </c>
      <c r="O70" s="819">
        <v>24438</v>
      </c>
      <c r="P70" s="819">
        <v>24559.5</v>
      </c>
      <c r="Q70" s="819">
        <v>24995</v>
      </c>
      <c r="R70" s="819">
        <v>24890.5</v>
      </c>
      <c r="S70" s="819">
        <v>24201</v>
      </c>
      <c r="T70" s="819">
        <v>23784</v>
      </c>
      <c r="U70" s="819">
        <v>23542</v>
      </c>
      <c r="V70" s="819">
        <v>23143</v>
      </c>
      <c r="W70" s="819">
        <v>22598</v>
      </c>
      <c r="X70" s="819">
        <v>21968.5</v>
      </c>
      <c r="Y70" s="819">
        <v>21747</v>
      </c>
      <c r="Z70" s="819">
        <v>21910</v>
      </c>
      <c r="AA70" s="819">
        <v>22195</v>
      </c>
      <c r="AB70" s="819">
        <v>22706.5</v>
      </c>
      <c r="AC70" s="819">
        <v>23834</v>
      </c>
      <c r="AD70" s="819">
        <v>24496.5</v>
      </c>
      <c r="AE70" s="819">
        <v>24226.5</v>
      </c>
      <c r="AF70" s="819">
        <v>24536</v>
      </c>
      <c r="AG70" s="819">
        <v>25002</v>
      </c>
      <c r="AH70" s="820"/>
      <c r="AI70" s="820"/>
      <c r="AJ70" s="820"/>
      <c r="AK70" s="820"/>
      <c r="AL70" s="820"/>
      <c r="AM70" s="820"/>
      <c r="AN70" s="820"/>
      <c r="AO70" s="820"/>
      <c r="AP70" s="820"/>
      <c r="AQ70" s="820"/>
      <c r="AR70" s="820"/>
      <c r="AS70" s="820"/>
      <c r="AT70" s="820"/>
    </row>
    <row r="71" spans="1:46" x14ac:dyDescent="0.2">
      <c r="A71" s="796">
        <v>2190</v>
      </c>
      <c r="C71" s="818">
        <v>59</v>
      </c>
      <c r="D71" s="819">
        <v>27202</v>
      </c>
      <c r="E71" s="819">
        <v>28077.5</v>
      </c>
      <c r="F71" s="819">
        <v>28312</v>
      </c>
      <c r="G71" s="819">
        <v>28335</v>
      </c>
      <c r="H71" s="819">
        <v>28374.5</v>
      </c>
      <c r="I71" s="819">
        <v>27764.5</v>
      </c>
      <c r="J71" s="819">
        <v>26939</v>
      </c>
      <c r="K71" s="819">
        <v>26193</v>
      </c>
      <c r="L71" s="819">
        <v>25012</v>
      </c>
      <c r="M71" s="819">
        <v>24418</v>
      </c>
      <c r="N71" s="819">
        <v>24426</v>
      </c>
      <c r="O71" s="819">
        <v>24261.5</v>
      </c>
      <c r="P71" s="819">
        <v>24139.5</v>
      </c>
      <c r="Q71" s="819">
        <v>24269</v>
      </c>
      <c r="R71" s="819">
        <v>24709</v>
      </c>
      <c r="S71" s="819">
        <v>24614</v>
      </c>
      <c r="T71" s="819">
        <v>23941</v>
      </c>
      <c r="U71" s="819">
        <v>23537.5</v>
      </c>
      <c r="V71" s="819">
        <v>23315</v>
      </c>
      <c r="W71" s="819">
        <v>22937.5</v>
      </c>
      <c r="X71" s="819">
        <v>22404.5</v>
      </c>
      <c r="Y71" s="819">
        <v>21787</v>
      </c>
      <c r="Z71" s="819">
        <v>21573.5</v>
      </c>
      <c r="AA71" s="819">
        <v>21739.5</v>
      </c>
      <c r="AB71" s="819">
        <v>22027.5</v>
      </c>
      <c r="AC71" s="819">
        <v>22540.5</v>
      </c>
      <c r="AD71" s="819">
        <v>23663.5</v>
      </c>
      <c r="AE71" s="819">
        <v>24325.5</v>
      </c>
      <c r="AF71" s="819">
        <v>24063</v>
      </c>
      <c r="AG71" s="819">
        <v>24376.5</v>
      </c>
      <c r="AH71" s="820"/>
      <c r="AI71" s="820"/>
      <c r="AJ71" s="820"/>
      <c r="AK71" s="820"/>
      <c r="AL71" s="820"/>
      <c r="AM71" s="820"/>
      <c r="AN71" s="820"/>
      <c r="AO71" s="820"/>
      <c r="AP71" s="820"/>
      <c r="AQ71" s="820"/>
      <c r="AR71" s="820"/>
      <c r="AS71" s="820"/>
      <c r="AT71" s="820"/>
    </row>
    <row r="72" spans="1:46" x14ac:dyDescent="0.2">
      <c r="A72" s="796">
        <v>2191</v>
      </c>
      <c r="C72" s="821">
        <v>60</v>
      </c>
      <c r="D72" s="819">
        <v>26327.5</v>
      </c>
      <c r="E72" s="819">
        <v>26792</v>
      </c>
      <c r="F72" s="819">
        <v>27680.5</v>
      </c>
      <c r="G72" s="819">
        <v>27922</v>
      </c>
      <c r="H72" s="819">
        <v>27961</v>
      </c>
      <c r="I72" s="819">
        <v>27977.5</v>
      </c>
      <c r="J72" s="819">
        <v>27613.5</v>
      </c>
      <c r="K72" s="819">
        <v>26878</v>
      </c>
      <c r="L72" s="819">
        <v>25881.5</v>
      </c>
      <c r="M72" s="819">
        <v>24658</v>
      </c>
      <c r="N72" s="819">
        <v>24078</v>
      </c>
      <c r="O72" s="819">
        <v>24090.5</v>
      </c>
      <c r="P72" s="819">
        <v>23934.5</v>
      </c>
      <c r="Q72" s="819">
        <v>23824.5</v>
      </c>
      <c r="R72" s="819">
        <v>23962.5</v>
      </c>
      <c r="S72" s="819">
        <v>24408</v>
      </c>
      <c r="T72" s="819">
        <v>24323.5</v>
      </c>
      <c r="U72" s="819">
        <v>23667.5</v>
      </c>
      <c r="V72" s="819">
        <v>23287</v>
      </c>
      <c r="W72" s="819">
        <v>23083.5</v>
      </c>
      <c r="X72" s="819">
        <v>22716</v>
      </c>
      <c r="Y72" s="819">
        <v>22194.5</v>
      </c>
      <c r="Z72" s="819">
        <v>21590</v>
      </c>
      <c r="AA72" s="819">
        <v>21384.5</v>
      </c>
      <c r="AB72" s="819">
        <v>21553.5</v>
      </c>
      <c r="AC72" s="819">
        <v>21843.5</v>
      </c>
      <c r="AD72" s="819">
        <v>22357.5</v>
      </c>
      <c r="AE72" s="819">
        <v>23476.5</v>
      </c>
      <c r="AF72" s="819">
        <v>24139</v>
      </c>
      <c r="AG72" s="819">
        <v>23884.5</v>
      </c>
      <c r="AH72" s="820"/>
      <c r="AI72" s="820"/>
      <c r="AJ72" s="820"/>
      <c r="AK72" s="820"/>
      <c r="AL72" s="820"/>
      <c r="AM72" s="820"/>
      <c r="AN72" s="820"/>
      <c r="AO72" s="820"/>
      <c r="AP72" s="820"/>
      <c r="AQ72" s="820"/>
      <c r="AR72" s="820"/>
      <c r="AS72" s="820"/>
      <c r="AT72" s="820"/>
    </row>
    <row r="73" spans="1:46" x14ac:dyDescent="0.2">
      <c r="A73" s="796">
        <v>2192</v>
      </c>
      <c r="C73" s="818">
        <v>61</v>
      </c>
      <c r="D73" s="819">
        <v>25685</v>
      </c>
      <c r="E73" s="819">
        <v>25928</v>
      </c>
      <c r="F73" s="819">
        <v>26391.5</v>
      </c>
      <c r="G73" s="819">
        <v>27270</v>
      </c>
      <c r="H73" s="819">
        <v>27527.5</v>
      </c>
      <c r="I73" s="819">
        <v>27557.5</v>
      </c>
      <c r="J73" s="819">
        <v>27804</v>
      </c>
      <c r="K73" s="819">
        <v>27503.5</v>
      </c>
      <c r="L73" s="819">
        <v>26531.5</v>
      </c>
      <c r="M73" s="819">
        <v>25493.5</v>
      </c>
      <c r="N73" s="819">
        <v>24293.5</v>
      </c>
      <c r="O73" s="819">
        <v>23727</v>
      </c>
      <c r="P73" s="819">
        <v>23749</v>
      </c>
      <c r="Q73" s="819">
        <v>23605.5</v>
      </c>
      <c r="R73" s="819">
        <v>23506.5</v>
      </c>
      <c r="S73" s="819">
        <v>23654.5</v>
      </c>
      <c r="T73" s="819">
        <v>24105.5</v>
      </c>
      <c r="U73" s="819">
        <v>24031.5</v>
      </c>
      <c r="V73" s="819">
        <v>23399.5</v>
      </c>
      <c r="W73" s="819">
        <v>23039.5</v>
      </c>
      <c r="X73" s="819">
        <v>22846</v>
      </c>
      <c r="Y73" s="819">
        <v>22489.5</v>
      </c>
      <c r="Z73" s="819">
        <v>21980</v>
      </c>
      <c r="AA73" s="819">
        <v>21388</v>
      </c>
      <c r="AB73" s="819">
        <v>21191</v>
      </c>
      <c r="AC73" s="819">
        <v>21363</v>
      </c>
      <c r="AD73" s="819">
        <v>21655</v>
      </c>
      <c r="AE73" s="819">
        <v>22170</v>
      </c>
      <c r="AF73" s="819">
        <v>23284</v>
      </c>
      <c r="AG73" s="819">
        <v>23947.5</v>
      </c>
      <c r="AH73" s="820"/>
      <c r="AI73" s="820"/>
      <c r="AJ73" s="820"/>
      <c r="AK73" s="820"/>
      <c r="AL73" s="820"/>
      <c r="AM73" s="820"/>
      <c r="AN73" s="820"/>
      <c r="AO73" s="820"/>
      <c r="AP73" s="820"/>
      <c r="AQ73" s="820"/>
      <c r="AR73" s="820"/>
      <c r="AS73" s="820"/>
      <c r="AT73" s="820"/>
    </row>
    <row r="74" spans="1:46" x14ac:dyDescent="0.2">
      <c r="A74" s="796">
        <v>2193</v>
      </c>
      <c r="C74" s="818">
        <v>62</v>
      </c>
      <c r="D74" s="819">
        <v>24180.5</v>
      </c>
      <c r="E74" s="819">
        <v>25284.5</v>
      </c>
      <c r="F74" s="819">
        <v>25536</v>
      </c>
      <c r="G74" s="819">
        <v>25992</v>
      </c>
      <c r="H74" s="819">
        <v>26863.5</v>
      </c>
      <c r="I74" s="819">
        <v>27139.5</v>
      </c>
      <c r="J74" s="819">
        <v>27392.5</v>
      </c>
      <c r="K74" s="819">
        <v>27663.5</v>
      </c>
      <c r="L74" s="819">
        <v>27125.5</v>
      </c>
      <c r="M74" s="819">
        <v>26115</v>
      </c>
      <c r="N74" s="819">
        <v>25099.5</v>
      </c>
      <c r="O74" s="819">
        <v>23921.5</v>
      </c>
      <c r="P74" s="819">
        <v>23371.5</v>
      </c>
      <c r="Q74" s="819">
        <v>23405.5</v>
      </c>
      <c r="R74" s="819">
        <v>23274.5</v>
      </c>
      <c r="S74" s="819">
        <v>23188</v>
      </c>
      <c r="T74" s="819">
        <v>23346</v>
      </c>
      <c r="U74" s="819">
        <v>23803</v>
      </c>
      <c r="V74" s="819">
        <v>23746</v>
      </c>
      <c r="W74" s="819">
        <v>23137.5</v>
      </c>
      <c r="X74" s="819">
        <v>22790.5</v>
      </c>
      <c r="Y74" s="819">
        <v>22607</v>
      </c>
      <c r="Z74" s="819">
        <v>22260.5</v>
      </c>
      <c r="AA74" s="819">
        <v>21762</v>
      </c>
      <c r="AB74" s="819">
        <v>21183</v>
      </c>
      <c r="AC74" s="819">
        <v>20994</v>
      </c>
      <c r="AD74" s="819">
        <v>21169</v>
      </c>
      <c r="AE74" s="819">
        <v>21463</v>
      </c>
      <c r="AF74" s="819">
        <v>21978.5</v>
      </c>
      <c r="AG74" s="819">
        <v>23088</v>
      </c>
      <c r="AH74" s="820"/>
      <c r="AI74" s="820"/>
      <c r="AJ74" s="820"/>
      <c r="AK74" s="820"/>
      <c r="AL74" s="820"/>
      <c r="AM74" s="820"/>
      <c r="AN74" s="820"/>
      <c r="AO74" s="820"/>
      <c r="AP74" s="820"/>
      <c r="AQ74" s="820"/>
      <c r="AR74" s="820"/>
      <c r="AS74" s="820"/>
      <c r="AT74" s="820"/>
    </row>
    <row r="75" spans="1:46" x14ac:dyDescent="0.2">
      <c r="A75" s="796">
        <v>2194</v>
      </c>
      <c r="C75" s="818">
        <v>63</v>
      </c>
      <c r="D75" s="819">
        <v>23329</v>
      </c>
      <c r="E75" s="819">
        <v>23745.5</v>
      </c>
      <c r="F75" s="819">
        <v>24887</v>
      </c>
      <c r="G75" s="819">
        <v>25156</v>
      </c>
      <c r="H75" s="819">
        <v>25597</v>
      </c>
      <c r="I75" s="819">
        <v>26399.5</v>
      </c>
      <c r="J75" s="819">
        <v>26884</v>
      </c>
      <c r="K75" s="819">
        <v>27221</v>
      </c>
      <c r="L75" s="819">
        <v>27259</v>
      </c>
      <c r="M75" s="819">
        <v>26680.5</v>
      </c>
      <c r="N75" s="819">
        <v>25693</v>
      </c>
      <c r="O75" s="819">
        <v>24698</v>
      </c>
      <c r="P75" s="819">
        <v>23545</v>
      </c>
      <c r="Q75" s="819">
        <v>23015.5</v>
      </c>
      <c r="R75" s="819">
        <v>23061.5</v>
      </c>
      <c r="S75" s="819">
        <v>22943</v>
      </c>
      <c r="T75" s="819">
        <v>22869.5</v>
      </c>
      <c r="U75" s="819">
        <v>23037.5</v>
      </c>
      <c r="V75" s="819">
        <v>23506.5</v>
      </c>
      <c r="W75" s="819">
        <v>23466</v>
      </c>
      <c r="X75" s="819">
        <v>22873</v>
      </c>
      <c r="Y75" s="819">
        <v>22538.5</v>
      </c>
      <c r="Z75" s="819">
        <v>22363.5</v>
      </c>
      <c r="AA75" s="819">
        <v>22027.5</v>
      </c>
      <c r="AB75" s="819">
        <v>21541</v>
      </c>
      <c r="AC75" s="819">
        <v>20974.5</v>
      </c>
      <c r="AD75" s="819">
        <v>20794</v>
      </c>
      <c r="AE75" s="819">
        <v>20971.5</v>
      </c>
      <c r="AF75" s="819">
        <v>21267</v>
      </c>
      <c r="AG75" s="819">
        <v>21783</v>
      </c>
      <c r="AH75" s="820"/>
      <c r="AI75" s="820"/>
      <c r="AJ75" s="820"/>
      <c r="AK75" s="820"/>
      <c r="AL75" s="820"/>
      <c r="AM75" s="820"/>
      <c r="AN75" s="820"/>
      <c r="AO75" s="820"/>
      <c r="AP75" s="820"/>
      <c r="AQ75" s="820"/>
      <c r="AR75" s="820"/>
      <c r="AS75" s="820"/>
      <c r="AT75" s="820"/>
    </row>
    <row r="76" spans="1:46" x14ac:dyDescent="0.2">
      <c r="A76" s="796">
        <v>2195</v>
      </c>
      <c r="C76" s="818">
        <v>64</v>
      </c>
      <c r="D76" s="819">
        <v>23427</v>
      </c>
      <c r="E76" s="819">
        <v>22905</v>
      </c>
      <c r="F76" s="819">
        <v>23323</v>
      </c>
      <c r="G76" s="819">
        <v>24453</v>
      </c>
      <c r="H76" s="819">
        <v>24735.5</v>
      </c>
      <c r="I76" s="819">
        <v>25112</v>
      </c>
      <c r="J76" s="819">
        <v>26115</v>
      </c>
      <c r="K76" s="819">
        <v>26679.5</v>
      </c>
      <c r="L76" s="819">
        <v>26790</v>
      </c>
      <c r="M76" s="819">
        <v>26779</v>
      </c>
      <c r="N76" s="819">
        <v>26218</v>
      </c>
      <c r="O76" s="819">
        <v>25252</v>
      </c>
      <c r="P76" s="819">
        <v>24281.5</v>
      </c>
      <c r="Q76" s="819">
        <v>23159</v>
      </c>
      <c r="R76" s="819">
        <v>22650.5</v>
      </c>
      <c r="S76" s="819">
        <v>22709</v>
      </c>
      <c r="T76" s="819">
        <v>22603.5</v>
      </c>
      <c r="U76" s="819">
        <v>22542</v>
      </c>
      <c r="V76" s="819">
        <v>22726</v>
      </c>
      <c r="W76" s="819">
        <v>23206</v>
      </c>
      <c r="X76" s="819">
        <v>23173.5</v>
      </c>
      <c r="Y76" s="819">
        <v>22595.5</v>
      </c>
      <c r="Z76" s="819">
        <v>22273</v>
      </c>
      <c r="AA76" s="819">
        <v>22107</v>
      </c>
      <c r="AB76" s="819">
        <v>21781</v>
      </c>
      <c r="AC76" s="819">
        <v>21307</v>
      </c>
      <c r="AD76" s="819">
        <v>20754.5</v>
      </c>
      <c r="AE76" s="819">
        <v>20581.5</v>
      </c>
      <c r="AF76" s="819">
        <v>20762</v>
      </c>
      <c r="AG76" s="819">
        <v>21059</v>
      </c>
      <c r="AH76" s="820"/>
      <c r="AI76" s="820"/>
      <c r="AJ76" s="820"/>
      <c r="AK76" s="820"/>
      <c r="AL76" s="820"/>
      <c r="AM76" s="820"/>
      <c r="AN76" s="820"/>
      <c r="AO76" s="820"/>
      <c r="AP76" s="820"/>
      <c r="AQ76" s="820"/>
      <c r="AR76" s="820"/>
      <c r="AS76" s="820"/>
      <c r="AT76" s="820"/>
    </row>
    <row r="77" spans="1:46" x14ac:dyDescent="0.2">
      <c r="A77" s="796">
        <v>2196</v>
      </c>
      <c r="C77" s="818">
        <v>65</v>
      </c>
      <c r="D77" s="819">
        <v>22991.5</v>
      </c>
      <c r="E77" s="819">
        <v>22978</v>
      </c>
      <c r="F77" s="819">
        <v>22472</v>
      </c>
      <c r="G77" s="819">
        <v>22898.5</v>
      </c>
      <c r="H77" s="819">
        <v>24017.5</v>
      </c>
      <c r="I77" s="819">
        <v>24257</v>
      </c>
      <c r="J77" s="819">
        <v>24717.5</v>
      </c>
      <c r="K77" s="819">
        <v>25750.5</v>
      </c>
      <c r="L77" s="819">
        <v>26214.5</v>
      </c>
      <c r="M77" s="819">
        <v>26299</v>
      </c>
      <c r="N77" s="819">
        <v>26294</v>
      </c>
      <c r="O77" s="819">
        <v>25749</v>
      </c>
      <c r="P77" s="819">
        <v>24809</v>
      </c>
      <c r="Q77" s="819">
        <v>23866.5</v>
      </c>
      <c r="R77" s="819">
        <v>22773.5</v>
      </c>
      <c r="S77" s="819">
        <v>22286.5</v>
      </c>
      <c r="T77" s="819">
        <v>22357</v>
      </c>
      <c r="U77" s="819">
        <v>22264</v>
      </c>
      <c r="V77" s="819">
        <v>22222.5</v>
      </c>
      <c r="W77" s="819">
        <v>22422</v>
      </c>
      <c r="X77" s="819">
        <v>22903.5</v>
      </c>
      <c r="Y77" s="819">
        <v>22878</v>
      </c>
      <c r="Z77" s="819">
        <v>22315</v>
      </c>
      <c r="AA77" s="819">
        <v>22005</v>
      </c>
      <c r="AB77" s="819">
        <v>21848.5</v>
      </c>
      <c r="AC77" s="819">
        <v>21533.5</v>
      </c>
      <c r="AD77" s="819">
        <v>21071</v>
      </c>
      <c r="AE77" s="819">
        <v>20531</v>
      </c>
      <c r="AF77" s="819">
        <v>20367</v>
      </c>
      <c r="AG77" s="819">
        <v>20550</v>
      </c>
      <c r="AH77" s="820"/>
      <c r="AI77" s="820"/>
      <c r="AJ77" s="820"/>
      <c r="AK77" s="820"/>
      <c r="AL77" s="820"/>
      <c r="AM77" s="820"/>
      <c r="AN77" s="820"/>
      <c r="AO77" s="820"/>
      <c r="AP77" s="820"/>
      <c r="AQ77" s="820"/>
      <c r="AR77" s="820"/>
      <c r="AS77" s="820"/>
      <c r="AT77" s="820"/>
    </row>
    <row r="78" spans="1:46" x14ac:dyDescent="0.2">
      <c r="C78" s="818"/>
      <c r="D78" s="822">
        <f>SUM(D31:D77)</f>
        <v>1224352</v>
      </c>
      <c r="E78" s="822">
        <f t="shared" ref="E78:AG78" si="1">SUM(E31:E77)</f>
        <v>1202491</v>
      </c>
      <c r="F78" s="822">
        <f t="shared" si="1"/>
        <v>1184342.5</v>
      </c>
      <c r="G78" s="822">
        <f t="shared" si="1"/>
        <v>1169738.5</v>
      </c>
      <c r="H78" s="822">
        <f t="shared" si="1"/>
        <v>1155414</v>
      </c>
      <c r="I78" s="822">
        <f t="shared" si="1"/>
        <v>1140368.5</v>
      </c>
      <c r="J78" s="822">
        <f t="shared" si="1"/>
        <v>1136606.5</v>
      </c>
      <c r="K78" s="822">
        <f t="shared" si="1"/>
        <v>1133662.5</v>
      </c>
      <c r="L78" s="822">
        <f t="shared" si="1"/>
        <v>1118145</v>
      </c>
      <c r="M78" s="822">
        <f t="shared" si="1"/>
        <v>1100273.5</v>
      </c>
      <c r="N78" s="822">
        <f t="shared" si="1"/>
        <v>1083006.5</v>
      </c>
      <c r="O78" s="822">
        <f t="shared" si="1"/>
        <v>1066266.5</v>
      </c>
      <c r="P78" s="822">
        <f t="shared" si="1"/>
        <v>1049527</v>
      </c>
      <c r="Q78" s="822">
        <f t="shared" si="1"/>
        <v>1032456</v>
      </c>
      <c r="R78" s="822">
        <f t="shared" si="1"/>
        <v>1015781.5</v>
      </c>
      <c r="S78" s="822">
        <f t="shared" si="1"/>
        <v>1001105.5</v>
      </c>
      <c r="T78" s="822">
        <f t="shared" si="1"/>
        <v>988415.5</v>
      </c>
      <c r="U78" s="822">
        <f t="shared" si="1"/>
        <v>977139.5</v>
      </c>
      <c r="V78" s="822">
        <f t="shared" si="1"/>
        <v>967548</v>
      </c>
      <c r="W78" s="822">
        <f t="shared" si="1"/>
        <v>958914</v>
      </c>
      <c r="X78" s="822">
        <f t="shared" si="1"/>
        <v>949804.5</v>
      </c>
      <c r="Y78" s="822">
        <f t="shared" si="1"/>
        <v>939237</v>
      </c>
      <c r="Z78" s="822">
        <f t="shared" si="1"/>
        <v>928013.5</v>
      </c>
      <c r="AA78" s="822">
        <f t="shared" si="1"/>
        <v>916784</v>
      </c>
      <c r="AB78" s="822">
        <f t="shared" si="1"/>
        <v>905668</v>
      </c>
      <c r="AC78" s="822">
        <f t="shared" si="1"/>
        <v>894280.5</v>
      </c>
      <c r="AD78" s="822">
        <f t="shared" si="1"/>
        <v>882695</v>
      </c>
      <c r="AE78" s="822">
        <f t="shared" si="1"/>
        <v>871627</v>
      </c>
      <c r="AF78" s="822">
        <f t="shared" si="1"/>
        <v>860890.5</v>
      </c>
      <c r="AG78" s="822">
        <f t="shared" si="1"/>
        <v>850096.5</v>
      </c>
      <c r="AH78" s="820"/>
      <c r="AI78" s="820"/>
      <c r="AJ78" s="820"/>
      <c r="AK78" s="820"/>
      <c r="AL78" s="820"/>
      <c r="AM78" s="820"/>
      <c r="AN78" s="820"/>
      <c r="AO78" s="820"/>
      <c r="AP78" s="820"/>
      <c r="AQ78" s="820"/>
      <c r="AR78" s="820"/>
      <c r="AS78" s="820"/>
      <c r="AT78" s="820"/>
    </row>
    <row r="79" spans="1:46" x14ac:dyDescent="0.2">
      <c r="C79" s="818"/>
      <c r="D79" s="819"/>
      <c r="E79" s="819"/>
      <c r="F79" s="819"/>
      <c r="G79" s="819"/>
      <c r="H79" s="819"/>
      <c r="I79" s="819"/>
      <c r="J79" s="819"/>
      <c r="K79" s="819"/>
      <c r="L79" s="819"/>
      <c r="M79" s="819"/>
      <c r="N79" s="819"/>
      <c r="O79" s="819"/>
      <c r="P79" s="819"/>
      <c r="Q79" s="819"/>
      <c r="R79" s="819"/>
      <c r="S79" s="819"/>
      <c r="T79" s="819"/>
      <c r="U79" s="819"/>
      <c r="V79" s="819"/>
      <c r="W79" s="819"/>
      <c r="X79" s="819"/>
      <c r="Y79" s="819"/>
      <c r="Z79" s="819"/>
      <c r="AA79" s="819"/>
      <c r="AB79" s="819"/>
      <c r="AC79" s="819"/>
      <c r="AD79" s="819"/>
      <c r="AE79" s="819"/>
      <c r="AF79" s="819"/>
      <c r="AG79" s="819"/>
      <c r="AH79" s="820"/>
      <c r="AI79" s="820"/>
      <c r="AJ79" s="820"/>
      <c r="AK79" s="820"/>
      <c r="AL79" s="820"/>
      <c r="AM79" s="820"/>
      <c r="AN79" s="820"/>
      <c r="AO79" s="820"/>
      <c r="AP79" s="820"/>
      <c r="AQ79" s="820"/>
      <c r="AR79" s="820"/>
      <c r="AS79" s="820"/>
      <c r="AT79" s="820"/>
    </row>
    <row r="80" spans="1:46" x14ac:dyDescent="0.2">
      <c r="A80" s="796">
        <v>2197</v>
      </c>
      <c r="C80" s="818">
        <v>66</v>
      </c>
      <c r="D80" s="819">
        <v>23232.5</v>
      </c>
      <c r="E80" s="819">
        <v>22485.5</v>
      </c>
      <c r="F80" s="819">
        <v>22487.5</v>
      </c>
      <c r="G80" s="819">
        <v>22037.5</v>
      </c>
      <c r="H80" s="819">
        <v>22483</v>
      </c>
      <c r="I80" s="819">
        <v>23518</v>
      </c>
      <c r="J80" s="819">
        <v>23826.5</v>
      </c>
      <c r="K80" s="819">
        <v>24340</v>
      </c>
      <c r="L80" s="819">
        <v>25269.5</v>
      </c>
      <c r="M80" s="819">
        <v>25704</v>
      </c>
      <c r="N80" s="819">
        <v>25785.5</v>
      </c>
      <c r="O80" s="819">
        <v>25785.5</v>
      </c>
      <c r="P80" s="819">
        <v>25260</v>
      </c>
      <c r="Q80" s="819">
        <v>24348.5</v>
      </c>
      <c r="R80" s="819">
        <v>23434.5</v>
      </c>
      <c r="S80" s="819">
        <v>22373</v>
      </c>
      <c r="T80" s="819">
        <v>21907</v>
      </c>
      <c r="U80" s="819">
        <v>21990</v>
      </c>
      <c r="V80" s="819">
        <v>21918</v>
      </c>
      <c r="W80" s="819">
        <v>21895</v>
      </c>
      <c r="X80" s="819">
        <v>22100.5</v>
      </c>
      <c r="Y80" s="819">
        <v>22583.5</v>
      </c>
      <c r="Z80" s="819">
        <v>22565</v>
      </c>
      <c r="AA80" s="819">
        <v>22016.5</v>
      </c>
      <c r="AB80" s="819">
        <v>21719</v>
      </c>
      <c r="AC80" s="819">
        <v>21572</v>
      </c>
      <c r="AD80" s="819">
        <v>21267.5</v>
      </c>
      <c r="AE80" s="819">
        <v>20817.5</v>
      </c>
      <c r="AF80" s="819">
        <v>20291.5</v>
      </c>
      <c r="AG80" s="819">
        <v>20135.5</v>
      </c>
      <c r="AH80" s="820"/>
      <c r="AI80" s="820"/>
      <c r="AJ80" s="820"/>
      <c r="AK80" s="820"/>
      <c r="AL80" s="820"/>
      <c r="AM80" s="820"/>
      <c r="AN80" s="820"/>
      <c r="AO80" s="820"/>
      <c r="AP80" s="820"/>
      <c r="AQ80" s="820"/>
      <c r="AR80" s="820"/>
      <c r="AS80" s="820"/>
      <c r="AT80" s="820"/>
    </row>
    <row r="81" spans="1:46" x14ac:dyDescent="0.2">
      <c r="A81" s="796">
        <v>2198</v>
      </c>
      <c r="C81" s="818">
        <v>67</v>
      </c>
      <c r="D81" s="819">
        <v>22899</v>
      </c>
      <c r="E81" s="819">
        <v>22734.5</v>
      </c>
      <c r="F81" s="819">
        <v>22028</v>
      </c>
      <c r="G81" s="819">
        <v>22022.5</v>
      </c>
      <c r="H81" s="819">
        <v>21598</v>
      </c>
      <c r="I81" s="819">
        <v>22006</v>
      </c>
      <c r="J81" s="819">
        <v>23075.5</v>
      </c>
      <c r="K81" s="819">
        <v>23420</v>
      </c>
      <c r="L81" s="819">
        <v>23849.5</v>
      </c>
      <c r="M81" s="819">
        <v>24746.5</v>
      </c>
      <c r="N81" s="819">
        <v>25173</v>
      </c>
      <c r="O81" s="819">
        <v>25252.5</v>
      </c>
      <c r="P81" s="819">
        <v>25260.5</v>
      </c>
      <c r="Q81" s="819">
        <v>24757</v>
      </c>
      <c r="R81" s="819">
        <v>23875.5</v>
      </c>
      <c r="S81" s="819">
        <v>22991</v>
      </c>
      <c r="T81" s="819">
        <v>21960.5</v>
      </c>
      <c r="U81" s="819">
        <v>21516</v>
      </c>
      <c r="V81" s="819">
        <v>21619.5</v>
      </c>
      <c r="W81" s="819">
        <v>21565.5</v>
      </c>
      <c r="X81" s="819">
        <v>21551</v>
      </c>
      <c r="Y81" s="819">
        <v>21763</v>
      </c>
      <c r="Z81" s="819">
        <v>22246.5</v>
      </c>
      <c r="AA81" s="819">
        <v>22234.5</v>
      </c>
      <c r="AB81" s="819">
        <v>21702</v>
      </c>
      <c r="AC81" s="819">
        <v>21417.5</v>
      </c>
      <c r="AD81" s="819">
        <v>21280</v>
      </c>
      <c r="AE81" s="819">
        <v>20986.5</v>
      </c>
      <c r="AF81" s="819">
        <v>20549.5</v>
      </c>
      <c r="AG81" s="819">
        <v>20038</v>
      </c>
      <c r="AH81" s="820"/>
      <c r="AI81" s="820"/>
      <c r="AJ81" s="820"/>
      <c r="AK81" s="820"/>
      <c r="AL81" s="820"/>
      <c r="AM81" s="820"/>
      <c r="AN81" s="820"/>
      <c r="AO81" s="820"/>
      <c r="AP81" s="820"/>
      <c r="AQ81" s="820"/>
      <c r="AR81" s="820"/>
      <c r="AS81" s="820"/>
      <c r="AT81" s="820"/>
    </row>
    <row r="82" spans="1:46" x14ac:dyDescent="0.2">
      <c r="A82" s="796">
        <v>2199</v>
      </c>
      <c r="C82" s="818">
        <v>68</v>
      </c>
      <c r="D82" s="819">
        <v>21067.5</v>
      </c>
      <c r="E82" s="819">
        <v>22373.5</v>
      </c>
      <c r="F82" s="819">
        <v>22209.5</v>
      </c>
      <c r="G82" s="819">
        <v>21510.5</v>
      </c>
      <c r="H82" s="819">
        <v>21525.5</v>
      </c>
      <c r="I82" s="819">
        <v>21080</v>
      </c>
      <c r="J82" s="819">
        <v>21541.5</v>
      </c>
      <c r="K82" s="819">
        <v>22638</v>
      </c>
      <c r="L82" s="819">
        <v>22902.5</v>
      </c>
      <c r="M82" s="819">
        <v>23312</v>
      </c>
      <c r="N82" s="819">
        <v>24196</v>
      </c>
      <c r="O82" s="819">
        <v>24615.5</v>
      </c>
      <c r="P82" s="819">
        <v>24696</v>
      </c>
      <c r="Q82" s="819">
        <v>24715</v>
      </c>
      <c r="R82" s="819">
        <v>24234.5</v>
      </c>
      <c r="S82" s="819">
        <v>23383</v>
      </c>
      <c r="T82" s="819">
        <v>22529</v>
      </c>
      <c r="U82" s="819">
        <v>21530.5</v>
      </c>
      <c r="V82" s="819">
        <v>21116</v>
      </c>
      <c r="W82" s="819">
        <v>21237.5</v>
      </c>
      <c r="X82" s="819">
        <v>21192.5</v>
      </c>
      <c r="Y82" s="819">
        <v>21187.5</v>
      </c>
      <c r="Z82" s="819">
        <v>21404.5</v>
      </c>
      <c r="AA82" s="819">
        <v>21887.5</v>
      </c>
      <c r="AB82" s="819">
        <v>21882.5</v>
      </c>
      <c r="AC82" s="819">
        <v>21366.5</v>
      </c>
      <c r="AD82" s="819">
        <v>21095.5</v>
      </c>
      <c r="AE82" s="819">
        <v>20967</v>
      </c>
      <c r="AF82" s="819">
        <v>20684.5</v>
      </c>
      <c r="AG82" s="819">
        <v>20261</v>
      </c>
      <c r="AH82" s="820"/>
      <c r="AI82" s="820"/>
      <c r="AJ82" s="820"/>
      <c r="AK82" s="820"/>
      <c r="AL82" s="820"/>
      <c r="AM82" s="820"/>
      <c r="AN82" s="820"/>
      <c r="AO82" s="820"/>
      <c r="AP82" s="820"/>
      <c r="AQ82" s="820"/>
      <c r="AR82" s="820"/>
      <c r="AS82" s="820"/>
      <c r="AT82" s="820"/>
    </row>
    <row r="83" spans="1:46" x14ac:dyDescent="0.2">
      <c r="A83" s="796">
        <v>2200</v>
      </c>
      <c r="C83" s="818">
        <v>69</v>
      </c>
      <c r="D83" s="819">
        <v>18834</v>
      </c>
      <c r="E83" s="819">
        <v>20522</v>
      </c>
      <c r="F83" s="819">
        <v>21815</v>
      </c>
      <c r="G83" s="819">
        <v>21667.5</v>
      </c>
      <c r="H83" s="819">
        <v>21010</v>
      </c>
      <c r="I83" s="819">
        <v>20997.5</v>
      </c>
      <c r="J83" s="819">
        <v>20605.5</v>
      </c>
      <c r="K83" s="819">
        <v>21095</v>
      </c>
      <c r="L83" s="819">
        <v>22096</v>
      </c>
      <c r="M83" s="819">
        <v>22346.5</v>
      </c>
      <c r="N83" s="819">
        <v>22754</v>
      </c>
      <c r="O83" s="819">
        <v>23624</v>
      </c>
      <c r="P83" s="819">
        <v>24039.5</v>
      </c>
      <c r="Q83" s="819">
        <v>24124.5</v>
      </c>
      <c r="R83" s="819">
        <v>24154.5</v>
      </c>
      <c r="S83" s="819">
        <v>23697</v>
      </c>
      <c r="T83" s="819">
        <v>22876.5</v>
      </c>
      <c r="U83" s="819">
        <v>22052.5</v>
      </c>
      <c r="V83" s="819">
        <v>21094.5</v>
      </c>
      <c r="W83" s="819">
        <v>20709</v>
      </c>
      <c r="X83" s="819">
        <v>20838.5</v>
      </c>
      <c r="Y83" s="819">
        <v>20802.5</v>
      </c>
      <c r="Z83" s="819">
        <v>20806.5</v>
      </c>
      <c r="AA83" s="819">
        <v>21028.5</v>
      </c>
      <c r="AB83" s="819">
        <v>21512</v>
      </c>
      <c r="AC83" s="819">
        <v>21514.5</v>
      </c>
      <c r="AD83" s="819">
        <v>21014</v>
      </c>
      <c r="AE83" s="819">
        <v>20755.5</v>
      </c>
      <c r="AF83" s="819">
        <v>20637.5</v>
      </c>
      <c r="AG83" s="819">
        <v>20366.5</v>
      </c>
      <c r="AH83" s="820"/>
      <c r="AI83" s="820"/>
      <c r="AJ83" s="820"/>
      <c r="AK83" s="820"/>
      <c r="AL83" s="820"/>
      <c r="AM83" s="820"/>
      <c r="AN83" s="820"/>
      <c r="AO83" s="820"/>
      <c r="AP83" s="820"/>
      <c r="AQ83" s="820"/>
      <c r="AR83" s="820"/>
      <c r="AS83" s="820"/>
      <c r="AT83" s="820"/>
    </row>
    <row r="84" spans="1:46" x14ac:dyDescent="0.2">
      <c r="A84" s="796">
        <v>2201</v>
      </c>
      <c r="C84" s="821">
        <v>70</v>
      </c>
      <c r="D84" s="819">
        <v>16932.5</v>
      </c>
      <c r="E84" s="819">
        <v>18321.5</v>
      </c>
      <c r="F84" s="819">
        <v>19939</v>
      </c>
      <c r="G84" s="819">
        <v>21209.5</v>
      </c>
      <c r="H84" s="819">
        <v>21089</v>
      </c>
      <c r="I84" s="819">
        <v>20362.5</v>
      </c>
      <c r="J84" s="819">
        <v>20428</v>
      </c>
      <c r="K84" s="819">
        <v>20138</v>
      </c>
      <c r="L84" s="819">
        <v>20549</v>
      </c>
      <c r="M84" s="819">
        <v>21517</v>
      </c>
      <c r="N84" s="819">
        <v>21772.5</v>
      </c>
      <c r="O84" s="819">
        <v>22178</v>
      </c>
      <c r="P84" s="819">
        <v>23034</v>
      </c>
      <c r="Q84" s="819">
        <v>23447.5</v>
      </c>
      <c r="R84" s="819">
        <v>23538.5</v>
      </c>
      <c r="S84" s="819">
        <v>23579.5</v>
      </c>
      <c r="T84" s="819">
        <v>23145.5</v>
      </c>
      <c r="U84" s="819">
        <v>22356</v>
      </c>
      <c r="V84" s="819">
        <v>21572</v>
      </c>
      <c r="W84" s="819">
        <v>20654</v>
      </c>
      <c r="X84" s="819">
        <v>20286.5</v>
      </c>
      <c r="Y84" s="819">
        <v>20424</v>
      </c>
      <c r="Z84" s="819">
        <v>20396.5</v>
      </c>
      <c r="AA84" s="819">
        <v>20409.5</v>
      </c>
      <c r="AB84" s="819">
        <v>20637.5</v>
      </c>
      <c r="AC84" s="819">
        <v>21121</v>
      </c>
      <c r="AD84" s="819">
        <v>21130</v>
      </c>
      <c r="AE84" s="819">
        <v>20646.5</v>
      </c>
      <c r="AF84" s="819">
        <v>20402</v>
      </c>
      <c r="AG84" s="819">
        <v>20293</v>
      </c>
      <c r="AH84" s="820"/>
      <c r="AI84" s="820"/>
      <c r="AJ84" s="820"/>
      <c r="AK84" s="820"/>
      <c r="AL84" s="820"/>
      <c r="AM84" s="820"/>
      <c r="AN84" s="820"/>
      <c r="AO84" s="820"/>
      <c r="AP84" s="820"/>
      <c r="AQ84" s="820"/>
      <c r="AR84" s="820"/>
      <c r="AS84" s="820"/>
      <c r="AT84" s="820"/>
    </row>
    <row r="85" spans="1:46" x14ac:dyDescent="0.2">
      <c r="A85" s="796">
        <v>2202</v>
      </c>
      <c r="C85" s="818">
        <v>71</v>
      </c>
      <c r="D85" s="819">
        <v>16682.5</v>
      </c>
      <c r="E85" s="819">
        <v>16436.5</v>
      </c>
      <c r="F85" s="819">
        <v>17790</v>
      </c>
      <c r="G85" s="819">
        <v>19378.5</v>
      </c>
      <c r="H85" s="819">
        <v>20638</v>
      </c>
      <c r="I85" s="819">
        <v>20445.5</v>
      </c>
      <c r="J85" s="819">
        <v>19790</v>
      </c>
      <c r="K85" s="819">
        <v>19919</v>
      </c>
      <c r="L85" s="819">
        <v>19571.5</v>
      </c>
      <c r="M85" s="819">
        <v>19966</v>
      </c>
      <c r="N85" s="819">
        <v>20919</v>
      </c>
      <c r="O85" s="819">
        <v>21178</v>
      </c>
      <c r="P85" s="819">
        <v>21582.5</v>
      </c>
      <c r="Q85" s="819">
        <v>22426.5</v>
      </c>
      <c r="R85" s="819">
        <v>22838.5</v>
      </c>
      <c r="S85" s="819">
        <v>22936</v>
      </c>
      <c r="T85" s="819">
        <v>22988</v>
      </c>
      <c r="U85" s="819">
        <v>22577.5</v>
      </c>
      <c r="V85" s="819">
        <v>21829.5</v>
      </c>
      <c r="W85" s="819">
        <v>21084</v>
      </c>
      <c r="X85" s="819">
        <v>20196</v>
      </c>
      <c r="Y85" s="819">
        <v>19848</v>
      </c>
      <c r="Z85" s="819">
        <v>19992.5</v>
      </c>
      <c r="AA85" s="819">
        <v>19972.5</v>
      </c>
      <c r="AB85" s="819">
        <v>19994.5</v>
      </c>
      <c r="AC85" s="819">
        <v>20228</v>
      </c>
      <c r="AD85" s="819">
        <v>20710.5</v>
      </c>
      <c r="AE85" s="819">
        <v>20726.5</v>
      </c>
      <c r="AF85" s="819">
        <v>20260</v>
      </c>
      <c r="AG85" s="819">
        <v>20029.5</v>
      </c>
      <c r="AH85" s="820"/>
      <c r="AI85" s="820"/>
      <c r="AJ85" s="820"/>
      <c r="AK85" s="820"/>
      <c r="AL85" s="820"/>
      <c r="AM85" s="820"/>
      <c r="AN85" s="820"/>
      <c r="AO85" s="820"/>
      <c r="AP85" s="820"/>
      <c r="AQ85" s="820"/>
      <c r="AR85" s="820"/>
      <c r="AS85" s="820"/>
      <c r="AT85" s="820"/>
    </row>
    <row r="86" spans="1:46" x14ac:dyDescent="0.2">
      <c r="A86" s="796">
        <v>2203</v>
      </c>
      <c r="C86" s="818">
        <v>72</v>
      </c>
      <c r="D86" s="819">
        <v>17455</v>
      </c>
      <c r="E86" s="819">
        <v>16149.5</v>
      </c>
      <c r="F86" s="819">
        <v>15916</v>
      </c>
      <c r="G86" s="819">
        <v>17250.5</v>
      </c>
      <c r="H86" s="819">
        <v>18808.5</v>
      </c>
      <c r="I86" s="819">
        <v>19962.5</v>
      </c>
      <c r="J86" s="819">
        <v>19811.5</v>
      </c>
      <c r="K86" s="819">
        <v>19241.5</v>
      </c>
      <c r="L86" s="819">
        <v>19319</v>
      </c>
      <c r="M86" s="819">
        <v>18979</v>
      </c>
      <c r="N86" s="819">
        <v>19373.5</v>
      </c>
      <c r="O86" s="819">
        <v>20310</v>
      </c>
      <c r="P86" s="819">
        <v>20573.5</v>
      </c>
      <c r="Q86" s="819">
        <v>20977.5</v>
      </c>
      <c r="R86" s="819">
        <v>21808.5</v>
      </c>
      <c r="S86" s="819">
        <v>22220</v>
      </c>
      <c r="T86" s="819">
        <v>22324.5</v>
      </c>
      <c r="U86" s="819">
        <v>22387</v>
      </c>
      <c r="V86" s="819">
        <v>22009</v>
      </c>
      <c r="W86" s="819">
        <v>21301</v>
      </c>
      <c r="X86" s="819">
        <v>20584</v>
      </c>
      <c r="Y86" s="819">
        <v>19725</v>
      </c>
      <c r="Z86" s="819">
        <v>19395.5</v>
      </c>
      <c r="AA86" s="819">
        <v>19548.5</v>
      </c>
      <c r="AB86" s="819">
        <v>19537.5</v>
      </c>
      <c r="AC86" s="819">
        <v>19567.5</v>
      </c>
      <c r="AD86" s="819">
        <v>19805.5</v>
      </c>
      <c r="AE86" s="819">
        <v>20287</v>
      </c>
      <c r="AF86" s="819">
        <v>20310</v>
      </c>
      <c r="AG86" s="819">
        <v>19861</v>
      </c>
      <c r="AH86" s="820"/>
      <c r="AI86" s="820"/>
      <c r="AJ86" s="820"/>
      <c r="AK86" s="820"/>
      <c r="AL86" s="820"/>
      <c r="AM86" s="820"/>
      <c r="AN86" s="820"/>
      <c r="AO86" s="820"/>
      <c r="AP86" s="820"/>
      <c r="AQ86" s="820"/>
      <c r="AR86" s="820"/>
      <c r="AS86" s="820"/>
      <c r="AT86" s="820"/>
    </row>
    <row r="87" spans="1:46" x14ac:dyDescent="0.2">
      <c r="A87" s="796">
        <v>2204</v>
      </c>
      <c r="C87" s="818">
        <v>73</v>
      </c>
      <c r="D87" s="819">
        <v>18434</v>
      </c>
      <c r="E87" s="819">
        <v>16837.5</v>
      </c>
      <c r="F87" s="819">
        <v>15613.5</v>
      </c>
      <c r="G87" s="819">
        <v>15401.5</v>
      </c>
      <c r="H87" s="819">
        <v>16675</v>
      </c>
      <c r="I87" s="819">
        <v>18106.5</v>
      </c>
      <c r="J87" s="819">
        <v>19270</v>
      </c>
      <c r="K87" s="819">
        <v>19202</v>
      </c>
      <c r="L87" s="819">
        <v>18612</v>
      </c>
      <c r="M87" s="819">
        <v>18688</v>
      </c>
      <c r="N87" s="819">
        <v>18368.5</v>
      </c>
      <c r="O87" s="819">
        <v>18763</v>
      </c>
      <c r="P87" s="819">
        <v>19683.5</v>
      </c>
      <c r="Q87" s="819">
        <v>19951.5</v>
      </c>
      <c r="R87" s="819">
        <v>20354.5</v>
      </c>
      <c r="S87" s="819">
        <v>21172.5</v>
      </c>
      <c r="T87" s="819">
        <v>21583.5</v>
      </c>
      <c r="U87" s="819">
        <v>21695.5</v>
      </c>
      <c r="V87" s="819">
        <v>21777.5</v>
      </c>
      <c r="W87" s="819">
        <v>21430.5</v>
      </c>
      <c r="X87" s="819">
        <v>20752.5</v>
      </c>
      <c r="Y87" s="819">
        <v>20065</v>
      </c>
      <c r="Z87" s="819">
        <v>19237</v>
      </c>
      <c r="AA87" s="819">
        <v>18925.5</v>
      </c>
      <c r="AB87" s="819">
        <v>19085</v>
      </c>
      <c r="AC87" s="819">
        <v>19083</v>
      </c>
      <c r="AD87" s="819">
        <v>19122</v>
      </c>
      <c r="AE87" s="819">
        <v>19365</v>
      </c>
      <c r="AF87" s="819">
        <v>19845.5</v>
      </c>
      <c r="AG87" s="819">
        <v>19875.5</v>
      </c>
      <c r="AH87" s="820"/>
      <c r="AI87" s="820"/>
      <c r="AJ87" s="820"/>
      <c r="AK87" s="820"/>
      <c r="AL87" s="820"/>
      <c r="AM87" s="820"/>
      <c r="AN87" s="820"/>
      <c r="AO87" s="820"/>
      <c r="AP87" s="820"/>
      <c r="AQ87" s="820"/>
      <c r="AR87" s="820"/>
      <c r="AS87" s="820"/>
      <c r="AT87" s="820"/>
    </row>
    <row r="88" spans="1:46" x14ac:dyDescent="0.2">
      <c r="A88" s="796">
        <v>2205</v>
      </c>
      <c r="C88" s="818">
        <v>74</v>
      </c>
      <c r="D88" s="819">
        <v>19552</v>
      </c>
      <c r="E88" s="819">
        <v>17740.5</v>
      </c>
      <c r="F88" s="819">
        <v>16222.5</v>
      </c>
      <c r="G88" s="819">
        <v>15061</v>
      </c>
      <c r="H88" s="819">
        <v>14872</v>
      </c>
      <c r="I88" s="819">
        <v>16027</v>
      </c>
      <c r="J88" s="819">
        <v>17430</v>
      </c>
      <c r="K88" s="819">
        <v>18622</v>
      </c>
      <c r="L88" s="819">
        <v>18523.5</v>
      </c>
      <c r="M88" s="819">
        <v>17956</v>
      </c>
      <c r="N88" s="819">
        <v>18041.5</v>
      </c>
      <c r="O88" s="819">
        <v>17742</v>
      </c>
      <c r="P88" s="819">
        <v>18136</v>
      </c>
      <c r="Q88" s="819">
        <v>19040.5</v>
      </c>
      <c r="R88" s="819">
        <v>19313.5</v>
      </c>
      <c r="S88" s="819">
        <v>19715</v>
      </c>
      <c r="T88" s="819">
        <v>20518.5</v>
      </c>
      <c r="U88" s="819">
        <v>20929</v>
      </c>
      <c r="V88" s="819">
        <v>21058</v>
      </c>
      <c r="W88" s="819">
        <v>21158</v>
      </c>
      <c r="X88" s="819">
        <v>20832.5</v>
      </c>
      <c r="Y88" s="819">
        <v>20185</v>
      </c>
      <c r="Z88" s="819">
        <v>19527</v>
      </c>
      <c r="AA88" s="819">
        <v>18730</v>
      </c>
      <c r="AB88" s="819">
        <v>18437.5</v>
      </c>
      <c r="AC88" s="819">
        <v>18604</v>
      </c>
      <c r="AD88" s="819">
        <v>18610.5</v>
      </c>
      <c r="AE88" s="819">
        <v>18658</v>
      </c>
      <c r="AF88" s="819">
        <v>18905.5</v>
      </c>
      <c r="AG88" s="819">
        <v>19385</v>
      </c>
      <c r="AH88" s="820"/>
      <c r="AI88" s="820"/>
      <c r="AJ88" s="820"/>
      <c r="AK88" s="820"/>
      <c r="AL88" s="820"/>
      <c r="AM88" s="820"/>
      <c r="AN88" s="820"/>
      <c r="AO88" s="820"/>
      <c r="AP88" s="820"/>
      <c r="AQ88" s="820"/>
      <c r="AR88" s="820"/>
      <c r="AS88" s="820"/>
      <c r="AT88" s="820"/>
    </row>
    <row r="89" spans="1:46" x14ac:dyDescent="0.2">
      <c r="A89" s="796">
        <v>2206</v>
      </c>
      <c r="C89" s="818">
        <v>75</v>
      </c>
      <c r="D89" s="819">
        <v>19513</v>
      </c>
      <c r="E89" s="819">
        <v>18785</v>
      </c>
      <c r="F89" s="819">
        <v>17072</v>
      </c>
      <c r="G89" s="819">
        <v>15638.5</v>
      </c>
      <c r="H89" s="819">
        <v>14504.5</v>
      </c>
      <c r="I89" s="819">
        <v>14240</v>
      </c>
      <c r="J89" s="819">
        <v>15370.5</v>
      </c>
      <c r="K89" s="819">
        <v>16772</v>
      </c>
      <c r="L89" s="819">
        <v>17906</v>
      </c>
      <c r="M89" s="819">
        <v>17817.5</v>
      </c>
      <c r="N89" s="819">
        <v>17282.5</v>
      </c>
      <c r="O89" s="819">
        <v>17377.5</v>
      </c>
      <c r="P89" s="819">
        <v>17099.5</v>
      </c>
      <c r="Q89" s="819">
        <v>17493.5</v>
      </c>
      <c r="R89" s="819">
        <v>18380.5</v>
      </c>
      <c r="S89" s="819">
        <v>18657</v>
      </c>
      <c r="T89" s="819">
        <v>19057</v>
      </c>
      <c r="U89" s="819">
        <v>19846</v>
      </c>
      <c r="V89" s="819">
        <v>20263.5</v>
      </c>
      <c r="W89" s="819">
        <v>20407.5</v>
      </c>
      <c r="X89" s="819">
        <v>20515.5</v>
      </c>
      <c r="Y89" s="819">
        <v>20211.5</v>
      </c>
      <c r="Z89" s="819">
        <v>19595.5</v>
      </c>
      <c r="AA89" s="819">
        <v>18968</v>
      </c>
      <c r="AB89" s="819">
        <v>18203</v>
      </c>
      <c r="AC89" s="819">
        <v>17929.5</v>
      </c>
      <c r="AD89" s="819">
        <v>18102.5</v>
      </c>
      <c r="AE89" s="819">
        <v>18117</v>
      </c>
      <c r="AF89" s="819">
        <v>18173.5</v>
      </c>
      <c r="AG89" s="819">
        <v>18426</v>
      </c>
      <c r="AH89" s="820"/>
      <c r="AI89" s="820"/>
      <c r="AJ89" s="820"/>
      <c r="AK89" s="820"/>
      <c r="AL89" s="820"/>
      <c r="AM89" s="820"/>
      <c r="AN89" s="820"/>
      <c r="AO89" s="820"/>
      <c r="AP89" s="820"/>
      <c r="AQ89" s="820"/>
      <c r="AR89" s="820"/>
      <c r="AS89" s="820"/>
      <c r="AT89" s="820"/>
    </row>
    <row r="90" spans="1:46" x14ac:dyDescent="0.2">
      <c r="A90" s="796">
        <v>2207</v>
      </c>
      <c r="C90" s="818">
        <v>76</v>
      </c>
      <c r="D90" s="819">
        <v>18873</v>
      </c>
      <c r="E90" s="819">
        <v>18674</v>
      </c>
      <c r="F90" s="819">
        <v>17983.5</v>
      </c>
      <c r="G90" s="819">
        <v>16360.5</v>
      </c>
      <c r="H90" s="819">
        <v>14980</v>
      </c>
      <c r="I90" s="819">
        <v>13817.5</v>
      </c>
      <c r="J90" s="819">
        <v>13588</v>
      </c>
      <c r="K90" s="819">
        <v>14745.5</v>
      </c>
      <c r="L90" s="819">
        <v>16069</v>
      </c>
      <c r="M90" s="819">
        <v>17166.5</v>
      </c>
      <c r="N90" s="819">
        <v>17094.5</v>
      </c>
      <c r="O90" s="819">
        <v>16592.5</v>
      </c>
      <c r="P90" s="819">
        <v>16697</v>
      </c>
      <c r="Q90" s="819">
        <v>16441</v>
      </c>
      <c r="R90" s="819">
        <v>16833.5</v>
      </c>
      <c r="S90" s="819">
        <v>17701</v>
      </c>
      <c r="T90" s="819">
        <v>17981.5</v>
      </c>
      <c r="U90" s="819">
        <v>18380</v>
      </c>
      <c r="V90" s="819">
        <v>19156</v>
      </c>
      <c r="W90" s="819">
        <v>19578.5</v>
      </c>
      <c r="X90" s="819">
        <v>19733.5</v>
      </c>
      <c r="Y90" s="819">
        <v>19851</v>
      </c>
      <c r="Z90" s="819">
        <v>19570</v>
      </c>
      <c r="AA90" s="819">
        <v>18984.5</v>
      </c>
      <c r="AB90" s="819">
        <v>18386.5</v>
      </c>
      <c r="AC90" s="819">
        <v>17654.5</v>
      </c>
      <c r="AD90" s="819">
        <v>17401</v>
      </c>
      <c r="AE90" s="819">
        <v>17580.5</v>
      </c>
      <c r="AF90" s="819">
        <v>17603.5</v>
      </c>
      <c r="AG90" s="819">
        <v>17668</v>
      </c>
      <c r="AH90" s="820"/>
      <c r="AI90" s="820"/>
      <c r="AJ90" s="820"/>
      <c r="AK90" s="820"/>
      <c r="AL90" s="820"/>
      <c r="AM90" s="820"/>
      <c r="AN90" s="820"/>
      <c r="AO90" s="820"/>
      <c r="AP90" s="820"/>
      <c r="AQ90" s="820"/>
      <c r="AR90" s="820"/>
      <c r="AS90" s="820"/>
      <c r="AT90" s="820"/>
    </row>
    <row r="91" spans="1:46" x14ac:dyDescent="0.2">
      <c r="A91" s="796">
        <v>2208</v>
      </c>
      <c r="C91" s="818">
        <v>77</v>
      </c>
      <c r="D91" s="819">
        <v>18291.5</v>
      </c>
      <c r="E91" s="819">
        <v>18043.5</v>
      </c>
      <c r="F91" s="819">
        <v>17850.5</v>
      </c>
      <c r="G91" s="819">
        <v>17179</v>
      </c>
      <c r="H91" s="819">
        <v>15610</v>
      </c>
      <c r="I91" s="819">
        <v>14233.5</v>
      </c>
      <c r="J91" s="819">
        <v>13151.5</v>
      </c>
      <c r="K91" s="819">
        <v>12989.5</v>
      </c>
      <c r="L91" s="819">
        <v>14078.5</v>
      </c>
      <c r="M91" s="819">
        <v>15349</v>
      </c>
      <c r="N91" s="819">
        <v>16414</v>
      </c>
      <c r="O91" s="819">
        <v>16357</v>
      </c>
      <c r="P91" s="819">
        <v>15888.5</v>
      </c>
      <c r="Q91" s="819">
        <v>16002.5</v>
      </c>
      <c r="R91" s="819">
        <v>15768</v>
      </c>
      <c r="S91" s="819">
        <v>16158.5</v>
      </c>
      <c r="T91" s="819">
        <v>17006.5</v>
      </c>
      <c r="U91" s="819">
        <v>17290</v>
      </c>
      <c r="V91" s="819">
        <v>17688.5</v>
      </c>
      <c r="W91" s="819">
        <v>18450</v>
      </c>
      <c r="X91" s="819">
        <v>18873.5</v>
      </c>
      <c r="Y91" s="819">
        <v>19039</v>
      </c>
      <c r="Z91" s="819">
        <v>19164.5</v>
      </c>
      <c r="AA91" s="819">
        <v>18905</v>
      </c>
      <c r="AB91" s="819">
        <v>18352</v>
      </c>
      <c r="AC91" s="819">
        <v>17786</v>
      </c>
      <c r="AD91" s="819">
        <v>17087</v>
      </c>
      <c r="AE91" s="819">
        <v>16852.5</v>
      </c>
      <c r="AF91" s="819">
        <v>17038</v>
      </c>
      <c r="AG91" s="819">
        <v>17069.5</v>
      </c>
      <c r="AH91" s="820"/>
      <c r="AI91" s="820"/>
      <c r="AJ91" s="820"/>
      <c r="AK91" s="820"/>
      <c r="AL91" s="820"/>
      <c r="AM91" s="820"/>
      <c r="AN91" s="820"/>
      <c r="AO91" s="820"/>
      <c r="AP91" s="820"/>
      <c r="AQ91" s="820"/>
      <c r="AR91" s="820"/>
      <c r="AS91" s="820"/>
      <c r="AT91" s="820"/>
    </row>
    <row r="92" spans="1:46" x14ac:dyDescent="0.2">
      <c r="A92" s="796">
        <v>2209</v>
      </c>
      <c r="C92" s="818">
        <v>78</v>
      </c>
      <c r="D92" s="819">
        <v>17253</v>
      </c>
      <c r="E92" s="819">
        <v>17385</v>
      </c>
      <c r="F92" s="819">
        <v>17177</v>
      </c>
      <c r="G92" s="819">
        <v>17007</v>
      </c>
      <c r="H92" s="819">
        <v>16333</v>
      </c>
      <c r="I92" s="819">
        <v>14789.5</v>
      </c>
      <c r="J92" s="819">
        <v>13499.5</v>
      </c>
      <c r="K92" s="819">
        <v>12517.5</v>
      </c>
      <c r="L92" s="819">
        <v>12344</v>
      </c>
      <c r="M92" s="819">
        <v>13385</v>
      </c>
      <c r="N92" s="819">
        <v>14606</v>
      </c>
      <c r="O92" s="819">
        <v>15637</v>
      </c>
      <c r="P92" s="819">
        <v>15596</v>
      </c>
      <c r="Q92" s="819">
        <v>15161</v>
      </c>
      <c r="R92" s="819">
        <v>15284</v>
      </c>
      <c r="S92" s="819">
        <v>15072.5</v>
      </c>
      <c r="T92" s="819">
        <v>15460.5</v>
      </c>
      <c r="U92" s="819">
        <v>16286.5</v>
      </c>
      <c r="V92" s="819">
        <v>16574.5</v>
      </c>
      <c r="W92" s="819">
        <v>16972</v>
      </c>
      <c r="X92" s="819">
        <v>17714.5</v>
      </c>
      <c r="Y92" s="819">
        <v>18137.5</v>
      </c>
      <c r="Z92" s="819">
        <v>18313</v>
      </c>
      <c r="AA92" s="819">
        <v>18446</v>
      </c>
      <c r="AB92" s="819">
        <v>18209</v>
      </c>
      <c r="AC92" s="819">
        <v>17688.5</v>
      </c>
      <c r="AD92" s="819">
        <v>17154.5</v>
      </c>
      <c r="AE92" s="819">
        <v>16490</v>
      </c>
      <c r="AF92" s="819">
        <v>16275.5</v>
      </c>
      <c r="AG92" s="819">
        <v>16467.5</v>
      </c>
      <c r="AH92" s="820"/>
      <c r="AI92" s="820"/>
      <c r="AJ92" s="820"/>
      <c r="AK92" s="820"/>
      <c r="AL92" s="820"/>
      <c r="AM92" s="820"/>
      <c r="AN92" s="820"/>
      <c r="AO92" s="820"/>
      <c r="AP92" s="820"/>
      <c r="AQ92" s="820"/>
      <c r="AR92" s="820"/>
      <c r="AS92" s="820"/>
      <c r="AT92" s="820"/>
    </row>
    <row r="93" spans="1:46" x14ac:dyDescent="0.2">
      <c r="A93" s="796">
        <v>2210</v>
      </c>
      <c r="C93" s="818">
        <v>79</v>
      </c>
      <c r="D93" s="819">
        <v>15577.5</v>
      </c>
      <c r="E93" s="819">
        <v>16323.5</v>
      </c>
      <c r="F93" s="819">
        <v>16444</v>
      </c>
      <c r="G93" s="819">
        <v>16291</v>
      </c>
      <c r="H93" s="819">
        <v>16145</v>
      </c>
      <c r="I93" s="819">
        <v>15400.5</v>
      </c>
      <c r="J93" s="819">
        <v>13955.5</v>
      </c>
      <c r="K93" s="819">
        <v>12800</v>
      </c>
      <c r="L93" s="819">
        <v>11843.5</v>
      </c>
      <c r="M93" s="819">
        <v>11685</v>
      </c>
      <c r="N93" s="819">
        <v>12683.5</v>
      </c>
      <c r="O93" s="819">
        <v>13852.5</v>
      </c>
      <c r="P93" s="819">
        <v>14847</v>
      </c>
      <c r="Q93" s="819">
        <v>14821.5</v>
      </c>
      <c r="R93" s="819">
        <v>14420.5</v>
      </c>
      <c r="S93" s="819">
        <v>14551</v>
      </c>
      <c r="T93" s="819">
        <v>14361.5</v>
      </c>
      <c r="U93" s="819">
        <v>14746</v>
      </c>
      <c r="V93" s="819">
        <v>15552</v>
      </c>
      <c r="W93" s="819">
        <v>15844</v>
      </c>
      <c r="X93" s="819">
        <v>16235.5</v>
      </c>
      <c r="Y93" s="819">
        <v>16958</v>
      </c>
      <c r="Z93" s="819">
        <v>17380</v>
      </c>
      <c r="AA93" s="819">
        <v>17564</v>
      </c>
      <c r="AB93" s="819">
        <v>17704.5</v>
      </c>
      <c r="AC93" s="819">
        <v>17489.5</v>
      </c>
      <c r="AD93" s="819">
        <v>17002</v>
      </c>
      <c r="AE93" s="819">
        <v>16500.5</v>
      </c>
      <c r="AF93" s="819">
        <v>15871.5</v>
      </c>
      <c r="AG93" s="819">
        <v>15676.5</v>
      </c>
      <c r="AH93" s="820"/>
      <c r="AI93" s="820"/>
      <c r="AJ93" s="820"/>
      <c r="AK93" s="820"/>
      <c r="AL93" s="820"/>
      <c r="AM93" s="820"/>
      <c r="AN93" s="820"/>
      <c r="AO93" s="820"/>
      <c r="AP93" s="820"/>
      <c r="AQ93" s="820"/>
      <c r="AR93" s="820"/>
      <c r="AS93" s="820"/>
      <c r="AT93" s="820"/>
    </row>
    <row r="94" spans="1:46" x14ac:dyDescent="0.2">
      <c r="C94" s="818">
        <v>80</v>
      </c>
      <c r="D94" s="819">
        <v>13630</v>
      </c>
      <c r="E94" s="819">
        <v>14646</v>
      </c>
      <c r="F94" s="819">
        <v>15306</v>
      </c>
      <c r="G94" s="819">
        <v>15491</v>
      </c>
      <c r="H94" s="819">
        <v>15343</v>
      </c>
      <c r="I94" s="819">
        <v>15073</v>
      </c>
      <c r="J94" s="819">
        <v>14414.5</v>
      </c>
      <c r="K94" s="819">
        <v>13147</v>
      </c>
      <c r="L94" s="819">
        <v>12034</v>
      </c>
      <c r="M94" s="819">
        <v>11142</v>
      </c>
      <c r="N94" s="819">
        <v>11006.5</v>
      </c>
      <c r="O94" s="819">
        <v>11959.5</v>
      </c>
      <c r="P94" s="819">
        <v>13075.5</v>
      </c>
      <c r="Q94" s="819">
        <v>14032</v>
      </c>
      <c r="R94" s="819">
        <v>14021</v>
      </c>
      <c r="S94" s="819">
        <v>13655</v>
      </c>
      <c r="T94" s="819">
        <v>13794</v>
      </c>
      <c r="U94" s="819">
        <v>13626.5</v>
      </c>
      <c r="V94" s="819">
        <v>14009</v>
      </c>
      <c r="W94" s="819">
        <v>14792</v>
      </c>
      <c r="X94" s="819">
        <v>15083</v>
      </c>
      <c r="Y94" s="819">
        <v>15468.5</v>
      </c>
      <c r="Z94" s="819">
        <v>16168.5</v>
      </c>
      <c r="AA94" s="819">
        <v>16587</v>
      </c>
      <c r="AB94" s="819">
        <v>16779.5</v>
      </c>
      <c r="AC94" s="819">
        <v>16926.5</v>
      </c>
      <c r="AD94" s="819">
        <v>16733.5</v>
      </c>
      <c r="AE94" s="819">
        <v>16280</v>
      </c>
      <c r="AF94" s="819">
        <v>15812</v>
      </c>
      <c r="AG94" s="819">
        <v>15219.5</v>
      </c>
      <c r="AH94" s="820"/>
      <c r="AI94" s="820"/>
      <c r="AJ94" s="820"/>
      <c r="AK94" s="820"/>
      <c r="AL94" s="820"/>
      <c r="AM94" s="820"/>
      <c r="AN94" s="820"/>
      <c r="AO94" s="820"/>
      <c r="AP94" s="820"/>
      <c r="AQ94" s="820"/>
      <c r="AR94" s="820"/>
      <c r="AS94" s="820"/>
      <c r="AT94" s="820"/>
    </row>
    <row r="95" spans="1:46" x14ac:dyDescent="0.2">
      <c r="C95" s="818">
        <v>81</v>
      </c>
      <c r="D95" s="819">
        <v>11607.5</v>
      </c>
      <c r="E95" s="819">
        <v>12742</v>
      </c>
      <c r="F95" s="819">
        <v>13679.5</v>
      </c>
      <c r="G95" s="819">
        <v>14320.5</v>
      </c>
      <c r="H95" s="819">
        <v>14535.5</v>
      </c>
      <c r="I95" s="819">
        <v>14310.5</v>
      </c>
      <c r="J95" s="819">
        <v>14051</v>
      </c>
      <c r="K95" s="819">
        <v>13487</v>
      </c>
      <c r="L95" s="819">
        <v>12283.5</v>
      </c>
      <c r="M95" s="819">
        <v>11248.5</v>
      </c>
      <c r="N95" s="819">
        <v>10429</v>
      </c>
      <c r="O95" s="819">
        <v>10315.5</v>
      </c>
      <c r="P95" s="819">
        <v>11221.5</v>
      </c>
      <c r="Q95" s="819">
        <v>12282.5</v>
      </c>
      <c r="R95" s="819">
        <v>13198.5</v>
      </c>
      <c r="S95" s="819">
        <v>13201.5</v>
      </c>
      <c r="T95" s="819">
        <v>12870</v>
      </c>
      <c r="U95" s="819">
        <v>13016</v>
      </c>
      <c r="V95" s="819">
        <v>12873</v>
      </c>
      <c r="W95" s="819">
        <v>13251</v>
      </c>
      <c r="X95" s="819">
        <v>14005.5</v>
      </c>
      <c r="Y95" s="819">
        <v>14294.5</v>
      </c>
      <c r="Z95" s="819">
        <v>14672</v>
      </c>
      <c r="AA95" s="819">
        <v>15348.5</v>
      </c>
      <c r="AB95" s="819">
        <v>15763</v>
      </c>
      <c r="AC95" s="819">
        <v>15961.5</v>
      </c>
      <c r="AD95" s="819">
        <v>16114.5</v>
      </c>
      <c r="AE95" s="819">
        <v>15945</v>
      </c>
      <c r="AF95" s="819">
        <v>15525.5</v>
      </c>
      <c r="AG95" s="819">
        <v>15091.5</v>
      </c>
      <c r="AH95" s="820"/>
      <c r="AI95" s="820"/>
      <c r="AJ95" s="820"/>
      <c r="AK95" s="820"/>
      <c r="AL95" s="820"/>
      <c r="AM95" s="820"/>
      <c r="AN95" s="820"/>
      <c r="AO95" s="820"/>
      <c r="AP95" s="820"/>
      <c r="AQ95" s="820"/>
      <c r="AR95" s="820"/>
      <c r="AS95" s="820"/>
      <c r="AT95" s="820"/>
    </row>
    <row r="96" spans="1:46" x14ac:dyDescent="0.2">
      <c r="C96" s="818">
        <v>82</v>
      </c>
      <c r="D96" s="819">
        <v>10461</v>
      </c>
      <c r="E96" s="819">
        <v>10757.5</v>
      </c>
      <c r="F96" s="819">
        <v>11796</v>
      </c>
      <c r="G96" s="819">
        <v>12702</v>
      </c>
      <c r="H96" s="819">
        <v>13329</v>
      </c>
      <c r="I96" s="819">
        <v>13402.5</v>
      </c>
      <c r="J96" s="819">
        <v>13188.5</v>
      </c>
      <c r="K96" s="819">
        <v>13039</v>
      </c>
      <c r="L96" s="819">
        <v>12500.5</v>
      </c>
      <c r="M96" s="819">
        <v>11395</v>
      </c>
      <c r="N96" s="819">
        <v>10446</v>
      </c>
      <c r="O96" s="819">
        <v>9698</v>
      </c>
      <c r="P96" s="819">
        <v>9606.5</v>
      </c>
      <c r="Q96" s="819">
        <v>10464</v>
      </c>
      <c r="R96" s="819">
        <v>11466.5</v>
      </c>
      <c r="S96" s="819">
        <v>12339.5</v>
      </c>
      <c r="T96" s="819">
        <v>12357</v>
      </c>
      <c r="U96" s="819">
        <v>12059</v>
      </c>
      <c r="V96" s="819">
        <v>12212.5</v>
      </c>
      <c r="W96" s="819">
        <v>12094.5</v>
      </c>
      <c r="X96" s="819">
        <v>12464.5</v>
      </c>
      <c r="Y96" s="819">
        <v>13188.5</v>
      </c>
      <c r="Z96" s="819">
        <v>13474</v>
      </c>
      <c r="AA96" s="819">
        <v>13842</v>
      </c>
      <c r="AB96" s="819">
        <v>14492.5</v>
      </c>
      <c r="AC96" s="819">
        <v>14900.5</v>
      </c>
      <c r="AD96" s="819">
        <v>15105</v>
      </c>
      <c r="AE96" s="819">
        <v>15263.5</v>
      </c>
      <c r="AF96" s="819">
        <v>15116</v>
      </c>
      <c r="AG96" s="819">
        <v>14731.5</v>
      </c>
      <c r="AH96" s="820"/>
      <c r="AI96" s="820"/>
      <c r="AJ96" s="820"/>
      <c r="AK96" s="820"/>
      <c r="AL96" s="820"/>
      <c r="AM96" s="820"/>
      <c r="AN96" s="820"/>
      <c r="AO96" s="820"/>
      <c r="AP96" s="820"/>
      <c r="AQ96" s="820"/>
      <c r="AR96" s="820"/>
      <c r="AS96" s="820"/>
      <c r="AT96" s="820"/>
    </row>
    <row r="97" spans="3:46" x14ac:dyDescent="0.2">
      <c r="C97" s="818">
        <v>83</v>
      </c>
      <c r="D97" s="819">
        <v>10144.5</v>
      </c>
      <c r="E97" s="819">
        <v>9602</v>
      </c>
      <c r="F97" s="819">
        <v>9898</v>
      </c>
      <c r="G97" s="819">
        <v>10889.5</v>
      </c>
      <c r="H97" s="819">
        <v>11739.5</v>
      </c>
      <c r="I97" s="819">
        <v>12171</v>
      </c>
      <c r="J97" s="819">
        <v>12232.5</v>
      </c>
      <c r="K97" s="819">
        <v>12140</v>
      </c>
      <c r="L97" s="819">
        <v>11988.5</v>
      </c>
      <c r="M97" s="819">
        <v>11506</v>
      </c>
      <c r="N97" s="819">
        <v>10504.5</v>
      </c>
      <c r="O97" s="819">
        <v>9640.5</v>
      </c>
      <c r="P97" s="819">
        <v>8963.5</v>
      </c>
      <c r="Q97" s="819">
        <v>8893</v>
      </c>
      <c r="R97" s="819">
        <v>9700</v>
      </c>
      <c r="S97" s="819">
        <v>10642</v>
      </c>
      <c r="T97" s="819">
        <v>11467.5</v>
      </c>
      <c r="U97" s="819">
        <v>11497.5</v>
      </c>
      <c r="V97" s="819">
        <v>11236.5</v>
      </c>
      <c r="W97" s="819">
        <v>11396.5</v>
      </c>
      <c r="X97" s="819">
        <v>11298</v>
      </c>
      <c r="Y97" s="819">
        <v>11656.5</v>
      </c>
      <c r="Z97" s="819">
        <v>12347.5</v>
      </c>
      <c r="AA97" s="819">
        <v>12628</v>
      </c>
      <c r="AB97" s="819">
        <v>12985.5</v>
      </c>
      <c r="AC97" s="819">
        <v>13608</v>
      </c>
      <c r="AD97" s="819">
        <v>14007</v>
      </c>
      <c r="AE97" s="819">
        <v>14215.5</v>
      </c>
      <c r="AF97" s="819">
        <v>14378</v>
      </c>
      <c r="AG97" s="819">
        <v>14252.5</v>
      </c>
      <c r="AH97" s="820"/>
      <c r="AI97" s="820"/>
      <c r="AJ97" s="820"/>
      <c r="AK97" s="820"/>
      <c r="AL97" s="820"/>
      <c r="AM97" s="820"/>
      <c r="AN97" s="820"/>
      <c r="AO97" s="820"/>
      <c r="AP97" s="820"/>
      <c r="AQ97" s="820"/>
      <c r="AR97" s="820"/>
      <c r="AS97" s="820"/>
      <c r="AT97" s="820"/>
    </row>
    <row r="98" spans="3:46" x14ac:dyDescent="0.2">
      <c r="C98" s="818">
        <v>84</v>
      </c>
      <c r="D98" s="819">
        <v>9381.5</v>
      </c>
      <c r="E98" s="819">
        <v>9227</v>
      </c>
      <c r="F98" s="819">
        <v>8750.5</v>
      </c>
      <c r="G98" s="819">
        <v>9011.5</v>
      </c>
      <c r="H98" s="819">
        <v>9938</v>
      </c>
      <c r="I98" s="819">
        <v>10614</v>
      </c>
      <c r="J98" s="819">
        <v>10985</v>
      </c>
      <c r="K98" s="819">
        <v>11130.5</v>
      </c>
      <c r="L98" s="819">
        <v>11044</v>
      </c>
      <c r="M98" s="819">
        <v>10919</v>
      </c>
      <c r="N98" s="819">
        <v>10496.5</v>
      </c>
      <c r="O98" s="819">
        <v>9597.5</v>
      </c>
      <c r="P98" s="819">
        <v>8820</v>
      </c>
      <c r="Q98" s="819">
        <v>8213.5</v>
      </c>
      <c r="R98" s="819">
        <v>8161.5</v>
      </c>
      <c r="S98" s="819">
        <v>8915.5</v>
      </c>
      <c r="T98" s="819">
        <v>9795</v>
      </c>
      <c r="U98" s="819">
        <v>10572</v>
      </c>
      <c r="V98" s="819">
        <v>10614.5</v>
      </c>
      <c r="W98" s="819">
        <v>10388</v>
      </c>
      <c r="X98" s="819">
        <v>10550.5</v>
      </c>
      <c r="Y98" s="819">
        <v>10472</v>
      </c>
      <c r="Z98" s="819">
        <v>10818</v>
      </c>
      <c r="AA98" s="819">
        <v>11472</v>
      </c>
      <c r="AB98" s="819">
        <v>11745.5</v>
      </c>
      <c r="AC98" s="819">
        <v>12091</v>
      </c>
      <c r="AD98" s="819">
        <v>12684</v>
      </c>
      <c r="AE98" s="819">
        <v>13072.5</v>
      </c>
      <c r="AF98" s="819">
        <v>13283</v>
      </c>
      <c r="AG98" s="819">
        <v>13448</v>
      </c>
      <c r="AH98" s="820"/>
      <c r="AI98" s="820"/>
      <c r="AJ98" s="820"/>
      <c r="AK98" s="820"/>
      <c r="AL98" s="820"/>
      <c r="AM98" s="820"/>
      <c r="AN98" s="820"/>
      <c r="AO98" s="820"/>
      <c r="AP98" s="820"/>
      <c r="AQ98" s="820"/>
      <c r="AR98" s="820"/>
      <c r="AS98" s="820"/>
      <c r="AT98" s="820"/>
    </row>
    <row r="99" spans="3:46" x14ac:dyDescent="0.2">
      <c r="C99" s="818">
        <v>85</v>
      </c>
      <c r="D99" s="819">
        <v>8477</v>
      </c>
      <c r="E99" s="819">
        <v>8400.5</v>
      </c>
      <c r="F99" s="819">
        <v>8298</v>
      </c>
      <c r="G99" s="819">
        <v>7902</v>
      </c>
      <c r="H99" s="819">
        <v>8123.5</v>
      </c>
      <c r="I99" s="819">
        <v>8835.5</v>
      </c>
      <c r="J99" s="819">
        <v>9442.5</v>
      </c>
      <c r="K99" s="819">
        <v>9878</v>
      </c>
      <c r="L99" s="819">
        <v>10015</v>
      </c>
      <c r="M99" s="819">
        <v>9952</v>
      </c>
      <c r="N99" s="819">
        <v>9854.5</v>
      </c>
      <c r="O99" s="819">
        <v>9489</v>
      </c>
      <c r="P99" s="819">
        <v>8690</v>
      </c>
      <c r="Q99" s="819">
        <v>7996.5</v>
      </c>
      <c r="R99" s="819">
        <v>7459.5</v>
      </c>
      <c r="S99" s="819">
        <v>7425</v>
      </c>
      <c r="T99" s="819">
        <v>8122.5</v>
      </c>
      <c r="U99" s="819">
        <v>8937</v>
      </c>
      <c r="V99" s="819">
        <v>9664</v>
      </c>
      <c r="W99" s="819">
        <v>9718</v>
      </c>
      <c r="X99" s="819">
        <v>9524</v>
      </c>
      <c r="Y99" s="819">
        <v>9686.5</v>
      </c>
      <c r="Z99" s="819">
        <v>9625.5</v>
      </c>
      <c r="AA99" s="819">
        <v>9957</v>
      </c>
      <c r="AB99" s="819">
        <v>10573</v>
      </c>
      <c r="AC99" s="819">
        <v>10838</v>
      </c>
      <c r="AD99" s="819">
        <v>11168.5</v>
      </c>
      <c r="AE99" s="819">
        <v>11728.5</v>
      </c>
      <c r="AF99" s="819">
        <v>12104</v>
      </c>
      <c r="AG99" s="819">
        <v>12314.5</v>
      </c>
      <c r="AH99" s="820"/>
      <c r="AI99" s="820"/>
      <c r="AJ99" s="820"/>
      <c r="AK99" s="820"/>
      <c r="AL99" s="820"/>
      <c r="AM99" s="820"/>
      <c r="AN99" s="820"/>
      <c r="AO99" s="820"/>
      <c r="AP99" s="820"/>
      <c r="AQ99" s="820"/>
      <c r="AR99" s="820"/>
      <c r="AS99" s="820"/>
      <c r="AT99" s="820"/>
    </row>
    <row r="100" spans="3:46" x14ac:dyDescent="0.2">
      <c r="C100" s="818">
        <v>86</v>
      </c>
      <c r="D100" s="819">
        <v>7369</v>
      </c>
      <c r="E100" s="819">
        <v>7501</v>
      </c>
      <c r="F100" s="819">
        <v>7494.5</v>
      </c>
      <c r="G100" s="819">
        <v>7406</v>
      </c>
      <c r="H100" s="819">
        <v>7067.5</v>
      </c>
      <c r="I100" s="819">
        <v>7150</v>
      </c>
      <c r="J100" s="819">
        <v>7754.5</v>
      </c>
      <c r="K100" s="819">
        <v>8378</v>
      </c>
      <c r="L100" s="819">
        <v>8776.5</v>
      </c>
      <c r="M100" s="819">
        <v>8914.5</v>
      </c>
      <c r="N100" s="819">
        <v>8873</v>
      </c>
      <c r="O100" s="819">
        <v>8799.5</v>
      </c>
      <c r="P100" s="819">
        <v>8488</v>
      </c>
      <c r="Q100" s="819">
        <v>7787</v>
      </c>
      <c r="R100" s="819">
        <v>7176.5</v>
      </c>
      <c r="S100" s="819">
        <v>6706.5</v>
      </c>
      <c r="T100" s="819">
        <v>6688</v>
      </c>
      <c r="U100" s="819">
        <v>7328.5</v>
      </c>
      <c r="V100" s="819">
        <v>8076</v>
      </c>
      <c r="W100" s="819">
        <v>8749</v>
      </c>
      <c r="X100" s="819">
        <v>8811</v>
      </c>
      <c r="Y100" s="819">
        <v>8647.5</v>
      </c>
      <c r="Z100" s="819">
        <v>8808.5</v>
      </c>
      <c r="AA100" s="819">
        <v>8764.5</v>
      </c>
      <c r="AB100" s="819">
        <v>9078.5</v>
      </c>
      <c r="AC100" s="819">
        <v>9653</v>
      </c>
      <c r="AD100" s="819">
        <v>9907.5</v>
      </c>
      <c r="AE100" s="819">
        <v>10222</v>
      </c>
      <c r="AF100" s="819">
        <v>10746.5</v>
      </c>
      <c r="AG100" s="819">
        <v>11105</v>
      </c>
      <c r="AH100" s="820"/>
      <c r="AI100" s="820"/>
      <c r="AJ100" s="820"/>
      <c r="AK100" s="820"/>
      <c r="AL100" s="820"/>
      <c r="AM100" s="820"/>
      <c r="AN100" s="820"/>
      <c r="AO100" s="820"/>
      <c r="AP100" s="820"/>
      <c r="AQ100" s="820"/>
      <c r="AR100" s="820"/>
      <c r="AS100" s="820"/>
      <c r="AT100" s="820"/>
    </row>
    <row r="101" spans="3:46" x14ac:dyDescent="0.2">
      <c r="C101" s="818">
        <v>87</v>
      </c>
      <c r="D101" s="819">
        <v>6465.5</v>
      </c>
      <c r="E101" s="819">
        <v>6417</v>
      </c>
      <c r="F101" s="819">
        <v>6537</v>
      </c>
      <c r="G101" s="819">
        <v>6558</v>
      </c>
      <c r="H101" s="819">
        <v>6478.5</v>
      </c>
      <c r="I101" s="819">
        <v>6142.5</v>
      </c>
      <c r="J101" s="819">
        <v>6217.5</v>
      </c>
      <c r="K101" s="819">
        <v>6782</v>
      </c>
      <c r="L101" s="819">
        <v>7341.5</v>
      </c>
      <c r="M101" s="819">
        <v>7706</v>
      </c>
      <c r="N101" s="819">
        <v>7840.5</v>
      </c>
      <c r="O101" s="819">
        <v>7816.5</v>
      </c>
      <c r="P101" s="819">
        <v>7764.5</v>
      </c>
      <c r="Q101" s="819">
        <v>7504</v>
      </c>
      <c r="R101" s="819">
        <v>6897</v>
      </c>
      <c r="S101" s="819">
        <v>6366.5</v>
      </c>
      <c r="T101" s="819">
        <v>5960.5</v>
      </c>
      <c r="U101" s="819">
        <v>5956</v>
      </c>
      <c r="V101" s="819">
        <v>6539</v>
      </c>
      <c r="W101" s="819">
        <v>7218.5</v>
      </c>
      <c r="X101" s="819">
        <v>7834</v>
      </c>
      <c r="Y101" s="819">
        <v>7901.5</v>
      </c>
      <c r="Z101" s="819">
        <v>7766</v>
      </c>
      <c r="AA101" s="819">
        <v>7923</v>
      </c>
      <c r="AB101" s="819">
        <v>7895.5</v>
      </c>
      <c r="AC101" s="819">
        <v>8190.5</v>
      </c>
      <c r="AD101" s="819">
        <v>8720.5</v>
      </c>
      <c r="AE101" s="819">
        <v>8962</v>
      </c>
      <c r="AF101" s="819">
        <v>9258</v>
      </c>
      <c r="AG101" s="819">
        <v>9744.5</v>
      </c>
      <c r="AH101" s="820"/>
      <c r="AI101" s="820"/>
      <c r="AJ101" s="820"/>
      <c r="AK101" s="820"/>
      <c r="AL101" s="820"/>
      <c r="AM101" s="820"/>
      <c r="AN101" s="820"/>
      <c r="AO101" s="820"/>
      <c r="AP101" s="820"/>
      <c r="AQ101" s="820"/>
      <c r="AR101" s="820"/>
      <c r="AS101" s="820"/>
      <c r="AT101" s="820"/>
    </row>
    <row r="102" spans="3:46" x14ac:dyDescent="0.2">
      <c r="C102" s="818">
        <v>88</v>
      </c>
      <c r="D102" s="819">
        <v>5584</v>
      </c>
      <c r="E102" s="819">
        <v>5583.5</v>
      </c>
      <c r="F102" s="819">
        <v>5542</v>
      </c>
      <c r="G102" s="819">
        <v>5665.5</v>
      </c>
      <c r="H102" s="819">
        <v>5667</v>
      </c>
      <c r="I102" s="819">
        <v>5526</v>
      </c>
      <c r="J102" s="819">
        <v>5236</v>
      </c>
      <c r="K102" s="819">
        <v>5358.5</v>
      </c>
      <c r="L102" s="819">
        <v>5852.5</v>
      </c>
      <c r="M102" s="819">
        <v>6348</v>
      </c>
      <c r="N102" s="819">
        <v>6675.5</v>
      </c>
      <c r="O102" s="819">
        <v>6804.5</v>
      </c>
      <c r="P102" s="819">
        <v>6795.5</v>
      </c>
      <c r="Q102" s="819">
        <v>6762</v>
      </c>
      <c r="R102" s="819">
        <v>6548.5</v>
      </c>
      <c r="S102" s="819">
        <v>6030.5</v>
      </c>
      <c r="T102" s="819">
        <v>5576.5</v>
      </c>
      <c r="U102" s="819">
        <v>5232</v>
      </c>
      <c r="V102" s="819">
        <v>5239.5</v>
      </c>
      <c r="W102" s="819">
        <v>5763.5</v>
      </c>
      <c r="X102" s="819">
        <v>6372.5</v>
      </c>
      <c r="Y102" s="819">
        <v>6928.5</v>
      </c>
      <c r="Z102" s="819">
        <v>6999.5</v>
      </c>
      <c r="AA102" s="819">
        <v>6891</v>
      </c>
      <c r="AB102" s="819">
        <v>7041.5</v>
      </c>
      <c r="AC102" s="819">
        <v>7026.5</v>
      </c>
      <c r="AD102" s="819">
        <v>7300.5</v>
      </c>
      <c r="AE102" s="819">
        <v>7784.5</v>
      </c>
      <c r="AF102" s="819">
        <v>8012</v>
      </c>
      <c r="AG102" s="819">
        <v>8288</v>
      </c>
      <c r="AH102" s="820"/>
      <c r="AI102" s="820"/>
      <c r="AJ102" s="820"/>
      <c r="AK102" s="820"/>
      <c r="AL102" s="820"/>
      <c r="AM102" s="820"/>
      <c r="AN102" s="820"/>
      <c r="AO102" s="820"/>
      <c r="AP102" s="820"/>
      <c r="AQ102" s="820"/>
      <c r="AR102" s="820"/>
      <c r="AS102" s="820"/>
      <c r="AT102" s="820"/>
    </row>
    <row r="103" spans="3:46" x14ac:dyDescent="0.2">
      <c r="C103" s="818">
        <v>89</v>
      </c>
      <c r="D103" s="819">
        <v>4401.5</v>
      </c>
      <c r="E103" s="819">
        <v>4693.5</v>
      </c>
      <c r="F103" s="819">
        <v>4689</v>
      </c>
      <c r="G103" s="819">
        <v>4698.5</v>
      </c>
      <c r="H103" s="819">
        <v>4816.5</v>
      </c>
      <c r="I103" s="819">
        <v>4730</v>
      </c>
      <c r="J103" s="819">
        <v>4614.5</v>
      </c>
      <c r="K103" s="819">
        <v>4437.5</v>
      </c>
      <c r="L103" s="819">
        <v>4548.5</v>
      </c>
      <c r="M103" s="819">
        <v>4978</v>
      </c>
      <c r="N103" s="819">
        <v>5410.5</v>
      </c>
      <c r="O103" s="819">
        <v>5700</v>
      </c>
      <c r="P103" s="819">
        <v>5820.5</v>
      </c>
      <c r="Q103" s="819">
        <v>5824.5</v>
      </c>
      <c r="R103" s="819">
        <v>5807.5</v>
      </c>
      <c r="S103" s="819">
        <v>5636</v>
      </c>
      <c r="T103" s="819">
        <v>5201</v>
      </c>
      <c r="U103" s="819">
        <v>4818.5</v>
      </c>
      <c r="V103" s="819">
        <v>4532.5</v>
      </c>
      <c r="W103" s="819">
        <v>4549.5</v>
      </c>
      <c r="X103" s="819">
        <v>5013</v>
      </c>
      <c r="Y103" s="819">
        <v>5552.5</v>
      </c>
      <c r="Z103" s="819">
        <v>6048</v>
      </c>
      <c r="AA103" s="819">
        <v>6120.5</v>
      </c>
      <c r="AB103" s="819">
        <v>6036</v>
      </c>
      <c r="AC103" s="819">
        <v>6178.5</v>
      </c>
      <c r="AD103" s="819">
        <v>6175.5</v>
      </c>
      <c r="AE103" s="819">
        <v>6427</v>
      </c>
      <c r="AF103" s="819">
        <v>6863.5</v>
      </c>
      <c r="AG103" s="819">
        <v>7075</v>
      </c>
      <c r="AH103" s="820"/>
      <c r="AI103" s="820"/>
      <c r="AJ103" s="820"/>
      <c r="AK103" s="820"/>
      <c r="AL103" s="820"/>
      <c r="AM103" s="820"/>
      <c r="AN103" s="820"/>
      <c r="AO103" s="820"/>
      <c r="AP103" s="820"/>
      <c r="AQ103" s="820"/>
      <c r="AR103" s="820"/>
      <c r="AS103" s="820"/>
      <c r="AT103" s="820"/>
    </row>
    <row r="104" spans="3:46" x14ac:dyDescent="0.2">
      <c r="C104" s="818">
        <v>90</v>
      </c>
      <c r="D104" s="819">
        <v>3425</v>
      </c>
      <c r="E104" s="819">
        <v>3651.5</v>
      </c>
      <c r="F104" s="819">
        <v>3881.5</v>
      </c>
      <c r="G104" s="819">
        <v>3886</v>
      </c>
      <c r="H104" s="819">
        <v>3915</v>
      </c>
      <c r="I104" s="819">
        <v>3955.5</v>
      </c>
      <c r="J104" s="819">
        <v>3876.5</v>
      </c>
      <c r="K104" s="819">
        <v>3839.5</v>
      </c>
      <c r="L104" s="819">
        <v>3696</v>
      </c>
      <c r="M104" s="819">
        <v>3797.5</v>
      </c>
      <c r="N104" s="819">
        <v>4164.5</v>
      </c>
      <c r="O104" s="819">
        <v>4535.5</v>
      </c>
      <c r="P104" s="819">
        <v>4788</v>
      </c>
      <c r="Q104" s="819">
        <v>4899.5</v>
      </c>
      <c r="R104" s="819">
        <v>4912.5</v>
      </c>
      <c r="S104" s="819">
        <v>4908</v>
      </c>
      <c r="T104" s="819">
        <v>4774</v>
      </c>
      <c r="U104" s="819">
        <v>4415</v>
      </c>
      <c r="V104" s="819">
        <v>4100</v>
      </c>
      <c r="W104" s="819">
        <v>3866.5</v>
      </c>
      <c r="X104" s="819">
        <v>3889.5</v>
      </c>
      <c r="Y104" s="819">
        <v>4293.5</v>
      </c>
      <c r="Z104" s="819">
        <v>4763</v>
      </c>
      <c r="AA104" s="819">
        <v>5200</v>
      </c>
      <c r="AB104" s="819">
        <v>5272</v>
      </c>
      <c r="AC104" s="819">
        <v>5208</v>
      </c>
      <c r="AD104" s="819">
        <v>5341</v>
      </c>
      <c r="AE104" s="819">
        <v>5347.5</v>
      </c>
      <c r="AF104" s="819">
        <v>5575</v>
      </c>
      <c r="AG104" s="819">
        <v>5963.5</v>
      </c>
      <c r="AH104" s="820"/>
      <c r="AI104" s="820"/>
      <c r="AJ104" s="820"/>
      <c r="AK104" s="820"/>
      <c r="AL104" s="820"/>
      <c r="AM104" s="820"/>
      <c r="AN104" s="820"/>
      <c r="AO104" s="820"/>
      <c r="AP104" s="820"/>
      <c r="AQ104" s="820"/>
      <c r="AR104" s="820"/>
      <c r="AS104" s="820"/>
      <c r="AT104" s="820"/>
    </row>
    <row r="105" spans="3:46" x14ac:dyDescent="0.2">
      <c r="C105" s="818">
        <v>91</v>
      </c>
      <c r="D105" s="819">
        <v>2628</v>
      </c>
      <c r="E105" s="819">
        <v>2755.5</v>
      </c>
      <c r="F105" s="819">
        <v>2961</v>
      </c>
      <c r="G105" s="819">
        <v>3169</v>
      </c>
      <c r="H105" s="819">
        <v>3183.5</v>
      </c>
      <c r="I105" s="819">
        <v>3142</v>
      </c>
      <c r="J105" s="819">
        <v>3163.5</v>
      </c>
      <c r="K105" s="819">
        <v>3161.5</v>
      </c>
      <c r="L105" s="819">
        <v>3138</v>
      </c>
      <c r="M105" s="819">
        <v>3028</v>
      </c>
      <c r="N105" s="819">
        <v>3118.5</v>
      </c>
      <c r="O105" s="819">
        <v>3427</v>
      </c>
      <c r="P105" s="819">
        <v>3740.5</v>
      </c>
      <c r="Q105" s="819">
        <v>3957</v>
      </c>
      <c r="R105" s="819">
        <v>4057.5</v>
      </c>
      <c r="S105" s="819">
        <v>4077</v>
      </c>
      <c r="T105" s="819">
        <v>4082.5</v>
      </c>
      <c r="U105" s="819">
        <v>3980</v>
      </c>
      <c r="V105" s="819">
        <v>3691</v>
      </c>
      <c r="W105" s="819">
        <v>3437</v>
      </c>
      <c r="X105" s="819">
        <v>3248.5</v>
      </c>
      <c r="Y105" s="819">
        <v>3274</v>
      </c>
      <c r="Z105" s="819">
        <v>3620.5</v>
      </c>
      <c r="AA105" s="819">
        <v>4024</v>
      </c>
      <c r="AB105" s="819">
        <v>4402</v>
      </c>
      <c r="AC105" s="819">
        <v>4471</v>
      </c>
      <c r="AD105" s="819">
        <v>4425</v>
      </c>
      <c r="AE105" s="819">
        <v>4546.5</v>
      </c>
      <c r="AF105" s="819">
        <v>4559.5</v>
      </c>
      <c r="AG105" s="819">
        <v>4762</v>
      </c>
      <c r="AH105" s="820"/>
      <c r="AI105" s="820"/>
      <c r="AJ105" s="820"/>
      <c r="AK105" s="820"/>
      <c r="AL105" s="820"/>
      <c r="AM105" s="820"/>
      <c r="AN105" s="820"/>
      <c r="AO105" s="820"/>
      <c r="AP105" s="820"/>
      <c r="AQ105" s="820"/>
      <c r="AR105" s="820"/>
      <c r="AS105" s="820"/>
      <c r="AT105" s="820"/>
    </row>
    <row r="106" spans="3:46" x14ac:dyDescent="0.2">
      <c r="C106" s="818">
        <v>92</v>
      </c>
      <c r="D106" s="819">
        <v>2076.5</v>
      </c>
      <c r="E106" s="819">
        <v>2112</v>
      </c>
      <c r="F106" s="819">
        <v>2195</v>
      </c>
      <c r="G106" s="819">
        <v>2361</v>
      </c>
      <c r="H106" s="819">
        <v>2509</v>
      </c>
      <c r="I106" s="819">
        <v>2476</v>
      </c>
      <c r="J106" s="819">
        <v>2462.5</v>
      </c>
      <c r="K106" s="819">
        <v>2524.5</v>
      </c>
      <c r="L106" s="819">
        <v>2529.5</v>
      </c>
      <c r="M106" s="819">
        <v>2518.5</v>
      </c>
      <c r="N106" s="819">
        <v>2436</v>
      </c>
      <c r="O106" s="819">
        <v>2514.5</v>
      </c>
      <c r="P106" s="819">
        <v>2769</v>
      </c>
      <c r="Q106" s="819">
        <v>3029.5</v>
      </c>
      <c r="R106" s="819">
        <v>3212</v>
      </c>
      <c r="S106" s="819">
        <v>3300</v>
      </c>
      <c r="T106" s="819">
        <v>3323</v>
      </c>
      <c r="U106" s="819">
        <v>3334.5</v>
      </c>
      <c r="V106" s="819">
        <v>3260.5</v>
      </c>
      <c r="W106" s="819">
        <v>3032.5</v>
      </c>
      <c r="X106" s="819">
        <v>2829.5</v>
      </c>
      <c r="Y106" s="819">
        <v>2680.5</v>
      </c>
      <c r="Z106" s="819">
        <v>2707.5</v>
      </c>
      <c r="AA106" s="819">
        <v>3000</v>
      </c>
      <c r="AB106" s="819">
        <v>3340.5</v>
      </c>
      <c r="AC106" s="819">
        <v>3662</v>
      </c>
      <c r="AD106" s="819">
        <v>3726</v>
      </c>
      <c r="AE106" s="819">
        <v>3695</v>
      </c>
      <c r="AF106" s="819">
        <v>3804.5</v>
      </c>
      <c r="AG106" s="819">
        <v>3822.5</v>
      </c>
      <c r="AH106" s="820"/>
      <c r="AI106" s="820"/>
      <c r="AJ106" s="820"/>
      <c r="AK106" s="820"/>
      <c r="AL106" s="820"/>
      <c r="AM106" s="820"/>
      <c r="AN106" s="820"/>
      <c r="AO106" s="820"/>
      <c r="AP106" s="820"/>
      <c r="AQ106" s="820"/>
      <c r="AR106" s="820"/>
      <c r="AS106" s="820"/>
      <c r="AT106" s="820"/>
    </row>
    <row r="107" spans="3:46" x14ac:dyDescent="0.2">
      <c r="C107" s="818">
        <v>93</v>
      </c>
      <c r="D107" s="819">
        <v>1472</v>
      </c>
      <c r="E107" s="819">
        <v>1618.5</v>
      </c>
      <c r="F107" s="819">
        <v>1629.5</v>
      </c>
      <c r="G107" s="819">
        <v>1689</v>
      </c>
      <c r="H107" s="819">
        <v>1849</v>
      </c>
      <c r="I107" s="819">
        <v>1918</v>
      </c>
      <c r="J107" s="819">
        <v>1886</v>
      </c>
      <c r="K107" s="819">
        <v>1922.5</v>
      </c>
      <c r="L107" s="819">
        <v>1977</v>
      </c>
      <c r="M107" s="819">
        <v>1988</v>
      </c>
      <c r="N107" s="819">
        <v>1984</v>
      </c>
      <c r="O107" s="819">
        <v>1923</v>
      </c>
      <c r="P107" s="819">
        <v>1989.5</v>
      </c>
      <c r="Q107" s="819">
        <v>2196</v>
      </c>
      <c r="R107" s="819">
        <v>2408.5</v>
      </c>
      <c r="S107" s="819">
        <v>2560</v>
      </c>
      <c r="T107" s="819">
        <v>2636.5</v>
      </c>
      <c r="U107" s="819">
        <v>2660</v>
      </c>
      <c r="V107" s="819">
        <v>2676</v>
      </c>
      <c r="W107" s="819">
        <v>2625</v>
      </c>
      <c r="X107" s="819">
        <v>2447.5</v>
      </c>
      <c r="Y107" s="819">
        <v>2288</v>
      </c>
      <c r="Z107" s="819">
        <v>2172.5</v>
      </c>
      <c r="AA107" s="819">
        <v>2199.5</v>
      </c>
      <c r="AB107" s="819">
        <v>2442</v>
      </c>
      <c r="AC107" s="819">
        <v>2724</v>
      </c>
      <c r="AD107" s="819">
        <v>2992</v>
      </c>
      <c r="AE107" s="819">
        <v>3050.5</v>
      </c>
      <c r="AF107" s="819">
        <v>3031.5</v>
      </c>
      <c r="AG107" s="819">
        <v>3127</v>
      </c>
      <c r="AH107" s="820"/>
      <c r="AI107" s="820"/>
      <c r="AJ107" s="820"/>
      <c r="AK107" s="820"/>
      <c r="AL107" s="820"/>
      <c r="AM107" s="820"/>
      <c r="AN107" s="820"/>
      <c r="AO107" s="820"/>
      <c r="AP107" s="820"/>
      <c r="AQ107" s="820"/>
      <c r="AR107" s="820"/>
      <c r="AS107" s="820"/>
      <c r="AT107" s="820"/>
    </row>
    <row r="108" spans="3:46" x14ac:dyDescent="0.2">
      <c r="C108" s="818">
        <v>94</v>
      </c>
      <c r="D108" s="819">
        <v>969</v>
      </c>
      <c r="E108" s="819">
        <v>1106.5</v>
      </c>
      <c r="F108" s="819">
        <v>1208</v>
      </c>
      <c r="G108" s="819">
        <v>1233</v>
      </c>
      <c r="H108" s="819">
        <v>1272.5</v>
      </c>
      <c r="I108" s="819">
        <v>1380.5</v>
      </c>
      <c r="J108" s="819">
        <v>1442</v>
      </c>
      <c r="K108" s="819">
        <v>1440.5</v>
      </c>
      <c r="L108" s="819">
        <v>1474.5</v>
      </c>
      <c r="M108" s="819">
        <v>1521.5</v>
      </c>
      <c r="N108" s="819">
        <v>1534</v>
      </c>
      <c r="O108" s="819">
        <v>1533.5</v>
      </c>
      <c r="P108" s="819">
        <v>1489.5</v>
      </c>
      <c r="Q108" s="819">
        <v>1545</v>
      </c>
      <c r="R108" s="819">
        <v>1709.5</v>
      </c>
      <c r="S108" s="819">
        <v>1879.5</v>
      </c>
      <c r="T108" s="819">
        <v>2001.5</v>
      </c>
      <c r="U108" s="819">
        <v>2065.5</v>
      </c>
      <c r="V108" s="819">
        <v>2090</v>
      </c>
      <c r="W108" s="819">
        <v>2109</v>
      </c>
      <c r="X108" s="819">
        <v>2073.5</v>
      </c>
      <c r="Y108" s="819">
        <v>1937.5</v>
      </c>
      <c r="Z108" s="819">
        <v>1815.5</v>
      </c>
      <c r="AA108" s="819">
        <v>1728</v>
      </c>
      <c r="AB108" s="819">
        <v>1753</v>
      </c>
      <c r="AC108" s="819">
        <v>1950</v>
      </c>
      <c r="AD108" s="819">
        <v>2179.5</v>
      </c>
      <c r="AE108" s="819">
        <v>2399.5</v>
      </c>
      <c r="AF108" s="819">
        <v>2451</v>
      </c>
      <c r="AG108" s="819">
        <v>2440</v>
      </c>
      <c r="AH108" s="820"/>
      <c r="AI108" s="820"/>
      <c r="AJ108" s="820"/>
      <c r="AK108" s="820"/>
      <c r="AL108" s="820"/>
      <c r="AM108" s="820"/>
      <c r="AN108" s="820"/>
      <c r="AO108" s="820"/>
      <c r="AP108" s="820"/>
      <c r="AQ108" s="820"/>
      <c r="AR108" s="820"/>
      <c r="AS108" s="820"/>
      <c r="AT108" s="820"/>
    </row>
    <row r="109" spans="3:46" x14ac:dyDescent="0.2">
      <c r="C109" s="818">
        <v>95</v>
      </c>
      <c r="D109" s="819">
        <v>583.5</v>
      </c>
      <c r="E109" s="819">
        <v>698</v>
      </c>
      <c r="F109" s="819">
        <v>814.5</v>
      </c>
      <c r="G109" s="819">
        <v>898.5</v>
      </c>
      <c r="H109" s="819">
        <v>902.5</v>
      </c>
      <c r="I109" s="819">
        <v>911.5</v>
      </c>
      <c r="J109" s="819">
        <v>1003.5</v>
      </c>
      <c r="K109" s="819">
        <v>1075</v>
      </c>
      <c r="L109" s="819">
        <v>1079.5</v>
      </c>
      <c r="M109" s="819">
        <v>1109</v>
      </c>
      <c r="N109" s="819">
        <v>1146.5</v>
      </c>
      <c r="O109" s="819">
        <v>1158.5</v>
      </c>
      <c r="P109" s="819">
        <v>1160.5</v>
      </c>
      <c r="Q109" s="819">
        <v>1129.5</v>
      </c>
      <c r="R109" s="819">
        <v>1175</v>
      </c>
      <c r="S109" s="819">
        <v>1303.5</v>
      </c>
      <c r="T109" s="819">
        <v>1436.5</v>
      </c>
      <c r="U109" s="819">
        <v>1533</v>
      </c>
      <c r="V109" s="819">
        <v>1586.5</v>
      </c>
      <c r="W109" s="819">
        <v>1610</v>
      </c>
      <c r="X109" s="819">
        <v>1628</v>
      </c>
      <c r="Y109" s="819">
        <v>1604.5</v>
      </c>
      <c r="Z109" s="819">
        <v>1503</v>
      </c>
      <c r="AA109" s="819">
        <v>1411.5</v>
      </c>
      <c r="AB109" s="819">
        <v>1346</v>
      </c>
      <c r="AC109" s="819">
        <v>1368.5</v>
      </c>
      <c r="AD109" s="819">
        <v>1525.5</v>
      </c>
      <c r="AE109" s="819">
        <v>1707.5</v>
      </c>
      <c r="AF109" s="819">
        <v>1884</v>
      </c>
      <c r="AG109" s="819">
        <v>1929</v>
      </c>
      <c r="AH109" s="820"/>
      <c r="AI109" s="820"/>
      <c r="AJ109" s="820"/>
      <c r="AK109" s="820"/>
      <c r="AL109" s="820"/>
      <c r="AM109" s="820"/>
      <c r="AN109" s="820"/>
      <c r="AO109" s="820"/>
      <c r="AP109" s="820"/>
      <c r="AQ109" s="820"/>
      <c r="AR109" s="820"/>
      <c r="AS109" s="820"/>
      <c r="AT109" s="820"/>
    </row>
    <row r="110" spans="3:46" x14ac:dyDescent="0.2">
      <c r="C110" s="818">
        <v>96</v>
      </c>
      <c r="D110" s="819">
        <v>358</v>
      </c>
      <c r="E110" s="819">
        <v>429</v>
      </c>
      <c r="F110" s="819">
        <v>496</v>
      </c>
      <c r="G110" s="819">
        <v>570</v>
      </c>
      <c r="H110" s="819">
        <v>642.5</v>
      </c>
      <c r="I110" s="819">
        <v>637.5</v>
      </c>
      <c r="J110" s="819">
        <v>648</v>
      </c>
      <c r="K110" s="819">
        <v>729.5</v>
      </c>
      <c r="L110" s="819">
        <v>786</v>
      </c>
      <c r="M110" s="819">
        <v>792.5</v>
      </c>
      <c r="N110" s="819">
        <v>816</v>
      </c>
      <c r="O110" s="819">
        <v>845.5</v>
      </c>
      <c r="P110" s="819">
        <v>856.5</v>
      </c>
      <c r="Q110" s="819">
        <v>860</v>
      </c>
      <c r="R110" s="819">
        <v>839</v>
      </c>
      <c r="S110" s="819">
        <v>874.5</v>
      </c>
      <c r="T110" s="819">
        <v>972</v>
      </c>
      <c r="U110" s="819">
        <v>1074</v>
      </c>
      <c r="V110" s="819">
        <v>1149.5</v>
      </c>
      <c r="W110" s="819">
        <v>1193</v>
      </c>
      <c r="X110" s="819">
        <v>1213.5</v>
      </c>
      <c r="Y110" s="819">
        <v>1230</v>
      </c>
      <c r="Z110" s="819">
        <v>1215</v>
      </c>
      <c r="AA110" s="819">
        <v>1140.5</v>
      </c>
      <c r="AB110" s="819">
        <v>1073</v>
      </c>
      <c r="AC110" s="819">
        <v>1026</v>
      </c>
      <c r="AD110" s="819">
        <v>1045</v>
      </c>
      <c r="AE110" s="819">
        <v>1166.5</v>
      </c>
      <c r="AF110" s="819">
        <v>1308.5</v>
      </c>
      <c r="AG110" s="819">
        <v>1447</v>
      </c>
      <c r="AH110" s="820"/>
      <c r="AI110" s="820"/>
      <c r="AJ110" s="820"/>
      <c r="AK110" s="820"/>
      <c r="AL110" s="820"/>
      <c r="AM110" s="820"/>
      <c r="AN110" s="820"/>
      <c r="AO110" s="820"/>
      <c r="AP110" s="820"/>
      <c r="AQ110" s="820"/>
      <c r="AR110" s="820"/>
      <c r="AS110" s="820"/>
      <c r="AT110" s="820"/>
    </row>
    <row r="111" spans="3:46" x14ac:dyDescent="0.2">
      <c r="C111" s="818">
        <v>97</v>
      </c>
      <c r="D111" s="819">
        <v>238.5</v>
      </c>
      <c r="E111" s="819">
        <v>255</v>
      </c>
      <c r="F111" s="819">
        <v>311.5</v>
      </c>
      <c r="G111" s="819">
        <v>350.5</v>
      </c>
      <c r="H111" s="819">
        <v>400.5</v>
      </c>
      <c r="I111" s="819">
        <v>438.5</v>
      </c>
      <c r="J111" s="819">
        <v>437.5</v>
      </c>
      <c r="K111" s="819">
        <v>460</v>
      </c>
      <c r="L111" s="819">
        <v>521.5</v>
      </c>
      <c r="M111" s="819">
        <v>564.5</v>
      </c>
      <c r="N111" s="819">
        <v>570</v>
      </c>
      <c r="O111" s="819">
        <v>588</v>
      </c>
      <c r="P111" s="819">
        <v>611</v>
      </c>
      <c r="Q111" s="819">
        <v>620</v>
      </c>
      <c r="R111" s="819">
        <v>623</v>
      </c>
      <c r="S111" s="819">
        <v>609</v>
      </c>
      <c r="T111" s="819">
        <v>637</v>
      </c>
      <c r="U111" s="819">
        <v>710</v>
      </c>
      <c r="V111" s="819">
        <v>786.5</v>
      </c>
      <c r="W111" s="819">
        <v>844</v>
      </c>
      <c r="X111" s="819">
        <v>877.5</v>
      </c>
      <c r="Y111" s="819">
        <v>894.5</v>
      </c>
      <c r="Z111" s="819">
        <v>909</v>
      </c>
      <c r="AA111" s="819">
        <v>899.5</v>
      </c>
      <c r="AB111" s="819">
        <v>846</v>
      </c>
      <c r="AC111" s="819">
        <v>798</v>
      </c>
      <c r="AD111" s="819">
        <v>764.5</v>
      </c>
      <c r="AE111" s="819">
        <v>780.5</v>
      </c>
      <c r="AF111" s="819">
        <v>873</v>
      </c>
      <c r="AG111" s="819">
        <v>980.5</v>
      </c>
      <c r="AH111" s="820"/>
      <c r="AI111" s="820"/>
      <c r="AJ111" s="820"/>
      <c r="AK111" s="820"/>
      <c r="AL111" s="820"/>
      <c r="AM111" s="820"/>
      <c r="AN111" s="820"/>
      <c r="AO111" s="820"/>
      <c r="AP111" s="820"/>
      <c r="AQ111" s="820"/>
      <c r="AR111" s="820"/>
      <c r="AS111" s="820"/>
      <c r="AT111" s="820"/>
    </row>
    <row r="112" spans="3:46" x14ac:dyDescent="0.2">
      <c r="C112" s="818">
        <v>98</v>
      </c>
      <c r="D112" s="819">
        <v>147.5</v>
      </c>
      <c r="E112" s="819">
        <v>156.5</v>
      </c>
      <c r="F112" s="819">
        <v>170</v>
      </c>
      <c r="G112" s="819">
        <v>215.5</v>
      </c>
      <c r="H112" s="819">
        <v>234.5</v>
      </c>
      <c r="I112" s="819">
        <v>258.5</v>
      </c>
      <c r="J112" s="819">
        <v>291</v>
      </c>
      <c r="K112" s="819">
        <v>301</v>
      </c>
      <c r="L112" s="819">
        <v>320</v>
      </c>
      <c r="M112" s="819">
        <v>365</v>
      </c>
      <c r="N112" s="819">
        <v>395.5</v>
      </c>
      <c r="O112" s="819">
        <v>400</v>
      </c>
      <c r="P112" s="819">
        <v>413.5</v>
      </c>
      <c r="Q112" s="819">
        <v>430.5</v>
      </c>
      <c r="R112" s="819">
        <v>437.5</v>
      </c>
      <c r="S112" s="819">
        <v>440.5</v>
      </c>
      <c r="T112" s="819">
        <v>431.5</v>
      </c>
      <c r="U112" s="819">
        <v>452.5</v>
      </c>
      <c r="V112" s="819">
        <v>506</v>
      </c>
      <c r="W112" s="819">
        <v>562</v>
      </c>
      <c r="X112" s="819">
        <v>604.5</v>
      </c>
      <c r="Y112" s="819">
        <v>630</v>
      </c>
      <c r="Z112" s="819">
        <v>643.5</v>
      </c>
      <c r="AA112" s="819">
        <v>654.5</v>
      </c>
      <c r="AB112" s="819">
        <v>648.5</v>
      </c>
      <c r="AC112" s="819">
        <v>611.5</v>
      </c>
      <c r="AD112" s="819">
        <v>578</v>
      </c>
      <c r="AE112" s="819">
        <v>554.5</v>
      </c>
      <c r="AF112" s="819">
        <v>567.5</v>
      </c>
      <c r="AG112" s="819">
        <v>636</v>
      </c>
      <c r="AH112" s="820"/>
      <c r="AI112" s="820"/>
      <c r="AJ112" s="820"/>
      <c r="AK112" s="820"/>
      <c r="AL112" s="820"/>
      <c r="AM112" s="820"/>
      <c r="AN112" s="820"/>
      <c r="AO112" s="820"/>
      <c r="AP112" s="820"/>
      <c r="AQ112" s="820"/>
      <c r="AR112" s="820"/>
      <c r="AS112" s="820"/>
      <c r="AT112" s="820"/>
    </row>
    <row r="113" spans="1:46" x14ac:dyDescent="0.2">
      <c r="C113" s="818">
        <v>99</v>
      </c>
      <c r="D113" s="819">
        <v>83.5</v>
      </c>
      <c r="E113" s="819">
        <v>95.5</v>
      </c>
      <c r="F113" s="819">
        <v>98</v>
      </c>
      <c r="G113" s="819">
        <v>116</v>
      </c>
      <c r="H113" s="819">
        <v>148.5</v>
      </c>
      <c r="I113" s="819">
        <v>153</v>
      </c>
      <c r="J113" s="819">
        <v>169</v>
      </c>
      <c r="K113" s="819">
        <v>196</v>
      </c>
      <c r="L113" s="819">
        <v>205</v>
      </c>
      <c r="M113" s="819">
        <v>219.5</v>
      </c>
      <c r="N113" s="819">
        <v>250.5</v>
      </c>
      <c r="O113" s="819">
        <v>271.5</v>
      </c>
      <c r="P113" s="819">
        <v>274.5</v>
      </c>
      <c r="Q113" s="819">
        <v>284.5</v>
      </c>
      <c r="R113" s="819">
        <v>296.5</v>
      </c>
      <c r="S113" s="819">
        <v>302</v>
      </c>
      <c r="T113" s="819">
        <v>305</v>
      </c>
      <c r="U113" s="819">
        <v>299</v>
      </c>
      <c r="V113" s="819">
        <v>314.5</v>
      </c>
      <c r="W113" s="819">
        <v>352.5</v>
      </c>
      <c r="X113" s="819">
        <v>392</v>
      </c>
      <c r="Y113" s="819">
        <v>422.5</v>
      </c>
      <c r="Z113" s="819">
        <v>441</v>
      </c>
      <c r="AA113" s="819">
        <v>451.5</v>
      </c>
      <c r="AB113" s="819">
        <v>461</v>
      </c>
      <c r="AC113" s="819">
        <v>457.5</v>
      </c>
      <c r="AD113" s="819">
        <v>432</v>
      </c>
      <c r="AE113" s="819">
        <v>409.5</v>
      </c>
      <c r="AF113" s="819">
        <v>393.5</v>
      </c>
      <c r="AG113" s="819">
        <v>402.5</v>
      </c>
      <c r="AH113" s="820"/>
      <c r="AI113" s="820"/>
      <c r="AJ113" s="820"/>
      <c r="AK113" s="820"/>
      <c r="AL113" s="820"/>
      <c r="AM113" s="820"/>
      <c r="AN113" s="820"/>
      <c r="AO113" s="820"/>
      <c r="AP113" s="820"/>
      <c r="AQ113" s="820"/>
      <c r="AR113" s="820"/>
      <c r="AS113" s="820"/>
      <c r="AT113" s="820"/>
    </row>
    <row r="114" spans="1:46" x14ac:dyDescent="0.2">
      <c r="A114" s="796">
        <v>2211</v>
      </c>
      <c r="C114" s="823">
        <v>100</v>
      </c>
      <c r="D114" s="824">
        <v>155.5</v>
      </c>
      <c r="E114" s="824">
        <v>144.5</v>
      </c>
      <c r="F114" s="824">
        <v>142</v>
      </c>
      <c r="G114" s="824">
        <v>149.5</v>
      </c>
      <c r="H114" s="824">
        <v>171</v>
      </c>
      <c r="I114" s="824">
        <v>191</v>
      </c>
      <c r="J114" s="824">
        <v>209</v>
      </c>
      <c r="K114" s="824">
        <v>248</v>
      </c>
      <c r="L114" s="824">
        <v>293</v>
      </c>
      <c r="M114" s="824">
        <v>330</v>
      </c>
      <c r="N114" s="824">
        <v>364.5</v>
      </c>
      <c r="O114" s="824">
        <v>409</v>
      </c>
      <c r="P114" s="824">
        <v>453</v>
      </c>
      <c r="Q114" s="824">
        <v>485</v>
      </c>
      <c r="R114" s="824">
        <v>513</v>
      </c>
      <c r="S114" s="824">
        <v>540</v>
      </c>
      <c r="T114" s="824">
        <v>562.5</v>
      </c>
      <c r="U114" s="824">
        <v>579.5</v>
      </c>
      <c r="V114" s="824">
        <v>589.5</v>
      </c>
      <c r="W114" s="824">
        <v>609</v>
      </c>
      <c r="X114" s="824">
        <v>648.5</v>
      </c>
      <c r="Y114" s="824">
        <v>703.5</v>
      </c>
      <c r="Z114" s="824">
        <v>762</v>
      </c>
      <c r="AA114" s="824">
        <v>815</v>
      </c>
      <c r="AB114" s="824">
        <v>858.5</v>
      </c>
      <c r="AC114" s="824">
        <v>895</v>
      </c>
      <c r="AD114" s="824">
        <v>919</v>
      </c>
      <c r="AE114" s="824">
        <v>919.5</v>
      </c>
      <c r="AF114" s="824">
        <v>905.5</v>
      </c>
      <c r="AG114" s="824">
        <v>886</v>
      </c>
      <c r="AH114" s="825"/>
      <c r="AI114" s="825"/>
      <c r="AJ114" s="825"/>
      <c r="AK114" s="825"/>
      <c r="AL114" s="825"/>
      <c r="AM114" s="825"/>
      <c r="AN114" s="825"/>
      <c r="AO114" s="825"/>
      <c r="AP114" s="825"/>
      <c r="AQ114" s="825"/>
      <c r="AR114" s="825"/>
      <c r="AS114" s="825"/>
      <c r="AT114" s="825"/>
    </row>
    <row r="115" spans="1:46" x14ac:dyDescent="0.2">
      <c r="D115" s="826">
        <f>SUM(D80:D114)</f>
        <v>364255.5</v>
      </c>
      <c r="E115" s="826">
        <f t="shared" ref="E115:W115" si="2">SUM(E80:E114)</f>
        <v>365404.5</v>
      </c>
      <c r="F115" s="826">
        <f t="shared" si="2"/>
        <v>366445.5</v>
      </c>
      <c r="G115" s="826">
        <f t="shared" si="2"/>
        <v>367297.5</v>
      </c>
      <c r="H115" s="826">
        <f t="shared" si="2"/>
        <v>368538</v>
      </c>
      <c r="I115" s="826">
        <f t="shared" si="2"/>
        <v>368403.5</v>
      </c>
      <c r="J115" s="826">
        <f t="shared" si="2"/>
        <v>369068.5</v>
      </c>
      <c r="K115" s="826">
        <f t="shared" si="2"/>
        <v>372115.5</v>
      </c>
      <c r="L115" s="826">
        <f t="shared" si="2"/>
        <v>375338</v>
      </c>
      <c r="M115" s="826">
        <f t="shared" si="2"/>
        <v>378961</v>
      </c>
      <c r="N115" s="826">
        <f>SUM(N80:N114)</f>
        <v>382780.5</v>
      </c>
      <c r="O115" s="826">
        <f t="shared" si="2"/>
        <v>386691.5</v>
      </c>
      <c r="P115" s="826">
        <f t="shared" si="2"/>
        <v>390184.5</v>
      </c>
      <c r="Q115" s="826">
        <f t="shared" si="2"/>
        <v>392903.5</v>
      </c>
      <c r="R115" s="826">
        <f t="shared" si="2"/>
        <v>394859.5</v>
      </c>
      <c r="S115" s="826">
        <f t="shared" si="2"/>
        <v>395919</v>
      </c>
      <c r="T115" s="826">
        <f t="shared" si="2"/>
        <v>396694</v>
      </c>
      <c r="U115" s="826">
        <f t="shared" si="2"/>
        <v>397728.5</v>
      </c>
      <c r="V115" s="826">
        <f t="shared" si="2"/>
        <v>398975</v>
      </c>
      <c r="W115" s="826">
        <f t="shared" si="2"/>
        <v>400447.5</v>
      </c>
      <c r="X115" s="826">
        <f t="shared" ref="X115:AG115" si="3">SUM(X80:X114)</f>
        <v>402215</v>
      </c>
      <c r="Y115" s="826">
        <f t="shared" si="3"/>
        <v>404535.5</v>
      </c>
      <c r="Z115" s="826">
        <f t="shared" si="3"/>
        <v>406874</v>
      </c>
      <c r="AA115" s="826">
        <f t="shared" si="3"/>
        <v>408678</v>
      </c>
      <c r="AB115" s="826">
        <f t="shared" si="3"/>
        <v>410195.5</v>
      </c>
      <c r="AC115" s="826">
        <f t="shared" si="3"/>
        <v>411567.5</v>
      </c>
      <c r="AD115" s="826">
        <f t="shared" si="3"/>
        <v>412626.5</v>
      </c>
      <c r="AE115" s="826">
        <f t="shared" si="3"/>
        <v>413227.5</v>
      </c>
      <c r="AF115" s="826">
        <f t="shared" si="3"/>
        <v>413300</v>
      </c>
      <c r="AG115" s="826">
        <f t="shared" si="3"/>
        <v>413218.5</v>
      </c>
    </row>
    <row r="116" spans="1:46" x14ac:dyDescent="0.2">
      <c r="D116" s="827">
        <f>D78+D115</f>
        <v>1588607.5</v>
      </c>
      <c r="E116" s="827">
        <f t="shared" ref="E116:W116" si="4">E78+E115</f>
        <v>1567895.5</v>
      </c>
      <c r="F116" s="827">
        <f t="shared" si="4"/>
        <v>1550788</v>
      </c>
      <c r="G116" s="827">
        <f t="shared" si="4"/>
        <v>1537036</v>
      </c>
      <c r="H116" s="827">
        <f t="shared" si="4"/>
        <v>1523952</v>
      </c>
      <c r="I116" s="827">
        <f t="shared" si="4"/>
        <v>1508772</v>
      </c>
      <c r="J116" s="827">
        <f t="shared" si="4"/>
        <v>1505675</v>
      </c>
      <c r="K116" s="827">
        <f t="shared" si="4"/>
        <v>1505778</v>
      </c>
      <c r="L116" s="827">
        <f t="shared" si="4"/>
        <v>1493483</v>
      </c>
      <c r="M116" s="827">
        <f t="shared" si="4"/>
        <v>1479234.5</v>
      </c>
      <c r="N116" s="827">
        <f t="shared" si="4"/>
        <v>1465787</v>
      </c>
      <c r="O116" s="827">
        <f t="shared" si="4"/>
        <v>1452958</v>
      </c>
      <c r="P116" s="827">
        <f t="shared" si="4"/>
        <v>1439711.5</v>
      </c>
      <c r="Q116" s="827">
        <f t="shared" si="4"/>
        <v>1425359.5</v>
      </c>
      <c r="R116" s="827">
        <f t="shared" si="4"/>
        <v>1410641</v>
      </c>
      <c r="S116" s="827">
        <f t="shared" si="4"/>
        <v>1397024.5</v>
      </c>
      <c r="T116" s="827">
        <f t="shared" si="4"/>
        <v>1385109.5</v>
      </c>
      <c r="U116" s="827">
        <f t="shared" si="4"/>
        <v>1374868</v>
      </c>
      <c r="V116" s="827">
        <f t="shared" si="4"/>
        <v>1366523</v>
      </c>
      <c r="W116" s="827">
        <f t="shared" si="4"/>
        <v>1359361.5</v>
      </c>
      <c r="X116" s="827">
        <f t="shared" ref="X116:AG116" si="5">X78+X115</f>
        <v>1352019.5</v>
      </c>
      <c r="Y116" s="827">
        <f t="shared" si="5"/>
        <v>1343772.5</v>
      </c>
      <c r="Z116" s="827">
        <f t="shared" si="5"/>
        <v>1334887.5</v>
      </c>
      <c r="AA116" s="827">
        <f t="shared" si="5"/>
        <v>1325462</v>
      </c>
      <c r="AB116" s="827">
        <f t="shared" si="5"/>
        <v>1315863.5</v>
      </c>
      <c r="AC116" s="827">
        <f t="shared" si="5"/>
        <v>1305848</v>
      </c>
      <c r="AD116" s="827">
        <f t="shared" si="5"/>
        <v>1295321.5</v>
      </c>
      <c r="AE116" s="827">
        <f t="shared" si="5"/>
        <v>1284854.5</v>
      </c>
      <c r="AF116" s="827">
        <f t="shared" si="5"/>
        <v>1274190.5</v>
      </c>
      <c r="AG116" s="827">
        <f t="shared" si="5"/>
        <v>1263315</v>
      </c>
    </row>
    <row r="117" spans="1:46" x14ac:dyDescent="0.2">
      <c r="D117" s="828">
        <f>D29+D78+D115</f>
        <v>1959536.5</v>
      </c>
      <c r="E117" s="828">
        <f t="shared" ref="E117:W117" si="6">E29+E78+E115</f>
        <v>1942247.5</v>
      </c>
      <c r="F117" s="828">
        <f t="shared" si="6"/>
        <v>1927173.5</v>
      </c>
      <c r="G117" s="828">
        <f t="shared" si="6"/>
        <v>1913821.5</v>
      </c>
      <c r="H117" s="828">
        <f t="shared" si="6"/>
        <v>1900449</v>
      </c>
      <c r="I117" s="828">
        <f t="shared" si="6"/>
        <v>1884490</v>
      </c>
      <c r="J117" s="828">
        <f t="shared" si="6"/>
        <v>1884951.5</v>
      </c>
      <c r="K117" s="828">
        <f t="shared" si="6"/>
        <v>1888775.5</v>
      </c>
      <c r="L117" s="828">
        <f t="shared" si="6"/>
        <v>1873247</v>
      </c>
      <c r="M117" s="828">
        <f t="shared" si="6"/>
        <v>1852749</v>
      </c>
      <c r="N117" s="828">
        <f t="shared" si="6"/>
        <v>1831800</v>
      </c>
      <c r="O117" s="828">
        <f t="shared" si="6"/>
        <v>1810206</v>
      </c>
      <c r="P117" s="828">
        <f t="shared" si="6"/>
        <v>1788410</v>
      </c>
      <c r="Q117" s="828">
        <f t="shared" si="6"/>
        <v>1766966.5</v>
      </c>
      <c r="R117" s="828">
        <f t="shared" si="6"/>
        <v>1745914</v>
      </c>
      <c r="S117" s="828">
        <f t="shared" si="6"/>
        <v>1725402.5</v>
      </c>
      <c r="T117" s="828">
        <f t="shared" si="6"/>
        <v>1705591.5</v>
      </c>
      <c r="U117" s="828">
        <f t="shared" si="6"/>
        <v>1686553.5</v>
      </c>
      <c r="V117" s="828">
        <f t="shared" si="6"/>
        <v>1668998</v>
      </c>
      <c r="W117" s="828">
        <f t="shared" si="6"/>
        <v>1652856</v>
      </c>
      <c r="X117" s="828">
        <f t="shared" ref="X117:AG117" si="7">X29+X78+X115</f>
        <v>1637318.5</v>
      </c>
      <c r="Y117" s="828">
        <f t="shared" si="7"/>
        <v>1622352</v>
      </c>
      <c r="Z117" s="828">
        <f t="shared" si="7"/>
        <v>1607881</v>
      </c>
      <c r="AA117" s="828">
        <f t="shared" si="7"/>
        <v>1593840</v>
      </c>
      <c r="AB117" s="828">
        <f t="shared" si="7"/>
        <v>1580256.5</v>
      </c>
      <c r="AC117" s="828">
        <f t="shared" si="7"/>
        <v>1567078.5</v>
      </c>
      <c r="AD117" s="828">
        <f t="shared" si="7"/>
        <v>1554241</v>
      </c>
      <c r="AE117" s="828">
        <f t="shared" si="7"/>
        <v>1541699</v>
      </c>
      <c r="AF117" s="828">
        <f t="shared" si="7"/>
        <v>1529434.5</v>
      </c>
      <c r="AG117" s="828">
        <f t="shared" si="7"/>
        <v>1517434</v>
      </c>
    </row>
    <row r="119" spans="1:46" x14ac:dyDescent="0.2">
      <c r="C119" s="829"/>
      <c r="D119" s="830"/>
      <c r="E119" s="830"/>
      <c r="F119" s="830"/>
      <c r="G119" s="830"/>
      <c r="H119" s="831" t="s">
        <v>450</v>
      </c>
      <c r="I119" s="830"/>
      <c r="J119" s="830"/>
      <c r="K119" s="830"/>
      <c r="L119" s="830"/>
      <c r="M119" s="830"/>
      <c r="N119" s="830"/>
      <c r="O119" s="830"/>
      <c r="P119" s="830"/>
      <c r="Q119" s="830"/>
      <c r="R119" s="830"/>
      <c r="S119" s="830"/>
      <c r="T119" s="830"/>
      <c r="U119" s="830"/>
      <c r="V119" s="832"/>
      <c r="W119" s="832"/>
      <c r="X119" s="832"/>
      <c r="Y119" s="832"/>
      <c r="Z119" s="832"/>
      <c r="AA119" s="832"/>
      <c r="AB119" s="832"/>
      <c r="AC119" s="832"/>
      <c r="AD119" s="832"/>
      <c r="AE119" s="832"/>
      <c r="AF119" s="832"/>
      <c r="AG119" s="832"/>
      <c r="AH119" s="833"/>
      <c r="AI119" s="833"/>
      <c r="AJ119" s="833"/>
      <c r="AK119" s="833"/>
      <c r="AL119" s="833"/>
      <c r="AM119" s="833"/>
      <c r="AN119" s="833"/>
      <c r="AO119" s="833"/>
      <c r="AP119" s="833"/>
      <c r="AQ119" s="833"/>
      <c r="AR119" s="833"/>
      <c r="AS119" s="833"/>
      <c r="AT119" s="833"/>
    </row>
    <row r="120" spans="1:46" x14ac:dyDescent="0.2">
      <c r="C120" s="834"/>
      <c r="D120" s="835"/>
      <c r="E120" s="835"/>
      <c r="F120" s="835"/>
      <c r="G120" s="835"/>
      <c r="H120" s="835"/>
      <c r="I120" s="835"/>
      <c r="J120" s="835"/>
      <c r="K120" s="835"/>
      <c r="L120" s="835"/>
      <c r="M120" s="835"/>
      <c r="N120" s="835"/>
      <c r="O120" s="835"/>
      <c r="P120" s="835"/>
      <c r="Q120" s="835"/>
      <c r="R120" s="835"/>
      <c r="S120" s="835"/>
      <c r="T120" s="835"/>
      <c r="U120" s="835"/>
      <c r="AH120" s="836"/>
      <c r="AI120" s="836"/>
      <c r="AJ120" s="836"/>
      <c r="AK120" s="836"/>
      <c r="AL120" s="836"/>
      <c r="AM120" s="836"/>
      <c r="AN120" s="836"/>
      <c r="AO120" s="836"/>
      <c r="AP120" s="836"/>
      <c r="AQ120" s="836"/>
      <c r="AR120" s="836"/>
      <c r="AS120" s="836"/>
      <c r="AT120" s="836"/>
    </row>
    <row r="121" spans="1:46" x14ac:dyDescent="0.2">
      <c r="C121" s="837" t="s">
        <v>452</v>
      </c>
      <c r="D121" s="810">
        <v>2016</v>
      </c>
      <c r="E121" s="810">
        <v>2017</v>
      </c>
      <c r="F121" s="810">
        <v>2018</v>
      </c>
      <c r="G121" s="810">
        <v>2019</v>
      </c>
      <c r="H121" s="810">
        <v>2020</v>
      </c>
      <c r="I121" s="810">
        <v>2021</v>
      </c>
      <c r="J121" s="810">
        <v>2022</v>
      </c>
      <c r="K121" s="810">
        <v>2023</v>
      </c>
      <c r="L121" s="810">
        <v>2024</v>
      </c>
      <c r="M121" s="810">
        <v>2025</v>
      </c>
      <c r="N121" s="810">
        <v>2026</v>
      </c>
      <c r="O121" s="810">
        <v>2027</v>
      </c>
      <c r="P121" s="810">
        <v>2028</v>
      </c>
      <c r="Q121" s="810">
        <v>2029</v>
      </c>
      <c r="R121" s="810">
        <v>2030</v>
      </c>
      <c r="S121" s="810">
        <v>2031</v>
      </c>
      <c r="T121" s="810">
        <v>2032</v>
      </c>
      <c r="U121" s="810">
        <v>2033</v>
      </c>
      <c r="V121" s="810">
        <v>2034</v>
      </c>
      <c r="W121" s="810">
        <v>2035</v>
      </c>
      <c r="X121" s="810">
        <v>2036</v>
      </c>
      <c r="Y121" s="810">
        <v>2037</v>
      </c>
      <c r="Z121" s="810">
        <v>2038</v>
      </c>
      <c r="AA121" s="810">
        <v>2039</v>
      </c>
      <c r="AB121" s="810">
        <v>2040</v>
      </c>
      <c r="AC121" s="810">
        <v>2041</v>
      </c>
      <c r="AD121" s="810">
        <v>2042</v>
      </c>
      <c r="AE121" s="810">
        <v>2043</v>
      </c>
      <c r="AF121" s="810">
        <v>2044</v>
      </c>
      <c r="AG121" s="810">
        <v>2045</v>
      </c>
      <c r="AH121" s="812"/>
      <c r="AI121" s="811"/>
      <c r="AJ121" s="812"/>
      <c r="AK121" s="811"/>
      <c r="AL121" s="812"/>
      <c r="AM121" s="811"/>
      <c r="AN121" s="812"/>
      <c r="AO121" s="811"/>
      <c r="AP121" s="812"/>
      <c r="AQ121" s="811"/>
      <c r="AR121" s="812"/>
      <c r="AS121" s="811"/>
      <c r="AT121" s="812"/>
    </row>
    <row r="122" spans="1:46" x14ac:dyDescent="0.2">
      <c r="C122" s="838" t="s">
        <v>453</v>
      </c>
      <c r="D122" s="839">
        <v>86040</v>
      </c>
      <c r="E122" s="839">
        <v>86316.5</v>
      </c>
      <c r="F122" s="839">
        <v>87880.5</v>
      </c>
      <c r="G122" s="839">
        <v>89224.5</v>
      </c>
      <c r="H122" s="839">
        <v>90043.5</v>
      </c>
      <c r="I122" s="839">
        <v>91706</v>
      </c>
      <c r="J122" s="839">
        <v>95567</v>
      </c>
      <c r="K122" s="839">
        <v>100117.5</v>
      </c>
      <c r="L122" s="839">
        <v>102815.5</v>
      </c>
      <c r="M122" s="839">
        <v>103081</v>
      </c>
      <c r="N122" s="839">
        <v>101415</v>
      </c>
      <c r="O122" s="839">
        <v>99403</v>
      </c>
      <c r="P122" s="839">
        <v>97549.5</v>
      </c>
      <c r="Q122" s="839">
        <v>97208.5</v>
      </c>
      <c r="R122" s="839">
        <v>99196</v>
      </c>
      <c r="S122" s="839">
        <v>102134.5</v>
      </c>
      <c r="T122" s="839">
        <v>103941</v>
      </c>
      <c r="U122" s="839">
        <v>103417</v>
      </c>
      <c r="V122" s="839">
        <v>101013</v>
      </c>
      <c r="W122" s="839">
        <v>97180</v>
      </c>
      <c r="X122" s="839">
        <v>92812.5</v>
      </c>
      <c r="Y122" s="839">
        <v>88398.5</v>
      </c>
      <c r="Z122" s="839">
        <v>84555</v>
      </c>
      <c r="AA122" s="839">
        <v>81519</v>
      </c>
      <c r="AB122" s="839">
        <v>78868.5</v>
      </c>
      <c r="AC122" s="839">
        <v>76226.5</v>
      </c>
      <c r="AD122" s="839">
        <v>73870</v>
      </c>
      <c r="AE122" s="839">
        <v>71920</v>
      </c>
      <c r="AF122" s="839">
        <v>69839.5</v>
      </c>
      <c r="AG122" s="839">
        <v>67965.5</v>
      </c>
      <c r="AH122" s="840"/>
      <c r="AI122" s="840"/>
      <c r="AJ122" s="840"/>
      <c r="AK122" s="840"/>
      <c r="AL122" s="840"/>
      <c r="AM122" s="840"/>
      <c r="AN122" s="840"/>
      <c r="AO122" s="840"/>
      <c r="AP122" s="840"/>
      <c r="AQ122" s="840"/>
      <c r="AR122" s="840"/>
      <c r="AS122" s="840"/>
      <c r="AT122" s="840"/>
    </row>
    <row r="123" spans="1:46" x14ac:dyDescent="0.2">
      <c r="C123" s="838" t="s">
        <v>454</v>
      </c>
      <c r="D123" s="841">
        <v>107921</v>
      </c>
      <c r="E123" s="841">
        <v>97749.5</v>
      </c>
      <c r="F123" s="841">
        <v>90033</v>
      </c>
      <c r="G123" s="841">
        <v>85536.5</v>
      </c>
      <c r="H123" s="841">
        <v>83545</v>
      </c>
      <c r="I123" s="841">
        <v>82988.5</v>
      </c>
      <c r="J123" s="841">
        <v>84241.5</v>
      </c>
      <c r="K123" s="841">
        <v>86634</v>
      </c>
      <c r="L123" s="841">
        <v>87811.5</v>
      </c>
      <c r="M123" s="841">
        <v>88348</v>
      </c>
      <c r="N123" s="841">
        <v>89863</v>
      </c>
      <c r="O123" s="841">
        <v>92368.5</v>
      </c>
      <c r="P123" s="841">
        <v>95211.5</v>
      </c>
      <c r="Q123" s="841">
        <v>97503.5</v>
      </c>
      <c r="R123" s="841">
        <v>97739.5</v>
      </c>
      <c r="S123" s="841">
        <v>96150</v>
      </c>
      <c r="T123" s="841">
        <v>94315.5</v>
      </c>
      <c r="U123" s="841">
        <v>92688.5</v>
      </c>
      <c r="V123" s="841">
        <v>92652</v>
      </c>
      <c r="W123" s="841">
        <v>94999.5</v>
      </c>
      <c r="X123" s="841">
        <v>98281</v>
      </c>
      <c r="Y123" s="841">
        <v>100415.5</v>
      </c>
      <c r="Z123" s="841">
        <v>100194.5</v>
      </c>
      <c r="AA123" s="841">
        <v>98002.5</v>
      </c>
      <c r="AB123" s="841">
        <v>94304</v>
      </c>
      <c r="AC123" s="841">
        <v>90065.5</v>
      </c>
      <c r="AD123" s="841">
        <v>85774.5</v>
      </c>
      <c r="AE123" s="841">
        <v>82047</v>
      </c>
      <c r="AF123" s="841">
        <v>79126</v>
      </c>
      <c r="AG123" s="841">
        <v>76590</v>
      </c>
      <c r="AH123" s="842"/>
      <c r="AI123" s="842"/>
      <c r="AJ123" s="842"/>
      <c r="AK123" s="842"/>
      <c r="AL123" s="842"/>
      <c r="AM123" s="842"/>
      <c r="AN123" s="842"/>
      <c r="AO123" s="842"/>
      <c r="AP123" s="842"/>
      <c r="AQ123" s="842"/>
      <c r="AR123" s="842"/>
      <c r="AS123" s="842"/>
      <c r="AT123" s="842"/>
    </row>
    <row r="124" spans="1:46" x14ac:dyDescent="0.2">
      <c r="C124" s="838" t="s">
        <v>455</v>
      </c>
      <c r="D124" s="841">
        <v>139667.5</v>
      </c>
      <c r="E124" s="841">
        <v>134434.5</v>
      </c>
      <c r="F124" s="841">
        <v>127753</v>
      </c>
      <c r="G124" s="841">
        <v>119669</v>
      </c>
      <c r="H124" s="841">
        <v>110839</v>
      </c>
      <c r="I124" s="841">
        <v>101656</v>
      </c>
      <c r="J124" s="841">
        <v>93948</v>
      </c>
      <c r="K124" s="841">
        <v>87717.5</v>
      </c>
      <c r="L124" s="841">
        <v>82646</v>
      </c>
      <c r="M124" s="841">
        <v>79736</v>
      </c>
      <c r="N124" s="841">
        <v>78506</v>
      </c>
      <c r="O124" s="841">
        <v>78212.5</v>
      </c>
      <c r="P124" s="841">
        <v>79018.5</v>
      </c>
      <c r="Q124" s="841">
        <v>79849</v>
      </c>
      <c r="R124" s="841">
        <v>80376.5</v>
      </c>
      <c r="S124" s="841">
        <v>81929</v>
      </c>
      <c r="T124" s="841">
        <v>84548</v>
      </c>
      <c r="U124" s="841">
        <v>87588.5</v>
      </c>
      <c r="V124" s="841">
        <v>90162</v>
      </c>
      <c r="W124" s="841">
        <v>90773</v>
      </c>
      <c r="X124" s="841">
        <v>89600.5</v>
      </c>
      <c r="Y124" s="841">
        <v>88188.5</v>
      </c>
      <c r="Z124" s="841">
        <v>86959.5</v>
      </c>
      <c r="AA124" s="841">
        <v>87220.5</v>
      </c>
      <c r="AB124" s="841">
        <v>89776</v>
      </c>
      <c r="AC124" s="841">
        <v>93247</v>
      </c>
      <c r="AD124" s="841">
        <v>95559</v>
      </c>
      <c r="AE124" s="841">
        <v>95517</v>
      </c>
      <c r="AF124" s="841">
        <v>93510.5</v>
      </c>
      <c r="AG124" s="841">
        <v>90001.5</v>
      </c>
      <c r="AH124" s="842"/>
      <c r="AI124" s="842"/>
      <c r="AJ124" s="842"/>
      <c r="AK124" s="842"/>
      <c r="AL124" s="842"/>
      <c r="AM124" s="842"/>
      <c r="AN124" s="842"/>
      <c r="AO124" s="842"/>
      <c r="AP124" s="842"/>
      <c r="AQ124" s="842"/>
      <c r="AR124" s="842"/>
      <c r="AS124" s="842"/>
      <c r="AT124" s="842"/>
    </row>
    <row r="125" spans="1:46" x14ac:dyDescent="0.2">
      <c r="C125" s="838" t="s">
        <v>456</v>
      </c>
      <c r="D125" s="841">
        <v>137935.5</v>
      </c>
      <c r="E125" s="841">
        <v>139220.5</v>
      </c>
      <c r="F125" s="841">
        <v>139411.5</v>
      </c>
      <c r="G125" s="841">
        <v>138405.5</v>
      </c>
      <c r="H125" s="841">
        <v>137084.5</v>
      </c>
      <c r="I125" s="841">
        <v>134655.5</v>
      </c>
      <c r="J125" s="841">
        <v>132230</v>
      </c>
      <c r="K125" s="841">
        <v>127949.5</v>
      </c>
      <c r="L125" s="841">
        <v>120007.5</v>
      </c>
      <c r="M125" s="841">
        <v>110701</v>
      </c>
      <c r="N125" s="841">
        <v>100783</v>
      </c>
      <c r="O125" s="841">
        <v>90940</v>
      </c>
      <c r="P125" s="841">
        <v>82645</v>
      </c>
      <c r="Q125" s="841">
        <v>77086.5</v>
      </c>
      <c r="R125" s="841">
        <v>74099.5</v>
      </c>
      <c r="S125" s="841">
        <v>72888</v>
      </c>
      <c r="T125" s="841">
        <v>72762</v>
      </c>
      <c r="U125" s="841">
        <v>73827</v>
      </c>
      <c r="V125" s="841">
        <v>74968.5</v>
      </c>
      <c r="W125" s="841">
        <v>75855.5</v>
      </c>
      <c r="X125" s="841">
        <v>77744</v>
      </c>
      <c r="Y125" s="841">
        <v>80669</v>
      </c>
      <c r="Z125" s="841">
        <v>84001.5</v>
      </c>
      <c r="AA125" s="841">
        <v>86809</v>
      </c>
      <c r="AB125" s="841">
        <v>87602.5</v>
      </c>
      <c r="AC125" s="841">
        <v>86606.5</v>
      </c>
      <c r="AD125" s="841">
        <v>85358.5</v>
      </c>
      <c r="AE125" s="841">
        <v>84287</v>
      </c>
      <c r="AF125" s="841">
        <v>84700</v>
      </c>
      <c r="AG125" s="841">
        <v>87394.5</v>
      </c>
      <c r="AH125" s="842"/>
      <c r="AI125" s="842"/>
      <c r="AJ125" s="842"/>
      <c r="AK125" s="842"/>
      <c r="AL125" s="842"/>
      <c r="AM125" s="842"/>
      <c r="AN125" s="842"/>
      <c r="AO125" s="842"/>
      <c r="AP125" s="842"/>
      <c r="AQ125" s="842"/>
      <c r="AR125" s="842"/>
      <c r="AS125" s="842"/>
      <c r="AT125" s="842"/>
    </row>
    <row r="126" spans="1:46" x14ac:dyDescent="0.2">
      <c r="C126" s="838" t="s">
        <v>457</v>
      </c>
      <c r="D126" s="841">
        <v>125930</v>
      </c>
      <c r="E126" s="841">
        <v>125019.5</v>
      </c>
      <c r="F126" s="841">
        <v>126471</v>
      </c>
      <c r="G126" s="841">
        <v>129153</v>
      </c>
      <c r="H126" s="841">
        <v>131377.5</v>
      </c>
      <c r="I126" s="841">
        <v>133889.5</v>
      </c>
      <c r="J126" s="841">
        <v>137674</v>
      </c>
      <c r="K126" s="841">
        <v>140059</v>
      </c>
      <c r="L126" s="841">
        <v>139562</v>
      </c>
      <c r="M126" s="841">
        <v>138205.5</v>
      </c>
      <c r="N126" s="841">
        <v>135347.5</v>
      </c>
      <c r="O126" s="841">
        <v>130591</v>
      </c>
      <c r="P126" s="841">
        <v>123854</v>
      </c>
      <c r="Q126" s="841">
        <v>115393.5</v>
      </c>
      <c r="R126" s="841">
        <v>106126</v>
      </c>
      <c r="S126" s="841">
        <v>96341</v>
      </c>
      <c r="T126" s="841">
        <v>86759.5</v>
      </c>
      <c r="U126" s="841">
        <v>78792</v>
      </c>
      <c r="V126" s="841">
        <v>73590.5</v>
      </c>
      <c r="W126" s="841">
        <v>70988.5</v>
      </c>
      <c r="X126" s="841">
        <v>70128.5</v>
      </c>
      <c r="Y126" s="841">
        <v>70308.5</v>
      </c>
      <c r="Z126" s="841">
        <v>71629</v>
      </c>
      <c r="AA126" s="841">
        <v>72956.5</v>
      </c>
      <c r="AB126" s="841">
        <v>73980</v>
      </c>
      <c r="AC126" s="841">
        <v>75985</v>
      </c>
      <c r="AD126" s="841">
        <v>79009</v>
      </c>
      <c r="AE126" s="841">
        <v>82432.5</v>
      </c>
      <c r="AF126" s="841">
        <v>85334</v>
      </c>
      <c r="AG126" s="841">
        <v>86232</v>
      </c>
      <c r="AH126" s="842"/>
      <c r="AI126" s="842"/>
      <c r="AJ126" s="842"/>
      <c r="AK126" s="842"/>
      <c r="AL126" s="842"/>
      <c r="AM126" s="842"/>
      <c r="AN126" s="842"/>
      <c r="AO126" s="842"/>
      <c r="AP126" s="842"/>
      <c r="AQ126" s="842"/>
      <c r="AR126" s="842"/>
      <c r="AS126" s="842"/>
      <c r="AT126" s="842"/>
    </row>
    <row r="127" spans="1:46" x14ac:dyDescent="0.2">
      <c r="C127" s="838" t="s">
        <v>458</v>
      </c>
      <c r="D127" s="841">
        <v>133847</v>
      </c>
      <c r="E127" s="841">
        <v>130521.5</v>
      </c>
      <c r="F127" s="841">
        <v>127645</v>
      </c>
      <c r="G127" s="841">
        <v>125219.5</v>
      </c>
      <c r="H127" s="841">
        <v>123254</v>
      </c>
      <c r="I127" s="841">
        <v>122192</v>
      </c>
      <c r="J127" s="841">
        <v>123449</v>
      </c>
      <c r="K127" s="841">
        <v>126657</v>
      </c>
      <c r="L127" s="841">
        <v>129545</v>
      </c>
      <c r="M127" s="841">
        <v>131615</v>
      </c>
      <c r="N127" s="841">
        <v>133664.5</v>
      </c>
      <c r="O127" s="841">
        <v>135589.5</v>
      </c>
      <c r="P127" s="841">
        <v>136083.5</v>
      </c>
      <c r="Q127" s="841">
        <v>135099</v>
      </c>
      <c r="R127" s="841">
        <v>133611.5</v>
      </c>
      <c r="S127" s="841">
        <v>130746.5</v>
      </c>
      <c r="T127" s="841">
        <v>126141.5</v>
      </c>
      <c r="U127" s="841">
        <v>119668.5</v>
      </c>
      <c r="V127" s="841">
        <v>111601.5</v>
      </c>
      <c r="W127" s="841">
        <v>102825.5</v>
      </c>
      <c r="X127" s="841">
        <v>93512.5</v>
      </c>
      <c r="Y127" s="841">
        <v>84361.5</v>
      </c>
      <c r="Z127" s="841">
        <v>76758</v>
      </c>
      <c r="AA127" s="841">
        <v>71802.5</v>
      </c>
      <c r="AB127" s="841">
        <v>69350.5</v>
      </c>
      <c r="AC127" s="841">
        <v>68608.5</v>
      </c>
      <c r="AD127" s="841">
        <v>68884</v>
      </c>
      <c r="AE127" s="841">
        <v>70281.5</v>
      </c>
      <c r="AF127" s="841">
        <v>71687</v>
      </c>
      <c r="AG127" s="841">
        <v>72791</v>
      </c>
      <c r="AH127" s="842"/>
      <c r="AI127" s="842"/>
      <c r="AJ127" s="842"/>
      <c r="AK127" s="842"/>
      <c r="AL127" s="842"/>
      <c r="AM127" s="842"/>
      <c r="AN127" s="842"/>
      <c r="AO127" s="842"/>
      <c r="AP127" s="842"/>
      <c r="AQ127" s="842"/>
      <c r="AR127" s="842"/>
      <c r="AS127" s="842"/>
      <c r="AT127" s="842"/>
    </row>
    <row r="128" spans="1:46" x14ac:dyDescent="0.2">
      <c r="C128" s="838" t="s">
        <v>459</v>
      </c>
      <c r="D128" s="841">
        <v>133736</v>
      </c>
      <c r="E128" s="841">
        <v>133379</v>
      </c>
      <c r="F128" s="841">
        <v>132809.5</v>
      </c>
      <c r="G128" s="841">
        <v>132158.5</v>
      </c>
      <c r="H128" s="841">
        <v>131176.5</v>
      </c>
      <c r="I128" s="841">
        <v>129297</v>
      </c>
      <c r="J128" s="841">
        <v>127972</v>
      </c>
      <c r="K128" s="841">
        <v>126772</v>
      </c>
      <c r="L128" s="841">
        <v>124540</v>
      </c>
      <c r="M128" s="841">
        <v>122422.5</v>
      </c>
      <c r="N128" s="841">
        <v>121009</v>
      </c>
      <c r="O128" s="841">
        <v>120686.5</v>
      </c>
      <c r="P128" s="841">
        <v>122226.5</v>
      </c>
      <c r="Q128" s="841">
        <v>124710</v>
      </c>
      <c r="R128" s="841">
        <v>126717</v>
      </c>
      <c r="S128" s="841">
        <v>128754.5</v>
      </c>
      <c r="T128" s="841">
        <v>130754.5</v>
      </c>
      <c r="U128" s="841">
        <v>131416</v>
      </c>
      <c r="V128" s="841">
        <v>130670.5</v>
      </c>
      <c r="W128" s="841">
        <v>129478.5</v>
      </c>
      <c r="X128" s="841">
        <v>126955.5</v>
      </c>
      <c r="Y128" s="841">
        <v>122724</v>
      </c>
      <c r="Z128" s="841">
        <v>116638</v>
      </c>
      <c r="AA128" s="841">
        <v>108896.5</v>
      </c>
      <c r="AB128" s="841">
        <v>100375</v>
      </c>
      <c r="AC128" s="841">
        <v>91313</v>
      </c>
      <c r="AD128" s="841">
        <v>82401.5</v>
      </c>
      <c r="AE128" s="841">
        <v>75005.5</v>
      </c>
      <c r="AF128" s="841">
        <v>70214</v>
      </c>
      <c r="AG128" s="841">
        <v>67890</v>
      </c>
      <c r="AH128" s="842"/>
      <c r="AI128" s="842"/>
      <c r="AJ128" s="842"/>
      <c r="AK128" s="842"/>
      <c r="AL128" s="842"/>
      <c r="AM128" s="842"/>
      <c r="AN128" s="842"/>
      <c r="AO128" s="842"/>
      <c r="AP128" s="842"/>
      <c r="AQ128" s="842"/>
      <c r="AR128" s="842"/>
      <c r="AS128" s="842"/>
      <c r="AT128" s="842"/>
    </row>
    <row r="129" spans="3:46" x14ac:dyDescent="0.2">
      <c r="C129" s="838" t="s">
        <v>460</v>
      </c>
      <c r="D129" s="841">
        <v>138362.5</v>
      </c>
      <c r="E129" s="841">
        <v>133870</v>
      </c>
      <c r="F129" s="841">
        <v>130572</v>
      </c>
      <c r="G129" s="841">
        <v>128487</v>
      </c>
      <c r="H129" s="841">
        <v>127906.5</v>
      </c>
      <c r="I129" s="841">
        <v>128400.5</v>
      </c>
      <c r="J129" s="841">
        <v>129778</v>
      </c>
      <c r="K129" s="841">
        <v>130707.5</v>
      </c>
      <c r="L129" s="841">
        <v>130191</v>
      </c>
      <c r="M129" s="841">
        <v>128998</v>
      </c>
      <c r="N129" s="841">
        <v>126887</v>
      </c>
      <c r="O129" s="841">
        <v>124238.5</v>
      </c>
      <c r="P129" s="841">
        <v>121594.5</v>
      </c>
      <c r="Q129" s="841">
        <v>119144</v>
      </c>
      <c r="R129" s="841">
        <v>117119.5</v>
      </c>
      <c r="S129" s="841">
        <v>115824</v>
      </c>
      <c r="T129" s="841">
        <v>115655</v>
      </c>
      <c r="U129" s="841">
        <v>117341</v>
      </c>
      <c r="V129" s="841">
        <v>119997.5</v>
      </c>
      <c r="W129" s="841">
        <v>122237</v>
      </c>
      <c r="X129" s="841">
        <v>124499</v>
      </c>
      <c r="Y129" s="841">
        <v>126717</v>
      </c>
      <c r="Z129" s="841">
        <v>127615</v>
      </c>
      <c r="AA129" s="841">
        <v>127071.5</v>
      </c>
      <c r="AB129" s="841">
        <v>126032</v>
      </c>
      <c r="AC129" s="841">
        <v>123681.5</v>
      </c>
      <c r="AD129" s="841">
        <v>119649.5</v>
      </c>
      <c r="AE129" s="841">
        <v>113795.5</v>
      </c>
      <c r="AF129" s="841">
        <v>106315.5</v>
      </c>
      <c r="AG129" s="841">
        <v>98063.5</v>
      </c>
      <c r="AH129" s="842"/>
      <c r="AI129" s="842"/>
      <c r="AJ129" s="842"/>
      <c r="AK129" s="842"/>
      <c r="AL129" s="842"/>
      <c r="AM129" s="842"/>
      <c r="AN129" s="842"/>
      <c r="AO129" s="842"/>
      <c r="AP129" s="842"/>
      <c r="AQ129" s="842"/>
      <c r="AR129" s="842"/>
      <c r="AS129" s="842"/>
      <c r="AT129" s="842"/>
    </row>
    <row r="130" spans="3:46" x14ac:dyDescent="0.2">
      <c r="C130" s="838" t="s">
        <v>461</v>
      </c>
      <c r="D130" s="841">
        <v>143977.5</v>
      </c>
      <c r="E130" s="841">
        <v>144260</v>
      </c>
      <c r="F130" s="841">
        <v>142677</v>
      </c>
      <c r="G130" s="841">
        <v>139845</v>
      </c>
      <c r="H130" s="841">
        <v>135899.5</v>
      </c>
      <c r="I130" s="841">
        <v>131373.5</v>
      </c>
      <c r="J130" s="841">
        <v>128649.5</v>
      </c>
      <c r="K130" s="841">
        <v>127075</v>
      </c>
      <c r="L130" s="841">
        <v>125202</v>
      </c>
      <c r="M130" s="841">
        <v>124419.5</v>
      </c>
      <c r="N130" s="841">
        <v>124685.5</v>
      </c>
      <c r="O130" s="841">
        <v>124819.5</v>
      </c>
      <c r="P130" s="841">
        <v>124399.5</v>
      </c>
      <c r="Q130" s="841">
        <v>123680</v>
      </c>
      <c r="R130" s="841">
        <v>122590.5</v>
      </c>
      <c r="S130" s="841">
        <v>120662</v>
      </c>
      <c r="T130" s="841">
        <v>118280.5</v>
      </c>
      <c r="U130" s="841">
        <v>115940</v>
      </c>
      <c r="V130" s="841">
        <v>113832</v>
      </c>
      <c r="W130" s="841">
        <v>112178.5</v>
      </c>
      <c r="X130" s="841">
        <v>111218.5</v>
      </c>
      <c r="Y130" s="841">
        <v>111327</v>
      </c>
      <c r="Z130" s="841">
        <v>113205.5</v>
      </c>
      <c r="AA130" s="841">
        <v>115960</v>
      </c>
      <c r="AB130" s="841">
        <v>118259</v>
      </c>
      <c r="AC130" s="841">
        <v>120578</v>
      </c>
      <c r="AD130" s="841">
        <v>122850</v>
      </c>
      <c r="AE130" s="841">
        <v>123843.5</v>
      </c>
      <c r="AF130" s="841">
        <v>123438</v>
      </c>
      <c r="AG130" s="841">
        <v>122545.5</v>
      </c>
      <c r="AH130" s="842"/>
      <c r="AI130" s="842"/>
      <c r="AJ130" s="842"/>
      <c r="AK130" s="842"/>
      <c r="AL130" s="842"/>
      <c r="AM130" s="842"/>
      <c r="AN130" s="842"/>
      <c r="AO130" s="842"/>
      <c r="AP130" s="842"/>
      <c r="AQ130" s="842"/>
      <c r="AR130" s="842"/>
      <c r="AS130" s="842"/>
      <c r="AT130" s="842"/>
    </row>
    <row r="131" spans="3:46" x14ac:dyDescent="0.2">
      <c r="C131" s="838" t="s">
        <v>462</v>
      </c>
      <c r="D131" s="841">
        <v>122949</v>
      </c>
      <c r="E131" s="841">
        <v>124655</v>
      </c>
      <c r="F131" s="841">
        <v>127818</v>
      </c>
      <c r="G131" s="841">
        <v>130793</v>
      </c>
      <c r="H131" s="841">
        <v>132684.5</v>
      </c>
      <c r="I131" s="841">
        <v>134186</v>
      </c>
      <c r="J131" s="841">
        <v>135809</v>
      </c>
      <c r="K131" s="841">
        <v>135945.5</v>
      </c>
      <c r="L131" s="841">
        <v>133587.5</v>
      </c>
      <c r="M131" s="841">
        <v>129726</v>
      </c>
      <c r="N131" s="841">
        <v>125382</v>
      </c>
      <c r="O131" s="841">
        <v>121689</v>
      </c>
      <c r="P131" s="841">
        <v>118881.5</v>
      </c>
      <c r="Q131" s="841">
        <v>117010</v>
      </c>
      <c r="R131" s="841">
        <v>116455.5</v>
      </c>
      <c r="S131" s="841">
        <v>116902.5</v>
      </c>
      <c r="T131" s="841">
        <v>117248</v>
      </c>
      <c r="U131" s="841">
        <v>117081.5</v>
      </c>
      <c r="V131" s="841">
        <v>116665</v>
      </c>
      <c r="W131" s="841">
        <v>115932.5</v>
      </c>
      <c r="X131" s="841">
        <v>114399</v>
      </c>
      <c r="Y131" s="841">
        <v>112425</v>
      </c>
      <c r="Z131" s="841">
        <v>110467</v>
      </c>
      <c r="AA131" s="841">
        <v>108669</v>
      </c>
      <c r="AB131" s="841">
        <v>107249.5</v>
      </c>
      <c r="AC131" s="841">
        <v>106482</v>
      </c>
      <c r="AD131" s="841">
        <v>106730</v>
      </c>
      <c r="AE131" s="841">
        <v>108662.5</v>
      </c>
      <c r="AF131" s="841">
        <v>111430.5</v>
      </c>
      <c r="AG131" s="841">
        <v>113762</v>
      </c>
      <c r="AH131" s="842"/>
      <c r="AI131" s="842"/>
      <c r="AJ131" s="842"/>
      <c r="AK131" s="842"/>
      <c r="AL131" s="842"/>
      <c r="AM131" s="842"/>
      <c r="AN131" s="842"/>
      <c r="AO131" s="842"/>
      <c r="AP131" s="842"/>
      <c r="AQ131" s="842"/>
      <c r="AR131" s="842"/>
      <c r="AS131" s="842"/>
      <c r="AT131" s="842"/>
    </row>
    <row r="132" spans="3:46" x14ac:dyDescent="0.2">
      <c r="C132" s="843" t="s">
        <v>463</v>
      </c>
      <c r="D132" s="844">
        <v>142639.5</v>
      </c>
      <c r="E132" s="844">
        <v>145851.5</v>
      </c>
      <c r="F132" s="844">
        <v>148741</v>
      </c>
      <c r="G132" s="844">
        <v>150724.5</v>
      </c>
      <c r="H132" s="844">
        <v>152361</v>
      </c>
      <c r="I132" s="844">
        <v>152666.5</v>
      </c>
      <c r="J132" s="844">
        <v>153984.5</v>
      </c>
      <c r="K132" s="844">
        <v>157300.5</v>
      </c>
      <c r="L132" s="844">
        <v>160452.5</v>
      </c>
      <c r="M132" s="844">
        <v>163891</v>
      </c>
      <c r="N132" s="844">
        <v>166894</v>
      </c>
      <c r="O132" s="844">
        <v>168382.5</v>
      </c>
      <c r="P132" s="844">
        <v>168681.5</v>
      </c>
      <c r="Q132" s="844">
        <v>167685.5</v>
      </c>
      <c r="R132" s="844">
        <v>164849.5</v>
      </c>
      <c r="S132" s="844">
        <v>161246</v>
      </c>
      <c r="T132" s="844">
        <v>157763.5</v>
      </c>
      <c r="U132" s="844">
        <v>154286.5</v>
      </c>
      <c r="V132" s="844">
        <v>151372</v>
      </c>
      <c r="W132" s="844">
        <v>149567</v>
      </c>
      <c r="X132" s="844">
        <v>149068.5</v>
      </c>
      <c r="Y132" s="844">
        <v>149486.5</v>
      </c>
      <c r="Z132" s="844">
        <v>149726.5</v>
      </c>
      <c r="AA132" s="844">
        <v>149554</v>
      </c>
      <c r="AB132" s="844">
        <v>149296</v>
      </c>
      <c r="AC132" s="844">
        <v>148753</v>
      </c>
      <c r="AD132" s="844">
        <v>147568.5</v>
      </c>
      <c r="AE132" s="844">
        <v>145430.5</v>
      </c>
      <c r="AF132" s="844">
        <v>143192</v>
      </c>
      <c r="AG132" s="844">
        <v>141673.5</v>
      </c>
      <c r="AH132" s="845"/>
      <c r="AI132" s="845"/>
      <c r="AJ132" s="845"/>
      <c r="AK132" s="845"/>
      <c r="AL132" s="845"/>
      <c r="AM132" s="845"/>
      <c r="AN132" s="845"/>
      <c r="AO132" s="845"/>
      <c r="AP132" s="845"/>
      <c r="AQ132" s="845"/>
      <c r="AR132" s="845"/>
      <c r="AS132" s="845"/>
      <c r="AT132" s="845"/>
    </row>
    <row r="133" spans="3:46" x14ac:dyDescent="0.2">
      <c r="C133" s="837" t="s">
        <v>464</v>
      </c>
      <c r="D133" s="846">
        <v>1270366</v>
      </c>
      <c r="E133" s="846">
        <v>1249426</v>
      </c>
      <c r="F133" s="846">
        <v>1233070.5</v>
      </c>
      <c r="G133" s="846">
        <v>1218491.5</v>
      </c>
      <c r="H133" s="846">
        <v>1203810.5</v>
      </c>
      <c r="I133" s="846">
        <v>1190344.5</v>
      </c>
      <c r="J133" s="846">
        <v>1189318</v>
      </c>
      <c r="K133" s="846">
        <v>1189634.5</v>
      </c>
      <c r="L133" s="846">
        <v>1175908</v>
      </c>
      <c r="M133" s="846">
        <v>1157252.5</v>
      </c>
      <c r="N133" s="846">
        <v>1137542.5</v>
      </c>
      <c r="O133" s="846">
        <v>1118538</v>
      </c>
      <c r="P133" s="846">
        <v>1101464</v>
      </c>
      <c r="Q133" s="846">
        <v>1086684</v>
      </c>
      <c r="R133" s="846">
        <v>1074031.5</v>
      </c>
      <c r="S133" s="846">
        <v>1062332</v>
      </c>
      <c r="T133" s="846">
        <v>1050405.5</v>
      </c>
      <c r="U133" s="846">
        <v>1037760</v>
      </c>
      <c r="V133" s="846">
        <v>1025152.5</v>
      </c>
      <c r="W133" s="846">
        <v>1012448.5</v>
      </c>
      <c r="X133" s="846">
        <v>999151</v>
      </c>
      <c r="Y133" s="846">
        <v>985534.5</v>
      </c>
      <c r="Z133" s="846">
        <v>972023</v>
      </c>
      <c r="AA133" s="846">
        <v>958907</v>
      </c>
      <c r="AB133" s="846">
        <v>945797</v>
      </c>
      <c r="AC133" s="846">
        <v>932793.5</v>
      </c>
      <c r="AD133" s="846">
        <v>920086</v>
      </c>
      <c r="AE133" s="846">
        <v>907792</v>
      </c>
      <c r="AF133" s="846">
        <v>895595</v>
      </c>
      <c r="AG133" s="846">
        <v>883235.5</v>
      </c>
      <c r="AH133" s="847"/>
      <c r="AI133" s="847"/>
      <c r="AJ133" s="847"/>
      <c r="AK133" s="847"/>
      <c r="AL133" s="847"/>
      <c r="AM133" s="847"/>
      <c r="AN133" s="847"/>
      <c r="AO133" s="847"/>
      <c r="AP133" s="847"/>
      <c r="AQ133" s="847"/>
      <c r="AR133" s="847"/>
      <c r="AS133" s="847"/>
      <c r="AT133" s="847"/>
    </row>
    <row r="134" spans="3:46" x14ac:dyDescent="0.2">
      <c r="C134" s="837" t="s">
        <v>465</v>
      </c>
      <c r="D134" s="848">
        <v>1468446.5</v>
      </c>
      <c r="E134" s="848">
        <v>1446005</v>
      </c>
      <c r="F134" s="848">
        <v>1429563.5</v>
      </c>
      <c r="G134" s="848">
        <v>1416929</v>
      </c>
      <c r="H134" s="848">
        <v>1406527</v>
      </c>
      <c r="I134" s="848">
        <v>1397107</v>
      </c>
      <c r="J134" s="848">
        <v>1399814</v>
      </c>
      <c r="K134" s="848">
        <v>1404000.5</v>
      </c>
      <c r="L134" s="848">
        <v>1392815</v>
      </c>
      <c r="M134" s="848">
        <v>1376766.5</v>
      </c>
      <c r="N134" s="848">
        <v>1360220</v>
      </c>
      <c r="O134" s="848">
        <v>1343735.5</v>
      </c>
      <c r="P134" s="848">
        <v>1328538.5</v>
      </c>
      <c r="Q134" s="848">
        <v>1314339</v>
      </c>
      <c r="R134" s="848">
        <v>1300357.5</v>
      </c>
      <c r="S134" s="848">
        <v>1286685.5</v>
      </c>
      <c r="T134" s="848">
        <v>1272595.5</v>
      </c>
      <c r="U134" s="848">
        <v>1257058</v>
      </c>
      <c r="V134" s="848">
        <v>1241369</v>
      </c>
      <c r="W134" s="848">
        <v>1225905</v>
      </c>
      <c r="X134" s="848">
        <v>1210388.5</v>
      </c>
      <c r="Y134" s="848">
        <v>1194996</v>
      </c>
      <c r="Z134" s="848">
        <v>1179909</v>
      </c>
      <c r="AA134" s="848">
        <v>1165665</v>
      </c>
      <c r="AB134" s="848">
        <v>1152153</v>
      </c>
      <c r="AC134" s="848">
        <v>1138801</v>
      </c>
      <c r="AD134" s="848">
        <v>1125192.5</v>
      </c>
      <c r="AE134" s="848">
        <v>1111532.5</v>
      </c>
      <c r="AF134" s="848">
        <v>1097848</v>
      </c>
      <c r="AG134" s="848">
        <v>1084030.5</v>
      </c>
      <c r="AH134" s="849"/>
      <c r="AI134" s="849"/>
      <c r="AJ134" s="849"/>
      <c r="AK134" s="849"/>
      <c r="AL134" s="849"/>
      <c r="AM134" s="849"/>
      <c r="AN134" s="849"/>
      <c r="AO134" s="849"/>
      <c r="AP134" s="849"/>
      <c r="AQ134" s="849"/>
      <c r="AR134" s="849"/>
      <c r="AS134" s="849"/>
      <c r="AT134" s="849"/>
    </row>
    <row r="135" spans="3:46" x14ac:dyDescent="0.2">
      <c r="C135" s="850" t="s">
        <v>466</v>
      </c>
      <c r="D135" s="851">
        <v>193961</v>
      </c>
      <c r="E135" s="851">
        <v>184066</v>
      </c>
      <c r="F135" s="851">
        <v>177913.5</v>
      </c>
      <c r="G135" s="851">
        <v>174761</v>
      </c>
      <c r="H135" s="851">
        <v>173588.5</v>
      </c>
      <c r="I135" s="851">
        <v>174694.5</v>
      </c>
      <c r="J135" s="851">
        <v>179808.5</v>
      </c>
      <c r="K135" s="851">
        <v>186751.5</v>
      </c>
      <c r="L135" s="851">
        <v>190627</v>
      </c>
      <c r="M135" s="851">
        <v>191429</v>
      </c>
      <c r="N135" s="851">
        <v>191278</v>
      </c>
      <c r="O135" s="851">
        <v>191771.5</v>
      </c>
      <c r="P135" s="851">
        <v>192761</v>
      </c>
      <c r="Q135" s="851">
        <v>194712</v>
      </c>
      <c r="R135" s="851">
        <v>196935.5</v>
      </c>
      <c r="S135" s="851">
        <v>198284.5</v>
      </c>
      <c r="T135" s="851">
        <v>198256.5</v>
      </c>
      <c r="U135" s="851">
        <v>196105.5</v>
      </c>
      <c r="V135" s="851">
        <v>193665</v>
      </c>
      <c r="W135" s="851">
        <v>192179.5</v>
      </c>
      <c r="X135" s="851">
        <v>191093.5</v>
      </c>
      <c r="Y135" s="851">
        <v>188814</v>
      </c>
      <c r="Z135" s="851">
        <v>184749.5</v>
      </c>
      <c r="AA135" s="851">
        <v>179521.5</v>
      </c>
      <c r="AB135" s="851">
        <v>173172.5</v>
      </c>
      <c r="AC135" s="851">
        <v>166292</v>
      </c>
      <c r="AD135" s="851">
        <v>159644.5</v>
      </c>
      <c r="AE135" s="851">
        <v>153967</v>
      </c>
      <c r="AF135" s="851">
        <v>148965.5</v>
      </c>
      <c r="AG135" s="851">
        <v>144555.5</v>
      </c>
      <c r="AH135" s="852"/>
      <c r="AI135" s="852"/>
      <c r="AJ135" s="852"/>
      <c r="AK135" s="852"/>
      <c r="AL135" s="852"/>
      <c r="AM135" s="852"/>
      <c r="AN135" s="852"/>
      <c r="AO135" s="852"/>
      <c r="AP135" s="852"/>
      <c r="AQ135" s="852"/>
      <c r="AR135" s="852"/>
      <c r="AS135" s="852"/>
      <c r="AT135" s="852"/>
    </row>
    <row r="136" spans="3:46" x14ac:dyDescent="0.2">
      <c r="C136" s="838" t="s">
        <v>467</v>
      </c>
      <c r="D136" s="841">
        <v>809478.5</v>
      </c>
      <c r="E136" s="841">
        <v>796445</v>
      </c>
      <c r="F136" s="841">
        <v>784662</v>
      </c>
      <c r="G136" s="841">
        <v>773092.5</v>
      </c>
      <c r="H136" s="841">
        <v>761638</v>
      </c>
      <c r="I136" s="841">
        <v>750090.5</v>
      </c>
      <c r="J136" s="841">
        <v>745051</v>
      </c>
      <c r="K136" s="841">
        <v>739862.5</v>
      </c>
      <c r="L136" s="841">
        <v>726491.5</v>
      </c>
      <c r="M136" s="841">
        <v>711678</v>
      </c>
      <c r="N136" s="841">
        <v>696197</v>
      </c>
      <c r="O136" s="841">
        <v>680258</v>
      </c>
      <c r="P136" s="841">
        <v>665422</v>
      </c>
      <c r="Q136" s="841">
        <v>651282</v>
      </c>
      <c r="R136" s="841">
        <v>638050</v>
      </c>
      <c r="S136" s="841">
        <v>626483</v>
      </c>
      <c r="T136" s="841">
        <v>616620.5</v>
      </c>
      <c r="U136" s="841">
        <v>608633</v>
      </c>
      <c r="V136" s="841">
        <v>600990.5</v>
      </c>
      <c r="W136" s="841">
        <v>592158</v>
      </c>
      <c r="X136" s="841">
        <v>582440</v>
      </c>
      <c r="Y136" s="841">
        <v>572968.5</v>
      </c>
      <c r="Z136" s="841">
        <v>563601</v>
      </c>
      <c r="AA136" s="841">
        <v>554756.5</v>
      </c>
      <c r="AB136" s="841">
        <v>547116</v>
      </c>
      <c r="AC136" s="841">
        <v>539441.5</v>
      </c>
      <c r="AD136" s="841">
        <v>530861.5</v>
      </c>
      <c r="AE136" s="841">
        <v>521319</v>
      </c>
      <c r="AF136" s="841">
        <v>511761</v>
      </c>
      <c r="AG136" s="841">
        <v>502372.5</v>
      </c>
      <c r="AH136" s="842"/>
      <c r="AI136" s="842"/>
      <c r="AJ136" s="842"/>
      <c r="AK136" s="842"/>
      <c r="AL136" s="842"/>
      <c r="AM136" s="842"/>
      <c r="AN136" s="842"/>
      <c r="AO136" s="842"/>
      <c r="AP136" s="842"/>
      <c r="AQ136" s="842"/>
      <c r="AR136" s="842"/>
      <c r="AS136" s="842"/>
      <c r="AT136" s="842"/>
    </row>
    <row r="137" spans="3:46" x14ac:dyDescent="0.2">
      <c r="C137" s="843" t="s">
        <v>468</v>
      </c>
      <c r="D137" s="853">
        <v>266926.5</v>
      </c>
      <c r="E137" s="853">
        <v>268915</v>
      </c>
      <c r="F137" s="853">
        <v>270495</v>
      </c>
      <c r="G137" s="853">
        <v>270638</v>
      </c>
      <c r="H137" s="853">
        <v>268584</v>
      </c>
      <c r="I137" s="853">
        <v>265559.5</v>
      </c>
      <c r="J137" s="853">
        <v>264458.5</v>
      </c>
      <c r="K137" s="853">
        <v>263020.5</v>
      </c>
      <c r="L137" s="853">
        <v>258789.5</v>
      </c>
      <c r="M137" s="853">
        <v>254145.5</v>
      </c>
      <c r="N137" s="853">
        <v>250067.5</v>
      </c>
      <c r="O137" s="853">
        <v>246508.5</v>
      </c>
      <c r="P137" s="853">
        <v>243281</v>
      </c>
      <c r="Q137" s="853">
        <v>240690</v>
      </c>
      <c r="R137" s="853">
        <v>239046</v>
      </c>
      <c r="S137" s="853">
        <v>237564.5</v>
      </c>
      <c r="T137" s="853">
        <v>235528.5</v>
      </c>
      <c r="U137" s="853">
        <v>233021.5</v>
      </c>
      <c r="V137" s="853">
        <v>230497</v>
      </c>
      <c r="W137" s="853">
        <v>228111</v>
      </c>
      <c r="X137" s="853">
        <v>225617.5</v>
      </c>
      <c r="Y137" s="853">
        <v>223752</v>
      </c>
      <c r="Z137" s="853">
        <v>223672.5</v>
      </c>
      <c r="AA137" s="853">
        <v>224629</v>
      </c>
      <c r="AB137" s="853">
        <v>225508.5</v>
      </c>
      <c r="AC137" s="853">
        <v>227060</v>
      </c>
      <c r="AD137" s="853">
        <v>229580</v>
      </c>
      <c r="AE137" s="853">
        <v>232506</v>
      </c>
      <c r="AF137" s="853">
        <v>234868.5</v>
      </c>
      <c r="AG137" s="853">
        <v>236307.5</v>
      </c>
      <c r="AH137" s="854"/>
      <c r="AI137" s="854"/>
      <c r="AJ137" s="854"/>
      <c r="AK137" s="854"/>
      <c r="AL137" s="854"/>
      <c r="AM137" s="854"/>
      <c r="AN137" s="854"/>
      <c r="AO137" s="854"/>
      <c r="AP137" s="854"/>
      <c r="AQ137" s="854"/>
      <c r="AR137" s="854"/>
      <c r="AS137" s="854"/>
      <c r="AT137" s="854"/>
    </row>
    <row r="138" spans="3:46" x14ac:dyDescent="0.2">
      <c r="C138" s="837" t="s">
        <v>469</v>
      </c>
      <c r="D138" s="855">
        <v>1003439.5</v>
      </c>
      <c r="E138" s="855">
        <v>980511</v>
      </c>
      <c r="F138" s="855">
        <v>962575.5</v>
      </c>
      <c r="G138" s="855">
        <v>947853.5</v>
      </c>
      <c r="H138" s="855">
        <v>935226.5</v>
      </c>
      <c r="I138" s="855">
        <v>924785</v>
      </c>
      <c r="J138" s="855">
        <v>924859.5</v>
      </c>
      <c r="K138" s="855">
        <v>926614</v>
      </c>
      <c r="L138" s="855">
        <v>917118.5</v>
      </c>
      <c r="M138" s="855">
        <v>903107</v>
      </c>
      <c r="N138" s="855">
        <v>887475</v>
      </c>
      <c r="O138" s="855">
        <v>872029.5</v>
      </c>
      <c r="P138" s="855">
        <v>858183</v>
      </c>
      <c r="Q138" s="855">
        <v>845994</v>
      </c>
      <c r="R138" s="855">
        <v>834985.5</v>
      </c>
      <c r="S138" s="855">
        <v>824767.5</v>
      </c>
      <c r="T138" s="855">
        <v>814877</v>
      </c>
      <c r="U138" s="855">
        <v>804738.5</v>
      </c>
      <c r="V138" s="855">
        <v>794655.5</v>
      </c>
      <c r="W138" s="855">
        <v>784337.5</v>
      </c>
      <c r="X138" s="855">
        <v>773533.5</v>
      </c>
      <c r="Y138" s="855">
        <v>761782.5</v>
      </c>
      <c r="Z138" s="855">
        <v>748350.5</v>
      </c>
      <c r="AA138" s="855">
        <v>734278</v>
      </c>
      <c r="AB138" s="855">
        <v>720288.5</v>
      </c>
      <c r="AC138" s="855">
        <v>705733.5</v>
      </c>
      <c r="AD138" s="855">
        <v>690506</v>
      </c>
      <c r="AE138" s="855">
        <v>675286</v>
      </c>
      <c r="AF138" s="855">
        <v>660726.5</v>
      </c>
      <c r="AG138" s="855">
        <v>646928</v>
      </c>
      <c r="AH138" s="856"/>
      <c r="AI138" s="856"/>
      <c r="AJ138" s="856"/>
      <c r="AK138" s="856"/>
      <c r="AL138" s="856"/>
      <c r="AM138" s="856"/>
      <c r="AN138" s="856"/>
      <c r="AO138" s="856"/>
      <c r="AP138" s="856"/>
      <c r="AQ138" s="856"/>
      <c r="AR138" s="856"/>
      <c r="AS138" s="856"/>
      <c r="AT138" s="856"/>
    </row>
    <row r="139" spans="3:46" x14ac:dyDescent="0.2">
      <c r="C139" s="837" t="s">
        <v>470</v>
      </c>
      <c r="D139" s="855">
        <v>387247</v>
      </c>
      <c r="E139" s="855">
        <v>388382.5</v>
      </c>
      <c r="F139" s="855">
        <v>388917.5</v>
      </c>
      <c r="G139" s="855">
        <v>390196</v>
      </c>
      <c r="H139" s="855">
        <v>392555.5</v>
      </c>
      <c r="I139" s="855">
        <v>392660.5</v>
      </c>
      <c r="J139" s="855">
        <v>393786</v>
      </c>
      <c r="K139" s="855">
        <v>397866</v>
      </c>
      <c r="L139" s="855">
        <v>401552.5</v>
      </c>
      <c r="M139" s="855">
        <v>405260</v>
      </c>
      <c r="N139" s="855">
        <v>409074.5</v>
      </c>
      <c r="O139" s="855">
        <v>412440.5</v>
      </c>
      <c r="P139" s="855">
        <v>414993.5</v>
      </c>
      <c r="Q139" s="855">
        <v>416770</v>
      </c>
      <c r="R139" s="855">
        <v>417633</v>
      </c>
      <c r="S139" s="855">
        <v>418205.5</v>
      </c>
      <c r="T139" s="855">
        <v>419051</v>
      </c>
      <c r="U139" s="855">
        <v>419992.5</v>
      </c>
      <c r="V139" s="855">
        <v>421197.5</v>
      </c>
      <c r="W139" s="855">
        <v>422869.5</v>
      </c>
      <c r="X139" s="855">
        <v>425118.5</v>
      </c>
      <c r="Y139" s="855">
        <v>427413.5</v>
      </c>
      <c r="Z139" s="855">
        <v>429189</v>
      </c>
      <c r="AA139" s="855">
        <v>430683</v>
      </c>
      <c r="AB139" s="855">
        <v>432044</v>
      </c>
      <c r="AC139" s="855">
        <v>433101</v>
      </c>
      <c r="AD139" s="855">
        <v>433697.5</v>
      </c>
      <c r="AE139" s="855">
        <v>433758.5</v>
      </c>
      <c r="AF139" s="855">
        <v>433667</v>
      </c>
      <c r="AG139" s="855">
        <v>433768.5</v>
      </c>
      <c r="AH139" s="856"/>
      <c r="AI139" s="856"/>
      <c r="AJ139" s="856"/>
      <c r="AK139" s="856"/>
      <c r="AL139" s="856"/>
      <c r="AM139" s="856"/>
      <c r="AN139" s="856"/>
      <c r="AO139" s="856"/>
      <c r="AP139" s="856"/>
      <c r="AQ139" s="856"/>
      <c r="AR139" s="856"/>
      <c r="AS139" s="856"/>
      <c r="AT139" s="856"/>
    </row>
    <row r="140" spans="3:46" x14ac:dyDescent="0.2">
      <c r="C140" s="837" t="s">
        <v>444</v>
      </c>
      <c r="D140" s="855">
        <v>1959536.5</v>
      </c>
      <c r="E140" s="855">
        <v>1942247.5</v>
      </c>
      <c r="F140" s="855">
        <v>1927173.5</v>
      </c>
      <c r="G140" s="855">
        <v>1913821.5</v>
      </c>
      <c r="H140" s="855">
        <v>1900449</v>
      </c>
      <c r="I140" s="855">
        <v>1884490</v>
      </c>
      <c r="J140" s="855">
        <v>1884951.5</v>
      </c>
      <c r="K140" s="855">
        <v>1888775.5</v>
      </c>
      <c r="L140" s="855">
        <v>1873247</v>
      </c>
      <c r="M140" s="855">
        <v>1852749</v>
      </c>
      <c r="N140" s="855">
        <v>1831800</v>
      </c>
      <c r="O140" s="855">
        <v>1810206</v>
      </c>
      <c r="P140" s="855">
        <v>1788410</v>
      </c>
      <c r="Q140" s="855">
        <v>1766966.5</v>
      </c>
      <c r="R140" s="855">
        <v>1745914</v>
      </c>
      <c r="S140" s="855">
        <v>1725402.5</v>
      </c>
      <c r="T140" s="855">
        <v>1705591.5</v>
      </c>
      <c r="U140" s="855">
        <v>1686553.5</v>
      </c>
      <c r="V140" s="855">
        <v>1668998</v>
      </c>
      <c r="W140" s="855">
        <v>1652856</v>
      </c>
      <c r="X140" s="855">
        <v>1637318.5</v>
      </c>
      <c r="Y140" s="855">
        <v>1622352</v>
      </c>
      <c r="Z140" s="855">
        <v>1607881</v>
      </c>
      <c r="AA140" s="855">
        <v>1593840</v>
      </c>
      <c r="AB140" s="855">
        <v>1580256.5</v>
      </c>
      <c r="AC140" s="855">
        <v>1567078.5</v>
      </c>
      <c r="AD140" s="855">
        <v>1554241</v>
      </c>
      <c r="AE140" s="855">
        <v>1541699</v>
      </c>
      <c r="AF140" s="855">
        <v>1529434.5</v>
      </c>
      <c r="AG140" s="855">
        <v>1517434</v>
      </c>
      <c r="AH140" s="856"/>
      <c r="AI140" s="856"/>
      <c r="AJ140" s="856"/>
      <c r="AK140" s="856"/>
      <c r="AL140" s="856"/>
      <c r="AM140" s="856"/>
      <c r="AN140" s="856"/>
      <c r="AO140" s="856"/>
      <c r="AP140" s="856"/>
      <c r="AQ140" s="856"/>
      <c r="AR140" s="856"/>
      <c r="AS140" s="856"/>
      <c r="AT140" s="856"/>
    </row>
    <row r="141" spans="3:46" x14ac:dyDescent="0.2">
      <c r="C141" s="850" t="s">
        <v>471</v>
      </c>
      <c r="D141" s="857">
        <v>1184326</v>
      </c>
      <c r="E141" s="839">
        <v>1163109.5</v>
      </c>
      <c r="F141" s="839">
        <v>1145190</v>
      </c>
      <c r="G141" s="839">
        <v>1129267</v>
      </c>
      <c r="H141" s="839">
        <v>1113767</v>
      </c>
      <c r="I141" s="839">
        <v>1098638.5</v>
      </c>
      <c r="J141" s="839">
        <v>1093751</v>
      </c>
      <c r="K141" s="839">
        <v>1089517</v>
      </c>
      <c r="L141" s="839">
        <v>1073092.5</v>
      </c>
      <c r="M141" s="839">
        <v>1054171.5</v>
      </c>
      <c r="N141" s="839">
        <v>1036127.5</v>
      </c>
      <c r="O141" s="839">
        <v>1019135</v>
      </c>
      <c r="P141" s="839">
        <v>1003914.5</v>
      </c>
      <c r="Q141" s="839">
        <v>989475.5</v>
      </c>
      <c r="R141" s="839">
        <v>974835.5</v>
      </c>
      <c r="S141" s="839">
        <v>960197.5</v>
      </c>
      <c r="T141" s="839">
        <v>946464.5</v>
      </c>
      <c r="U141" s="839">
        <v>934343</v>
      </c>
      <c r="V141" s="839">
        <v>924139.5</v>
      </c>
      <c r="W141" s="839">
        <v>915268.5</v>
      </c>
      <c r="X141" s="839">
        <v>906338.5</v>
      </c>
      <c r="Y141" s="839">
        <v>897136</v>
      </c>
      <c r="Z141" s="839">
        <v>887468</v>
      </c>
      <c r="AA141" s="839">
        <v>877388</v>
      </c>
      <c r="AB141" s="839">
        <v>866928.5</v>
      </c>
      <c r="AC141" s="839">
        <v>856567</v>
      </c>
      <c r="AD141" s="839">
        <v>846216</v>
      </c>
      <c r="AE141" s="839">
        <v>835872</v>
      </c>
      <c r="AF141" s="839">
        <v>825755.5</v>
      </c>
      <c r="AG141" s="839">
        <v>815270</v>
      </c>
      <c r="AH141" s="840"/>
      <c r="AI141" s="840"/>
      <c r="AJ141" s="840"/>
      <c r="AK141" s="840"/>
      <c r="AL141" s="840"/>
      <c r="AM141" s="840"/>
      <c r="AN141" s="840"/>
      <c r="AO141" s="840"/>
      <c r="AP141" s="840"/>
      <c r="AQ141" s="840"/>
      <c r="AR141" s="840"/>
      <c r="AS141" s="840"/>
      <c r="AT141" s="840"/>
    </row>
    <row r="142" spans="3:46" x14ac:dyDescent="0.2">
      <c r="C142" s="843" t="s">
        <v>472</v>
      </c>
      <c r="D142" s="858">
        <v>1382406.5</v>
      </c>
      <c r="E142" s="853">
        <v>1359688.5</v>
      </c>
      <c r="F142" s="853">
        <v>1341683</v>
      </c>
      <c r="G142" s="853">
        <v>1327704.5</v>
      </c>
      <c r="H142" s="853">
        <v>1316483.5</v>
      </c>
      <c r="I142" s="853">
        <v>1305401</v>
      </c>
      <c r="J142" s="853">
        <v>1304247</v>
      </c>
      <c r="K142" s="853">
        <v>1303883</v>
      </c>
      <c r="L142" s="853">
        <v>1289999.5</v>
      </c>
      <c r="M142" s="853">
        <v>1273685.5</v>
      </c>
      <c r="N142" s="853">
        <v>1258805</v>
      </c>
      <c r="O142" s="853">
        <v>1244332.5</v>
      </c>
      <c r="P142" s="853">
        <v>1230989</v>
      </c>
      <c r="Q142" s="853">
        <v>1217130.5</v>
      </c>
      <c r="R142" s="853">
        <v>1201161.5</v>
      </c>
      <c r="S142" s="853">
        <v>1184551</v>
      </c>
      <c r="T142" s="853">
        <v>1168654.5</v>
      </c>
      <c r="U142" s="853">
        <v>1153641</v>
      </c>
      <c r="V142" s="853">
        <v>1140356</v>
      </c>
      <c r="W142" s="853">
        <v>1128725</v>
      </c>
      <c r="X142" s="853">
        <v>1117576</v>
      </c>
      <c r="Y142" s="853">
        <v>1106597.5</v>
      </c>
      <c r="Z142" s="853">
        <v>1095354</v>
      </c>
      <c r="AA142" s="853">
        <v>1084146</v>
      </c>
      <c r="AB142" s="853">
        <v>1073284.5</v>
      </c>
      <c r="AC142" s="853">
        <v>1062574.5</v>
      </c>
      <c r="AD142" s="853">
        <v>1051322.5</v>
      </c>
      <c r="AE142" s="853">
        <v>1039612.5</v>
      </c>
      <c r="AF142" s="853">
        <v>1028008.5</v>
      </c>
      <c r="AG142" s="853">
        <v>1016065</v>
      </c>
      <c r="AH142" s="854"/>
      <c r="AI142" s="854"/>
      <c r="AJ142" s="854"/>
      <c r="AK142" s="854"/>
      <c r="AL142" s="854"/>
      <c r="AM142" s="854"/>
      <c r="AN142" s="854"/>
      <c r="AO142" s="854"/>
      <c r="AP142" s="854"/>
      <c r="AQ142" s="854"/>
      <c r="AR142" s="854"/>
      <c r="AS142" s="854"/>
      <c r="AT142" s="854"/>
    </row>
  </sheetData>
  <mergeCells count="1">
    <mergeCell ref="B1:F1"/>
  </mergeCells>
  <hyperlinks>
    <hyperlink ref="B1" location="'Satura rādītājs'!A1" display="ATGRIEZTIES UZ SATURA RĀDĪTĀJU" xr:uid="{6CB72D25-F55C-4475-9135-A37D4E90F5C8}"/>
  </hyperlinks>
  <pageMargins left="0.2" right="0.19" top="0.27" bottom="0.46" header="0.17" footer="0.17"/>
  <pageSetup paperSize="9" scale="52" orientation="landscape" r:id="rId1"/>
  <headerFooter alignWithMargins="0">
    <oddFooter>&amp;L&amp;12European Commission
DG Ecfin Unit C5&amp;C&amp;D &amp;T&amp;R&amp;P(&amp;N)
&amp;Z&amp;F
&amp;A</oddFooter>
  </headerFooter>
  <colBreaks count="1" manualBreakCount="1">
    <brk id="23" min="5" max="124" man="1"/>
  </colBreaks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F90DC-5F6E-4A73-81C1-F6DDA6B9B76D}">
  <sheetPr codeName="Sheet110"/>
  <dimension ref="A1:T29"/>
  <sheetViews>
    <sheetView workbookViewId="0">
      <pane xSplit="1" ySplit="5" topLeftCell="B6" activePane="bottomRight" state="frozen"/>
      <selection pane="topRight" activeCell="I28" sqref="I28"/>
      <selection pane="bottomLeft" activeCell="I28" sqref="I28"/>
      <selection pane="bottomRight" activeCell="H2" sqref="H2"/>
    </sheetView>
  </sheetViews>
  <sheetFormatPr defaultColWidth="8.42578125" defaultRowHeight="15" outlineLevelRow="1" x14ac:dyDescent="0.25"/>
  <cols>
    <col min="1" max="1" width="10.85546875" style="660" customWidth="1"/>
    <col min="2" max="7" width="10.85546875" style="860" customWidth="1"/>
    <col min="8" max="8" width="10.85546875" style="660" customWidth="1"/>
    <col min="9" max="10" width="10.85546875" style="860" customWidth="1"/>
    <col min="11" max="19" width="10.85546875" style="660" customWidth="1"/>
    <col min="21" max="16384" width="8.42578125" style="660"/>
  </cols>
  <sheetData>
    <row r="1" spans="1:20" ht="18.75" x14ac:dyDescent="0.25">
      <c r="A1" s="1426" t="s">
        <v>84</v>
      </c>
      <c r="B1" s="1426"/>
      <c r="C1" s="1426"/>
      <c r="D1" s="1426"/>
      <c r="E1" s="1426"/>
      <c r="F1" s="1426"/>
    </row>
    <row r="2" spans="1:20" ht="23.25" x14ac:dyDescent="0.25">
      <c r="A2" s="1135"/>
    </row>
    <row r="3" spans="1:20" s="244" customFormat="1" ht="21" thickBot="1" x14ac:dyDescent="0.35">
      <c r="A3" s="244" t="s">
        <v>473</v>
      </c>
      <c r="B3" s="793"/>
      <c r="C3" s="793"/>
      <c r="D3" s="793"/>
      <c r="E3" s="793"/>
      <c r="F3" s="793"/>
      <c r="G3" s="793"/>
      <c r="I3" s="793"/>
      <c r="J3" s="793"/>
    </row>
    <row r="4" spans="1:20" ht="28.7" customHeight="1" x14ac:dyDescent="0.25">
      <c r="A4" s="1196"/>
      <c r="B4" s="1619" t="s">
        <v>474</v>
      </c>
      <c r="C4" s="1620"/>
      <c r="D4" s="1620"/>
      <c r="E4" s="1620"/>
      <c r="F4" s="1620"/>
      <c r="G4" s="1620"/>
      <c r="H4" s="1620"/>
      <c r="I4" s="1620"/>
      <c r="J4" s="1620"/>
      <c r="K4" s="1620"/>
      <c r="L4" s="1620"/>
      <c r="M4" s="1621"/>
      <c r="N4" s="1616" t="s">
        <v>475</v>
      </c>
      <c r="O4" s="1617"/>
      <c r="P4" s="1617"/>
      <c r="Q4" s="1617"/>
      <c r="R4" s="1617"/>
      <c r="S4" s="1618"/>
      <c r="T4" s="1"/>
    </row>
    <row r="5" spans="1:20" s="861" customFormat="1" ht="78.75" x14ac:dyDescent="0.25">
      <c r="A5" s="1200" t="s">
        <v>127</v>
      </c>
      <c r="B5" s="1184" t="s">
        <v>476</v>
      </c>
      <c r="C5" s="1185" t="s">
        <v>477</v>
      </c>
      <c r="D5" s="1185" t="s">
        <v>478</v>
      </c>
      <c r="E5" s="1185" t="s">
        <v>479</v>
      </c>
      <c r="F5" s="1185" t="s">
        <v>480</v>
      </c>
      <c r="G5" s="1185" t="s">
        <v>481</v>
      </c>
      <c r="H5" s="1185" t="s">
        <v>482</v>
      </c>
      <c r="I5" s="1185" t="s">
        <v>483</v>
      </c>
      <c r="J5" s="1185" t="s">
        <v>484</v>
      </c>
      <c r="K5" s="1183" t="s">
        <v>485</v>
      </c>
      <c r="L5" s="1185" t="s">
        <v>486</v>
      </c>
      <c r="M5" s="1186" t="s">
        <v>487</v>
      </c>
      <c r="N5" s="1184" t="s">
        <v>488</v>
      </c>
      <c r="O5" s="1185" t="s">
        <v>489</v>
      </c>
      <c r="P5" s="1185" t="s">
        <v>490</v>
      </c>
      <c r="Q5" s="1185" t="s">
        <v>491</v>
      </c>
      <c r="R5" s="1185" t="s">
        <v>492</v>
      </c>
      <c r="S5" s="1186" t="s">
        <v>493</v>
      </c>
    </row>
    <row r="6" spans="1:20" outlineLevel="1" x14ac:dyDescent="0.25">
      <c r="A6" s="1197">
        <v>2022</v>
      </c>
      <c r="B6" s="1190">
        <v>-0.39410000000000001</v>
      </c>
      <c r="C6" s="1191">
        <v>1.0348999999999999</v>
      </c>
      <c r="D6" s="1191">
        <v>0.90710000000000002</v>
      </c>
      <c r="E6" s="1191">
        <v>1.6732</v>
      </c>
      <c r="F6" s="1191">
        <v>1.6980999999999999</v>
      </c>
      <c r="G6" s="1191">
        <v>17.244700000000002</v>
      </c>
      <c r="H6" s="1191">
        <v>1.9419999999999999</v>
      </c>
      <c r="I6" s="1188" t="s">
        <v>281</v>
      </c>
      <c r="J6" s="1188">
        <v>6.9305000000000003</v>
      </c>
      <c r="K6" s="1188">
        <v>904.72469999999998</v>
      </c>
      <c r="L6" s="1188" t="s">
        <v>281</v>
      </c>
      <c r="M6" s="1189">
        <v>542.78499999999997</v>
      </c>
      <c r="N6" s="1187" t="s">
        <v>281</v>
      </c>
      <c r="O6" s="1188" t="s">
        <v>281</v>
      </c>
      <c r="P6" s="1188" t="s">
        <v>281</v>
      </c>
      <c r="Q6" s="1188" t="s">
        <v>281</v>
      </c>
      <c r="R6" s="1188" t="s">
        <v>281</v>
      </c>
      <c r="S6" s="1189" t="s">
        <v>281</v>
      </c>
    </row>
    <row r="7" spans="1:20" outlineLevel="1" x14ac:dyDescent="0.25">
      <c r="A7" s="1198">
        <f>A6+1</f>
        <v>2023</v>
      </c>
      <c r="B7" s="1190">
        <v>-0.13139999999999999</v>
      </c>
      <c r="C7" s="1191">
        <v>1.0351999999999999</v>
      </c>
      <c r="D7" s="1191">
        <v>0.76259999999999994</v>
      </c>
      <c r="E7" s="1191">
        <v>1.7011000000000001</v>
      </c>
      <c r="F7" s="1191">
        <v>1.9074</v>
      </c>
      <c r="G7" s="1191">
        <v>9.3241999999999994</v>
      </c>
      <c r="H7" s="1191">
        <v>1.7978000000000001</v>
      </c>
      <c r="I7" s="1188" t="s">
        <v>281</v>
      </c>
      <c r="J7" s="1188">
        <v>6.6280999999999999</v>
      </c>
      <c r="K7" s="1188">
        <v>898.62869999999998</v>
      </c>
      <c r="L7" s="1188">
        <f>Table1_1[[#This Row],[Bezdarba līmenis (20-64y)]]-J6</f>
        <v>-0.30240000000000045</v>
      </c>
      <c r="M7" s="1189">
        <v>544.03610000000003</v>
      </c>
      <c r="N7" s="1187">
        <v>1.21E-2</v>
      </c>
      <c r="O7" s="1188">
        <v>-1.6999999999999999E-3</v>
      </c>
      <c r="P7" s="1188">
        <v>1.6999999999999999E-3</v>
      </c>
      <c r="Q7" s="1188">
        <v>3.8E-3</v>
      </c>
      <c r="R7" s="1188">
        <v>8.2000000000000007E-3</v>
      </c>
      <c r="S7" s="1189">
        <v>5.0000000000000001E-3</v>
      </c>
    </row>
    <row r="8" spans="1:20" x14ac:dyDescent="0.25">
      <c r="A8" s="1197">
        <f t="shared" ref="A8:A29" si="0">A7+1</f>
        <v>2024</v>
      </c>
      <c r="B8" s="1190">
        <v>2.7199999999999998E-2</v>
      </c>
      <c r="C8" s="1191">
        <v>1.0766</v>
      </c>
      <c r="D8" s="1191">
        <v>0.78110000000000002</v>
      </c>
      <c r="E8" s="1191">
        <v>2.9144999999999999</v>
      </c>
      <c r="F8" s="1191">
        <v>2.0684</v>
      </c>
      <c r="G8" s="1191">
        <v>1.7075</v>
      </c>
      <c r="H8" s="1191">
        <v>1.8576999999999999</v>
      </c>
      <c r="I8" s="1188" t="s">
        <v>281</v>
      </c>
      <c r="J8" s="1188">
        <v>6.3293999999999997</v>
      </c>
      <c r="K8" s="1188">
        <v>883.36220000000003</v>
      </c>
      <c r="L8" s="1188">
        <f>Table1_1[[#This Row],[Bezdarba līmenis (20-64y)]]-J7</f>
        <v>-0.29870000000000019</v>
      </c>
      <c r="M8" s="1189">
        <v>534.75639999999999</v>
      </c>
      <c r="N8" s="1187">
        <v>2.3800000000000002E-2</v>
      </c>
      <c r="O8" s="1188">
        <v>-3.3E-3</v>
      </c>
      <c r="P8" s="1188">
        <v>3.3E-3</v>
      </c>
      <c r="Q8" s="1188">
        <v>7.4000000000000003E-3</v>
      </c>
      <c r="R8" s="1188">
        <v>1.61E-2</v>
      </c>
      <c r="S8" s="1189">
        <v>7.4000000000000003E-3</v>
      </c>
    </row>
    <row r="9" spans="1:20" x14ac:dyDescent="0.25">
      <c r="A9" s="1198">
        <f t="shared" si="0"/>
        <v>2025</v>
      </c>
      <c r="B9" s="1190">
        <v>-0.17119999999999999</v>
      </c>
      <c r="C9" s="1191">
        <v>1.2778</v>
      </c>
      <c r="D9" s="1191">
        <v>0.94159999999999999</v>
      </c>
      <c r="E9" s="1191">
        <v>3.1981999999999999</v>
      </c>
      <c r="F9" s="1191">
        <v>2.069</v>
      </c>
      <c r="G9" s="1191">
        <v>1.8049999999999999</v>
      </c>
      <c r="H9" s="1191">
        <v>2.2195</v>
      </c>
      <c r="I9" s="1191">
        <v>5.4130916349434788</v>
      </c>
      <c r="J9" s="1191">
        <v>6.2708000000000004</v>
      </c>
      <c r="K9" s="1191">
        <v>868.26480000000004</v>
      </c>
      <c r="L9" s="1191">
        <f>Table1_1[[#This Row],[Bezdarba līmenis (20-64y)]]-J8</f>
        <v>-5.8599999999999319E-2</v>
      </c>
      <c r="M9" s="1192">
        <v>537.59789999999998</v>
      </c>
      <c r="N9" s="1190">
        <v>3.5700000000000003E-2</v>
      </c>
      <c r="O9" s="1191">
        <v>-4.4999999999999997E-3</v>
      </c>
      <c r="P9" s="1191">
        <v>4.4999999999999997E-3</v>
      </c>
      <c r="Q9" s="1191">
        <v>1.1299999999999999E-2</v>
      </c>
      <c r="R9" s="1191">
        <v>2.3800000000000002E-2</v>
      </c>
      <c r="S9" s="1192">
        <v>1.01E-2</v>
      </c>
    </row>
    <row r="10" spans="1:20" x14ac:dyDescent="0.25">
      <c r="A10" s="1197">
        <f t="shared" si="0"/>
        <v>2026</v>
      </c>
      <c r="B10" s="1190">
        <v>-1.1384000000000001</v>
      </c>
      <c r="C10" s="1191">
        <v>1.4276</v>
      </c>
      <c r="D10" s="1191">
        <v>1.3416999999999999</v>
      </c>
      <c r="E10" s="1191">
        <v>2.6152000000000002</v>
      </c>
      <c r="F10" s="1191">
        <v>1.4550000000000001</v>
      </c>
      <c r="G10" s="1191">
        <v>1.9025000000000001</v>
      </c>
      <c r="H10" s="1191">
        <v>2.7692999999999999</v>
      </c>
      <c r="I10" s="1191">
        <v>5.5374772915143033</v>
      </c>
      <c r="J10" s="1191">
        <v>6.2484000000000002</v>
      </c>
      <c r="K10" s="1191">
        <v>853.61680000000001</v>
      </c>
      <c r="L10" s="1191">
        <f>Table1_1[[#This Row],[Bezdarba līmenis (20-64y)]]-J9</f>
        <v>-2.2400000000000198E-2</v>
      </c>
      <c r="M10" s="1192">
        <v>539.69039999999995</v>
      </c>
      <c r="N10" s="1190">
        <v>4.8500000000000001E-2</v>
      </c>
      <c r="O10" s="1191">
        <v>-5.7000000000000002E-3</v>
      </c>
      <c r="P10" s="1191">
        <v>5.7000000000000002E-3</v>
      </c>
      <c r="Q10" s="1191">
        <v>1.55E-2</v>
      </c>
      <c r="R10" s="1191">
        <v>3.2000000000000001E-2</v>
      </c>
      <c r="S10" s="1192">
        <v>1.2999999999999999E-2</v>
      </c>
    </row>
    <row r="11" spans="1:20" x14ac:dyDescent="0.25">
      <c r="A11" s="1198">
        <f t="shared" si="0"/>
        <v>2027</v>
      </c>
      <c r="B11" s="1190">
        <v>-1.3167</v>
      </c>
      <c r="C11" s="1191">
        <v>1.5429999999999999</v>
      </c>
      <c r="D11" s="1191">
        <v>1.4247000000000001</v>
      </c>
      <c r="E11" s="1191">
        <v>2.5427</v>
      </c>
      <c r="F11" s="1191">
        <v>1.3338000000000001</v>
      </c>
      <c r="G11" s="1191">
        <v>2</v>
      </c>
      <c r="H11" s="1191">
        <v>2.9676999999999998</v>
      </c>
      <c r="I11" s="1191">
        <v>5.3491465534514449</v>
      </c>
      <c r="J11" s="1191">
        <v>6.2285000000000004</v>
      </c>
      <c r="K11" s="1191">
        <v>839.99969999999996</v>
      </c>
      <c r="L11" s="1191">
        <f>Table1_1[[#This Row],[Bezdarba līmenis (20-64y)]]-J10</f>
        <v>-1.9899999999999807E-2</v>
      </c>
      <c r="M11" s="1192">
        <v>541.16629999999998</v>
      </c>
      <c r="N11" s="1190">
        <v>6.3299999999999995E-2</v>
      </c>
      <c r="O11" s="1191">
        <v>-7.7999999999999996E-3</v>
      </c>
      <c r="P11" s="1191">
        <v>7.7999999999999996E-3</v>
      </c>
      <c r="Q11" s="1191">
        <v>2.01E-2</v>
      </c>
      <c r="R11" s="1191">
        <v>4.1599999999999998E-2</v>
      </c>
      <c r="S11" s="1192">
        <v>1.3899999999999999E-2</v>
      </c>
    </row>
    <row r="12" spans="1:20" x14ac:dyDescent="0.25">
      <c r="A12" s="1197">
        <f t="shared" si="0"/>
        <v>2028</v>
      </c>
      <c r="B12" s="1190">
        <v>-1.4689000000000001</v>
      </c>
      <c r="C12" s="1191">
        <v>1.6395</v>
      </c>
      <c r="D12" s="1191">
        <v>1.3971</v>
      </c>
      <c r="E12" s="1191">
        <v>2.6177000000000001</v>
      </c>
      <c r="F12" s="1191">
        <v>1.3821000000000001</v>
      </c>
      <c r="G12" s="1191">
        <v>2</v>
      </c>
      <c r="H12" s="1191">
        <v>3.0366</v>
      </c>
      <c r="I12" s="1191">
        <v>4.9514091524351489</v>
      </c>
      <c r="J12" s="1191">
        <v>6.3528000000000002</v>
      </c>
      <c r="K12" s="1191">
        <v>828.03899999999999</v>
      </c>
      <c r="L12" s="1191">
        <f>Table1_1[[#This Row],[Bezdarba līmenis (20-64y)]]-J11</f>
        <v>0.12429999999999986</v>
      </c>
      <c r="M12" s="1192">
        <v>541.81709999999998</v>
      </c>
      <c r="N12" s="1190">
        <v>7.8100000000000003E-2</v>
      </c>
      <c r="O12" s="1191">
        <v>-9.4000000000000004E-3</v>
      </c>
      <c r="P12" s="1191">
        <v>9.4999999999999998E-3</v>
      </c>
      <c r="Q12" s="1191">
        <v>2.47E-2</v>
      </c>
      <c r="R12" s="1191">
        <v>5.11E-2</v>
      </c>
      <c r="S12" s="1192">
        <v>1.4999999999999999E-2</v>
      </c>
    </row>
    <row r="13" spans="1:20" x14ac:dyDescent="0.25">
      <c r="A13" s="1198">
        <f t="shared" si="0"/>
        <v>2029</v>
      </c>
      <c r="B13" s="1190">
        <v>-1.5452999999999999</v>
      </c>
      <c r="C13" s="1191">
        <v>1.7190000000000001</v>
      </c>
      <c r="D13" s="1191">
        <v>1.3656999999999999</v>
      </c>
      <c r="E13" s="1191">
        <v>2.6566999999999998</v>
      </c>
      <c r="F13" s="1191">
        <v>1.4258</v>
      </c>
      <c r="G13" s="1191">
        <v>2</v>
      </c>
      <c r="H13" s="1191">
        <v>3.0847000000000002</v>
      </c>
      <c r="I13" s="1191">
        <v>5.0781639556953806</v>
      </c>
      <c r="J13" s="1191">
        <v>6.5396000000000001</v>
      </c>
      <c r="K13" s="1191">
        <v>816.99130000000002</v>
      </c>
      <c r="L13" s="1191">
        <f>Table1_1[[#This Row],[Bezdarba līmenis (20-64y)]]-J12</f>
        <v>0.18679999999999986</v>
      </c>
      <c r="M13" s="1192">
        <v>541.35590000000002</v>
      </c>
      <c r="N13" s="1190">
        <v>9.3799999999999994E-2</v>
      </c>
      <c r="O13" s="1191">
        <v>-1.12E-2</v>
      </c>
      <c r="P13" s="1191">
        <v>1.12E-2</v>
      </c>
      <c r="Q13" s="1191">
        <v>2.9499999999999998E-2</v>
      </c>
      <c r="R13" s="1191">
        <v>6.0999999999999999E-2</v>
      </c>
      <c r="S13" s="1192">
        <v>1.67E-2</v>
      </c>
    </row>
    <row r="14" spans="1:20" x14ac:dyDescent="0.25">
      <c r="A14" s="1197">
        <f t="shared" si="0"/>
        <v>2030</v>
      </c>
      <c r="B14" s="1190">
        <v>-1.6211</v>
      </c>
      <c r="C14" s="1191">
        <v>1.7675000000000001</v>
      </c>
      <c r="D14" s="1191">
        <v>1.3511</v>
      </c>
      <c r="E14" s="1191">
        <v>2.6406999999999998</v>
      </c>
      <c r="F14" s="1191">
        <v>1.4177999999999999</v>
      </c>
      <c r="G14" s="1191">
        <v>2</v>
      </c>
      <c r="H14" s="1191">
        <v>3.1185999999999998</v>
      </c>
      <c r="I14" s="1191">
        <v>5.150808739208812</v>
      </c>
      <c r="J14" s="1191">
        <v>6.7502000000000004</v>
      </c>
      <c r="K14" s="1191">
        <v>805.92049999999995</v>
      </c>
      <c r="L14" s="1191">
        <f>Table1_1[[#This Row],[Bezdarba līmenis (20-64y)]]-J13</f>
        <v>0.21060000000000034</v>
      </c>
      <c r="M14" s="1192">
        <v>540.63419999999996</v>
      </c>
      <c r="N14" s="1190">
        <v>0.1104</v>
      </c>
      <c r="O14" s="1191">
        <v>-1.2999999999999999E-2</v>
      </c>
      <c r="P14" s="1191">
        <v>1.2999999999999999E-2</v>
      </c>
      <c r="Q14" s="1191">
        <v>3.4500000000000003E-2</v>
      </c>
      <c r="R14" s="1191">
        <v>7.1400000000000005E-2</v>
      </c>
      <c r="S14" s="1192">
        <v>1.9599999999999999E-2</v>
      </c>
    </row>
    <row r="15" spans="1:20" x14ac:dyDescent="0.25">
      <c r="A15" s="1198">
        <f t="shared" si="0"/>
        <v>2031</v>
      </c>
      <c r="B15" s="1190">
        <v>-1.6335</v>
      </c>
      <c r="C15" s="1191">
        <v>1.8091999999999999</v>
      </c>
      <c r="D15" s="1191">
        <v>1.3246</v>
      </c>
      <c r="E15" s="1191">
        <v>2.6444999999999999</v>
      </c>
      <c r="F15" s="1191">
        <v>1.4386000000000001</v>
      </c>
      <c r="G15" s="1191">
        <v>2</v>
      </c>
      <c r="H15" s="1191">
        <v>3.1337999999999999</v>
      </c>
      <c r="I15" s="1191">
        <v>5.1856704823397104</v>
      </c>
      <c r="J15" s="1191">
        <v>6.9686000000000003</v>
      </c>
      <c r="K15" s="1191">
        <v>795.23829999999998</v>
      </c>
      <c r="L15" s="1191">
        <f>Table1_1[[#This Row],[Bezdarba līmenis (20-64y)]]-J14</f>
        <v>0.21839999999999993</v>
      </c>
      <c r="M15" s="1192">
        <v>539.89959999999996</v>
      </c>
      <c r="N15" s="1190">
        <v>0.12790000000000001</v>
      </c>
      <c r="O15" s="1191">
        <v>-1.47E-2</v>
      </c>
      <c r="P15" s="1191">
        <v>1.4800000000000001E-2</v>
      </c>
      <c r="Q15" s="1191">
        <v>3.9699999999999999E-2</v>
      </c>
      <c r="R15" s="1191">
        <v>8.2199999999999995E-2</v>
      </c>
      <c r="S15" s="1192">
        <v>2.07E-2</v>
      </c>
    </row>
    <row r="16" spans="1:20" x14ac:dyDescent="0.25">
      <c r="A16" s="1197">
        <f t="shared" si="0"/>
        <v>2032</v>
      </c>
      <c r="B16" s="1190">
        <v>-1.5921000000000001</v>
      </c>
      <c r="C16" s="1191">
        <v>1.8629</v>
      </c>
      <c r="D16" s="1191">
        <v>1.2874000000000001</v>
      </c>
      <c r="E16" s="1191">
        <v>2.6863999999999999</v>
      </c>
      <c r="F16" s="1191">
        <v>1.5074000000000001</v>
      </c>
      <c r="G16" s="1191">
        <v>2</v>
      </c>
      <c r="H16" s="1191">
        <v>3.1501999999999999</v>
      </c>
      <c r="I16" s="1191">
        <v>5.2126791534623074</v>
      </c>
      <c r="J16" s="1191">
        <v>7.1924000000000001</v>
      </c>
      <c r="K16" s="1191">
        <v>784.46169999999995</v>
      </c>
      <c r="L16" s="1191">
        <f>Table1_1[[#This Row],[Bezdarba līmenis (20-64y)]]-J15</f>
        <v>0.22379999999999978</v>
      </c>
      <c r="M16" s="1192">
        <v>539.32230000000004</v>
      </c>
      <c r="N16" s="1190">
        <v>0.14660000000000001</v>
      </c>
      <c r="O16" s="1191">
        <v>-1.6500000000000001E-2</v>
      </c>
      <c r="P16" s="1191">
        <v>1.66E-2</v>
      </c>
      <c r="Q16" s="1191">
        <v>4.5199999999999997E-2</v>
      </c>
      <c r="R16" s="1191">
        <v>9.3799999999999994E-2</v>
      </c>
      <c r="S16" s="1192">
        <v>2.29E-2</v>
      </c>
    </row>
    <row r="17" spans="1:19" x14ac:dyDescent="0.25">
      <c r="A17" s="1198">
        <f t="shared" si="0"/>
        <v>2033</v>
      </c>
      <c r="B17" s="1190">
        <v>-1.4778</v>
      </c>
      <c r="C17" s="1191">
        <v>1.8065</v>
      </c>
      <c r="D17" s="1191">
        <v>1.1621999999999999</v>
      </c>
      <c r="E17" s="1191">
        <v>2.6301999999999999</v>
      </c>
      <c r="F17" s="1191">
        <v>1.4845999999999999</v>
      </c>
      <c r="G17" s="1191">
        <v>2</v>
      </c>
      <c r="H17" s="1191">
        <v>2.9687000000000001</v>
      </c>
      <c r="I17" s="1191">
        <v>5.066934851064997</v>
      </c>
      <c r="J17" s="1191">
        <v>7.0881999999999996</v>
      </c>
      <c r="K17" s="1191">
        <v>773.87390000000005</v>
      </c>
      <c r="L17" s="1191">
        <f>Table1_1[[#This Row],[Bezdarba līmenis (20-64y)]]-J16</f>
        <v>-0.10420000000000051</v>
      </c>
      <c r="M17" s="1192">
        <v>538.70630000000006</v>
      </c>
      <c r="N17" s="1190">
        <v>0.16639999999999999</v>
      </c>
      <c r="O17" s="1191">
        <v>-1.8200000000000001E-2</v>
      </c>
      <c r="P17" s="1191">
        <v>1.8599999999999998E-2</v>
      </c>
      <c r="Q17" s="1191">
        <v>5.0799999999999998E-2</v>
      </c>
      <c r="R17" s="1191">
        <v>0.106</v>
      </c>
      <c r="S17" s="1192">
        <v>2.35E-2</v>
      </c>
    </row>
    <row r="18" spans="1:19" x14ac:dyDescent="0.25">
      <c r="A18" s="1197">
        <f t="shared" si="0"/>
        <v>2034</v>
      </c>
      <c r="B18" s="1190">
        <v>-1.3633999999999999</v>
      </c>
      <c r="C18" s="1191">
        <v>1.7501</v>
      </c>
      <c r="D18" s="1191">
        <v>1.0947</v>
      </c>
      <c r="E18" s="1191">
        <v>2.5449000000000002</v>
      </c>
      <c r="F18" s="1191">
        <v>1.4775</v>
      </c>
      <c r="G18" s="1191">
        <v>2</v>
      </c>
      <c r="H18" s="1191">
        <v>2.8448000000000002</v>
      </c>
      <c r="I18" s="1191">
        <v>4.9378180293638607</v>
      </c>
      <c r="J18" s="1191">
        <v>7.0976999999999997</v>
      </c>
      <c r="K18" s="1191">
        <v>764.24770000000001</v>
      </c>
      <c r="L18" s="1191">
        <f>Table1_1[[#This Row],[Bezdarba līmenis (20-64y)]]-J17</f>
        <v>9.5000000000000639E-3</v>
      </c>
      <c r="M18" s="1192">
        <v>537.87059999999997</v>
      </c>
      <c r="N18" s="1190">
        <v>0.1875</v>
      </c>
      <c r="O18" s="1191">
        <v>-1.9699999999999999E-2</v>
      </c>
      <c r="P18" s="1191">
        <v>2.07E-2</v>
      </c>
      <c r="Q18" s="1191">
        <v>5.67E-2</v>
      </c>
      <c r="R18" s="1191">
        <v>0.11899999999999999</v>
      </c>
      <c r="S18" s="1192">
        <v>2.3800000000000002E-2</v>
      </c>
    </row>
    <row r="19" spans="1:19" x14ac:dyDescent="0.25">
      <c r="A19" s="1198">
        <f t="shared" si="0"/>
        <v>2035</v>
      </c>
      <c r="B19" s="1190">
        <v>-1.2490000000000001</v>
      </c>
      <c r="C19" s="1191">
        <v>1.6937</v>
      </c>
      <c r="D19" s="1191">
        <v>1.0327</v>
      </c>
      <c r="E19" s="1191">
        <v>2.4670000000000001</v>
      </c>
      <c r="F19" s="1191">
        <v>1.476</v>
      </c>
      <c r="G19" s="1191">
        <v>2</v>
      </c>
      <c r="H19" s="1191">
        <v>2.7263999999999999</v>
      </c>
      <c r="I19" s="1191">
        <v>4.8146577347344621</v>
      </c>
      <c r="J19" s="1191">
        <v>7.0583999999999998</v>
      </c>
      <c r="K19" s="1191">
        <v>755.95410000000004</v>
      </c>
      <c r="L19" s="1191">
        <f>Table1_1[[#This Row],[Bezdarba līmenis (20-64y)]]-J18</f>
        <v>-3.9299999999999891E-2</v>
      </c>
      <c r="M19" s="1192">
        <v>537.57550000000003</v>
      </c>
      <c r="N19" s="1190">
        <v>0.21</v>
      </c>
      <c r="O19" s="1191">
        <v>-2.0899999999999998E-2</v>
      </c>
      <c r="P19" s="1191">
        <v>2.2499999999999999E-2</v>
      </c>
      <c r="Q19" s="1191">
        <v>6.2899999999999998E-2</v>
      </c>
      <c r="R19" s="1191">
        <v>0.1328</v>
      </c>
      <c r="S19" s="1192">
        <v>2.5700000000000001E-2</v>
      </c>
    </row>
    <row r="20" spans="1:19" x14ac:dyDescent="0.25">
      <c r="A20" s="1197">
        <f t="shared" si="0"/>
        <v>2036</v>
      </c>
      <c r="B20" s="1190">
        <v>-1.1347</v>
      </c>
      <c r="C20" s="1191">
        <v>1.6373</v>
      </c>
      <c r="D20" s="1191">
        <v>0.97540000000000004</v>
      </c>
      <c r="E20" s="1191">
        <v>2.4420999999999999</v>
      </c>
      <c r="F20" s="1191">
        <v>1.4791000000000001</v>
      </c>
      <c r="G20" s="1191">
        <v>2</v>
      </c>
      <c r="H20" s="1191">
        <v>2.6128</v>
      </c>
      <c r="I20" s="1191">
        <v>4.6966346444576645</v>
      </c>
      <c r="J20" s="1191">
        <v>7.024</v>
      </c>
      <c r="K20" s="1191">
        <v>748.01239999999996</v>
      </c>
      <c r="L20" s="1191">
        <f>Table1_1[[#This Row],[Bezdarba līmenis (20-64y)]]-J19</f>
        <v>-3.4399999999999764E-2</v>
      </c>
      <c r="M20" s="1192">
        <v>537.79690000000005</v>
      </c>
      <c r="N20" s="1190">
        <v>0.23369999999999999</v>
      </c>
      <c r="O20" s="1191">
        <v>-2.2100000000000002E-2</v>
      </c>
      <c r="P20" s="1191">
        <v>2.4400000000000002E-2</v>
      </c>
      <c r="Q20" s="1191">
        <v>6.9199999999999998E-2</v>
      </c>
      <c r="R20" s="1191">
        <v>0.1472</v>
      </c>
      <c r="S20" s="1192">
        <v>2.7799999999999998E-2</v>
      </c>
    </row>
    <row r="21" spans="1:19" x14ac:dyDescent="0.25">
      <c r="A21" s="1198">
        <f t="shared" si="0"/>
        <v>2037</v>
      </c>
      <c r="B21" s="1190">
        <v>-1.0203</v>
      </c>
      <c r="C21" s="1191">
        <v>1.581</v>
      </c>
      <c r="D21" s="1191">
        <v>0.92220000000000002</v>
      </c>
      <c r="E21" s="1191">
        <v>2.4224999999999999</v>
      </c>
      <c r="F21" s="1191">
        <v>1.4863</v>
      </c>
      <c r="G21" s="1191">
        <v>2</v>
      </c>
      <c r="H21" s="1191">
        <v>2.5032000000000001</v>
      </c>
      <c r="I21" s="1191">
        <v>4.5830837508428202</v>
      </c>
      <c r="J21" s="1191">
        <v>6.9927999999999999</v>
      </c>
      <c r="K21" s="1191">
        <v>739.75390000000004</v>
      </c>
      <c r="L21" s="1191">
        <f>Table1_1[[#This Row],[Bezdarba līmenis (20-64y)]]-J20</f>
        <v>-3.1200000000000117E-2</v>
      </c>
      <c r="M21" s="1192">
        <v>538.03639999999996</v>
      </c>
      <c r="N21" s="1190">
        <v>0.25879999999999997</v>
      </c>
      <c r="O21" s="1191">
        <v>-2.3199999999999998E-2</v>
      </c>
      <c r="P21" s="1191">
        <v>2.6100000000000002E-2</v>
      </c>
      <c r="Q21" s="1191">
        <v>7.5899999999999995E-2</v>
      </c>
      <c r="R21" s="1191">
        <v>0.1623</v>
      </c>
      <c r="S21" s="1192">
        <v>3.0599999999999999E-2</v>
      </c>
    </row>
    <row r="22" spans="1:19" x14ac:dyDescent="0.25">
      <c r="A22" s="1197">
        <f t="shared" si="0"/>
        <v>2038</v>
      </c>
      <c r="B22" s="1190">
        <v>-0.99050000000000005</v>
      </c>
      <c r="C22" s="1191">
        <v>1.5246</v>
      </c>
      <c r="D22" s="1191">
        <v>0.88570000000000004</v>
      </c>
      <c r="E22" s="1191">
        <v>2.3357000000000001</v>
      </c>
      <c r="F22" s="1191">
        <v>1.4229000000000001</v>
      </c>
      <c r="G22" s="1191">
        <v>2</v>
      </c>
      <c r="H22" s="1191">
        <v>2.4102000000000001</v>
      </c>
      <c r="I22" s="1191">
        <v>4.4862829772728041</v>
      </c>
      <c r="J22" s="1191">
        <v>6.9587000000000003</v>
      </c>
      <c r="K22" s="1191">
        <v>732.0838</v>
      </c>
      <c r="L22" s="1191">
        <f>Table1_1[[#This Row],[Bezdarba līmenis (20-64y)]]-J21</f>
        <v>-3.4099999999999575E-2</v>
      </c>
      <c r="M22" s="1192">
        <v>538.03589999999997</v>
      </c>
      <c r="N22" s="1190">
        <v>0.28499999999999998</v>
      </c>
      <c r="O22" s="1191">
        <v>-2.4299999999999999E-2</v>
      </c>
      <c r="P22" s="1191">
        <v>2.7799999999999998E-2</v>
      </c>
      <c r="Q22" s="1191">
        <v>8.2799999999999999E-2</v>
      </c>
      <c r="R22" s="1191">
        <v>0.17780000000000001</v>
      </c>
      <c r="S22" s="1192">
        <v>3.5999999999999997E-2</v>
      </c>
    </row>
    <row r="23" spans="1:19" x14ac:dyDescent="0.25">
      <c r="A23" s="1198">
        <f t="shared" si="0"/>
        <v>2039</v>
      </c>
      <c r="B23" s="1190">
        <v>-1.0074000000000001</v>
      </c>
      <c r="C23" s="1191">
        <v>1.4681999999999999</v>
      </c>
      <c r="D23" s="1191">
        <v>0.85119999999999996</v>
      </c>
      <c r="E23" s="1191">
        <v>2.2071999999999998</v>
      </c>
      <c r="F23" s="1191">
        <v>1.3146</v>
      </c>
      <c r="G23" s="1191">
        <v>2</v>
      </c>
      <c r="H23" s="1191">
        <v>2.3193999999999999</v>
      </c>
      <c r="I23" s="1191">
        <v>4.3926067499116428</v>
      </c>
      <c r="J23" s="1191">
        <v>6.9222000000000001</v>
      </c>
      <c r="K23" s="1191">
        <v>724.31809999999996</v>
      </c>
      <c r="L23" s="1191">
        <f>Table1_1[[#This Row],[Bezdarba līmenis (20-64y)]]-J22</f>
        <v>-3.6500000000000199E-2</v>
      </c>
      <c r="M23" s="1192">
        <v>537.92669999999998</v>
      </c>
      <c r="N23" s="1190">
        <v>0.313</v>
      </c>
      <c r="O23" s="1191">
        <v>-2.5100000000000001E-2</v>
      </c>
      <c r="P23" s="1191">
        <v>2.9399999999999999E-2</v>
      </c>
      <c r="Q23" s="1191">
        <v>9.0200000000000002E-2</v>
      </c>
      <c r="R23" s="1191">
        <v>0.19409999999999999</v>
      </c>
      <c r="S23" s="1192">
        <v>3.7100000000000001E-2</v>
      </c>
    </row>
    <row r="24" spans="1:19" x14ac:dyDescent="0.25">
      <c r="A24" s="1197">
        <f t="shared" si="0"/>
        <v>2040</v>
      </c>
      <c r="B24" s="1190">
        <v>-1.0112000000000001</v>
      </c>
      <c r="C24" s="1191">
        <v>1.4117999999999999</v>
      </c>
      <c r="D24" s="1191">
        <v>0.80889999999999995</v>
      </c>
      <c r="E24" s="1191">
        <v>2.0821000000000001</v>
      </c>
      <c r="F24" s="1191">
        <v>1.2121</v>
      </c>
      <c r="G24" s="1191">
        <v>2</v>
      </c>
      <c r="H24" s="1191">
        <v>2.2206999999999999</v>
      </c>
      <c r="I24" s="1191">
        <v>4.2909343057787153</v>
      </c>
      <c r="J24" s="1191">
        <v>6.8827999999999996</v>
      </c>
      <c r="K24" s="1191">
        <v>716.79049999999995</v>
      </c>
      <c r="L24" s="1191">
        <f>Table1_1[[#This Row],[Bezdarba līmenis (20-64y)]]-J23</f>
        <v>-3.9400000000000546E-2</v>
      </c>
      <c r="M24" s="1192">
        <v>537.678</v>
      </c>
      <c r="N24" s="1190">
        <v>0.34239999999999998</v>
      </c>
      <c r="O24" s="1191">
        <v>-2.5999999999999999E-2</v>
      </c>
      <c r="P24" s="1191">
        <v>3.1099999999999999E-2</v>
      </c>
      <c r="Q24" s="1191">
        <v>9.7900000000000001E-2</v>
      </c>
      <c r="R24" s="1191">
        <v>0.21099999999999999</v>
      </c>
      <c r="S24" s="1192">
        <v>4.1399999999999999E-2</v>
      </c>
    </row>
    <row r="25" spans="1:19" x14ac:dyDescent="0.25">
      <c r="A25" s="1198">
        <f t="shared" si="0"/>
        <v>2041</v>
      </c>
      <c r="B25" s="1190">
        <v>-1.0543</v>
      </c>
      <c r="C25" s="1191">
        <v>1.4016</v>
      </c>
      <c r="D25" s="1191">
        <v>0.78510000000000002</v>
      </c>
      <c r="E25" s="1191">
        <v>1.9846999999999999</v>
      </c>
      <c r="F25" s="1191">
        <v>1.1342000000000001</v>
      </c>
      <c r="G25" s="1191">
        <v>2</v>
      </c>
      <c r="H25" s="1191">
        <v>2.1867000000000001</v>
      </c>
      <c r="I25" s="1191">
        <v>4.2560753601925905</v>
      </c>
      <c r="J25" s="1191">
        <v>6.8445</v>
      </c>
      <c r="K25" s="1191">
        <v>709.23149999999998</v>
      </c>
      <c r="L25" s="1191">
        <f>Table1_1[[#This Row],[Bezdarba līmenis (20-64y)]]-J24</f>
        <v>-3.8299999999999557E-2</v>
      </c>
      <c r="M25" s="1192">
        <v>537.14769999999999</v>
      </c>
      <c r="N25" s="1190">
        <v>0.3735</v>
      </c>
      <c r="O25" s="1191">
        <v>-2.7E-2</v>
      </c>
      <c r="P25" s="1191">
        <v>3.2800000000000003E-2</v>
      </c>
      <c r="Q25" s="1191">
        <v>0.106</v>
      </c>
      <c r="R25" s="1191">
        <v>0.22869999999999999</v>
      </c>
      <c r="S25" s="1192">
        <v>4.19E-2</v>
      </c>
    </row>
    <row r="26" spans="1:19" x14ac:dyDescent="0.25">
      <c r="A26" s="1197">
        <f t="shared" si="0"/>
        <v>2042</v>
      </c>
      <c r="B26" s="1190">
        <v>-1.1142000000000001</v>
      </c>
      <c r="C26" s="1191">
        <v>1.3914</v>
      </c>
      <c r="D26" s="1191">
        <v>0.75760000000000005</v>
      </c>
      <c r="E26" s="1191">
        <v>1.8717999999999999</v>
      </c>
      <c r="F26" s="1191">
        <v>1.0373000000000001</v>
      </c>
      <c r="G26" s="1191">
        <v>2</v>
      </c>
      <c r="H26" s="1191">
        <v>2.149</v>
      </c>
      <c r="I26" s="1191">
        <v>4.2191957980108663</v>
      </c>
      <c r="J26" s="1191">
        <v>6.8063000000000002</v>
      </c>
      <c r="K26" s="1191">
        <v>701.18050000000005</v>
      </c>
      <c r="L26" s="1191">
        <f>Table1_1[[#This Row],[Bezdarba līmenis (20-64y)]]-J25</f>
        <v>-3.819999999999979E-2</v>
      </c>
      <c r="M26" s="1192">
        <v>536.22839999999997</v>
      </c>
      <c r="N26" s="1190">
        <v>0.40639999999999998</v>
      </c>
      <c r="O26" s="1191">
        <v>-2.81E-2</v>
      </c>
      <c r="P26" s="1191">
        <v>3.44E-2</v>
      </c>
      <c r="Q26" s="1191">
        <v>0.1144</v>
      </c>
      <c r="R26" s="1191">
        <v>0.2472</v>
      </c>
      <c r="S26" s="1192">
        <v>4.6399999999999997E-2</v>
      </c>
    </row>
    <row r="27" spans="1:19" x14ac:dyDescent="0.25">
      <c r="A27" s="1198">
        <f t="shared" si="0"/>
        <v>2043</v>
      </c>
      <c r="B27" s="1190">
        <v>-1.1506000000000001</v>
      </c>
      <c r="C27" s="1191">
        <v>1.3812</v>
      </c>
      <c r="D27" s="1191">
        <v>0.75229999999999997</v>
      </c>
      <c r="E27" s="1191">
        <v>1.8063</v>
      </c>
      <c r="F27" s="1191">
        <v>0.98480000000000001</v>
      </c>
      <c r="G27" s="1191">
        <v>2</v>
      </c>
      <c r="H27" s="1191">
        <v>2.1335000000000002</v>
      </c>
      <c r="I27" s="1191">
        <v>4.2033918289369643</v>
      </c>
      <c r="J27" s="1191">
        <v>6.7648999999999999</v>
      </c>
      <c r="K27" s="1191">
        <v>692.98080000000004</v>
      </c>
      <c r="L27" s="1191">
        <f>Table1_1[[#This Row],[Bezdarba līmenis (20-64y)]]-J26</f>
        <v>-4.1400000000000325E-2</v>
      </c>
      <c r="M27" s="1192">
        <v>535.23620000000005</v>
      </c>
      <c r="N27" s="1190">
        <v>0.44109999999999999</v>
      </c>
      <c r="O27" s="1191">
        <v>-2.92E-2</v>
      </c>
      <c r="P27" s="1191">
        <v>3.5900000000000001E-2</v>
      </c>
      <c r="Q27" s="1191">
        <v>0.1232</v>
      </c>
      <c r="R27" s="1191">
        <v>0.26650000000000001</v>
      </c>
      <c r="S27" s="1192">
        <v>5.4699999999999999E-2</v>
      </c>
    </row>
    <row r="28" spans="1:19" x14ac:dyDescent="0.25">
      <c r="A28" s="1197">
        <f t="shared" si="0"/>
        <v>2044</v>
      </c>
      <c r="B28" s="1190">
        <v>-1.1975</v>
      </c>
      <c r="C28" s="1191">
        <v>1.3709</v>
      </c>
      <c r="D28" s="1191">
        <v>0.74709999999999999</v>
      </c>
      <c r="E28" s="1191">
        <v>1.7319</v>
      </c>
      <c r="F28" s="1191">
        <v>0.92259999999999998</v>
      </c>
      <c r="G28" s="1191">
        <v>2</v>
      </c>
      <c r="H28" s="1191">
        <v>2.1181000000000001</v>
      </c>
      <c r="I28" s="1191">
        <v>4.1887905204360143</v>
      </c>
      <c r="J28" s="1191">
        <v>6.7251000000000003</v>
      </c>
      <c r="K28" s="1191">
        <v>684.5154</v>
      </c>
      <c r="L28" s="1191">
        <f>Table1_1[[#This Row],[Bezdarba līmenis (20-64y)]]-J27</f>
        <v>-3.9799999999999613E-2</v>
      </c>
      <c r="M28" s="1192">
        <v>534.49080000000004</v>
      </c>
      <c r="N28" s="1190">
        <v>0.47810000000000002</v>
      </c>
      <c r="O28" s="1191">
        <v>-3.04E-2</v>
      </c>
      <c r="P28" s="1191">
        <v>3.73E-2</v>
      </c>
      <c r="Q28" s="1191">
        <v>0.13239999999999999</v>
      </c>
      <c r="R28" s="1191">
        <v>0.28699999999999998</v>
      </c>
      <c r="S28" s="1192">
        <v>6.2600000000000003E-2</v>
      </c>
    </row>
    <row r="29" spans="1:19" ht="15.75" thickBot="1" x14ac:dyDescent="0.3">
      <c r="A29" s="1199">
        <f t="shared" si="0"/>
        <v>2045</v>
      </c>
      <c r="B29" s="1193">
        <v>-1.2591000000000001</v>
      </c>
      <c r="C29" s="1194">
        <v>1.3607</v>
      </c>
      <c r="D29" s="1194">
        <v>0.74199999999999999</v>
      </c>
      <c r="E29" s="1194">
        <v>1.6427</v>
      </c>
      <c r="F29" s="1194">
        <v>0.84509999999999996</v>
      </c>
      <c r="G29" s="1194">
        <v>2</v>
      </c>
      <c r="H29" s="1194">
        <v>2.1027</v>
      </c>
      <c r="I29" s="1194">
        <v>4.1736939706606302</v>
      </c>
      <c r="J29" s="1194">
        <v>6.6851000000000003</v>
      </c>
      <c r="K29" s="1194">
        <v>675.70659999999998</v>
      </c>
      <c r="L29" s="1194">
        <f>Table1_1[[#This Row],[Bezdarba līmenis (20-64y)]]-J28</f>
        <v>-4.0000000000000036E-2</v>
      </c>
      <c r="M29" s="1195">
        <v>534.19560000000001</v>
      </c>
      <c r="N29" s="1193">
        <v>0.51739999999999997</v>
      </c>
      <c r="O29" s="1194">
        <v>-3.1600000000000003E-2</v>
      </c>
      <c r="P29" s="1194">
        <v>3.8699999999999998E-2</v>
      </c>
      <c r="Q29" s="1194">
        <v>0.14199999999999999</v>
      </c>
      <c r="R29" s="1194">
        <v>0.30859999999999999</v>
      </c>
      <c r="S29" s="1195">
        <v>7.1300000000000002E-2</v>
      </c>
    </row>
  </sheetData>
  <mergeCells count="3">
    <mergeCell ref="N4:S4"/>
    <mergeCell ref="A1:F1"/>
    <mergeCell ref="B4:M4"/>
  </mergeCells>
  <phoneticPr fontId="12" type="noConversion"/>
  <hyperlinks>
    <hyperlink ref="A1" location="'Satura rādītājs'!A1" display="ATGRIEZTIES UZ SATURA RĀDĪTĀJU" xr:uid="{48C09A8E-52BE-491E-957B-9FD82D7F9C59}"/>
  </hyperlinks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993A4-5D22-4C2E-B70D-F4FC179530D7}">
  <sheetPr codeName="Sheet1"/>
  <dimension ref="A1:BF108"/>
  <sheetViews>
    <sheetView topLeftCell="E1" zoomScale="94" zoomScaleNormal="94" workbookViewId="0">
      <selection activeCell="A3" sqref="A3"/>
    </sheetView>
  </sheetViews>
  <sheetFormatPr defaultColWidth="8.42578125" defaultRowHeight="15" outlineLevelRow="1" x14ac:dyDescent="0.25"/>
  <cols>
    <col min="1" max="1" width="15.42578125" style="862" customWidth="1"/>
    <col min="2" max="2" width="18.42578125" style="862" bestFit="1" customWidth="1"/>
    <col min="3" max="3" width="20" style="862" customWidth="1"/>
    <col min="4" max="20" width="9.42578125" style="862" bestFit="1" customWidth="1"/>
    <col min="21" max="22" width="10.42578125" style="862" bestFit="1" customWidth="1"/>
    <col min="23" max="36" width="9.42578125" style="862" bestFit="1" customWidth="1"/>
    <col min="37" max="37" width="8.85546875" style="862" bestFit="1" customWidth="1"/>
    <col min="38" max="48" width="9.42578125" style="862" bestFit="1" customWidth="1"/>
    <col min="49" max="49" width="8.85546875" style="862" bestFit="1" customWidth="1"/>
    <col min="50" max="50" width="8.42578125" style="862"/>
    <col min="51" max="51" width="19.42578125" style="862" customWidth="1"/>
    <col min="52" max="58" width="9.85546875" style="862" bestFit="1" customWidth="1"/>
    <col min="59" max="16384" width="8.42578125" style="862"/>
  </cols>
  <sheetData>
    <row r="1" spans="1:58" ht="18.75" x14ac:dyDescent="0.25">
      <c r="A1" s="1426" t="s">
        <v>84</v>
      </c>
      <c r="B1" s="1426"/>
      <c r="C1" s="1426"/>
    </row>
    <row r="2" spans="1:58" ht="23.25" x14ac:dyDescent="0.25">
      <c r="A2" s="1135"/>
    </row>
    <row r="3" spans="1:58" ht="20.25" x14ac:dyDescent="0.3">
      <c r="A3" s="1011" t="s">
        <v>494</v>
      </c>
    </row>
    <row r="5" spans="1:58" ht="18.75" x14ac:dyDescent="0.3">
      <c r="A5" s="706"/>
      <c r="B5" s="707"/>
      <c r="C5" s="707"/>
      <c r="D5" s="707"/>
      <c r="E5" s="707"/>
      <c r="F5" s="707"/>
      <c r="G5" s="707"/>
      <c r="H5" s="707"/>
      <c r="I5" s="707"/>
      <c r="J5" s="707"/>
      <c r="K5" s="707"/>
      <c r="L5" s="707"/>
      <c r="M5" s="707"/>
      <c r="N5" s="707"/>
      <c r="O5" s="1528" t="s">
        <v>495</v>
      </c>
      <c r="P5" s="1529"/>
      <c r="Q5" s="1529"/>
      <c r="R5" s="1529"/>
      <c r="S5" s="1529"/>
      <c r="T5" s="1529"/>
      <c r="U5" s="1529"/>
      <c r="V5" s="1529"/>
      <c r="W5" s="1529"/>
      <c r="X5" s="1529"/>
      <c r="Y5" s="1529"/>
      <c r="Z5" s="1529"/>
      <c r="AA5" s="1529"/>
      <c r="AB5" s="1529"/>
      <c r="AC5" s="1529"/>
      <c r="AD5" s="1529"/>
      <c r="AE5" s="1529"/>
      <c r="AF5" s="1529"/>
      <c r="AG5" s="1529"/>
      <c r="AH5" s="1529"/>
      <c r="AI5" s="1529"/>
      <c r="AJ5" s="1529"/>
      <c r="AK5" s="1529"/>
      <c r="AL5" s="1530"/>
      <c r="AM5" s="1530"/>
      <c r="AN5" s="1530"/>
      <c r="AO5" s="1530"/>
      <c r="AP5" s="1530"/>
      <c r="AQ5" s="1530"/>
      <c r="AR5" s="1530"/>
      <c r="AS5" s="1530"/>
      <c r="AT5" s="1530"/>
      <c r="AU5" s="1530"/>
      <c r="AV5" s="1530"/>
      <c r="AW5" s="1531"/>
      <c r="AY5" s="708" t="s">
        <v>360</v>
      </c>
      <c r="AZ5" s="708"/>
      <c r="BA5" s="709"/>
      <c r="BB5" s="709"/>
      <c r="BC5" s="709"/>
      <c r="BD5" s="709"/>
      <c r="BE5" s="709"/>
      <c r="BF5" s="709"/>
    </row>
    <row r="6" spans="1:58" ht="19.5" thickBot="1" x14ac:dyDescent="0.3">
      <c r="A6" s="710" t="s">
        <v>295</v>
      </c>
      <c r="B6" s="711" t="s">
        <v>296</v>
      </c>
      <c r="C6" s="711" t="s">
        <v>372</v>
      </c>
      <c r="D6" s="1629" t="s">
        <v>346</v>
      </c>
      <c r="E6" s="1629"/>
      <c r="F6" s="1629"/>
      <c r="G6" s="1629"/>
      <c r="H6" s="1629"/>
      <c r="I6" s="1629"/>
      <c r="J6" s="1629"/>
      <c r="K6" s="1629"/>
      <c r="L6" s="1629"/>
      <c r="M6" s="1629"/>
      <c r="N6" s="1629"/>
      <c r="O6" s="1623" t="s">
        <v>345</v>
      </c>
      <c r="P6" s="1624"/>
      <c r="Q6" s="1624"/>
      <c r="R6" s="1624"/>
      <c r="S6" s="1624"/>
      <c r="T6" s="1624"/>
      <c r="U6" s="1627"/>
      <c r="V6" s="1627"/>
      <c r="W6" s="1627"/>
      <c r="X6" s="1627"/>
      <c r="Y6" s="1627"/>
      <c r="Z6" s="1625" t="s">
        <v>361</v>
      </c>
      <c r="AA6" s="1625"/>
      <c r="AB6" s="1625"/>
      <c r="AC6" s="1625"/>
      <c r="AD6" s="1625"/>
      <c r="AE6" s="1625"/>
      <c r="AF6" s="1628"/>
      <c r="AG6" s="1628"/>
      <c r="AH6" s="1628"/>
      <c r="AI6" s="1628"/>
      <c r="AJ6" s="1628"/>
      <c r="AK6" s="1626"/>
      <c r="AL6" s="1542" t="s">
        <v>230</v>
      </c>
      <c r="AM6" s="1524"/>
      <c r="AN6" s="1524"/>
      <c r="AO6" s="1524"/>
      <c r="AP6" s="1524"/>
      <c r="AQ6" s="1524"/>
      <c r="AR6" s="1524"/>
      <c r="AS6" s="1524"/>
      <c r="AT6" s="1524"/>
      <c r="AU6" s="1524"/>
      <c r="AV6" s="1524"/>
      <c r="AW6" s="1541"/>
      <c r="AY6" s="131"/>
      <c r="AZ6" s="131"/>
      <c r="BA6" s="131"/>
      <c r="BB6" s="131"/>
      <c r="BC6" s="131"/>
      <c r="BD6" s="131"/>
      <c r="BE6" s="131"/>
      <c r="BF6" s="131"/>
    </row>
    <row r="7" spans="1:58" ht="21.75" thickBot="1" x14ac:dyDescent="0.3">
      <c r="A7" s="641"/>
      <c r="B7" s="652"/>
      <c r="C7" s="652"/>
      <c r="D7" s="863">
        <v>2018</v>
      </c>
      <c r="E7" s="864">
        <v>2019</v>
      </c>
      <c r="F7" s="864">
        <v>2020</v>
      </c>
      <c r="G7" s="864">
        <v>2021</v>
      </c>
      <c r="H7" s="864">
        <v>2022</v>
      </c>
      <c r="I7" s="865">
        <v>2023</v>
      </c>
      <c r="J7" s="866">
        <v>2025</v>
      </c>
      <c r="K7" s="867">
        <v>2030</v>
      </c>
      <c r="L7" s="867">
        <v>2035</v>
      </c>
      <c r="M7" s="867">
        <v>2040</v>
      </c>
      <c r="N7" s="867">
        <v>2045</v>
      </c>
      <c r="O7" s="868">
        <v>2018</v>
      </c>
      <c r="P7" s="868">
        <v>2019</v>
      </c>
      <c r="Q7" s="868">
        <v>2020</v>
      </c>
      <c r="R7" s="868">
        <v>2021</v>
      </c>
      <c r="S7" s="868">
        <v>2022</v>
      </c>
      <c r="T7" s="869">
        <v>2023</v>
      </c>
      <c r="U7" s="866">
        <v>2025</v>
      </c>
      <c r="V7" s="867">
        <v>2030</v>
      </c>
      <c r="W7" s="867">
        <v>2035</v>
      </c>
      <c r="X7" s="867">
        <v>2040</v>
      </c>
      <c r="Y7" s="867">
        <v>2045</v>
      </c>
      <c r="Z7" s="870">
        <v>2018</v>
      </c>
      <c r="AA7" s="868">
        <v>2019</v>
      </c>
      <c r="AB7" s="868">
        <v>2020</v>
      </c>
      <c r="AC7" s="868">
        <v>2021</v>
      </c>
      <c r="AD7" s="868">
        <v>2022</v>
      </c>
      <c r="AE7" s="869">
        <v>2023</v>
      </c>
      <c r="AF7" s="866">
        <v>2025</v>
      </c>
      <c r="AG7" s="867">
        <v>2030</v>
      </c>
      <c r="AH7" s="867">
        <v>2035</v>
      </c>
      <c r="AI7" s="867">
        <v>2040</v>
      </c>
      <c r="AJ7" s="867">
        <v>2045</v>
      </c>
      <c r="AK7" s="871" t="s">
        <v>352</v>
      </c>
      <c r="AL7" s="870">
        <v>2018</v>
      </c>
      <c r="AM7" s="868">
        <v>2019</v>
      </c>
      <c r="AN7" s="868">
        <v>2020</v>
      </c>
      <c r="AO7" s="868">
        <v>2021</v>
      </c>
      <c r="AP7" s="868">
        <v>2022</v>
      </c>
      <c r="AQ7" s="868">
        <v>2023</v>
      </c>
      <c r="AR7" s="872">
        <v>2025</v>
      </c>
      <c r="AS7" s="872">
        <v>2030</v>
      </c>
      <c r="AT7" s="872">
        <v>2035</v>
      </c>
      <c r="AU7" s="872">
        <v>2040</v>
      </c>
      <c r="AV7" s="872">
        <v>2045</v>
      </c>
      <c r="AW7" s="873" t="s">
        <v>352</v>
      </c>
      <c r="AY7" s="874" t="s">
        <v>362</v>
      </c>
      <c r="AZ7" s="874">
        <v>2022</v>
      </c>
      <c r="BA7" s="874">
        <v>2023</v>
      </c>
      <c r="BB7" s="874">
        <v>2025</v>
      </c>
      <c r="BC7" s="874">
        <v>2030</v>
      </c>
      <c r="BD7" s="874">
        <v>2035</v>
      </c>
      <c r="BE7" s="874">
        <v>2040</v>
      </c>
      <c r="BF7" s="874">
        <v>2045</v>
      </c>
    </row>
    <row r="8" spans="1:58" ht="16.5" thickBot="1" x14ac:dyDescent="0.3">
      <c r="A8" s="875"/>
      <c r="B8" s="876"/>
      <c r="C8" s="876" t="s">
        <v>355</v>
      </c>
      <c r="D8" s="877">
        <f t="shared" ref="D8:I8" si="0">SUM(D9:D51)</f>
        <v>375931</v>
      </c>
      <c r="E8" s="878">
        <f t="shared" si="0"/>
        <v>376840</v>
      </c>
      <c r="F8" s="878">
        <f t="shared" si="0"/>
        <v>376731</v>
      </c>
      <c r="G8" s="878">
        <f t="shared" si="0"/>
        <v>376263</v>
      </c>
      <c r="H8" s="878">
        <f t="shared" si="0"/>
        <v>375173</v>
      </c>
      <c r="I8" s="878">
        <f t="shared" si="0"/>
        <v>379607</v>
      </c>
      <c r="J8" s="879">
        <v>376913</v>
      </c>
      <c r="K8" s="880">
        <v>338403</v>
      </c>
      <c r="L8" s="880">
        <v>297930</v>
      </c>
      <c r="M8" s="880">
        <v>266389</v>
      </c>
      <c r="N8" s="880">
        <v>254574</v>
      </c>
      <c r="O8" s="877">
        <f t="shared" ref="O8:T8" si="1">SUM(O9:O51)</f>
        <v>1169590</v>
      </c>
      <c r="P8" s="878">
        <f t="shared" si="1"/>
        <v>1154149</v>
      </c>
      <c r="Q8" s="878">
        <f t="shared" si="1"/>
        <v>1139531</v>
      </c>
      <c r="R8" s="878">
        <f t="shared" si="1"/>
        <v>1123262</v>
      </c>
      <c r="S8" s="878">
        <f t="shared" si="1"/>
        <v>1108961</v>
      </c>
      <c r="T8" s="878">
        <f t="shared" si="1"/>
        <v>1108483</v>
      </c>
      <c r="U8" s="881">
        <v>1082854</v>
      </c>
      <c r="V8" s="882">
        <v>1000448</v>
      </c>
      <c r="W8" s="882">
        <v>940947</v>
      </c>
      <c r="X8" s="882">
        <v>889114</v>
      </c>
      <c r="Y8" s="882">
        <v>835134</v>
      </c>
      <c r="Z8" s="883">
        <f t="shared" ref="Z8:AE8" si="2">SUM(Z9:Z51)</f>
        <v>388858</v>
      </c>
      <c r="AA8" s="883">
        <f t="shared" si="2"/>
        <v>388979</v>
      </c>
      <c r="AB8" s="883">
        <f t="shared" si="2"/>
        <v>391413</v>
      </c>
      <c r="AC8" s="883">
        <f t="shared" si="2"/>
        <v>393698</v>
      </c>
      <c r="AD8" s="883">
        <f t="shared" si="2"/>
        <v>391623</v>
      </c>
      <c r="AE8" s="878">
        <f t="shared" si="2"/>
        <v>394918</v>
      </c>
      <c r="AF8" s="884">
        <v>403322</v>
      </c>
      <c r="AG8" s="885">
        <v>417483</v>
      </c>
      <c r="AH8" s="885">
        <v>421884</v>
      </c>
      <c r="AI8" s="885">
        <v>431433</v>
      </c>
      <c r="AJ8" s="885">
        <v>433665</v>
      </c>
      <c r="AK8" s="886"/>
      <c r="AL8" s="883">
        <f t="shared" ref="AL8:AR8" si="3">SUM(AL9:AL51)</f>
        <v>1934379</v>
      </c>
      <c r="AM8" s="883">
        <f t="shared" si="3"/>
        <v>1919968</v>
      </c>
      <c r="AN8" s="883">
        <f t="shared" si="3"/>
        <v>1907675</v>
      </c>
      <c r="AO8" s="883">
        <f t="shared" si="3"/>
        <v>1893223</v>
      </c>
      <c r="AP8" s="883">
        <f t="shared" si="3"/>
        <v>1875757</v>
      </c>
      <c r="AQ8" s="878">
        <f t="shared" si="3"/>
        <v>1883008</v>
      </c>
      <c r="AR8" s="887">
        <f t="shared" si="3"/>
        <v>1863093</v>
      </c>
      <c r="AS8" s="888">
        <f t="shared" ref="AS8:AV8" si="4">SUM(AS9:AS51)</f>
        <v>1756333</v>
      </c>
      <c r="AT8" s="888">
        <f t="shared" si="4"/>
        <v>1660759</v>
      </c>
      <c r="AU8" s="888">
        <f t="shared" si="4"/>
        <v>1586938</v>
      </c>
      <c r="AV8" s="888">
        <f t="shared" si="4"/>
        <v>1523373</v>
      </c>
      <c r="AW8" s="889"/>
      <c r="AY8" s="890" t="s">
        <v>363</v>
      </c>
      <c r="AZ8" s="891">
        <v>1875757</v>
      </c>
      <c r="BA8" s="891">
        <v>1894146</v>
      </c>
      <c r="BB8" s="891">
        <v>1863089</v>
      </c>
      <c r="BC8" s="891">
        <v>1756334</v>
      </c>
      <c r="BD8" s="891">
        <v>1660761</v>
      </c>
      <c r="BE8" s="891">
        <v>1586936</v>
      </c>
      <c r="BF8" s="891">
        <v>1523373</v>
      </c>
    </row>
    <row r="9" spans="1:58" outlineLevel="1" x14ac:dyDescent="0.25">
      <c r="A9" s="892">
        <v>1</v>
      </c>
      <c r="B9" s="729" t="s">
        <v>307</v>
      </c>
      <c r="C9" s="893" t="s">
        <v>496</v>
      </c>
      <c r="D9" s="894">
        <v>15059</v>
      </c>
      <c r="E9" s="895">
        <v>15022</v>
      </c>
      <c r="F9" s="895">
        <v>14998</v>
      </c>
      <c r="G9" s="895">
        <v>14853</v>
      </c>
      <c r="H9" s="895">
        <v>14606</v>
      </c>
      <c r="I9" s="896">
        <v>14741</v>
      </c>
      <c r="J9" s="897">
        <f>ROUND(J$8*J58,0)</f>
        <v>14438</v>
      </c>
      <c r="K9" s="898">
        <f t="shared" ref="K9:N9" si="5">ROUND(K$8*K58,0)</f>
        <v>12962</v>
      </c>
      <c r="L9" s="898">
        <f t="shared" si="5"/>
        <v>11412</v>
      </c>
      <c r="M9" s="898">
        <f t="shared" si="5"/>
        <v>10204</v>
      </c>
      <c r="N9" s="898">
        <f t="shared" si="5"/>
        <v>9751</v>
      </c>
      <c r="O9" s="899">
        <v>49062</v>
      </c>
      <c r="P9" s="900">
        <v>48355</v>
      </c>
      <c r="Q9" s="900">
        <v>47719</v>
      </c>
      <c r="R9" s="900">
        <v>46705</v>
      </c>
      <c r="S9" s="900">
        <v>45777</v>
      </c>
      <c r="T9" s="901">
        <v>45329</v>
      </c>
      <c r="U9" s="897">
        <f>ROUND(U$8*U58,0)</f>
        <v>43990</v>
      </c>
      <c r="V9" s="898">
        <f t="shared" ref="V9:Y9" si="6">ROUND(V$8*V58,0)</f>
        <v>40642</v>
      </c>
      <c r="W9" s="898">
        <f t="shared" si="6"/>
        <v>38225</v>
      </c>
      <c r="X9" s="898">
        <f t="shared" si="6"/>
        <v>36119</v>
      </c>
      <c r="Y9" s="898">
        <f t="shared" si="6"/>
        <v>33927</v>
      </c>
      <c r="Z9" s="902">
        <v>18615</v>
      </c>
      <c r="AA9" s="903">
        <v>18717</v>
      </c>
      <c r="AB9" s="903">
        <v>18951</v>
      </c>
      <c r="AC9" s="903">
        <v>19069</v>
      </c>
      <c r="AD9" s="903">
        <v>18737</v>
      </c>
      <c r="AE9" s="904">
        <v>18780</v>
      </c>
      <c r="AF9" s="897">
        <f>ROUND(AF$8*AF58,0)</f>
        <v>19252</v>
      </c>
      <c r="AG9" s="898">
        <f t="shared" ref="AG9:AJ9" si="7">ROUND(AG$8*AG58,0)</f>
        <v>19928</v>
      </c>
      <c r="AH9" s="898">
        <f t="shared" si="7"/>
        <v>20138</v>
      </c>
      <c r="AI9" s="898">
        <f t="shared" si="7"/>
        <v>20594</v>
      </c>
      <c r="AJ9" s="898">
        <f t="shared" si="7"/>
        <v>20700</v>
      </c>
      <c r="AK9" s="905"/>
      <c r="AL9" s="902">
        <f t="shared" ref="AL9:AL51" si="8">D9+O9+Z9</f>
        <v>82736</v>
      </c>
      <c r="AM9" s="902">
        <f t="shared" ref="AM9:AM51" si="9">E9+P9+AA9</f>
        <v>82094</v>
      </c>
      <c r="AN9" s="902">
        <f t="shared" ref="AN9:AN51" si="10">F9+Q9+AB9</f>
        <v>81668</v>
      </c>
      <c r="AO9" s="902">
        <f t="shared" ref="AO9:AO51" si="11">G9+R9+AC9</f>
        <v>80627</v>
      </c>
      <c r="AP9" s="902">
        <f t="shared" ref="AP9:AP51" si="12">H9+S9+AD9</f>
        <v>79120</v>
      </c>
      <c r="AQ9" s="906">
        <f t="shared" ref="AQ9:AQ51" si="13">I9+T9+AE9</f>
        <v>78850</v>
      </c>
      <c r="AR9" s="907">
        <f t="shared" ref="AR9:AR51" si="14">J9+U9+AF9</f>
        <v>77680</v>
      </c>
      <c r="AS9" s="902">
        <f t="shared" ref="AS9:AS51" si="15">K9+V9+AG9</f>
        <v>73532</v>
      </c>
      <c r="AT9" s="902">
        <f t="shared" ref="AT9:AT51" si="16">L9+W9+AH9</f>
        <v>69775</v>
      </c>
      <c r="AU9" s="902">
        <f t="shared" ref="AU9:AU51" si="17">M9+X9+AI9</f>
        <v>66917</v>
      </c>
      <c r="AV9" s="902">
        <f t="shared" ref="AV9:AV51" si="18">N9+Y9+AJ9</f>
        <v>64378</v>
      </c>
      <c r="AW9" s="908"/>
      <c r="AY9" s="909" t="s">
        <v>364</v>
      </c>
      <c r="AZ9" s="909">
        <v>375173</v>
      </c>
      <c r="BA9" s="909">
        <v>383380</v>
      </c>
      <c r="BB9" s="909">
        <v>376913</v>
      </c>
      <c r="BC9" s="909">
        <v>338403</v>
      </c>
      <c r="BD9" s="909">
        <v>297930</v>
      </c>
      <c r="BE9" s="909">
        <v>266389</v>
      </c>
      <c r="BF9" s="909">
        <v>254574</v>
      </c>
    </row>
    <row r="10" spans="1:58" outlineLevel="1" x14ac:dyDescent="0.25">
      <c r="A10" s="910">
        <f>A9+1</f>
        <v>2</v>
      </c>
      <c r="B10" s="738" t="s">
        <v>309</v>
      </c>
      <c r="C10" s="911" t="s">
        <v>497</v>
      </c>
      <c r="D10" s="912">
        <v>12200</v>
      </c>
      <c r="E10" s="913">
        <v>12200</v>
      </c>
      <c r="F10" s="913">
        <v>12445</v>
      </c>
      <c r="G10" s="913">
        <v>12492</v>
      </c>
      <c r="H10" s="913">
        <v>12468</v>
      </c>
      <c r="I10" s="914">
        <v>12592</v>
      </c>
      <c r="J10" s="915">
        <f t="shared" ref="J10:N51" si="19">ROUND(J$8*J59,0)</f>
        <v>12711</v>
      </c>
      <c r="K10" s="916">
        <f t="shared" si="19"/>
        <v>11413</v>
      </c>
      <c r="L10" s="916">
        <f t="shared" si="19"/>
        <v>10048</v>
      </c>
      <c r="M10" s="916">
        <f t="shared" si="19"/>
        <v>8984</v>
      </c>
      <c r="N10" s="916">
        <f t="shared" si="19"/>
        <v>8586</v>
      </c>
      <c r="O10" s="917">
        <v>33119</v>
      </c>
      <c r="P10" s="918">
        <v>32752</v>
      </c>
      <c r="Q10" s="918">
        <v>32470</v>
      </c>
      <c r="R10" s="918">
        <v>32140</v>
      </c>
      <c r="S10" s="918">
        <v>31588</v>
      </c>
      <c r="T10" s="919">
        <v>31523</v>
      </c>
      <c r="U10" s="915">
        <f t="shared" ref="U10:Y25" si="20">ROUND(U$8*U59,0)</f>
        <v>30957</v>
      </c>
      <c r="V10" s="916">
        <f t="shared" si="20"/>
        <v>28601</v>
      </c>
      <c r="W10" s="916">
        <f t="shared" si="20"/>
        <v>26900</v>
      </c>
      <c r="X10" s="916">
        <f t="shared" si="20"/>
        <v>25418</v>
      </c>
      <c r="Y10" s="916">
        <f t="shared" si="20"/>
        <v>23875</v>
      </c>
      <c r="Z10" s="920">
        <v>10488</v>
      </c>
      <c r="AA10" s="921">
        <v>10513</v>
      </c>
      <c r="AB10" s="921">
        <v>10636</v>
      </c>
      <c r="AC10" s="921">
        <v>10704</v>
      </c>
      <c r="AD10" s="921">
        <v>10638</v>
      </c>
      <c r="AE10" s="922">
        <v>10721</v>
      </c>
      <c r="AF10" s="915">
        <f t="shared" ref="AF10:AJ10" si="21">ROUND(AF$8*AF59,0)</f>
        <v>11003</v>
      </c>
      <c r="AG10" s="916">
        <f t="shared" si="21"/>
        <v>11389</v>
      </c>
      <c r="AH10" s="916">
        <f t="shared" si="21"/>
        <v>11509</v>
      </c>
      <c r="AI10" s="916">
        <f t="shared" si="21"/>
        <v>11769</v>
      </c>
      <c r="AJ10" s="916">
        <f t="shared" si="21"/>
        <v>11830</v>
      </c>
      <c r="AK10" s="923"/>
      <c r="AL10" s="924">
        <f t="shared" si="8"/>
        <v>55807</v>
      </c>
      <c r="AM10" s="924">
        <f t="shared" si="9"/>
        <v>55465</v>
      </c>
      <c r="AN10" s="924">
        <f t="shared" si="10"/>
        <v>55551</v>
      </c>
      <c r="AO10" s="924">
        <f t="shared" si="11"/>
        <v>55336</v>
      </c>
      <c r="AP10" s="924">
        <f t="shared" si="12"/>
        <v>54694</v>
      </c>
      <c r="AQ10" s="925">
        <f t="shared" si="13"/>
        <v>54836</v>
      </c>
      <c r="AR10" s="926">
        <f t="shared" si="14"/>
        <v>54671</v>
      </c>
      <c r="AS10" s="924">
        <f t="shared" si="15"/>
        <v>51403</v>
      </c>
      <c r="AT10" s="924">
        <f t="shared" si="16"/>
        <v>48457</v>
      </c>
      <c r="AU10" s="924">
        <f t="shared" si="17"/>
        <v>46171</v>
      </c>
      <c r="AV10" s="924">
        <f t="shared" si="18"/>
        <v>44291</v>
      </c>
      <c r="AW10" s="927"/>
      <c r="AY10" s="909" t="s">
        <v>365</v>
      </c>
      <c r="AZ10" s="909">
        <v>1108961</v>
      </c>
      <c r="BA10" s="909">
        <v>1114817</v>
      </c>
      <c r="BB10" s="909">
        <v>1082854</v>
      </c>
      <c r="BC10" s="909">
        <v>1000448</v>
      </c>
      <c r="BD10" s="909">
        <v>940947</v>
      </c>
      <c r="BE10" s="909">
        <v>889114</v>
      </c>
      <c r="BF10" s="909">
        <v>835134</v>
      </c>
    </row>
    <row r="11" spans="1:58" outlineLevel="1" x14ac:dyDescent="0.25">
      <c r="A11" s="910">
        <f t="shared" ref="A11:A51" si="22">A10+1</f>
        <v>3</v>
      </c>
      <c r="B11" s="738" t="s">
        <v>305</v>
      </c>
      <c r="C11" s="911" t="s">
        <v>498</v>
      </c>
      <c r="D11" s="912">
        <v>9048</v>
      </c>
      <c r="E11" s="913">
        <v>9167</v>
      </c>
      <c r="F11" s="913">
        <v>9301</v>
      </c>
      <c r="G11" s="913">
        <v>9380</v>
      </c>
      <c r="H11" s="913">
        <v>9508</v>
      </c>
      <c r="I11" s="914">
        <v>9677</v>
      </c>
      <c r="J11" s="915">
        <f t="shared" si="19"/>
        <v>9855</v>
      </c>
      <c r="K11" s="916">
        <f t="shared" si="19"/>
        <v>8848</v>
      </c>
      <c r="L11" s="916">
        <f t="shared" si="19"/>
        <v>7790</v>
      </c>
      <c r="M11" s="916">
        <f t="shared" si="19"/>
        <v>6965</v>
      </c>
      <c r="N11" s="916">
        <f t="shared" si="19"/>
        <v>6656</v>
      </c>
      <c r="O11" s="917">
        <v>29799</v>
      </c>
      <c r="P11" s="918">
        <v>29780</v>
      </c>
      <c r="Q11" s="918">
        <v>29741</v>
      </c>
      <c r="R11" s="918">
        <v>29631</v>
      </c>
      <c r="S11" s="918">
        <v>29639</v>
      </c>
      <c r="T11" s="919">
        <v>29838</v>
      </c>
      <c r="U11" s="915">
        <f t="shared" si="20"/>
        <v>29835</v>
      </c>
      <c r="V11" s="916">
        <f t="shared" si="20"/>
        <v>27564</v>
      </c>
      <c r="W11" s="916">
        <f t="shared" si="20"/>
        <v>25925</v>
      </c>
      <c r="X11" s="916">
        <f t="shared" si="20"/>
        <v>24497</v>
      </c>
      <c r="Y11" s="916">
        <f t="shared" si="20"/>
        <v>23010</v>
      </c>
      <c r="Z11" s="920">
        <v>10678</v>
      </c>
      <c r="AA11" s="921">
        <v>10790</v>
      </c>
      <c r="AB11" s="921">
        <v>11039</v>
      </c>
      <c r="AC11" s="921">
        <v>11237</v>
      </c>
      <c r="AD11" s="921">
        <v>11414</v>
      </c>
      <c r="AE11" s="922">
        <v>11643</v>
      </c>
      <c r="AF11" s="915">
        <f t="shared" ref="AF11:AJ11" si="23">ROUND(AF$8*AF60,0)</f>
        <v>12227</v>
      </c>
      <c r="AG11" s="916">
        <f t="shared" si="23"/>
        <v>12656</v>
      </c>
      <c r="AH11" s="916">
        <f t="shared" si="23"/>
        <v>12789</v>
      </c>
      <c r="AI11" s="916">
        <f t="shared" si="23"/>
        <v>13079</v>
      </c>
      <c r="AJ11" s="916">
        <f t="shared" si="23"/>
        <v>13146</v>
      </c>
      <c r="AK11" s="923"/>
      <c r="AL11" s="924">
        <f t="shared" si="8"/>
        <v>49525</v>
      </c>
      <c r="AM11" s="924">
        <f t="shared" si="9"/>
        <v>49737</v>
      </c>
      <c r="AN11" s="924">
        <f t="shared" si="10"/>
        <v>50081</v>
      </c>
      <c r="AO11" s="924">
        <f t="shared" si="11"/>
        <v>50248</v>
      </c>
      <c r="AP11" s="924">
        <f t="shared" si="12"/>
        <v>50561</v>
      </c>
      <c r="AQ11" s="925">
        <f t="shared" si="13"/>
        <v>51158</v>
      </c>
      <c r="AR11" s="926">
        <f t="shared" si="14"/>
        <v>51917</v>
      </c>
      <c r="AS11" s="924">
        <f t="shared" si="15"/>
        <v>49068</v>
      </c>
      <c r="AT11" s="924">
        <f t="shared" si="16"/>
        <v>46504</v>
      </c>
      <c r="AU11" s="924">
        <f t="shared" si="17"/>
        <v>44541</v>
      </c>
      <c r="AV11" s="924">
        <f t="shared" si="18"/>
        <v>42812</v>
      </c>
      <c r="AW11" s="927"/>
      <c r="AY11" s="909" t="s">
        <v>366</v>
      </c>
      <c r="AZ11" s="909">
        <v>391623</v>
      </c>
      <c r="BA11" s="909">
        <v>395949</v>
      </c>
      <c r="BB11" s="909">
        <v>403322</v>
      </c>
      <c r="BC11" s="909">
        <v>417483</v>
      </c>
      <c r="BD11" s="909">
        <v>421884</v>
      </c>
      <c r="BE11" s="909">
        <v>431433</v>
      </c>
      <c r="BF11" s="909">
        <v>433665</v>
      </c>
    </row>
    <row r="12" spans="1:58" outlineLevel="1" x14ac:dyDescent="0.25">
      <c r="A12" s="910">
        <f t="shared" si="22"/>
        <v>4</v>
      </c>
      <c r="B12" s="738" t="s">
        <v>306</v>
      </c>
      <c r="C12" s="911" t="s">
        <v>499</v>
      </c>
      <c r="D12" s="912">
        <v>14659</v>
      </c>
      <c r="E12" s="913">
        <v>14784</v>
      </c>
      <c r="F12" s="913">
        <v>14780</v>
      </c>
      <c r="G12" s="913">
        <v>14701</v>
      </c>
      <c r="H12" s="913">
        <v>14585</v>
      </c>
      <c r="I12" s="914">
        <v>14560</v>
      </c>
      <c r="J12" s="915">
        <f t="shared" si="19"/>
        <v>14470</v>
      </c>
      <c r="K12" s="916">
        <f t="shared" si="19"/>
        <v>12992</v>
      </c>
      <c r="L12" s="916">
        <f t="shared" si="19"/>
        <v>11438</v>
      </c>
      <c r="M12" s="916">
        <f t="shared" si="19"/>
        <v>10227</v>
      </c>
      <c r="N12" s="916">
        <f t="shared" si="19"/>
        <v>9773</v>
      </c>
      <c r="O12" s="917">
        <v>39454</v>
      </c>
      <c r="P12" s="918">
        <v>39220</v>
      </c>
      <c r="Q12" s="918">
        <v>38857</v>
      </c>
      <c r="R12" s="918">
        <v>38574</v>
      </c>
      <c r="S12" s="918">
        <v>38202</v>
      </c>
      <c r="T12" s="919">
        <v>38032</v>
      </c>
      <c r="U12" s="915">
        <f t="shared" si="20"/>
        <v>37612</v>
      </c>
      <c r="V12" s="916">
        <f t="shared" si="20"/>
        <v>34750</v>
      </c>
      <c r="W12" s="916">
        <f t="shared" si="20"/>
        <v>32683</v>
      </c>
      <c r="X12" s="916">
        <f t="shared" si="20"/>
        <v>30883</v>
      </c>
      <c r="Y12" s="916">
        <f t="shared" si="20"/>
        <v>29008</v>
      </c>
      <c r="Z12" s="920">
        <v>14656</v>
      </c>
      <c r="AA12" s="921">
        <v>14670</v>
      </c>
      <c r="AB12" s="921">
        <v>14722</v>
      </c>
      <c r="AC12" s="921">
        <v>14689</v>
      </c>
      <c r="AD12" s="921">
        <v>14573</v>
      </c>
      <c r="AE12" s="922">
        <v>14496</v>
      </c>
      <c r="AF12" s="915">
        <f t="shared" ref="AF12:AJ12" si="24">ROUND(AF$8*AF61,0)</f>
        <v>14725</v>
      </c>
      <c r="AG12" s="916">
        <f t="shared" si="24"/>
        <v>15242</v>
      </c>
      <c r="AH12" s="916">
        <f t="shared" si="24"/>
        <v>15403</v>
      </c>
      <c r="AI12" s="916">
        <f t="shared" si="24"/>
        <v>15751</v>
      </c>
      <c r="AJ12" s="916">
        <f t="shared" si="24"/>
        <v>15833</v>
      </c>
      <c r="AK12" s="923"/>
      <c r="AL12" s="924">
        <f t="shared" si="8"/>
        <v>68769</v>
      </c>
      <c r="AM12" s="924">
        <f t="shared" si="9"/>
        <v>68674</v>
      </c>
      <c r="AN12" s="924">
        <f t="shared" si="10"/>
        <v>68359</v>
      </c>
      <c r="AO12" s="924">
        <f t="shared" si="11"/>
        <v>67964</v>
      </c>
      <c r="AP12" s="924">
        <f t="shared" si="12"/>
        <v>67360</v>
      </c>
      <c r="AQ12" s="925">
        <f t="shared" si="13"/>
        <v>67088</v>
      </c>
      <c r="AR12" s="926">
        <f t="shared" si="14"/>
        <v>66807</v>
      </c>
      <c r="AS12" s="924">
        <f t="shared" si="15"/>
        <v>62984</v>
      </c>
      <c r="AT12" s="924">
        <f t="shared" si="16"/>
        <v>59524</v>
      </c>
      <c r="AU12" s="924">
        <f t="shared" si="17"/>
        <v>56861</v>
      </c>
      <c r="AV12" s="924">
        <f t="shared" si="18"/>
        <v>54614</v>
      </c>
      <c r="AW12" s="927"/>
      <c r="AY12" s="928" t="s">
        <v>367</v>
      </c>
      <c r="AZ12" s="131"/>
      <c r="BA12" s="131"/>
      <c r="BB12" s="131"/>
      <c r="BC12" s="131"/>
      <c r="BD12" s="131"/>
      <c r="BE12" s="131"/>
      <c r="BF12" s="131"/>
    </row>
    <row r="13" spans="1:58" outlineLevel="1" x14ac:dyDescent="0.25">
      <c r="A13" s="910">
        <f t="shared" si="22"/>
        <v>5</v>
      </c>
      <c r="B13" s="738" t="s">
        <v>307</v>
      </c>
      <c r="C13" s="911" t="s">
        <v>500</v>
      </c>
      <c r="D13" s="912">
        <v>5320</v>
      </c>
      <c r="E13" s="913">
        <v>5337</v>
      </c>
      <c r="F13" s="913">
        <v>5352</v>
      </c>
      <c r="G13" s="913">
        <v>5298</v>
      </c>
      <c r="H13" s="913">
        <v>5268</v>
      </c>
      <c r="I13" s="914">
        <v>5280</v>
      </c>
      <c r="J13" s="915">
        <f t="shared" si="19"/>
        <v>5229</v>
      </c>
      <c r="K13" s="916">
        <f t="shared" si="19"/>
        <v>4695</v>
      </c>
      <c r="L13" s="916">
        <f t="shared" si="19"/>
        <v>4133</v>
      </c>
      <c r="M13" s="916">
        <f t="shared" si="19"/>
        <v>3696</v>
      </c>
      <c r="N13" s="916">
        <f t="shared" si="19"/>
        <v>3532</v>
      </c>
      <c r="O13" s="917">
        <v>16460</v>
      </c>
      <c r="P13" s="918">
        <v>16127</v>
      </c>
      <c r="Q13" s="918">
        <v>15828</v>
      </c>
      <c r="R13" s="918">
        <v>15531</v>
      </c>
      <c r="S13" s="918">
        <v>15244</v>
      </c>
      <c r="T13" s="919">
        <v>15098</v>
      </c>
      <c r="U13" s="915">
        <f t="shared" si="20"/>
        <v>14584</v>
      </c>
      <c r="V13" s="916">
        <f t="shared" si="20"/>
        <v>13474</v>
      </c>
      <c r="W13" s="916">
        <f t="shared" si="20"/>
        <v>12673</v>
      </c>
      <c r="X13" s="916">
        <f t="shared" si="20"/>
        <v>11975</v>
      </c>
      <c r="Y13" s="916">
        <f t="shared" si="20"/>
        <v>11248</v>
      </c>
      <c r="Z13" s="920">
        <v>5880</v>
      </c>
      <c r="AA13" s="921">
        <v>5896</v>
      </c>
      <c r="AB13" s="921">
        <v>5960</v>
      </c>
      <c r="AC13" s="921">
        <v>6010</v>
      </c>
      <c r="AD13" s="921">
        <v>5969</v>
      </c>
      <c r="AE13" s="922">
        <v>6000</v>
      </c>
      <c r="AF13" s="915">
        <f t="shared" ref="AF13:AJ13" si="25">ROUND(AF$8*AF62,0)</f>
        <v>6165</v>
      </c>
      <c r="AG13" s="916">
        <f t="shared" si="25"/>
        <v>6381</v>
      </c>
      <c r="AH13" s="916">
        <f t="shared" si="25"/>
        <v>6448</v>
      </c>
      <c r="AI13" s="916">
        <f t="shared" si="25"/>
        <v>6594</v>
      </c>
      <c r="AJ13" s="916">
        <f t="shared" si="25"/>
        <v>6628</v>
      </c>
      <c r="AK13" s="923"/>
      <c r="AL13" s="924">
        <f t="shared" si="8"/>
        <v>27660</v>
      </c>
      <c r="AM13" s="924">
        <f t="shared" si="9"/>
        <v>27360</v>
      </c>
      <c r="AN13" s="924">
        <f t="shared" si="10"/>
        <v>27140</v>
      </c>
      <c r="AO13" s="924">
        <f t="shared" si="11"/>
        <v>26839</v>
      </c>
      <c r="AP13" s="924">
        <f t="shared" si="12"/>
        <v>26481</v>
      </c>
      <c r="AQ13" s="925">
        <f t="shared" si="13"/>
        <v>26378</v>
      </c>
      <c r="AR13" s="926">
        <f t="shared" si="14"/>
        <v>25978</v>
      </c>
      <c r="AS13" s="924">
        <f t="shared" si="15"/>
        <v>24550</v>
      </c>
      <c r="AT13" s="924">
        <f t="shared" si="16"/>
        <v>23254</v>
      </c>
      <c r="AU13" s="924">
        <f t="shared" si="17"/>
        <v>22265</v>
      </c>
      <c r="AV13" s="924">
        <f t="shared" si="18"/>
        <v>21408</v>
      </c>
      <c r="AW13" s="927"/>
    </row>
    <row r="14" spans="1:58" outlineLevel="1" x14ac:dyDescent="0.25">
      <c r="A14" s="910">
        <f t="shared" si="22"/>
        <v>6</v>
      </c>
      <c r="B14" s="738" t="s">
        <v>305</v>
      </c>
      <c r="C14" s="911" t="s">
        <v>501</v>
      </c>
      <c r="D14" s="912">
        <v>116425</v>
      </c>
      <c r="E14" s="913">
        <v>117217</v>
      </c>
      <c r="F14" s="913">
        <v>117102</v>
      </c>
      <c r="G14" s="913">
        <v>116128</v>
      </c>
      <c r="H14" s="913">
        <v>114584</v>
      </c>
      <c r="I14" s="914">
        <v>116205</v>
      </c>
      <c r="J14" s="915">
        <f t="shared" si="19"/>
        <v>114532</v>
      </c>
      <c r="K14" s="916">
        <f t="shared" si="19"/>
        <v>102830</v>
      </c>
      <c r="L14" s="916">
        <f t="shared" si="19"/>
        <v>90532</v>
      </c>
      <c r="M14" s="916">
        <f t="shared" si="19"/>
        <v>80947</v>
      </c>
      <c r="N14" s="916">
        <f t="shared" si="19"/>
        <v>77357</v>
      </c>
      <c r="O14" s="917">
        <v>383976</v>
      </c>
      <c r="P14" s="918">
        <v>378597</v>
      </c>
      <c r="Q14" s="918">
        <v>373115</v>
      </c>
      <c r="R14" s="918">
        <v>367150</v>
      </c>
      <c r="S14" s="918">
        <v>361027</v>
      </c>
      <c r="T14" s="919">
        <v>362558</v>
      </c>
      <c r="U14" s="915">
        <f t="shared" si="20"/>
        <v>352353</v>
      </c>
      <c r="V14" s="916">
        <f t="shared" si="20"/>
        <v>325539</v>
      </c>
      <c r="W14" s="916">
        <f t="shared" si="20"/>
        <v>306178</v>
      </c>
      <c r="X14" s="916">
        <f t="shared" si="20"/>
        <v>289312</v>
      </c>
      <c r="Y14" s="916">
        <f t="shared" si="20"/>
        <v>271747</v>
      </c>
      <c r="Z14" s="920">
        <v>130181</v>
      </c>
      <c r="AA14" s="921">
        <v>130156</v>
      </c>
      <c r="AB14" s="921">
        <v>130795</v>
      </c>
      <c r="AC14" s="921">
        <v>131340</v>
      </c>
      <c r="AD14" s="921">
        <v>130191</v>
      </c>
      <c r="AE14" s="922">
        <v>130726</v>
      </c>
      <c r="AF14" s="915">
        <f t="shared" ref="AF14:AJ14" si="26">ROUND(AF$8*AF63,0)</f>
        <v>133142</v>
      </c>
      <c r="AG14" s="916">
        <f t="shared" si="26"/>
        <v>137816</v>
      </c>
      <c r="AH14" s="916">
        <f t="shared" si="26"/>
        <v>139269</v>
      </c>
      <c r="AI14" s="916">
        <f t="shared" si="26"/>
        <v>142421</v>
      </c>
      <c r="AJ14" s="916">
        <f t="shared" si="26"/>
        <v>143158</v>
      </c>
      <c r="AK14" s="923"/>
      <c r="AL14" s="924">
        <f t="shared" si="8"/>
        <v>630582</v>
      </c>
      <c r="AM14" s="924">
        <f t="shared" si="9"/>
        <v>625970</v>
      </c>
      <c r="AN14" s="924">
        <f t="shared" si="10"/>
        <v>621012</v>
      </c>
      <c r="AO14" s="924">
        <f t="shared" si="11"/>
        <v>614618</v>
      </c>
      <c r="AP14" s="924">
        <f t="shared" si="12"/>
        <v>605802</v>
      </c>
      <c r="AQ14" s="925">
        <f t="shared" si="13"/>
        <v>609489</v>
      </c>
      <c r="AR14" s="926">
        <f t="shared" si="14"/>
        <v>600027</v>
      </c>
      <c r="AS14" s="924">
        <f t="shared" si="15"/>
        <v>566185</v>
      </c>
      <c r="AT14" s="924">
        <f t="shared" si="16"/>
        <v>535979</v>
      </c>
      <c r="AU14" s="924">
        <f t="shared" si="17"/>
        <v>512680</v>
      </c>
      <c r="AV14" s="924">
        <f t="shared" si="18"/>
        <v>492262</v>
      </c>
      <c r="AW14" s="927"/>
    </row>
    <row r="15" spans="1:58" ht="15.75" outlineLevel="1" thickBot="1" x14ac:dyDescent="0.3">
      <c r="A15" s="929">
        <f t="shared" si="22"/>
        <v>7</v>
      </c>
      <c r="B15" s="746" t="s">
        <v>306</v>
      </c>
      <c r="C15" s="930" t="s">
        <v>502</v>
      </c>
      <c r="D15" s="931">
        <v>6634</v>
      </c>
      <c r="E15" s="932">
        <v>6548</v>
      </c>
      <c r="F15" s="932">
        <v>6457</v>
      </c>
      <c r="G15" s="932">
        <v>6358</v>
      </c>
      <c r="H15" s="932">
        <v>6295</v>
      </c>
      <c r="I15" s="933">
        <v>6412</v>
      </c>
      <c r="J15" s="934">
        <f t="shared" si="19"/>
        <v>6172</v>
      </c>
      <c r="K15" s="935">
        <f t="shared" si="19"/>
        <v>5541</v>
      </c>
      <c r="L15" s="935">
        <f t="shared" si="19"/>
        <v>4878</v>
      </c>
      <c r="M15" s="935">
        <f t="shared" si="19"/>
        <v>4362</v>
      </c>
      <c r="N15" s="935">
        <f t="shared" si="19"/>
        <v>4169</v>
      </c>
      <c r="O15" s="936">
        <v>20432</v>
      </c>
      <c r="P15" s="937">
        <v>20110</v>
      </c>
      <c r="Q15" s="937">
        <v>19681</v>
      </c>
      <c r="R15" s="937">
        <v>19200</v>
      </c>
      <c r="S15" s="937">
        <v>18831</v>
      </c>
      <c r="T15" s="938">
        <v>18637</v>
      </c>
      <c r="U15" s="934">
        <f t="shared" si="20"/>
        <v>17931</v>
      </c>
      <c r="V15" s="935">
        <f t="shared" si="20"/>
        <v>16567</v>
      </c>
      <c r="W15" s="935">
        <f t="shared" si="20"/>
        <v>15582</v>
      </c>
      <c r="X15" s="935">
        <f t="shared" si="20"/>
        <v>14723</v>
      </c>
      <c r="Y15" s="935">
        <f t="shared" si="20"/>
        <v>13829</v>
      </c>
      <c r="Z15" s="939">
        <v>7772</v>
      </c>
      <c r="AA15" s="940">
        <v>7731</v>
      </c>
      <c r="AB15" s="940">
        <v>7768</v>
      </c>
      <c r="AC15" s="940">
        <v>7814</v>
      </c>
      <c r="AD15" s="940">
        <v>7829</v>
      </c>
      <c r="AE15" s="941">
        <v>7899</v>
      </c>
      <c r="AF15" s="934">
        <f t="shared" ref="AF15:AJ15" si="27">ROUND(AF$8*AF64,0)</f>
        <v>8058</v>
      </c>
      <c r="AG15" s="935">
        <f t="shared" si="27"/>
        <v>8341</v>
      </c>
      <c r="AH15" s="935">
        <f t="shared" si="27"/>
        <v>8429</v>
      </c>
      <c r="AI15" s="935">
        <f t="shared" si="27"/>
        <v>8620</v>
      </c>
      <c r="AJ15" s="935">
        <f t="shared" si="27"/>
        <v>8664</v>
      </c>
      <c r="AK15" s="942"/>
      <c r="AL15" s="943">
        <f t="shared" si="8"/>
        <v>34838</v>
      </c>
      <c r="AM15" s="943">
        <f t="shared" si="9"/>
        <v>34389</v>
      </c>
      <c r="AN15" s="943">
        <f t="shared" si="10"/>
        <v>33906</v>
      </c>
      <c r="AO15" s="943">
        <f t="shared" si="11"/>
        <v>33372</v>
      </c>
      <c r="AP15" s="943">
        <f t="shared" si="12"/>
        <v>32955</v>
      </c>
      <c r="AQ15" s="944">
        <f t="shared" si="13"/>
        <v>32948</v>
      </c>
      <c r="AR15" s="945">
        <f t="shared" si="14"/>
        <v>32161</v>
      </c>
      <c r="AS15" s="943">
        <f t="shared" si="15"/>
        <v>30449</v>
      </c>
      <c r="AT15" s="943">
        <f t="shared" si="16"/>
        <v>28889</v>
      </c>
      <c r="AU15" s="943">
        <f t="shared" si="17"/>
        <v>27705</v>
      </c>
      <c r="AV15" s="943">
        <f t="shared" si="18"/>
        <v>26662</v>
      </c>
      <c r="AW15" s="946"/>
    </row>
    <row r="16" spans="1:58" outlineLevel="1" x14ac:dyDescent="0.25">
      <c r="A16" s="641">
        <f>A15+1</f>
        <v>8</v>
      </c>
      <c r="B16" s="738" t="s">
        <v>309</v>
      </c>
      <c r="C16" s="911" t="s">
        <v>503</v>
      </c>
      <c r="D16" s="947">
        <v>5509</v>
      </c>
      <c r="E16" s="948">
        <v>5421</v>
      </c>
      <c r="F16" s="948">
        <v>5392</v>
      </c>
      <c r="G16" s="948">
        <v>5359</v>
      </c>
      <c r="H16" s="948">
        <v>5341</v>
      </c>
      <c r="I16" s="949">
        <v>5307</v>
      </c>
      <c r="J16" s="950">
        <f t="shared" si="19"/>
        <v>5202</v>
      </c>
      <c r="K16" s="951">
        <f t="shared" si="19"/>
        <v>4671</v>
      </c>
      <c r="L16" s="951">
        <f t="shared" si="19"/>
        <v>4112</v>
      </c>
      <c r="M16" s="951">
        <f t="shared" si="19"/>
        <v>3677</v>
      </c>
      <c r="N16" s="951">
        <f t="shared" si="19"/>
        <v>3514</v>
      </c>
      <c r="O16" s="952">
        <v>18658</v>
      </c>
      <c r="P16" s="953">
        <v>18245</v>
      </c>
      <c r="Q16" s="953">
        <v>17881</v>
      </c>
      <c r="R16" s="953">
        <v>17461</v>
      </c>
      <c r="S16" s="953">
        <v>17196</v>
      </c>
      <c r="T16" s="954">
        <v>17044</v>
      </c>
      <c r="U16" s="950">
        <f t="shared" si="20"/>
        <v>16395</v>
      </c>
      <c r="V16" s="951">
        <f t="shared" si="20"/>
        <v>15147</v>
      </c>
      <c r="W16" s="951">
        <f t="shared" si="20"/>
        <v>14247</v>
      </c>
      <c r="X16" s="951">
        <f t="shared" si="20"/>
        <v>13462</v>
      </c>
      <c r="Y16" s="951">
        <f t="shared" si="20"/>
        <v>12644</v>
      </c>
      <c r="Z16" s="955">
        <v>6401</v>
      </c>
      <c r="AA16" s="956">
        <v>6417</v>
      </c>
      <c r="AB16" s="956">
        <v>6477</v>
      </c>
      <c r="AC16" s="956">
        <v>6547</v>
      </c>
      <c r="AD16" s="956">
        <v>6518</v>
      </c>
      <c r="AE16" s="957">
        <v>6599</v>
      </c>
      <c r="AF16" s="950">
        <f t="shared" ref="AF16:AJ16" si="28">ROUND(AF$8*AF65,0)</f>
        <v>6779</v>
      </c>
      <c r="AG16" s="951">
        <f t="shared" si="28"/>
        <v>7017</v>
      </c>
      <c r="AH16" s="951">
        <f t="shared" si="28"/>
        <v>7091</v>
      </c>
      <c r="AI16" s="951">
        <f t="shared" si="28"/>
        <v>7252</v>
      </c>
      <c r="AJ16" s="951">
        <f t="shared" si="28"/>
        <v>7289</v>
      </c>
      <c r="AK16" s="923"/>
      <c r="AL16" s="955">
        <f t="shared" si="8"/>
        <v>30568</v>
      </c>
      <c r="AM16" s="955">
        <f t="shared" si="9"/>
        <v>30083</v>
      </c>
      <c r="AN16" s="955">
        <f t="shared" si="10"/>
        <v>29750</v>
      </c>
      <c r="AO16" s="955">
        <f t="shared" si="11"/>
        <v>29367</v>
      </c>
      <c r="AP16" s="955">
        <f t="shared" si="12"/>
        <v>29055</v>
      </c>
      <c r="AQ16" s="958">
        <f t="shared" si="13"/>
        <v>28950</v>
      </c>
      <c r="AR16" s="959">
        <f t="shared" si="14"/>
        <v>28376</v>
      </c>
      <c r="AS16" s="955">
        <f t="shared" si="15"/>
        <v>26835</v>
      </c>
      <c r="AT16" s="955">
        <f t="shared" si="16"/>
        <v>25450</v>
      </c>
      <c r="AU16" s="955">
        <f t="shared" si="17"/>
        <v>24391</v>
      </c>
      <c r="AV16" s="955">
        <f t="shared" si="18"/>
        <v>23447</v>
      </c>
      <c r="AW16" s="923"/>
    </row>
    <row r="17" spans="1:49" outlineLevel="1" x14ac:dyDescent="0.25">
      <c r="A17" s="641">
        <f t="shared" si="22"/>
        <v>9</v>
      </c>
      <c r="B17" s="738" t="s">
        <v>308</v>
      </c>
      <c r="C17" s="911" t="s">
        <v>504</v>
      </c>
      <c r="D17" s="912">
        <v>2688</v>
      </c>
      <c r="E17" s="913">
        <v>2638</v>
      </c>
      <c r="F17" s="913">
        <v>2591</v>
      </c>
      <c r="G17" s="913">
        <v>2547</v>
      </c>
      <c r="H17" s="913">
        <v>2480</v>
      </c>
      <c r="I17" s="914">
        <v>2437</v>
      </c>
      <c r="J17" s="915">
        <f t="shared" si="19"/>
        <v>2326</v>
      </c>
      <c r="K17" s="916">
        <f t="shared" si="19"/>
        <v>2088</v>
      </c>
      <c r="L17" s="916">
        <f t="shared" si="19"/>
        <v>1838</v>
      </c>
      <c r="M17" s="916">
        <f t="shared" si="19"/>
        <v>1644</v>
      </c>
      <c r="N17" s="916">
        <f t="shared" si="19"/>
        <v>1571</v>
      </c>
      <c r="O17" s="917">
        <v>8842</v>
      </c>
      <c r="P17" s="918">
        <v>8569</v>
      </c>
      <c r="Q17" s="918">
        <v>8380</v>
      </c>
      <c r="R17" s="918">
        <v>8212</v>
      </c>
      <c r="S17" s="918">
        <v>8022</v>
      </c>
      <c r="T17" s="919">
        <v>7816</v>
      </c>
      <c r="U17" s="915">
        <f t="shared" si="20"/>
        <v>7489</v>
      </c>
      <c r="V17" s="916">
        <f t="shared" si="20"/>
        <v>6919</v>
      </c>
      <c r="W17" s="916">
        <f t="shared" si="20"/>
        <v>6508</v>
      </c>
      <c r="X17" s="916">
        <f t="shared" si="20"/>
        <v>6149</v>
      </c>
      <c r="Y17" s="916">
        <f t="shared" si="20"/>
        <v>5776</v>
      </c>
      <c r="Z17" s="920">
        <v>3107</v>
      </c>
      <c r="AA17" s="921">
        <v>3082</v>
      </c>
      <c r="AB17" s="921">
        <v>3059</v>
      </c>
      <c r="AC17" s="921">
        <v>3102</v>
      </c>
      <c r="AD17" s="921">
        <v>3060</v>
      </c>
      <c r="AE17" s="922">
        <v>3044</v>
      </c>
      <c r="AF17" s="915">
        <f t="shared" ref="AF17:AJ17" si="29">ROUND(AF$8*AF66,0)</f>
        <v>3081</v>
      </c>
      <c r="AG17" s="916">
        <f t="shared" si="29"/>
        <v>3189</v>
      </c>
      <c r="AH17" s="916">
        <f t="shared" si="29"/>
        <v>3223</v>
      </c>
      <c r="AI17" s="916">
        <f t="shared" si="29"/>
        <v>3296</v>
      </c>
      <c r="AJ17" s="916">
        <f t="shared" si="29"/>
        <v>3313</v>
      </c>
      <c r="AK17" s="923"/>
      <c r="AL17" s="924">
        <f t="shared" si="8"/>
        <v>14637</v>
      </c>
      <c r="AM17" s="924">
        <f t="shared" si="9"/>
        <v>14289</v>
      </c>
      <c r="AN17" s="924">
        <f t="shared" si="10"/>
        <v>14030</v>
      </c>
      <c r="AO17" s="924">
        <f t="shared" si="11"/>
        <v>13861</v>
      </c>
      <c r="AP17" s="924">
        <f t="shared" si="12"/>
        <v>13562</v>
      </c>
      <c r="AQ17" s="925">
        <f t="shared" si="13"/>
        <v>13297</v>
      </c>
      <c r="AR17" s="926">
        <f t="shared" si="14"/>
        <v>12896</v>
      </c>
      <c r="AS17" s="924">
        <f t="shared" si="15"/>
        <v>12196</v>
      </c>
      <c r="AT17" s="924">
        <f t="shared" si="16"/>
        <v>11569</v>
      </c>
      <c r="AU17" s="924">
        <f t="shared" si="17"/>
        <v>11089</v>
      </c>
      <c r="AV17" s="924">
        <f t="shared" si="18"/>
        <v>10660</v>
      </c>
      <c r="AW17" s="923"/>
    </row>
    <row r="18" spans="1:49" outlineLevel="1" x14ac:dyDescent="0.25">
      <c r="A18" s="641">
        <f t="shared" si="22"/>
        <v>10</v>
      </c>
      <c r="B18" s="738" t="s">
        <v>307</v>
      </c>
      <c r="C18" s="911" t="s">
        <v>505</v>
      </c>
      <c r="D18" s="912">
        <v>4444</v>
      </c>
      <c r="E18" s="913">
        <v>4279</v>
      </c>
      <c r="F18" s="913">
        <v>4092</v>
      </c>
      <c r="G18" s="913">
        <v>3963</v>
      </c>
      <c r="H18" s="913">
        <v>3846</v>
      </c>
      <c r="I18" s="914">
        <v>3703</v>
      </c>
      <c r="J18" s="915">
        <f t="shared" si="19"/>
        <v>3380</v>
      </c>
      <c r="K18" s="916">
        <f t="shared" si="19"/>
        <v>3034</v>
      </c>
      <c r="L18" s="916">
        <f t="shared" si="19"/>
        <v>2671</v>
      </c>
      <c r="M18" s="916">
        <f t="shared" si="19"/>
        <v>2389</v>
      </c>
      <c r="N18" s="916">
        <f t="shared" si="19"/>
        <v>2283</v>
      </c>
      <c r="O18" s="917">
        <v>17625</v>
      </c>
      <c r="P18" s="918">
        <v>17046</v>
      </c>
      <c r="Q18" s="918">
        <v>16497</v>
      </c>
      <c r="R18" s="918">
        <v>15990</v>
      </c>
      <c r="S18" s="918">
        <v>15590</v>
      </c>
      <c r="T18" s="919">
        <v>15204</v>
      </c>
      <c r="U18" s="915">
        <f t="shared" si="20"/>
        <v>14307</v>
      </c>
      <c r="V18" s="916">
        <f t="shared" si="20"/>
        <v>13218</v>
      </c>
      <c r="W18" s="916">
        <f t="shared" si="20"/>
        <v>12432</v>
      </c>
      <c r="X18" s="916">
        <f t="shared" si="20"/>
        <v>11747</v>
      </c>
      <c r="Y18" s="916">
        <f t="shared" si="20"/>
        <v>11034</v>
      </c>
      <c r="Z18" s="920">
        <v>6070</v>
      </c>
      <c r="AA18" s="921">
        <v>6001</v>
      </c>
      <c r="AB18" s="921">
        <v>5935</v>
      </c>
      <c r="AC18" s="921">
        <v>5974</v>
      </c>
      <c r="AD18" s="921">
        <v>5841</v>
      </c>
      <c r="AE18" s="922">
        <v>5847</v>
      </c>
      <c r="AF18" s="915">
        <f t="shared" ref="AF18:AJ18" si="30">ROUND(AF$8*AF67,0)</f>
        <v>5836</v>
      </c>
      <c r="AG18" s="916">
        <f t="shared" si="30"/>
        <v>6041</v>
      </c>
      <c r="AH18" s="916">
        <f t="shared" si="30"/>
        <v>6104</v>
      </c>
      <c r="AI18" s="916">
        <f t="shared" si="30"/>
        <v>6242</v>
      </c>
      <c r="AJ18" s="916">
        <f t="shared" si="30"/>
        <v>6275</v>
      </c>
      <c r="AK18" s="923"/>
      <c r="AL18" s="924">
        <f t="shared" si="8"/>
        <v>28139</v>
      </c>
      <c r="AM18" s="924">
        <f t="shared" si="9"/>
        <v>27326</v>
      </c>
      <c r="AN18" s="924">
        <f t="shared" si="10"/>
        <v>26524</v>
      </c>
      <c r="AO18" s="924">
        <f t="shared" si="11"/>
        <v>25927</v>
      </c>
      <c r="AP18" s="924">
        <f t="shared" si="12"/>
        <v>25277</v>
      </c>
      <c r="AQ18" s="925">
        <f t="shared" si="13"/>
        <v>24754</v>
      </c>
      <c r="AR18" s="926">
        <f t="shared" si="14"/>
        <v>23523</v>
      </c>
      <c r="AS18" s="924">
        <f t="shared" si="15"/>
        <v>22293</v>
      </c>
      <c r="AT18" s="924">
        <f t="shared" si="16"/>
        <v>21207</v>
      </c>
      <c r="AU18" s="924">
        <f t="shared" si="17"/>
        <v>20378</v>
      </c>
      <c r="AV18" s="924">
        <f t="shared" si="18"/>
        <v>19592</v>
      </c>
      <c r="AW18" s="923"/>
    </row>
    <row r="19" spans="1:49" outlineLevel="1" x14ac:dyDescent="0.25">
      <c r="A19" s="641">
        <f t="shared" si="22"/>
        <v>11</v>
      </c>
      <c r="B19" s="738" t="s">
        <v>305</v>
      </c>
      <c r="C19" s="911" t="s">
        <v>506</v>
      </c>
      <c r="D19" s="912">
        <v>4738</v>
      </c>
      <c r="E19" s="913">
        <v>4913</v>
      </c>
      <c r="F19" s="913">
        <v>5133</v>
      </c>
      <c r="G19" s="913">
        <v>5379</v>
      </c>
      <c r="H19" s="913">
        <v>5678</v>
      </c>
      <c r="I19" s="914">
        <v>5956</v>
      </c>
      <c r="J19" s="915">
        <f t="shared" si="19"/>
        <v>6386</v>
      </c>
      <c r="K19" s="916">
        <f t="shared" si="19"/>
        <v>5734</v>
      </c>
      <c r="L19" s="916">
        <f t="shared" si="19"/>
        <v>5048</v>
      </c>
      <c r="M19" s="916">
        <f t="shared" si="19"/>
        <v>4514</v>
      </c>
      <c r="N19" s="916">
        <f t="shared" si="19"/>
        <v>4313</v>
      </c>
      <c r="O19" s="917">
        <v>12078</v>
      </c>
      <c r="P19" s="918">
        <v>12242</v>
      </c>
      <c r="Q19" s="918">
        <v>12361</v>
      </c>
      <c r="R19" s="918">
        <v>12525</v>
      </c>
      <c r="S19" s="918">
        <v>12930</v>
      </c>
      <c r="T19" s="919">
        <v>13308</v>
      </c>
      <c r="U19" s="915">
        <f t="shared" si="20"/>
        <v>13670</v>
      </c>
      <c r="V19" s="916">
        <f t="shared" si="20"/>
        <v>12629</v>
      </c>
      <c r="W19" s="916">
        <f t="shared" si="20"/>
        <v>11878</v>
      </c>
      <c r="X19" s="916">
        <f t="shared" si="20"/>
        <v>11224</v>
      </c>
      <c r="Y19" s="916">
        <f t="shared" si="20"/>
        <v>10543</v>
      </c>
      <c r="Z19" s="920">
        <v>2974</v>
      </c>
      <c r="AA19" s="921">
        <v>3011</v>
      </c>
      <c r="AB19" s="921">
        <v>3143</v>
      </c>
      <c r="AC19" s="921">
        <v>3230</v>
      </c>
      <c r="AD19" s="921">
        <v>3336</v>
      </c>
      <c r="AE19" s="922">
        <v>3495</v>
      </c>
      <c r="AF19" s="915">
        <f t="shared" ref="AF19:AJ19" si="31">ROUND(AF$8*AF68,0)</f>
        <v>3735</v>
      </c>
      <c r="AG19" s="916">
        <f t="shared" si="31"/>
        <v>3866</v>
      </c>
      <c r="AH19" s="916">
        <f t="shared" si="31"/>
        <v>3907</v>
      </c>
      <c r="AI19" s="916">
        <f t="shared" si="31"/>
        <v>3995</v>
      </c>
      <c r="AJ19" s="916">
        <f t="shared" si="31"/>
        <v>4016</v>
      </c>
      <c r="AK19" s="923"/>
      <c r="AL19" s="924">
        <f t="shared" si="8"/>
        <v>19790</v>
      </c>
      <c r="AM19" s="924">
        <f t="shared" si="9"/>
        <v>20166</v>
      </c>
      <c r="AN19" s="924">
        <f t="shared" si="10"/>
        <v>20637</v>
      </c>
      <c r="AO19" s="924">
        <f t="shared" si="11"/>
        <v>21134</v>
      </c>
      <c r="AP19" s="924">
        <f t="shared" si="12"/>
        <v>21944</v>
      </c>
      <c r="AQ19" s="925">
        <f t="shared" si="13"/>
        <v>22759</v>
      </c>
      <c r="AR19" s="926">
        <f t="shared" si="14"/>
        <v>23791</v>
      </c>
      <c r="AS19" s="924">
        <f t="shared" si="15"/>
        <v>22229</v>
      </c>
      <c r="AT19" s="924">
        <f t="shared" si="16"/>
        <v>20833</v>
      </c>
      <c r="AU19" s="924">
        <f t="shared" si="17"/>
        <v>19733</v>
      </c>
      <c r="AV19" s="924">
        <f t="shared" si="18"/>
        <v>18872</v>
      </c>
      <c r="AW19" s="923"/>
    </row>
    <row r="20" spans="1:49" outlineLevel="1" x14ac:dyDescent="0.25">
      <c r="A20" s="641">
        <f t="shared" si="22"/>
        <v>12</v>
      </c>
      <c r="B20" s="738" t="s">
        <v>307</v>
      </c>
      <c r="C20" s="911" t="s">
        <v>507</v>
      </c>
      <c r="D20" s="912">
        <v>3514</v>
      </c>
      <c r="E20" s="913">
        <v>3441</v>
      </c>
      <c r="F20" s="913">
        <v>3328</v>
      </c>
      <c r="G20" s="913">
        <v>3244</v>
      </c>
      <c r="H20" s="913">
        <v>3142</v>
      </c>
      <c r="I20" s="914">
        <v>3140</v>
      </c>
      <c r="J20" s="915">
        <f t="shared" si="19"/>
        <v>2922</v>
      </c>
      <c r="K20" s="916">
        <f t="shared" si="19"/>
        <v>2624</v>
      </c>
      <c r="L20" s="916">
        <f t="shared" si="19"/>
        <v>2310</v>
      </c>
      <c r="M20" s="916">
        <f t="shared" si="19"/>
        <v>2065</v>
      </c>
      <c r="N20" s="916">
        <f t="shared" si="19"/>
        <v>1974</v>
      </c>
      <c r="O20" s="917">
        <v>12569</v>
      </c>
      <c r="P20" s="918">
        <v>12219</v>
      </c>
      <c r="Q20" s="918">
        <v>11911</v>
      </c>
      <c r="R20" s="918">
        <v>11619</v>
      </c>
      <c r="S20" s="918">
        <v>11267</v>
      </c>
      <c r="T20" s="919">
        <v>11021</v>
      </c>
      <c r="U20" s="915">
        <f t="shared" si="20"/>
        <v>10478</v>
      </c>
      <c r="V20" s="916">
        <f t="shared" si="20"/>
        <v>9681</v>
      </c>
      <c r="W20" s="916">
        <f t="shared" si="20"/>
        <v>9105</v>
      </c>
      <c r="X20" s="916">
        <f t="shared" si="20"/>
        <v>8603</v>
      </c>
      <c r="Y20" s="916">
        <f t="shared" si="20"/>
        <v>8081</v>
      </c>
      <c r="Z20" s="920">
        <v>4267</v>
      </c>
      <c r="AA20" s="921">
        <v>4230</v>
      </c>
      <c r="AB20" s="921">
        <v>4179</v>
      </c>
      <c r="AC20" s="921">
        <v>4152</v>
      </c>
      <c r="AD20" s="921">
        <v>4092</v>
      </c>
      <c r="AE20" s="922">
        <v>4079</v>
      </c>
      <c r="AF20" s="915">
        <f t="shared" ref="AF20:AJ20" si="32">ROUND(AF$8*AF69,0)</f>
        <v>4052</v>
      </c>
      <c r="AG20" s="916">
        <f t="shared" si="32"/>
        <v>4194</v>
      </c>
      <c r="AH20" s="916">
        <f t="shared" si="32"/>
        <v>4238</v>
      </c>
      <c r="AI20" s="916">
        <f t="shared" si="32"/>
        <v>4334</v>
      </c>
      <c r="AJ20" s="916">
        <f t="shared" si="32"/>
        <v>4357</v>
      </c>
      <c r="AK20" s="923"/>
      <c r="AL20" s="924">
        <f t="shared" si="8"/>
        <v>20350</v>
      </c>
      <c r="AM20" s="924">
        <f t="shared" si="9"/>
        <v>19890</v>
      </c>
      <c r="AN20" s="924">
        <f t="shared" si="10"/>
        <v>19418</v>
      </c>
      <c r="AO20" s="924">
        <f t="shared" si="11"/>
        <v>19015</v>
      </c>
      <c r="AP20" s="924">
        <f t="shared" si="12"/>
        <v>18501</v>
      </c>
      <c r="AQ20" s="925">
        <f t="shared" si="13"/>
        <v>18240</v>
      </c>
      <c r="AR20" s="926">
        <f t="shared" si="14"/>
        <v>17452</v>
      </c>
      <c r="AS20" s="924">
        <f t="shared" si="15"/>
        <v>16499</v>
      </c>
      <c r="AT20" s="924">
        <f t="shared" si="16"/>
        <v>15653</v>
      </c>
      <c r="AU20" s="924">
        <f t="shared" si="17"/>
        <v>15002</v>
      </c>
      <c r="AV20" s="924">
        <f t="shared" si="18"/>
        <v>14412</v>
      </c>
      <c r="AW20" s="923"/>
    </row>
    <row r="21" spans="1:49" outlineLevel="1" x14ac:dyDescent="0.25">
      <c r="A21" s="641">
        <f t="shared" si="22"/>
        <v>13</v>
      </c>
      <c r="B21" s="738" t="s">
        <v>309</v>
      </c>
      <c r="C21" s="911" t="s">
        <v>508</v>
      </c>
      <c r="D21" s="912">
        <v>8623</v>
      </c>
      <c r="E21" s="913">
        <v>8578</v>
      </c>
      <c r="F21" s="913">
        <v>8539</v>
      </c>
      <c r="G21" s="913">
        <v>8549</v>
      </c>
      <c r="H21" s="913">
        <v>8503</v>
      </c>
      <c r="I21" s="914">
        <v>8494</v>
      </c>
      <c r="J21" s="915">
        <f t="shared" si="19"/>
        <v>8404</v>
      </c>
      <c r="K21" s="916">
        <f t="shared" si="19"/>
        <v>7545</v>
      </c>
      <c r="L21" s="916">
        <f t="shared" si="19"/>
        <v>6643</v>
      </c>
      <c r="M21" s="916">
        <f t="shared" si="19"/>
        <v>5939</v>
      </c>
      <c r="N21" s="916">
        <f t="shared" si="19"/>
        <v>5676</v>
      </c>
      <c r="O21" s="917">
        <v>26615</v>
      </c>
      <c r="P21" s="918">
        <v>26135</v>
      </c>
      <c r="Q21" s="918">
        <v>25639</v>
      </c>
      <c r="R21" s="918">
        <v>25094</v>
      </c>
      <c r="S21" s="918">
        <v>24762</v>
      </c>
      <c r="T21" s="919">
        <v>24579</v>
      </c>
      <c r="U21" s="915">
        <f t="shared" si="20"/>
        <v>23759</v>
      </c>
      <c r="V21" s="916">
        <f t="shared" si="20"/>
        <v>21950</v>
      </c>
      <c r="W21" s="916">
        <f t="shared" si="20"/>
        <v>20645</v>
      </c>
      <c r="X21" s="916">
        <f t="shared" si="20"/>
        <v>19508</v>
      </c>
      <c r="Y21" s="916">
        <f t="shared" si="20"/>
        <v>18323</v>
      </c>
      <c r="Z21" s="920">
        <v>8024</v>
      </c>
      <c r="AA21" s="921">
        <v>7983</v>
      </c>
      <c r="AB21" s="921">
        <v>8022</v>
      </c>
      <c r="AC21" s="921">
        <v>8112</v>
      </c>
      <c r="AD21" s="921">
        <v>8127</v>
      </c>
      <c r="AE21" s="922">
        <v>8199</v>
      </c>
      <c r="AF21" s="915">
        <f t="shared" ref="AF21:AJ21" si="33">ROUND(AF$8*AF70,0)</f>
        <v>8394</v>
      </c>
      <c r="AG21" s="916">
        <f t="shared" si="33"/>
        <v>8689</v>
      </c>
      <c r="AH21" s="916">
        <f t="shared" si="33"/>
        <v>8780</v>
      </c>
      <c r="AI21" s="916">
        <f t="shared" si="33"/>
        <v>8979</v>
      </c>
      <c r="AJ21" s="916">
        <f t="shared" si="33"/>
        <v>9026</v>
      </c>
      <c r="AK21" s="923"/>
      <c r="AL21" s="924">
        <f t="shared" si="8"/>
        <v>43262</v>
      </c>
      <c r="AM21" s="924">
        <f t="shared" si="9"/>
        <v>42696</v>
      </c>
      <c r="AN21" s="924">
        <f t="shared" si="10"/>
        <v>42200</v>
      </c>
      <c r="AO21" s="924">
        <f t="shared" si="11"/>
        <v>41755</v>
      </c>
      <c r="AP21" s="924">
        <f t="shared" si="12"/>
        <v>41392</v>
      </c>
      <c r="AQ21" s="925">
        <f t="shared" si="13"/>
        <v>41272</v>
      </c>
      <c r="AR21" s="926">
        <f t="shared" si="14"/>
        <v>40557</v>
      </c>
      <c r="AS21" s="924">
        <f t="shared" si="15"/>
        <v>38184</v>
      </c>
      <c r="AT21" s="924">
        <f t="shared" si="16"/>
        <v>36068</v>
      </c>
      <c r="AU21" s="924">
        <f t="shared" si="17"/>
        <v>34426</v>
      </c>
      <c r="AV21" s="924">
        <f t="shared" si="18"/>
        <v>33025</v>
      </c>
      <c r="AW21" s="923"/>
    </row>
    <row r="22" spans="1:49" outlineLevel="1" x14ac:dyDescent="0.25">
      <c r="A22" s="641">
        <f t="shared" si="22"/>
        <v>14</v>
      </c>
      <c r="B22" s="738" t="s">
        <v>308</v>
      </c>
      <c r="C22" s="911" t="s">
        <v>509</v>
      </c>
      <c r="D22" s="912">
        <v>8129</v>
      </c>
      <c r="E22" s="913">
        <v>8098</v>
      </c>
      <c r="F22" s="913">
        <v>8125</v>
      </c>
      <c r="G22" s="913">
        <v>8197</v>
      </c>
      <c r="H22" s="913">
        <v>8224</v>
      </c>
      <c r="I22" s="914">
        <v>8459</v>
      </c>
      <c r="J22" s="915">
        <f t="shared" si="19"/>
        <v>8442</v>
      </c>
      <c r="K22" s="916">
        <f t="shared" si="19"/>
        <v>7579</v>
      </c>
      <c r="L22" s="916">
        <f t="shared" si="19"/>
        <v>6673</v>
      </c>
      <c r="M22" s="916">
        <f t="shared" si="19"/>
        <v>5966</v>
      </c>
      <c r="N22" s="916">
        <f t="shared" si="19"/>
        <v>5702</v>
      </c>
      <c r="O22" s="917">
        <v>25294</v>
      </c>
      <c r="P22" s="918">
        <v>24842</v>
      </c>
      <c r="Q22" s="918">
        <v>24546</v>
      </c>
      <c r="R22" s="918">
        <v>24177</v>
      </c>
      <c r="S22" s="918">
        <v>23908</v>
      </c>
      <c r="T22" s="919">
        <v>23972</v>
      </c>
      <c r="U22" s="915">
        <f t="shared" si="20"/>
        <v>23365</v>
      </c>
      <c r="V22" s="916">
        <f t="shared" si="20"/>
        <v>21587</v>
      </c>
      <c r="W22" s="916">
        <f t="shared" si="20"/>
        <v>20303</v>
      </c>
      <c r="X22" s="916">
        <f t="shared" si="20"/>
        <v>19185</v>
      </c>
      <c r="Y22" s="916">
        <f t="shared" si="20"/>
        <v>18020</v>
      </c>
      <c r="Z22" s="920">
        <v>8736</v>
      </c>
      <c r="AA22" s="921">
        <v>8729</v>
      </c>
      <c r="AB22" s="921">
        <v>8766</v>
      </c>
      <c r="AC22" s="921">
        <v>8787</v>
      </c>
      <c r="AD22" s="921">
        <v>8678</v>
      </c>
      <c r="AE22" s="922">
        <v>8821</v>
      </c>
      <c r="AF22" s="915">
        <f t="shared" ref="AF22:AJ22" si="34">ROUND(AF$8*AF71,0)</f>
        <v>8934</v>
      </c>
      <c r="AG22" s="916">
        <f t="shared" si="34"/>
        <v>9248</v>
      </c>
      <c r="AH22" s="916">
        <f t="shared" si="34"/>
        <v>9345</v>
      </c>
      <c r="AI22" s="916">
        <f t="shared" si="34"/>
        <v>9557</v>
      </c>
      <c r="AJ22" s="916">
        <f t="shared" si="34"/>
        <v>9606</v>
      </c>
      <c r="AK22" s="923"/>
      <c r="AL22" s="924">
        <f t="shared" si="8"/>
        <v>42159</v>
      </c>
      <c r="AM22" s="924">
        <f t="shared" si="9"/>
        <v>41669</v>
      </c>
      <c r="AN22" s="924">
        <f t="shared" si="10"/>
        <v>41437</v>
      </c>
      <c r="AO22" s="924">
        <f t="shared" si="11"/>
        <v>41161</v>
      </c>
      <c r="AP22" s="924">
        <f t="shared" si="12"/>
        <v>40810</v>
      </c>
      <c r="AQ22" s="925">
        <f t="shared" si="13"/>
        <v>41252</v>
      </c>
      <c r="AR22" s="926">
        <f t="shared" si="14"/>
        <v>40741</v>
      </c>
      <c r="AS22" s="924">
        <f t="shared" si="15"/>
        <v>38414</v>
      </c>
      <c r="AT22" s="924">
        <f t="shared" si="16"/>
        <v>36321</v>
      </c>
      <c r="AU22" s="924">
        <f t="shared" si="17"/>
        <v>34708</v>
      </c>
      <c r="AV22" s="924">
        <f t="shared" si="18"/>
        <v>33328</v>
      </c>
      <c r="AW22" s="923"/>
    </row>
    <row r="23" spans="1:49" outlineLevel="1" x14ac:dyDescent="0.25">
      <c r="A23" s="641">
        <f t="shared" si="22"/>
        <v>15</v>
      </c>
      <c r="B23" s="738" t="s">
        <v>306</v>
      </c>
      <c r="C23" s="911" t="s">
        <v>510</v>
      </c>
      <c r="D23" s="912">
        <v>6649</v>
      </c>
      <c r="E23" s="913">
        <v>6555</v>
      </c>
      <c r="F23" s="913">
        <v>6410</v>
      </c>
      <c r="G23" s="913">
        <v>6451</v>
      </c>
      <c r="H23" s="913">
        <v>6433</v>
      </c>
      <c r="I23" s="914">
        <v>6478</v>
      </c>
      <c r="J23" s="915">
        <f t="shared" si="19"/>
        <v>6318</v>
      </c>
      <c r="K23" s="916">
        <f t="shared" si="19"/>
        <v>5673</v>
      </c>
      <c r="L23" s="916">
        <f t="shared" si="19"/>
        <v>4994</v>
      </c>
      <c r="M23" s="916">
        <f t="shared" si="19"/>
        <v>4466</v>
      </c>
      <c r="N23" s="916">
        <f t="shared" si="19"/>
        <v>4268</v>
      </c>
      <c r="O23" s="917">
        <v>20734</v>
      </c>
      <c r="P23" s="918">
        <v>20167</v>
      </c>
      <c r="Q23" s="918">
        <v>19797</v>
      </c>
      <c r="R23" s="918">
        <v>19402</v>
      </c>
      <c r="S23" s="918">
        <v>19114</v>
      </c>
      <c r="T23" s="919">
        <v>19118</v>
      </c>
      <c r="U23" s="915">
        <f t="shared" si="20"/>
        <v>18381</v>
      </c>
      <c r="V23" s="916">
        <f t="shared" si="20"/>
        <v>16982</v>
      </c>
      <c r="W23" s="916">
        <f t="shared" si="20"/>
        <v>15972</v>
      </c>
      <c r="X23" s="916">
        <f t="shared" si="20"/>
        <v>15093</v>
      </c>
      <c r="Y23" s="916">
        <f t="shared" si="20"/>
        <v>14176</v>
      </c>
      <c r="Z23" s="920">
        <v>7650</v>
      </c>
      <c r="AA23" s="921">
        <v>7551</v>
      </c>
      <c r="AB23" s="921">
        <v>7542</v>
      </c>
      <c r="AC23" s="921">
        <v>7511</v>
      </c>
      <c r="AD23" s="921">
        <v>7389</v>
      </c>
      <c r="AE23" s="922">
        <v>7381</v>
      </c>
      <c r="AF23" s="915">
        <f t="shared" ref="AF23:AJ23" si="35">ROUND(AF$8*AF72,0)</f>
        <v>7380</v>
      </c>
      <c r="AG23" s="916">
        <f t="shared" si="35"/>
        <v>7639</v>
      </c>
      <c r="AH23" s="916">
        <f t="shared" si="35"/>
        <v>7720</v>
      </c>
      <c r="AI23" s="916">
        <f t="shared" si="35"/>
        <v>7895</v>
      </c>
      <c r="AJ23" s="916">
        <f t="shared" si="35"/>
        <v>7935</v>
      </c>
      <c r="AK23" s="923"/>
      <c r="AL23" s="924">
        <f t="shared" si="8"/>
        <v>35033</v>
      </c>
      <c r="AM23" s="924">
        <f t="shared" si="9"/>
        <v>34273</v>
      </c>
      <c r="AN23" s="924">
        <f t="shared" si="10"/>
        <v>33749</v>
      </c>
      <c r="AO23" s="924">
        <f t="shared" si="11"/>
        <v>33364</v>
      </c>
      <c r="AP23" s="924">
        <f t="shared" si="12"/>
        <v>32936</v>
      </c>
      <c r="AQ23" s="925">
        <f t="shared" si="13"/>
        <v>32977</v>
      </c>
      <c r="AR23" s="926">
        <f t="shared" si="14"/>
        <v>32079</v>
      </c>
      <c r="AS23" s="924">
        <f t="shared" si="15"/>
        <v>30294</v>
      </c>
      <c r="AT23" s="924">
        <f t="shared" si="16"/>
        <v>28686</v>
      </c>
      <c r="AU23" s="924">
        <f t="shared" si="17"/>
        <v>27454</v>
      </c>
      <c r="AV23" s="924">
        <f t="shared" si="18"/>
        <v>26379</v>
      </c>
      <c r="AW23" s="923"/>
    </row>
    <row r="24" spans="1:49" outlineLevel="1" x14ac:dyDescent="0.25">
      <c r="A24" s="641">
        <f t="shared" si="22"/>
        <v>16</v>
      </c>
      <c r="B24" s="738" t="s">
        <v>309</v>
      </c>
      <c r="C24" s="911" t="s">
        <v>511</v>
      </c>
      <c r="D24" s="912">
        <v>5826</v>
      </c>
      <c r="E24" s="913">
        <v>5756</v>
      </c>
      <c r="F24" s="913">
        <v>5674</v>
      </c>
      <c r="G24" s="913">
        <v>5614</v>
      </c>
      <c r="H24" s="913">
        <v>5503</v>
      </c>
      <c r="I24" s="914">
        <v>5479</v>
      </c>
      <c r="J24" s="915">
        <f t="shared" si="19"/>
        <v>5292</v>
      </c>
      <c r="K24" s="916">
        <f t="shared" si="19"/>
        <v>4751</v>
      </c>
      <c r="L24" s="916">
        <f t="shared" si="19"/>
        <v>4183</v>
      </c>
      <c r="M24" s="916">
        <f t="shared" si="19"/>
        <v>3740</v>
      </c>
      <c r="N24" s="916">
        <f t="shared" si="19"/>
        <v>3574</v>
      </c>
      <c r="O24" s="917">
        <v>18006</v>
      </c>
      <c r="P24" s="918">
        <v>17590</v>
      </c>
      <c r="Q24" s="918">
        <v>17237</v>
      </c>
      <c r="R24" s="918">
        <v>16804</v>
      </c>
      <c r="S24" s="918">
        <v>16416</v>
      </c>
      <c r="T24" s="919">
        <v>16184</v>
      </c>
      <c r="U24" s="915">
        <f t="shared" si="20"/>
        <v>15506</v>
      </c>
      <c r="V24" s="916">
        <f t="shared" si="20"/>
        <v>14326</v>
      </c>
      <c r="W24" s="916">
        <f t="shared" si="20"/>
        <v>13474</v>
      </c>
      <c r="X24" s="916">
        <f t="shared" si="20"/>
        <v>12732</v>
      </c>
      <c r="Y24" s="916">
        <f t="shared" si="20"/>
        <v>11959</v>
      </c>
      <c r="Z24" s="920">
        <v>6087</v>
      </c>
      <c r="AA24" s="921">
        <v>6056</v>
      </c>
      <c r="AB24" s="921">
        <v>6065</v>
      </c>
      <c r="AC24" s="921">
        <v>6099</v>
      </c>
      <c r="AD24" s="921">
        <v>6074</v>
      </c>
      <c r="AE24" s="922">
        <v>6166</v>
      </c>
      <c r="AF24" s="915">
        <f t="shared" ref="AF24:AJ24" si="36">ROUND(AF$8*AF73,0)</f>
        <v>6254</v>
      </c>
      <c r="AG24" s="916">
        <f t="shared" si="36"/>
        <v>6474</v>
      </c>
      <c r="AH24" s="916">
        <f t="shared" si="36"/>
        <v>6542</v>
      </c>
      <c r="AI24" s="916">
        <f t="shared" si="36"/>
        <v>6690</v>
      </c>
      <c r="AJ24" s="916">
        <f t="shared" si="36"/>
        <v>6725</v>
      </c>
      <c r="AK24" s="923"/>
      <c r="AL24" s="924">
        <f t="shared" si="8"/>
        <v>29919</v>
      </c>
      <c r="AM24" s="924">
        <f t="shared" si="9"/>
        <v>29402</v>
      </c>
      <c r="AN24" s="924">
        <f t="shared" si="10"/>
        <v>28976</v>
      </c>
      <c r="AO24" s="924">
        <f t="shared" si="11"/>
        <v>28517</v>
      </c>
      <c r="AP24" s="924">
        <f t="shared" si="12"/>
        <v>27993</v>
      </c>
      <c r="AQ24" s="925">
        <f t="shared" si="13"/>
        <v>27829</v>
      </c>
      <c r="AR24" s="926">
        <f t="shared" si="14"/>
        <v>27052</v>
      </c>
      <c r="AS24" s="924">
        <f t="shared" si="15"/>
        <v>25551</v>
      </c>
      <c r="AT24" s="924">
        <f t="shared" si="16"/>
        <v>24199</v>
      </c>
      <c r="AU24" s="924">
        <f t="shared" si="17"/>
        <v>23162</v>
      </c>
      <c r="AV24" s="924">
        <f t="shared" si="18"/>
        <v>22258</v>
      </c>
      <c r="AW24" s="923"/>
    </row>
    <row r="25" spans="1:49" outlineLevel="1" x14ac:dyDescent="0.25">
      <c r="A25" s="641">
        <f t="shared" si="22"/>
        <v>17</v>
      </c>
      <c r="B25" s="738" t="s">
        <v>308</v>
      </c>
      <c r="C25" s="911" t="s">
        <v>512</v>
      </c>
      <c r="D25" s="912">
        <v>3848</v>
      </c>
      <c r="E25" s="913">
        <v>3790</v>
      </c>
      <c r="F25" s="913">
        <v>3705</v>
      </c>
      <c r="G25" s="913">
        <v>3645</v>
      </c>
      <c r="H25" s="913">
        <v>3560</v>
      </c>
      <c r="I25" s="914">
        <v>3572</v>
      </c>
      <c r="J25" s="915">
        <f t="shared" si="19"/>
        <v>3398</v>
      </c>
      <c r="K25" s="916">
        <f t="shared" si="19"/>
        <v>3051</v>
      </c>
      <c r="L25" s="916">
        <f t="shared" si="19"/>
        <v>2686</v>
      </c>
      <c r="M25" s="916">
        <f t="shared" si="19"/>
        <v>2402</v>
      </c>
      <c r="N25" s="916">
        <f t="shared" si="19"/>
        <v>2295</v>
      </c>
      <c r="O25" s="917">
        <v>12800</v>
      </c>
      <c r="P25" s="918">
        <v>12507</v>
      </c>
      <c r="Q25" s="918">
        <v>12258</v>
      </c>
      <c r="R25" s="918">
        <v>11880</v>
      </c>
      <c r="S25" s="918">
        <v>11524</v>
      </c>
      <c r="T25" s="919">
        <v>11427</v>
      </c>
      <c r="U25" s="915">
        <f t="shared" si="20"/>
        <v>10864</v>
      </c>
      <c r="V25" s="916">
        <f t="shared" si="20"/>
        <v>10037</v>
      </c>
      <c r="W25" s="916">
        <f t="shared" si="20"/>
        <v>9440</v>
      </c>
      <c r="X25" s="916">
        <f t="shared" si="20"/>
        <v>8920</v>
      </c>
      <c r="Y25" s="916">
        <f t="shared" si="20"/>
        <v>8378</v>
      </c>
      <c r="Z25" s="920">
        <v>4031</v>
      </c>
      <c r="AA25" s="921">
        <v>4013</v>
      </c>
      <c r="AB25" s="921">
        <v>4046</v>
      </c>
      <c r="AC25" s="921">
        <v>4094</v>
      </c>
      <c r="AD25" s="921">
        <v>4025</v>
      </c>
      <c r="AE25" s="922">
        <v>4070</v>
      </c>
      <c r="AF25" s="915">
        <f t="shared" ref="AF25:AJ25" si="37">ROUND(AF$8*AF74,0)</f>
        <v>4149</v>
      </c>
      <c r="AG25" s="916">
        <f t="shared" si="37"/>
        <v>4295</v>
      </c>
      <c r="AH25" s="916">
        <f t="shared" si="37"/>
        <v>4340</v>
      </c>
      <c r="AI25" s="916">
        <f t="shared" si="37"/>
        <v>4439</v>
      </c>
      <c r="AJ25" s="916">
        <f t="shared" si="37"/>
        <v>4461</v>
      </c>
      <c r="AK25" s="923"/>
      <c r="AL25" s="924">
        <f t="shared" si="8"/>
        <v>20679</v>
      </c>
      <c r="AM25" s="924">
        <f t="shared" si="9"/>
        <v>20310</v>
      </c>
      <c r="AN25" s="924">
        <f t="shared" si="10"/>
        <v>20009</v>
      </c>
      <c r="AO25" s="924">
        <f t="shared" si="11"/>
        <v>19619</v>
      </c>
      <c r="AP25" s="924">
        <f t="shared" si="12"/>
        <v>19109</v>
      </c>
      <c r="AQ25" s="925">
        <f t="shared" si="13"/>
        <v>19069</v>
      </c>
      <c r="AR25" s="926">
        <f t="shared" si="14"/>
        <v>18411</v>
      </c>
      <c r="AS25" s="924">
        <f t="shared" si="15"/>
        <v>17383</v>
      </c>
      <c r="AT25" s="924">
        <f t="shared" si="16"/>
        <v>16466</v>
      </c>
      <c r="AU25" s="924">
        <f t="shared" si="17"/>
        <v>15761</v>
      </c>
      <c r="AV25" s="924">
        <f t="shared" si="18"/>
        <v>15134</v>
      </c>
      <c r="AW25" s="923"/>
    </row>
    <row r="26" spans="1:49" outlineLevel="1" x14ac:dyDescent="0.25">
      <c r="A26" s="641">
        <f t="shared" si="22"/>
        <v>18</v>
      </c>
      <c r="B26" s="738" t="s">
        <v>309</v>
      </c>
      <c r="C26" s="911" t="s">
        <v>513</v>
      </c>
      <c r="D26" s="912">
        <v>6754</v>
      </c>
      <c r="E26" s="913">
        <v>6753</v>
      </c>
      <c r="F26" s="913">
        <v>6742</v>
      </c>
      <c r="G26" s="913">
        <v>6759</v>
      </c>
      <c r="H26" s="913">
        <v>6737</v>
      </c>
      <c r="I26" s="914">
        <v>6945</v>
      </c>
      <c r="J26" s="915">
        <f t="shared" si="19"/>
        <v>6873</v>
      </c>
      <c r="K26" s="916">
        <f t="shared" si="19"/>
        <v>6171</v>
      </c>
      <c r="L26" s="916">
        <f t="shared" si="19"/>
        <v>5433</v>
      </c>
      <c r="M26" s="916">
        <f t="shared" si="19"/>
        <v>4857</v>
      </c>
      <c r="N26" s="916">
        <f t="shared" si="19"/>
        <v>4642</v>
      </c>
      <c r="O26" s="917">
        <v>19897</v>
      </c>
      <c r="P26" s="918">
        <v>19766</v>
      </c>
      <c r="Q26" s="918">
        <v>19570</v>
      </c>
      <c r="R26" s="918">
        <v>19350</v>
      </c>
      <c r="S26" s="918">
        <v>19276</v>
      </c>
      <c r="T26" s="919">
        <v>19300</v>
      </c>
      <c r="U26" s="915">
        <f t="shared" ref="U26:Y41" si="38">ROUND(U$8*U75,0)</f>
        <v>19041</v>
      </c>
      <c r="V26" s="916">
        <f t="shared" si="38"/>
        <v>17592</v>
      </c>
      <c r="W26" s="916">
        <f t="shared" si="38"/>
        <v>16546</v>
      </c>
      <c r="X26" s="916">
        <f t="shared" si="38"/>
        <v>15634</v>
      </c>
      <c r="Y26" s="916">
        <f t="shared" si="38"/>
        <v>14685</v>
      </c>
      <c r="Z26" s="920">
        <v>5882</v>
      </c>
      <c r="AA26" s="921">
        <v>5873</v>
      </c>
      <c r="AB26" s="921">
        <v>5878</v>
      </c>
      <c r="AC26" s="921">
        <v>5860</v>
      </c>
      <c r="AD26" s="921">
        <v>5886</v>
      </c>
      <c r="AE26" s="922">
        <v>5998</v>
      </c>
      <c r="AF26" s="915">
        <f t="shared" ref="AF26:AJ26" si="39">ROUND(AF$8*AF75,0)</f>
        <v>6071</v>
      </c>
      <c r="AG26" s="916">
        <f t="shared" si="39"/>
        <v>6285</v>
      </c>
      <c r="AH26" s="916">
        <f t="shared" si="39"/>
        <v>6351</v>
      </c>
      <c r="AI26" s="916">
        <f t="shared" si="39"/>
        <v>6495</v>
      </c>
      <c r="AJ26" s="916">
        <f t="shared" si="39"/>
        <v>6528</v>
      </c>
      <c r="AK26" s="923"/>
      <c r="AL26" s="924">
        <f t="shared" si="8"/>
        <v>32533</v>
      </c>
      <c r="AM26" s="924">
        <f t="shared" si="9"/>
        <v>32392</v>
      </c>
      <c r="AN26" s="924">
        <f t="shared" si="10"/>
        <v>32190</v>
      </c>
      <c r="AO26" s="924">
        <f t="shared" si="11"/>
        <v>31969</v>
      </c>
      <c r="AP26" s="924">
        <f t="shared" si="12"/>
        <v>31899</v>
      </c>
      <c r="AQ26" s="925">
        <f t="shared" si="13"/>
        <v>32243</v>
      </c>
      <c r="AR26" s="926">
        <f t="shared" si="14"/>
        <v>31985</v>
      </c>
      <c r="AS26" s="924">
        <f t="shared" si="15"/>
        <v>30048</v>
      </c>
      <c r="AT26" s="924">
        <f t="shared" si="16"/>
        <v>28330</v>
      </c>
      <c r="AU26" s="924">
        <f t="shared" si="17"/>
        <v>26986</v>
      </c>
      <c r="AV26" s="924">
        <f t="shared" si="18"/>
        <v>25855</v>
      </c>
      <c r="AW26" s="923"/>
    </row>
    <row r="27" spans="1:49" outlineLevel="1" x14ac:dyDescent="0.25">
      <c r="A27" s="641">
        <f t="shared" si="22"/>
        <v>19</v>
      </c>
      <c r="B27" s="738" t="s">
        <v>309</v>
      </c>
      <c r="C27" s="911" t="s">
        <v>514</v>
      </c>
      <c r="D27" s="912">
        <v>7994</v>
      </c>
      <c r="E27" s="913">
        <v>7923</v>
      </c>
      <c r="F27" s="913">
        <v>7806</v>
      </c>
      <c r="G27" s="913">
        <v>7772</v>
      </c>
      <c r="H27" s="913">
        <v>7768</v>
      </c>
      <c r="I27" s="914">
        <v>7758</v>
      </c>
      <c r="J27" s="915">
        <f t="shared" si="19"/>
        <v>7590</v>
      </c>
      <c r="K27" s="916">
        <f t="shared" si="19"/>
        <v>6815</v>
      </c>
      <c r="L27" s="916">
        <f t="shared" si="19"/>
        <v>6000</v>
      </c>
      <c r="M27" s="916">
        <f t="shared" si="19"/>
        <v>5364</v>
      </c>
      <c r="N27" s="916">
        <f t="shared" si="19"/>
        <v>5127</v>
      </c>
      <c r="O27" s="917">
        <v>25787</v>
      </c>
      <c r="P27" s="918">
        <v>25298</v>
      </c>
      <c r="Q27" s="918">
        <v>24824</v>
      </c>
      <c r="R27" s="918">
        <v>24360</v>
      </c>
      <c r="S27" s="918">
        <v>23860</v>
      </c>
      <c r="T27" s="919">
        <v>23665</v>
      </c>
      <c r="U27" s="915">
        <f t="shared" si="38"/>
        <v>22848</v>
      </c>
      <c r="V27" s="916">
        <f t="shared" si="38"/>
        <v>21109</v>
      </c>
      <c r="W27" s="916">
        <f t="shared" si="38"/>
        <v>19854</v>
      </c>
      <c r="X27" s="916">
        <f t="shared" si="38"/>
        <v>18760</v>
      </c>
      <c r="Y27" s="916">
        <f t="shared" si="38"/>
        <v>17621</v>
      </c>
      <c r="Z27" s="920">
        <v>8364</v>
      </c>
      <c r="AA27" s="921">
        <v>8350</v>
      </c>
      <c r="AB27" s="921">
        <v>8435</v>
      </c>
      <c r="AC27" s="921">
        <v>8444</v>
      </c>
      <c r="AD27" s="921">
        <v>8356</v>
      </c>
      <c r="AE27" s="922">
        <v>8494</v>
      </c>
      <c r="AF27" s="915">
        <f t="shared" ref="AF27:AJ27" si="40">ROUND(AF$8*AF76,0)</f>
        <v>8634</v>
      </c>
      <c r="AG27" s="916">
        <f t="shared" si="40"/>
        <v>8937</v>
      </c>
      <c r="AH27" s="916">
        <f t="shared" si="40"/>
        <v>9031</v>
      </c>
      <c r="AI27" s="916">
        <f t="shared" si="40"/>
        <v>9235</v>
      </c>
      <c r="AJ27" s="916">
        <f t="shared" si="40"/>
        <v>9283</v>
      </c>
      <c r="AK27" s="923"/>
      <c r="AL27" s="924">
        <f t="shared" si="8"/>
        <v>42145</v>
      </c>
      <c r="AM27" s="924">
        <f t="shared" si="9"/>
        <v>41571</v>
      </c>
      <c r="AN27" s="924">
        <f t="shared" si="10"/>
        <v>41065</v>
      </c>
      <c r="AO27" s="924">
        <f t="shared" si="11"/>
        <v>40576</v>
      </c>
      <c r="AP27" s="924">
        <f t="shared" si="12"/>
        <v>39984</v>
      </c>
      <c r="AQ27" s="925">
        <f t="shared" si="13"/>
        <v>39917</v>
      </c>
      <c r="AR27" s="926">
        <f t="shared" si="14"/>
        <v>39072</v>
      </c>
      <c r="AS27" s="924">
        <f t="shared" si="15"/>
        <v>36861</v>
      </c>
      <c r="AT27" s="924">
        <f t="shared" si="16"/>
        <v>34885</v>
      </c>
      <c r="AU27" s="924">
        <f t="shared" si="17"/>
        <v>33359</v>
      </c>
      <c r="AV27" s="924">
        <f t="shared" si="18"/>
        <v>32031</v>
      </c>
      <c r="AW27" s="923"/>
    </row>
    <row r="28" spans="1:49" outlineLevel="1" x14ac:dyDescent="0.25">
      <c r="A28" s="641">
        <f t="shared" si="22"/>
        <v>20</v>
      </c>
      <c r="B28" s="738" t="s">
        <v>307</v>
      </c>
      <c r="C28" s="911" t="s">
        <v>515</v>
      </c>
      <c r="D28" s="912">
        <v>3746</v>
      </c>
      <c r="E28" s="913">
        <v>3573</v>
      </c>
      <c r="F28" s="913">
        <v>3374</v>
      </c>
      <c r="G28" s="913">
        <v>3272</v>
      </c>
      <c r="H28" s="913">
        <v>3153</v>
      </c>
      <c r="I28" s="914">
        <v>2991</v>
      </c>
      <c r="J28" s="915">
        <f t="shared" si="19"/>
        <v>2679</v>
      </c>
      <c r="K28" s="916">
        <f t="shared" si="19"/>
        <v>2405</v>
      </c>
      <c r="L28" s="916">
        <f t="shared" si="19"/>
        <v>2117</v>
      </c>
      <c r="M28" s="916">
        <f t="shared" si="19"/>
        <v>1893</v>
      </c>
      <c r="N28" s="916">
        <f t="shared" si="19"/>
        <v>1809</v>
      </c>
      <c r="O28" s="917">
        <v>14333</v>
      </c>
      <c r="P28" s="918">
        <v>13877</v>
      </c>
      <c r="Q28" s="918">
        <v>13403</v>
      </c>
      <c r="R28" s="918">
        <v>12968</v>
      </c>
      <c r="S28" s="918">
        <v>12553</v>
      </c>
      <c r="T28" s="919">
        <v>12179</v>
      </c>
      <c r="U28" s="915">
        <f t="shared" si="38"/>
        <v>11407</v>
      </c>
      <c r="V28" s="916">
        <f t="shared" si="38"/>
        <v>10539</v>
      </c>
      <c r="W28" s="916">
        <f t="shared" si="38"/>
        <v>9912</v>
      </c>
      <c r="X28" s="916">
        <f t="shared" si="38"/>
        <v>9366</v>
      </c>
      <c r="Y28" s="916">
        <f t="shared" si="38"/>
        <v>8798</v>
      </c>
      <c r="Z28" s="920">
        <v>5394</v>
      </c>
      <c r="AA28" s="921">
        <v>5307</v>
      </c>
      <c r="AB28" s="921">
        <v>5262</v>
      </c>
      <c r="AC28" s="921">
        <v>5219</v>
      </c>
      <c r="AD28" s="921">
        <v>5142</v>
      </c>
      <c r="AE28" s="922">
        <v>5151</v>
      </c>
      <c r="AF28" s="915">
        <f t="shared" ref="AF28:AJ28" si="41">ROUND(AF$8*AF77,0)</f>
        <v>5099</v>
      </c>
      <c r="AG28" s="916">
        <f t="shared" si="41"/>
        <v>5278</v>
      </c>
      <c r="AH28" s="916">
        <f t="shared" si="41"/>
        <v>5334</v>
      </c>
      <c r="AI28" s="916">
        <f t="shared" si="41"/>
        <v>5455</v>
      </c>
      <c r="AJ28" s="916">
        <f t="shared" si="41"/>
        <v>5483</v>
      </c>
      <c r="AK28" s="923"/>
      <c r="AL28" s="924">
        <f t="shared" si="8"/>
        <v>23473</v>
      </c>
      <c r="AM28" s="924">
        <f t="shared" si="9"/>
        <v>22757</v>
      </c>
      <c r="AN28" s="924">
        <f t="shared" si="10"/>
        <v>22039</v>
      </c>
      <c r="AO28" s="924">
        <f t="shared" si="11"/>
        <v>21459</v>
      </c>
      <c r="AP28" s="924">
        <f t="shared" si="12"/>
        <v>20848</v>
      </c>
      <c r="AQ28" s="925">
        <f t="shared" si="13"/>
        <v>20321</v>
      </c>
      <c r="AR28" s="926">
        <f t="shared" si="14"/>
        <v>19185</v>
      </c>
      <c r="AS28" s="924">
        <f t="shared" si="15"/>
        <v>18222</v>
      </c>
      <c r="AT28" s="924">
        <f t="shared" si="16"/>
        <v>17363</v>
      </c>
      <c r="AU28" s="924">
        <f t="shared" si="17"/>
        <v>16714</v>
      </c>
      <c r="AV28" s="924">
        <f t="shared" si="18"/>
        <v>16090</v>
      </c>
      <c r="AW28" s="923"/>
    </row>
    <row r="29" spans="1:49" outlineLevel="1" x14ac:dyDescent="0.25">
      <c r="A29" s="641">
        <f t="shared" si="22"/>
        <v>21</v>
      </c>
      <c r="B29" s="738" t="s">
        <v>306</v>
      </c>
      <c r="C29" s="911" t="s">
        <v>516</v>
      </c>
      <c r="D29" s="912">
        <v>5765</v>
      </c>
      <c r="E29" s="913">
        <v>5653</v>
      </c>
      <c r="F29" s="913">
        <v>5537</v>
      </c>
      <c r="G29" s="913">
        <v>5460</v>
      </c>
      <c r="H29" s="913">
        <v>5407</v>
      </c>
      <c r="I29" s="914">
        <v>5403</v>
      </c>
      <c r="J29" s="915">
        <f t="shared" si="19"/>
        <v>5178</v>
      </c>
      <c r="K29" s="916">
        <f t="shared" si="19"/>
        <v>4649</v>
      </c>
      <c r="L29" s="916">
        <f t="shared" si="19"/>
        <v>4093</v>
      </c>
      <c r="M29" s="916">
        <f t="shared" si="19"/>
        <v>3660</v>
      </c>
      <c r="N29" s="916">
        <f t="shared" si="19"/>
        <v>3498</v>
      </c>
      <c r="O29" s="917">
        <v>17636</v>
      </c>
      <c r="P29" s="918">
        <v>17271</v>
      </c>
      <c r="Q29" s="918">
        <v>16904</v>
      </c>
      <c r="R29" s="918">
        <v>16534</v>
      </c>
      <c r="S29" s="918">
        <v>16254</v>
      </c>
      <c r="T29" s="919">
        <v>16134</v>
      </c>
      <c r="U29" s="915">
        <f t="shared" si="38"/>
        <v>15519</v>
      </c>
      <c r="V29" s="916">
        <f t="shared" si="38"/>
        <v>14338</v>
      </c>
      <c r="W29" s="916">
        <f t="shared" si="38"/>
        <v>13485</v>
      </c>
      <c r="X29" s="916">
        <f t="shared" si="38"/>
        <v>12742</v>
      </c>
      <c r="Y29" s="916">
        <f t="shared" si="38"/>
        <v>11969</v>
      </c>
      <c r="Z29" s="920">
        <v>5674</v>
      </c>
      <c r="AA29" s="921">
        <v>5643</v>
      </c>
      <c r="AB29" s="921">
        <v>5671</v>
      </c>
      <c r="AC29" s="921">
        <v>5742</v>
      </c>
      <c r="AD29" s="921">
        <v>5764</v>
      </c>
      <c r="AE29" s="922">
        <v>5826</v>
      </c>
      <c r="AF29" s="915">
        <f t="shared" ref="AF29:AJ29" si="42">ROUND(AF$8*AF78,0)</f>
        <v>5971</v>
      </c>
      <c r="AG29" s="916">
        <f t="shared" si="42"/>
        <v>6181</v>
      </c>
      <c r="AH29" s="916">
        <f t="shared" si="42"/>
        <v>6246</v>
      </c>
      <c r="AI29" s="916">
        <f t="shared" si="42"/>
        <v>6387</v>
      </c>
      <c r="AJ29" s="916">
        <f t="shared" si="42"/>
        <v>6420</v>
      </c>
      <c r="AK29" s="923"/>
      <c r="AL29" s="924">
        <f t="shared" si="8"/>
        <v>29075</v>
      </c>
      <c r="AM29" s="924">
        <f t="shared" si="9"/>
        <v>28567</v>
      </c>
      <c r="AN29" s="924">
        <f t="shared" si="10"/>
        <v>28112</v>
      </c>
      <c r="AO29" s="924">
        <f t="shared" si="11"/>
        <v>27736</v>
      </c>
      <c r="AP29" s="924">
        <f t="shared" si="12"/>
        <v>27425</v>
      </c>
      <c r="AQ29" s="925">
        <f t="shared" si="13"/>
        <v>27363</v>
      </c>
      <c r="AR29" s="926">
        <f t="shared" si="14"/>
        <v>26668</v>
      </c>
      <c r="AS29" s="924">
        <f t="shared" si="15"/>
        <v>25168</v>
      </c>
      <c r="AT29" s="924">
        <f t="shared" si="16"/>
        <v>23824</v>
      </c>
      <c r="AU29" s="924">
        <f t="shared" si="17"/>
        <v>22789</v>
      </c>
      <c r="AV29" s="924">
        <f t="shared" si="18"/>
        <v>21887</v>
      </c>
      <c r="AW29" s="923"/>
    </row>
    <row r="30" spans="1:49" outlineLevel="1" x14ac:dyDescent="0.25">
      <c r="A30" s="641">
        <f t="shared" si="22"/>
        <v>22</v>
      </c>
      <c r="B30" s="738" t="s">
        <v>305</v>
      </c>
      <c r="C30" s="911" t="s">
        <v>517</v>
      </c>
      <c r="D30" s="912">
        <v>7385</v>
      </c>
      <c r="E30" s="913">
        <v>7575</v>
      </c>
      <c r="F30" s="913">
        <v>7775</v>
      </c>
      <c r="G30" s="913">
        <v>8017</v>
      </c>
      <c r="H30" s="913">
        <v>8258</v>
      </c>
      <c r="I30" s="914">
        <v>8398</v>
      </c>
      <c r="J30" s="915">
        <f t="shared" si="19"/>
        <v>8815</v>
      </c>
      <c r="K30" s="916">
        <f t="shared" si="19"/>
        <v>7914</v>
      </c>
      <c r="L30" s="916">
        <f t="shared" si="19"/>
        <v>6968</v>
      </c>
      <c r="M30" s="916">
        <f t="shared" si="19"/>
        <v>6230</v>
      </c>
      <c r="N30" s="916">
        <f t="shared" si="19"/>
        <v>5954</v>
      </c>
      <c r="O30" s="917">
        <v>16893</v>
      </c>
      <c r="P30" s="918">
        <v>17272</v>
      </c>
      <c r="Q30" s="918">
        <v>17596</v>
      </c>
      <c r="R30" s="918">
        <v>17649</v>
      </c>
      <c r="S30" s="918">
        <v>17813</v>
      </c>
      <c r="T30" s="919">
        <v>18125</v>
      </c>
      <c r="U30" s="915">
        <f t="shared" si="38"/>
        <v>18604</v>
      </c>
      <c r="V30" s="916">
        <f t="shared" si="38"/>
        <v>17188</v>
      </c>
      <c r="W30" s="916">
        <f t="shared" si="38"/>
        <v>16166</v>
      </c>
      <c r="X30" s="916">
        <f t="shared" si="38"/>
        <v>15276</v>
      </c>
      <c r="Y30" s="916">
        <f t="shared" si="38"/>
        <v>14348</v>
      </c>
      <c r="Z30" s="920">
        <v>4078</v>
      </c>
      <c r="AA30" s="921">
        <v>4191</v>
      </c>
      <c r="AB30" s="921">
        <v>4316</v>
      </c>
      <c r="AC30" s="921">
        <v>4411</v>
      </c>
      <c r="AD30" s="921">
        <v>4490</v>
      </c>
      <c r="AE30" s="922">
        <v>4620</v>
      </c>
      <c r="AF30" s="915">
        <f t="shared" ref="AF30:AJ30" si="43">ROUND(AF$8*AF79,0)</f>
        <v>4911</v>
      </c>
      <c r="AG30" s="916">
        <f t="shared" si="43"/>
        <v>5084</v>
      </c>
      <c r="AH30" s="916">
        <f t="shared" si="43"/>
        <v>5137</v>
      </c>
      <c r="AI30" s="916">
        <f t="shared" si="43"/>
        <v>5254</v>
      </c>
      <c r="AJ30" s="916">
        <f t="shared" si="43"/>
        <v>5281</v>
      </c>
      <c r="AK30" s="923"/>
      <c r="AL30" s="924">
        <f t="shared" si="8"/>
        <v>28356</v>
      </c>
      <c r="AM30" s="924">
        <f t="shared" si="9"/>
        <v>29038</v>
      </c>
      <c r="AN30" s="924">
        <f t="shared" si="10"/>
        <v>29687</v>
      </c>
      <c r="AO30" s="924">
        <f t="shared" si="11"/>
        <v>30077</v>
      </c>
      <c r="AP30" s="924">
        <f t="shared" si="12"/>
        <v>30561</v>
      </c>
      <c r="AQ30" s="925">
        <f t="shared" si="13"/>
        <v>31143</v>
      </c>
      <c r="AR30" s="926">
        <f t="shared" si="14"/>
        <v>32330</v>
      </c>
      <c r="AS30" s="924">
        <f t="shared" si="15"/>
        <v>30186</v>
      </c>
      <c r="AT30" s="924">
        <f t="shared" si="16"/>
        <v>28271</v>
      </c>
      <c r="AU30" s="924">
        <f t="shared" si="17"/>
        <v>26760</v>
      </c>
      <c r="AV30" s="924">
        <f t="shared" si="18"/>
        <v>25583</v>
      </c>
      <c r="AW30" s="923"/>
    </row>
    <row r="31" spans="1:49" outlineLevel="1" x14ac:dyDescent="0.25">
      <c r="A31" s="641">
        <f t="shared" si="22"/>
        <v>23</v>
      </c>
      <c r="B31" s="738" t="s">
        <v>308</v>
      </c>
      <c r="C31" s="911" t="s">
        <v>518</v>
      </c>
      <c r="D31" s="912">
        <v>5196</v>
      </c>
      <c r="E31" s="913">
        <v>5184</v>
      </c>
      <c r="F31" s="913">
        <v>5167</v>
      </c>
      <c r="G31" s="913">
        <v>5132</v>
      </c>
      <c r="H31" s="913">
        <v>5066</v>
      </c>
      <c r="I31" s="914">
        <v>5048</v>
      </c>
      <c r="J31" s="915">
        <f t="shared" si="19"/>
        <v>4967</v>
      </c>
      <c r="K31" s="916">
        <f t="shared" si="19"/>
        <v>4460</v>
      </c>
      <c r="L31" s="916">
        <f t="shared" si="19"/>
        <v>3926</v>
      </c>
      <c r="M31" s="916">
        <f t="shared" si="19"/>
        <v>3511</v>
      </c>
      <c r="N31" s="916">
        <f t="shared" si="19"/>
        <v>3355</v>
      </c>
      <c r="O31" s="917">
        <v>17663</v>
      </c>
      <c r="P31" s="918">
        <v>17349</v>
      </c>
      <c r="Q31" s="918">
        <v>17308</v>
      </c>
      <c r="R31" s="918">
        <v>17143</v>
      </c>
      <c r="S31" s="918">
        <v>16949</v>
      </c>
      <c r="T31" s="919">
        <v>16782</v>
      </c>
      <c r="U31" s="915">
        <f t="shared" si="38"/>
        <v>16566</v>
      </c>
      <c r="V31" s="916">
        <f t="shared" si="38"/>
        <v>15306</v>
      </c>
      <c r="W31" s="916">
        <f t="shared" si="38"/>
        <v>14395</v>
      </c>
      <c r="X31" s="916">
        <f t="shared" si="38"/>
        <v>13602</v>
      </c>
      <c r="Y31" s="916">
        <f t="shared" si="38"/>
        <v>12776</v>
      </c>
      <c r="Z31" s="920">
        <v>6158</v>
      </c>
      <c r="AA31" s="921">
        <v>6179</v>
      </c>
      <c r="AB31" s="921">
        <v>6235</v>
      </c>
      <c r="AC31" s="921">
        <v>6271</v>
      </c>
      <c r="AD31" s="921">
        <v>6258</v>
      </c>
      <c r="AE31" s="922">
        <v>6377</v>
      </c>
      <c r="AF31" s="915">
        <f t="shared" ref="AF31:AJ31" si="44">ROUND(AF$8*AF80,0)</f>
        <v>6529</v>
      </c>
      <c r="AG31" s="916">
        <f t="shared" si="44"/>
        <v>6758</v>
      </c>
      <c r="AH31" s="916">
        <f t="shared" si="44"/>
        <v>6829</v>
      </c>
      <c r="AI31" s="916">
        <f t="shared" si="44"/>
        <v>6984</v>
      </c>
      <c r="AJ31" s="916">
        <f t="shared" si="44"/>
        <v>7020</v>
      </c>
      <c r="AK31" s="923"/>
      <c r="AL31" s="924">
        <f t="shared" si="8"/>
        <v>29017</v>
      </c>
      <c r="AM31" s="924">
        <f t="shared" si="9"/>
        <v>28712</v>
      </c>
      <c r="AN31" s="924">
        <f t="shared" si="10"/>
        <v>28710</v>
      </c>
      <c r="AO31" s="924">
        <f t="shared" si="11"/>
        <v>28546</v>
      </c>
      <c r="AP31" s="924">
        <f t="shared" si="12"/>
        <v>28273</v>
      </c>
      <c r="AQ31" s="925">
        <f t="shared" si="13"/>
        <v>28207</v>
      </c>
      <c r="AR31" s="926">
        <f t="shared" si="14"/>
        <v>28062</v>
      </c>
      <c r="AS31" s="924">
        <f t="shared" si="15"/>
        <v>26524</v>
      </c>
      <c r="AT31" s="924">
        <f t="shared" si="16"/>
        <v>25150</v>
      </c>
      <c r="AU31" s="924">
        <f t="shared" si="17"/>
        <v>24097</v>
      </c>
      <c r="AV31" s="924">
        <f t="shared" si="18"/>
        <v>23151</v>
      </c>
      <c r="AW31" s="923"/>
    </row>
    <row r="32" spans="1:49" outlineLevel="1" x14ac:dyDescent="0.25">
      <c r="A32" s="641">
        <f t="shared" si="22"/>
        <v>24</v>
      </c>
      <c r="B32" s="738" t="s">
        <v>307</v>
      </c>
      <c r="C32" s="911" t="s">
        <v>519</v>
      </c>
      <c r="D32" s="912">
        <v>2032</v>
      </c>
      <c r="E32" s="913">
        <v>1993</v>
      </c>
      <c r="F32" s="913">
        <v>1969</v>
      </c>
      <c r="G32" s="913">
        <v>1931</v>
      </c>
      <c r="H32" s="913">
        <v>1928</v>
      </c>
      <c r="I32" s="914">
        <v>1936</v>
      </c>
      <c r="J32" s="915">
        <f t="shared" si="19"/>
        <v>1865</v>
      </c>
      <c r="K32" s="916">
        <f t="shared" si="19"/>
        <v>1675</v>
      </c>
      <c r="L32" s="916">
        <f t="shared" si="19"/>
        <v>1474</v>
      </c>
      <c r="M32" s="916">
        <f t="shared" si="19"/>
        <v>1318</v>
      </c>
      <c r="N32" s="916">
        <f t="shared" si="19"/>
        <v>1260</v>
      </c>
      <c r="O32" s="917">
        <v>6802</v>
      </c>
      <c r="P32" s="918">
        <v>6614</v>
      </c>
      <c r="Q32" s="918">
        <v>6424</v>
      </c>
      <c r="R32" s="918">
        <v>6220</v>
      </c>
      <c r="S32" s="918">
        <v>6093</v>
      </c>
      <c r="T32" s="919">
        <v>5983</v>
      </c>
      <c r="U32" s="915">
        <f t="shared" si="38"/>
        <v>5663</v>
      </c>
      <c r="V32" s="916">
        <f t="shared" si="38"/>
        <v>5232</v>
      </c>
      <c r="W32" s="916">
        <f t="shared" si="38"/>
        <v>4920</v>
      </c>
      <c r="X32" s="916">
        <f t="shared" si="38"/>
        <v>4649</v>
      </c>
      <c r="Y32" s="916">
        <f t="shared" si="38"/>
        <v>4367</v>
      </c>
      <c r="Z32" s="920">
        <v>2349</v>
      </c>
      <c r="AA32" s="921">
        <v>2387</v>
      </c>
      <c r="AB32" s="921">
        <v>2441</v>
      </c>
      <c r="AC32" s="921">
        <v>2485</v>
      </c>
      <c r="AD32" s="921">
        <v>2458</v>
      </c>
      <c r="AE32" s="922">
        <v>2492</v>
      </c>
      <c r="AF32" s="915">
        <f t="shared" ref="AF32:AJ32" si="45">ROUND(AF$8*AF81,0)</f>
        <v>2604</v>
      </c>
      <c r="AG32" s="916">
        <f t="shared" si="45"/>
        <v>2695</v>
      </c>
      <c r="AH32" s="916">
        <f t="shared" si="45"/>
        <v>2724</v>
      </c>
      <c r="AI32" s="916">
        <f t="shared" si="45"/>
        <v>2785</v>
      </c>
      <c r="AJ32" s="916">
        <f t="shared" si="45"/>
        <v>2800</v>
      </c>
      <c r="AK32" s="923"/>
      <c r="AL32" s="924">
        <f t="shared" si="8"/>
        <v>11183</v>
      </c>
      <c r="AM32" s="924">
        <f t="shared" si="9"/>
        <v>10994</v>
      </c>
      <c r="AN32" s="924">
        <f t="shared" si="10"/>
        <v>10834</v>
      </c>
      <c r="AO32" s="924">
        <f t="shared" si="11"/>
        <v>10636</v>
      </c>
      <c r="AP32" s="924">
        <f t="shared" si="12"/>
        <v>10479</v>
      </c>
      <c r="AQ32" s="925">
        <f t="shared" si="13"/>
        <v>10411</v>
      </c>
      <c r="AR32" s="926">
        <f t="shared" si="14"/>
        <v>10132</v>
      </c>
      <c r="AS32" s="924">
        <f t="shared" si="15"/>
        <v>9602</v>
      </c>
      <c r="AT32" s="924">
        <f t="shared" si="16"/>
        <v>9118</v>
      </c>
      <c r="AU32" s="924">
        <f t="shared" si="17"/>
        <v>8752</v>
      </c>
      <c r="AV32" s="924">
        <f t="shared" si="18"/>
        <v>8427</v>
      </c>
      <c r="AW32" s="923"/>
    </row>
    <row r="33" spans="1:49" outlineLevel="1" x14ac:dyDescent="0.25">
      <c r="A33" s="641">
        <f t="shared" si="22"/>
        <v>25</v>
      </c>
      <c r="B33" s="738" t="s">
        <v>307</v>
      </c>
      <c r="C33" s="911" t="s">
        <v>520</v>
      </c>
      <c r="D33" s="912">
        <v>3885</v>
      </c>
      <c r="E33" s="913">
        <v>3731</v>
      </c>
      <c r="F33" s="913">
        <v>3557</v>
      </c>
      <c r="G33" s="913">
        <v>3455</v>
      </c>
      <c r="H33" s="913">
        <v>3344</v>
      </c>
      <c r="I33" s="914">
        <v>3386</v>
      </c>
      <c r="J33" s="915">
        <f t="shared" si="19"/>
        <v>3062</v>
      </c>
      <c r="K33" s="916">
        <f t="shared" si="19"/>
        <v>2750</v>
      </c>
      <c r="L33" s="916">
        <f t="shared" si="19"/>
        <v>2421</v>
      </c>
      <c r="M33" s="916">
        <f t="shared" si="19"/>
        <v>2164</v>
      </c>
      <c r="N33" s="916">
        <f t="shared" si="19"/>
        <v>2068</v>
      </c>
      <c r="O33" s="917">
        <v>14437</v>
      </c>
      <c r="P33" s="918">
        <v>14102</v>
      </c>
      <c r="Q33" s="918">
        <v>13734</v>
      </c>
      <c r="R33" s="918">
        <v>13411</v>
      </c>
      <c r="S33" s="918">
        <v>13023</v>
      </c>
      <c r="T33" s="919">
        <v>13006</v>
      </c>
      <c r="U33" s="915">
        <f t="shared" si="38"/>
        <v>12361</v>
      </c>
      <c r="V33" s="916">
        <f t="shared" si="38"/>
        <v>11420</v>
      </c>
      <c r="W33" s="916">
        <f t="shared" si="38"/>
        <v>10741</v>
      </c>
      <c r="X33" s="916">
        <f t="shared" si="38"/>
        <v>10149</v>
      </c>
      <c r="Y33" s="916">
        <f t="shared" si="38"/>
        <v>9533</v>
      </c>
      <c r="Z33" s="920">
        <v>5066</v>
      </c>
      <c r="AA33" s="921">
        <v>4980</v>
      </c>
      <c r="AB33" s="921">
        <v>4930</v>
      </c>
      <c r="AC33" s="921">
        <v>4911</v>
      </c>
      <c r="AD33" s="921">
        <v>4795</v>
      </c>
      <c r="AE33" s="922">
        <v>4865</v>
      </c>
      <c r="AF33" s="915">
        <f t="shared" ref="AF33:AJ33" si="46">ROUND(AF$8*AF82,0)</f>
        <v>4796</v>
      </c>
      <c r="AG33" s="916">
        <f t="shared" si="46"/>
        <v>4964</v>
      </c>
      <c r="AH33" s="916">
        <f t="shared" si="46"/>
        <v>5016</v>
      </c>
      <c r="AI33" s="916">
        <f t="shared" si="46"/>
        <v>5130</v>
      </c>
      <c r="AJ33" s="916">
        <f t="shared" si="46"/>
        <v>5156</v>
      </c>
      <c r="AK33" s="923"/>
      <c r="AL33" s="924">
        <f t="shared" si="8"/>
        <v>23388</v>
      </c>
      <c r="AM33" s="924">
        <f t="shared" si="9"/>
        <v>22813</v>
      </c>
      <c r="AN33" s="924">
        <f t="shared" si="10"/>
        <v>22221</v>
      </c>
      <c r="AO33" s="924">
        <f t="shared" si="11"/>
        <v>21777</v>
      </c>
      <c r="AP33" s="924">
        <f t="shared" si="12"/>
        <v>21162</v>
      </c>
      <c r="AQ33" s="925">
        <f t="shared" si="13"/>
        <v>21257</v>
      </c>
      <c r="AR33" s="926">
        <f t="shared" si="14"/>
        <v>20219</v>
      </c>
      <c r="AS33" s="924">
        <f t="shared" si="15"/>
        <v>19134</v>
      </c>
      <c r="AT33" s="924">
        <f t="shared" si="16"/>
        <v>18178</v>
      </c>
      <c r="AU33" s="924">
        <f t="shared" si="17"/>
        <v>17443</v>
      </c>
      <c r="AV33" s="924">
        <f t="shared" si="18"/>
        <v>16757</v>
      </c>
      <c r="AW33" s="923"/>
    </row>
    <row r="34" spans="1:49" outlineLevel="1" x14ac:dyDescent="0.25">
      <c r="A34" s="641">
        <f t="shared" si="22"/>
        <v>26</v>
      </c>
      <c r="B34" s="738" t="s">
        <v>308</v>
      </c>
      <c r="C34" s="911" t="s">
        <v>521</v>
      </c>
      <c r="D34" s="912">
        <v>5460</v>
      </c>
      <c r="E34" s="913">
        <v>5388</v>
      </c>
      <c r="F34" s="913">
        <v>5270</v>
      </c>
      <c r="G34" s="913">
        <v>5194</v>
      </c>
      <c r="H34" s="913">
        <v>5138</v>
      </c>
      <c r="I34" s="914">
        <v>5051</v>
      </c>
      <c r="J34" s="915">
        <f t="shared" si="19"/>
        <v>4861</v>
      </c>
      <c r="K34" s="916">
        <f t="shared" ref="K34:N48" si="47">ROUND(K$8*K83,0)</f>
        <v>4364</v>
      </c>
      <c r="L34" s="916">
        <f t="shared" si="47"/>
        <v>3842</v>
      </c>
      <c r="M34" s="916">
        <f t="shared" si="47"/>
        <v>3436</v>
      </c>
      <c r="N34" s="916">
        <f t="shared" si="47"/>
        <v>3283</v>
      </c>
      <c r="O34" s="917">
        <v>18544</v>
      </c>
      <c r="P34" s="918">
        <v>18079</v>
      </c>
      <c r="Q34" s="918">
        <v>17535</v>
      </c>
      <c r="R34" s="918">
        <v>17004</v>
      </c>
      <c r="S34" s="918">
        <v>16614</v>
      </c>
      <c r="T34" s="919">
        <v>16291</v>
      </c>
      <c r="U34" s="915">
        <f t="shared" si="38"/>
        <v>15428</v>
      </c>
      <c r="V34" s="916">
        <f t="shared" si="38"/>
        <v>14253</v>
      </c>
      <c r="W34" s="916">
        <f t="shared" si="38"/>
        <v>13406</v>
      </c>
      <c r="X34" s="916">
        <f t="shared" si="38"/>
        <v>12667</v>
      </c>
      <c r="Y34" s="916">
        <f t="shared" si="38"/>
        <v>11898</v>
      </c>
      <c r="Z34" s="920">
        <v>6529</v>
      </c>
      <c r="AA34" s="921">
        <v>6515</v>
      </c>
      <c r="AB34" s="921">
        <v>6504</v>
      </c>
      <c r="AC34" s="921">
        <v>6494</v>
      </c>
      <c r="AD34" s="921">
        <v>6367</v>
      </c>
      <c r="AE34" s="922">
        <v>6357</v>
      </c>
      <c r="AF34" s="915">
        <f t="shared" ref="AF34:AJ34" si="48">ROUND(AF$8*AF83,0)</f>
        <v>6393</v>
      </c>
      <c r="AG34" s="916">
        <f t="shared" si="48"/>
        <v>6617</v>
      </c>
      <c r="AH34" s="916">
        <f t="shared" si="48"/>
        <v>6687</v>
      </c>
      <c r="AI34" s="916">
        <f t="shared" si="48"/>
        <v>6838</v>
      </c>
      <c r="AJ34" s="916">
        <f t="shared" si="48"/>
        <v>6874</v>
      </c>
      <c r="AK34" s="923"/>
      <c r="AL34" s="924">
        <f t="shared" si="8"/>
        <v>30533</v>
      </c>
      <c r="AM34" s="924">
        <f t="shared" si="9"/>
        <v>29982</v>
      </c>
      <c r="AN34" s="924">
        <f t="shared" si="10"/>
        <v>29309</v>
      </c>
      <c r="AO34" s="924">
        <f t="shared" si="11"/>
        <v>28692</v>
      </c>
      <c r="AP34" s="924">
        <f t="shared" si="12"/>
        <v>28119</v>
      </c>
      <c r="AQ34" s="925">
        <f t="shared" si="13"/>
        <v>27699</v>
      </c>
      <c r="AR34" s="926">
        <f t="shared" si="14"/>
        <v>26682</v>
      </c>
      <c r="AS34" s="924">
        <f t="shared" si="15"/>
        <v>25234</v>
      </c>
      <c r="AT34" s="924">
        <f t="shared" si="16"/>
        <v>23935</v>
      </c>
      <c r="AU34" s="924">
        <f t="shared" si="17"/>
        <v>22941</v>
      </c>
      <c r="AV34" s="924">
        <f t="shared" si="18"/>
        <v>22055</v>
      </c>
      <c r="AW34" s="923"/>
    </row>
    <row r="35" spans="1:49" outlineLevel="1" x14ac:dyDescent="0.25">
      <c r="A35" s="641">
        <f t="shared" si="22"/>
        <v>27</v>
      </c>
      <c r="B35" s="738" t="s">
        <v>305</v>
      </c>
      <c r="C35" s="911" t="s">
        <v>522</v>
      </c>
      <c r="D35" s="912">
        <v>8969</v>
      </c>
      <c r="E35" s="913">
        <v>9405</v>
      </c>
      <c r="F35" s="913">
        <v>9962</v>
      </c>
      <c r="G35" s="913">
        <v>10378</v>
      </c>
      <c r="H35" s="913">
        <v>11048</v>
      </c>
      <c r="I35" s="914">
        <v>11461</v>
      </c>
      <c r="J35" s="915">
        <f t="shared" si="19"/>
        <v>12449</v>
      </c>
      <c r="K35" s="916">
        <f t="shared" si="47"/>
        <v>11177</v>
      </c>
      <c r="L35" s="916">
        <f t="shared" si="47"/>
        <v>9841</v>
      </c>
      <c r="M35" s="916">
        <f t="shared" si="47"/>
        <v>8799</v>
      </c>
      <c r="N35" s="916">
        <f t="shared" si="47"/>
        <v>8409</v>
      </c>
      <c r="O35" s="917">
        <v>17511</v>
      </c>
      <c r="P35" s="918">
        <v>18019</v>
      </c>
      <c r="Q35" s="918">
        <v>18555</v>
      </c>
      <c r="R35" s="918">
        <v>19141</v>
      </c>
      <c r="S35" s="918">
        <v>19892</v>
      </c>
      <c r="T35" s="919">
        <v>20882</v>
      </c>
      <c r="U35" s="915">
        <f t="shared" si="38"/>
        <v>21939</v>
      </c>
      <c r="V35" s="916">
        <f t="shared" si="38"/>
        <v>20270</v>
      </c>
      <c r="W35" s="916">
        <f t="shared" si="38"/>
        <v>19064</v>
      </c>
      <c r="X35" s="916">
        <f t="shared" si="38"/>
        <v>18014</v>
      </c>
      <c r="Y35" s="916">
        <f t="shared" si="38"/>
        <v>16920</v>
      </c>
      <c r="Z35" s="920">
        <v>3002</v>
      </c>
      <c r="AA35" s="921">
        <v>3069</v>
      </c>
      <c r="AB35" s="921">
        <v>3143</v>
      </c>
      <c r="AC35" s="921">
        <v>3305</v>
      </c>
      <c r="AD35" s="921">
        <v>3491</v>
      </c>
      <c r="AE35" s="922">
        <v>3723</v>
      </c>
      <c r="AF35" s="915">
        <f t="shared" ref="AF35:AJ35" si="49">ROUND(AF$8*AF84,0)</f>
        <v>4007</v>
      </c>
      <c r="AG35" s="916">
        <f t="shared" si="49"/>
        <v>4148</v>
      </c>
      <c r="AH35" s="916">
        <f t="shared" si="49"/>
        <v>4192</v>
      </c>
      <c r="AI35" s="916">
        <f t="shared" si="49"/>
        <v>4287</v>
      </c>
      <c r="AJ35" s="916">
        <f t="shared" si="49"/>
        <v>4309</v>
      </c>
      <c r="AK35" s="923"/>
      <c r="AL35" s="924">
        <f t="shared" si="8"/>
        <v>29482</v>
      </c>
      <c r="AM35" s="924">
        <f t="shared" si="9"/>
        <v>30493</v>
      </c>
      <c r="AN35" s="924">
        <f t="shared" si="10"/>
        <v>31660</v>
      </c>
      <c r="AO35" s="924">
        <f t="shared" si="11"/>
        <v>32824</v>
      </c>
      <c r="AP35" s="924">
        <f t="shared" si="12"/>
        <v>34431</v>
      </c>
      <c r="AQ35" s="925">
        <f t="shared" si="13"/>
        <v>36066</v>
      </c>
      <c r="AR35" s="926">
        <f t="shared" si="14"/>
        <v>38395</v>
      </c>
      <c r="AS35" s="924">
        <f t="shared" si="15"/>
        <v>35595</v>
      </c>
      <c r="AT35" s="924">
        <f t="shared" si="16"/>
        <v>33097</v>
      </c>
      <c r="AU35" s="924">
        <f t="shared" si="17"/>
        <v>31100</v>
      </c>
      <c r="AV35" s="924">
        <f t="shared" si="18"/>
        <v>29638</v>
      </c>
      <c r="AW35" s="923"/>
    </row>
    <row r="36" spans="1:49" outlineLevel="1" x14ac:dyDescent="0.25">
      <c r="A36" s="641">
        <f t="shared" si="22"/>
        <v>28</v>
      </c>
      <c r="B36" s="738" t="s">
        <v>308</v>
      </c>
      <c r="C36" s="911" t="s">
        <v>523</v>
      </c>
      <c r="D36" s="912">
        <v>12385</v>
      </c>
      <c r="E36" s="913">
        <v>12554</v>
      </c>
      <c r="F36" s="913">
        <v>12576</v>
      </c>
      <c r="G36" s="913">
        <v>12763</v>
      </c>
      <c r="H36" s="913">
        <v>12868</v>
      </c>
      <c r="I36" s="914">
        <v>13071</v>
      </c>
      <c r="J36" s="915">
        <f t="shared" si="19"/>
        <v>13238</v>
      </c>
      <c r="K36" s="916">
        <f t="shared" si="47"/>
        <v>11885</v>
      </c>
      <c r="L36" s="916">
        <f t="shared" si="47"/>
        <v>10464</v>
      </c>
      <c r="M36" s="916">
        <f t="shared" si="47"/>
        <v>9356</v>
      </c>
      <c r="N36" s="916">
        <f t="shared" si="47"/>
        <v>8941</v>
      </c>
      <c r="O36" s="917">
        <v>34334</v>
      </c>
      <c r="P36" s="918">
        <v>33991</v>
      </c>
      <c r="Q36" s="918">
        <v>33716</v>
      </c>
      <c r="R36" s="918">
        <v>33500</v>
      </c>
      <c r="S36" s="918">
        <v>33361</v>
      </c>
      <c r="T36" s="919">
        <v>33367</v>
      </c>
      <c r="U36" s="915">
        <f t="shared" si="38"/>
        <v>33013</v>
      </c>
      <c r="V36" s="916">
        <f t="shared" si="38"/>
        <v>30501</v>
      </c>
      <c r="W36" s="916">
        <f t="shared" si="38"/>
        <v>28687</v>
      </c>
      <c r="X36" s="916">
        <f t="shared" si="38"/>
        <v>27107</v>
      </c>
      <c r="Y36" s="916">
        <f t="shared" si="38"/>
        <v>25461</v>
      </c>
      <c r="Z36" s="920">
        <v>11092</v>
      </c>
      <c r="AA36" s="921">
        <v>11132</v>
      </c>
      <c r="AB36" s="921">
        <v>11300</v>
      </c>
      <c r="AC36" s="921">
        <v>11354</v>
      </c>
      <c r="AD36" s="921">
        <v>11362</v>
      </c>
      <c r="AE36" s="922">
        <v>11528</v>
      </c>
      <c r="AF36" s="915">
        <f t="shared" ref="AF36:AJ36" si="50">ROUND(AF$8*AF85,0)</f>
        <v>11865</v>
      </c>
      <c r="AG36" s="916">
        <f t="shared" si="50"/>
        <v>12282</v>
      </c>
      <c r="AH36" s="916">
        <f t="shared" si="50"/>
        <v>12411</v>
      </c>
      <c r="AI36" s="916">
        <f t="shared" si="50"/>
        <v>12692</v>
      </c>
      <c r="AJ36" s="916">
        <f t="shared" si="50"/>
        <v>12758</v>
      </c>
      <c r="AK36" s="923"/>
      <c r="AL36" s="924">
        <f t="shared" si="8"/>
        <v>57811</v>
      </c>
      <c r="AM36" s="924">
        <f t="shared" si="9"/>
        <v>57677</v>
      </c>
      <c r="AN36" s="924">
        <f t="shared" si="10"/>
        <v>57592</v>
      </c>
      <c r="AO36" s="924">
        <f t="shared" si="11"/>
        <v>57617</v>
      </c>
      <c r="AP36" s="924">
        <f t="shared" si="12"/>
        <v>57591</v>
      </c>
      <c r="AQ36" s="925">
        <f t="shared" si="13"/>
        <v>57966</v>
      </c>
      <c r="AR36" s="926">
        <f t="shared" si="14"/>
        <v>58116</v>
      </c>
      <c r="AS36" s="924">
        <f t="shared" si="15"/>
        <v>54668</v>
      </c>
      <c r="AT36" s="924">
        <f t="shared" si="16"/>
        <v>51562</v>
      </c>
      <c r="AU36" s="924">
        <f t="shared" si="17"/>
        <v>49155</v>
      </c>
      <c r="AV36" s="924">
        <f t="shared" si="18"/>
        <v>47160</v>
      </c>
      <c r="AW36" s="923"/>
    </row>
    <row r="37" spans="1:49" outlineLevel="1" x14ac:dyDescent="0.25">
      <c r="A37" s="641">
        <f t="shared" si="22"/>
        <v>29</v>
      </c>
      <c r="B37" s="738" t="s">
        <v>305</v>
      </c>
      <c r="C37" s="911" t="s">
        <v>524</v>
      </c>
      <c r="D37" s="912">
        <v>3831</v>
      </c>
      <c r="E37" s="913">
        <v>3923</v>
      </c>
      <c r="F37" s="913">
        <v>4023</v>
      </c>
      <c r="G37" s="913">
        <v>4157</v>
      </c>
      <c r="H37" s="913">
        <v>4197</v>
      </c>
      <c r="I37" s="914">
        <v>4395</v>
      </c>
      <c r="J37" s="915">
        <f t="shared" si="19"/>
        <v>4556</v>
      </c>
      <c r="K37" s="916">
        <f t="shared" si="47"/>
        <v>4090</v>
      </c>
      <c r="L37" s="916">
        <f t="shared" si="47"/>
        <v>3601</v>
      </c>
      <c r="M37" s="916">
        <f t="shared" si="47"/>
        <v>3220</v>
      </c>
      <c r="N37" s="916">
        <f t="shared" si="47"/>
        <v>3077</v>
      </c>
      <c r="O37" s="917">
        <v>11843</v>
      </c>
      <c r="P37" s="918">
        <v>11867</v>
      </c>
      <c r="Q37" s="918">
        <v>11958</v>
      </c>
      <c r="R37" s="918">
        <v>11938</v>
      </c>
      <c r="S37" s="918">
        <v>12111</v>
      </c>
      <c r="T37" s="919">
        <v>12372</v>
      </c>
      <c r="U37" s="915">
        <f t="shared" si="38"/>
        <v>12487</v>
      </c>
      <c r="V37" s="916">
        <f t="shared" si="38"/>
        <v>11536</v>
      </c>
      <c r="W37" s="916">
        <f t="shared" si="38"/>
        <v>10850</v>
      </c>
      <c r="X37" s="916">
        <f t="shared" si="38"/>
        <v>10253</v>
      </c>
      <c r="Y37" s="916">
        <f t="shared" si="38"/>
        <v>9630</v>
      </c>
      <c r="Z37" s="920">
        <v>3456</v>
      </c>
      <c r="AA37" s="921">
        <v>3479</v>
      </c>
      <c r="AB37" s="921">
        <v>3554</v>
      </c>
      <c r="AC37" s="921">
        <v>3610</v>
      </c>
      <c r="AD37" s="921">
        <v>3645</v>
      </c>
      <c r="AE37" s="922">
        <v>3738</v>
      </c>
      <c r="AF37" s="915">
        <f t="shared" ref="AF37:AJ37" si="51">ROUND(AF$8*AF86,0)</f>
        <v>3898</v>
      </c>
      <c r="AG37" s="916">
        <f t="shared" si="51"/>
        <v>4035</v>
      </c>
      <c r="AH37" s="916">
        <f t="shared" si="51"/>
        <v>4078</v>
      </c>
      <c r="AI37" s="916">
        <f t="shared" si="51"/>
        <v>4170</v>
      </c>
      <c r="AJ37" s="916">
        <f t="shared" si="51"/>
        <v>4192</v>
      </c>
      <c r="AK37" s="923"/>
      <c r="AL37" s="924">
        <f t="shared" si="8"/>
        <v>19130</v>
      </c>
      <c r="AM37" s="924">
        <f t="shared" si="9"/>
        <v>19269</v>
      </c>
      <c r="AN37" s="924">
        <f t="shared" si="10"/>
        <v>19535</v>
      </c>
      <c r="AO37" s="924">
        <f t="shared" si="11"/>
        <v>19705</v>
      </c>
      <c r="AP37" s="924">
        <f t="shared" si="12"/>
        <v>19953</v>
      </c>
      <c r="AQ37" s="925">
        <f t="shared" si="13"/>
        <v>20505</v>
      </c>
      <c r="AR37" s="926">
        <f t="shared" si="14"/>
        <v>20941</v>
      </c>
      <c r="AS37" s="924">
        <f t="shared" si="15"/>
        <v>19661</v>
      </c>
      <c r="AT37" s="924">
        <f t="shared" si="16"/>
        <v>18529</v>
      </c>
      <c r="AU37" s="924">
        <f t="shared" si="17"/>
        <v>17643</v>
      </c>
      <c r="AV37" s="924">
        <f t="shared" si="18"/>
        <v>16899</v>
      </c>
      <c r="AW37" s="923"/>
    </row>
    <row r="38" spans="1:49" outlineLevel="1" x14ac:dyDescent="0.25">
      <c r="A38" s="641">
        <f t="shared" si="22"/>
        <v>30</v>
      </c>
      <c r="B38" s="738" t="s">
        <v>307</v>
      </c>
      <c r="C38" s="911" t="s">
        <v>525</v>
      </c>
      <c r="D38" s="912">
        <v>2935</v>
      </c>
      <c r="E38" s="913">
        <v>2865</v>
      </c>
      <c r="F38" s="913">
        <v>2804</v>
      </c>
      <c r="G38" s="913">
        <v>2752</v>
      </c>
      <c r="H38" s="913">
        <v>2744</v>
      </c>
      <c r="I38" s="914">
        <v>2706</v>
      </c>
      <c r="J38" s="915">
        <f t="shared" si="19"/>
        <v>2590</v>
      </c>
      <c r="K38" s="916">
        <f t="shared" si="47"/>
        <v>2325</v>
      </c>
      <c r="L38" s="916">
        <f t="shared" si="47"/>
        <v>2047</v>
      </c>
      <c r="M38" s="916">
        <f t="shared" si="47"/>
        <v>1830</v>
      </c>
      <c r="N38" s="916">
        <f t="shared" si="47"/>
        <v>1749</v>
      </c>
      <c r="O38" s="917">
        <v>11241</v>
      </c>
      <c r="P38" s="918">
        <v>10950</v>
      </c>
      <c r="Q38" s="918">
        <v>10629</v>
      </c>
      <c r="R38" s="918">
        <v>10336</v>
      </c>
      <c r="S38" s="918">
        <v>10016</v>
      </c>
      <c r="T38" s="919">
        <v>9723</v>
      </c>
      <c r="U38" s="915">
        <f t="shared" si="38"/>
        <v>9212</v>
      </c>
      <c r="V38" s="916">
        <f t="shared" si="38"/>
        <v>8511</v>
      </c>
      <c r="W38" s="916">
        <f t="shared" si="38"/>
        <v>8005</v>
      </c>
      <c r="X38" s="916">
        <f t="shared" si="38"/>
        <v>7564</v>
      </c>
      <c r="Y38" s="916">
        <f t="shared" si="38"/>
        <v>7104</v>
      </c>
      <c r="Z38" s="920">
        <v>3678</v>
      </c>
      <c r="AA38" s="921">
        <v>3625</v>
      </c>
      <c r="AB38" s="921">
        <v>3648</v>
      </c>
      <c r="AC38" s="921">
        <v>3671</v>
      </c>
      <c r="AD38" s="921">
        <v>3578</v>
      </c>
      <c r="AE38" s="922">
        <v>3608</v>
      </c>
      <c r="AF38" s="915">
        <f t="shared" ref="AF38:AJ38" si="52">ROUND(AF$8*AF87,0)</f>
        <v>3632</v>
      </c>
      <c r="AG38" s="916">
        <f t="shared" si="52"/>
        <v>3760</v>
      </c>
      <c r="AH38" s="916">
        <f t="shared" si="52"/>
        <v>3799</v>
      </c>
      <c r="AI38" s="916">
        <f t="shared" si="52"/>
        <v>3885</v>
      </c>
      <c r="AJ38" s="916">
        <f t="shared" si="52"/>
        <v>3905</v>
      </c>
      <c r="AK38" s="923"/>
      <c r="AL38" s="924">
        <f t="shared" si="8"/>
        <v>17854</v>
      </c>
      <c r="AM38" s="924">
        <f t="shared" si="9"/>
        <v>17440</v>
      </c>
      <c r="AN38" s="924">
        <f t="shared" si="10"/>
        <v>17081</v>
      </c>
      <c r="AO38" s="924">
        <f t="shared" si="11"/>
        <v>16759</v>
      </c>
      <c r="AP38" s="924">
        <f t="shared" si="12"/>
        <v>16338</v>
      </c>
      <c r="AQ38" s="925">
        <f t="shared" si="13"/>
        <v>16037</v>
      </c>
      <c r="AR38" s="926">
        <f t="shared" si="14"/>
        <v>15434</v>
      </c>
      <c r="AS38" s="924">
        <f t="shared" si="15"/>
        <v>14596</v>
      </c>
      <c r="AT38" s="924">
        <f t="shared" si="16"/>
        <v>13851</v>
      </c>
      <c r="AU38" s="924">
        <f t="shared" si="17"/>
        <v>13279</v>
      </c>
      <c r="AV38" s="924">
        <f t="shared" si="18"/>
        <v>12758</v>
      </c>
      <c r="AW38" s="923"/>
    </row>
    <row r="39" spans="1:49" outlineLevel="1" x14ac:dyDescent="0.25">
      <c r="A39" s="641">
        <f t="shared" si="22"/>
        <v>31</v>
      </c>
      <c r="B39" s="738" t="s">
        <v>307</v>
      </c>
      <c r="C39" s="911" t="s">
        <v>526</v>
      </c>
      <c r="D39" s="912">
        <v>5807</v>
      </c>
      <c r="E39" s="913">
        <v>5603</v>
      </c>
      <c r="F39" s="913">
        <v>5419</v>
      </c>
      <c r="G39" s="913">
        <v>5276</v>
      </c>
      <c r="H39" s="913">
        <v>5168</v>
      </c>
      <c r="I39" s="914">
        <v>5118</v>
      </c>
      <c r="J39" s="915">
        <f t="shared" si="19"/>
        <v>4749</v>
      </c>
      <c r="K39" s="916">
        <f t="shared" si="47"/>
        <v>4263</v>
      </c>
      <c r="L39" s="916">
        <f t="shared" si="47"/>
        <v>3753</v>
      </c>
      <c r="M39" s="916">
        <f t="shared" si="47"/>
        <v>3356</v>
      </c>
      <c r="N39" s="916">
        <f t="shared" si="47"/>
        <v>3207</v>
      </c>
      <c r="O39" s="917">
        <v>19887</v>
      </c>
      <c r="P39" s="918">
        <v>19398</v>
      </c>
      <c r="Q39" s="918">
        <v>18965</v>
      </c>
      <c r="R39" s="918">
        <v>18592</v>
      </c>
      <c r="S39" s="918">
        <v>18165</v>
      </c>
      <c r="T39" s="919">
        <v>17993</v>
      </c>
      <c r="U39" s="915">
        <f t="shared" si="38"/>
        <v>17251</v>
      </c>
      <c r="V39" s="916">
        <f t="shared" si="38"/>
        <v>15938</v>
      </c>
      <c r="W39" s="916">
        <f t="shared" si="38"/>
        <v>14990</v>
      </c>
      <c r="X39" s="916">
        <f t="shared" si="38"/>
        <v>14164</v>
      </c>
      <c r="Y39" s="916">
        <f t="shared" si="38"/>
        <v>13304</v>
      </c>
      <c r="Z39" s="920">
        <v>5999</v>
      </c>
      <c r="AA39" s="921">
        <v>5910</v>
      </c>
      <c r="AB39" s="921">
        <v>5834</v>
      </c>
      <c r="AC39" s="921">
        <v>5775</v>
      </c>
      <c r="AD39" s="921">
        <v>5681</v>
      </c>
      <c r="AE39" s="922">
        <v>5694</v>
      </c>
      <c r="AF39" s="915">
        <f t="shared" ref="AF39:AJ39" si="53">ROUND(AF$8*AF88,0)</f>
        <v>5610</v>
      </c>
      <c r="AG39" s="916">
        <f t="shared" si="53"/>
        <v>5807</v>
      </c>
      <c r="AH39" s="916">
        <f t="shared" si="53"/>
        <v>5868</v>
      </c>
      <c r="AI39" s="916">
        <f t="shared" si="53"/>
        <v>6001</v>
      </c>
      <c r="AJ39" s="916">
        <f t="shared" si="53"/>
        <v>6032</v>
      </c>
      <c r="AK39" s="923"/>
      <c r="AL39" s="924">
        <f t="shared" si="8"/>
        <v>31693</v>
      </c>
      <c r="AM39" s="924">
        <f t="shared" si="9"/>
        <v>30911</v>
      </c>
      <c r="AN39" s="924">
        <f t="shared" si="10"/>
        <v>30218</v>
      </c>
      <c r="AO39" s="924">
        <f t="shared" si="11"/>
        <v>29643</v>
      </c>
      <c r="AP39" s="924">
        <f t="shared" si="12"/>
        <v>29014</v>
      </c>
      <c r="AQ39" s="925">
        <f t="shared" si="13"/>
        <v>28805</v>
      </c>
      <c r="AR39" s="926">
        <f t="shared" si="14"/>
        <v>27610</v>
      </c>
      <c r="AS39" s="924">
        <f t="shared" si="15"/>
        <v>26008</v>
      </c>
      <c r="AT39" s="924">
        <f t="shared" si="16"/>
        <v>24611</v>
      </c>
      <c r="AU39" s="924">
        <f t="shared" si="17"/>
        <v>23521</v>
      </c>
      <c r="AV39" s="924">
        <f t="shared" si="18"/>
        <v>22543</v>
      </c>
      <c r="AW39" s="923"/>
    </row>
    <row r="40" spans="1:49" outlineLevel="1" x14ac:dyDescent="0.25">
      <c r="A40" s="641">
        <f t="shared" si="22"/>
        <v>32</v>
      </c>
      <c r="B40" s="738" t="s">
        <v>305</v>
      </c>
      <c r="C40" s="911" t="s">
        <v>527</v>
      </c>
      <c r="D40" s="912">
        <v>7002</v>
      </c>
      <c r="E40" s="913">
        <v>7258</v>
      </c>
      <c r="F40" s="913">
        <v>7608</v>
      </c>
      <c r="G40" s="913">
        <v>7970</v>
      </c>
      <c r="H40" s="913">
        <v>8358</v>
      </c>
      <c r="I40" s="914">
        <v>8776</v>
      </c>
      <c r="J40" s="915">
        <f t="shared" si="19"/>
        <v>9406</v>
      </c>
      <c r="K40" s="916">
        <f t="shared" si="47"/>
        <v>8445</v>
      </c>
      <c r="L40" s="916">
        <f t="shared" si="47"/>
        <v>7435</v>
      </c>
      <c r="M40" s="916">
        <f t="shared" si="47"/>
        <v>6648</v>
      </c>
      <c r="N40" s="916">
        <f t="shared" si="47"/>
        <v>6353</v>
      </c>
      <c r="O40" s="917">
        <v>17880</v>
      </c>
      <c r="P40" s="918">
        <v>18031</v>
      </c>
      <c r="Q40" s="918">
        <v>18661</v>
      </c>
      <c r="R40" s="918">
        <v>19145</v>
      </c>
      <c r="S40" s="918">
        <v>19866</v>
      </c>
      <c r="T40" s="919">
        <v>20576</v>
      </c>
      <c r="U40" s="915">
        <f t="shared" si="38"/>
        <v>21523</v>
      </c>
      <c r="V40" s="916">
        <f t="shared" si="38"/>
        <v>19885</v>
      </c>
      <c r="W40" s="916">
        <f t="shared" si="38"/>
        <v>18702</v>
      </c>
      <c r="X40" s="916">
        <f t="shared" si="38"/>
        <v>17672</v>
      </c>
      <c r="Y40" s="916">
        <f t="shared" si="38"/>
        <v>16599</v>
      </c>
      <c r="Z40" s="920">
        <v>4103</v>
      </c>
      <c r="AA40" s="921">
        <v>4199</v>
      </c>
      <c r="AB40" s="921">
        <v>4387</v>
      </c>
      <c r="AC40" s="921">
        <v>4621</v>
      </c>
      <c r="AD40" s="921">
        <v>4812</v>
      </c>
      <c r="AE40" s="922">
        <v>4915</v>
      </c>
      <c r="AF40" s="915">
        <f t="shared" ref="AF40:AJ40" si="54">ROUND(AF$8*AF89,0)</f>
        <v>5391</v>
      </c>
      <c r="AG40" s="916">
        <f t="shared" si="54"/>
        <v>5580</v>
      </c>
      <c r="AH40" s="916">
        <f t="shared" si="54"/>
        <v>5639</v>
      </c>
      <c r="AI40" s="916">
        <f t="shared" si="54"/>
        <v>5766</v>
      </c>
      <c r="AJ40" s="916">
        <f t="shared" si="54"/>
        <v>5796</v>
      </c>
      <c r="AK40" s="923"/>
      <c r="AL40" s="924">
        <f t="shared" si="8"/>
        <v>28985</v>
      </c>
      <c r="AM40" s="924">
        <f t="shared" si="9"/>
        <v>29488</v>
      </c>
      <c r="AN40" s="924">
        <f t="shared" si="10"/>
        <v>30656</v>
      </c>
      <c r="AO40" s="924">
        <f t="shared" si="11"/>
        <v>31736</v>
      </c>
      <c r="AP40" s="924">
        <f t="shared" si="12"/>
        <v>33036</v>
      </c>
      <c r="AQ40" s="925">
        <f t="shared" si="13"/>
        <v>34267</v>
      </c>
      <c r="AR40" s="926">
        <f t="shared" si="14"/>
        <v>36320</v>
      </c>
      <c r="AS40" s="924">
        <f t="shared" si="15"/>
        <v>33910</v>
      </c>
      <c r="AT40" s="924">
        <f t="shared" si="16"/>
        <v>31776</v>
      </c>
      <c r="AU40" s="924">
        <f t="shared" si="17"/>
        <v>30086</v>
      </c>
      <c r="AV40" s="924">
        <f t="shared" si="18"/>
        <v>28748</v>
      </c>
      <c r="AW40" s="923"/>
    </row>
    <row r="41" spans="1:49" outlineLevel="1" x14ac:dyDescent="0.25">
      <c r="A41" s="641">
        <f t="shared" si="22"/>
        <v>33</v>
      </c>
      <c r="B41" s="738" t="s">
        <v>305</v>
      </c>
      <c r="C41" s="911" t="s">
        <v>528</v>
      </c>
      <c r="D41" s="912">
        <v>5048</v>
      </c>
      <c r="E41" s="913">
        <v>5152</v>
      </c>
      <c r="F41" s="913">
        <v>5170</v>
      </c>
      <c r="G41" s="913">
        <v>5259</v>
      </c>
      <c r="H41" s="913">
        <v>5372</v>
      </c>
      <c r="I41" s="914">
        <v>5448</v>
      </c>
      <c r="J41" s="915">
        <f t="shared" si="19"/>
        <v>5574</v>
      </c>
      <c r="K41" s="916">
        <f t="shared" si="47"/>
        <v>5004</v>
      </c>
      <c r="L41" s="916">
        <f t="shared" si="47"/>
        <v>4406</v>
      </c>
      <c r="M41" s="916">
        <f t="shared" si="47"/>
        <v>3939</v>
      </c>
      <c r="N41" s="916">
        <f t="shared" si="47"/>
        <v>3765</v>
      </c>
      <c r="O41" s="917">
        <v>13460</v>
      </c>
      <c r="P41" s="918">
        <v>13483</v>
      </c>
      <c r="Q41" s="918">
        <v>13532</v>
      </c>
      <c r="R41" s="918">
        <v>13570</v>
      </c>
      <c r="S41" s="918">
        <v>13719</v>
      </c>
      <c r="T41" s="919">
        <v>13910</v>
      </c>
      <c r="U41" s="915">
        <f t="shared" si="38"/>
        <v>14047</v>
      </c>
      <c r="V41" s="916">
        <f t="shared" si="38"/>
        <v>12978</v>
      </c>
      <c r="W41" s="916">
        <f t="shared" si="38"/>
        <v>12206</v>
      </c>
      <c r="X41" s="916">
        <f t="shared" si="38"/>
        <v>11534</v>
      </c>
      <c r="Y41" s="916">
        <f t="shared" si="38"/>
        <v>10833</v>
      </c>
      <c r="Z41" s="920">
        <v>3910</v>
      </c>
      <c r="AA41" s="921">
        <v>3927</v>
      </c>
      <c r="AB41" s="921">
        <v>4002</v>
      </c>
      <c r="AC41" s="921">
        <v>4039</v>
      </c>
      <c r="AD41" s="921">
        <v>4057</v>
      </c>
      <c r="AE41" s="922">
        <v>4093</v>
      </c>
      <c r="AF41" s="915">
        <f t="shared" ref="AF41:AJ41" si="55">ROUND(AF$8*AF90,0)</f>
        <v>4247</v>
      </c>
      <c r="AG41" s="916">
        <f t="shared" si="55"/>
        <v>4397</v>
      </c>
      <c r="AH41" s="916">
        <f t="shared" si="55"/>
        <v>4443</v>
      </c>
      <c r="AI41" s="916">
        <f t="shared" si="55"/>
        <v>4544</v>
      </c>
      <c r="AJ41" s="916">
        <f t="shared" si="55"/>
        <v>4567</v>
      </c>
      <c r="AK41" s="923"/>
      <c r="AL41" s="924">
        <f t="shared" si="8"/>
        <v>22418</v>
      </c>
      <c r="AM41" s="924">
        <f t="shared" si="9"/>
        <v>22562</v>
      </c>
      <c r="AN41" s="924">
        <f t="shared" si="10"/>
        <v>22704</v>
      </c>
      <c r="AO41" s="924">
        <f t="shared" si="11"/>
        <v>22868</v>
      </c>
      <c r="AP41" s="924">
        <f t="shared" si="12"/>
        <v>23148</v>
      </c>
      <c r="AQ41" s="925">
        <f t="shared" si="13"/>
        <v>23451</v>
      </c>
      <c r="AR41" s="926">
        <f t="shared" si="14"/>
        <v>23868</v>
      </c>
      <c r="AS41" s="924">
        <f t="shared" si="15"/>
        <v>22379</v>
      </c>
      <c r="AT41" s="924">
        <f t="shared" si="16"/>
        <v>21055</v>
      </c>
      <c r="AU41" s="924">
        <f t="shared" si="17"/>
        <v>20017</v>
      </c>
      <c r="AV41" s="924">
        <f t="shared" si="18"/>
        <v>19165</v>
      </c>
      <c r="AW41" s="923"/>
    </row>
    <row r="42" spans="1:49" outlineLevel="1" x14ac:dyDescent="0.25">
      <c r="A42" s="641">
        <f t="shared" si="22"/>
        <v>34</v>
      </c>
      <c r="B42" s="738" t="s">
        <v>306</v>
      </c>
      <c r="C42" s="911" t="s">
        <v>529</v>
      </c>
      <c r="D42" s="912">
        <v>5828</v>
      </c>
      <c r="E42" s="913">
        <v>5728</v>
      </c>
      <c r="F42" s="913">
        <v>5570</v>
      </c>
      <c r="G42" s="913">
        <v>5503</v>
      </c>
      <c r="H42" s="913">
        <v>5423</v>
      </c>
      <c r="I42" s="914">
        <v>5408</v>
      </c>
      <c r="J42" s="915">
        <f t="shared" si="19"/>
        <v>5159</v>
      </c>
      <c r="K42" s="916">
        <f t="shared" si="47"/>
        <v>4632</v>
      </c>
      <c r="L42" s="916">
        <f t="shared" si="47"/>
        <v>4078</v>
      </c>
      <c r="M42" s="916">
        <f t="shared" si="47"/>
        <v>3646</v>
      </c>
      <c r="N42" s="916">
        <f t="shared" si="47"/>
        <v>3484</v>
      </c>
      <c r="O42" s="917">
        <v>17152</v>
      </c>
      <c r="P42" s="918">
        <v>16775</v>
      </c>
      <c r="Q42" s="918">
        <v>16425</v>
      </c>
      <c r="R42" s="918">
        <v>16048</v>
      </c>
      <c r="S42" s="918">
        <v>15730</v>
      </c>
      <c r="T42" s="919">
        <v>15540</v>
      </c>
      <c r="U42" s="915">
        <f t="shared" ref="U42:Y51" si="56">ROUND(U$8*U91,0)</f>
        <v>14926</v>
      </c>
      <c r="V42" s="916">
        <f t="shared" si="56"/>
        <v>13790</v>
      </c>
      <c r="W42" s="916">
        <f t="shared" si="56"/>
        <v>12970</v>
      </c>
      <c r="X42" s="916">
        <f t="shared" si="56"/>
        <v>12256</v>
      </c>
      <c r="Y42" s="916">
        <f t="shared" si="56"/>
        <v>11512</v>
      </c>
      <c r="Z42" s="920">
        <v>5461</v>
      </c>
      <c r="AA42" s="921">
        <v>5436</v>
      </c>
      <c r="AB42" s="921">
        <v>5496</v>
      </c>
      <c r="AC42" s="921">
        <v>5559</v>
      </c>
      <c r="AD42" s="921">
        <v>5535</v>
      </c>
      <c r="AE42" s="922">
        <v>5581</v>
      </c>
      <c r="AF42" s="915">
        <f t="shared" ref="AF42:AJ42" si="57">ROUND(AF$8*AF91,0)</f>
        <v>5728</v>
      </c>
      <c r="AG42" s="916">
        <f t="shared" si="57"/>
        <v>5929</v>
      </c>
      <c r="AH42" s="916">
        <f t="shared" si="57"/>
        <v>5992</v>
      </c>
      <c r="AI42" s="916">
        <f t="shared" si="57"/>
        <v>6127</v>
      </c>
      <c r="AJ42" s="916">
        <f t="shared" si="57"/>
        <v>6159</v>
      </c>
      <c r="AK42" s="923"/>
      <c r="AL42" s="924">
        <f t="shared" si="8"/>
        <v>28441</v>
      </c>
      <c r="AM42" s="924">
        <f t="shared" si="9"/>
        <v>27939</v>
      </c>
      <c r="AN42" s="924">
        <f t="shared" si="10"/>
        <v>27491</v>
      </c>
      <c r="AO42" s="924">
        <f t="shared" si="11"/>
        <v>27110</v>
      </c>
      <c r="AP42" s="924">
        <f t="shared" si="12"/>
        <v>26688</v>
      </c>
      <c r="AQ42" s="925">
        <f t="shared" si="13"/>
        <v>26529</v>
      </c>
      <c r="AR42" s="926">
        <f t="shared" si="14"/>
        <v>25813</v>
      </c>
      <c r="AS42" s="924">
        <f t="shared" si="15"/>
        <v>24351</v>
      </c>
      <c r="AT42" s="924">
        <f t="shared" si="16"/>
        <v>23040</v>
      </c>
      <c r="AU42" s="924">
        <f t="shared" si="17"/>
        <v>22029</v>
      </c>
      <c r="AV42" s="924">
        <f t="shared" si="18"/>
        <v>21155</v>
      </c>
      <c r="AW42" s="923"/>
    </row>
    <row r="43" spans="1:49" outlineLevel="1" x14ac:dyDescent="0.25">
      <c r="A43" s="641">
        <f t="shared" si="22"/>
        <v>35</v>
      </c>
      <c r="B43" s="738" t="s">
        <v>308</v>
      </c>
      <c r="C43" s="911" t="s">
        <v>530</v>
      </c>
      <c r="D43" s="912">
        <v>1456</v>
      </c>
      <c r="E43" s="913">
        <v>1514</v>
      </c>
      <c r="F43" s="913">
        <v>1593</v>
      </c>
      <c r="G43" s="913">
        <v>1638</v>
      </c>
      <c r="H43" s="913">
        <v>1673</v>
      </c>
      <c r="I43" s="914">
        <v>1818</v>
      </c>
      <c r="J43" s="915">
        <f t="shared" si="19"/>
        <v>1908</v>
      </c>
      <c r="K43" s="916">
        <f t="shared" si="47"/>
        <v>1713</v>
      </c>
      <c r="L43" s="916">
        <f t="shared" si="47"/>
        <v>1508</v>
      </c>
      <c r="M43" s="916">
        <f t="shared" si="47"/>
        <v>1349</v>
      </c>
      <c r="N43" s="916">
        <f t="shared" si="47"/>
        <v>1289</v>
      </c>
      <c r="O43" s="917">
        <v>4781</v>
      </c>
      <c r="P43" s="918">
        <v>5398</v>
      </c>
      <c r="Q43" s="918">
        <v>5532</v>
      </c>
      <c r="R43" s="918">
        <v>5650</v>
      </c>
      <c r="S43" s="918">
        <v>5716</v>
      </c>
      <c r="T43" s="919">
        <v>5950</v>
      </c>
      <c r="U43" s="915">
        <f t="shared" si="56"/>
        <v>6380</v>
      </c>
      <c r="V43" s="916">
        <f t="shared" si="56"/>
        <v>5894</v>
      </c>
      <c r="W43" s="916">
        <f t="shared" si="56"/>
        <v>5543</v>
      </c>
      <c r="X43" s="916">
        <f t="shared" si="56"/>
        <v>5238</v>
      </c>
      <c r="Y43" s="916">
        <f t="shared" si="56"/>
        <v>4920</v>
      </c>
      <c r="Z43" s="920">
        <v>1735</v>
      </c>
      <c r="AA43" s="921">
        <v>1859</v>
      </c>
      <c r="AB43" s="921">
        <v>1910</v>
      </c>
      <c r="AC43" s="921">
        <v>1942</v>
      </c>
      <c r="AD43" s="921">
        <v>2018</v>
      </c>
      <c r="AE43" s="922">
        <v>2077</v>
      </c>
      <c r="AF43" s="915">
        <f t="shared" ref="AF43:AJ43" si="58">ROUND(AF$8*AF92,0)</f>
        <v>2248</v>
      </c>
      <c r="AG43" s="916">
        <f t="shared" si="58"/>
        <v>2327</v>
      </c>
      <c r="AH43" s="916">
        <f t="shared" si="58"/>
        <v>2352</v>
      </c>
      <c r="AI43" s="916">
        <f t="shared" si="58"/>
        <v>2405</v>
      </c>
      <c r="AJ43" s="916">
        <f t="shared" si="58"/>
        <v>2418</v>
      </c>
      <c r="AK43" s="923"/>
      <c r="AL43" s="924">
        <f t="shared" si="8"/>
        <v>7972</v>
      </c>
      <c r="AM43" s="924">
        <f t="shared" si="9"/>
        <v>8771</v>
      </c>
      <c r="AN43" s="924">
        <f t="shared" si="10"/>
        <v>9035</v>
      </c>
      <c r="AO43" s="924">
        <f t="shared" si="11"/>
        <v>9230</v>
      </c>
      <c r="AP43" s="924">
        <f t="shared" si="12"/>
        <v>9407</v>
      </c>
      <c r="AQ43" s="925">
        <f t="shared" si="13"/>
        <v>9845</v>
      </c>
      <c r="AR43" s="926">
        <f t="shared" si="14"/>
        <v>10536</v>
      </c>
      <c r="AS43" s="924">
        <f t="shared" si="15"/>
        <v>9934</v>
      </c>
      <c r="AT43" s="924">
        <f t="shared" si="16"/>
        <v>9403</v>
      </c>
      <c r="AU43" s="924">
        <f t="shared" si="17"/>
        <v>8992</v>
      </c>
      <c r="AV43" s="924">
        <f t="shared" si="18"/>
        <v>8627</v>
      </c>
      <c r="AW43" s="923"/>
    </row>
    <row r="44" spans="1:49" outlineLevel="1" x14ac:dyDescent="0.25">
      <c r="A44" s="641">
        <f t="shared" si="22"/>
        <v>36</v>
      </c>
      <c r="B44" s="738" t="s">
        <v>305</v>
      </c>
      <c r="C44" s="911" t="s">
        <v>531</v>
      </c>
      <c r="D44" s="912">
        <v>6683</v>
      </c>
      <c r="E44" s="913">
        <v>6908</v>
      </c>
      <c r="F44" s="913">
        <v>7086</v>
      </c>
      <c r="G44" s="913">
        <v>7124</v>
      </c>
      <c r="H44" s="913">
        <v>7329</v>
      </c>
      <c r="I44" s="914">
        <v>7533</v>
      </c>
      <c r="J44" s="915">
        <f t="shared" si="19"/>
        <v>7795</v>
      </c>
      <c r="K44" s="916">
        <f t="shared" si="47"/>
        <v>6998</v>
      </c>
      <c r="L44" s="916">
        <f t="shared" si="47"/>
        <v>6161</v>
      </c>
      <c r="M44" s="916">
        <f t="shared" si="47"/>
        <v>5509</v>
      </c>
      <c r="N44" s="916">
        <f t="shared" si="47"/>
        <v>5265</v>
      </c>
      <c r="O44" s="917">
        <v>18131</v>
      </c>
      <c r="P44" s="918">
        <v>18259</v>
      </c>
      <c r="Q44" s="918">
        <v>18184</v>
      </c>
      <c r="R44" s="918">
        <v>17976</v>
      </c>
      <c r="S44" s="918">
        <v>18060</v>
      </c>
      <c r="T44" s="919">
        <v>18175</v>
      </c>
      <c r="U44" s="915">
        <f t="shared" si="56"/>
        <v>18143</v>
      </c>
      <c r="V44" s="916">
        <f t="shared" si="56"/>
        <v>16762</v>
      </c>
      <c r="W44" s="916">
        <f t="shared" si="56"/>
        <v>15765</v>
      </c>
      <c r="X44" s="916">
        <f t="shared" si="56"/>
        <v>14897</v>
      </c>
      <c r="Y44" s="916">
        <f t="shared" si="56"/>
        <v>13992</v>
      </c>
      <c r="Z44" s="920">
        <v>5220</v>
      </c>
      <c r="AA44" s="921">
        <v>5332</v>
      </c>
      <c r="AB44" s="921">
        <v>5407</v>
      </c>
      <c r="AC44" s="921">
        <v>5486</v>
      </c>
      <c r="AD44" s="921">
        <v>5528</v>
      </c>
      <c r="AE44" s="922">
        <v>5596</v>
      </c>
      <c r="AF44" s="915">
        <f t="shared" ref="AF44:AJ44" si="59">ROUND(AF$8*AF93,0)</f>
        <v>5854</v>
      </c>
      <c r="AG44" s="916">
        <f t="shared" si="59"/>
        <v>6059</v>
      </c>
      <c r="AH44" s="916">
        <f t="shared" si="59"/>
        <v>6123</v>
      </c>
      <c r="AI44" s="916">
        <f t="shared" si="59"/>
        <v>6262</v>
      </c>
      <c r="AJ44" s="916">
        <f t="shared" si="59"/>
        <v>6294</v>
      </c>
      <c r="AK44" s="923"/>
      <c r="AL44" s="924">
        <f t="shared" si="8"/>
        <v>30034</v>
      </c>
      <c r="AM44" s="924">
        <f t="shared" si="9"/>
        <v>30499</v>
      </c>
      <c r="AN44" s="924">
        <f t="shared" si="10"/>
        <v>30677</v>
      </c>
      <c r="AO44" s="924">
        <f t="shared" si="11"/>
        <v>30586</v>
      </c>
      <c r="AP44" s="924">
        <f t="shared" si="12"/>
        <v>30917</v>
      </c>
      <c r="AQ44" s="925">
        <f t="shared" si="13"/>
        <v>31304</v>
      </c>
      <c r="AR44" s="926">
        <f t="shared" si="14"/>
        <v>31792</v>
      </c>
      <c r="AS44" s="924">
        <f t="shared" si="15"/>
        <v>29819</v>
      </c>
      <c r="AT44" s="924">
        <f t="shared" si="16"/>
        <v>28049</v>
      </c>
      <c r="AU44" s="924">
        <f t="shared" si="17"/>
        <v>26668</v>
      </c>
      <c r="AV44" s="924">
        <f t="shared" si="18"/>
        <v>25551</v>
      </c>
      <c r="AW44" s="923"/>
    </row>
    <row r="45" spans="1:49" outlineLevel="1" x14ac:dyDescent="0.25">
      <c r="A45" s="641">
        <f t="shared" si="22"/>
        <v>37</v>
      </c>
      <c r="B45" s="738" t="s">
        <v>308</v>
      </c>
      <c r="C45" s="911" t="s">
        <v>532</v>
      </c>
      <c r="D45" s="912">
        <v>3645</v>
      </c>
      <c r="E45" s="913">
        <v>3665</v>
      </c>
      <c r="F45" s="913">
        <v>3683</v>
      </c>
      <c r="G45" s="913">
        <v>3649</v>
      </c>
      <c r="H45" s="913">
        <v>3643</v>
      </c>
      <c r="I45" s="914">
        <v>3674</v>
      </c>
      <c r="J45" s="915">
        <f t="shared" si="19"/>
        <v>3651</v>
      </c>
      <c r="K45" s="916">
        <f t="shared" si="47"/>
        <v>3278</v>
      </c>
      <c r="L45" s="916">
        <f t="shared" si="47"/>
        <v>2886</v>
      </c>
      <c r="M45" s="916">
        <f t="shared" si="47"/>
        <v>2580</v>
      </c>
      <c r="N45" s="916">
        <f t="shared" si="47"/>
        <v>2466</v>
      </c>
      <c r="O45" s="917">
        <v>11365</v>
      </c>
      <c r="P45" s="918">
        <v>11146</v>
      </c>
      <c r="Q45" s="918">
        <v>11028</v>
      </c>
      <c r="R45" s="918">
        <v>10811</v>
      </c>
      <c r="S45" s="918">
        <v>10571</v>
      </c>
      <c r="T45" s="919">
        <v>10467</v>
      </c>
      <c r="U45" s="915">
        <f t="shared" si="56"/>
        <v>10154</v>
      </c>
      <c r="V45" s="916">
        <f t="shared" si="56"/>
        <v>9381</v>
      </c>
      <c r="W45" s="916">
        <f t="shared" si="56"/>
        <v>8823</v>
      </c>
      <c r="X45" s="916">
        <f t="shared" si="56"/>
        <v>8337</v>
      </c>
      <c r="Y45" s="916">
        <f t="shared" si="56"/>
        <v>7831</v>
      </c>
      <c r="Z45" s="920">
        <v>3714</v>
      </c>
      <c r="AA45" s="921">
        <v>3710</v>
      </c>
      <c r="AB45" s="921">
        <v>3692</v>
      </c>
      <c r="AC45" s="921">
        <v>3695</v>
      </c>
      <c r="AD45" s="921">
        <v>3690</v>
      </c>
      <c r="AE45" s="922">
        <v>3768</v>
      </c>
      <c r="AF45" s="915">
        <f t="shared" ref="AF45:AJ45" si="60">ROUND(AF$8*AF94,0)</f>
        <v>3800</v>
      </c>
      <c r="AG45" s="916">
        <f t="shared" si="60"/>
        <v>3933</v>
      </c>
      <c r="AH45" s="916">
        <f t="shared" si="60"/>
        <v>3975</v>
      </c>
      <c r="AI45" s="916">
        <f t="shared" si="60"/>
        <v>4065</v>
      </c>
      <c r="AJ45" s="916">
        <f t="shared" si="60"/>
        <v>4086</v>
      </c>
      <c r="AK45" s="923"/>
      <c r="AL45" s="924">
        <f t="shared" si="8"/>
        <v>18724</v>
      </c>
      <c r="AM45" s="924">
        <f t="shared" si="9"/>
        <v>18521</v>
      </c>
      <c r="AN45" s="924">
        <f t="shared" si="10"/>
        <v>18403</v>
      </c>
      <c r="AO45" s="924">
        <f t="shared" si="11"/>
        <v>18155</v>
      </c>
      <c r="AP45" s="924">
        <f t="shared" si="12"/>
        <v>17904</v>
      </c>
      <c r="AQ45" s="925">
        <f t="shared" si="13"/>
        <v>17909</v>
      </c>
      <c r="AR45" s="926">
        <f t="shared" si="14"/>
        <v>17605</v>
      </c>
      <c r="AS45" s="924">
        <f t="shared" si="15"/>
        <v>16592</v>
      </c>
      <c r="AT45" s="924">
        <f t="shared" si="16"/>
        <v>15684</v>
      </c>
      <c r="AU45" s="924">
        <f t="shared" si="17"/>
        <v>14982</v>
      </c>
      <c r="AV45" s="924">
        <f t="shared" si="18"/>
        <v>14383</v>
      </c>
      <c r="AW45" s="923"/>
    </row>
    <row r="46" spans="1:49" outlineLevel="1" x14ac:dyDescent="0.25">
      <c r="A46" s="641">
        <f t="shared" si="22"/>
        <v>38</v>
      </c>
      <c r="B46" s="738" t="s">
        <v>306</v>
      </c>
      <c r="C46" s="911" t="s">
        <v>533</v>
      </c>
      <c r="D46" s="912">
        <v>6997</v>
      </c>
      <c r="E46" s="913">
        <v>6921</v>
      </c>
      <c r="F46" s="913">
        <v>6796</v>
      </c>
      <c r="G46" s="913">
        <v>6778</v>
      </c>
      <c r="H46" s="913">
        <v>6763</v>
      </c>
      <c r="I46" s="914">
        <v>6723</v>
      </c>
      <c r="J46" s="915">
        <f t="shared" si="19"/>
        <v>6564</v>
      </c>
      <c r="K46" s="916">
        <f t="shared" si="47"/>
        <v>5893</v>
      </c>
      <c r="L46" s="916">
        <f t="shared" si="47"/>
        <v>5188</v>
      </c>
      <c r="M46" s="916">
        <f t="shared" si="47"/>
        <v>4639</v>
      </c>
      <c r="N46" s="916">
        <f t="shared" si="47"/>
        <v>4433</v>
      </c>
      <c r="O46" s="917">
        <v>22627</v>
      </c>
      <c r="P46" s="918">
        <v>22060</v>
      </c>
      <c r="Q46" s="918">
        <v>21619</v>
      </c>
      <c r="R46" s="918">
        <v>21233</v>
      </c>
      <c r="S46" s="918">
        <v>20765</v>
      </c>
      <c r="T46" s="919">
        <v>20434</v>
      </c>
      <c r="U46" s="915">
        <f t="shared" si="56"/>
        <v>19676</v>
      </c>
      <c r="V46" s="916">
        <f t="shared" si="56"/>
        <v>18179</v>
      </c>
      <c r="W46" s="916">
        <f t="shared" si="56"/>
        <v>17097</v>
      </c>
      <c r="X46" s="916">
        <f t="shared" si="56"/>
        <v>16156</v>
      </c>
      <c r="Y46" s="916">
        <f t="shared" si="56"/>
        <v>15175</v>
      </c>
      <c r="Z46" s="920">
        <v>7644</v>
      </c>
      <c r="AA46" s="921">
        <v>7611</v>
      </c>
      <c r="AB46" s="921">
        <v>7624</v>
      </c>
      <c r="AC46" s="921">
        <v>7688</v>
      </c>
      <c r="AD46" s="921">
        <v>7666</v>
      </c>
      <c r="AE46" s="922">
        <v>7738</v>
      </c>
      <c r="AF46" s="915">
        <f t="shared" ref="AF46:AJ46" si="61">ROUND(AF$8*AF95,0)</f>
        <v>7879</v>
      </c>
      <c r="AG46" s="916">
        <f t="shared" si="61"/>
        <v>8156</v>
      </c>
      <c r="AH46" s="916">
        <f t="shared" si="61"/>
        <v>8242</v>
      </c>
      <c r="AI46" s="916">
        <f t="shared" si="61"/>
        <v>8428</v>
      </c>
      <c r="AJ46" s="916">
        <f t="shared" si="61"/>
        <v>8472</v>
      </c>
      <c r="AK46" s="923"/>
      <c r="AL46" s="924">
        <f t="shared" si="8"/>
        <v>37268</v>
      </c>
      <c r="AM46" s="924">
        <f t="shared" si="9"/>
        <v>36592</v>
      </c>
      <c r="AN46" s="924">
        <f t="shared" si="10"/>
        <v>36039</v>
      </c>
      <c r="AO46" s="924">
        <f t="shared" si="11"/>
        <v>35699</v>
      </c>
      <c r="AP46" s="924">
        <f t="shared" si="12"/>
        <v>35194</v>
      </c>
      <c r="AQ46" s="925">
        <f t="shared" si="13"/>
        <v>34895</v>
      </c>
      <c r="AR46" s="926">
        <f t="shared" si="14"/>
        <v>34119</v>
      </c>
      <c r="AS46" s="924">
        <f t="shared" si="15"/>
        <v>32228</v>
      </c>
      <c r="AT46" s="924">
        <f t="shared" si="16"/>
        <v>30527</v>
      </c>
      <c r="AU46" s="924">
        <f t="shared" si="17"/>
        <v>29223</v>
      </c>
      <c r="AV46" s="924">
        <f t="shared" si="18"/>
        <v>28080</v>
      </c>
      <c r="AW46" s="923"/>
    </row>
    <row r="47" spans="1:49" outlineLevel="1" x14ac:dyDescent="0.25">
      <c r="A47" s="641">
        <f t="shared" si="22"/>
        <v>39</v>
      </c>
      <c r="B47" s="738" t="s">
        <v>306</v>
      </c>
      <c r="C47" s="911" t="s">
        <v>534</v>
      </c>
      <c r="D47" s="912">
        <v>9300</v>
      </c>
      <c r="E47" s="913">
        <v>9287</v>
      </c>
      <c r="F47" s="913">
        <v>9255</v>
      </c>
      <c r="G47" s="913">
        <v>9295</v>
      </c>
      <c r="H47" s="913">
        <v>9250</v>
      </c>
      <c r="I47" s="914">
        <v>9357</v>
      </c>
      <c r="J47" s="915">
        <f t="shared" si="19"/>
        <v>9281</v>
      </c>
      <c r="K47" s="916">
        <f t="shared" si="47"/>
        <v>8333</v>
      </c>
      <c r="L47" s="916">
        <f t="shared" si="47"/>
        <v>7336</v>
      </c>
      <c r="M47" s="916">
        <f t="shared" si="47"/>
        <v>6560</v>
      </c>
      <c r="N47" s="916">
        <f t="shared" si="47"/>
        <v>6269</v>
      </c>
      <c r="O47" s="917">
        <v>27126</v>
      </c>
      <c r="P47" s="918">
        <v>26751</v>
      </c>
      <c r="Q47" s="918">
        <v>26410</v>
      </c>
      <c r="R47" s="918">
        <v>26085</v>
      </c>
      <c r="S47" s="918">
        <v>25689</v>
      </c>
      <c r="T47" s="919">
        <v>25657</v>
      </c>
      <c r="U47" s="915">
        <f t="shared" si="56"/>
        <v>25069</v>
      </c>
      <c r="V47" s="916">
        <f t="shared" si="56"/>
        <v>23161</v>
      </c>
      <c r="W47" s="916">
        <f t="shared" si="56"/>
        <v>21784</v>
      </c>
      <c r="X47" s="916">
        <f t="shared" si="56"/>
        <v>20584</v>
      </c>
      <c r="Y47" s="916">
        <f t="shared" si="56"/>
        <v>19334</v>
      </c>
      <c r="Z47" s="920">
        <v>8941</v>
      </c>
      <c r="AA47" s="921">
        <v>8964</v>
      </c>
      <c r="AB47" s="921">
        <v>8975</v>
      </c>
      <c r="AC47" s="921">
        <v>9031</v>
      </c>
      <c r="AD47" s="921">
        <v>8962</v>
      </c>
      <c r="AE47" s="922">
        <v>8991</v>
      </c>
      <c r="AF47" s="915">
        <f t="shared" ref="AF47:AJ47" si="62">ROUND(AF$8*AF96,0)</f>
        <v>9163</v>
      </c>
      <c r="AG47" s="916">
        <f t="shared" si="62"/>
        <v>9485</v>
      </c>
      <c r="AH47" s="916">
        <f t="shared" si="62"/>
        <v>9585</v>
      </c>
      <c r="AI47" s="916">
        <f t="shared" si="62"/>
        <v>9802</v>
      </c>
      <c r="AJ47" s="916">
        <f t="shared" si="62"/>
        <v>9853</v>
      </c>
      <c r="AK47" s="923"/>
      <c r="AL47" s="924">
        <f t="shared" si="8"/>
        <v>45367</v>
      </c>
      <c r="AM47" s="924">
        <f t="shared" si="9"/>
        <v>45002</v>
      </c>
      <c r="AN47" s="924">
        <f t="shared" si="10"/>
        <v>44640</v>
      </c>
      <c r="AO47" s="924">
        <f t="shared" si="11"/>
        <v>44411</v>
      </c>
      <c r="AP47" s="924">
        <f t="shared" si="12"/>
        <v>43901</v>
      </c>
      <c r="AQ47" s="925">
        <f t="shared" si="13"/>
        <v>44005</v>
      </c>
      <c r="AR47" s="926">
        <f t="shared" si="14"/>
        <v>43513</v>
      </c>
      <c r="AS47" s="924">
        <f t="shared" si="15"/>
        <v>40979</v>
      </c>
      <c r="AT47" s="924">
        <f t="shared" si="16"/>
        <v>38705</v>
      </c>
      <c r="AU47" s="924">
        <f t="shared" si="17"/>
        <v>36946</v>
      </c>
      <c r="AV47" s="924">
        <f t="shared" si="18"/>
        <v>35456</v>
      </c>
      <c r="AW47" s="923"/>
    </row>
    <row r="48" spans="1:49" outlineLevel="1" x14ac:dyDescent="0.25">
      <c r="A48" s="641">
        <f t="shared" si="22"/>
        <v>40</v>
      </c>
      <c r="B48" s="738" t="s">
        <v>308</v>
      </c>
      <c r="C48" s="911" t="s">
        <v>535</v>
      </c>
      <c r="D48" s="912">
        <v>1409</v>
      </c>
      <c r="E48" s="913">
        <v>1372</v>
      </c>
      <c r="F48" s="913">
        <v>1371</v>
      </c>
      <c r="G48" s="913">
        <v>1375</v>
      </c>
      <c r="H48" s="913">
        <v>1378</v>
      </c>
      <c r="I48" s="914">
        <v>1441</v>
      </c>
      <c r="J48" s="915">
        <f t="shared" si="19"/>
        <v>1409</v>
      </c>
      <c r="K48" s="916">
        <f t="shared" si="47"/>
        <v>1265</v>
      </c>
      <c r="L48" s="916">
        <f t="shared" si="47"/>
        <v>1113</v>
      </c>
      <c r="M48" s="916">
        <f t="shared" si="47"/>
        <v>996</v>
      </c>
      <c r="N48" s="916">
        <f t="shared" si="47"/>
        <v>951</v>
      </c>
      <c r="O48" s="917">
        <v>4580</v>
      </c>
      <c r="P48" s="918">
        <v>4481</v>
      </c>
      <c r="Q48" s="918">
        <v>4386</v>
      </c>
      <c r="R48" s="918">
        <v>4272</v>
      </c>
      <c r="S48" s="918">
        <v>4255</v>
      </c>
      <c r="T48" s="919">
        <v>4184</v>
      </c>
      <c r="U48" s="915">
        <f t="shared" si="56"/>
        <v>4038</v>
      </c>
      <c r="V48" s="916">
        <f t="shared" si="56"/>
        <v>3731</v>
      </c>
      <c r="W48" s="916">
        <f t="shared" si="56"/>
        <v>3509</v>
      </c>
      <c r="X48" s="916">
        <f t="shared" si="56"/>
        <v>3316</v>
      </c>
      <c r="Y48" s="916">
        <f t="shared" si="56"/>
        <v>3114</v>
      </c>
      <c r="Z48" s="920">
        <v>1949</v>
      </c>
      <c r="AA48" s="921">
        <v>1939</v>
      </c>
      <c r="AB48" s="921">
        <v>1946</v>
      </c>
      <c r="AC48" s="921">
        <v>1949</v>
      </c>
      <c r="AD48" s="921">
        <v>1912</v>
      </c>
      <c r="AE48" s="922">
        <v>1935</v>
      </c>
      <c r="AF48" s="915">
        <f t="shared" ref="AF48:AJ48" si="63">ROUND(AF$8*AF97,0)</f>
        <v>1950</v>
      </c>
      <c r="AG48" s="916">
        <f t="shared" si="63"/>
        <v>2019</v>
      </c>
      <c r="AH48" s="916">
        <f t="shared" si="63"/>
        <v>2040</v>
      </c>
      <c r="AI48" s="916">
        <f t="shared" si="63"/>
        <v>2086</v>
      </c>
      <c r="AJ48" s="916">
        <f t="shared" si="63"/>
        <v>2097</v>
      </c>
      <c r="AK48" s="923"/>
      <c r="AL48" s="924">
        <f t="shared" si="8"/>
        <v>7938</v>
      </c>
      <c r="AM48" s="924">
        <f t="shared" si="9"/>
        <v>7792</v>
      </c>
      <c r="AN48" s="924">
        <f t="shared" si="10"/>
        <v>7703</v>
      </c>
      <c r="AO48" s="924">
        <f t="shared" si="11"/>
        <v>7596</v>
      </c>
      <c r="AP48" s="924">
        <f t="shared" si="12"/>
        <v>7545</v>
      </c>
      <c r="AQ48" s="925">
        <f t="shared" si="13"/>
        <v>7560</v>
      </c>
      <c r="AR48" s="926">
        <f t="shared" si="14"/>
        <v>7397</v>
      </c>
      <c r="AS48" s="924">
        <f t="shared" si="15"/>
        <v>7015</v>
      </c>
      <c r="AT48" s="924">
        <f t="shared" si="16"/>
        <v>6662</v>
      </c>
      <c r="AU48" s="924">
        <f t="shared" si="17"/>
        <v>6398</v>
      </c>
      <c r="AV48" s="924">
        <f t="shared" si="18"/>
        <v>6162</v>
      </c>
      <c r="AW48" s="923"/>
    </row>
    <row r="49" spans="1:49" outlineLevel="1" x14ac:dyDescent="0.25">
      <c r="A49" s="641">
        <f t="shared" si="22"/>
        <v>41</v>
      </c>
      <c r="B49" s="738" t="s">
        <v>308</v>
      </c>
      <c r="C49" s="911" t="s">
        <v>536</v>
      </c>
      <c r="D49" s="912">
        <v>10309</v>
      </c>
      <c r="E49" s="913">
        <v>10434</v>
      </c>
      <c r="F49" s="913">
        <v>10477</v>
      </c>
      <c r="G49" s="913">
        <v>10513</v>
      </c>
      <c r="H49" s="913">
        <v>10507</v>
      </c>
      <c r="I49" s="914">
        <v>10657</v>
      </c>
      <c r="J49" s="915">
        <f t="shared" si="19"/>
        <v>10697</v>
      </c>
      <c r="K49" s="916">
        <f t="shared" ref="K49:N51" si="64">ROUND(K$8*K98,0)</f>
        <v>9604</v>
      </c>
      <c r="L49" s="916">
        <f t="shared" si="64"/>
        <v>8456</v>
      </c>
      <c r="M49" s="916">
        <f t="shared" si="64"/>
        <v>7560</v>
      </c>
      <c r="N49" s="916">
        <f t="shared" si="64"/>
        <v>7225</v>
      </c>
      <c r="O49" s="917">
        <v>31383</v>
      </c>
      <c r="P49" s="918">
        <v>30843</v>
      </c>
      <c r="Q49" s="918">
        <v>30309</v>
      </c>
      <c r="R49" s="918">
        <v>30006</v>
      </c>
      <c r="S49" s="918">
        <v>29467</v>
      </c>
      <c r="T49" s="919">
        <v>29133</v>
      </c>
      <c r="U49" s="915">
        <f t="shared" si="56"/>
        <v>28395</v>
      </c>
      <c r="V49" s="916">
        <f t="shared" si="56"/>
        <v>26234</v>
      </c>
      <c r="W49" s="916">
        <f t="shared" si="56"/>
        <v>24674</v>
      </c>
      <c r="X49" s="916">
        <f t="shared" si="56"/>
        <v>23315</v>
      </c>
      <c r="Y49" s="916">
        <f t="shared" si="56"/>
        <v>21899</v>
      </c>
      <c r="Z49" s="920">
        <v>10997</v>
      </c>
      <c r="AA49" s="921">
        <v>10959</v>
      </c>
      <c r="AB49" s="921">
        <v>10868</v>
      </c>
      <c r="AC49" s="921">
        <v>10851</v>
      </c>
      <c r="AD49" s="921">
        <v>10825</v>
      </c>
      <c r="AE49" s="922">
        <v>10869</v>
      </c>
      <c r="AF49" s="915">
        <f t="shared" ref="AF49:AJ49" si="65">ROUND(AF$8*AF98,0)</f>
        <v>10932</v>
      </c>
      <c r="AG49" s="916">
        <f t="shared" si="65"/>
        <v>11316</v>
      </c>
      <c r="AH49" s="916">
        <f t="shared" si="65"/>
        <v>11435</v>
      </c>
      <c r="AI49" s="916">
        <f t="shared" si="65"/>
        <v>11694</v>
      </c>
      <c r="AJ49" s="916">
        <f t="shared" si="65"/>
        <v>11755</v>
      </c>
      <c r="AK49" s="923"/>
      <c r="AL49" s="924">
        <f t="shared" si="8"/>
        <v>52689</v>
      </c>
      <c r="AM49" s="924">
        <f t="shared" si="9"/>
        <v>52236</v>
      </c>
      <c r="AN49" s="924">
        <f t="shared" si="10"/>
        <v>51654</v>
      </c>
      <c r="AO49" s="924">
        <f t="shared" si="11"/>
        <v>51370</v>
      </c>
      <c r="AP49" s="924">
        <f t="shared" si="12"/>
        <v>50799</v>
      </c>
      <c r="AQ49" s="925">
        <f t="shared" si="13"/>
        <v>50659</v>
      </c>
      <c r="AR49" s="926">
        <f t="shared" si="14"/>
        <v>50024</v>
      </c>
      <c r="AS49" s="924">
        <f t="shared" si="15"/>
        <v>47154</v>
      </c>
      <c r="AT49" s="924">
        <f t="shared" si="16"/>
        <v>44565</v>
      </c>
      <c r="AU49" s="924">
        <f t="shared" si="17"/>
        <v>42569</v>
      </c>
      <c r="AV49" s="924">
        <f t="shared" si="18"/>
        <v>40879</v>
      </c>
      <c r="AW49" s="923"/>
    </row>
    <row r="50" spans="1:49" outlineLevel="1" x14ac:dyDescent="0.25">
      <c r="A50" s="641">
        <f t="shared" si="22"/>
        <v>42</v>
      </c>
      <c r="B50" s="738" t="s">
        <v>308</v>
      </c>
      <c r="C50" s="911" t="s">
        <v>537</v>
      </c>
      <c r="D50" s="912">
        <v>523</v>
      </c>
      <c r="E50" s="913">
        <v>519</v>
      </c>
      <c r="F50" s="913">
        <v>500</v>
      </c>
      <c r="G50" s="913">
        <v>485</v>
      </c>
      <c r="H50" s="913">
        <v>488</v>
      </c>
      <c r="I50" s="914">
        <v>512</v>
      </c>
      <c r="J50" s="915">
        <f t="shared" si="19"/>
        <v>481</v>
      </c>
      <c r="K50" s="916">
        <f t="shared" si="64"/>
        <v>432</v>
      </c>
      <c r="L50" s="916">
        <f t="shared" si="64"/>
        <v>381</v>
      </c>
      <c r="M50" s="916">
        <f t="shared" si="64"/>
        <v>340</v>
      </c>
      <c r="N50" s="916">
        <f t="shared" si="64"/>
        <v>325</v>
      </c>
      <c r="O50" s="917">
        <v>1923</v>
      </c>
      <c r="P50" s="918">
        <v>1859</v>
      </c>
      <c r="Q50" s="918">
        <v>1831</v>
      </c>
      <c r="R50" s="918">
        <v>1794</v>
      </c>
      <c r="S50" s="918">
        <v>1765</v>
      </c>
      <c r="T50" s="919">
        <v>1795</v>
      </c>
      <c r="U50" s="915">
        <f t="shared" si="56"/>
        <v>1719</v>
      </c>
      <c r="V50" s="916">
        <f t="shared" si="56"/>
        <v>1588</v>
      </c>
      <c r="W50" s="916">
        <f t="shared" si="56"/>
        <v>1493</v>
      </c>
      <c r="X50" s="916">
        <f t="shared" si="56"/>
        <v>1411</v>
      </c>
      <c r="Y50" s="916">
        <f t="shared" si="56"/>
        <v>1325</v>
      </c>
      <c r="Z50" s="920">
        <v>734</v>
      </c>
      <c r="AA50" s="921">
        <v>713</v>
      </c>
      <c r="AB50" s="921">
        <v>691</v>
      </c>
      <c r="AC50" s="921">
        <v>666</v>
      </c>
      <c r="AD50" s="921">
        <v>665</v>
      </c>
      <c r="AE50" s="922">
        <v>679</v>
      </c>
      <c r="AF50" s="915">
        <f t="shared" ref="AF50:AJ50" si="66">ROUND(AF$8*AF99,0)</f>
        <v>644</v>
      </c>
      <c r="AG50" s="916">
        <f t="shared" si="66"/>
        <v>666</v>
      </c>
      <c r="AH50" s="916">
        <f t="shared" si="66"/>
        <v>673</v>
      </c>
      <c r="AI50" s="916">
        <f t="shared" si="66"/>
        <v>689</v>
      </c>
      <c r="AJ50" s="916">
        <f t="shared" si="66"/>
        <v>692</v>
      </c>
      <c r="AK50" s="923"/>
      <c r="AL50" s="924">
        <f t="shared" si="8"/>
        <v>3180</v>
      </c>
      <c r="AM50" s="924">
        <f t="shared" si="9"/>
        <v>3091</v>
      </c>
      <c r="AN50" s="924">
        <f t="shared" si="10"/>
        <v>3022</v>
      </c>
      <c r="AO50" s="924">
        <f t="shared" si="11"/>
        <v>2945</v>
      </c>
      <c r="AP50" s="924">
        <f t="shared" si="12"/>
        <v>2918</v>
      </c>
      <c r="AQ50" s="925">
        <f t="shared" si="13"/>
        <v>2986</v>
      </c>
      <c r="AR50" s="926">
        <f t="shared" si="14"/>
        <v>2844</v>
      </c>
      <c r="AS50" s="924">
        <f t="shared" si="15"/>
        <v>2686</v>
      </c>
      <c r="AT50" s="924">
        <f t="shared" si="16"/>
        <v>2547</v>
      </c>
      <c r="AU50" s="924">
        <f t="shared" si="17"/>
        <v>2440</v>
      </c>
      <c r="AV50" s="924">
        <f t="shared" si="18"/>
        <v>2342</v>
      </c>
      <c r="AW50" s="923"/>
    </row>
    <row r="51" spans="1:49" outlineLevel="1" x14ac:dyDescent="0.25">
      <c r="A51" s="641">
        <f t="shared" si="22"/>
        <v>43</v>
      </c>
      <c r="B51" s="738" t="s">
        <v>306</v>
      </c>
      <c r="C51" s="911" t="s">
        <v>538</v>
      </c>
      <c r="D51" s="960">
        <v>2274</v>
      </c>
      <c r="E51" s="961">
        <v>2215</v>
      </c>
      <c r="F51" s="961">
        <v>2217</v>
      </c>
      <c r="G51" s="961">
        <v>2198</v>
      </c>
      <c r="H51" s="961">
        <v>2141</v>
      </c>
      <c r="I51" s="962">
        <v>2101</v>
      </c>
      <c r="J51" s="915">
        <f t="shared" si="19"/>
        <v>2040</v>
      </c>
      <c r="K51" s="916">
        <f t="shared" si="64"/>
        <v>1832</v>
      </c>
      <c r="L51" s="916">
        <f t="shared" si="64"/>
        <v>1613</v>
      </c>
      <c r="M51" s="916">
        <f t="shared" si="64"/>
        <v>1442</v>
      </c>
      <c r="N51" s="916">
        <f t="shared" si="64"/>
        <v>1378</v>
      </c>
      <c r="O51" s="963">
        <v>6851</v>
      </c>
      <c r="P51" s="964">
        <v>6707</v>
      </c>
      <c r="Q51" s="964">
        <v>6575</v>
      </c>
      <c r="R51" s="964">
        <v>6431</v>
      </c>
      <c r="S51" s="964">
        <v>6341</v>
      </c>
      <c r="T51" s="965">
        <v>6172</v>
      </c>
      <c r="U51" s="915">
        <f t="shared" si="56"/>
        <v>5971</v>
      </c>
      <c r="V51" s="916">
        <f t="shared" si="56"/>
        <v>5516</v>
      </c>
      <c r="W51" s="916">
        <f t="shared" si="56"/>
        <v>5188</v>
      </c>
      <c r="X51" s="916">
        <f t="shared" si="56"/>
        <v>4902</v>
      </c>
      <c r="Y51" s="916">
        <f t="shared" si="56"/>
        <v>4605</v>
      </c>
      <c r="Z51" s="966">
        <v>2112</v>
      </c>
      <c r="AA51" s="967">
        <v>2144</v>
      </c>
      <c r="AB51" s="967">
        <v>2159</v>
      </c>
      <c r="AC51" s="967">
        <v>2148</v>
      </c>
      <c r="AD51" s="967">
        <v>2189</v>
      </c>
      <c r="AE51" s="968">
        <v>2239</v>
      </c>
      <c r="AF51" s="915">
        <f t="shared" ref="AF51:AJ51" si="67">ROUND(AF$8*AF100,0)</f>
        <v>2301</v>
      </c>
      <c r="AG51" s="916">
        <f t="shared" si="67"/>
        <v>2382</v>
      </c>
      <c r="AH51" s="916">
        <f t="shared" si="67"/>
        <v>2407</v>
      </c>
      <c r="AI51" s="916">
        <f t="shared" si="67"/>
        <v>2461</v>
      </c>
      <c r="AJ51" s="916">
        <f t="shared" si="67"/>
        <v>2474</v>
      </c>
      <c r="AK51" s="923"/>
      <c r="AL51" s="924">
        <f t="shared" si="8"/>
        <v>11237</v>
      </c>
      <c r="AM51" s="924">
        <f t="shared" si="9"/>
        <v>11066</v>
      </c>
      <c r="AN51" s="924">
        <f t="shared" si="10"/>
        <v>10951</v>
      </c>
      <c r="AO51" s="924">
        <f t="shared" si="11"/>
        <v>10777</v>
      </c>
      <c r="AP51" s="924">
        <f t="shared" si="12"/>
        <v>10671</v>
      </c>
      <c r="AQ51" s="925">
        <f t="shared" si="13"/>
        <v>10512</v>
      </c>
      <c r="AR51" s="926">
        <f t="shared" si="14"/>
        <v>10312</v>
      </c>
      <c r="AS51" s="924">
        <f t="shared" si="15"/>
        <v>9730</v>
      </c>
      <c r="AT51" s="924">
        <f t="shared" si="16"/>
        <v>9208</v>
      </c>
      <c r="AU51" s="924">
        <f t="shared" si="17"/>
        <v>8805</v>
      </c>
      <c r="AV51" s="924">
        <f t="shared" si="18"/>
        <v>8457</v>
      </c>
      <c r="AW51" s="923"/>
    </row>
    <row r="52" spans="1:49" x14ac:dyDescent="0.25">
      <c r="A52" s="969" t="s">
        <v>539</v>
      </c>
      <c r="B52" s="970" cm="1">
        <f t="array" aca="1" ref="B52" ca="1">COUNTA(_xlfn.UNIQUE(_xlfn._xlws.FILTER(B9:B15, SUBTOTAL(3, OFFSET(B6, ROW(B9:B15)-ROW(B6), 0, 1)))))</f>
        <v>4</v>
      </c>
      <c r="C52" s="970" cm="1">
        <f t="array" aca="1" ref="C52" ca="1">COUNTA(_xlfn.UNIQUE(_xlfn._xlws.FILTER(C9:C15, SUBTOTAL(3, OFFSET(C6, ROW(C9:C15)-ROW(C6), 0, 1)))))</f>
        <v>7</v>
      </c>
      <c r="D52" s="971">
        <f>SUBTOTAL(9,D9:D15)</f>
        <v>179345</v>
      </c>
      <c r="E52" s="972">
        <f>SUBTOTAL(9,E9:E15)</f>
        <v>180275</v>
      </c>
      <c r="F52" s="972">
        <f>SUBTOTAL(9,F9:F15)</f>
        <v>180435</v>
      </c>
      <c r="G52" s="972">
        <f>SUBTOTAL(9,G9:G15)</f>
        <v>179210</v>
      </c>
      <c r="H52" s="972">
        <f>SUBTOTAL(9,H9:H15)</f>
        <v>177314</v>
      </c>
      <c r="I52" s="973">
        <f t="shared" ref="I52:N52" si="68">SUBTOTAL(9,I9:I15)</f>
        <v>179467</v>
      </c>
      <c r="J52" s="971">
        <f t="shared" si="68"/>
        <v>177407</v>
      </c>
      <c r="K52" s="972">
        <f t="shared" si="68"/>
        <v>159281</v>
      </c>
      <c r="L52" s="972">
        <f t="shared" si="68"/>
        <v>140231</v>
      </c>
      <c r="M52" s="972">
        <f t="shared" si="68"/>
        <v>125385</v>
      </c>
      <c r="N52" s="972">
        <f t="shared" si="68"/>
        <v>119824</v>
      </c>
      <c r="O52" s="974">
        <f t="shared" ref="O52:Y52" si="69">SUBTOTAL(9,O9:O15)</f>
        <v>572302</v>
      </c>
      <c r="P52" s="972">
        <f t="shared" si="69"/>
        <v>564941</v>
      </c>
      <c r="Q52" s="972">
        <f t="shared" si="69"/>
        <v>557411</v>
      </c>
      <c r="R52" s="972">
        <f t="shared" si="69"/>
        <v>548931</v>
      </c>
      <c r="S52" s="972">
        <f t="shared" si="69"/>
        <v>540308</v>
      </c>
      <c r="T52" s="973">
        <f t="shared" si="69"/>
        <v>541015</v>
      </c>
      <c r="U52" s="971">
        <f t="shared" si="69"/>
        <v>527262</v>
      </c>
      <c r="V52" s="972">
        <f t="shared" si="69"/>
        <v>487137</v>
      </c>
      <c r="W52" s="972">
        <f t="shared" si="69"/>
        <v>458166</v>
      </c>
      <c r="X52" s="972">
        <f t="shared" si="69"/>
        <v>432927</v>
      </c>
      <c r="Y52" s="972">
        <f t="shared" si="69"/>
        <v>406644</v>
      </c>
      <c r="Z52" s="975">
        <f t="shared" ref="Z52:AJ52" si="70">SUBTOTAL(9,Z9:Z15)</f>
        <v>198270</v>
      </c>
      <c r="AA52" s="976">
        <f t="shared" si="70"/>
        <v>198473</v>
      </c>
      <c r="AB52" s="976">
        <f t="shared" si="70"/>
        <v>199871</v>
      </c>
      <c r="AC52" s="976">
        <f t="shared" si="70"/>
        <v>200863</v>
      </c>
      <c r="AD52" s="976">
        <f t="shared" si="70"/>
        <v>199351</v>
      </c>
      <c r="AE52" s="977">
        <f t="shared" si="70"/>
        <v>200265</v>
      </c>
      <c r="AF52" s="971">
        <f t="shared" si="70"/>
        <v>204572</v>
      </c>
      <c r="AG52" s="972">
        <f t="shared" si="70"/>
        <v>211753</v>
      </c>
      <c r="AH52" s="972">
        <f t="shared" si="70"/>
        <v>213985</v>
      </c>
      <c r="AI52" s="972">
        <f t="shared" si="70"/>
        <v>218828</v>
      </c>
      <c r="AJ52" s="972">
        <f t="shared" si="70"/>
        <v>219959</v>
      </c>
      <c r="AK52" s="978">
        <f>IF(COUNTIF(Z52:AD52, "&gt;0")=0, "", AVERAGE(
  IF(Z52&lt;&gt;0, (AA52-Z52)/Z52, 0),
  IF(AA52&lt;&gt;0, (AB52-AA52)/AA52, 0),
  IF(AB52&lt;&gt;0, (AC52-AB52)/AB52, 0),
  IF(AC52&lt;&gt;0, (AD52-AC52)/AC52, 0),
  IF(AD52&lt;&gt;0, (AE52-AD52)/AD52, 0)
))</f>
        <v>2.017639209846169E-3</v>
      </c>
      <c r="AL52" s="975">
        <f t="shared" ref="AL52:AQ52" si="71">SUBTOTAL(9,AL9:AL15)</f>
        <v>949917</v>
      </c>
      <c r="AM52" s="976">
        <f t="shared" si="71"/>
        <v>943689</v>
      </c>
      <c r="AN52" s="976">
        <f t="shared" si="71"/>
        <v>937717</v>
      </c>
      <c r="AO52" s="976">
        <f t="shared" si="71"/>
        <v>929004</v>
      </c>
      <c r="AP52" s="976">
        <f t="shared" si="71"/>
        <v>916973</v>
      </c>
      <c r="AQ52" s="977">
        <f t="shared" si="71"/>
        <v>920747</v>
      </c>
      <c r="AR52" s="979">
        <f t="shared" ref="AR52:AV52" si="72">SUBTOTAL(9,AR9:AR15)</f>
        <v>909241</v>
      </c>
      <c r="AS52" s="980">
        <f t="shared" si="72"/>
        <v>858171</v>
      </c>
      <c r="AT52" s="980">
        <f t="shared" si="72"/>
        <v>812382</v>
      </c>
      <c r="AU52" s="980">
        <f t="shared" si="72"/>
        <v>777140</v>
      </c>
      <c r="AV52" s="980">
        <f t="shared" si="72"/>
        <v>746427</v>
      </c>
      <c r="AW52" s="978">
        <f>IF(COUNTIF(AL52:AP52, "&gt;0")=0, "", AVERAGE(
  IF(AL52&lt;&gt;0, (AM52-AL52)/AL52, 0),
  IF(AM52&lt;&gt;0, (AN52-AM52)/AM52, 0),
  IF(AN52&lt;&gt;0, (AO52-AN52)/AN52, 0),
  IF(AO52&lt;&gt;0, (AP52-AO52)/AO52, 0),
  IF(AP52&lt;&gt;0, (AQ52-AP52)/AP52, 0)
))</f>
        <v>-6.2022294828262044E-3</v>
      </c>
    </row>
    <row r="53" spans="1:49" x14ac:dyDescent="0.25">
      <c r="A53" s="969" t="s">
        <v>540</v>
      </c>
      <c r="B53" s="970" cm="1">
        <f t="array" aca="1" ref="B53" ca="1">COUNTA(_xlfn.UNIQUE(_xlfn._xlws.FILTER(B9:B51, SUBTOTAL(3, OFFSET(O6, ROW(B9:B51)-ROW(O6), 0, 1)))))</f>
        <v>5</v>
      </c>
      <c r="C53" s="970" cm="1">
        <f t="array" aca="1" ref="C53" ca="1">COUNTA(_xlfn.UNIQUE(_xlfn._xlws.FILTER(C9:C51, SUBTOTAL(3, OFFSET(C6, ROW(C9:C51)-ROW(C6), 0, 1)))))</f>
        <v>43</v>
      </c>
      <c r="D53" s="971">
        <f>SUBTOTAL(9,D16:D51)</f>
        <v>196586</v>
      </c>
      <c r="E53" s="972">
        <f>SUBTOTAL(9,E16:E51)</f>
        <v>196565</v>
      </c>
      <c r="F53" s="972">
        <f>SUBTOTAL(9,F16:F51)</f>
        <v>196296</v>
      </c>
      <c r="G53" s="972">
        <f>SUBTOTAL(9,G16:G51)</f>
        <v>197053</v>
      </c>
      <c r="H53" s="972">
        <f>SUBTOTAL(9,H16:H51)</f>
        <v>197859</v>
      </c>
      <c r="I53" s="973">
        <f t="shared" ref="I53:N53" si="73">SUBTOTAL(9,I16:I51)</f>
        <v>200140</v>
      </c>
      <c r="J53" s="971">
        <f t="shared" si="73"/>
        <v>199507</v>
      </c>
      <c r="K53" s="972">
        <f t="shared" si="73"/>
        <v>179122</v>
      </c>
      <c r="L53" s="972">
        <f t="shared" si="73"/>
        <v>157699</v>
      </c>
      <c r="M53" s="972">
        <f t="shared" si="73"/>
        <v>141004</v>
      </c>
      <c r="N53" s="972">
        <f t="shared" si="73"/>
        <v>134752</v>
      </c>
      <c r="O53" s="974">
        <f>SUBTOTAL(9,O16:O51)</f>
        <v>597288</v>
      </c>
      <c r="P53" s="972">
        <f t="shared" ref="P53:Y53" si="74">SUBTOTAL(9,P16:P51)</f>
        <v>589208</v>
      </c>
      <c r="Q53" s="972">
        <f t="shared" si="74"/>
        <v>582120</v>
      </c>
      <c r="R53" s="972">
        <f t="shared" si="74"/>
        <v>574331</v>
      </c>
      <c r="S53" s="972">
        <f t="shared" si="74"/>
        <v>568653</v>
      </c>
      <c r="T53" s="973">
        <f t="shared" si="74"/>
        <v>567468</v>
      </c>
      <c r="U53" s="971">
        <f t="shared" si="74"/>
        <v>555594</v>
      </c>
      <c r="V53" s="972">
        <f t="shared" si="74"/>
        <v>513308</v>
      </c>
      <c r="W53" s="972">
        <f t="shared" si="74"/>
        <v>482779</v>
      </c>
      <c r="X53" s="972">
        <f t="shared" si="74"/>
        <v>456188</v>
      </c>
      <c r="Y53" s="972">
        <f t="shared" si="74"/>
        <v>428487</v>
      </c>
      <c r="Z53" s="975">
        <f>SUBTOTAL(9,Z16:Z51)</f>
        <v>190588</v>
      </c>
      <c r="AA53" s="976">
        <f t="shared" ref="AA53:AJ53" si="75">SUBTOTAL(9,AA16:AA51)</f>
        <v>190506</v>
      </c>
      <c r="AB53" s="976">
        <f t="shared" si="75"/>
        <v>191542</v>
      </c>
      <c r="AC53" s="976">
        <f t="shared" si="75"/>
        <v>192835</v>
      </c>
      <c r="AD53" s="976">
        <f t="shared" si="75"/>
        <v>192272</v>
      </c>
      <c r="AE53" s="977">
        <f t="shared" si="75"/>
        <v>194653</v>
      </c>
      <c r="AF53" s="971">
        <f t="shared" si="75"/>
        <v>198751</v>
      </c>
      <c r="AG53" s="972">
        <f t="shared" si="75"/>
        <v>205732</v>
      </c>
      <c r="AH53" s="972">
        <f t="shared" si="75"/>
        <v>207899</v>
      </c>
      <c r="AI53" s="972">
        <f t="shared" si="75"/>
        <v>212606</v>
      </c>
      <c r="AJ53" s="972">
        <f t="shared" si="75"/>
        <v>213707</v>
      </c>
      <c r="AK53" s="981">
        <f>IF(COUNTIF(Z53:AD53, "&gt;0")=0, "", AVERAGE(
  IF(Z53&lt;&gt;0, (AA53-Z53)/Z53, 0),
  IF(AA53&lt;&gt;0, (AB53-AA53)/AA53, 0),
  IF(AB53&lt;&gt;0, (AC53-AB53)/AB53, 0),
  IF(AC53&lt;&gt;0, (AD53-AC53)/AC53, 0),
  IF(AD53&lt;&gt;0, (AE53-AD53)/AD53, 0)
))</f>
        <v>4.2444566184603721E-3</v>
      </c>
      <c r="AL53" s="975">
        <f t="shared" ref="AL53:AQ53" si="76">SUBTOTAL(9,AL16:AL51)</f>
        <v>984462</v>
      </c>
      <c r="AM53" s="976">
        <f t="shared" si="76"/>
        <v>976279</v>
      </c>
      <c r="AN53" s="976">
        <f t="shared" si="76"/>
        <v>969958</v>
      </c>
      <c r="AO53" s="976">
        <f t="shared" si="76"/>
        <v>964219</v>
      </c>
      <c r="AP53" s="976">
        <f t="shared" si="76"/>
        <v>958784</v>
      </c>
      <c r="AQ53" s="977">
        <f t="shared" si="76"/>
        <v>962261</v>
      </c>
      <c r="AR53" s="979">
        <f t="shared" ref="AR53:AV53" si="77">SUBTOTAL(9,AR16:AR51)</f>
        <v>953852</v>
      </c>
      <c r="AS53" s="980">
        <f t="shared" si="77"/>
        <v>898162</v>
      </c>
      <c r="AT53" s="980">
        <f t="shared" si="77"/>
        <v>848377</v>
      </c>
      <c r="AU53" s="980">
        <f t="shared" si="77"/>
        <v>809798</v>
      </c>
      <c r="AV53" s="980">
        <f t="shared" si="77"/>
        <v>776946</v>
      </c>
      <c r="AW53" s="981">
        <f>IF(COUNTIF(AL53:AP53, "&gt;0")=0, "", AVERAGE(
  IF(AL53&lt;&gt;0, (AM53-AL53)/AL53, 0),
  IF(AM53&lt;&gt;0, (AN53-AM53)/AM53, 0),
  IF(AN53&lt;&gt;0, (AO53-AN53)/AN53, 0),
  IF(AO53&lt;&gt;0, (AP53-AO53)/AO53, 0),
  IF(AP53&lt;&gt;0, (AQ53-AP53)/AP53, 0)
))</f>
        <v>-4.5427413259112939E-3</v>
      </c>
    </row>
    <row r="54" spans="1:49" ht="15.75" thickBot="1" x14ac:dyDescent="0.3">
      <c r="A54" s="661" t="s">
        <v>353</v>
      </c>
      <c r="B54" s="662" cm="1">
        <f t="array" aca="1" ref="B54" ca="1">COUNTA(_xlfn.UNIQUE(_xlfn._xlws.FILTER(B9:B51, SUBTOTAL(3, OFFSET(B6, ROW(B9:B51)-ROW(B6), 0, 1)))))</f>
        <v>5</v>
      </c>
      <c r="C54" s="662" cm="1">
        <f t="array" aca="1" ref="C54" ca="1">COUNTA(_xlfn.UNIQUE(_xlfn._xlws.FILTER(C9:C51, SUBTOTAL(3, OFFSET(C6, ROW(C9:C51)-ROW(C6), 0, 1)))))</f>
        <v>43</v>
      </c>
      <c r="D54" s="982">
        <f>SUBTOTAL(9,D9:D51)</f>
        <v>375931</v>
      </c>
      <c r="E54" s="983">
        <f>SUBTOTAL(9,E9:E51)</f>
        <v>376840</v>
      </c>
      <c r="F54" s="983">
        <f>SUBTOTAL(9,F9:F51)</f>
        <v>376731</v>
      </c>
      <c r="G54" s="983">
        <f>SUBTOTAL(9,G9:G51)</f>
        <v>376263</v>
      </c>
      <c r="H54" s="983">
        <f>SUBTOTAL(9,H9:H51)</f>
        <v>375173</v>
      </c>
      <c r="I54" s="984">
        <f t="shared" ref="I54:N54" si="78">SUBTOTAL(9,I9:I51)</f>
        <v>379607</v>
      </c>
      <c r="J54" s="982">
        <f t="shared" si="78"/>
        <v>376914</v>
      </c>
      <c r="K54" s="983">
        <f t="shared" si="78"/>
        <v>338403</v>
      </c>
      <c r="L54" s="983">
        <f t="shared" si="78"/>
        <v>297930</v>
      </c>
      <c r="M54" s="983">
        <f t="shared" si="78"/>
        <v>266389</v>
      </c>
      <c r="N54" s="983">
        <f t="shared" si="78"/>
        <v>254576</v>
      </c>
      <c r="O54" s="663">
        <f>SUBTOTAL(9,O9:O51)</f>
        <v>1169590</v>
      </c>
      <c r="P54" s="985">
        <f t="shared" ref="P54:Y54" si="79">SUBTOTAL(9,P9:P51)</f>
        <v>1154149</v>
      </c>
      <c r="Q54" s="985">
        <f t="shared" si="79"/>
        <v>1139531</v>
      </c>
      <c r="R54" s="985">
        <f t="shared" si="79"/>
        <v>1123262</v>
      </c>
      <c r="S54" s="985">
        <f t="shared" si="79"/>
        <v>1108961</v>
      </c>
      <c r="T54" s="986">
        <f t="shared" si="79"/>
        <v>1108483</v>
      </c>
      <c r="U54" s="982">
        <f t="shared" si="79"/>
        <v>1082856</v>
      </c>
      <c r="V54" s="983">
        <f t="shared" si="79"/>
        <v>1000445</v>
      </c>
      <c r="W54" s="983">
        <f t="shared" si="79"/>
        <v>940945</v>
      </c>
      <c r="X54" s="983">
        <f t="shared" si="79"/>
        <v>889115</v>
      </c>
      <c r="Y54" s="983">
        <f t="shared" si="79"/>
        <v>835131</v>
      </c>
      <c r="Z54" s="987">
        <f>SUBTOTAL(9,Z9:Z51)</f>
        <v>388858</v>
      </c>
      <c r="AA54" s="988">
        <f t="shared" ref="AA54:AJ54" si="80">SUBTOTAL(9,AA9:AA51)</f>
        <v>388979</v>
      </c>
      <c r="AB54" s="988">
        <f t="shared" si="80"/>
        <v>391413</v>
      </c>
      <c r="AC54" s="988">
        <f t="shared" si="80"/>
        <v>393698</v>
      </c>
      <c r="AD54" s="988">
        <f t="shared" si="80"/>
        <v>391623</v>
      </c>
      <c r="AE54" s="989">
        <f t="shared" si="80"/>
        <v>394918</v>
      </c>
      <c r="AF54" s="982">
        <f t="shared" si="80"/>
        <v>403323</v>
      </c>
      <c r="AG54" s="983">
        <f t="shared" si="80"/>
        <v>417485</v>
      </c>
      <c r="AH54" s="983">
        <f t="shared" si="80"/>
        <v>421884</v>
      </c>
      <c r="AI54" s="983">
        <f t="shared" si="80"/>
        <v>431434</v>
      </c>
      <c r="AJ54" s="983">
        <f t="shared" si="80"/>
        <v>433666</v>
      </c>
      <c r="AK54" s="666">
        <f>IF(COUNTIF(Z54:AD54, "&gt;0")=0, "", AVERAGE(
  IF(Z54&lt;&gt;0, (AA54-Z54)/Z54, 0),
  IF(AA54&lt;&gt;0, (AB54-AA54)/AA54, 0),
  IF(AB54&lt;&gt;0, (AC54-AB54)/AB54, 0),
  IF(AC54&lt;&gt;0, (AD54-AC54)/AC54, 0),
  IF(AD54&lt;&gt;0, (AE54-AD54)/AD54, 0)
))</f>
        <v>3.1099129881886544E-3</v>
      </c>
      <c r="AL54" s="987">
        <f t="shared" ref="AL54:AQ54" si="81">SUBTOTAL(9,AL9:AL51)</f>
        <v>1934379</v>
      </c>
      <c r="AM54" s="988">
        <f t="shared" si="81"/>
        <v>1919968</v>
      </c>
      <c r="AN54" s="988">
        <f t="shared" si="81"/>
        <v>1907675</v>
      </c>
      <c r="AO54" s="988">
        <f t="shared" si="81"/>
        <v>1893223</v>
      </c>
      <c r="AP54" s="988">
        <f t="shared" si="81"/>
        <v>1875757</v>
      </c>
      <c r="AQ54" s="989">
        <f t="shared" si="81"/>
        <v>1883008</v>
      </c>
      <c r="AR54" s="990">
        <f t="shared" ref="AR54:AV54" si="82">SUBTOTAL(9,AR9:AR51)</f>
        <v>1863093</v>
      </c>
      <c r="AS54" s="991">
        <f t="shared" si="82"/>
        <v>1756333</v>
      </c>
      <c r="AT54" s="991">
        <f t="shared" si="82"/>
        <v>1660759</v>
      </c>
      <c r="AU54" s="991">
        <f t="shared" si="82"/>
        <v>1586938</v>
      </c>
      <c r="AV54" s="991">
        <f t="shared" si="82"/>
        <v>1523373</v>
      </c>
      <c r="AW54" s="666">
        <f>IF(COUNTIF(AL54:AP54, "&gt;0")=0, "", AVERAGE(
  IF(AL54&lt;&gt;0, (AM54-AL54)/AL54, 0),
  IF(AM54&lt;&gt;0, (AN54-AM54)/AM54, 0),
  IF(AN54&lt;&gt;0, (AO54-AN54)/AN54, 0),
  IF(AO54&lt;&gt;0, (AP54-AO54)/AO54, 0),
  IF(AP54&lt;&gt;0, (AQ54-AP54)/AP54, 0)
))</f>
        <v>-5.3576518405708384E-3</v>
      </c>
    </row>
    <row r="55" spans="1:49" x14ac:dyDescent="0.25">
      <c r="A55" s="992"/>
      <c r="B55" s="993"/>
      <c r="C55" s="993"/>
      <c r="D55" s="994"/>
      <c r="E55" s="994"/>
      <c r="F55" s="994"/>
      <c r="G55" s="994"/>
      <c r="H55" s="994"/>
      <c r="I55" s="994"/>
      <c r="J55" s="995">
        <f>J54-J8</f>
        <v>1</v>
      </c>
      <c r="K55" s="995">
        <f t="shared" ref="K55:N55" si="83">K54-K8</f>
        <v>0</v>
      </c>
      <c r="L55" s="995">
        <f t="shared" si="83"/>
        <v>0</v>
      </c>
      <c r="M55" s="995">
        <f t="shared" si="83"/>
        <v>0</v>
      </c>
      <c r="N55" s="995">
        <f t="shared" si="83"/>
        <v>2</v>
      </c>
      <c r="O55" s="996"/>
      <c r="P55" s="997"/>
      <c r="Q55" s="997"/>
      <c r="R55" s="997"/>
      <c r="S55" s="997"/>
      <c r="T55" s="997"/>
      <c r="U55" s="995">
        <f t="shared" ref="U55:Y55" si="84">U54-U8</f>
        <v>2</v>
      </c>
      <c r="V55" s="995">
        <f t="shared" si="84"/>
        <v>-3</v>
      </c>
      <c r="W55" s="995">
        <f t="shared" si="84"/>
        <v>-2</v>
      </c>
      <c r="X55" s="995">
        <f t="shared" si="84"/>
        <v>1</v>
      </c>
      <c r="Y55" s="995">
        <f t="shared" si="84"/>
        <v>-3</v>
      </c>
      <c r="Z55" s="997"/>
      <c r="AA55" s="997"/>
      <c r="AB55" s="997"/>
      <c r="AC55" s="997"/>
      <c r="AD55" s="997"/>
      <c r="AE55" s="997"/>
      <c r="AF55" s="995">
        <f t="shared" ref="AF55:AJ55" si="85">AF54-AF8</f>
        <v>1</v>
      </c>
      <c r="AG55" s="995">
        <f t="shared" si="85"/>
        <v>2</v>
      </c>
      <c r="AH55" s="995">
        <f t="shared" si="85"/>
        <v>0</v>
      </c>
      <c r="AI55" s="995">
        <f t="shared" si="85"/>
        <v>1</v>
      </c>
      <c r="AJ55" s="995">
        <f t="shared" si="85"/>
        <v>1</v>
      </c>
      <c r="AK55" s="998"/>
      <c r="AL55" s="997"/>
      <c r="AM55" s="997"/>
      <c r="AN55" s="997"/>
      <c r="AO55" s="997"/>
      <c r="AP55" s="997"/>
      <c r="AQ55" s="997"/>
      <c r="AR55" s="995">
        <f t="shared" ref="AR55:AV55" si="86">AR54-AR8</f>
        <v>0</v>
      </c>
      <c r="AS55" s="995">
        <f t="shared" si="86"/>
        <v>0</v>
      </c>
      <c r="AT55" s="995">
        <f t="shared" si="86"/>
        <v>0</v>
      </c>
      <c r="AU55" s="995">
        <f t="shared" si="86"/>
        <v>0</v>
      </c>
      <c r="AV55" s="995">
        <f t="shared" si="86"/>
        <v>0</v>
      </c>
      <c r="AW55" s="998"/>
    </row>
    <row r="56" spans="1:49" ht="18.75" x14ac:dyDescent="0.25">
      <c r="A56" s="710" t="s">
        <v>295</v>
      </c>
      <c r="B56" s="711" t="s">
        <v>296</v>
      </c>
      <c r="C56" s="711" t="s">
        <v>372</v>
      </c>
      <c r="D56" s="1622" t="s">
        <v>346</v>
      </c>
      <c r="E56" s="1622"/>
      <c r="F56" s="1622"/>
      <c r="G56" s="1622"/>
      <c r="H56" s="1622"/>
      <c r="I56" s="1622"/>
      <c r="J56" s="1622"/>
      <c r="K56" s="1622"/>
      <c r="L56" s="1622"/>
      <c r="M56" s="1622"/>
      <c r="N56" s="1622"/>
      <c r="O56" s="1623" t="s">
        <v>345</v>
      </c>
      <c r="P56" s="1624"/>
      <c r="Q56" s="1624"/>
      <c r="R56" s="1624"/>
      <c r="S56" s="1624"/>
      <c r="T56" s="1624"/>
      <c r="U56" s="1624"/>
      <c r="V56" s="1624"/>
      <c r="W56" s="1624"/>
      <c r="X56" s="1624"/>
      <c r="Y56" s="1624"/>
      <c r="Z56" s="1625" t="s">
        <v>361</v>
      </c>
      <c r="AA56" s="1625"/>
      <c r="AB56" s="1625"/>
      <c r="AC56" s="1625"/>
      <c r="AD56" s="1625"/>
      <c r="AE56" s="1625"/>
      <c r="AF56" s="1625"/>
      <c r="AG56" s="1625"/>
      <c r="AH56" s="1625"/>
      <c r="AI56" s="1625"/>
      <c r="AJ56" s="1625"/>
      <c r="AK56" s="1626"/>
    </row>
    <row r="57" spans="1:49" ht="21.75" thickBot="1" x14ac:dyDescent="0.3">
      <c r="A57" s="641"/>
      <c r="B57" s="652"/>
      <c r="C57" s="652"/>
      <c r="D57" s="870">
        <v>2018</v>
      </c>
      <c r="E57" s="868">
        <v>2019</v>
      </c>
      <c r="F57" s="868">
        <v>2020</v>
      </c>
      <c r="G57" s="868">
        <v>2021</v>
      </c>
      <c r="H57" s="868">
        <v>2022</v>
      </c>
      <c r="I57" s="868">
        <v>2023</v>
      </c>
      <c r="J57" s="872">
        <v>2025</v>
      </c>
      <c r="K57" s="872">
        <v>2030</v>
      </c>
      <c r="L57" s="872">
        <v>2035</v>
      </c>
      <c r="M57" s="872">
        <v>2040</v>
      </c>
      <c r="N57" s="872">
        <v>2045</v>
      </c>
      <c r="O57" s="868">
        <v>2018</v>
      </c>
      <c r="P57" s="868">
        <v>2019</v>
      </c>
      <c r="Q57" s="868">
        <v>2020</v>
      </c>
      <c r="R57" s="868">
        <v>2021</v>
      </c>
      <c r="S57" s="868">
        <v>2022</v>
      </c>
      <c r="T57" s="868">
        <v>2023</v>
      </c>
      <c r="U57" s="872">
        <v>2025</v>
      </c>
      <c r="V57" s="872">
        <v>2030</v>
      </c>
      <c r="W57" s="872">
        <v>2035</v>
      </c>
      <c r="X57" s="872">
        <v>2040</v>
      </c>
      <c r="Y57" s="872">
        <v>2045</v>
      </c>
      <c r="Z57" s="870">
        <v>2018</v>
      </c>
      <c r="AA57" s="868">
        <v>2019</v>
      </c>
      <c r="AB57" s="868">
        <v>2020</v>
      </c>
      <c r="AC57" s="868">
        <v>2021</v>
      </c>
      <c r="AD57" s="868">
        <v>2022</v>
      </c>
      <c r="AE57" s="868">
        <v>2023</v>
      </c>
      <c r="AF57" s="872">
        <v>2025</v>
      </c>
      <c r="AG57" s="872">
        <v>2030</v>
      </c>
      <c r="AH57" s="872">
        <v>2035</v>
      </c>
      <c r="AI57" s="872">
        <v>2040</v>
      </c>
      <c r="AJ57" s="872">
        <v>2045</v>
      </c>
      <c r="AK57" s="873" t="s">
        <v>352</v>
      </c>
    </row>
    <row r="58" spans="1:49" x14ac:dyDescent="0.25">
      <c r="A58" s="892">
        <v>1</v>
      </c>
      <c r="B58" s="729" t="s">
        <v>307</v>
      </c>
      <c r="C58" s="893" t="s">
        <v>496</v>
      </c>
      <c r="D58" s="999">
        <f t="shared" ref="D58:I58" si="87">D9/D$54</f>
        <v>4.005788296256494E-2</v>
      </c>
      <c r="E58" s="999">
        <f t="shared" si="87"/>
        <v>3.9863071860736655E-2</v>
      </c>
      <c r="F58" s="999">
        <f t="shared" si="87"/>
        <v>3.981089955432391E-2</v>
      </c>
      <c r="G58" s="999">
        <f t="shared" si="87"/>
        <v>3.9475048038207318E-2</v>
      </c>
      <c r="H58" s="999">
        <f t="shared" si="87"/>
        <v>3.8931372993259113E-2</v>
      </c>
      <c r="I58" s="999">
        <f t="shared" si="87"/>
        <v>3.8832266001417252E-2</v>
      </c>
      <c r="J58" s="1000">
        <f>FORECAST(J$57,$D58:$I58,$D$57:$I$57)</f>
        <v>3.8304643144819295E-2</v>
      </c>
      <c r="K58" s="1001">
        <f t="shared" ref="K58:N58" si="88">J58</f>
        <v>3.8304643144819295E-2</v>
      </c>
      <c r="L58" s="1001">
        <f t="shared" si="88"/>
        <v>3.8304643144819295E-2</v>
      </c>
      <c r="M58" s="1001">
        <f t="shared" si="88"/>
        <v>3.8304643144819295E-2</v>
      </c>
      <c r="N58" s="1001">
        <f t="shared" si="88"/>
        <v>3.8304643144819295E-2</v>
      </c>
      <c r="O58" s="999">
        <f t="shared" ref="O58:T58" si="89">O9/O$54</f>
        <v>4.1948033071418186E-2</v>
      </c>
      <c r="P58" s="999">
        <f t="shared" si="89"/>
        <v>4.1896670187298174E-2</v>
      </c>
      <c r="Q58" s="999">
        <f t="shared" si="89"/>
        <v>4.1875999863101573E-2</v>
      </c>
      <c r="R58" s="999">
        <f t="shared" si="89"/>
        <v>4.157979171377648E-2</v>
      </c>
      <c r="S58" s="999">
        <f t="shared" si="89"/>
        <v>4.1279179339940721E-2</v>
      </c>
      <c r="T58" s="999">
        <f t="shared" si="89"/>
        <v>4.0892823796124973E-2</v>
      </c>
      <c r="U58" s="1000">
        <f>FORECAST(U$57,$O58:$T58,$O$57:$T$57)</f>
        <v>4.0624141896075161E-2</v>
      </c>
      <c r="V58" s="1001">
        <f t="shared" ref="V58:Y58" si="90">U58</f>
        <v>4.0624141896075161E-2</v>
      </c>
      <c r="W58" s="1001">
        <f t="shared" si="90"/>
        <v>4.0624141896075161E-2</v>
      </c>
      <c r="X58" s="1001">
        <f t="shared" si="90"/>
        <v>4.0624141896075161E-2</v>
      </c>
      <c r="Y58" s="1001">
        <f t="shared" si="90"/>
        <v>4.0624141896075161E-2</v>
      </c>
      <c r="Z58" s="999">
        <f t="shared" ref="Z58:AE58" si="91">Z9/Z$54</f>
        <v>4.7870945177931279E-2</v>
      </c>
      <c r="AA58" s="999">
        <f t="shared" si="91"/>
        <v>4.8118278878808367E-2</v>
      </c>
      <c r="AB58" s="999">
        <f t="shared" si="91"/>
        <v>4.8416889576994124E-2</v>
      </c>
      <c r="AC58" s="999">
        <f t="shared" si="91"/>
        <v>4.8435602924068705E-2</v>
      </c>
      <c r="AD58" s="999">
        <f t="shared" si="91"/>
        <v>4.7844483087050554E-2</v>
      </c>
      <c r="AE58" s="999">
        <f t="shared" si="91"/>
        <v>4.7554175803584543E-2</v>
      </c>
      <c r="AF58" s="1000">
        <f>FORECAST(AF$57,$Z58:$AE58,$Z$57:$AE$57)</f>
        <v>4.7733224173319738E-2</v>
      </c>
      <c r="AG58" s="1001">
        <f t="shared" ref="AG58:AJ58" si="92">AF58</f>
        <v>4.7733224173319738E-2</v>
      </c>
      <c r="AH58" s="1001">
        <f t="shared" si="92"/>
        <v>4.7733224173319738E-2</v>
      </c>
      <c r="AI58" s="1001">
        <f t="shared" si="92"/>
        <v>4.7733224173319738E-2</v>
      </c>
      <c r="AJ58" s="1001">
        <f t="shared" si="92"/>
        <v>4.7733224173319738E-2</v>
      </c>
      <c r="AK58" s="1002"/>
    </row>
    <row r="59" spans="1:49" x14ac:dyDescent="0.25">
      <c r="A59" s="910">
        <f>A58+1</f>
        <v>2</v>
      </c>
      <c r="B59" s="738" t="s">
        <v>309</v>
      </c>
      <c r="C59" s="911" t="s">
        <v>497</v>
      </c>
      <c r="D59" s="999">
        <f t="shared" ref="D59:I100" si="93">D10/D$54</f>
        <v>3.2452763938063102E-2</v>
      </c>
      <c r="E59" s="999">
        <f t="shared" si="93"/>
        <v>3.2374482539008598E-2</v>
      </c>
      <c r="F59" s="999">
        <f t="shared" si="93"/>
        <v>3.3034180887689092E-2</v>
      </c>
      <c r="G59" s="999">
        <f t="shared" si="93"/>
        <v>3.3200181787738897E-2</v>
      </c>
      <c r="H59" s="999">
        <f t="shared" si="93"/>
        <v>3.3232668662190511E-2</v>
      </c>
      <c r="I59" s="999">
        <f t="shared" si="93"/>
        <v>3.3171148055752393E-2</v>
      </c>
      <c r="J59" s="1000">
        <f t="shared" ref="J59:J100" si="94">FORECAST(J$57,$D59:$I59,$D$57:$I$57)</f>
        <v>3.3725080293488696E-2</v>
      </c>
      <c r="K59" s="1001">
        <f t="shared" ref="K59:N59" si="95">J59</f>
        <v>3.3725080293488696E-2</v>
      </c>
      <c r="L59" s="1001">
        <f t="shared" si="95"/>
        <v>3.3725080293488696E-2</v>
      </c>
      <c r="M59" s="1001">
        <f t="shared" si="95"/>
        <v>3.3725080293488696E-2</v>
      </c>
      <c r="N59" s="1001">
        <f t="shared" si="95"/>
        <v>3.3725080293488696E-2</v>
      </c>
      <c r="O59" s="999">
        <f t="shared" ref="O59:T59" si="96">O10/O$54</f>
        <v>2.8316760574218315E-2</v>
      </c>
      <c r="P59" s="999">
        <f t="shared" si="96"/>
        <v>2.8377618487734253E-2</v>
      </c>
      <c r="Q59" s="999">
        <f t="shared" si="96"/>
        <v>2.8494178745466336E-2</v>
      </c>
      <c r="R59" s="999">
        <f t="shared" si="96"/>
        <v>2.8613092938245929E-2</v>
      </c>
      <c r="S59" s="999">
        <f t="shared" si="96"/>
        <v>2.8484320007646797E-2</v>
      </c>
      <c r="T59" s="999">
        <f t="shared" si="96"/>
        <v>2.8437964316998996E-2</v>
      </c>
      <c r="U59" s="1000">
        <f t="shared" ref="U59:U100" si="97">FORECAST(U$57,$O59:$T59,$O$57:$T$57)</f>
        <v>2.8588351138353472E-2</v>
      </c>
      <c r="V59" s="1001">
        <f t="shared" ref="V59:Y59" si="98">U59</f>
        <v>2.8588351138353472E-2</v>
      </c>
      <c r="W59" s="1001">
        <f t="shared" si="98"/>
        <v>2.8588351138353472E-2</v>
      </c>
      <c r="X59" s="1001">
        <f t="shared" si="98"/>
        <v>2.8588351138353472E-2</v>
      </c>
      <c r="Y59" s="1001">
        <f t="shared" si="98"/>
        <v>2.8588351138353472E-2</v>
      </c>
      <c r="Z59" s="999">
        <f t="shared" ref="Z59:AE59" si="99">Z10/Z$54</f>
        <v>2.6971285147791738E-2</v>
      </c>
      <c r="AA59" s="999">
        <f t="shared" si="99"/>
        <v>2.7027165990966093E-2</v>
      </c>
      <c r="AB59" s="999">
        <f t="shared" si="99"/>
        <v>2.7173343757105665E-2</v>
      </c>
      <c r="AC59" s="999">
        <f t="shared" si="99"/>
        <v>2.7188352493535656E-2</v>
      </c>
      <c r="AD59" s="999">
        <f t="shared" si="99"/>
        <v>2.7163879547421884E-2</v>
      </c>
      <c r="AE59" s="999">
        <f t="shared" si="99"/>
        <v>2.714740781630617E-2</v>
      </c>
      <c r="AF59" s="1000">
        <f t="shared" ref="AF59:AF100" si="100">FORECAST(AF$57,$Z59:$AE59,$Z$57:$AE$57)</f>
        <v>2.7279789574121083E-2</v>
      </c>
      <c r="AG59" s="1001">
        <f t="shared" ref="AG59:AJ59" si="101">AF59</f>
        <v>2.7279789574121083E-2</v>
      </c>
      <c r="AH59" s="1001">
        <f t="shared" si="101"/>
        <v>2.7279789574121083E-2</v>
      </c>
      <c r="AI59" s="1001">
        <f t="shared" si="101"/>
        <v>2.7279789574121083E-2</v>
      </c>
      <c r="AJ59" s="1001">
        <f t="shared" si="101"/>
        <v>2.7279789574121083E-2</v>
      </c>
      <c r="AK59" s="1003"/>
    </row>
    <row r="60" spans="1:49" x14ac:dyDescent="0.25">
      <c r="A60" s="910">
        <f t="shared" ref="A60:A100" si="102">A59+1</f>
        <v>3</v>
      </c>
      <c r="B60" s="738" t="s">
        <v>305</v>
      </c>
      <c r="C60" s="911" t="s">
        <v>498</v>
      </c>
      <c r="D60" s="999">
        <f t="shared" si="93"/>
        <v>2.4068246566524176E-2</v>
      </c>
      <c r="E60" s="999">
        <f t="shared" si="93"/>
        <v>2.4325973888122281E-2</v>
      </c>
      <c r="F60" s="999">
        <f t="shared" si="93"/>
        <v>2.4688703610799216E-2</v>
      </c>
      <c r="G60" s="999">
        <f t="shared" si="93"/>
        <v>2.4929371211094366E-2</v>
      </c>
      <c r="H60" s="999">
        <f t="shared" si="93"/>
        <v>2.5342975107483748E-2</v>
      </c>
      <c r="I60" s="999">
        <f t="shared" si="93"/>
        <v>2.5492153727407554E-2</v>
      </c>
      <c r="J60" s="1000">
        <f t="shared" si="94"/>
        <v>2.6146487783788586E-2</v>
      </c>
      <c r="K60" s="1001">
        <f t="shared" ref="K60:N60" si="103">J60</f>
        <v>2.6146487783788586E-2</v>
      </c>
      <c r="L60" s="1001">
        <f t="shared" si="103"/>
        <v>2.6146487783788586E-2</v>
      </c>
      <c r="M60" s="1001">
        <f t="shared" si="103"/>
        <v>2.6146487783788586E-2</v>
      </c>
      <c r="N60" s="1001">
        <f t="shared" si="103"/>
        <v>2.6146487783788586E-2</v>
      </c>
      <c r="O60" s="999">
        <f t="shared" ref="O60:T60" si="104">O11/O$54</f>
        <v>2.5478159012987459E-2</v>
      </c>
      <c r="P60" s="999">
        <f t="shared" si="104"/>
        <v>2.5802561021150649E-2</v>
      </c>
      <c r="Q60" s="999">
        <f t="shared" si="104"/>
        <v>2.6099333848750055E-2</v>
      </c>
      <c r="R60" s="999">
        <f t="shared" si="104"/>
        <v>2.637941993942642E-2</v>
      </c>
      <c r="S60" s="999">
        <f t="shared" si="104"/>
        <v>2.6726819067577668E-2</v>
      </c>
      <c r="T60" s="999">
        <f t="shared" si="104"/>
        <v>2.6917868835155793E-2</v>
      </c>
      <c r="U60" s="1000">
        <f t="shared" si="97"/>
        <v>2.755206529799159E-2</v>
      </c>
      <c r="V60" s="1001">
        <f t="shared" ref="V60:Y60" si="105">U60</f>
        <v>2.755206529799159E-2</v>
      </c>
      <c r="W60" s="1001">
        <f t="shared" si="105"/>
        <v>2.755206529799159E-2</v>
      </c>
      <c r="X60" s="1001">
        <f t="shared" si="105"/>
        <v>2.755206529799159E-2</v>
      </c>
      <c r="Y60" s="1001">
        <f t="shared" si="105"/>
        <v>2.755206529799159E-2</v>
      </c>
      <c r="Z60" s="999">
        <f t="shared" ref="Z60:AE60" si="106">Z11/Z$54</f>
        <v>2.745989538597637E-2</v>
      </c>
      <c r="AA60" s="999">
        <f t="shared" si="106"/>
        <v>2.7739286696711135E-2</v>
      </c>
      <c r="AB60" s="999">
        <f t="shared" si="106"/>
        <v>2.8202946759560872E-2</v>
      </c>
      <c r="AC60" s="999">
        <f t="shared" si="106"/>
        <v>2.8542182078649118E-2</v>
      </c>
      <c r="AD60" s="999">
        <f t="shared" si="106"/>
        <v>2.9145377059059351E-2</v>
      </c>
      <c r="AE60" s="999">
        <f t="shared" si="106"/>
        <v>2.9482069695481086E-2</v>
      </c>
      <c r="AF60" s="1000">
        <f t="shared" si="100"/>
        <v>3.0314560587566985E-2</v>
      </c>
      <c r="AG60" s="1001">
        <f t="shared" ref="AG60:AJ60" si="107">AF60</f>
        <v>3.0314560587566985E-2</v>
      </c>
      <c r="AH60" s="1001">
        <f t="shared" si="107"/>
        <v>3.0314560587566985E-2</v>
      </c>
      <c r="AI60" s="1001">
        <f t="shared" si="107"/>
        <v>3.0314560587566985E-2</v>
      </c>
      <c r="AJ60" s="1001">
        <f t="shared" si="107"/>
        <v>3.0314560587566985E-2</v>
      </c>
      <c r="AK60" s="1003"/>
    </row>
    <row r="61" spans="1:49" x14ac:dyDescent="0.25">
      <c r="A61" s="910">
        <f t="shared" si="102"/>
        <v>4</v>
      </c>
      <c r="B61" s="738" t="s">
        <v>306</v>
      </c>
      <c r="C61" s="911" t="s">
        <v>499</v>
      </c>
      <c r="D61" s="999">
        <f t="shared" si="93"/>
        <v>3.8993857915415327E-2</v>
      </c>
      <c r="E61" s="999">
        <f t="shared" si="93"/>
        <v>3.9231504086615007E-2</v>
      </c>
      <c r="F61" s="999">
        <f t="shared" si="93"/>
        <v>3.923223732583727E-2</v>
      </c>
      <c r="G61" s="999">
        <f t="shared" si="93"/>
        <v>3.9071075285106428E-2</v>
      </c>
      <c r="H61" s="999">
        <f t="shared" si="93"/>
        <v>3.8875398816012881E-2</v>
      </c>
      <c r="I61" s="999">
        <f t="shared" si="93"/>
        <v>3.8355457091149528E-2</v>
      </c>
      <c r="J61" s="1000">
        <f t="shared" si="94"/>
        <v>3.839144549957324E-2</v>
      </c>
      <c r="K61" s="1001">
        <f t="shared" ref="K61:N61" si="108">J61</f>
        <v>3.839144549957324E-2</v>
      </c>
      <c r="L61" s="1001">
        <f t="shared" si="108"/>
        <v>3.839144549957324E-2</v>
      </c>
      <c r="M61" s="1001">
        <f t="shared" si="108"/>
        <v>3.839144549957324E-2</v>
      </c>
      <c r="N61" s="1001">
        <f t="shared" si="108"/>
        <v>3.839144549957324E-2</v>
      </c>
      <c r="O61" s="999">
        <f t="shared" ref="O61:T61" si="109">O12/O$54</f>
        <v>3.3733188553253704E-2</v>
      </c>
      <c r="P61" s="999">
        <f t="shared" si="109"/>
        <v>3.3981747590649043E-2</v>
      </c>
      <c r="Q61" s="999">
        <f t="shared" si="109"/>
        <v>3.4099116215355267E-2</v>
      </c>
      <c r="R61" s="999">
        <f t="shared" si="109"/>
        <v>3.4341053111384523E-2</v>
      </c>
      <c r="S61" s="999">
        <f t="shared" si="109"/>
        <v>3.44484612173016E-2</v>
      </c>
      <c r="T61" s="999">
        <f t="shared" si="109"/>
        <v>3.4309953332617639E-2</v>
      </c>
      <c r="U61" s="1000">
        <f t="shared" si="97"/>
        <v>3.4734154980406884E-2</v>
      </c>
      <c r="V61" s="1001">
        <f t="shared" ref="V61:Y61" si="110">U61</f>
        <v>3.4734154980406884E-2</v>
      </c>
      <c r="W61" s="1001">
        <f t="shared" si="110"/>
        <v>3.4734154980406884E-2</v>
      </c>
      <c r="X61" s="1001">
        <f t="shared" si="110"/>
        <v>3.4734154980406884E-2</v>
      </c>
      <c r="Y61" s="1001">
        <f t="shared" si="110"/>
        <v>3.4734154980406884E-2</v>
      </c>
      <c r="Z61" s="999">
        <f t="shared" ref="Z61:AE61" si="111">Z12/Z$54</f>
        <v>3.7689850793863056E-2</v>
      </c>
      <c r="AA61" s="999">
        <f t="shared" si="111"/>
        <v>3.7714118242887146E-2</v>
      </c>
      <c r="AB61" s="999">
        <f t="shared" si="111"/>
        <v>3.7612445166614293E-2</v>
      </c>
      <c r="AC61" s="999">
        <f t="shared" si="111"/>
        <v>3.731032415709503E-2</v>
      </c>
      <c r="AD61" s="999">
        <f t="shared" si="111"/>
        <v>3.7211808295222699E-2</v>
      </c>
      <c r="AE61" s="999">
        <f t="shared" si="111"/>
        <v>3.6706354230498485E-2</v>
      </c>
      <c r="AF61" s="1000">
        <f t="shared" si="100"/>
        <v>3.6509310104496484E-2</v>
      </c>
      <c r="AG61" s="1001">
        <f t="shared" ref="AG61:AJ61" si="112">AF61</f>
        <v>3.6509310104496484E-2</v>
      </c>
      <c r="AH61" s="1001">
        <f t="shared" si="112"/>
        <v>3.6509310104496484E-2</v>
      </c>
      <c r="AI61" s="1001">
        <f t="shared" si="112"/>
        <v>3.6509310104496484E-2</v>
      </c>
      <c r="AJ61" s="1001">
        <f t="shared" si="112"/>
        <v>3.6509310104496484E-2</v>
      </c>
      <c r="AK61" s="1003"/>
    </row>
    <row r="62" spans="1:49" x14ac:dyDescent="0.25">
      <c r="A62" s="910">
        <f t="shared" si="102"/>
        <v>5</v>
      </c>
      <c r="B62" s="738" t="s">
        <v>307</v>
      </c>
      <c r="C62" s="911" t="s">
        <v>500</v>
      </c>
      <c r="D62" s="999">
        <f t="shared" si="93"/>
        <v>1.4151533127089812E-2</v>
      </c>
      <c r="E62" s="999">
        <f t="shared" si="93"/>
        <v>1.4162509287761384E-2</v>
      </c>
      <c r="F62" s="999">
        <f t="shared" si="93"/>
        <v>1.4206423150736202E-2</v>
      </c>
      <c r="G62" s="999">
        <f t="shared" si="93"/>
        <v>1.4080576617950742E-2</v>
      </c>
      <c r="H62" s="999">
        <f t="shared" si="93"/>
        <v>1.4041522177768656E-2</v>
      </c>
      <c r="I62" s="999">
        <f t="shared" si="93"/>
        <v>1.3909121802284995E-2</v>
      </c>
      <c r="J62" s="1000">
        <f t="shared" si="94"/>
        <v>1.3873265117059261E-2</v>
      </c>
      <c r="K62" s="1001">
        <f t="shared" ref="K62:N62" si="113">J62</f>
        <v>1.3873265117059261E-2</v>
      </c>
      <c r="L62" s="1001">
        <f t="shared" si="113"/>
        <v>1.3873265117059261E-2</v>
      </c>
      <c r="M62" s="1001">
        <f t="shared" si="113"/>
        <v>1.3873265117059261E-2</v>
      </c>
      <c r="N62" s="1001">
        <f t="shared" si="113"/>
        <v>1.3873265117059261E-2</v>
      </c>
      <c r="O62" s="999">
        <f t="shared" ref="O62:T62" si="114">O13/O$54</f>
        <v>1.4073307740319257E-2</v>
      </c>
      <c r="P62" s="999">
        <f t="shared" si="114"/>
        <v>1.3973065869311501E-2</v>
      </c>
      <c r="Q62" s="999">
        <f t="shared" si="114"/>
        <v>1.3889924890152177E-2</v>
      </c>
      <c r="R62" s="999">
        <f t="shared" si="114"/>
        <v>1.3826694039324752E-2</v>
      </c>
      <c r="S62" s="999">
        <f t="shared" si="114"/>
        <v>1.3746200272146632E-2</v>
      </c>
      <c r="T62" s="999">
        <f t="shared" si="114"/>
        <v>1.3620416370841952E-2</v>
      </c>
      <c r="U62" s="1000">
        <f t="shared" si="97"/>
        <v>1.3468155429291612E-2</v>
      </c>
      <c r="V62" s="1001">
        <f t="shared" ref="V62:Y62" si="115">U62</f>
        <v>1.3468155429291612E-2</v>
      </c>
      <c r="W62" s="1001">
        <f t="shared" si="115"/>
        <v>1.3468155429291612E-2</v>
      </c>
      <c r="X62" s="1001">
        <f t="shared" si="115"/>
        <v>1.3468155429291612E-2</v>
      </c>
      <c r="Y62" s="1001">
        <f t="shared" si="115"/>
        <v>1.3468155429291612E-2</v>
      </c>
      <c r="Z62" s="999">
        <f t="shared" ref="Z62:AE62" si="116">Z13/Z$54</f>
        <v>1.5121201055398114E-2</v>
      </c>
      <c r="AA62" s="999">
        <f t="shared" si="116"/>
        <v>1.5157630617591181E-2</v>
      </c>
      <c r="AB62" s="999">
        <f t="shared" si="116"/>
        <v>1.5226883113233336E-2</v>
      </c>
      <c r="AC62" s="999">
        <f t="shared" si="116"/>
        <v>1.5265508079797204E-2</v>
      </c>
      <c r="AD62" s="999">
        <f t="shared" si="116"/>
        <v>1.52416992873248E-2</v>
      </c>
      <c r="AE62" s="999">
        <f t="shared" si="116"/>
        <v>1.5193027413285796E-2</v>
      </c>
      <c r="AF62" s="1000">
        <f t="shared" si="100"/>
        <v>1.5284558235678807E-2</v>
      </c>
      <c r="AG62" s="1001">
        <f t="shared" ref="AG62:AJ62" si="117">AF62</f>
        <v>1.5284558235678807E-2</v>
      </c>
      <c r="AH62" s="1001">
        <f t="shared" si="117"/>
        <v>1.5284558235678807E-2</v>
      </c>
      <c r="AI62" s="1001">
        <f t="shared" si="117"/>
        <v>1.5284558235678807E-2</v>
      </c>
      <c r="AJ62" s="1001">
        <f t="shared" si="117"/>
        <v>1.5284558235678807E-2</v>
      </c>
      <c r="AK62" s="1003"/>
    </row>
    <row r="63" spans="1:49" x14ac:dyDescent="0.25">
      <c r="A63" s="910">
        <f t="shared" si="102"/>
        <v>6</v>
      </c>
      <c r="B63" s="738" t="s">
        <v>305</v>
      </c>
      <c r="C63" s="911" t="s">
        <v>501</v>
      </c>
      <c r="D63" s="999">
        <f t="shared" si="93"/>
        <v>0.30969779028598332</v>
      </c>
      <c r="E63" s="999">
        <f t="shared" si="93"/>
        <v>0.31105243604712873</v>
      </c>
      <c r="F63" s="999">
        <f t="shared" si="93"/>
        <v>0.31083717559744223</v>
      </c>
      <c r="G63" s="999">
        <f t="shared" si="93"/>
        <v>0.30863518336907958</v>
      </c>
      <c r="H63" s="999">
        <f t="shared" si="93"/>
        <v>0.30541643455152689</v>
      </c>
      <c r="I63" s="999">
        <f t="shared" si="93"/>
        <v>0.30611922330199393</v>
      </c>
      <c r="J63" s="1000">
        <f t="shared" si="94"/>
        <v>0.30386886693434434</v>
      </c>
      <c r="K63" s="1001">
        <f t="shared" ref="K63:N63" si="118">J63</f>
        <v>0.30386886693434434</v>
      </c>
      <c r="L63" s="1001">
        <f t="shared" si="118"/>
        <v>0.30386886693434434</v>
      </c>
      <c r="M63" s="1001">
        <f t="shared" si="118"/>
        <v>0.30386886693434434</v>
      </c>
      <c r="N63" s="1001">
        <f t="shared" si="118"/>
        <v>0.30386886693434434</v>
      </c>
      <c r="O63" s="999">
        <f t="shared" ref="O63:T63" si="119">O14/O$54</f>
        <v>0.3282996605648133</v>
      </c>
      <c r="P63" s="999">
        <f t="shared" si="119"/>
        <v>0.32803130271741343</v>
      </c>
      <c r="Q63" s="999">
        <f t="shared" si="119"/>
        <v>0.32742856490959876</v>
      </c>
      <c r="R63" s="999">
        <f t="shared" si="119"/>
        <v>0.32686051873917216</v>
      </c>
      <c r="S63" s="999">
        <f t="shared" si="119"/>
        <v>0.32555428008739712</v>
      </c>
      <c r="T63" s="999">
        <f t="shared" si="119"/>
        <v>0.3270758324665331</v>
      </c>
      <c r="U63" s="1000">
        <f t="shared" si="97"/>
        <v>0.32539315575748473</v>
      </c>
      <c r="V63" s="1001">
        <f t="shared" ref="V63:Y63" si="120">U63</f>
        <v>0.32539315575748473</v>
      </c>
      <c r="W63" s="1001">
        <f t="shared" si="120"/>
        <v>0.32539315575748473</v>
      </c>
      <c r="X63" s="1001">
        <f t="shared" si="120"/>
        <v>0.32539315575748473</v>
      </c>
      <c r="Y63" s="1001">
        <f t="shared" si="120"/>
        <v>0.32539315575748473</v>
      </c>
      <c r="Z63" s="999">
        <f t="shared" ref="Z63:AE63" si="121">Z14/Z$54</f>
        <v>0.33477773377428266</v>
      </c>
      <c r="AA63" s="999">
        <f t="shared" si="121"/>
        <v>0.33460932338249622</v>
      </c>
      <c r="AB63" s="999">
        <f t="shared" si="121"/>
        <v>0.3341611034891534</v>
      </c>
      <c r="AC63" s="999">
        <f t="shared" si="121"/>
        <v>0.33360596193021047</v>
      </c>
      <c r="AD63" s="999">
        <f t="shared" si="121"/>
        <v>0.33243961667215666</v>
      </c>
      <c r="AE63" s="999">
        <f t="shared" si="121"/>
        <v>0.33102061693819984</v>
      </c>
      <c r="AF63" s="1000">
        <f t="shared" si="100"/>
        <v>0.33011217441917773</v>
      </c>
      <c r="AG63" s="1001">
        <f t="shared" ref="AG63:AJ63" si="122">AF63</f>
        <v>0.33011217441917773</v>
      </c>
      <c r="AH63" s="1001">
        <f t="shared" si="122"/>
        <v>0.33011217441917773</v>
      </c>
      <c r="AI63" s="1001">
        <f t="shared" si="122"/>
        <v>0.33011217441917773</v>
      </c>
      <c r="AJ63" s="1001">
        <f t="shared" si="122"/>
        <v>0.33011217441917773</v>
      </c>
      <c r="AK63" s="1003"/>
    </row>
    <row r="64" spans="1:49" ht="15.75" thickBot="1" x14ac:dyDescent="0.3">
      <c r="A64" s="929">
        <f t="shared" si="102"/>
        <v>7</v>
      </c>
      <c r="B64" s="746" t="s">
        <v>306</v>
      </c>
      <c r="C64" s="930" t="s">
        <v>502</v>
      </c>
      <c r="D64" s="999">
        <f t="shared" si="93"/>
        <v>1.7646855406976279E-2</v>
      </c>
      <c r="E64" s="999">
        <f t="shared" si="93"/>
        <v>1.7376074726674452E-2</v>
      </c>
      <c r="F64" s="999">
        <f t="shared" si="93"/>
        <v>1.7139550501551505E-2</v>
      </c>
      <c r="G64" s="999">
        <f t="shared" si="93"/>
        <v>1.6897755027733261E-2</v>
      </c>
      <c r="H64" s="999">
        <f t="shared" si="93"/>
        <v>1.6778925988810495E-2</v>
      </c>
      <c r="I64" s="999">
        <f t="shared" si="93"/>
        <v>1.6891153218987005E-2</v>
      </c>
      <c r="J64" s="1000">
        <f t="shared" si="94"/>
        <v>1.6374493807319201E-2</v>
      </c>
      <c r="K64" s="1001">
        <f t="shared" ref="K64:N64" si="123">J64</f>
        <v>1.6374493807319201E-2</v>
      </c>
      <c r="L64" s="1001">
        <f t="shared" si="123"/>
        <v>1.6374493807319201E-2</v>
      </c>
      <c r="M64" s="1001">
        <f t="shared" si="123"/>
        <v>1.6374493807319201E-2</v>
      </c>
      <c r="N64" s="1001">
        <f t="shared" si="123"/>
        <v>1.6374493807319201E-2</v>
      </c>
      <c r="O64" s="999">
        <f t="shared" ref="O64:T64" si="124">O15/O$54</f>
        <v>1.7469369608153283E-2</v>
      </c>
      <c r="P64" s="999">
        <f t="shared" si="124"/>
        <v>1.7424093422946256E-2</v>
      </c>
      <c r="Q64" s="999">
        <f t="shared" si="124"/>
        <v>1.7271140495519647E-2</v>
      </c>
      <c r="R64" s="999">
        <f t="shared" si="124"/>
        <v>1.7093073566095889E-2</v>
      </c>
      <c r="S64" s="999">
        <f t="shared" si="124"/>
        <v>1.698075946764584E-2</v>
      </c>
      <c r="T64" s="999">
        <f t="shared" si="124"/>
        <v>1.681306794962124E-2</v>
      </c>
      <c r="U64" s="1000">
        <f t="shared" si="97"/>
        <v>1.6559447983208464E-2</v>
      </c>
      <c r="V64" s="1001">
        <f t="shared" ref="V64:Y64" si="125">U64</f>
        <v>1.6559447983208464E-2</v>
      </c>
      <c r="W64" s="1001">
        <f t="shared" si="125"/>
        <v>1.6559447983208464E-2</v>
      </c>
      <c r="X64" s="1001">
        <f t="shared" si="125"/>
        <v>1.6559447983208464E-2</v>
      </c>
      <c r="Y64" s="1001">
        <f t="shared" si="125"/>
        <v>1.6559447983208464E-2</v>
      </c>
      <c r="Z64" s="999">
        <f t="shared" ref="Z64:AE64" si="126">Z15/Z$54</f>
        <v>1.9986730374584039E-2</v>
      </c>
      <c r="AA64" s="999">
        <f t="shared" si="126"/>
        <v>1.9875108939042981E-2</v>
      </c>
      <c r="AB64" s="999">
        <f t="shared" si="126"/>
        <v>1.9846044970402106E-2</v>
      </c>
      <c r="AC64" s="999">
        <f t="shared" si="126"/>
        <v>1.9847700521719695E-2</v>
      </c>
      <c r="AD64" s="999">
        <f t="shared" si="126"/>
        <v>1.9991164972435225E-2</v>
      </c>
      <c r="AE64" s="999">
        <f t="shared" si="126"/>
        <v>2.0001620589590749E-2</v>
      </c>
      <c r="AF64" s="1000">
        <f t="shared" si="100"/>
        <v>1.9979278002325573E-2</v>
      </c>
      <c r="AG64" s="1001">
        <f t="shared" ref="AG64:AJ64" si="127">AF64</f>
        <v>1.9979278002325573E-2</v>
      </c>
      <c r="AH64" s="1001">
        <f t="shared" si="127"/>
        <v>1.9979278002325573E-2</v>
      </c>
      <c r="AI64" s="1001">
        <f t="shared" si="127"/>
        <v>1.9979278002325573E-2</v>
      </c>
      <c r="AJ64" s="1001">
        <f t="shared" si="127"/>
        <v>1.9979278002325573E-2</v>
      </c>
      <c r="AK64" s="1004"/>
    </row>
    <row r="65" spans="1:37" x14ac:dyDescent="0.25">
      <c r="A65" s="641">
        <f>A64+1</f>
        <v>8</v>
      </c>
      <c r="B65" s="738" t="s">
        <v>309</v>
      </c>
      <c r="C65" s="911" t="s">
        <v>503</v>
      </c>
      <c r="D65" s="999">
        <f t="shared" si="93"/>
        <v>1.4654284961868002E-2</v>
      </c>
      <c r="E65" s="999">
        <f t="shared" si="93"/>
        <v>1.4385415560980788E-2</v>
      </c>
      <c r="F65" s="999">
        <f t="shared" si="93"/>
        <v>1.4312599706421824E-2</v>
      </c>
      <c r="G65" s="999">
        <f t="shared" si="93"/>
        <v>1.4242697262287283E-2</v>
      </c>
      <c r="H65" s="999">
        <f t="shared" si="93"/>
        <v>1.4236099079624601E-2</v>
      </c>
      <c r="I65" s="999">
        <f t="shared" si="93"/>
        <v>1.3980247993319407E-2</v>
      </c>
      <c r="J65" s="1000">
        <f t="shared" si="94"/>
        <v>1.3802000323914376E-2</v>
      </c>
      <c r="K65" s="1001">
        <f t="shared" ref="K65:N65" si="128">J65</f>
        <v>1.3802000323914376E-2</v>
      </c>
      <c r="L65" s="1001">
        <f t="shared" si="128"/>
        <v>1.3802000323914376E-2</v>
      </c>
      <c r="M65" s="1001">
        <f t="shared" si="128"/>
        <v>1.3802000323914376E-2</v>
      </c>
      <c r="N65" s="1001">
        <f t="shared" si="128"/>
        <v>1.3802000323914376E-2</v>
      </c>
      <c r="O65" s="999">
        <f t="shared" ref="O65:T65" si="129">O16/O$54</f>
        <v>1.5952598773929325E-2</v>
      </c>
      <c r="P65" s="999">
        <f t="shared" si="129"/>
        <v>1.5808184211917178E-2</v>
      </c>
      <c r="Q65" s="999">
        <f t="shared" si="129"/>
        <v>1.5691543275259734E-2</v>
      </c>
      <c r="R65" s="999">
        <f t="shared" si="129"/>
        <v>1.5544904038416683E-2</v>
      </c>
      <c r="S65" s="999">
        <f t="shared" si="129"/>
        <v>1.5506406447115813E-2</v>
      </c>
      <c r="T65" s="999">
        <f t="shared" si="129"/>
        <v>1.5375968778952857E-2</v>
      </c>
      <c r="U65" s="1000">
        <f t="shared" si="97"/>
        <v>1.5140656598715274E-2</v>
      </c>
      <c r="V65" s="1001">
        <f t="shared" ref="V65:Y65" si="130">U65</f>
        <v>1.5140656598715274E-2</v>
      </c>
      <c r="W65" s="1001">
        <f t="shared" si="130"/>
        <v>1.5140656598715274E-2</v>
      </c>
      <c r="X65" s="1001">
        <f t="shared" si="130"/>
        <v>1.5140656598715274E-2</v>
      </c>
      <c r="Y65" s="1001">
        <f t="shared" si="130"/>
        <v>1.5140656598715274E-2</v>
      </c>
      <c r="Z65" s="999">
        <f t="shared" ref="Z65:AE65" si="131">Z16/Z$54</f>
        <v>1.6461021761157029E-2</v>
      </c>
      <c r="AA65" s="999">
        <f t="shared" si="131"/>
        <v>1.6497034544281312E-2</v>
      </c>
      <c r="AB65" s="999">
        <f t="shared" si="131"/>
        <v>1.6547738577921529E-2</v>
      </c>
      <c r="AC65" s="999">
        <f t="shared" si="131"/>
        <v>1.6629497736843978E-2</v>
      </c>
      <c r="AD65" s="999">
        <f t="shared" si="131"/>
        <v>1.6643557707284814E-2</v>
      </c>
      <c r="AE65" s="999">
        <f t="shared" si="131"/>
        <v>1.6709797983378828E-2</v>
      </c>
      <c r="AF65" s="1000">
        <f t="shared" si="100"/>
        <v>1.6808396925592828E-2</v>
      </c>
      <c r="AG65" s="1001">
        <f t="shared" ref="AG65:AJ65" si="132">AF65</f>
        <v>1.6808396925592828E-2</v>
      </c>
      <c r="AH65" s="1001">
        <f t="shared" si="132"/>
        <v>1.6808396925592828E-2</v>
      </c>
      <c r="AI65" s="1001">
        <f t="shared" si="132"/>
        <v>1.6808396925592828E-2</v>
      </c>
      <c r="AJ65" s="1001">
        <f t="shared" si="132"/>
        <v>1.6808396925592828E-2</v>
      </c>
      <c r="AK65" s="1003"/>
    </row>
    <row r="66" spans="1:37" x14ac:dyDescent="0.25">
      <c r="A66" s="641">
        <f t="shared" si="102"/>
        <v>9</v>
      </c>
      <c r="B66" s="738" t="s">
        <v>308</v>
      </c>
      <c r="C66" s="911" t="s">
        <v>504</v>
      </c>
      <c r="D66" s="999">
        <f t="shared" si="93"/>
        <v>7.1502483168453786E-3</v>
      </c>
      <c r="E66" s="999">
        <f t="shared" si="93"/>
        <v>7.0003184375331705E-3</v>
      </c>
      <c r="F66" s="999">
        <f t="shared" si="93"/>
        <v>6.8775863945361544E-3</v>
      </c>
      <c r="G66" s="999">
        <f t="shared" si="93"/>
        <v>6.7692013299208266E-3</v>
      </c>
      <c r="H66" s="999">
        <f t="shared" si="93"/>
        <v>6.6102837890786382E-3</v>
      </c>
      <c r="I66" s="999">
        <f t="shared" si="93"/>
        <v>6.4197973166985854E-3</v>
      </c>
      <c r="J66" s="1000">
        <f t="shared" si="94"/>
        <v>6.1706197960580411E-3</v>
      </c>
      <c r="K66" s="1001">
        <f t="shared" ref="K66:N66" si="133">J66</f>
        <v>6.1706197960580411E-3</v>
      </c>
      <c r="L66" s="1001">
        <f t="shared" si="133"/>
        <v>6.1706197960580411E-3</v>
      </c>
      <c r="M66" s="1001">
        <f t="shared" si="133"/>
        <v>6.1706197960580411E-3</v>
      </c>
      <c r="N66" s="1001">
        <f t="shared" si="133"/>
        <v>6.1706197960580411E-3</v>
      </c>
      <c r="O66" s="999">
        <f t="shared" ref="O66:T66" si="134">O17/O$54</f>
        <v>7.5599141579527872E-3</v>
      </c>
      <c r="P66" s="999">
        <f t="shared" si="134"/>
        <v>7.424517978181327E-3</v>
      </c>
      <c r="Q66" s="999">
        <f t="shared" si="134"/>
        <v>7.3539026143211545E-3</v>
      </c>
      <c r="R66" s="999">
        <f t="shared" si="134"/>
        <v>7.3108500064989288E-3</v>
      </c>
      <c r="S66" s="999">
        <f t="shared" si="134"/>
        <v>7.2337981227473284E-3</v>
      </c>
      <c r="T66" s="999">
        <f t="shared" si="134"/>
        <v>7.0510779145913829E-3</v>
      </c>
      <c r="U66" s="1000">
        <f t="shared" si="97"/>
        <v>6.9161357440243043E-3</v>
      </c>
      <c r="V66" s="1001">
        <f t="shared" ref="V66:Y66" si="135">U66</f>
        <v>6.9161357440243043E-3</v>
      </c>
      <c r="W66" s="1001">
        <f t="shared" si="135"/>
        <v>6.9161357440243043E-3</v>
      </c>
      <c r="X66" s="1001">
        <f t="shared" si="135"/>
        <v>6.9161357440243043E-3</v>
      </c>
      <c r="Y66" s="1001">
        <f t="shared" si="135"/>
        <v>6.9161357440243043E-3</v>
      </c>
      <c r="Z66" s="999">
        <f t="shared" ref="Z66:AE66" si="136">Z17/Z$54</f>
        <v>7.9900632107350236E-3</v>
      </c>
      <c r="AA66" s="999">
        <f t="shared" si="136"/>
        <v>7.9233069137408449E-3</v>
      </c>
      <c r="AB66" s="999">
        <f t="shared" si="136"/>
        <v>7.8152744032518075E-3</v>
      </c>
      <c r="AC66" s="999">
        <f t="shared" si="136"/>
        <v>7.8791357842813523E-3</v>
      </c>
      <c r="AD66" s="999">
        <f t="shared" si="136"/>
        <v>7.8136370948590859E-3</v>
      </c>
      <c r="AE66" s="999">
        <f t="shared" si="136"/>
        <v>7.7079292410069935E-3</v>
      </c>
      <c r="AF66" s="1000">
        <f t="shared" si="100"/>
        <v>7.6394288034319913E-3</v>
      </c>
      <c r="AG66" s="1001">
        <f t="shared" ref="AG66:AJ66" si="137">AF66</f>
        <v>7.6394288034319913E-3</v>
      </c>
      <c r="AH66" s="1001">
        <f t="shared" si="137"/>
        <v>7.6394288034319913E-3</v>
      </c>
      <c r="AI66" s="1001">
        <f t="shared" si="137"/>
        <v>7.6394288034319913E-3</v>
      </c>
      <c r="AJ66" s="1001">
        <f t="shared" si="137"/>
        <v>7.6394288034319913E-3</v>
      </c>
      <c r="AK66" s="1003"/>
    </row>
    <row r="67" spans="1:37" x14ac:dyDescent="0.25">
      <c r="A67" s="641">
        <f t="shared" si="102"/>
        <v>10</v>
      </c>
      <c r="B67" s="738" t="s">
        <v>307</v>
      </c>
      <c r="C67" s="911" t="s">
        <v>505</v>
      </c>
      <c r="D67" s="999">
        <f t="shared" si="93"/>
        <v>1.1821318273832166E-2</v>
      </c>
      <c r="E67" s="999">
        <f t="shared" si="93"/>
        <v>1.1354951703640802E-2</v>
      </c>
      <c r="F67" s="999">
        <f t="shared" si="93"/>
        <v>1.0861861646639114E-2</v>
      </c>
      <c r="G67" s="999">
        <f t="shared" si="93"/>
        <v>1.0532526450913324E-2</v>
      </c>
      <c r="H67" s="999">
        <f t="shared" si="93"/>
        <v>1.025127074709534E-2</v>
      </c>
      <c r="I67" s="999">
        <f t="shared" si="93"/>
        <v>9.7548253852010099E-3</v>
      </c>
      <c r="J67" s="1000">
        <f t="shared" si="94"/>
        <v>8.9662840453631487E-3</v>
      </c>
      <c r="K67" s="1001">
        <f t="shared" ref="K67:N67" si="138">J67</f>
        <v>8.9662840453631487E-3</v>
      </c>
      <c r="L67" s="1001">
        <f t="shared" si="138"/>
        <v>8.9662840453631487E-3</v>
      </c>
      <c r="M67" s="1001">
        <f t="shared" si="138"/>
        <v>8.9662840453631487E-3</v>
      </c>
      <c r="N67" s="1001">
        <f t="shared" si="138"/>
        <v>8.9662840453631487E-3</v>
      </c>
      <c r="O67" s="999">
        <f t="shared" ref="O67:T67" si="139">O18/O$54</f>
        <v>1.5069383288160808E-2</v>
      </c>
      <c r="P67" s="999">
        <f t="shared" si="139"/>
        <v>1.4769323544880253E-2</v>
      </c>
      <c r="Q67" s="999">
        <f t="shared" si="139"/>
        <v>1.4477008523682111E-2</v>
      </c>
      <c r="R67" s="999">
        <f t="shared" si="139"/>
        <v>1.4235325329264232E-2</v>
      </c>
      <c r="S67" s="999">
        <f t="shared" si="139"/>
        <v>1.4058204030619652E-2</v>
      </c>
      <c r="T67" s="999">
        <f t="shared" si="139"/>
        <v>1.3716042555456422E-2</v>
      </c>
      <c r="U67" s="1000">
        <f t="shared" si="97"/>
        <v>1.3212180612870106E-2</v>
      </c>
      <c r="V67" s="1001">
        <f t="shared" ref="V67:Y67" si="140">U67</f>
        <v>1.3212180612870106E-2</v>
      </c>
      <c r="W67" s="1001">
        <f t="shared" si="140"/>
        <v>1.3212180612870106E-2</v>
      </c>
      <c r="X67" s="1001">
        <f t="shared" si="140"/>
        <v>1.3212180612870106E-2</v>
      </c>
      <c r="Y67" s="1001">
        <f t="shared" si="140"/>
        <v>1.3212180612870106E-2</v>
      </c>
      <c r="Z67" s="999">
        <f t="shared" ref="Z67:AE67" si="141">Z18/Z$54</f>
        <v>1.5609811293582748E-2</v>
      </c>
      <c r="AA67" s="999">
        <f t="shared" si="141"/>
        <v>1.5427568069227387E-2</v>
      </c>
      <c r="AB67" s="999">
        <f t="shared" si="141"/>
        <v>1.5163011959234874E-2</v>
      </c>
      <c r="AC67" s="999">
        <f t="shared" si="141"/>
        <v>1.5174067432397421E-2</v>
      </c>
      <c r="AD67" s="999">
        <f t="shared" si="141"/>
        <v>1.4914854336951609E-2</v>
      </c>
      <c r="AE67" s="999">
        <f t="shared" si="141"/>
        <v>1.4805605214247008E-2</v>
      </c>
      <c r="AF67" s="1000">
        <f t="shared" si="100"/>
        <v>1.4469157168800761E-2</v>
      </c>
      <c r="AG67" s="1001">
        <f t="shared" ref="AG67:AJ67" si="142">AF67</f>
        <v>1.4469157168800761E-2</v>
      </c>
      <c r="AH67" s="1001">
        <f t="shared" si="142"/>
        <v>1.4469157168800761E-2</v>
      </c>
      <c r="AI67" s="1001">
        <f t="shared" si="142"/>
        <v>1.4469157168800761E-2</v>
      </c>
      <c r="AJ67" s="1001">
        <f t="shared" si="142"/>
        <v>1.4469157168800761E-2</v>
      </c>
      <c r="AK67" s="1003"/>
    </row>
    <row r="68" spans="1:37" x14ac:dyDescent="0.25">
      <c r="A68" s="641">
        <f t="shared" si="102"/>
        <v>11</v>
      </c>
      <c r="B68" s="738" t="s">
        <v>305</v>
      </c>
      <c r="C68" s="911" t="s">
        <v>506</v>
      </c>
      <c r="D68" s="999">
        <f t="shared" si="93"/>
        <v>1.2603376683487129E-2</v>
      </c>
      <c r="E68" s="999">
        <f t="shared" si="93"/>
        <v>1.3037363337225348E-2</v>
      </c>
      <c r="F68" s="999">
        <f t="shared" si="93"/>
        <v>1.3625106508357422E-2</v>
      </c>
      <c r="G68" s="999">
        <f t="shared" si="93"/>
        <v>1.4295851571905821E-2</v>
      </c>
      <c r="H68" s="999">
        <f t="shared" si="93"/>
        <v>1.5134351352576011E-2</v>
      </c>
      <c r="I68" s="999">
        <f t="shared" si="93"/>
        <v>1.5689910881516937E-2</v>
      </c>
      <c r="J68" s="1000">
        <f t="shared" si="94"/>
        <v>1.6943604163907722E-2</v>
      </c>
      <c r="K68" s="1001">
        <f t="shared" ref="K68:N68" si="143">J68</f>
        <v>1.6943604163907722E-2</v>
      </c>
      <c r="L68" s="1001">
        <f t="shared" si="143"/>
        <v>1.6943604163907722E-2</v>
      </c>
      <c r="M68" s="1001">
        <f t="shared" si="143"/>
        <v>1.6943604163907722E-2</v>
      </c>
      <c r="N68" s="1001">
        <f t="shared" si="143"/>
        <v>1.6943604163907722E-2</v>
      </c>
      <c r="O68" s="999">
        <f t="shared" ref="O68:T68" si="144">O19/O$54</f>
        <v>1.0326695679682623E-2</v>
      </c>
      <c r="P68" s="999">
        <f t="shared" si="144"/>
        <v>1.0606949362690606E-2</v>
      </c>
      <c r="Q68" s="999">
        <f t="shared" si="144"/>
        <v>1.0847445133129331E-2</v>
      </c>
      <c r="R68" s="999">
        <f t="shared" si="144"/>
        <v>1.1150559709132864E-2</v>
      </c>
      <c r="S68" s="999">
        <f t="shared" si="144"/>
        <v>1.1659562419237466E-2</v>
      </c>
      <c r="T68" s="999">
        <f t="shared" si="144"/>
        <v>1.2005596838201398E-2</v>
      </c>
      <c r="U68" s="1000">
        <f t="shared" si="97"/>
        <v>1.2623741559547708E-2</v>
      </c>
      <c r="V68" s="1001">
        <f t="shared" ref="V68:Y68" si="145">U68</f>
        <v>1.2623741559547708E-2</v>
      </c>
      <c r="W68" s="1001">
        <f t="shared" si="145"/>
        <v>1.2623741559547708E-2</v>
      </c>
      <c r="X68" s="1001">
        <f t="shared" si="145"/>
        <v>1.2623741559547708E-2</v>
      </c>
      <c r="Y68" s="1001">
        <f t="shared" si="145"/>
        <v>1.2623741559547708E-2</v>
      </c>
      <c r="Z68" s="999">
        <f t="shared" ref="Z68:AE68" si="146">Z19/Z$54</f>
        <v>7.6480360440057812E-3</v>
      </c>
      <c r="AA68" s="999">
        <f t="shared" si="146"/>
        <v>7.7407777797773147E-3</v>
      </c>
      <c r="AB68" s="999">
        <f t="shared" si="146"/>
        <v>8.0298814806866407E-3</v>
      </c>
      <c r="AC68" s="999">
        <f t="shared" si="146"/>
        <v>8.2042580861472498E-3</v>
      </c>
      <c r="AD68" s="999">
        <f t="shared" si="146"/>
        <v>8.5183965191012786E-3</v>
      </c>
      <c r="AE68" s="999">
        <f t="shared" si="146"/>
        <v>8.849938468238977E-3</v>
      </c>
      <c r="AF68" s="1000">
        <f t="shared" si="100"/>
        <v>9.2602247939650995E-3</v>
      </c>
      <c r="AG68" s="1001">
        <f t="shared" ref="AG68:AJ68" si="147">AF68</f>
        <v>9.2602247939650995E-3</v>
      </c>
      <c r="AH68" s="1001">
        <f t="shared" si="147"/>
        <v>9.2602247939650995E-3</v>
      </c>
      <c r="AI68" s="1001">
        <f t="shared" si="147"/>
        <v>9.2602247939650995E-3</v>
      </c>
      <c r="AJ68" s="1001">
        <f t="shared" si="147"/>
        <v>9.2602247939650995E-3</v>
      </c>
      <c r="AK68" s="1003"/>
    </row>
    <row r="69" spans="1:37" x14ac:dyDescent="0.25">
      <c r="A69" s="641">
        <f t="shared" si="102"/>
        <v>12</v>
      </c>
      <c r="B69" s="738" t="s">
        <v>307</v>
      </c>
      <c r="C69" s="911" t="s">
        <v>507</v>
      </c>
      <c r="D69" s="999">
        <f t="shared" si="93"/>
        <v>9.3474600392093234E-3</v>
      </c>
      <c r="E69" s="999">
        <f t="shared" si="93"/>
        <v>9.1311962636662775E-3</v>
      </c>
      <c r="F69" s="999">
        <f t="shared" si="93"/>
        <v>8.8338894330437373E-3</v>
      </c>
      <c r="G69" s="999">
        <f t="shared" si="93"/>
        <v>8.6216290201268798E-3</v>
      </c>
      <c r="H69" s="999">
        <f t="shared" si="93"/>
        <v>8.3748030908407586E-3</v>
      </c>
      <c r="I69" s="999">
        <f t="shared" si="93"/>
        <v>8.2717125869649407E-3</v>
      </c>
      <c r="J69" s="1000">
        <f t="shared" si="94"/>
        <v>7.7528541951628616E-3</v>
      </c>
      <c r="K69" s="1001">
        <f t="shared" ref="K69:N69" si="148">J69</f>
        <v>7.7528541951628616E-3</v>
      </c>
      <c r="L69" s="1001">
        <f t="shared" si="148"/>
        <v>7.7528541951628616E-3</v>
      </c>
      <c r="M69" s="1001">
        <f t="shared" si="148"/>
        <v>7.7528541951628616E-3</v>
      </c>
      <c r="N69" s="1001">
        <f t="shared" si="148"/>
        <v>7.7528541951628616E-3</v>
      </c>
      <c r="O69" s="999">
        <f t="shared" ref="O69:T69" si="149">O20/O$54</f>
        <v>1.0746500910575501E-2</v>
      </c>
      <c r="P69" s="999">
        <f t="shared" si="149"/>
        <v>1.0587021259820006E-2</v>
      </c>
      <c r="Q69" s="999">
        <f t="shared" si="149"/>
        <v>1.0452545828064352E-2</v>
      </c>
      <c r="R69" s="999">
        <f t="shared" si="149"/>
        <v>1.0343980300232715E-2</v>
      </c>
      <c r="S69" s="999">
        <f t="shared" si="149"/>
        <v>1.0159960539640259E-2</v>
      </c>
      <c r="T69" s="999">
        <f t="shared" si="149"/>
        <v>9.9424167984533823E-3</v>
      </c>
      <c r="U69" s="1000">
        <f t="shared" si="97"/>
        <v>9.6764778788809847E-3</v>
      </c>
      <c r="V69" s="1001">
        <f t="shared" ref="V69:Y69" si="150">U69</f>
        <v>9.6764778788809847E-3</v>
      </c>
      <c r="W69" s="1001">
        <f t="shared" si="150"/>
        <v>9.6764778788809847E-3</v>
      </c>
      <c r="X69" s="1001">
        <f t="shared" si="150"/>
        <v>9.6764778788809847E-3</v>
      </c>
      <c r="Y69" s="1001">
        <f t="shared" si="150"/>
        <v>9.6764778788809847E-3</v>
      </c>
      <c r="Z69" s="999">
        <f t="shared" ref="Z69:AE69" si="151">Z20/Z$54</f>
        <v>1.0973157296493835E-2</v>
      </c>
      <c r="AA69" s="999">
        <f t="shared" si="151"/>
        <v>1.0874623051630037E-2</v>
      </c>
      <c r="AB69" s="999">
        <f t="shared" si="151"/>
        <v>1.0676702102382906E-2</v>
      </c>
      <c r="AC69" s="999">
        <f t="shared" si="151"/>
        <v>1.054615466677504E-2</v>
      </c>
      <c r="AD69" s="999">
        <f t="shared" si="151"/>
        <v>1.0448824507242936E-2</v>
      </c>
      <c r="AE69" s="999">
        <f t="shared" si="151"/>
        <v>1.0328726469798793E-2</v>
      </c>
      <c r="AF69" s="1000">
        <f t="shared" si="100"/>
        <v>1.0046066470670134E-2</v>
      </c>
      <c r="AG69" s="1001">
        <f t="shared" ref="AG69:AJ69" si="152">AF69</f>
        <v>1.0046066470670134E-2</v>
      </c>
      <c r="AH69" s="1001">
        <f t="shared" si="152"/>
        <v>1.0046066470670134E-2</v>
      </c>
      <c r="AI69" s="1001">
        <f t="shared" si="152"/>
        <v>1.0046066470670134E-2</v>
      </c>
      <c r="AJ69" s="1001">
        <f t="shared" si="152"/>
        <v>1.0046066470670134E-2</v>
      </c>
      <c r="AK69" s="1003"/>
    </row>
    <row r="70" spans="1:37" x14ac:dyDescent="0.25">
      <c r="A70" s="641">
        <f t="shared" si="102"/>
        <v>13</v>
      </c>
      <c r="B70" s="738" t="s">
        <v>309</v>
      </c>
      <c r="C70" s="911" t="s">
        <v>508</v>
      </c>
      <c r="D70" s="999">
        <f t="shared" si="93"/>
        <v>2.2937719953927717E-2</v>
      </c>
      <c r="E70" s="999">
        <f t="shared" si="93"/>
        <v>2.27629763294767E-2</v>
      </c>
      <c r="F70" s="999">
        <f t="shared" si="93"/>
        <v>2.266604022498812E-2</v>
      </c>
      <c r="G70" s="999">
        <f t="shared" si="93"/>
        <v>2.2720809646444108E-2</v>
      </c>
      <c r="H70" s="999">
        <f t="shared" si="93"/>
        <v>2.2664210910699863E-2</v>
      </c>
      <c r="I70" s="999">
        <f t="shared" si="93"/>
        <v>2.2375772838751657E-2</v>
      </c>
      <c r="J70" s="1000">
        <f t="shared" si="94"/>
        <v>2.2295616483617664E-2</v>
      </c>
      <c r="K70" s="1001">
        <f t="shared" ref="K70:N70" si="153">J70</f>
        <v>2.2295616483617664E-2</v>
      </c>
      <c r="L70" s="1001">
        <f t="shared" si="153"/>
        <v>2.2295616483617664E-2</v>
      </c>
      <c r="M70" s="1001">
        <f t="shared" si="153"/>
        <v>2.2295616483617664E-2</v>
      </c>
      <c r="N70" s="1001">
        <f t="shared" si="153"/>
        <v>2.2295616483617664E-2</v>
      </c>
      <c r="O70" s="999">
        <f t="shared" ref="O70:T70" si="154">O21/O$54</f>
        <v>2.2755837515710635E-2</v>
      </c>
      <c r="P70" s="999">
        <f t="shared" si="154"/>
        <v>2.2644389935788187E-2</v>
      </c>
      <c r="Q70" s="999">
        <f t="shared" si="154"/>
        <v>2.2499607294579962E-2</v>
      </c>
      <c r="R70" s="999">
        <f t="shared" si="154"/>
        <v>2.2340291045188032E-2</v>
      </c>
      <c r="S70" s="999">
        <f t="shared" si="154"/>
        <v>2.2329008865054768E-2</v>
      </c>
      <c r="T70" s="999">
        <f t="shared" si="154"/>
        <v>2.2173547090934186E-2</v>
      </c>
      <c r="U70" s="1000">
        <f t="shared" si="97"/>
        <v>2.194065356355307E-2</v>
      </c>
      <c r="V70" s="1001">
        <f t="shared" ref="V70:Y70" si="155">U70</f>
        <v>2.194065356355307E-2</v>
      </c>
      <c r="W70" s="1001">
        <f t="shared" si="155"/>
        <v>2.194065356355307E-2</v>
      </c>
      <c r="X70" s="1001">
        <f t="shared" si="155"/>
        <v>2.194065356355307E-2</v>
      </c>
      <c r="Y70" s="1001">
        <f t="shared" si="155"/>
        <v>2.194065356355307E-2</v>
      </c>
      <c r="Z70" s="999">
        <f t="shared" ref="Z70:AE70" si="156">Z21/Z$54</f>
        <v>2.0634781848386814E-2</v>
      </c>
      <c r="AA70" s="999">
        <f t="shared" si="156"/>
        <v>2.0522958822969877E-2</v>
      </c>
      <c r="AB70" s="999">
        <f t="shared" si="156"/>
        <v>2.0494975895026482E-2</v>
      </c>
      <c r="AC70" s="999">
        <f t="shared" si="156"/>
        <v>2.0604625880751237E-2</v>
      </c>
      <c r="AD70" s="999">
        <f t="shared" si="156"/>
        <v>2.075210087252281E-2</v>
      </c>
      <c r="AE70" s="999">
        <f t="shared" si="156"/>
        <v>2.076127196025504E-2</v>
      </c>
      <c r="AF70" s="1000">
        <f t="shared" si="100"/>
        <v>2.0812248835845218E-2</v>
      </c>
      <c r="AG70" s="1001">
        <f t="shared" ref="AG70:AJ70" si="157">AF70</f>
        <v>2.0812248835845218E-2</v>
      </c>
      <c r="AH70" s="1001">
        <f t="shared" si="157"/>
        <v>2.0812248835845218E-2</v>
      </c>
      <c r="AI70" s="1001">
        <f t="shared" si="157"/>
        <v>2.0812248835845218E-2</v>
      </c>
      <c r="AJ70" s="1001">
        <f t="shared" si="157"/>
        <v>2.0812248835845218E-2</v>
      </c>
      <c r="AK70" s="1003"/>
    </row>
    <row r="71" spans="1:37" x14ac:dyDescent="0.25">
      <c r="A71" s="641">
        <f t="shared" si="102"/>
        <v>14</v>
      </c>
      <c r="B71" s="738" t="s">
        <v>308</v>
      </c>
      <c r="C71" s="911" t="s">
        <v>509</v>
      </c>
      <c r="D71" s="999">
        <f t="shared" si="93"/>
        <v>2.1623649020697949E-2</v>
      </c>
      <c r="E71" s="999">
        <f t="shared" si="93"/>
        <v>2.1489226196794397E-2</v>
      </c>
      <c r="F71" s="999">
        <f t="shared" si="93"/>
        <v>2.1567112873641936E-2</v>
      </c>
      <c r="G71" s="999">
        <f t="shared" si="93"/>
        <v>2.178529379715784E-2</v>
      </c>
      <c r="H71" s="999">
        <f t="shared" si="93"/>
        <v>2.1920553984428517E-2</v>
      </c>
      <c r="I71" s="999">
        <f t="shared" si="93"/>
        <v>2.2283572220744084E-2</v>
      </c>
      <c r="J71" s="1000">
        <f t="shared" si="94"/>
        <v>2.2396892147670378E-2</v>
      </c>
      <c r="K71" s="1001">
        <f t="shared" ref="K71:N71" si="158">J71</f>
        <v>2.2396892147670378E-2</v>
      </c>
      <c r="L71" s="1001">
        <f t="shared" si="158"/>
        <v>2.2396892147670378E-2</v>
      </c>
      <c r="M71" s="1001">
        <f t="shared" si="158"/>
        <v>2.2396892147670378E-2</v>
      </c>
      <c r="N71" s="1001">
        <f t="shared" si="158"/>
        <v>2.2396892147670378E-2</v>
      </c>
      <c r="O71" s="999">
        <f t="shared" ref="O71:T71" si="159">O22/O$54</f>
        <v>2.1626381894510043E-2</v>
      </c>
      <c r="P71" s="999">
        <f t="shared" si="159"/>
        <v>2.1524083978758376E-2</v>
      </c>
      <c r="Q71" s="999">
        <f t="shared" si="159"/>
        <v>2.1540440760277692E-2</v>
      </c>
      <c r="R71" s="999">
        <f t="shared" si="159"/>
        <v>2.1523918729557306E-2</v>
      </c>
      <c r="S71" s="999">
        <f t="shared" si="159"/>
        <v>2.155891866350575E-2</v>
      </c>
      <c r="T71" s="999">
        <f t="shared" si="159"/>
        <v>2.1625951863943785E-2</v>
      </c>
      <c r="U71" s="1000">
        <f t="shared" si="97"/>
        <v>2.1577651507990455E-2</v>
      </c>
      <c r="V71" s="1001">
        <f t="shared" ref="V71:Y71" si="160">U71</f>
        <v>2.1577651507990455E-2</v>
      </c>
      <c r="W71" s="1001">
        <f t="shared" si="160"/>
        <v>2.1577651507990455E-2</v>
      </c>
      <c r="X71" s="1001">
        <f t="shared" si="160"/>
        <v>2.1577651507990455E-2</v>
      </c>
      <c r="Y71" s="1001">
        <f t="shared" si="160"/>
        <v>2.1577651507990455E-2</v>
      </c>
      <c r="Z71" s="999">
        <f t="shared" ref="Z71:AE71" si="161">Z22/Z$54</f>
        <v>2.2465784425162914E-2</v>
      </c>
      <c r="AA71" s="999">
        <f t="shared" si="161"/>
        <v>2.2440800146023308E-2</v>
      </c>
      <c r="AB71" s="999">
        <f t="shared" si="161"/>
        <v>2.239578143802071E-2</v>
      </c>
      <c r="AC71" s="999">
        <f t="shared" si="161"/>
        <v>2.2319138019497177E-2</v>
      </c>
      <c r="AD71" s="999">
        <f t="shared" si="161"/>
        <v>2.2159066244832402E-2</v>
      </c>
      <c r="AE71" s="999">
        <f t="shared" si="161"/>
        <v>2.2336282468765668E-2</v>
      </c>
      <c r="AF71" s="1000">
        <f t="shared" si="100"/>
        <v>2.2151034588430249E-2</v>
      </c>
      <c r="AG71" s="1001">
        <f t="shared" ref="AG71:AJ71" si="162">AF71</f>
        <v>2.2151034588430249E-2</v>
      </c>
      <c r="AH71" s="1001">
        <f t="shared" si="162"/>
        <v>2.2151034588430249E-2</v>
      </c>
      <c r="AI71" s="1001">
        <f t="shared" si="162"/>
        <v>2.2151034588430249E-2</v>
      </c>
      <c r="AJ71" s="1001">
        <f t="shared" si="162"/>
        <v>2.2151034588430249E-2</v>
      </c>
      <c r="AK71" s="1003"/>
    </row>
    <row r="72" spans="1:37" x14ac:dyDescent="0.25">
      <c r="A72" s="641">
        <f t="shared" si="102"/>
        <v>15</v>
      </c>
      <c r="B72" s="738" t="s">
        <v>306</v>
      </c>
      <c r="C72" s="911" t="s">
        <v>510</v>
      </c>
      <c r="D72" s="999">
        <f t="shared" si="93"/>
        <v>1.7686756346244392E-2</v>
      </c>
      <c r="E72" s="999">
        <f t="shared" si="93"/>
        <v>1.7394650249442735E-2</v>
      </c>
      <c r="F72" s="999">
        <f t="shared" si="93"/>
        <v>1.7014793048620899E-2</v>
      </c>
      <c r="G72" s="999">
        <f t="shared" si="93"/>
        <v>1.7144922567459465E-2</v>
      </c>
      <c r="H72" s="999">
        <f t="shared" si="93"/>
        <v>1.7146756296428582E-2</v>
      </c>
      <c r="I72" s="999">
        <f t="shared" si="93"/>
        <v>1.7065017241515566E-2</v>
      </c>
      <c r="J72" s="1000">
        <f t="shared" si="94"/>
        <v>1.6763574566266704E-2</v>
      </c>
      <c r="K72" s="1001">
        <f t="shared" ref="K72:N72" si="163">J72</f>
        <v>1.6763574566266704E-2</v>
      </c>
      <c r="L72" s="1001">
        <f t="shared" si="163"/>
        <v>1.6763574566266704E-2</v>
      </c>
      <c r="M72" s="1001">
        <f t="shared" si="163"/>
        <v>1.6763574566266704E-2</v>
      </c>
      <c r="N72" s="1001">
        <f t="shared" si="163"/>
        <v>1.6763574566266704E-2</v>
      </c>
      <c r="O72" s="999">
        <f t="shared" ref="O72:T72" si="164">O23/O$54</f>
        <v>1.7727579750168861E-2</v>
      </c>
      <c r="P72" s="999">
        <f t="shared" si="164"/>
        <v>1.7473480460495135E-2</v>
      </c>
      <c r="Q72" s="999">
        <f t="shared" si="164"/>
        <v>1.7372936760825287E-2</v>
      </c>
      <c r="R72" s="999">
        <f t="shared" si="164"/>
        <v>1.7272906944239188E-2</v>
      </c>
      <c r="S72" s="999">
        <f t="shared" si="164"/>
        <v>1.7235953293217705E-2</v>
      </c>
      <c r="T72" s="999">
        <f t="shared" si="164"/>
        <v>1.724699431565482E-2</v>
      </c>
      <c r="U72" s="1000">
        <f t="shared" si="97"/>
        <v>1.6974882210020692E-2</v>
      </c>
      <c r="V72" s="1001">
        <f t="shared" ref="V72:Y72" si="165">U72</f>
        <v>1.6974882210020692E-2</v>
      </c>
      <c r="W72" s="1001">
        <f t="shared" si="165"/>
        <v>1.6974882210020692E-2</v>
      </c>
      <c r="X72" s="1001">
        <f t="shared" si="165"/>
        <v>1.6974882210020692E-2</v>
      </c>
      <c r="Y72" s="1001">
        <f t="shared" si="165"/>
        <v>1.6974882210020692E-2</v>
      </c>
      <c r="Z72" s="999">
        <f t="shared" ref="Z72:AE72" si="166">Z23/Z$54</f>
        <v>1.9672991169012853E-2</v>
      </c>
      <c r="AA72" s="999">
        <f t="shared" si="166"/>
        <v>1.9412359021952343E-2</v>
      </c>
      <c r="AB72" s="999">
        <f t="shared" si="166"/>
        <v>1.9268649738256011E-2</v>
      </c>
      <c r="AC72" s="999">
        <f t="shared" si="166"/>
        <v>1.9078075072771514E-2</v>
      </c>
      <c r="AD72" s="999">
        <f t="shared" si="166"/>
        <v>1.8867635455527384E-2</v>
      </c>
      <c r="AE72" s="999">
        <f t="shared" si="166"/>
        <v>1.8689955889577076E-2</v>
      </c>
      <c r="AF72" s="1000">
        <f t="shared" si="100"/>
        <v>1.8298383021790821E-2</v>
      </c>
      <c r="AG72" s="1001">
        <f t="shared" ref="AG72:AJ72" si="167">AF72</f>
        <v>1.8298383021790821E-2</v>
      </c>
      <c r="AH72" s="1001">
        <f t="shared" si="167"/>
        <v>1.8298383021790821E-2</v>
      </c>
      <c r="AI72" s="1001">
        <f t="shared" si="167"/>
        <v>1.8298383021790821E-2</v>
      </c>
      <c r="AJ72" s="1001">
        <f t="shared" si="167"/>
        <v>1.8298383021790821E-2</v>
      </c>
      <c r="AK72" s="1003"/>
    </row>
    <row r="73" spans="1:37" x14ac:dyDescent="0.25">
      <c r="A73" s="641">
        <f t="shared" si="102"/>
        <v>16</v>
      </c>
      <c r="B73" s="738" t="s">
        <v>309</v>
      </c>
      <c r="C73" s="911" t="s">
        <v>511</v>
      </c>
      <c r="D73" s="999">
        <f t="shared" si="93"/>
        <v>1.5497524811734067E-2</v>
      </c>
      <c r="E73" s="999">
        <f t="shared" si="93"/>
        <v>1.5274387007748646E-2</v>
      </c>
      <c r="F73" s="999">
        <f t="shared" si="93"/>
        <v>1.5061144424005458E-2</v>
      </c>
      <c r="G73" s="999">
        <f t="shared" si="93"/>
        <v>1.4920414709923644E-2</v>
      </c>
      <c r="H73" s="999">
        <f t="shared" si="93"/>
        <v>1.4667899875524092E-2</v>
      </c>
      <c r="I73" s="999">
        <f t="shared" si="93"/>
        <v>1.4433348173242327E-2</v>
      </c>
      <c r="J73" s="1000">
        <f t="shared" si="94"/>
        <v>1.4039648375664016E-2</v>
      </c>
      <c r="K73" s="1001">
        <f t="shared" ref="K73:N73" si="168">J73</f>
        <v>1.4039648375664016E-2</v>
      </c>
      <c r="L73" s="1001">
        <f t="shared" si="168"/>
        <v>1.4039648375664016E-2</v>
      </c>
      <c r="M73" s="1001">
        <f t="shared" si="168"/>
        <v>1.4039648375664016E-2</v>
      </c>
      <c r="N73" s="1001">
        <f t="shared" si="168"/>
        <v>1.4039648375664016E-2</v>
      </c>
      <c r="O73" s="999">
        <f t="shared" ref="O73:T73" si="169">O24/O$54</f>
        <v>1.5395138467326158E-2</v>
      </c>
      <c r="P73" s="999">
        <f t="shared" si="169"/>
        <v>1.5240666499732703E-2</v>
      </c>
      <c r="Q73" s="999">
        <f t="shared" si="169"/>
        <v>1.5126398492011186E-2</v>
      </c>
      <c r="R73" s="999">
        <f t="shared" si="169"/>
        <v>1.496000042732684E-2</v>
      </c>
      <c r="S73" s="999">
        <f t="shared" si="169"/>
        <v>1.4803045373101488E-2</v>
      </c>
      <c r="T73" s="999">
        <f t="shared" si="169"/>
        <v>1.4600133696231697E-2</v>
      </c>
      <c r="U73" s="1000">
        <f t="shared" si="97"/>
        <v>1.4319631906424768E-2</v>
      </c>
      <c r="V73" s="1001">
        <f t="shared" ref="V73:Y73" si="170">U73</f>
        <v>1.4319631906424768E-2</v>
      </c>
      <c r="W73" s="1001">
        <f t="shared" si="170"/>
        <v>1.4319631906424768E-2</v>
      </c>
      <c r="X73" s="1001">
        <f t="shared" si="170"/>
        <v>1.4319631906424768E-2</v>
      </c>
      <c r="Y73" s="1001">
        <f t="shared" si="170"/>
        <v>1.4319631906424768E-2</v>
      </c>
      <c r="Z73" s="999">
        <f t="shared" ref="Z73:AE73" si="171">Z24/Z$54</f>
        <v>1.5653529051736108E-2</v>
      </c>
      <c r="AA73" s="999">
        <f t="shared" si="171"/>
        <v>1.5568963877227305E-2</v>
      </c>
      <c r="AB73" s="999">
        <f t="shared" si="171"/>
        <v>1.5495141960026876E-2</v>
      </c>
      <c r="AC73" s="999">
        <f t="shared" si="171"/>
        <v>1.5491569680313337E-2</v>
      </c>
      <c r="AD73" s="999">
        <f t="shared" si="171"/>
        <v>1.5509814285677808E-2</v>
      </c>
      <c r="AE73" s="999">
        <f t="shared" si="171"/>
        <v>1.5613367838386703E-2</v>
      </c>
      <c r="AF73" s="1000">
        <f t="shared" si="100"/>
        <v>1.5506305723799713E-2</v>
      </c>
      <c r="AG73" s="1001">
        <f t="shared" ref="AG73:AJ73" si="172">AF73</f>
        <v>1.5506305723799713E-2</v>
      </c>
      <c r="AH73" s="1001">
        <f t="shared" si="172"/>
        <v>1.5506305723799713E-2</v>
      </c>
      <c r="AI73" s="1001">
        <f t="shared" si="172"/>
        <v>1.5506305723799713E-2</v>
      </c>
      <c r="AJ73" s="1001">
        <f t="shared" si="172"/>
        <v>1.5506305723799713E-2</v>
      </c>
      <c r="AK73" s="1003"/>
    </row>
    <row r="74" spans="1:37" x14ac:dyDescent="0.25">
      <c r="A74" s="641">
        <f t="shared" si="102"/>
        <v>17</v>
      </c>
      <c r="B74" s="738" t="s">
        <v>308</v>
      </c>
      <c r="C74" s="911" t="s">
        <v>512</v>
      </c>
      <c r="D74" s="999">
        <f t="shared" si="93"/>
        <v>1.0235920953579248E-2</v>
      </c>
      <c r="E74" s="999">
        <f t="shared" si="93"/>
        <v>1.0057318755970704E-2</v>
      </c>
      <c r="F74" s="999">
        <f t="shared" si="93"/>
        <v>9.834603470380723E-3</v>
      </c>
      <c r="G74" s="999">
        <f t="shared" si="93"/>
        <v>9.6873729279785686E-3</v>
      </c>
      <c r="H74" s="999">
        <f t="shared" si="93"/>
        <v>9.4889557617419164E-3</v>
      </c>
      <c r="I74" s="999">
        <f t="shared" si="93"/>
        <v>9.4097316435155301E-3</v>
      </c>
      <c r="J74" s="1000">
        <f t="shared" si="94"/>
        <v>9.0163735186896687E-3</v>
      </c>
      <c r="K74" s="1001">
        <f t="shared" ref="K74:N74" si="173">J74</f>
        <v>9.0163735186896687E-3</v>
      </c>
      <c r="L74" s="1001">
        <f t="shared" si="173"/>
        <v>9.0163735186896687E-3</v>
      </c>
      <c r="M74" s="1001">
        <f t="shared" si="173"/>
        <v>9.0163735186896687E-3</v>
      </c>
      <c r="N74" s="1001">
        <f t="shared" si="173"/>
        <v>9.0163735186896687E-3</v>
      </c>
      <c r="O74" s="999">
        <f t="shared" ref="O74:T74" si="174">O25/O$54</f>
        <v>1.094400601920331E-2</v>
      </c>
      <c r="P74" s="999">
        <f t="shared" si="174"/>
        <v>1.0836555765330127E-2</v>
      </c>
      <c r="Q74" s="999">
        <f t="shared" si="174"/>
        <v>1.0757057069970015E-2</v>
      </c>
      <c r="R74" s="999">
        <f t="shared" si="174"/>
        <v>1.0576339269021831E-2</v>
      </c>
      <c r="S74" s="999">
        <f t="shared" si="174"/>
        <v>1.0391708996078311E-2</v>
      </c>
      <c r="T74" s="999">
        <f t="shared" si="174"/>
        <v>1.0308683128203138E-2</v>
      </c>
      <c r="U74" s="1000">
        <f t="shared" si="97"/>
        <v>1.0032484283110543E-2</v>
      </c>
      <c r="V74" s="1001">
        <f t="shared" ref="V74:Y74" si="175">U74</f>
        <v>1.0032484283110543E-2</v>
      </c>
      <c r="W74" s="1001">
        <f t="shared" si="175"/>
        <v>1.0032484283110543E-2</v>
      </c>
      <c r="X74" s="1001">
        <f t="shared" si="175"/>
        <v>1.0032484283110543E-2</v>
      </c>
      <c r="Y74" s="1001">
        <f t="shared" si="175"/>
        <v>1.0032484283110543E-2</v>
      </c>
      <c r="Z74" s="999">
        <f t="shared" ref="Z74:AE74" si="176">Z25/Z$54</f>
        <v>1.036625194801187E-2</v>
      </c>
      <c r="AA74" s="999">
        <f t="shared" si="176"/>
        <v>1.0316752318248542E-2</v>
      </c>
      <c r="AB74" s="999">
        <f t="shared" si="176"/>
        <v>1.0336907563111087E-2</v>
      </c>
      <c r="AC74" s="999">
        <f t="shared" si="176"/>
        <v>1.0398833623742056E-2</v>
      </c>
      <c r="AD74" s="999">
        <f t="shared" si="176"/>
        <v>1.0277741603531967E-2</v>
      </c>
      <c r="AE74" s="999">
        <f t="shared" si="176"/>
        <v>1.0305936928678865E-2</v>
      </c>
      <c r="AF74" s="1000">
        <f t="shared" si="100"/>
        <v>1.0287878322006627E-2</v>
      </c>
      <c r="AG74" s="1001">
        <f t="shared" ref="AG74:AJ74" si="177">AF74</f>
        <v>1.0287878322006627E-2</v>
      </c>
      <c r="AH74" s="1001">
        <f t="shared" si="177"/>
        <v>1.0287878322006627E-2</v>
      </c>
      <c r="AI74" s="1001">
        <f t="shared" si="177"/>
        <v>1.0287878322006627E-2</v>
      </c>
      <c r="AJ74" s="1001">
        <f t="shared" si="177"/>
        <v>1.0287878322006627E-2</v>
      </c>
      <c r="AK74" s="1003"/>
    </row>
    <row r="75" spans="1:37" x14ac:dyDescent="0.25">
      <c r="A75" s="641">
        <f t="shared" si="102"/>
        <v>18</v>
      </c>
      <c r="B75" s="738" t="s">
        <v>309</v>
      </c>
      <c r="C75" s="911" t="s">
        <v>513</v>
      </c>
      <c r="D75" s="999">
        <f t="shared" si="93"/>
        <v>1.7966062921121163E-2</v>
      </c>
      <c r="E75" s="999">
        <f t="shared" si="93"/>
        <v>1.7920072179174185E-2</v>
      </c>
      <c r="F75" s="999">
        <f t="shared" si="93"/>
        <v>1.7896058460811562E-2</v>
      </c>
      <c r="G75" s="999">
        <f t="shared" si="93"/>
        <v>1.7963498935584951E-2</v>
      </c>
      <c r="H75" s="999">
        <f t="shared" si="93"/>
        <v>1.7957049147993058E-2</v>
      </c>
      <c r="I75" s="999">
        <f t="shared" si="93"/>
        <v>1.829523691607373E-2</v>
      </c>
      <c r="J75" s="1000">
        <f t="shared" si="94"/>
        <v>1.823420841065887E-2</v>
      </c>
      <c r="K75" s="1001">
        <f t="shared" ref="K75:N75" si="178">J75</f>
        <v>1.823420841065887E-2</v>
      </c>
      <c r="L75" s="1001">
        <f t="shared" si="178"/>
        <v>1.823420841065887E-2</v>
      </c>
      <c r="M75" s="1001">
        <f t="shared" si="178"/>
        <v>1.823420841065887E-2</v>
      </c>
      <c r="N75" s="1001">
        <f t="shared" si="178"/>
        <v>1.823420841065887E-2</v>
      </c>
      <c r="O75" s="999">
        <f t="shared" ref="O75:T75" si="179">O26/O$54</f>
        <v>1.7011944356569397E-2</v>
      </c>
      <c r="P75" s="999">
        <f t="shared" si="179"/>
        <v>1.7126038319142504E-2</v>
      </c>
      <c r="Q75" s="999">
        <f t="shared" si="179"/>
        <v>1.7173732000270288E-2</v>
      </c>
      <c r="R75" s="999">
        <f t="shared" si="179"/>
        <v>1.7226613203331013E-2</v>
      </c>
      <c r="S75" s="999">
        <f t="shared" si="179"/>
        <v>1.7382035977820679E-2</v>
      </c>
      <c r="T75" s="999">
        <f t="shared" si="179"/>
        <v>1.7411182670370225E-2</v>
      </c>
      <c r="U75" s="1000">
        <f t="shared" si="97"/>
        <v>1.7584118588863468E-2</v>
      </c>
      <c r="V75" s="1001">
        <f t="shared" ref="V75:Y75" si="180">U75</f>
        <v>1.7584118588863468E-2</v>
      </c>
      <c r="W75" s="1001">
        <f t="shared" si="180"/>
        <v>1.7584118588863468E-2</v>
      </c>
      <c r="X75" s="1001">
        <f t="shared" si="180"/>
        <v>1.7584118588863468E-2</v>
      </c>
      <c r="Y75" s="1001">
        <f t="shared" si="180"/>
        <v>1.7584118588863468E-2</v>
      </c>
      <c r="Z75" s="999">
        <f t="shared" ref="Z75:AE75" si="181">Z26/Z$54</f>
        <v>1.5126344321063216E-2</v>
      </c>
      <c r="AA75" s="999">
        <f t="shared" si="181"/>
        <v>1.5098501461518489E-2</v>
      </c>
      <c r="AB75" s="999">
        <f t="shared" si="181"/>
        <v>1.5017385728118381E-2</v>
      </c>
      <c r="AC75" s="999">
        <f t="shared" si="181"/>
        <v>1.4884505382298107E-2</v>
      </c>
      <c r="AD75" s="999">
        <f t="shared" si="181"/>
        <v>1.5029760764817183E-2</v>
      </c>
      <c r="AE75" s="999">
        <f t="shared" si="181"/>
        <v>1.51879630708147E-2</v>
      </c>
      <c r="AF75" s="1000">
        <f t="shared" si="100"/>
        <v>1.5053423290231191E-2</v>
      </c>
      <c r="AG75" s="1001">
        <f t="shared" ref="AG75:AJ75" si="182">AF75</f>
        <v>1.5053423290231191E-2</v>
      </c>
      <c r="AH75" s="1001">
        <f t="shared" si="182"/>
        <v>1.5053423290231191E-2</v>
      </c>
      <c r="AI75" s="1001">
        <f t="shared" si="182"/>
        <v>1.5053423290231191E-2</v>
      </c>
      <c r="AJ75" s="1001">
        <f t="shared" si="182"/>
        <v>1.5053423290231191E-2</v>
      </c>
      <c r="AK75" s="1003"/>
    </row>
    <row r="76" spans="1:37" x14ac:dyDescent="0.25">
      <c r="A76" s="641">
        <f t="shared" si="102"/>
        <v>19</v>
      </c>
      <c r="B76" s="738" t="s">
        <v>309</v>
      </c>
      <c r="C76" s="911" t="s">
        <v>514</v>
      </c>
      <c r="D76" s="999">
        <f t="shared" si="93"/>
        <v>2.1264540567284954E-2</v>
      </c>
      <c r="E76" s="999">
        <f t="shared" si="93"/>
        <v>2.1024838127587306E-2</v>
      </c>
      <c r="F76" s="999">
        <f t="shared" si="93"/>
        <v>2.07203548420491E-2</v>
      </c>
      <c r="G76" s="999">
        <f t="shared" si="93"/>
        <v>2.0655764717763904E-2</v>
      </c>
      <c r="H76" s="999">
        <f t="shared" si="93"/>
        <v>2.07051147070818E-2</v>
      </c>
      <c r="I76" s="999">
        <f t="shared" si="93"/>
        <v>2.0436925557221021E-2</v>
      </c>
      <c r="J76" s="1000">
        <f t="shared" si="94"/>
        <v>2.0137591863758575E-2</v>
      </c>
      <c r="K76" s="1001">
        <f t="shared" ref="K76:N76" si="183">J76</f>
        <v>2.0137591863758575E-2</v>
      </c>
      <c r="L76" s="1001">
        <f t="shared" si="183"/>
        <v>2.0137591863758575E-2</v>
      </c>
      <c r="M76" s="1001">
        <f t="shared" si="183"/>
        <v>2.0137591863758575E-2</v>
      </c>
      <c r="N76" s="1001">
        <f t="shared" si="183"/>
        <v>2.0137591863758575E-2</v>
      </c>
      <c r="O76" s="999">
        <f t="shared" ref="O76:T76" si="184">O27/O$54</f>
        <v>2.2047897126343419E-2</v>
      </c>
      <c r="P76" s="999">
        <f t="shared" si="184"/>
        <v>2.1919180279149398E-2</v>
      </c>
      <c r="Q76" s="999">
        <f t="shared" si="184"/>
        <v>2.1784400775406724E-2</v>
      </c>
      <c r="R76" s="999">
        <f t="shared" si="184"/>
        <v>2.168683708698416E-2</v>
      </c>
      <c r="S76" s="999">
        <f t="shared" si="184"/>
        <v>2.1515634905104868E-2</v>
      </c>
      <c r="T76" s="999">
        <f t="shared" si="184"/>
        <v>2.1348996782088674E-2</v>
      </c>
      <c r="U76" s="1000">
        <f t="shared" si="97"/>
        <v>2.1099667628896646E-2</v>
      </c>
      <c r="V76" s="1001">
        <f t="shared" ref="V76:Y76" si="185">U76</f>
        <v>2.1099667628896646E-2</v>
      </c>
      <c r="W76" s="1001">
        <f t="shared" si="185"/>
        <v>2.1099667628896646E-2</v>
      </c>
      <c r="X76" s="1001">
        <f t="shared" si="185"/>
        <v>2.1099667628896646E-2</v>
      </c>
      <c r="Y76" s="1001">
        <f t="shared" si="185"/>
        <v>2.1099667628896646E-2</v>
      </c>
      <c r="Z76" s="999">
        <f t="shared" ref="Z76:AE76" si="186">Z27/Z$54</f>
        <v>2.1509137011454054E-2</v>
      </c>
      <c r="AA76" s="999">
        <f t="shared" si="186"/>
        <v>2.1466454487260238E-2</v>
      </c>
      <c r="AB76" s="999">
        <f t="shared" si="186"/>
        <v>2.1550127359081073E-2</v>
      </c>
      <c r="AC76" s="999">
        <f t="shared" si="186"/>
        <v>2.1447911851215907E-2</v>
      </c>
      <c r="AD76" s="999">
        <f t="shared" si="186"/>
        <v>2.1336846916549846E-2</v>
      </c>
      <c r="AE76" s="999">
        <f t="shared" si="186"/>
        <v>2.1508262474741593E-2</v>
      </c>
      <c r="AF76" s="1000">
        <f t="shared" si="100"/>
        <v>2.1406094329116714E-2</v>
      </c>
      <c r="AG76" s="1001">
        <f t="shared" ref="AG76:AJ76" si="187">AF76</f>
        <v>2.1406094329116714E-2</v>
      </c>
      <c r="AH76" s="1001">
        <f t="shared" si="187"/>
        <v>2.1406094329116714E-2</v>
      </c>
      <c r="AI76" s="1001">
        <f t="shared" si="187"/>
        <v>2.1406094329116714E-2</v>
      </c>
      <c r="AJ76" s="1001">
        <f t="shared" si="187"/>
        <v>2.1406094329116714E-2</v>
      </c>
      <c r="AK76" s="1003"/>
    </row>
    <row r="77" spans="1:37" x14ac:dyDescent="0.25">
      <c r="A77" s="641">
        <f t="shared" si="102"/>
        <v>20</v>
      </c>
      <c r="B77" s="738" t="s">
        <v>307</v>
      </c>
      <c r="C77" s="911" t="s">
        <v>515</v>
      </c>
      <c r="D77" s="999">
        <f t="shared" si="93"/>
        <v>9.9645945665560974E-3</v>
      </c>
      <c r="E77" s="999">
        <f t="shared" si="93"/>
        <v>9.4814775501539123E-3</v>
      </c>
      <c r="F77" s="999">
        <f t="shared" si="93"/>
        <v>8.9559924720822026E-3</v>
      </c>
      <c r="G77" s="999">
        <f t="shared" si="93"/>
        <v>8.6960450535928328E-3</v>
      </c>
      <c r="H77" s="999">
        <f t="shared" si="93"/>
        <v>8.4041228979697367E-3</v>
      </c>
      <c r="I77" s="999">
        <f t="shared" si="93"/>
        <v>7.8792013845898519E-3</v>
      </c>
      <c r="J77" s="1000">
        <f t="shared" si="94"/>
        <v>7.1073228603880656E-3</v>
      </c>
      <c r="K77" s="1001">
        <f t="shared" ref="K77:N77" si="188">J77</f>
        <v>7.1073228603880656E-3</v>
      </c>
      <c r="L77" s="1001">
        <f t="shared" si="188"/>
        <v>7.1073228603880656E-3</v>
      </c>
      <c r="M77" s="1001">
        <f t="shared" si="188"/>
        <v>7.1073228603880656E-3</v>
      </c>
      <c r="N77" s="1001">
        <f t="shared" si="188"/>
        <v>7.1073228603880656E-3</v>
      </c>
      <c r="O77" s="999">
        <f t="shared" ref="O77:T77" si="189">O28/O$54</f>
        <v>1.2254721740096957E-2</v>
      </c>
      <c r="P77" s="999">
        <f t="shared" si="189"/>
        <v>1.2023577545013686E-2</v>
      </c>
      <c r="Q77" s="999">
        <f t="shared" si="189"/>
        <v>1.176185641285757E-2</v>
      </c>
      <c r="R77" s="999">
        <f t="shared" si="189"/>
        <v>1.1544946771100599E-2</v>
      </c>
      <c r="S77" s="999">
        <f t="shared" si="189"/>
        <v>1.1319604566797209E-2</v>
      </c>
      <c r="T77" s="999">
        <f t="shared" si="189"/>
        <v>1.0987087758675596E-2</v>
      </c>
      <c r="U77" s="1000">
        <f t="shared" si="97"/>
        <v>1.0534304089305335E-2</v>
      </c>
      <c r="V77" s="1001">
        <f t="shared" ref="V77:Y77" si="190">U77</f>
        <v>1.0534304089305335E-2</v>
      </c>
      <c r="W77" s="1001">
        <f t="shared" si="190"/>
        <v>1.0534304089305335E-2</v>
      </c>
      <c r="X77" s="1001">
        <f t="shared" si="190"/>
        <v>1.0534304089305335E-2</v>
      </c>
      <c r="Y77" s="1001">
        <f t="shared" si="190"/>
        <v>1.0534304089305335E-2</v>
      </c>
      <c r="Z77" s="999">
        <f t="shared" ref="Z77:AE77" si="191">Z28/Z$54</f>
        <v>1.3871387498778474E-2</v>
      </c>
      <c r="AA77" s="999">
        <f t="shared" si="191"/>
        <v>1.3643410055555699E-2</v>
      </c>
      <c r="AB77" s="999">
        <f t="shared" si="191"/>
        <v>1.3443600493596278E-2</v>
      </c>
      <c r="AC77" s="999">
        <f t="shared" si="191"/>
        <v>1.3256353854985293E-2</v>
      </c>
      <c r="AD77" s="999">
        <f t="shared" si="191"/>
        <v>1.3129974490773013E-2</v>
      </c>
      <c r="AE77" s="999">
        <f t="shared" si="191"/>
        <v>1.3043214034305856E-2</v>
      </c>
      <c r="AF77" s="1000">
        <f t="shared" si="100"/>
        <v>1.2643478844219513E-2</v>
      </c>
      <c r="AG77" s="1001">
        <f t="shared" ref="AG77:AJ77" si="192">AF77</f>
        <v>1.2643478844219513E-2</v>
      </c>
      <c r="AH77" s="1001">
        <f t="shared" si="192"/>
        <v>1.2643478844219513E-2</v>
      </c>
      <c r="AI77" s="1001">
        <f t="shared" si="192"/>
        <v>1.2643478844219513E-2</v>
      </c>
      <c r="AJ77" s="1001">
        <f t="shared" si="192"/>
        <v>1.2643478844219513E-2</v>
      </c>
      <c r="AK77" s="1003"/>
    </row>
    <row r="78" spans="1:37" x14ac:dyDescent="0.25">
      <c r="A78" s="641">
        <f t="shared" si="102"/>
        <v>21</v>
      </c>
      <c r="B78" s="738" t="s">
        <v>306</v>
      </c>
      <c r="C78" s="911" t="s">
        <v>516</v>
      </c>
      <c r="D78" s="999">
        <f t="shared" si="93"/>
        <v>1.5335260992043753E-2</v>
      </c>
      <c r="E78" s="999">
        <f t="shared" si="93"/>
        <v>1.5001061458443902E-2</v>
      </c>
      <c r="F78" s="999">
        <f t="shared" si="93"/>
        <v>1.4697489720782202E-2</v>
      </c>
      <c r="G78" s="999">
        <f t="shared" si="93"/>
        <v>1.4511126525860901E-2</v>
      </c>
      <c r="H78" s="999">
        <f t="shared" si="93"/>
        <v>1.4412017922398468E-2</v>
      </c>
      <c r="I78" s="999">
        <f t="shared" si="93"/>
        <v>1.4233141116997316E-2</v>
      </c>
      <c r="J78" s="1000">
        <f t="shared" si="94"/>
        <v>1.3738680499831402E-2</v>
      </c>
      <c r="K78" s="1001">
        <f t="shared" ref="K78:N78" si="193">J78</f>
        <v>1.3738680499831402E-2</v>
      </c>
      <c r="L78" s="1001">
        <f t="shared" si="193"/>
        <v>1.3738680499831402E-2</v>
      </c>
      <c r="M78" s="1001">
        <f t="shared" si="193"/>
        <v>1.3738680499831402E-2</v>
      </c>
      <c r="N78" s="1001">
        <f t="shared" si="193"/>
        <v>1.3738680499831402E-2</v>
      </c>
      <c r="O78" s="999">
        <f t="shared" ref="O78:T78" si="194">O29/O$54</f>
        <v>1.5078788293333562E-2</v>
      </c>
      <c r="P78" s="999">
        <f t="shared" si="194"/>
        <v>1.4964272377310035E-2</v>
      </c>
      <c r="Q78" s="999">
        <f t="shared" si="194"/>
        <v>1.4834173006263104E-2</v>
      </c>
      <c r="R78" s="999">
        <f t="shared" si="194"/>
        <v>1.4719629080303616E-2</v>
      </c>
      <c r="S78" s="999">
        <f t="shared" si="194"/>
        <v>1.4656962688498514E-2</v>
      </c>
      <c r="T78" s="999">
        <f t="shared" si="194"/>
        <v>1.4555027005375816E-2</v>
      </c>
      <c r="U78" s="1000">
        <f t="shared" si="97"/>
        <v>1.4331510910090633E-2</v>
      </c>
      <c r="V78" s="1001">
        <f t="shared" ref="V78:Y78" si="195">U78</f>
        <v>1.4331510910090633E-2</v>
      </c>
      <c r="W78" s="1001">
        <f t="shared" si="195"/>
        <v>1.4331510910090633E-2</v>
      </c>
      <c r="X78" s="1001">
        <f t="shared" si="195"/>
        <v>1.4331510910090633E-2</v>
      </c>
      <c r="Y78" s="1001">
        <f t="shared" si="195"/>
        <v>1.4331510910090633E-2</v>
      </c>
      <c r="Z78" s="999">
        <f t="shared" ref="Z78:AE78" si="196">Z29/Z$54</f>
        <v>1.459144469189267E-2</v>
      </c>
      <c r="AA78" s="999">
        <f t="shared" si="196"/>
        <v>1.4507209900791559E-2</v>
      </c>
      <c r="AB78" s="999">
        <f t="shared" si="196"/>
        <v>1.4488532573011116E-2</v>
      </c>
      <c r="AC78" s="999">
        <f t="shared" si="196"/>
        <v>1.4584783260265483E-2</v>
      </c>
      <c r="AD78" s="999">
        <f t="shared" si="196"/>
        <v>1.4718236671492737E-2</v>
      </c>
      <c r="AE78" s="999">
        <f t="shared" si="196"/>
        <v>1.4752429618300507E-2</v>
      </c>
      <c r="AF78" s="1000">
        <f t="shared" si="100"/>
        <v>1.4804367557614828E-2</v>
      </c>
      <c r="AG78" s="1001">
        <f t="shared" ref="AG78:AJ78" si="197">AF78</f>
        <v>1.4804367557614828E-2</v>
      </c>
      <c r="AH78" s="1001">
        <f t="shared" si="197"/>
        <v>1.4804367557614828E-2</v>
      </c>
      <c r="AI78" s="1001">
        <f t="shared" si="197"/>
        <v>1.4804367557614828E-2</v>
      </c>
      <c r="AJ78" s="1001">
        <f t="shared" si="197"/>
        <v>1.4804367557614828E-2</v>
      </c>
      <c r="AK78" s="1003"/>
    </row>
    <row r="79" spans="1:37" x14ac:dyDescent="0.25">
      <c r="A79" s="641">
        <f t="shared" si="102"/>
        <v>22</v>
      </c>
      <c r="B79" s="738" t="s">
        <v>305</v>
      </c>
      <c r="C79" s="911" t="s">
        <v>517</v>
      </c>
      <c r="D79" s="999">
        <f t="shared" si="93"/>
        <v>1.9644562432999672E-2</v>
      </c>
      <c r="E79" s="999">
        <f t="shared" si="93"/>
        <v>2.0101369281392632E-2</v>
      </c>
      <c r="F79" s="999">
        <f t="shared" si="93"/>
        <v>2.0638068011392743E-2</v>
      </c>
      <c r="G79" s="999">
        <f t="shared" si="93"/>
        <v>2.1306905010590998E-2</v>
      </c>
      <c r="H79" s="999">
        <f t="shared" si="93"/>
        <v>2.2011178842827175E-2</v>
      </c>
      <c r="I79" s="999">
        <f t="shared" si="93"/>
        <v>2.2122879715073748E-2</v>
      </c>
      <c r="J79" s="1000">
        <f t="shared" si="94"/>
        <v>2.338666534206757E-2</v>
      </c>
      <c r="K79" s="1001">
        <f t="shared" ref="K79:N79" si="198">J79</f>
        <v>2.338666534206757E-2</v>
      </c>
      <c r="L79" s="1001">
        <f t="shared" si="198"/>
        <v>2.338666534206757E-2</v>
      </c>
      <c r="M79" s="1001">
        <f t="shared" si="198"/>
        <v>2.338666534206757E-2</v>
      </c>
      <c r="N79" s="1001">
        <f t="shared" si="198"/>
        <v>2.338666534206757E-2</v>
      </c>
      <c r="O79" s="999">
        <f t="shared" ref="O79:T79" si="199">O30/O$54</f>
        <v>1.4443522943937619E-2</v>
      </c>
      <c r="P79" s="999">
        <f t="shared" si="199"/>
        <v>1.4965138816565278E-2</v>
      </c>
      <c r="Q79" s="999">
        <f t="shared" si="199"/>
        <v>1.5441440382051915E-2</v>
      </c>
      <c r="R79" s="999">
        <f t="shared" si="199"/>
        <v>1.5712273717084706E-2</v>
      </c>
      <c r="S79" s="999">
        <f t="shared" si="199"/>
        <v>1.6062783091560479E-2</v>
      </c>
      <c r="T79" s="999">
        <f t="shared" si="199"/>
        <v>1.6351175435257014E-2</v>
      </c>
      <c r="U79" s="1000">
        <f t="shared" si="97"/>
        <v>1.718060226749818E-2</v>
      </c>
      <c r="V79" s="1001">
        <f t="shared" ref="V79:Y79" si="200">U79</f>
        <v>1.718060226749818E-2</v>
      </c>
      <c r="W79" s="1001">
        <f t="shared" si="200"/>
        <v>1.718060226749818E-2</v>
      </c>
      <c r="X79" s="1001">
        <f t="shared" si="200"/>
        <v>1.718060226749818E-2</v>
      </c>
      <c r="Y79" s="1001">
        <f t="shared" si="200"/>
        <v>1.718060226749818E-2</v>
      </c>
      <c r="Z79" s="999">
        <f t="shared" ref="Z79:AE79" si="201">Z30/Z$54</f>
        <v>1.0487118691141753E-2</v>
      </c>
      <c r="AA79" s="999">
        <f t="shared" si="201"/>
        <v>1.0774360569593732E-2</v>
      </c>
      <c r="AB79" s="999">
        <f t="shared" si="201"/>
        <v>1.1026716026294476E-2</v>
      </c>
      <c r="AC79" s="999">
        <f t="shared" si="201"/>
        <v>1.1204019324456816E-2</v>
      </c>
      <c r="AD79" s="999">
        <f t="shared" si="201"/>
        <v>1.1465108024809574E-2</v>
      </c>
      <c r="AE79" s="999">
        <f t="shared" si="201"/>
        <v>1.1698631108230063E-2</v>
      </c>
      <c r="AF79" s="1000">
        <f t="shared" si="100"/>
        <v>1.2177382334705777E-2</v>
      </c>
      <c r="AG79" s="1001">
        <f t="shared" ref="AG79:AJ79" si="202">AF79</f>
        <v>1.2177382334705777E-2</v>
      </c>
      <c r="AH79" s="1001">
        <f t="shared" si="202"/>
        <v>1.2177382334705777E-2</v>
      </c>
      <c r="AI79" s="1001">
        <f t="shared" si="202"/>
        <v>1.2177382334705777E-2</v>
      </c>
      <c r="AJ79" s="1001">
        <f t="shared" si="202"/>
        <v>1.2177382334705777E-2</v>
      </c>
      <c r="AK79" s="1003"/>
    </row>
    <row r="80" spans="1:37" x14ac:dyDescent="0.25">
      <c r="A80" s="641">
        <f t="shared" si="102"/>
        <v>23</v>
      </c>
      <c r="B80" s="738" t="s">
        <v>308</v>
      </c>
      <c r="C80" s="911" t="s">
        <v>518</v>
      </c>
      <c r="D80" s="999">
        <f t="shared" si="93"/>
        <v>1.3821685362473433E-2</v>
      </c>
      <c r="E80" s="999">
        <f t="shared" si="93"/>
        <v>1.3756501432968899E-2</v>
      </c>
      <c r="F80" s="999">
        <f t="shared" si="93"/>
        <v>1.3715356580690201E-2</v>
      </c>
      <c r="G80" s="999">
        <f t="shared" si="93"/>
        <v>1.3639395848116876E-2</v>
      </c>
      <c r="H80" s="999">
        <f t="shared" si="93"/>
        <v>1.3503103901400155E-2</v>
      </c>
      <c r="I80" s="999">
        <f t="shared" si="93"/>
        <v>1.3297963420063381E-2</v>
      </c>
      <c r="J80" s="1000">
        <f t="shared" si="94"/>
        <v>1.3178150604943095E-2</v>
      </c>
      <c r="K80" s="1001">
        <f t="shared" ref="K80:N80" si="203">J80</f>
        <v>1.3178150604943095E-2</v>
      </c>
      <c r="L80" s="1001">
        <f t="shared" si="203"/>
        <v>1.3178150604943095E-2</v>
      </c>
      <c r="M80" s="1001">
        <f t="shared" si="203"/>
        <v>1.3178150604943095E-2</v>
      </c>
      <c r="N80" s="1001">
        <f t="shared" si="203"/>
        <v>1.3178150604943095E-2</v>
      </c>
      <c r="O80" s="999">
        <f t="shared" ref="O80:T80" si="204">O31/O$54</f>
        <v>1.5101873306030319E-2</v>
      </c>
      <c r="P80" s="999">
        <f t="shared" si="204"/>
        <v>1.5031854639219026E-2</v>
      </c>
      <c r="Q80" s="999">
        <f t="shared" si="204"/>
        <v>1.5188704826810328E-2</v>
      </c>
      <c r="R80" s="999">
        <f t="shared" si="204"/>
        <v>1.526180000747822E-2</v>
      </c>
      <c r="S80" s="999">
        <f t="shared" si="204"/>
        <v>1.5283675440344612E-2</v>
      </c>
      <c r="T80" s="999">
        <f t="shared" si="204"/>
        <v>1.5139609718868038E-2</v>
      </c>
      <c r="U80" s="1000">
        <f t="shared" si="97"/>
        <v>1.5298707611231269E-2</v>
      </c>
      <c r="V80" s="1001">
        <f t="shared" ref="V80:Y80" si="205">U80</f>
        <v>1.5298707611231269E-2</v>
      </c>
      <c r="W80" s="1001">
        <f t="shared" si="205"/>
        <v>1.5298707611231269E-2</v>
      </c>
      <c r="X80" s="1001">
        <f t="shared" si="205"/>
        <v>1.5298707611231269E-2</v>
      </c>
      <c r="Y80" s="1001">
        <f t="shared" si="205"/>
        <v>1.5298707611231269E-2</v>
      </c>
      <c r="Z80" s="999">
        <f t="shared" ref="Z80:AE80" si="206">Z31/Z$54</f>
        <v>1.5836114982847208E-2</v>
      </c>
      <c r="AA80" s="999">
        <f t="shared" si="206"/>
        <v>1.5885176320572576E-2</v>
      </c>
      <c r="AB80" s="999">
        <f t="shared" si="206"/>
        <v>1.5929465807216419E-2</v>
      </c>
      <c r="AC80" s="999">
        <f t="shared" si="206"/>
        <v>1.5928452773445637E-2</v>
      </c>
      <c r="AD80" s="999">
        <f t="shared" si="206"/>
        <v>1.597965390183927E-2</v>
      </c>
      <c r="AE80" s="999">
        <f t="shared" si="206"/>
        <v>1.6147655969087255E-2</v>
      </c>
      <c r="AF80" s="1000">
        <f t="shared" si="100"/>
        <v>1.6187674079707115E-2</v>
      </c>
      <c r="AG80" s="1001">
        <f t="shared" ref="AG80:AJ80" si="207">AF80</f>
        <v>1.6187674079707115E-2</v>
      </c>
      <c r="AH80" s="1001">
        <f t="shared" si="207"/>
        <v>1.6187674079707115E-2</v>
      </c>
      <c r="AI80" s="1001">
        <f t="shared" si="207"/>
        <v>1.6187674079707115E-2</v>
      </c>
      <c r="AJ80" s="1001">
        <f t="shared" si="207"/>
        <v>1.6187674079707115E-2</v>
      </c>
      <c r="AK80" s="1003"/>
    </row>
    <row r="81" spans="1:37" x14ac:dyDescent="0.25">
      <c r="A81" s="641">
        <f t="shared" si="102"/>
        <v>24</v>
      </c>
      <c r="B81" s="738" t="s">
        <v>307</v>
      </c>
      <c r="C81" s="911" t="s">
        <v>519</v>
      </c>
      <c r="D81" s="999">
        <f t="shared" si="93"/>
        <v>5.4052472395200186E-3</v>
      </c>
      <c r="E81" s="999">
        <f t="shared" si="93"/>
        <v>5.2887166967413224E-3</v>
      </c>
      <c r="F81" s="999">
        <f t="shared" si="93"/>
        <v>5.2265409536247347E-3</v>
      </c>
      <c r="G81" s="999">
        <f t="shared" si="93"/>
        <v>5.132048593669853E-3</v>
      </c>
      <c r="H81" s="999">
        <f t="shared" si="93"/>
        <v>5.1389625586062962E-3</v>
      </c>
      <c r="I81" s="999">
        <f t="shared" si="93"/>
        <v>5.1000113275044981E-3</v>
      </c>
      <c r="J81" s="1000">
        <f t="shared" si="94"/>
        <v>4.9491201471834334E-3</v>
      </c>
      <c r="K81" s="1001">
        <f t="shared" ref="K81:N81" si="208">J81</f>
        <v>4.9491201471834334E-3</v>
      </c>
      <c r="L81" s="1001">
        <f t="shared" si="208"/>
        <v>4.9491201471834334E-3</v>
      </c>
      <c r="M81" s="1001">
        <f t="shared" si="208"/>
        <v>4.9491201471834334E-3</v>
      </c>
      <c r="N81" s="1001">
        <f t="shared" si="208"/>
        <v>4.9491201471834334E-3</v>
      </c>
      <c r="O81" s="999">
        <f t="shared" ref="O81:T81" si="209">O32/O$54</f>
        <v>5.815713198642259E-3</v>
      </c>
      <c r="P81" s="999">
        <f t="shared" si="209"/>
        <v>5.7306292341803358E-3</v>
      </c>
      <c r="Q81" s="999">
        <f t="shared" si="209"/>
        <v>5.6374069683053814E-3</v>
      </c>
      <c r="R81" s="999">
        <f t="shared" si="209"/>
        <v>5.5374436240164804E-3</v>
      </c>
      <c r="S81" s="999">
        <f t="shared" si="209"/>
        <v>5.494332082011901E-3</v>
      </c>
      <c r="T81" s="999">
        <f t="shared" si="209"/>
        <v>5.3974666278147699E-3</v>
      </c>
      <c r="U81" s="1000">
        <f t="shared" si="97"/>
        <v>5.2292968763849312E-3</v>
      </c>
      <c r="V81" s="1001">
        <f t="shared" ref="V81:Y81" si="210">U81</f>
        <v>5.2292968763849312E-3</v>
      </c>
      <c r="W81" s="1001">
        <f t="shared" si="210"/>
        <v>5.2292968763849312E-3</v>
      </c>
      <c r="X81" s="1001">
        <f t="shared" si="210"/>
        <v>5.2292968763849312E-3</v>
      </c>
      <c r="Y81" s="1001">
        <f t="shared" si="210"/>
        <v>5.2292968763849312E-3</v>
      </c>
      <c r="Z81" s="999">
        <f t="shared" ref="Z81:AE81" si="211">Z32/Z$54</f>
        <v>6.0407655236615933E-3</v>
      </c>
      <c r="AA81" s="999">
        <f t="shared" si="211"/>
        <v>6.13657806719643E-3</v>
      </c>
      <c r="AB81" s="999">
        <f t="shared" si="211"/>
        <v>6.2363794764098276E-3</v>
      </c>
      <c r="AC81" s="999">
        <f t="shared" si="211"/>
        <v>6.3119446885683949E-3</v>
      </c>
      <c r="AD81" s="999">
        <f t="shared" si="211"/>
        <v>6.2764444376351746E-3</v>
      </c>
      <c r="AE81" s="999">
        <f t="shared" si="211"/>
        <v>6.3101707189847003E-3</v>
      </c>
      <c r="AF81" s="1000">
        <f t="shared" si="100"/>
        <v>6.4555668573257341E-3</v>
      </c>
      <c r="AG81" s="1001">
        <f t="shared" ref="AG81:AJ81" si="212">AF81</f>
        <v>6.4555668573257341E-3</v>
      </c>
      <c r="AH81" s="1001">
        <f t="shared" si="212"/>
        <v>6.4555668573257341E-3</v>
      </c>
      <c r="AI81" s="1001">
        <f t="shared" si="212"/>
        <v>6.4555668573257341E-3</v>
      </c>
      <c r="AJ81" s="1001">
        <f t="shared" si="212"/>
        <v>6.4555668573257341E-3</v>
      </c>
      <c r="AK81" s="1003"/>
    </row>
    <row r="82" spans="1:37" x14ac:dyDescent="0.25">
      <c r="A82" s="641">
        <f t="shared" si="102"/>
        <v>25</v>
      </c>
      <c r="B82" s="738" t="s">
        <v>307</v>
      </c>
      <c r="C82" s="911" t="s">
        <v>520</v>
      </c>
      <c r="D82" s="999">
        <f t="shared" si="93"/>
        <v>1.0334343270440586E-2</v>
      </c>
      <c r="E82" s="999">
        <f t="shared" si="93"/>
        <v>9.9007536354951704E-3</v>
      </c>
      <c r="F82" s="999">
        <f t="shared" si="93"/>
        <v>9.4417502143439216E-3</v>
      </c>
      <c r="G82" s="999">
        <f t="shared" si="93"/>
        <v>9.1824069866024566E-3</v>
      </c>
      <c r="H82" s="999">
        <f t="shared" si="93"/>
        <v>8.9132213672092602E-3</v>
      </c>
      <c r="I82" s="999">
        <f t="shared" si="93"/>
        <v>8.9197512163895817E-3</v>
      </c>
      <c r="J82" s="1000">
        <f t="shared" si="94"/>
        <v>8.1250744094750749E-3</v>
      </c>
      <c r="K82" s="1001">
        <f t="shared" ref="K82:N82" si="213">J82</f>
        <v>8.1250744094750749E-3</v>
      </c>
      <c r="L82" s="1001">
        <f t="shared" si="213"/>
        <v>8.1250744094750749E-3</v>
      </c>
      <c r="M82" s="1001">
        <f t="shared" si="213"/>
        <v>8.1250744094750749E-3</v>
      </c>
      <c r="N82" s="1001">
        <f t="shared" si="213"/>
        <v>8.1250744094750749E-3</v>
      </c>
      <c r="O82" s="999">
        <f t="shared" ref="O82:T82" si="214">O33/O$54</f>
        <v>1.2343641789002983E-2</v>
      </c>
      <c r="P82" s="999">
        <f t="shared" si="214"/>
        <v>1.2218526377443467E-2</v>
      </c>
      <c r="Q82" s="999">
        <f t="shared" si="214"/>
        <v>1.2052326790583143E-2</v>
      </c>
      <c r="R82" s="999">
        <f t="shared" si="214"/>
        <v>1.1939333833068331E-2</v>
      </c>
      <c r="S82" s="999">
        <f t="shared" si="214"/>
        <v>1.1743424701139175E-2</v>
      </c>
      <c r="T82" s="999">
        <f t="shared" si="214"/>
        <v>1.1733152425431874E-2</v>
      </c>
      <c r="U82" s="1000">
        <f t="shared" si="97"/>
        <v>1.1414829035084562E-2</v>
      </c>
      <c r="V82" s="1001">
        <f t="shared" ref="V82:Y82" si="215">U82</f>
        <v>1.1414829035084562E-2</v>
      </c>
      <c r="W82" s="1001">
        <f t="shared" si="215"/>
        <v>1.1414829035084562E-2</v>
      </c>
      <c r="X82" s="1001">
        <f t="shared" si="215"/>
        <v>1.1414829035084562E-2</v>
      </c>
      <c r="Y82" s="1001">
        <f t="shared" si="215"/>
        <v>1.1414829035084562E-2</v>
      </c>
      <c r="Z82" s="999">
        <f t="shared" ref="Z82:AE82" si="216">Z33/Z$54</f>
        <v>1.3027891929701845E-2</v>
      </c>
      <c r="AA82" s="999">
        <f t="shared" si="216"/>
        <v>1.2802747706174369E-2</v>
      </c>
      <c r="AB82" s="999">
        <f t="shared" si="216"/>
        <v>1.2595391568496704E-2</v>
      </c>
      <c r="AC82" s="999">
        <f t="shared" si="216"/>
        <v>1.2474028316120479E-2</v>
      </c>
      <c r="AD82" s="999">
        <f t="shared" si="216"/>
        <v>1.2243918258120693E-2</v>
      </c>
      <c r="AE82" s="999">
        <f t="shared" si="216"/>
        <v>1.2319013060939233E-2</v>
      </c>
      <c r="AF82" s="1000">
        <f t="shared" si="100"/>
        <v>1.1890304947594799E-2</v>
      </c>
      <c r="AG82" s="1001">
        <f t="shared" ref="AG82:AJ82" si="217">AF82</f>
        <v>1.1890304947594799E-2</v>
      </c>
      <c r="AH82" s="1001">
        <f t="shared" si="217"/>
        <v>1.1890304947594799E-2</v>
      </c>
      <c r="AI82" s="1001">
        <f t="shared" si="217"/>
        <v>1.1890304947594799E-2</v>
      </c>
      <c r="AJ82" s="1001">
        <f t="shared" si="217"/>
        <v>1.1890304947594799E-2</v>
      </c>
      <c r="AK82" s="1003"/>
    </row>
    <row r="83" spans="1:37" x14ac:dyDescent="0.25">
      <c r="A83" s="641">
        <f t="shared" si="102"/>
        <v>26</v>
      </c>
      <c r="B83" s="738" t="s">
        <v>308</v>
      </c>
      <c r="C83" s="911" t="s">
        <v>521</v>
      </c>
      <c r="D83" s="999">
        <f t="shared" si="93"/>
        <v>1.4523941893592174E-2</v>
      </c>
      <c r="E83" s="999">
        <f t="shared" si="93"/>
        <v>1.429784523935888E-2</v>
      </c>
      <c r="F83" s="999">
        <f t="shared" si="93"/>
        <v>1.3988761211580677E-2</v>
      </c>
      <c r="G83" s="999">
        <f t="shared" si="93"/>
        <v>1.3804174207934344E-2</v>
      </c>
      <c r="H83" s="999">
        <f t="shared" si="93"/>
        <v>1.3695015366244373E-2</v>
      </c>
      <c r="I83" s="999">
        <f t="shared" si="93"/>
        <v>1.3305866330178317E-2</v>
      </c>
      <c r="J83" s="1000">
        <f t="shared" si="94"/>
        <v>1.2896632756331017E-2</v>
      </c>
      <c r="K83" s="1001">
        <f t="shared" ref="K83:N83" si="218">J83</f>
        <v>1.2896632756331017E-2</v>
      </c>
      <c r="L83" s="1001">
        <f t="shared" si="218"/>
        <v>1.2896632756331017E-2</v>
      </c>
      <c r="M83" s="1001">
        <f t="shared" si="218"/>
        <v>1.2896632756331017E-2</v>
      </c>
      <c r="N83" s="1001">
        <f t="shared" si="218"/>
        <v>1.2896632756331017E-2</v>
      </c>
      <c r="O83" s="999">
        <f t="shared" ref="O83:T83" si="219">O34/O$54</f>
        <v>1.5855128720320796E-2</v>
      </c>
      <c r="P83" s="999">
        <f t="shared" si="219"/>
        <v>1.5664355295546762E-2</v>
      </c>
      <c r="Q83" s="999">
        <f t="shared" si="219"/>
        <v>1.5387909587365328E-2</v>
      </c>
      <c r="R83" s="999">
        <f t="shared" si="219"/>
        <v>1.5138053276973672E-2</v>
      </c>
      <c r="S83" s="999">
        <f t="shared" si="219"/>
        <v>1.4981590876505125E-2</v>
      </c>
      <c r="T83" s="999">
        <f t="shared" si="219"/>
        <v>1.4696662014663284E-2</v>
      </c>
      <c r="U83" s="1000">
        <f t="shared" si="97"/>
        <v>1.4247078325768603E-2</v>
      </c>
      <c r="V83" s="1001">
        <f t="shared" ref="V83:Y83" si="220">U83</f>
        <v>1.4247078325768603E-2</v>
      </c>
      <c r="W83" s="1001">
        <f t="shared" si="220"/>
        <v>1.4247078325768603E-2</v>
      </c>
      <c r="X83" s="1001">
        <f t="shared" si="220"/>
        <v>1.4247078325768603E-2</v>
      </c>
      <c r="Y83" s="1001">
        <f t="shared" si="220"/>
        <v>1.4247078325768603E-2</v>
      </c>
      <c r="Z83" s="999">
        <f t="shared" ref="Z83:AE83" si="221">Z34/Z$54</f>
        <v>1.6790190763723518E-2</v>
      </c>
      <c r="AA83" s="999">
        <f t="shared" si="221"/>
        <v>1.6748976165808439E-2</v>
      </c>
      <c r="AB83" s="999">
        <f t="shared" si="221"/>
        <v>1.6616719424239871E-2</v>
      </c>
      <c r="AC83" s="999">
        <f t="shared" si="221"/>
        <v>1.649487678372763E-2</v>
      </c>
      <c r="AD83" s="999">
        <f t="shared" si="221"/>
        <v>1.6257982804891439E-2</v>
      </c>
      <c r="AE83" s="999">
        <f t="shared" si="221"/>
        <v>1.6097012544376302E-2</v>
      </c>
      <c r="AF83" s="1000">
        <f t="shared" si="100"/>
        <v>1.5850296542366082E-2</v>
      </c>
      <c r="AG83" s="1001">
        <f t="shared" ref="AG83:AJ83" si="222">AF83</f>
        <v>1.5850296542366082E-2</v>
      </c>
      <c r="AH83" s="1001">
        <f t="shared" si="222"/>
        <v>1.5850296542366082E-2</v>
      </c>
      <c r="AI83" s="1001">
        <f t="shared" si="222"/>
        <v>1.5850296542366082E-2</v>
      </c>
      <c r="AJ83" s="1001">
        <f t="shared" si="222"/>
        <v>1.5850296542366082E-2</v>
      </c>
      <c r="AK83" s="1003"/>
    </row>
    <row r="84" spans="1:37" x14ac:dyDescent="0.25">
      <c r="A84" s="641">
        <f t="shared" si="102"/>
        <v>27</v>
      </c>
      <c r="B84" s="738" t="s">
        <v>305</v>
      </c>
      <c r="C84" s="911" t="s">
        <v>522</v>
      </c>
      <c r="D84" s="999">
        <f t="shared" si="93"/>
        <v>2.3858101619712128E-2</v>
      </c>
      <c r="E84" s="999">
        <f t="shared" si="93"/>
        <v>2.4957541662243923E-2</v>
      </c>
      <c r="F84" s="999">
        <f t="shared" si="93"/>
        <v>2.644327119350412E-2</v>
      </c>
      <c r="G84" s="999">
        <f t="shared" si="93"/>
        <v>2.7581771261059419E-2</v>
      </c>
      <c r="H84" s="999">
        <f t="shared" si="93"/>
        <v>2.9447748105540645E-2</v>
      </c>
      <c r="I84" s="999">
        <f t="shared" si="93"/>
        <v>3.0191750942422033E-2</v>
      </c>
      <c r="J84" s="1000">
        <f t="shared" si="94"/>
        <v>3.3029977855970394E-2</v>
      </c>
      <c r="K84" s="1001">
        <f t="shared" ref="K84:N84" si="223">J84</f>
        <v>3.3029977855970394E-2</v>
      </c>
      <c r="L84" s="1001">
        <f t="shared" si="223"/>
        <v>3.3029977855970394E-2</v>
      </c>
      <c r="M84" s="1001">
        <f t="shared" si="223"/>
        <v>3.3029977855970394E-2</v>
      </c>
      <c r="N84" s="1001">
        <f t="shared" si="223"/>
        <v>3.3029977855970394E-2</v>
      </c>
      <c r="O84" s="999">
        <f t="shared" ref="O84:T84" si="224">O35/O$54</f>
        <v>1.4971913234552279E-2</v>
      </c>
      <c r="P84" s="999">
        <f t="shared" si="224"/>
        <v>1.5612368940232154E-2</v>
      </c>
      <c r="Q84" s="999">
        <f t="shared" si="224"/>
        <v>1.6283014678845947E-2</v>
      </c>
      <c r="R84" s="999">
        <f t="shared" si="224"/>
        <v>1.7040547975450075E-2</v>
      </c>
      <c r="S84" s="999">
        <f t="shared" si="224"/>
        <v>1.7937510877298661E-2</v>
      </c>
      <c r="T84" s="999">
        <f t="shared" si="224"/>
        <v>1.8838358369050314E-2</v>
      </c>
      <c r="U84" s="1000">
        <f t="shared" si="97"/>
        <v>2.0260428484323745E-2</v>
      </c>
      <c r="V84" s="1001">
        <f t="shared" ref="V84:Y84" si="225">U84</f>
        <v>2.0260428484323745E-2</v>
      </c>
      <c r="W84" s="1001">
        <f t="shared" si="225"/>
        <v>2.0260428484323745E-2</v>
      </c>
      <c r="X84" s="1001">
        <f t="shared" si="225"/>
        <v>2.0260428484323745E-2</v>
      </c>
      <c r="Y84" s="1001">
        <f t="shared" si="225"/>
        <v>2.0260428484323745E-2</v>
      </c>
      <c r="Z84" s="999">
        <f t="shared" ref="Z84:AE84" si="226">Z35/Z$54</f>
        <v>7.7200417633172006E-3</v>
      </c>
      <c r="AA84" s="999">
        <f t="shared" si="226"/>
        <v>7.8898860863954087E-3</v>
      </c>
      <c r="AB84" s="999">
        <f t="shared" si="226"/>
        <v>8.0298814806866407E-3</v>
      </c>
      <c r="AC84" s="999">
        <f t="shared" si="226"/>
        <v>8.394759434896799E-3</v>
      </c>
      <c r="AD84" s="999">
        <f t="shared" si="226"/>
        <v>8.9141853261938131E-3</v>
      </c>
      <c r="AE84" s="999">
        <f t="shared" si="226"/>
        <v>9.4272735099438371E-3</v>
      </c>
      <c r="AF84" s="1000">
        <f t="shared" si="100"/>
        <v>9.9355104525339355E-3</v>
      </c>
      <c r="AG84" s="1001">
        <f t="shared" ref="AG84:AJ84" si="227">AF84</f>
        <v>9.9355104525339355E-3</v>
      </c>
      <c r="AH84" s="1001">
        <f t="shared" si="227"/>
        <v>9.9355104525339355E-3</v>
      </c>
      <c r="AI84" s="1001">
        <f t="shared" si="227"/>
        <v>9.9355104525339355E-3</v>
      </c>
      <c r="AJ84" s="1001">
        <f t="shared" si="227"/>
        <v>9.9355104525339355E-3</v>
      </c>
      <c r="AK84" s="1003"/>
    </row>
    <row r="85" spans="1:37" x14ac:dyDescent="0.25">
      <c r="A85" s="641">
        <f t="shared" si="102"/>
        <v>28</v>
      </c>
      <c r="B85" s="738" t="s">
        <v>308</v>
      </c>
      <c r="C85" s="911" t="s">
        <v>523</v>
      </c>
      <c r="D85" s="999">
        <f t="shared" si="93"/>
        <v>3.2944875522369799E-2</v>
      </c>
      <c r="E85" s="999">
        <f t="shared" si="93"/>
        <v>3.3313873261861797E-2</v>
      </c>
      <c r="F85" s="999">
        <f t="shared" si="93"/>
        <v>3.3381909107559504E-2</v>
      </c>
      <c r="G85" s="999">
        <f t="shared" si="93"/>
        <v>3.3920422683070085E-2</v>
      </c>
      <c r="H85" s="999">
        <f t="shared" si="93"/>
        <v>3.4298843466880613E-2</v>
      </c>
      <c r="I85" s="999">
        <f t="shared" si="93"/>
        <v>3.4432979370770299E-2</v>
      </c>
      <c r="J85" s="1000">
        <f t="shared" si="94"/>
        <v>3.5121276629130005E-2</v>
      </c>
      <c r="K85" s="1001">
        <f t="shared" ref="K85:N85" si="228">J85</f>
        <v>3.5121276629130005E-2</v>
      </c>
      <c r="L85" s="1001">
        <f t="shared" si="228"/>
        <v>3.5121276629130005E-2</v>
      </c>
      <c r="M85" s="1001">
        <f t="shared" si="228"/>
        <v>3.5121276629130005E-2</v>
      </c>
      <c r="N85" s="1001">
        <f t="shared" si="228"/>
        <v>3.5121276629130005E-2</v>
      </c>
      <c r="O85" s="999">
        <f t="shared" ref="O85:T85" si="229">O36/O$54</f>
        <v>2.935558614557238E-2</v>
      </c>
      <c r="P85" s="999">
        <f t="shared" si="229"/>
        <v>2.9451136724980918E-2</v>
      </c>
      <c r="Q85" s="999">
        <f t="shared" si="229"/>
        <v>2.95876110434907E-2</v>
      </c>
      <c r="R85" s="999">
        <f t="shared" si="229"/>
        <v>2.982385231584439E-2</v>
      </c>
      <c r="S85" s="999">
        <f t="shared" si="229"/>
        <v>3.008311383357936E-2</v>
      </c>
      <c r="T85" s="999">
        <f t="shared" si="229"/>
        <v>3.0101499075763906E-2</v>
      </c>
      <c r="U85" s="1000">
        <f t="shared" si="97"/>
        <v>3.0487451788566655E-2</v>
      </c>
      <c r="V85" s="1001">
        <f t="shared" ref="V85:Y85" si="230">U85</f>
        <v>3.0487451788566655E-2</v>
      </c>
      <c r="W85" s="1001">
        <f t="shared" si="230"/>
        <v>3.0487451788566655E-2</v>
      </c>
      <c r="X85" s="1001">
        <f t="shared" si="230"/>
        <v>3.0487451788566655E-2</v>
      </c>
      <c r="Y85" s="1001">
        <f t="shared" si="230"/>
        <v>3.0487451788566655E-2</v>
      </c>
      <c r="Z85" s="999">
        <f t="shared" ref="Z85:AE85" si="231">Z36/Z$54</f>
        <v>2.8524551378652362E-2</v>
      </c>
      <c r="AA85" s="999">
        <f t="shared" si="231"/>
        <v>2.861851153918335E-2</v>
      </c>
      <c r="AB85" s="999">
        <f t="shared" si="231"/>
        <v>2.8869761607304815E-2</v>
      </c>
      <c r="AC85" s="999">
        <f t="shared" si="231"/>
        <v>2.8839364182698415E-2</v>
      </c>
      <c r="AD85" s="999">
        <f t="shared" si="231"/>
        <v>2.901259629797024E-2</v>
      </c>
      <c r="AE85" s="999">
        <f t="shared" si="231"/>
        <v>2.9190870003393109E-2</v>
      </c>
      <c r="AF85" s="1000">
        <f t="shared" si="100"/>
        <v>2.9419052736473522E-2</v>
      </c>
      <c r="AG85" s="1001">
        <f t="shared" ref="AG85:AJ85" si="232">AF85</f>
        <v>2.9419052736473522E-2</v>
      </c>
      <c r="AH85" s="1001">
        <f t="shared" si="232"/>
        <v>2.9419052736473522E-2</v>
      </c>
      <c r="AI85" s="1001">
        <f t="shared" si="232"/>
        <v>2.9419052736473522E-2</v>
      </c>
      <c r="AJ85" s="1001">
        <f t="shared" si="232"/>
        <v>2.9419052736473522E-2</v>
      </c>
      <c r="AK85" s="1003"/>
    </row>
    <row r="86" spans="1:37" x14ac:dyDescent="0.25">
      <c r="A86" s="641">
        <f t="shared" si="102"/>
        <v>29</v>
      </c>
      <c r="B86" s="738" t="s">
        <v>305</v>
      </c>
      <c r="C86" s="911" t="s">
        <v>524</v>
      </c>
      <c r="D86" s="999">
        <f t="shared" si="93"/>
        <v>1.0190699889075389E-2</v>
      </c>
      <c r="E86" s="999">
        <f t="shared" si="93"/>
        <v>1.0410253688568093E-2</v>
      </c>
      <c r="F86" s="999">
        <f t="shared" si="93"/>
        <v>1.0678707088081416E-2</v>
      </c>
      <c r="G86" s="999">
        <f t="shared" si="93"/>
        <v>1.1048123254213144E-2</v>
      </c>
      <c r="H86" s="999">
        <f t="shared" si="93"/>
        <v>1.1186839138210905E-2</v>
      </c>
      <c r="I86" s="999">
        <f t="shared" si="93"/>
        <v>1.157776331837927E-2</v>
      </c>
      <c r="J86" s="1000">
        <f t="shared" si="94"/>
        <v>1.2087451162100638E-2</v>
      </c>
      <c r="K86" s="1001">
        <f t="shared" ref="K86:N86" si="233">J86</f>
        <v>1.2087451162100638E-2</v>
      </c>
      <c r="L86" s="1001">
        <f t="shared" si="233"/>
        <v>1.2087451162100638E-2</v>
      </c>
      <c r="M86" s="1001">
        <f t="shared" si="233"/>
        <v>1.2087451162100638E-2</v>
      </c>
      <c r="N86" s="1001">
        <f t="shared" si="233"/>
        <v>1.2087451162100638E-2</v>
      </c>
      <c r="O86" s="999">
        <f t="shared" ref="O86:T86" si="234">O37/O$54</f>
        <v>1.0125770569173813E-2</v>
      </c>
      <c r="P86" s="999">
        <f t="shared" si="234"/>
        <v>1.0282034641974303E-2</v>
      </c>
      <c r="Q86" s="999">
        <f t="shared" si="234"/>
        <v>1.0493790866593362E-2</v>
      </c>
      <c r="R86" s="999">
        <f t="shared" si="234"/>
        <v>1.0627974595419412E-2</v>
      </c>
      <c r="S86" s="999">
        <f t="shared" si="234"/>
        <v>1.0921033291522424E-2</v>
      </c>
      <c r="T86" s="999">
        <f t="shared" si="234"/>
        <v>1.1161199585379297E-2</v>
      </c>
      <c r="U86" s="1000">
        <f t="shared" si="97"/>
        <v>1.1531323298722029E-2</v>
      </c>
      <c r="V86" s="1001">
        <f t="shared" ref="V86:Y86" si="235">U86</f>
        <v>1.1531323298722029E-2</v>
      </c>
      <c r="W86" s="1001">
        <f t="shared" si="235"/>
        <v>1.1531323298722029E-2</v>
      </c>
      <c r="X86" s="1001">
        <f t="shared" si="235"/>
        <v>1.1531323298722029E-2</v>
      </c>
      <c r="Y86" s="1001">
        <f t="shared" si="235"/>
        <v>1.1531323298722029E-2</v>
      </c>
      <c r="Z86" s="999">
        <f t="shared" ref="Z86:AE86" si="236">Z37/Z$54</f>
        <v>8.8875630692952182E-3</v>
      </c>
      <c r="AA86" s="999">
        <f t="shared" si="236"/>
        <v>8.9439275642129775E-3</v>
      </c>
      <c r="AB86" s="999">
        <f t="shared" si="236"/>
        <v>9.0799232524213548E-3</v>
      </c>
      <c r="AC86" s="999">
        <f t="shared" si="236"/>
        <v>9.1694649198116318E-3</v>
      </c>
      <c r="AD86" s="999">
        <f t="shared" si="236"/>
        <v>9.3074206571115582E-3</v>
      </c>
      <c r="AE86" s="999">
        <f t="shared" si="236"/>
        <v>9.4652560784770513E-3</v>
      </c>
      <c r="AF86" s="1000">
        <f t="shared" si="100"/>
        <v>9.6653503130019469E-3</v>
      </c>
      <c r="AG86" s="1001">
        <f t="shared" ref="AG86:AJ86" si="237">AF86</f>
        <v>9.6653503130019469E-3</v>
      </c>
      <c r="AH86" s="1001">
        <f t="shared" si="237"/>
        <v>9.6653503130019469E-3</v>
      </c>
      <c r="AI86" s="1001">
        <f t="shared" si="237"/>
        <v>9.6653503130019469E-3</v>
      </c>
      <c r="AJ86" s="1001">
        <f t="shared" si="237"/>
        <v>9.6653503130019469E-3</v>
      </c>
      <c r="AK86" s="1003"/>
    </row>
    <row r="87" spans="1:37" x14ac:dyDescent="0.25">
      <c r="A87" s="641">
        <f t="shared" si="102"/>
        <v>30</v>
      </c>
      <c r="B87" s="738" t="s">
        <v>307</v>
      </c>
      <c r="C87" s="911" t="s">
        <v>525</v>
      </c>
      <c r="D87" s="999">
        <f t="shared" si="93"/>
        <v>7.8072837834602627E-3</v>
      </c>
      <c r="E87" s="999">
        <f t="shared" si="93"/>
        <v>7.6026961044475105E-3</v>
      </c>
      <c r="F87" s="999">
        <f t="shared" si="93"/>
        <v>7.4429765535620907E-3</v>
      </c>
      <c r="G87" s="999">
        <f t="shared" si="93"/>
        <v>7.314033003510842E-3</v>
      </c>
      <c r="H87" s="999">
        <f t="shared" si="93"/>
        <v>7.3139591601741067E-3</v>
      </c>
      <c r="I87" s="999">
        <f t="shared" si="93"/>
        <v>7.1284249236710602E-3</v>
      </c>
      <c r="J87" s="1000">
        <f t="shared" si="94"/>
        <v>6.8705379004753708E-3</v>
      </c>
      <c r="K87" s="1001">
        <f t="shared" ref="K87:N87" si="238">J87</f>
        <v>6.8705379004753708E-3</v>
      </c>
      <c r="L87" s="1001">
        <f t="shared" si="238"/>
        <v>6.8705379004753708E-3</v>
      </c>
      <c r="M87" s="1001">
        <f t="shared" si="238"/>
        <v>6.8705379004753708E-3</v>
      </c>
      <c r="N87" s="1001">
        <f t="shared" si="238"/>
        <v>6.8705379004753708E-3</v>
      </c>
      <c r="O87" s="999">
        <f t="shared" ref="O87:T87" si="239">O38/O$54</f>
        <v>9.6110602860831566E-3</v>
      </c>
      <c r="P87" s="999">
        <f t="shared" si="239"/>
        <v>9.487509844916038E-3</v>
      </c>
      <c r="Q87" s="999">
        <f t="shared" si="239"/>
        <v>9.3275215856347925E-3</v>
      </c>
      <c r="R87" s="999">
        <f t="shared" si="239"/>
        <v>9.2017712697482872E-3</v>
      </c>
      <c r="S87" s="999">
        <f t="shared" si="239"/>
        <v>9.0318775863172818E-3</v>
      </c>
      <c r="T87" s="999">
        <f t="shared" si="239"/>
        <v>8.7714471038346994E-3</v>
      </c>
      <c r="U87" s="1000">
        <f t="shared" si="97"/>
        <v>8.5068681790462786E-3</v>
      </c>
      <c r="V87" s="1001">
        <f t="shared" ref="V87:Y87" si="240">U87</f>
        <v>8.5068681790462786E-3</v>
      </c>
      <c r="W87" s="1001">
        <f t="shared" si="240"/>
        <v>8.5068681790462786E-3</v>
      </c>
      <c r="X87" s="1001">
        <f t="shared" si="240"/>
        <v>8.5068681790462786E-3</v>
      </c>
      <c r="Y87" s="1001">
        <f t="shared" si="240"/>
        <v>8.5068681790462786E-3</v>
      </c>
      <c r="Z87" s="999">
        <f t="shared" ref="Z87:AE87" si="241">Z38/Z$54</f>
        <v>9.4584655581214736E-3</v>
      </c>
      <c r="AA87" s="999">
        <f t="shared" si="241"/>
        <v>9.3192691636309419E-3</v>
      </c>
      <c r="AB87" s="999">
        <f t="shared" si="241"/>
        <v>9.320078791455572E-3</v>
      </c>
      <c r="AC87" s="999">
        <f t="shared" si="241"/>
        <v>9.3244060167945991E-3</v>
      </c>
      <c r="AD87" s="999">
        <f t="shared" si="241"/>
        <v>9.1363377534005915E-3</v>
      </c>
      <c r="AE87" s="999">
        <f t="shared" si="241"/>
        <v>9.1360738178558592E-3</v>
      </c>
      <c r="AF87" s="1000">
        <f t="shared" si="100"/>
        <v>9.0051837831604947E-3</v>
      </c>
      <c r="AG87" s="1001">
        <f t="shared" ref="AG87:AJ87" si="242">AF87</f>
        <v>9.0051837831604947E-3</v>
      </c>
      <c r="AH87" s="1001">
        <f t="shared" si="242"/>
        <v>9.0051837831604947E-3</v>
      </c>
      <c r="AI87" s="1001">
        <f t="shared" si="242"/>
        <v>9.0051837831604947E-3</v>
      </c>
      <c r="AJ87" s="1001">
        <f t="shared" si="242"/>
        <v>9.0051837831604947E-3</v>
      </c>
      <c r="AK87" s="1003"/>
    </row>
    <row r="88" spans="1:37" x14ac:dyDescent="0.25">
      <c r="A88" s="641">
        <f t="shared" si="102"/>
        <v>31</v>
      </c>
      <c r="B88" s="738" t="s">
        <v>307</v>
      </c>
      <c r="C88" s="911" t="s">
        <v>526</v>
      </c>
      <c r="D88" s="999">
        <f t="shared" si="93"/>
        <v>1.5446983621994462E-2</v>
      </c>
      <c r="E88" s="999">
        <f t="shared" si="93"/>
        <v>1.4868379152956161E-2</v>
      </c>
      <c r="F88" s="999">
        <f t="shared" si="93"/>
        <v>1.4384268881509617E-2</v>
      </c>
      <c r="G88" s="999">
        <f t="shared" si="93"/>
        <v>1.4022106877370349E-2</v>
      </c>
      <c r="H88" s="999">
        <f t="shared" si="93"/>
        <v>1.3774978476596131E-2</v>
      </c>
      <c r="I88" s="999">
        <f t="shared" si="93"/>
        <v>1.3482364656078523E-2</v>
      </c>
      <c r="J88" s="1000">
        <f t="shared" si="94"/>
        <v>1.2598573662057633E-2</v>
      </c>
      <c r="K88" s="1001">
        <f t="shared" ref="K88:N88" si="243">J88</f>
        <v>1.2598573662057633E-2</v>
      </c>
      <c r="L88" s="1001">
        <f t="shared" si="243"/>
        <v>1.2598573662057633E-2</v>
      </c>
      <c r="M88" s="1001">
        <f t="shared" si="243"/>
        <v>1.2598573662057633E-2</v>
      </c>
      <c r="N88" s="1001">
        <f t="shared" si="243"/>
        <v>1.2598573662057633E-2</v>
      </c>
      <c r="O88" s="999">
        <f t="shared" ref="O88:T88" si="244">O39/O$54</f>
        <v>1.7003394351866895E-2</v>
      </c>
      <c r="P88" s="999">
        <f t="shared" si="244"/>
        <v>1.6807188673212903E-2</v>
      </c>
      <c r="Q88" s="999">
        <f t="shared" si="244"/>
        <v>1.6642811823460703E-2</v>
      </c>
      <c r="R88" s="999">
        <f t="shared" si="244"/>
        <v>1.6551792903169518E-2</v>
      </c>
      <c r="S88" s="999">
        <f t="shared" si="244"/>
        <v>1.638019731983361E-2</v>
      </c>
      <c r="T88" s="999">
        <f t="shared" si="244"/>
        <v>1.6232093771397487E-2</v>
      </c>
      <c r="U88" s="1000">
        <f t="shared" si="97"/>
        <v>1.5930677955561801E-2</v>
      </c>
      <c r="V88" s="1001">
        <f t="shared" ref="V88:Y88" si="245">U88</f>
        <v>1.5930677955561801E-2</v>
      </c>
      <c r="W88" s="1001">
        <f t="shared" si="245"/>
        <v>1.5930677955561801E-2</v>
      </c>
      <c r="X88" s="1001">
        <f t="shared" si="245"/>
        <v>1.5930677955561801E-2</v>
      </c>
      <c r="Y88" s="1001">
        <f t="shared" si="245"/>
        <v>1.5930677955561801E-2</v>
      </c>
      <c r="Z88" s="999">
        <f t="shared" ref="Z88:AE88" si="246">Z39/Z$54</f>
        <v>1.5427225362471647E-2</v>
      </c>
      <c r="AA88" s="999">
        <f t="shared" si="246"/>
        <v>1.5193622277809342E-2</v>
      </c>
      <c r="AB88" s="999">
        <f t="shared" si="246"/>
        <v>1.4904972497081089E-2</v>
      </c>
      <c r="AC88" s="999">
        <f t="shared" si="246"/>
        <v>1.4668603853715285E-2</v>
      </c>
      <c r="AD88" s="999">
        <f t="shared" si="246"/>
        <v>1.450629814898512E-2</v>
      </c>
      <c r="AE88" s="999">
        <f t="shared" si="246"/>
        <v>1.4418183015208221E-2</v>
      </c>
      <c r="AF88" s="1000">
        <f t="shared" si="100"/>
        <v>1.390897978927752E-2</v>
      </c>
      <c r="AG88" s="1001">
        <f t="shared" ref="AG88:AJ88" si="247">AF88</f>
        <v>1.390897978927752E-2</v>
      </c>
      <c r="AH88" s="1001">
        <f t="shared" si="247"/>
        <v>1.390897978927752E-2</v>
      </c>
      <c r="AI88" s="1001">
        <f t="shared" si="247"/>
        <v>1.390897978927752E-2</v>
      </c>
      <c r="AJ88" s="1001">
        <f t="shared" si="247"/>
        <v>1.390897978927752E-2</v>
      </c>
      <c r="AK88" s="1003"/>
    </row>
    <row r="89" spans="1:37" x14ac:dyDescent="0.25">
      <c r="A89" s="641">
        <f t="shared" si="102"/>
        <v>32</v>
      </c>
      <c r="B89" s="738" t="s">
        <v>305</v>
      </c>
      <c r="C89" s="911" t="s">
        <v>527</v>
      </c>
      <c r="D89" s="999">
        <f t="shared" si="93"/>
        <v>1.862575845035392E-2</v>
      </c>
      <c r="E89" s="999">
        <f t="shared" si="93"/>
        <v>1.9260163464600362E-2</v>
      </c>
      <c r="F89" s="999">
        <f t="shared" si="93"/>
        <v>2.0194780891405275E-2</v>
      </c>
      <c r="G89" s="999">
        <f t="shared" si="93"/>
        <v>2.118199238298743E-2</v>
      </c>
      <c r="H89" s="999">
        <f t="shared" si="93"/>
        <v>2.2277722543999703E-2</v>
      </c>
      <c r="I89" s="999">
        <f t="shared" si="93"/>
        <v>2.3118646389555512E-2</v>
      </c>
      <c r="J89" s="1000">
        <f t="shared" si="94"/>
        <v>2.4955638627608856E-2</v>
      </c>
      <c r="K89" s="1001">
        <f t="shared" ref="K89:N89" si="248">J89</f>
        <v>2.4955638627608856E-2</v>
      </c>
      <c r="L89" s="1001">
        <f t="shared" si="248"/>
        <v>2.4955638627608856E-2</v>
      </c>
      <c r="M89" s="1001">
        <f t="shared" si="248"/>
        <v>2.4955638627608856E-2</v>
      </c>
      <c r="N89" s="1001">
        <f t="shared" si="248"/>
        <v>2.4955638627608856E-2</v>
      </c>
      <c r="O89" s="999">
        <f t="shared" ref="O89:T89" si="249">O40/O$54</f>
        <v>1.5287408408074625E-2</v>
      </c>
      <c r="P89" s="999">
        <f t="shared" si="249"/>
        <v>1.5622766211295075E-2</v>
      </c>
      <c r="Q89" s="999">
        <f t="shared" si="249"/>
        <v>1.6376035404039029E-2</v>
      </c>
      <c r="R89" s="999">
        <f t="shared" si="249"/>
        <v>1.7044109032443008E-2</v>
      </c>
      <c r="S89" s="999">
        <f t="shared" si="249"/>
        <v>1.791406550816485E-2</v>
      </c>
      <c r="T89" s="999">
        <f t="shared" si="249"/>
        <v>1.856230542101232E-2</v>
      </c>
      <c r="U89" s="1000">
        <f t="shared" si="97"/>
        <v>1.9876087986838042E-2</v>
      </c>
      <c r="V89" s="1001">
        <f t="shared" ref="V89:Y89" si="250">U89</f>
        <v>1.9876087986838042E-2</v>
      </c>
      <c r="W89" s="1001">
        <f t="shared" si="250"/>
        <v>1.9876087986838042E-2</v>
      </c>
      <c r="X89" s="1001">
        <f t="shared" si="250"/>
        <v>1.9876087986838042E-2</v>
      </c>
      <c r="Y89" s="1001">
        <f t="shared" si="250"/>
        <v>1.9876087986838042E-2</v>
      </c>
      <c r="Z89" s="999">
        <f t="shared" ref="Z89:AE89" si="251">Z40/Z$54</f>
        <v>1.0551409511955521E-2</v>
      </c>
      <c r="AA89" s="999">
        <f t="shared" si="251"/>
        <v>1.0794927232575538E-2</v>
      </c>
      <c r="AB89" s="999">
        <f t="shared" si="251"/>
        <v>1.1208110103650108E-2</v>
      </c>
      <c r="AC89" s="999">
        <f t="shared" si="251"/>
        <v>1.1737423100955555E-2</v>
      </c>
      <c r="AD89" s="999">
        <f t="shared" si="251"/>
        <v>1.2287327353092133E-2</v>
      </c>
      <c r="AE89" s="999">
        <f t="shared" si="251"/>
        <v>1.2445621622716615E-2</v>
      </c>
      <c r="AF89" s="1000">
        <f t="shared" si="100"/>
        <v>1.3365538847690206E-2</v>
      </c>
      <c r="AG89" s="1001">
        <f t="shared" ref="AG89:AJ89" si="252">AF89</f>
        <v>1.3365538847690206E-2</v>
      </c>
      <c r="AH89" s="1001">
        <f t="shared" si="252"/>
        <v>1.3365538847690206E-2</v>
      </c>
      <c r="AI89" s="1001">
        <f t="shared" si="252"/>
        <v>1.3365538847690206E-2</v>
      </c>
      <c r="AJ89" s="1001">
        <f t="shared" si="252"/>
        <v>1.3365538847690206E-2</v>
      </c>
      <c r="AK89" s="1003"/>
    </row>
    <row r="90" spans="1:37" x14ac:dyDescent="0.25">
      <c r="A90" s="641">
        <f t="shared" si="102"/>
        <v>33</v>
      </c>
      <c r="B90" s="738" t="s">
        <v>305</v>
      </c>
      <c r="C90" s="911" t="s">
        <v>528</v>
      </c>
      <c r="D90" s="999">
        <f t="shared" si="93"/>
        <v>1.3427996095028077E-2</v>
      </c>
      <c r="E90" s="999">
        <f t="shared" si="93"/>
        <v>1.3671584757456745E-2</v>
      </c>
      <c r="F90" s="999">
        <f t="shared" si="93"/>
        <v>1.3723319822366622E-2</v>
      </c>
      <c r="G90" s="999">
        <f t="shared" si="93"/>
        <v>1.3976925714194592E-2</v>
      </c>
      <c r="H90" s="999">
        <f t="shared" si="93"/>
        <v>1.4318727626988083E-2</v>
      </c>
      <c r="I90" s="999">
        <f t="shared" si="93"/>
        <v>1.4351684768721335E-2</v>
      </c>
      <c r="J90" s="1000">
        <f t="shared" si="94"/>
        <v>1.4787725047268718E-2</v>
      </c>
      <c r="K90" s="1001">
        <f t="shared" ref="K90:N90" si="253">J90</f>
        <v>1.4787725047268718E-2</v>
      </c>
      <c r="L90" s="1001">
        <f t="shared" si="253"/>
        <v>1.4787725047268718E-2</v>
      </c>
      <c r="M90" s="1001">
        <f t="shared" si="253"/>
        <v>1.4787725047268718E-2</v>
      </c>
      <c r="N90" s="1001">
        <f t="shared" si="253"/>
        <v>1.4787725047268718E-2</v>
      </c>
      <c r="O90" s="999">
        <f t="shared" ref="O90:T90" si="254">O41/O$54</f>
        <v>1.1508306329568481E-2</v>
      </c>
      <c r="P90" s="999">
        <f t="shared" si="254"/>
        <v>1.1682200478447757E-2</v>
      </c>
      <c r="Q90" s="999">
        <f t="shared" si="254"/>
        <v>1.1875060880309532E-2</v>
      </c>
      <c r="R90" s="999">
        <f t="shared" si="254"/>
        <v>1.2080885848537563E-2</v>
      </c>
      <c r="S90" s="999">
        <f t="shared" si="254"/>
        <v>1.2371039197951957E-2</v>
      </c>
      <c r="T90" s="999">
        <f t="shared" si="254"/>
        <v>1.2548681396106209E-2</v>
      </c>
      <c r="U90" s="1000">
        <f t="shared" si="97"/>
        <v>1.2971999709461168E-2</v>
      </c>
      <c r="V90" s="1001">
        <f t="shared" ref="V90:Y90" si="255">U90</f>
        <v>1.2971999709461168E-2</v>
      </c>
      <c r="W90" s="1001">
        <f t="shared" si="255"/>
        <v>1.2971999709461168E-2</v>
      </c>
      <c r="X90" s="1001">
        <f t="shared" si="255"/>
        <v>1.2971999709461168E-2</v>
      </c>
      <c r="Y90" s="1001">
        <f t="shared" si="255"/>
        <v>1.2971999709461168E-2</v>
      </c>
      <c r="Z90" s="999">
        <f t="shared" ref="Z90:AE90" si="256">Z41/Z$54</f>
        <v>1.0055084375273237E-2</v>
      </c>
      <c r="AA90" s="999">
        <f t="shared" si="256"/>
        <v>1.0095660691194126E-2</v>
      </c>
      <c r="AB90" s="999">
        <f t="shared" si="256"/>
        <v>1.0224494332073794E-2</v>
      </c>
      <c r="AC90" s="999">
        <f t="shared" si="256"/>
        <v>1.0259132634659053E-2</v>
      </c>
      <c r="AD90" s="999">
        <f t="shared" si="256"/>
        <v>1.0359452841125267E-2</v>
      </c>
      <c r="AE90" s="999">
        <f t="shared" si="256"/>
        <v>1.036417686709646E-2</v>
      </c>
      <c r="AF90" s="1000">
        <f t="shared" si="100"/>
        <v>1.0531237836476776E-2</v>
      </c>
      <c r="AG90" s="1001">
        <f t="shared" ref="AG90:AJ90" si="257">AF90</f>
        <v>1.0531237836476776E-2</v>
      </c>
      <c r="AH90" s="1001">
        <f t="shared" si="257"/>
        <v>1.0531237836476776E-2</v>
      </c>
      <c r="AI90" s="1001">
        <f t="shared" si="257"/>
        <v>1.0531237836476776E-2</v>
      </c>
      <c r="AJ90" s="1001">
        <f t="shared" si="257"/>
        <v>1.0531237836476776E-2</v>
      </c>
      <c r="AK90" s="1003"/>
    </row>
    <row r="91" spans="1:37" x14ac:dyDescent="0.25">
      <c r="A91" s="641">
        <f t="shared" si="102"/>
        <v>34</v>
      </c>
      <c r="B91" s="738" t="s">
        <v>306</v>
      </c>
      <c r="C91" s="911" t="s">
        <v>529</v>
      </c>
      <c r="D91" s="999">
        <f t="shared" si="93"/>
        <v>1.5502844936969816E-2</v>
      </c>
      <c r="E91" s="999">
        <f t="shared" si="93"/>
        <v>1.5200084916675512E-2</v>
      </c>
      <c r="F91" s="999">
        <f t="shared" si="93"/>
        <v>1.4785085379222841E-2</v>
      </c>
      <c r="G91" s="999">
        <f t="shared" si="93"/>
        <v>1.4625408291540758E-2</v>
      </c>
      <c r="H91" s="999">
        <f t="shared" si="93"/>
        <v>1.4454664914586071E-2</v>
      </c>
      <c r="I91" s="999">
        <f t="shared" si="93"/>
        <v>1.424631263385554E-2</v>
      </c>
      <c r="J91" s="1000">
        <f t="shared" si="94"/>
        <v>1.3686580357584188E-2</v>
      </c>
      <c r="K91" s="1001">
        <f t="shared" ref="K91:N91" si="258">J91</f>
        <v>1.3686580357584188E-2</v>
      </c>
      <c r="L91" s="1001">
        <f t="shared" si="258"/>
        <v>1.3686580357584188E-2</v>
      </c>
      <c r="M91" s="1001">
        <f t="shared" si="258"/>
        <v>1.3686580357584188E-2</v>
      </c>
      <c r="N91" s="1001">
        <f t="shared" si="258"/>
        <v>1.3686580357584188E-2</v>
      </c>
      <c r="O91" s="999">
        <f t="shared" ref="O91:T91" si="259">O42/O$54</f>
        <v>1.4664968065732436E-2</v>
      </c>
      <c r="P91" s="999">
        <f t="shared" si="259"/>
        <v>1.4534518506709272E-2</v>
      </c>
      <c r="Q91" s="999">
        <f t="shared" si="259"/>
        <v>1.4413824634871715E-2</v>
      </c>
      <c r="R91" s="999">
        <f t="shared" si="259"/>
        <v>1.4286960655661814E-2</v>
      </c>
      <c r="S91" s="999">
        <f t="shared" si="259"/>
        <v>1.4184448325955556E-2</v>
      </c>
      <c r="T91" s="999">
        <f t="shared" si="259"/>
        <v>1.4019159518007944E-2</v>
      </c>
      <c r="U91" s="1000">
        <f t="shared" si="97"/>
        <v>1.3784145827239691E-2</v>
      </c>
      <c r="V91" s="1001">
        <f t="shared" ref="V91:Y91" si="260">U91</f>
        <v>1.3784145827239691E-2</v>
      </c>
      <c r="W91" s="1001">
        <f t="shared" si="260"/>
        <v>1.3784145827239691E-2</v>
      </c>
      <c r="X91" s="1001">
        <f t="shared" si="260"/>
        <v>1.3784145827239691E-2</v>
      </c>
      <c r="Y91" s="1001">
        <f t="shared" si="260"/>
        <v>1.3784145827239691E-2</v>
      </c>
      <c r="Z91" s="999">
        <f t="shared" ref="Z91:AE91" si="261">Z42/Z$54</f>
        <v>1.4043686898559371E-2</v>
      </c>
      <c r="AA91" s="999">
        <f t="shared" si="261"/>
        <v>1.3975047496137323E-2</v>
      </c>
      <c r="AB91" s="999">
        <f t="shared" si="261"/>
        <v>1.4041434495021883E-2</v>
      </c>
      <c r="AC91" s="999">
        <f t="shared" si="261"/>
        <v>1.4119959969316583E-2</v>
      </c>
      <c r="AD91" s="999">
        <f t="shared" si="261"/>
        <v>1.4133490627465701E-2</v>
      </c>
      <c r="AE91" s="999">
        <f t="shared" si="261"/>
        <v>1.4132047665591337E-2</v>
      </c>
      <c r="AF91" s="1000">
        <f t="shared" si="100"/>
        <v>1.4202291120552844E-2</v>
      </c>
      <c r="AG91" s="1001">
        <f t="shared" ref="AG91:AJ91" si="262">AF91</f>
        <v>1.4202291120552844E-2</v>
      </c>
      <c r="AH91" s="1001">
        <f t="shared" si="262"/>
        <v>1.4202291120552844E-2</v>
      </c>
      <c r="AI91" s="1001">
        <f t="shared" si="262"/>
        <v>1.4202291120552844E-2</v>
      </c>
      <c r="AJ91" s="1001">
        <f t="shared" si="262"/>
        <v>1.4202291120552844E-2</v>
      </c>
      <c r="AK91" s="1003"/>
    </row>
    <row r="92" spans="1:37" x14ac:dyDescent="0.25">
      <c r="A92" s="641">
        <f t="shared" si="102"/>
        <v>35</v>
      </c>
      <c r="B92" s="738" t="s">
        <v>308</v>
      </c>
      <c r="C92" s="911" t="s">
        <v>530</v>
      </c>
      <c r="D92" s="999">
        <f t="shared" si="93"/>
        <v>3.8730511716245802E-3</v>
      </c>
      <c r="E92" s="999">
        <f t="shared" si="93"/>
        <v>4.0176202101687717E-3</v>
      </c>
      <c r="F92" s="999">
        <f t="shared" si="93"/>
        <v>4.2284813301798896E-3</v>
      </c>
      <c r="G92" s="999">
        <f t="shared" si="93"/>
        <v>4.3533379577582699E-3</v>
      </c>
      <c r="H92" s="999">
        <f t="shared" si="93"/>
        <v>4.4592761206163553E-3</v>
      </c>
      <c r="I92" s="999">
        <f t="shared" si="93"/>
        <v>4.7891635296504016E-3</v>
      </c>
      <c r="J92" s="1000">
        <f t="shared" si="94"/>
        <v>5.0621570820204576E-3</v>
      </c>
      <c r="K92" s="1001">
        <f t="shared" ref="K92:N92" si="263">J92</f>
        <v>5.0621570820204576E-3</v>
      </c>
      <c r="L92" s="1001">
        <f t="shared" si="263"/>
        <v>5.0621570820204576E-3</v>
      </c>
      <c r="M92" s="1001">
        <f t="shared" si="263"/>
        <v>5.0621570820204576E-3</v>
      </c>
      <c r="N92" s="1001">
        <f t="shared" si="263"/>
        <v>5.0621570820204576E-3</v>
      </c>
      <c r="O92" s="999">
        <f t="shared" ref="O92:T92" si="264">O43/O$54</f>
        <v>4.0877572482664864E-3</v>
      </c>
      <c r="P92" s="999">
        <f t="shared" si="264"/>
        <v>4.6770390998042716E-3</v>
      </c>
      <c r="Q92" s="999">
        <f t="shared" si="264"/>
        <v>4.8546287902654691E-3</v>
      </c>
      <c r="R92" s="999">
        <f t="shared" si="264"/>
        <v>5.0299930025230087E-3</v>
      </c>
      <c r="S92" s="999">
        <f t="shared" si="264"/>
        <v>5.1543742295716444E-3</v>
      </c>
      <c r="T92" s="999">
        <f t="shared" si="264"/>
        <v>5.3676962118498883E-3</v>
      </c>
      <c r="U92" s="1000">
        <f t="shared" si="97"/>
        <v>5.8913944747890357E-3</v>
      </c>
      <c r="V92" s="1001">
        <f t="shared" ref="V92:Y92" si="265">U92</f>
        <v>5.8913944747890357E-3</v>
      </c>
      <c r="W92" s="1001">
        <f t="shared" si="265"/>
        <v>5.8913944747890357E-3</v>
      </c>
      <c r="X92" s="1001">
        <f t="shared" si="265"/>
        <v>5.8913944747890357E-3</v>
      </c>
      <c r="Y92" s="1001">
        <f t="shared" si="265"/>
        <v>5.8913944747890357E-3</v>
      </c>
      <c r="Z92" s="999">
        <f t="shared" ref="Z92:AE92" si="266">Z43/Z$54</f>
        <v>4.461782964475464E-3</v>
      </c>
      <c r="AA92" s="999">
        <f t="shared" si="266"/>
        <v>4.7791783103972195E-3</v>
      </c>
      <c r="AB92" s="999">
        <f t="shared" si="266"/>
        <v>4.8797561654824956E-3</v>
      </c>
      <c r="AC92" s="999">
        <f t="shared" si="266"/>
        <v>4.9327149236216596E-3</v>
      </c>
      <c r="AD92" s="999">
        <f t="shared" si="266"/>
        <v>5.1529149207273318E-3</v>
      </c>
      <c r="AE92" s="999">
        <f t="shared" si="266"/>
        <v>5.2593196562324331E-3</v>
      </c>
      <c r="AF92" s="1000">
        <f t="shared" si="100"/>
        <v>5.5746111820307864E-3</v>
      </c>
      <c r="AG92" s="1001">
        <f t="shared" ref="AG92:AJ92" si="267">AF92</f>
        <v>5.5746111820307864E-3</v>
      </c>
      <c r="AH92" s="1001">
        <f t="shared" si="267"/>
        <v>5.5746111820307864E-3</v>
      </c>
      <c r="AI92" s="1001">
        <f t="shared" si="267"/>
        <v>5.5746111820307864E-3</v>
      </c>
      <c r="AJ92" s="1001">
        <f t="shared" si="267"/>
        <v>5.5746111820307864E-3</v>
      </c>
      <c r="AK92" s="1003"/>
    </row>
    <row r="93" spans="1:37" x14ac:dyDescent="0.25">
      <c r="A93" s="641">
        <f t="shared" si="102"/>
        <v>36</v>
      </c>
      <c r="B93" s="738" t="s">
        <v>305</v>
      </c>
      <c r="C93" s="911" t="s">
        <v>531</v>
      </c>
      <c r="D93" s="999">
        <f t="shared" si="93"/>
        <v>1.7777198475252106E-2</v>
      </c>
      <c r="E93" s="999">
        <f t="shared" si="93"/>
        <v>1.833138732618618E-2</v>
      </c>
      <c r="F93" s="999">
        <f t="shared" si="93"/>
        <v>1.8809176839707908E-2</v>
      </c>
      <c r="G93" s="999">
        <f t="shared" si="93"/>
        <v>1.8933565086123271E-2</v>
      </c>
      <c r="H93" s="999">
        <f t="shared" si="93"/>
        <v>1.953498785893441E-2</v>
      </c>
      <c r="I93" s="999">
        <f t="shared" si="93"/>
        <v>1.9844207298600921E-2</v>
      </c>
      <c r="J93" s="1000">
        <f t="shared" si="94"/>
        <v>2.0680783894886146E-2</v>
      </c>
      <c r="K93" s="1001">
        <f t="shared" ref="K93:N93" si="268">J93</f>
        <v>2.0680783894886146E-2</v>
      </c>
      <c r="L93" s="1001">
        <f t="shared" si="268"/>
        <v>2.0680783894886146E-2</v>
      </c>
      <c r="M93" s="1001">
        <f t="shared" si="268"/>
        <v>2.0680783894886146E-2</v>
      </c>
      <c r="N93" s="1001">
        <f t="shared" si="268"/>
        <v>2.0680783894886146E-2</v>
      </c>
      <c r="O93" s="999">
        <f t="shared" ref="O93:T93" si="269">O44/O$54</f>
        <v>1.5502013526107439E-2</v>
      </c>
      <c r="P93" s="999">
        <f t="shared" si="269"/>
        <v>1.5820314361490586E-2</v>
      </c>
      <c r="Q93" s="999">
        <f t="shared" si="269"/>
        <v>1.5957442140670151E-2</v>
      </c>
      <c r="R93" s="999">
        <f t="shared" si="269"/>
        <v>1.6003390126257275E-2</v>
      </c>
      <c r="S93" s="999">
        <f t="shared" si="269"/>
        <v>1.6285514098331681E-2</v>
      </c>
      <c r="T93" s="999">
        <f t="shared" si="269"/>
        <v>1.6396282126112896E-2</v>
      </c>
      <c r="U93" s="1000">
        <f t="shared" si="97"/>
        <v>1.6754388135998444E-2</v>
      </c>
      <c r="V93" s="1001">
        <f t="shared" ref="V93:Y93" si="270">U93</f>
        <v>1.6754388135998444E-2</v>
      </c>
      <c r="W93" s="1001">
        <f t="shared" si="270"/>
        <v>1.6754388135998444E-2</v>
      </c>
      <c r="X93" s="1001">
        <f t="shared" si="270"/>
        <v>1.6754388135998444E-2</v>
      </c>
      <c r="Y93" s="1001">
        <f t="shared" si="270"/>
        <v>1.6754388135998444E-2</v>
      </c>
      <c r="Z93" s="999">
        <f t="shared" ref="Z93:AE93" si="271">Z44/Z$54</f>
        <v>1.3423923385914653E-2</v>
      </c>
      <c r="AA93" s="999">
        <f t="shared" si="271"/>
        <v>1.3707680877373844E-2</v>
      </c>
      <c r="AB93" s="999">
        <f t="shared" si="271"/>
        <v>1.3814053186787358E-2</v>
      </c>
      <c r="AC93" s="999">
        <f t="shared" si="271"/>
        <v>1.3934538656533688E-2</v>
      </c>
      <c r="AD93" s="999">
        <f t="shared" si="271"/>
        <v>1.4115616294242166E-2</v>
      </c>
      <c r="AE93" s="999">
        <f t="shared" si="271"/>
        <v>1.4170030234124553E-2</v>
      </c>
      <c r="AF93" s="1000">
        <f t="shared" si="100"/>
        <v>1.4513451396104771E-2</v>
      </c>
      <c r="AG93" s="1001">
        <f t="shared" ref="AG93:AJ93" si="272">AF93</f>
        <v>1.4513451396104771E-2</v>
      </c>
      <c r="AH93" s="1001">
        <f t="shared" si="272"/>
        <v>1.4513451396104771E-2</v>
      </c>
      <c r="AI93" s="1001">
        <f t="shared" si="272"/>
        <v>1.4513451396104771E-2</v>
      </c>
      <c r="AJ93" s="1001">
        <f t="shared" si="272"/>
        <v>1.4513451396104771E-2</v>
      </c>
      <c r="AK93" s="1003"/>
    </row>
    <row r="94" spans="1:37" x14ac:dyDescent="0.25">
      <c r="A94" s="641">
        <f t="shared" si="102"/>
        <v>37</v>
      </c>
      <c r="B94" s="738" t="s">
        <v>308</v>
      </c>
      <c r="C94" s="911" t="s">
        <v>532</v>
      </c>
      <c r="D94" s="999">
        <f t="shared" si="93"/>
        <v>9.6959282421508197E-3</v>
      </c>
      <c r="E94" s="999">
        <f t="shared" si="93"/>
        <v>9.7256129922513538E-3</v>
      </c>
      <c r="F94" s="999">
        <f t="shared" si="93"/>
        <v>9.7762063647536309E-3</v>
      </c>
      <c r="G94" s="999">
        <f t="shared" si="93"/>
        <v>9.6980037899022757E-3</v>
      </c>
      <c r="H94" s="999">
        <f t="shared" si="93"/>
        <v>9.7101870337151126E-3</v>
      </c>
      <c r="I94" s="999">
        <f t="shared" si="93"/>
        <v>9.6784305874233097E-3</v>
      </c>
      <c r="J94" s="1000">
        <f t="shared" si="94"/>
        <v>9.6868083800297211E-3</v>
      </c>
      <c r="K94" s="1001">
        <f t="shared" ref="K94:N94" si="273">J94</f>
        <v>9.6868083800297211E-3</v>
      </c>
      <c r="L94" s="1001">
        <f t="shared" si="273"/>
        <v>9.6868083800297211E-3</v>
      </c>
      <c r="M94" s="1001">
        <f t="shared" si="273"/>
        <v>9.6868083800297211E-3</v>
      </c>
      <c r="N94" s="1001">
        <f t="shared" si="273"/>
        <v>9.6868083800297211E-3</v>
      </c>
      <c r="O94" s="999">
        <f t="shared" ref="O94:T94" si="274">O45/O$54</f>
        <v>9.7170803443941897E-3</v>
      </c>
      <c r="P94" s="999">
        <f t="shared" si="274"/>
        <v>9.6573319389437577E-3</v>
      </c>
      <c r="Q94" s="999">
        <f t="shared" si="274"/>
        <v>9.6776656361257391E-3</v>
      </c>
      <c r="R94" s="999">
        <f t="shared" si="274"/>
        <v>9.6246467876595129E-3</v>
      </c>
      <c r="S94" s="999">
        <f t="shared" si="274"/>
        <v>9.5323460428274748E-3</v>
      </c>
      <c r="T94" s="999">
        <f t="shared" si="274"/>
        <v>9.442634663770216E-3</v>
      </c>
      <c r="U94" s="1000">
        <f t="shared" si="97"/>
        <v>9.3771626481047032E-3</v>
      </c>
      <c r="V94" s="1001">
        <f t="shared" ref="V94:Y94" si="275">U94</f>
        <v>9.3771626481047032E-3</v>
      </c>
      <c r="W94" s="1001">
        <f t="shared" si="275"/>
        <v>9.3771626481047032E-3</v>
      </c>
      <c r="X94" s="1001">
        <f t="shared" si="275"/>
        <v>9.3771626481047032E-3</v>
      </c>
      <c r="Y94" s="1001">
        <f t="shared" si="275"/>
        <v>9.3771626481047032E-3</v>
      </c>
      <c r="Z94" s="999">
        <f t="shared" ref="Z94:AE94" si="276">Z45/Z$54</f>
        <v>9.5510443400932989E-3</v>
      </c>
      <c r="AA94" s="999">
        <f t="shared" si="276"/>
        <v>9.5377899578126327E-3</v>
      </c>
      <c r="AB94" s="999">
        <f t="shared" si="276"/>
        <v>9.4324920224928659E-3</v>
      </c>
      <c r="AC94" s="999">
        <f t="shared" si="276"/>
        <v>9.3853664483944544E-3</v>
      </c>
      <c r="AD94" s="999">
        <f t="shared" si="276"/>
        <v>9.4223270849771341E-3</v>
      </c>
      <c r="AE94" s="999">
        <f t="shared" si="276"/>
        <v>9.5412212155434797E-3</v>
      </c>
      <c r="AF94" s="1000">
        <f t="shared" si="100"/>
        <v>9.421463963863938E-3</v>
      </c>
      <c r="AG94" s="1001">
        <f t="shared" ref="AG94:AJ94" si="277">AF94</f>
        <v>9.421463963863938E-3</v>
      </c>
      <c r="AH94" s="1001">
        <f t="shared" si="277"/>
        <v>9.421463963863938E-3</v>
      </c>
      <c r="AI94" s="1001">
        <f t="shared" si="277"/>
        <v>9.421463963863938E-3</v>
      </c>
      <c r="AJ94" s="1001">
        <f t="shared" si="277"/>
        <v>9.421463963863938E-3</v>
      </c>
      <c r="AK94" s="1003"/>
    </row>
    <row r="95" spans="1:37" x14ac:dyDescent="0.25">
      <c r="A95" s="641">
        <f t="shared" si="102"/>
        <v>38</v>
      </c>
      <c r="B95" s="738" t="s">
        <v>306</v>
      </c>
      <c r="C95" s="911" t="s">
        <v>533</v>
      </c>
      <c r="D95" s="999">
        <f t="shared" si="93"/>
        <v>1.8612458137264552E-2</v>
      </c>
      <c r="E95" s="999">
        <f t="shared" si="93"/>
        <v>1.8365884725612992E-2</v>
      </c>
      <c r="F95" s="999">
        <f t="shared" si="93"/>
        <v>1.8039396810987152E-2</v>
      </c>
      <c r="G95" s="999">
        <f t="shared" si="93"/>
        <v>1.8013995529722562E-2</v>
      </c>
      <c r="H95" s="999">
        <f t="shared" si="93"/>
        <v>1.8026350510297915E-2</v>
      </c>
      <c r="I95" s="999">
        <f t="shared" si="93"/>
        <v>1.7710421567568566E-2</v>
      </c>
      <c r="J95" s="1000">
        <f t="shared" si="94"/>
        <v>1.741397481860596E-2</v>
      </c>
      <c r="K95" s="1001">
        <f t="shared" ref="K95:N95" si="278">J95</f>
        <v>1.741397481860596E-2</v>
      </c>
      <c r="L95" s="1001">
        <f t="shared" si="278"/>
        <v>1.741397481860596E-2</v>
      </c>
      <c r="M95" s="1001">
        <f t="shared" si="278"/>
        <v>1.741397481860596E-2</v>
      </c>
      <c r="N95" s="1001">
        <f t="shared" si="278"/>
        <v>1.741397481860596E-2</v>
      </c>
      <c r="O95" s="999">
        <f t="shared" ref="O95:T95" si="279">O46/O$54</f>
        <v>1.9346095640352601E-2</v>
      </c>
      <c r="P95" s="999">
        <f t="shared" si="279"/>
        <v>1.911364997067103E-2</v>
      </c>
      <c r="Q95" s="999">
        <f t="shared" si="279"/>
        <v>1.8971840169332822E-2</v>
      </c>
      <c r="R95" s="999">
        <f t="shared" si="279"/>
        <v>1.8902980782755936E-2</v>
      </c>
      <c r="S95" s="999">
        <f t="shared" si="279"/>
        <v>1.8724734233214694E-2</v>
      </c>
      <c r="T95" s="999">
        <f t="shared" si="279"/>
        <v>1.8434202418981617E-2</v>
      </c>
      <c r="U95" s="1000">
        <f t="shared" si="97"/>
        <v>1.8170503092757972E-2</v>
      </c>
      <c r="V95" s="1001">
        <f t="shared" ref="V95:Y95" si="280">U95</f>
        <v>1.8170503092757972E-2</v>
      </c>
      <c r="W95" s="1001">
        <f t="shared" si="280"/>
        <v>1.8170503092757972E-2</v>
      </c>
      <c r="X95" s="1001">
        <f t="shared" si="280"/>
        <v>1.8170503092757972E-2</v>
      </c>
      <c r="Y95" s="1001">
        <f t="shared" si="280"/>
        <v>1.8170503092757972E-2</v>
      </c>
      <c r="Z95" s="999">
        <f t="shared" ref="Z95:AE95" si="281">Z46/Z$54</f>
        <v>1.9657561372017549E-2</v>
      </c>
      <c r="AA95" s="999">
        <f t="shared" si="281"/>
        <v>1.9566608994315889E-2</v>
      </c>
      <c r="AB95" s="999">
        <f t="shared" si="281"/>
        <v>1.9478147123370967E-2</v>
      </c>
      <c r="AC95" s="999">
        <f t="shared" si="281"/>
        <v>1.9527658255820451E-2</v>
      </c>
      <c r="AD95" s="999">
        <f t="shared" si="281"/>
        <v>1.9574948355944366E-2</v>
      </c>
      <c r="AE95" s="999">
        <f t="shared" si="281"/>
        <v>1.9593941020667582E-2</v>
      </c>
      <c r="AF95" s="1000">
        <f t="shared" si="100"/>
        <v>1.9535161051002788E-2</v>
      </c>
      <c r="AG95" s="1001">
        <f t="shared" ref="AG95:AJ95" si="282">AF95</f>
        <v>1.9535161051002788E-2</v>
      </c>
      <c r="AH95" s="1001">
        <f t="shared" si="282"/>
        <v>1.9535161051002788E-2</v>
      </c>
      <c r="AI95" s="1001">
        <f t="shared" si="282"/>
        <v>1.9535161051002788E-2</v>
      </c>
      <c r="AJ95" s="1001">
        <f t="shared" si="282"/>
        <v>1.9535161051002788E-2</v>
      </c>
      <c r="AK95" s="1003"/>
    </row>
    <row r="96" spans="1:37" x14ac:dyDescent="0.25">
      <c r="A96" s="641">
        <f t="shared" si="102"/>
        <v>39</v>
      </c>
      <c r="B96" s="738" t="s">
        <v>306</v>
      </c>
      <c r="C96" s="911" t="s">
        <v>534</v>
      </c>
      <c r="D96" s="999">
        <f t="shared" si="93"/>
        <v>2.473858234622843E-2</v>
      </c>
      <c r="E96" s="999">
        <f t="shared" si="93"/>
        <v>2.4644411421292856E-2</v>
      </c>
      <c r="F96" s="999">
        <f t="shared" si="93"/>
        <v>2.4566600571760751E-2</v>
      </c>
      <c r="G96" s="999">
        <f t="shared" si="93"/>
        <v>2.470346539521558E-2</v>
      </c>
      <c r="H96" s="999">
        <f t="shared" si="93"/>
        <v>2.465529235845863E-2</v>
      </c>
      <c r="I96" s="999">
        <f t="shared" si="93"/>
        <v>2.4649176648481191E-2</v>
      </c>
      <c r="J96" s="1000">
        <f t="shared" si="94"/>
        <v>2.4623906870943527E-2</v>
      </c>
      <c r="K96" s="1001">
        <f t="shared" ref="K96:N96" si="283">J96</f>
        <v>2.4623906870943527E-2</v>
      </c>
      <c r="L96" s="1001">
        <f t="shared" si="283"/>
        <v>2.4623906870943527E-2</v>
      </c>
      <c r="M96" s="1001">
        <f t="shared" si="283"/>
        <v>2.4623906870943527E-2</v>
      </c>
      <c r="N96" s="1001">
        <f t="shared" si="283"/>
        <v>2.4623906870943527E-2</v>
      </c>
      <c r="O96" s="999">
        <f t="shared" ref="O96:T96" si="284">O47/O$54</f>
        <v>2.3192742756008515E-2</v>
      </c>
      <c r="P96" s="999">
        <f t="shared" si="284"/>
        <v>2.3178116517018166E-2</v>
      </c>
      <c r="Q96" s="999">
        <f t="shared" si="284"/>
        <v>2.3176201437257959E-2</v>
      </c>
      <c r="R96" s="999">
        <f t="shared" si="284"/>
        <v>2.3222542915188087E-2</v>
      </c>
      <c r="S96" s="999">
        <f t="shared" si="284"/>
        <v>2.3164926449171792E-2</v>
      </c>
      <c r="T96" s="999">
        <f t="shared" si="284"/>
        <v>2.3146047345786989E-2</v>
      </c>
      <c r="U96" s="1000">
        <f t="shared" si="97"/>
        <v>2.3150948351160733E-2</v>
      </c>
      <c r="V96" s="1001">
        <f t="shared" ref="V96:Y96" si="285">U96</f>
        <v>2.3150948351160733E-2</v>
      </c>
      <c r="W96" s="1001">
        <f t="shared" si="285"/>
        <v>2.3150948351160733E-2</v>
      </c>
      <c r="X96" s="1001">
        <f t="shared" si="285"/>
        <v>2.3150948351160733E-2</v>
      </c>
      <c r="Y96" s="1001">
        <f t="shared" si="285"/>
        <v>2.3150948351160733E-2</v>
      </c>
      <c r="Z96" s="999">
        <f t="shared" ref="Z96:AE96" si="286">Z47/Z$54</f>
        <v>2.2992969155835808E-2</v>
      </c>
      <c r="AA96" s="999">
        <f t="shared" si="286"/>
        <v>2.3044945871113866E-2</v>
      </c>
      <c r="AB96" s="999">
        <f t="shared" si="286"/>
        <v>2.2929744285447851E-2</v>
      </c>
      <c r="AC96" s="999">
        <f t="shared" si="286"/>
        <v>2.2938902407429046E-2</v>
      </c>
      <c r="AD96" s="999">
        <f t="shared" si="286"/>
        <v>2.2884253478472918E-2</v>
      </c>
      <c r="AE96" s="999">
        <f t="shared" si="286"/>
        <v>2.2766751578808767E-2</v>
      </c>
      <c r="AF96" s="1000">
        <f t="shared" si="100"/>
        <v>2.2720031665665302E-2</v>
      </c>
      <c r="AG96" s="1001">
        <f t="shared" ref="AG96:AJ96" si="287">AF96</f>
        <v>2.2720031665665302E-2</v>
      </c>
      <c r="AH96" s="1001">
        <f t="shared" si="287"/>
        <v>2.2720031665665302E-2</v>
      </c>
      <c r="AI96" s="1001">
        <f t="shared" si="287"/>
        <v>2.2720031665665302E-2</v>
      </c>
      <c r="AJ96" s="1001">
        <f t="shared" si="287"/>
        <v>2.2720031665665302E-2</v>
      </c>
      <c r="AK96" s="1003"/>
    </row>
    <row r="97" spans="1:37" x14ac:dyDescent="0.25">
      <c r="A97" s="641">
        <f t="shared" si="102"/>
        <v>40</v>
      </c>
      <c r="B97" s="738" t="s">
        <v>308</v>
      </c>
      <c r="C97" s="911" t="s">
        <v>535</v>
      </c>
      <c r="D97" s="999">
        <f t="shared" si="93"/>
        <v>3.7480282285845008E-3</v>
      </c>
      <c r="E97" s="999">
        <f t="shared" si="93"/>
        <v>3.6408024625835898E-3</v>
      </c>
      <c r="F97" s="999">
        <f t="shared" si="93"/>
        <v>3.6392014461246883E-3</v>
      </c>
      <c r="G97" s="999">
        <f t="shared" si="93"/>
        <v>3.6543587862744942E-3</v>
      </c>
      <c r="H97" s="999">
        <f t="shared" si="93"/>
        <v>3.6729722021574046E-3</v>
      </c>
      <c r="I97" s="999">
        <f t="shared" si="93"/>
        <v>3.7960311585402799E-3</v>
      </c>
      <c r="J97" s="1000">
        <f t="shared" si="94"/>
        <v>3.7371152027753686E-3</v>
      </c>
      <c r="K97" s="1001">
        <f t="shared" ref="K97:N97" si="288">J97</f>
        <v>3.7371152027753686E-3</v>
      </c>
      <c r="L97" s="1001">
        <f t="shared" si="288"/>
        <v>3.7371152027753686E-3</v>
      </c>
      <c r="M97" s="1001">
        <f t="shared" si="288"/>
        <v>3.7371152027753686E-3</v>
      </c>
      <c r="N97" s="1001">
        <f t="shared" si="288"/>
        <v>3.7371152027753686E-3</v>
      </c>
      <c r="O97" s="999">
        <f t="shared" ref="O97:T97" si="289">O48/O$54</f>
        <v>3.9159021537461848E-3</v>
      </c>
      <c r="P97" s="999">
        <f t="shared" si="289"/>
        <v>3.8825143027460059E-3</v>
      </c>
      <c r="Q97" s="999">
        <f t="shared" si="289"/>
        <v>3.8489518933666569E-3</v>
      </c>
      <c r="R97" s="999">
        <f t="shared" si="289"/>
        <v>3.8032088684563353E-3</v>
      </c>
      <c r="S97" s="999">
        <f t="shared" si="289"/>
        <v>3.8369248332448119E-3</v>
      </c>
      <c r="T97" s="999">
        <f t="shared" si="289"/>
        <v>3.774527890820157E-3</v>
      </c>
      <c r="U97" s="1000">
        <f t="shared" si="97"/>
        <v>3.7293224466005553E-3</v>
      </c>
      <c r="V97" s="1001">
        <f t="shared" ref="V97:Y97" si="290">U97</f>
        <v>3.7293224466005553E-3</v>
      </c>
      <c r="W97" s="1001">
        <f t="shared" si="290"/>
        <v>3.7293224466005553E-3</v>
      </c>
      <c r="X97" s="1001">
        <f t="shared" si="290"/>
        <v>3.7293224466005553E-3</v>
      </c>
      <c r="Y97" s="1001">
        <f t="shared" si="290"/>
        <v>3.7293224466005553E-3</v>
      </c>
      <c r="Z97" s="999">
        <f t="shared" ref="Z97:AE97" si="291">Z48/Z$54</f>
        <v>5.0121123906413136E-3</v>
      </c>
      <c r="AA97" s="999">
        <f t="shared" si="291"/>
        <v>4.9848449402152819E-3</v>
      </c>
      <c r="AB97" s="999">
        <f t="shared" si="291"/>
        <v>4.9717306272402811E-3</v>
      </c>
      <c r="AC97" s="999">
        <f t="shared" si="291"/>
        <v>4.9504950495049506E-3</v>
      </c>
      <c r="AD97" s="999">
        <f t="shared" si="291"/>
        <v>4.8822464461995337E-3</v>
      </c>
      <c r="AE97" s="999">
        <f t="shared" si="291"/>
        <v>4.8997513407846695E-3</v>
      </c>
      <c r="AF97" s="1000">
        <f t="shared" si="100"/>
        <v>4.8356607022177825E-3</v>
      </c>
      <c r="AG97" s="1001">
        <f t="shared" ref="AG97:AJ97" si="292">AF97</f>
        <v>4.8356607022177825E-3</v>
      </c>
      <c r="AH97" s="1001">
        <f t="shared" si="292"/>
        <v>4.8356607022177825E-3</v>
      </c>
      <c r="AI97" s="1001">
        <f t="shared" si="292"/>
        <v>4.8356607022177825E-3</v>
      </c>
      <c r="AJ97" s="1001">
        <f t="shared" si="292"/>
        <v>4.8356607022177825E-3</v>
      </c>
      <c r="AK97" s="1003"/>
    </row>
    <row r="98" spans="1:37" x14ac:dyDescent="0.25">
      <c r="A98" s="641">
        <f t="shared" si="102"/>
        <v>41</v>
      </c>
      <c r="B98" s="738" t="s">
        <v>308</v>
      </c>
      <c r="C98" s="911" t="s">
        <v>536</v>
      </c>
      <c r="D98" s="999">
        <f t="shared" si="93"/>
        <v>2.7422585527663322E-2</v>
      </c>
      <c r="E98" s="999">
        <f t="shared" si="93"/>
        <v>2.7688143509181615E-2</v>
      </c>
      <c r="F98" s="999">
        <f t="shared" si="93"/>
        <v>2.78102943479565E-2</v>
      </c>
      <c r="G98" s="999">
        <f t="shared" si="93"/>
        <v>2.7940562850984552E-2</v>
      </c>
      <c r="H98" s="999">
        <f t="shared" si="93"/>
        <v>2.8005746682197279E-2</v>
      </c>
      <c r="I98" s="999">
        <f t="shared" si="93"/>
        <v>2.8073771031619545E-2</v>
      </c>
      <c r="J98" s="1000">
        <f t="shared" si="94"/>
        <v>2.8381389466029611E-2</v>
      </c>
      <c r="K98" s="1001">
        <f t="shared" ref="K98:N98" si="293">J98</f>
        <v>2.8381389466029611E-2</v>
      </c>
      <c r="L98" s="1001">
        <f t="shared" si="293"/>
        <v>2.8381389466029611E-2</v>
      </c>
      <c r="M98" s="1001">
        <f t="shared" si="293"/>
        <v>2.8381389466029611E-2</v>
      </c>
      <c r="N98" s="1001">
        <f t="shared" si="293"/>
        <v>2.8381389466029611E-2</v>
      </c>
      <c r="O98" s="999">
        <f t="shared" ref="O98:T98" si="294">O49/O$54</f>
        <v>2.6832479757863868E-2</v>
      </c>
      <c r="P98" s="999">
        <f t="shared" si="294"/>
        <v>2.6723585949474462E-2</v>
      </c>
      <c r="Q98" s="999">
        <f t="shared" si="294"/>
        <v>2.6597784527143186E-2</v>
      </c>
      <c r="R98" s="999">
        <f t="shared" si="294"/>
        <v>2.6713269032514232E-2</v>
      </c>
      <c r="S98" s="999">
        <f t="shared" si="294"/>
        <v>2.6571718933307845E-2</v>
      </c>
      <c r="T98" s="999">
        <f t="shared" si="294"/>
        <v>2.6281864494087866E-2</v>
      </c>
      <c r="U98" s="1000">
        <f t="shared" si="97"/>
        <v>2.6222420890616521E-2</v>
      </c>
      <c r="V98" s="1001">
        <f t="shared" ref="V98:Y98" si="295">U98</f>
        <v>2.6222420890616521E-2</v>
      </c>
      <c r="W98" s="1001">
        <f t="shared" si="295"/>
        <v>2.6222420890616521E-2</v>
      </c>
      <c r="X98" s="1001">
        <f t="shared" si="295"/>
        <v>2.6222420890616521E-2</v>
      </c>
      <c r="Y98" s="1001">
        <f t="shared" si="295"/>
        <v>2.6222420890616521E-2</v>
      </c>
      <c r="Z98" s="999">
        <f t="shared" ref="Z98:AE98" si="296">Z49/Z$54</f>
        <v>2.8280246259560046E-2</v>
      </c>
      <c r="AA98" s="999">
        <f t="shared" si="296"/>
        <v>2.8173757452201791E-2</v>
      </c>
      <c r="AB98" s="999">
        <f t="shared" si="296"/>
        <v>2.7766068066211392E-2</v>
      </c>
      <c r="AC98" s="999">
        <f t="shared" si="296"/>
        <v>2.7561735137084771E-2</v>
      </c>
      <c r="AD98" s="999">
        <f t="shared" si="296"/>
        <v>2.7641379592107714E-2</v>
      </c>
      <c r="AE98" s="999">
        <f t="shared" si="296"/>
        <v>2.752216915916722E-2</v>
      </c>
      <c r="AF98" s="1000">
        <f t="shared" si="100"/>
        <v>2.7105273542926578E-2</v>
      </c>
      <c r="AG98" s="1001">
        <f t="shared" ref="AG98:AJ98" si="297">AF98</f>
        <v>2.7105273542926578E-2</v>
      </c>
      <c r="AH98" s="1001">
        <f t="shared" si="297"/>
        <v>2.7105273542926578E-2</v>
      </c>
      <c r="AI98" s="1001">
        <f t="shared" si="297"/>
        <v>2.7105273542926578E-2</v>
      </c>
      <c r="AJ98" s="1001">
        <f t="shared" si="297"/>
        <v>2.7105273542926578E-2</v>
      </c>
      <c r="AK98" s="1003"/>
    </row>
    <row r="99" spans="1:37" x14ac:dyDescent="0.25">
      <c r="A99" s="641">
        <f t="shared" si="102"/>
        <v>42</v>
      </c>
      <c r="B99" s="738" t="s">
        <v>308</v>
      </c>
      <c r="C99" s="911" t="s">
        <v>537</v>
      </c>
      <c r="D99" s="999">
        <f t="shared" si="93"/>
        <v>1.391212749148115E-3</v>
      </c>
      <c r="E99" s="999">
        <f t="shared" si="93"/>
        <v>1.3772423309627428E-3</v>
      </c>
      <c r="F99" s="999">
        <f t="shared" si="93"/>
        <v>1.3272069460702729E-3</v>
      </c>
      <c r="G99" s="999">
        <f t="shared" si="93"/>
        <v>1.2889920082495489E-3</v>
      </c>
      <c r="H99" s="999">
        <f t="shared" si="93"/>
        <v>1.3007332617219257E-3</v>
      </c>
      <c r="I99" s="999">
        <f t="shared" si="93"/>
        <v>1.3487633262821814E-3</v>
      </c>
      <c r="J99" s="1000">
        <f t="shared" si="94"/>
        <v>1.277312198898338E-3</v>
      </c>
      <c r="K99" s="1001">
        <f t="shared" ref="K99:N99" si="298">J99</f>
        <v>1.277312198898338E-3</v>
      </c>
      <c r="L99" s="1001">
        <f t="shared" si="298"/>
        <v>1.277312198898338E-3</v>
      </c>
      <c r="M99" s="1001">
        <f t="shared" si="298"/>
        <v>1.277312198898338E-3</v>
      </c>
      <c r="N99" s="1001">
        <f t="shared" si="298"/>
        <v>1.277312198898338E-3</v>
      </c>
      <c r="O99" s="999">
        <f t="shared" ref="O99:T99" si="299">O50/O$54</f>
        <v>1.6441659042912473E-3</v>
      </c>
      <c r="P99" s="999">
        <f t="shared" si="299"/>
        <v>1.6107105754976177E-3</v>
      </c>
      <c r="Q99" s="999">
        <f t="shared" si="299"/>
        <v>1.6068013946088347E-3</v>
      </c>
      <c r="R99" s="999">
        <f t="shared" si="299"/>
        <v>1.5971340613320846E-3</v>
      </c>
      <c r="S99" s="999">
        <f t="shared" si="299"/>
        <v>1.5915798661990819E-3</v>
      </c>
      <c r="T99" s="999">
        <f t="shared" si="299"/>
        <v>1.6193302017261429E-3</v>
      </c>
      <c r="U99" s="1000">
        <f t="shared" si="97"/>
        <v>1.5870325944284877E-3</v>
      </c>
      <c r="V99" s="1001">
        <f t="shared" ref="V99:Y99" si="300">U99</f>
        <v>1.5870325944284877E-3</v>
      </c>
      <c r="W99" s="1001">
        <f t="shared" si="300"/>
        <v>1.5870325944284877E-3</v>
      </c>
      <c r="X99" s="1001">
        <f t="shared" si="300"/>
        <v>1.5870325944284877E-3</v>
      </c>
      <c r="Y99" s="1001">
        <f t="shared" si="300"/>
        <v>1.5870325944284877E-3</v>
      </c>
      <c r="Z99" s="999">
        <f t="shared" ref="Z99:AE99" si="301">Z50/Z$54</f>
        <v>1.8875784990922135E-3</v>
      </c>
      <c r="AA99" s="999">
        <f t="shared" si="301"/>
        <v>1.8330038382534789E-3</v>
      </c>
      <c r="AB99" s="999">
        <f t="shared" si="301"/>
        <v>1.7653986965174891E-3</v>
      </c>
      <c r="AC99" s="999">
        <f t="shared" si="301"/>
        <v>1.6916519768959963E-3</v>
      </c>
      <c r="AD99" s="999">
        <f t="shared" si="301"/>
        <v>1.6980616562357164E-3</v>
      </c>
      <c r="AE99" s="999">
        <f t="shared" si="301"/>
        <v>1.7193442689368427E-3</v>
      </c>
      <c r="AF99" s="1000">
        <f t="shared" si="100"/>
        <v>1.5961583976829286E-3</v>
      </c>
      <c r="AG99" s="1001">
        <f t="shared" ref="AG99:AJ99" si="302">AF99</f>
        <v>1.5961583976829286E-3</v>
      </c>
      <c r="AH99" s="1001">
        <f t="shared" si="302"/>
        <v>1.5961583976829286E-3</v>
      </c>
      <c r="AI99" s="1001">
        <f t="shared" si="302"/>
        <v>1.5961583976829286E-3</v>
      </c>
      <c r="AJ99" s="1001">
        <f t="shared" si="302"/>
        <v>1.5961583976829286E-3</v>
      </c>
      <c r="AK99" s="1003"/>
    </row>
    <row r="100" spans="1:37" x14ac:dyDescent="0.25">
      <c r="A100" s="641">
        <f t="shared" si="102"/>
        <v>43</v>
      </c>
      <c r="B100" s="738" t="s">
        <v>306</v>
      </c>
      <c r="C100" s="911" t="s">
        <v>538</v>
      </c>
      <c r="D100" s="999">
        <f t="shared" si="93"/>
        <v>6.0489823930455324E-3</v>
      </c>
      <c r="E100" s="999">
        <f t="shared" si="93"/>
        <v>5.8778261331068893E-3</v>
      </c>
      <c r="F100" s="999">
        <f t="shared" si="93"/>
        <v>5.8848355988755903E-3</v>
      </c>
      <c r="G100" s="999">
        <f t="shared" si="93"/>
        <v>5.8416586270773367E-3</v>
      </c>
      <c r="H100" s="999">
        <f t="shared" si="93"/>
        <v>5.7067006421037758E-3</v>
      </c>
      <c r="I100" s="999">
        <f t="shared" si="93"/>
        <v>5.5346713838259039E-3</v>
      </c>
      <c r="J100" s="1000">
        <f t="shared" si="94"/>
        <v>5.4135937522703514E-3</v>
      </c>
      <c r="K100" s="1001">
        <f t="shared" ref="K100:N100" si="303">J100</f>
        <v>5.4135937522703514E-3</v>
      </c>
      <c r="L100" s="1001">
        <f t="shared" si="303"/>
        <v>5.4135937522703514E-3</v>
      </c>
      <c r="M100" s="1001">
        <f t="shared" si="303"/>
        <v>5.4135937522703514E-3</v>
      </c>
      <c r="N100" s="1001">
        <f t="shared" si="303"/>
        <v>5.4135937522703514E-3</v>
      </c>
      <c r="O100" s="999">
        <f t="shared" ref="O100:T100" si="304">O51/O$54</f>
        <v>5.8576082216845217E-3</v>
      </c>
      <c r="P100" s="999">
        <f t="shared" si="304"/>
        <v>5.8112080849179789E-3</v>
      </c>
      <c r="Q100" s="999">
        <f t="shared" si="304"/>
        <v>5.7699176240049634E-3</v>
      </c>
      <c r="R100" s="999">
        <f t="shared" si="304"/>
        <v>5.7252893803938889E-3</v>
      </c>
      <c r="S100" s="999">
        <f t="shared" si="304"/>
        <v>5.7179648337497896E-3</v>
      </c>
      <c r="T100" s="999">
        <f t="shared" si="304"/>
        <v>5.5679699192500024E-3</v>
      </c>
      <c r="U100" s="1000">
        <f t="shared" si="97"/>
        <v>5.5137604547107338E-3</v>
      </c>
      <c r="V100" s="1001">
        <f t="shared" ref="V100:Y100" si="305">U100</f>
        <v>5.5137604547107338E-3</v>
      </c>
      <c r="W100" s="1001">
        <f t="shared" si="305"/>
        <v>5.5137604547107338E-3</v>
      </c>
      <c r="X100" s="1001">
        <f t="shared" si="305"/>
        <v>5.5137604547107338E-3</v>
      </c>
      <c r="Y100" s="1001">
        <f t="shared" si="305"/>
        <v>5.5137604547107338E-3</v>
      </c>
      <c r="Z100" s="999">
        <f t="shared" ref="Z100:AE100" si="306">Z51/Z$54</f>
        <v>5.4312885423470781E-3</v>
      </c>
      <c r="AA100" s="999">
        <f t="shared" si="306"/>
        <v>5.5118656791240655E-3</v>
      </c>
      <c r="AB100" s="999">
        <f t="shared" si="306"/>
        <v>5.515912859307177E-3</v>
      </c>
      <c r="AC100" s="999">
        <f t="shared" si="306"/>
        <v>5.4559586281870878E-3</v>
      </c>
      <c r="AD100" s="999">
        <f t="shared" si="306"/>
        <v>5.5895593466165168E-3</v>
      </c>
      <c r="AE100" s="999">
        <f t="shared" si="306"/>
        <v>5.6695313963911493E-3</v>
      </c>
      <c r="AF100" s="1000">
        <f t="shared" si="100"/>
        <v>5.7044346854364519E-3</v>
      </c>
      <c r="AG100" s="1001">
        <f t="shared" ref="AG100:AJ100" si="307">AF100</f>
        <v>5.7044346854364519E-3</v>
      </c>
      <c r="AH100" s="1001">
        <f t="shared" si="307"/>
        <v>5.7044346854364519E-3</v>
      </c>
      <c r="AI100" s="1001">
        <f t="shared" si="307"/>
        <v>5.7044346854364519E-3</v>
      </c>
      <c r="AJ100" s="1001">
        <f t="shared" si="307"/>
        <v>5.7044346854364519E-3</v>
      </c>
      <c r="AK100" s="1003"/>
    </row>
    <row r="101" spans="1:37" x14ac:dyDescent="0.25">
      <c r="A101" s="969" t="s">
        <v>539</v>
      </c>
      <c r="B101" s="970" cm="1">
        <f t="array" aca="1" ref="B101" ca="1">COUNTA(_xlfn.UNIQUE(_xlfn._xlws.FILTER(B58:B64, SUBTOTAL(3, OFFSET(B56, ROW(B58:B64)-ROW(B56), 0, 1)))))</f>
        <v>4</v>
      </c>
      <c r="C101" s="970" cm="1">
        <f t="array" aca="1" ref="C101" ca="1">COUNTA(_xlfn.UNIQUE(_xlfn._xlws.FILTER(C58:C64, SUBTOTAL(3, OFFSET(C56, ROW(C58:C64)-ROW(C56), 0, 1)))))</f>
        <v>7</v>
      </c>
      <c r="D101" s="1005">
        <f t="shared" ref="D101:I101" si="308">SUBTOTAL(9,D58:D64)</f>
        <v>0.47706893020261698</v>
      </c>
      <c r="E101" s="1005">
        <f t="shared" si="308"/>
        <v>0.47838605243604715</v>
      </c>
      <c r="F101" s="1005">
        <f t="shared" si="308"/>
        <v>0.47894917062837944</v>
      </c>
      <c r="G101" s="1005">
        <f t="shared" si="308"/>
        <v>0.47628919133691061</v>
      </c>
      <c r="H101" s="1005">
        <f t="shared" si="308"/>
        <v>0.47261929829705229</v>
      </c>
      <c r="I101" s="1005">
        <f t="shared" si="308"/>
        <v>0.47277052319899265</v>
      </c>
      <c r="J101" s="1005">
        <f t="shared" ref="J101:N101" si="309">SUBTOTAL(9,J58:J64)</f>
        <v>0.47068428258039263</v>
      </c>
      <c r="K101" s="1005">
        <f t="shared" si="309"/>
        <v>0.47068428258039263</v>
      </c>
      <c r="L101" s="1005">
        <f t="shared" si="309"/>
        <v>0.47068428258039263</v>
      </c>
      <c r="M101" s="1005">
        <f t="shared" si="309"/>
        <v>0.47068428258039263</v>
      </c>
      <c r="N101" s="1005">
        <f t="shared" si="309"/>
        <v>0.47068428258039263</v>
      </c>
      <c r="O101" s="1005">
        <f t="shared" ref="O101:Y101" si="310">SUBTOTAL(9,O58:O64)</f>
        <v>0.48931847912516346</v>
      </c>
      <c r="P101" s="1005">
        <f t="shared" si="310"/>
        <v>0.48948705929650327</v>
      </c>
      <c r="Q101" s="1005">
        <f t="shared" si="310"/>
        <v>0.48915825896794379</v>
      </c>
      <c r="R101" s="1005">
        <f t="shared" si="310"/>
        <v>0.48869364404742616</v>
      </c>
      <c r="S101" s="1005">
        <f t="shared" si="310"/>
        <v>0.48722001945965637</v>
      </c>
      <c r="T101" s="1005">
        <f t="shared" si="310"/>
        <v>0.4880679270678937</v>
      </c>
      <c r="U101" s="1005">
        <f t="shared" si="310"/>
        <v>0.48691947248281192</v>
      </c>
      <c r="V101" s="1005">
        <f t="shared" si="310"/>
        <v>0.48691947248281192</v>
      </c>
      <c r="W101" s="1005">
        <f t="shared" si="310"/>
        <v>0.48691947248281192</v>
      </c>
      <c r="X101" s="1005">
        <f t="shared" si="310"/>
        <v>0.48691947248281192</v>
      </c>
      <c r="Y101" s="1005">
        <f t="shared" si="310"/>
        <v>0.48691947248281192</v>
      </c>
      <c r="Z101" s="1005">
        <f t="shared" ref="Z101:AF101" si="311">SUBTOTAL(9,Z58:Z64)</f>
        <v>0.50987764170982719</v>
      </c>
      <c r="AA101" s="1005">
        <f t="shared" si="311"/>
        <v>0.51024091274850314</v>
      </c>
      <c r="AB101" s="1005">
        <f t="shared" si="311"/>
        <v>0.51063965683306378</v>
      </c>
      <c r="AC101" s="1005">
        <f t="shared" si="311"/>
        <v>0.51019563218507591</v>
      </c>
      <c r="AD101" s="1005">
        <f t="shared" si="311"/>
        <v>0.50903802892067118</v>
      </c>
      <c r="AE101" s="1005">
        <f t="shared" si="311"/>
        <v>0.5071052724869467</v>
      </c>
      <c r="AF101" s="1005">
        <f t="shared" si="311"/>
        <v>0.50721289509668643</v>
      </c>
      <c r="AG101" s="1005">
        <f t="shared" ref="AG101:AJ101" si="312">SUBTOTAL(9,AG58:AG64)</f>
        <v>0.50721289509668643</v>
      </c>
      <c r="AH101" s="1005">
        <f t="shared" si="312"/>
        <v>0.50721289509668643</v>
      </c>
      <c r="AI101" s="1005">
        <f t="shared" si="312"/>
        <v>0.50721289509668643</v>
      </c>
      <c r="AJ101" s="1005">
        <f t="shared" si="312"/>
        <v>0.50721289509668643</v>
      </c>
      <c r="AK101" s="1006">
        <f>IF(COUNTIF(Z101:AD101, "&gt;0")=0, "", AVERAGE(
  IF(Z101&lt;&gt;0, (AA101-Z101)/Z101, 0),
  IF(AA101&lt;&gt;0, (AB101-AA101)/AA101, 0),
  IF(AB101&lt;&gt;0, (AC101-AB101)/AB101, 0),
  IF(AC101&lt;&gt;0, (AD101-AC101)/AC101, 0),
  IF(AD101&lt;&gt;0, (AE101-AD101)/AD101, 0)
))</f>
        <v>-1.0882834179948089E-3</v>
      </c>
    </row>
    <row r="102" spans="1:37" x14ac:dyDescent="0.25">
      <c r="A102" s="969" t="s">
        <v>540</v>
      </c>
      <c r="B102" s="970" cm="1">
        <f t="array" aca="1" ref="B102" ca="1">COUNTA(_xlfn.UNIQUE(_xlfn._xlws.FILTER(B58:B100, SUBTOTAL(3, OFFSET(O56, ROW(B58:B100)-ROW(O56), 0, 1)))))</f>
        <v>5</v>
      </c>
      <c r="C102" s="970" cm="1">
        <f t="array" aca="1" ref="C102" ca="1">COUNTA(_xlfn.UNIQUE(_xlfn._xlws.FILTER(C58:C100, SUBTOTAL(3, OFFSET(C56, ROW(C58:C100)-ROW(C56), 0, 1)))))</f>
        <v>43</v>
      </c>
      <c r="D102" s="1005">
        <f t="shared" ref="D102:I102" si="313">SUBTOTAL(9,D65:D100)</f>
        <v>0.52293106979738302</v>
      </c>
      <c r="E102" s="1005">
        <f t="shared" si="313"/>
        <v>0.52161394756395274</v>
      </c>
      <c r="F102" s="1005">
        <f t="shared" si="313"/>
        <v>0.52105082937162051</v>
      </c>
      <c r="G102" s="1005">
        <f t="shared" si="313"/>
        <v>0.52371080866308928</v>
      </c>
      <c r="H102" s="1005">
        <f t="shared" si="313"/>
        <v>0.52738070170294782</v>
      </c>
      <c r="I102" s="1005">
        <f t="shared" si="313"/>
        <v>0.5272294768010074</v>
      </c>
      <c r="J102" s="1005">
        <f t="shared" ref="J102:N102" si="314">SUBTOTAL(9,J65:J100)</f>
        <v>0.52931571741960692</v>
      </c>
      <c r="K102" s="1005">
        <f t="shared" si="314"/>
        <v>0.52931571741960692</v>
      </c>
      <c r="L102" s="1005">
        <f t="shared" si="314"/>
        <v>0.52931571741960692</v>
      </c>
      <c r="M102" s="1005">
        <f t="shared" si="314"/>
        <v>0.52931571741960692</v>
      </c>
      <c r="N102" s="1005">
        <f t="shared" si="314"/>
        <v>0.52931571741960692</v>
      </c>
      <c r="O102" s="1005">
        <f>SUBTOTAL(9,O65:O100)</f>
        <v>0.51068152087483654</v>
      </c>
      <c r="P102" s="1005">
        <f t="shared" ref="P102:Y102" si="315">SUBTOTAL(9,P65:P100)</f>
        <v>0.51051294070349673</v>
      </c>
      <c r="Q102" s="1005">
        <f t="shared" si="315"/>
        <v>0.51084174103205615</v>
      </c>
      <c r="R102" s="1005">
        <f t="shared" si="315"/>
        <v>0.51130635595257379</v>
      </c>
      <c r="S102" s="1005">
        <f t="shared" si="315"/>
        <v>0.51277998054034357</v>
      </c>
      <c r="T102" s="1005">
        <f t="shared" si="315"/>
        <v>0.51193207293210641</v>
      </c>
      <c r="U102" s="1005">
        <f t="shared" si="315"/>
        <v>0.51308052751718825</v>
      </c>
      <c r="V102" s="1005">
        <f t="shared" si="315"/>
        <v>0.51308052751718825</v>
      </c>
      <c r="W102" s="1005">
        <f t="shared" si="315"/>
        <v>0.51308052751718825</v>
      </c>
      <c r="X102" s="1005">
        <f t="shared" si="315"/>
        <v>0.51308052751718825</v>
      </c>
      <c r="Y102" s="1005">
        <f t="shared" si="315"/>
        <v>0.51308052751718825</v>
      </c>
      <c r="Z102" s="1005">
        <f>SUBTOTAL(9,Z65:Z100)</f>
        <v>0.49012235829017281</v>
      </c>
      <c r="AA102" s="1005">
        <f t="shared" ref="AA102:AF102" si="316">SUBTOTAL(9,AA65:AA100)</f>
        <v>0.48975908725149675</v>
      </c>
      <c r="AB102" s="1005">
        <f t="shared" si="316"/>
        <v>0.48936034316693611</v>
      </c>
      <c r="AC102" s="1005">
        <f t="shared" si="316"/>
        <v>0.48980436781492404</v>
      </c>
      <c r="AD102" s="1005">
        <f t="shared" si="316"/>
        <v>0.49096197107932898</v>
      </c>
      <c r="AE102" s="1005">
        <f t="shared" si="316"/>
        <v>0.49289472751305324</v>
      </c>
      <c r="AF102" s="1005">
        <f t="shared" si="316"/>
        <v>0.4927871049033139</v>
      </c>
      <c r="AG102" s="1005">
        <f t="shared" ref="AG102:AJ102" si="317">SUBTOTAL(9,AG65:AG100)</f>
        <v>0.4927871049033139</v>
      </c>
      <c r="AH102" s="1005">
        <f t="shared" si="317"/>
        <v>0.4927871049033139</v>
      </c>
      <c r="AI102" s="1005">
        <f t="shared" si="317"/>
        <v>0.4927871049033139</v>
      </c>
      <c r="AJ102" s="1005">
        <f t="shared" si="317"/>
        <v>0.4927871049033139</v>
      </c>
      <c r="AK102" s="1007">
        <f>IF(COUNTIF(Z102:AD102, "&gt;0")=0, "", AVERAGE(
  IF(Z102&lt;&gt;0, (AA102-Z102)/Z102, 0),
  IF(AA102&lt;&gt;0, (AB102-AA102)/AA102, 0),
  IF(AB102&lt;&gt;0, (AC102-AB102)/AB102, 0),
  IF(AC102&lt;&gt;0, (AD102-AC102)/AC102, 0),
  IF(AD102&lt;&gt;0, (AE102-AD102)/AD102, 0)
))</f>
        <v>1.1304161468327018E-3</v>
      </c>
    </row>
    <row r="103" spans="1:37" ht="15.75" thickBot="1" x14ac:dyDescent="0.3">
      <c r="A103" s="661" t="s">
        <v>353</v>
      </c>
      <c r="B103" s="662" cm="1">
        <f t="array" aca="1" ref="B103" ca="1">COUNTA(_xlfn.UNIQUE(_xlfn._xlws.FILTER(B58:B100, SUBTOTAL(3, OFFSET(B56, ROW(B58:B100)-ROW(B56), 0, 1)))))</f>
        <v>5</v>
      </c>
      <c r="C103" s="662" cm="1">
        <f t="array" aca="1" ref="C103" ca="1">COUNTA(_xlfn.UNIQUE(_xlfn._xlws.FILTER(C58:C100, SUBTOTAL(3, OFFSET(C56, ROW(C58:C100)-ROW(C56), 0, 1)))))</f>
        <v>43</v>
      </c>
      <c r="D103" s="1008">
        <f t="shared" ref="D103:I103" si="318">SUBTOTAL(9,D58:D100)</f>
        <v>1</v>
      </c>
      <c r="E103" s="1008">
        <f t="shared" si="318"/>
        <v>1</v>
      </c>
      <c r="F103" s="1008">
        <f t="shared" si="318"/>
        <v>0.99999999999999989</v>
      </c>
      <c r="G103" s="1008">
        <f t="shared" si="318"/>
        <v>1.0000000000000002</v>
      </c>
      <c r="H103" s="1008">
        <f t="shared" si="318"/>
        <v>0.99999999999999978</v>
      </c>
      <c r="I103" s="1008">
        <f t="shared" si="318"/>
        <v>1</v>
      </c>
      <c r="J103" s="1008">
        <f t="shared" ref="J103:N103" si="319">SUBTOTAL(9,J58:J100)</f>
        <v>0.99999999999999944</v>
      </c>
      <c r="K103" s="1008">
        <f t="shared" si="319"/>
        <v>0.99999999999999944</v>
      </c>
      <c r="L103" s="1008">
        <f t="shared" si="319"/>
        <v>0.99999999999999944</v>
      </c>
      <c r="M103" s="1008">
        <f t="shared" si="319"/>
        <v>0.99999999999999944</v>
      </c>
      <c r="N103" s="1008">
        <f t="shared" si="319"/>
        <v>0.99999999999999944</v>
      </c>
      <c r="O103" s="1008">
        <f>SUBTOTAL(9,O58:O100)</f>
        <v>1</v>
      </c>
      <c r="P103" s="1008">
        <f t="shared" ref="P103:Y103" si="320">SUBTOTAL(9,P58:P100)</f>
        <v>1.0000000000000002</v>
      </c>
      <c r="Q103" s="1008">
        <f t="shared" si="320"/>
        <v>0.99999999999999989</v>
      </c>
      <c r="R103" s="1008">
        <f t="shared" si="320"/>
        <v>1.0000000000000002</v>
      </c>
      <c r="S103" s="1008">
        <f t="shared" si="320"/>
        <v>1.0000000000000002</v>
      </c>
      <c r="T103" s="1008">
        <f t="shared" si="320"/>
        <v>0.99999999999999989</v>
      </c>
      <c r="U103" s="1008">
        <f t="shared" si="320"/>
        <v>1</v>
      </c>
      <c r="V103" s="1008">
        <f t="shared" si="320"/>
        <v>1</v>
      </c>
      <c r="W103" s="1008">
        <f t="shared" si="320"/>
        <v>1</v>
      </c>
      <c r="X103" s="1008">
        <f t="shared" si="320"/>
        <v>1</v>
      </c>
      <c r="Y103" s="1008">
        <f t="shared" si="320"/>
        <v>1</v>
      </c>
      <c r="Z103" s="1008">
        <f>SUBTOTAL(9,Z58:Z100)</f>
        <v>1.0000000000000002</v>
      </c>
      <c r="AA103" s="1008">
        <f t="shared" ref="AA103:AF103" si="321">SUBTOTAL(9,AA58:AA100)</f>
        <v>1</v>
      </c>
      <c r="AB103" s="1008">
        <f t="shared" si="321"/>
        <v>1</v>
      </c>
      <c r="AC103" s="1008">
        <f t="shared" si="321"/>
        <v>1</v>
      </c>
      <c r="AD103" s="1008">
        <f t="shared" si="321"/>
        <v>1</v>
      </c>
      <c r="AE103" s="1008">
        <f t="shared" si="321"/>
        <v>1</v>
      </c>
      <c r="AF103" s="1008">
        <f t="shared" si="321"/>
        <v>1</v>
      </c>
      <c r="AG103" s="1008">
        <f t="shared" ref="AG103:AJ103" si="322">SUBTOTAL(9,AG58:AG100)</f>
        <v>1</v>
      </c>
      <c r="AH103" s="1008">
        <f t="shared" si="322"/>
        <v>1</v>
      </c>
      <c r="AI103" s="1008">
        <f t="shared" si="322"/>
        <v>1</v>
      </c>
      <c r="AJ103" s="1008">
        <f t="shared" si="322"/>
        <v>1</v>
      </c>
      <c r="AK103" s="668">
        <f>IF(COUNTIF(Z103:AD103, "&gt;0")=0, "", AVERAGE(
  IF(Z103&lt;&gt;0, (AA103-Z103)/Z103, 0),
  IF(AA103&lt;&gt;0, (AB103-AA103)/AA103, 0),
  IF(AB103&lt;&gt;0, (AC103-AB103)/AB103, 0),
  IF(AC103&lt;&gt;0, (AD103-AC103)/AC103, 0),
  IF(AD103&lt;&gt;0, (AE103-AD103)/AD103, 0)
))</f>
        <v>-4.4408920985006252E-17</v>
      </c>
    </row>
    <row r="104" spans="1:37" s="1009" customFormat="1" thickTop="1" x14ac:dyDescent="0.2">
      <c r="B104" s="1010"/>
    </row>
    <row r="105" spans="1:37" s="1009" customFormat="1" ht="14.25" x14ac:dyDescent="0.2">
      <c r="B105" s="1010"/>
    </row>
    <row r="106" spans="1:37" s="1009" customFormat="1" ht="14.25" x14ac:dyDescent="0.2">
      <c r="B106" s="1010"/>
    </row>
    <row r="107" spans="1:37" s="1009" customFormat="1" ht="14.25" x14ac:dyDescent="0.2">
      <c r="B107" s="1010"/>
    </row>
    <row r="108" spans="1:37" s="1009" customFormat="1" ht="14.25" x14ac:dyDescent="0.2">
      <c r="B108" s="1010"/>
    </row>
  </sheetData>
  <autoFilter ref="A7:AW108" xr:uid="{11B993A4-5D22-4C2E-B70D-F4FC179530D7}"/>
  <mergeCells count="9">
    <mergeCell ref="A1:C1"/>
    <mergeCell ref="D56:N56"/>
    <mergeCell ref="O56:Y56"/>
    <mergeCell ref="Z56:AK56"/>
    <mergeCell ref="O5:AW5"/>
    <mergeCell ref="O6:Y6"/>
    <mergeCell ref="Z6:AK6"/>
    <mergeCell ref="AL6:AW6"/>
    <mergeCell ref="D6:N6"/>
  </mergeCells>
  <hyperlinks>
    <hyperlink ref="AY12" r:id="rId1" xr:uid="{1C9BE553-1EA6-41D6-8743-EFA6507DE256}"/>
    <hyperlink ref="A1" location="'Satura rādītājs'!A1" display="ATGRIEZTIES UZ SATURA RĀDĪTĀJU" xr:uid="{BEC7ADDC-A2E8-4A7A-98FB-88EEC1FABF97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651-ABDB-46FA-AA73-547B25C0681D}">
  <sheetPr codeName="Sheet13"/>
  <dimension ref="A1:AH110"/>
  <sheetViews>
    <sheetView zoomScale="70" zoomScaleNormal="70" workbookViewId="0"/>
  </sheetViews>
  <sheetFormatPr defaultRowHeight="15" x14ac:dyDescent="0.25"/>
  <cols>
    <col min="1" max="1" width="3.42578125" customWidth="1"/>
    <col min="2" max="2" width="13.42578125" customWidth="1"/>
    <col min="3" max="4" width="15.140625" customWidth="1"/>
    <col min="5" max="5" width="15.42578125" customWidth="1"/>
    <col min="6" max="6" width="12.85546875" customWidth="1"/>
    <col min="7" max="7" width="13.140625" customWidth="1"/>
    <col min="8" max="8" width="14.85546875" style="1022" customWidth="1"/>
    <col min="9" max="9" width="13.140625" style="1022" customWidth="1"/>
    <col min="10" max="10" width="14.42578125" style="1022" customWidth="1"/>
    <col min="11" max="11" width="15.42578125" style="1022" customWidth="1"/>
    <col min="12" max="12" width="15.42578125" customWidth="1"/>
    <col min="13" max="13" width="12.85546875" customWidth="1"/>
    <col min="14" max="14" width="13.140625" customWidth="1"/>
    <col min="15" max="15" width="14.85546875" style="1022" customWidth="1"/>
    <col min="16" max="16" width="13.140625" style="1022" customWidth="1"/>
    <col min="17" max="17" width="13.42578125" style="1022" bestFit="1" customWidth="1"/>
    <col min="18" max="18" width="15.42578125" style="1022" customWidth="1"/>
    <col min="19" max="19" width="15.42578125" customWidth="1"/>
    <col min="20" max="20" width="12.85546875" customWidth="1"/>
    <col min="21" max="21" width="13.140625" customWidth="1"/>
    <col min="22" max="22" width="14.85546875" style="1022" customWidth="1"/>
    <col min="23" max="23" width="13.140625" style="1022" customWidth="1"/>
    <col min="24" max="24" width="13.85546875" style="1022" customWidth="1"/>
    <col min="25" max="25" width="15.42578125" style="1022" customWidth="1"/>
    <col min="26" max="26" width="12.42578125" style="1023" customWidth="1"/>
    <col min="27" max="27" width="6.42578125" style="1022" customWidth="1"/>
    <col min="28" max="28" width="15" customWidth="1"/>
    <col min="29" max="30" width="14.42578125" customWidth="1"/>
    <col min="31" max="31" width="7.42578125" customWidth="1"/>
    <col min="32" max="32" width="14.42578125" customWidth="1"/>
    <col min="33" max="33" width="13.42578125" customWidth="1"/>
    <col min="34" max="34" width="14.42578125" customWidth="1"/>
    <col min="36" max="36" width="10.42578125" customWidth="1"/>
  </cols>
  <sheetData>
    <row r="1" spans="1:34" ht="21" x14ac:dyDescent="0.35">
      <c r="A1" s="1139"/>
      <c r="B1" s="1392" t="s">
        <v>84</v>
      </c>
      <c r="C1" s="1392"/>
      <c r="D1" s="1392"/>
      <c r="E1" s="1392"/>
      <c r="F1" s="1140"/>
    </row>
    <row r="2" spans="1:34" ht="22.5" x14ac:dyDescent="0.25">
      <c r="B2" s="1137"/>
      <c r="C2" s="1138"/>
      <c r="D2" s="1138"/>
      <c r="E2" s="1138"/>
      <c r="F2" s="1138"/>
    </row>
    <row r="3" spans="1:34" s="1287" customFormat="1" ht="24" x14ac:dyDescent="0.4">
      <c r="A3" s="509" t="s">
        <v>541</v>
      </c>
      <c r="B3" s="509"/>
      <c r="C3" s="509"/>
      <c r="D3" s="509"/>
      <c r="E3" s="509"/>
      <c r="H3" s="1288"/>
      <c r="I3" s="1288"/>
      <c r="J3" s="1288"/>
      <c r="K3" s="1288"/>
      <c r="O3" s="1288"/>
      <c r="P3" s="1288"/>
      <c r="Q3" s="1288"/>
      <c r="R3" s="1288"/>
      <c r="V3" s="1288"/>
      <c r="W3" s="1288"/>
      <c r="X3" s="1288"/>
      <c r="Y3" s="1288"/>
      <c r="Z3" s="1289"/>
      <c r="AA3" s="1288"/>
    </row>
    <row r="5" spans="1:34" ht="24.75" thickBot="1" x14ac:dyDescent="0.45">
      <c r="B5" s="1124" t="s">
        <v>86</v>
      </c>
      <c r="C5" s="1090" t="str">
        <f>'2.Ieņēmumu aprēķins'!E5 &amp; ", tkst. EUR"</f>
        <v>Nr.1. Valsts atbildības modelis, tkst. EUR</v>
      </c>
    </row>
    <row r="6" spans="1:34" s="1083" customFormat="1" ht="48" thickBot="1" x14ac:dyDescent="0.3">
      <c r="B6" s="1201" t="s">
        <v>87</v>
      </c>
      <c r="C6" s="1211" t="s">
        <v>542</v>
      </c>
      <c r="D6" s="1212" t="s">
        <v>543</v>
      </c>
      <c r="E6" s="1370" t="s">
        <v>90</v>
      </c>
      <c r="F6" s="1370"/>
      <c r="G6" s="1370"/>
      <c r="H6" s="1370"/>
      <c r="I6" s="1371"/>
      <c r="J6" s="1372"/>
      <c r="K6" s="1373" t="s">
        <v>91</v>
      </c>
      <c r="L6" s="1379" t="s">
        <v>92</v>
      </c>
      <c r="M6" s="1379"/>
      <c r="N6" s="1379"/>
      <c r="O6" s="1379"/>
      <c r="P6" s="1380"/>
      <c r="Q6" s="1380"/>
      <c r="R6" s="1373" t="s">
        <v>91</v>
      </c>
      <c r="S6" s="1382" t="s">
        <v>93</v>
      </c>
      <c r="T6" s="1383"/>
      <c r="U6" s="1383"/>
      <c r="V6" s="1383"/>
      <c r="W6" s="1384"/>
      <c r="X6" s="1385"/>
      <c r="Y6" s="1373" t="s">
        <v>91</v>
      </c>
      <c r="AA6" s="1123"/>
      <c r="AB6" s="1377" t="s">
        <v>88</v>
      </c>
      <c r="AC6" s="1378"/>
      <c r="AD6" s="1378"/>
      <c r="AF6" s="1394" t="s">
        <v>89</v>
      </c>
      <c r="AG6" s="1394"/>
      <c r="AH6" s="1394"/>
    </row>
    <row r="7" spans="1:34" s="1116" customFormat="1" ht="80.099999999999994" customHeight="1" thickBot="1" x14ac:dyDescent="0.3">
      <c r="B7" s="1203" t="s">
        <v>94</v>
      </c>
      <c r="C7" s="1122" t="str">
        <f>'1.Kopsavilkums'!C7</f>
        <v>Bāzes scenārijs</v>
      </c>
      <c r="D7" s="1204" t="str">
        <f>'1.Kopsavilkums'!D7</f>
        <v>Bāzes scenārijs</v>
      </c>
      <c r="E7" s="1205" t="str">
        <f>'1.Kopsavilkums'!E7</f>
        <v>Valsts pamatbudžets</v>
      </c>
      <c r="F7" s="1206" t="str">
        <f>'1.Kopsavilkums'!F7</f>
        <v>Pašvaldības budžets</v>
      </c>
      <c r="G7" s="1207" t="str">
        <f>'1.Kopsavilkums'!G7</f>
        <v>Speciālais VSA budžets</v>
      </c>
      <c r="H7" s="1208" t="str">
        <f>'1.Kopsavilkums'!H7</f>
        <v>ISA obligātā apdrošināšana</v>
      </c>
      <c r="I7" s="1209" t="str">
        <f>'1.Kopsavilkums'!I7</f>
        <v>Klienta maksājumi</v>
      </c>
      <c r="J7" s="1210" t="str">
        <f>'1.Kopsavilkums'!J7</f>
        <v>Veselības aprūpes komponente</v>
      </c>
      <c r="K7" s="1374"/>
      <c r="L7" s="1079" t="s">
        <v>96</v>
      </c>
      <c r="M7" s="1078" t="s">
        <v>97</v>
      </c>
      <c r="N7" s="1077" t="s">
        <v>98</v>
      </c>
      <c r="O7" s="1076" t="s">
        <v>99</v>
      </c>
      <c r="P7" s="1075" t="s">
        <v>100</v>
      </c>
      <c r="Q7" s="513" t="s">
        <v>101</v>
      </c>
      <c r="R7" s="1374"/>
      <c r="S7" s="1079" t="s">
        <v>96</v>
      </c>
      <c r="T7" s="1078" t="s">
        <v>97</v>
      </c>
      <c r="U7" s="1077" t="s">
        <v>98</v>
      </c>
      <c r="V7" s="1076" t="s">
        <v>99</v>
      </c>
      <c r="W7" s="1075" t="s">
        <v>100</v>
      </c>
      <c r="X7" s="513" t="s">
        <v>101</v>
      </c>
      <c r="Y7" s="1374"/>
      <c r="Z7" s="1121" t="s">
        <v>102</v>
      </c>
      <c r="AA7" s="1120"/>
      <c r="AB7" s="1119" t="str">
        <f>'6.Rādītāji izdevumu aprēķiniem'!I9</f>
        <v>Bāzes scenārijs</v>
      </c>
      <c r="AC7" s="1119" t="str">
        <f>'6.Rādītāji izdevumu aprēķiniem'!J9</f>
        <v>Pesimistiskais scenārijs</v>
      </c>
      <c r="AD7" s="1119" t="str">
        <f>'6.Rādītāji izdevumu aprēķiniem'!K9</f>
        <v>Optimistiskais scenārijs</v>
      </c>
      <c r="AF7" s="1118" t="s">
        <v>103</v>
      </c>
      <c r="AG7" s="1071" t="s">
        <v>95</v>
      </c>
      <c r="AH7" s="1117" t="s">
        <v>104</v>
      </c>
    </row>
    <row r="8" spans="1:34" x14ac:dyDescent="0.25">
      <c r="B8" s="1115">
        <v>2025</v>
      </c>
      <c r="C8" s="1069">
        <f>'1.Kopsavilkums'!C8/1000</f>
        <v>243566.65511356818</v>
      </c>
      <c r="D8" s="1068">
        <f>'1.Kopsavilkums'!D8/1000</f>
        <v>243566.65511356818</v>
      </c>
      <c r="E8" s="1114">
        <f>'1.Kopsavilkums'!E8/1000</f>
        <v>80423.839615972975</v>
      </c>
      <c r="F8" s="1067">
        <f>'1.Kopsavilkums'!F8/1000</f>
        <v>61774.009121233605</v>
      </c>
      <c r="G8" s="1067">
        <f>'1.Kopsavilkums'!G8/1000</f>
        <v>0</v>
      </c>
      <c r="H8" s="1067">
        <f>'1.Kopsavilkums'!H8/1000</f>
        <v>0</v>
      </c>
      <c r="I8" s="1067">
        <f>'1.Kopsavilkums'!I8/1000</f>
        <v>101368.80637636159</v>
      </c>
      <c r="J8" s="1066">
        <f>'1.Kopsavilkums'!J8/1000</f>
        <v>0</v>
      </c>
      <c r="K8" s="1106">
        <f>'1.Kopsavilkums'!K8/1000</f>
        <v>1607.74481244</v>
      </c>
      <c r="L8" s="1062">
        <f>'1.Kopsavilkums'!L8</f>
        <v>1.0912781838762074E-2</v>
      </c>
      <c r="M8" s="1060">
        <f>'1.Kopsavilkums'!M8</f>
        <v>2.3690245207299374E-2</v>
      </c>
      <c r="N8" s="1061">
        <f>'1.Kopsavilkums'!N8</f>
        <v>0</v>
      </c>
      <c r="O8" s="1061">
        <f>'1.Kopsavilkums'!O8</f>
        <v>0</v>
      </c>
      <c r="P8" s="1064">
        <f>'1.Kopsavilkums'!P8</f>
        <v>0.85</v>
      </c>
      <c r="Q8" s="1094">
        <f>'1.Kopsavilkums'!Q8</f>
        <v>0</v>
      </c>
      <c r="R8" s="1113">
        <f>'1.Kopsavilkums'!R8</f>
        <v>2E-3</v>
      </c>
      <c r="S8" s="1062">
        <f>'1.Kopsavilkums'!S8</f>
        <v>0.33019232283037114</v>
      </c>
      <c r="T8" s="1060">
        <f>'1.Kopsavilkums'!T8</f>
        <v>0.25362260319430896</v>
      </c>
      <c r="U8" s="1061">
        <f>'1.Kopsavilkums'!U8</f>
        <v>0</v>
      </c>
      <c r="V8" s="1061">
        <f>'1.Kopsavilkums'!V8</f>
        <v>0</v>
      </c>
      <c r="W8" s="1059">
        <f>'1.Kopsavilkums'!W8</f>
        <v>0.41618507397531984</v>
      </c>
      <c r="X8" s="1094">
        <f>'1.Kopsavilkums'!X8</f>
        <v>0</v>
      </c>
      <c r="Y8" s="1113">
        <f>'1.Kopsavilkums'!Y8</f>
        <v>2E-3</v>
      </c>
      <c r="Z8" s="1026" t="str">
        <f>'1.Kopsavilkums'!Z8</f>
        <v>Segts</v>
      </c>
      <c r="AB8" s="1025">
        <f>'1.Kopsavilkums'!AB8/1000</f>
        <v>243566.65511356818</v>
      </c>
      <c r="AC8" s="1025">
        <f>'1.Kopsavilkums'!AC8/1000</f>
        <v>0</v>
      </c>
      <c r="AD8" s="1025">
        <f>'1.Kopsavilkums'!AD8/1000</f>
        <v>0</v>
      </c>
      <c r="AF8" s="1024">
        <f>'1.Kopsavilkums'!AF8/1000</f>
        <v>243566.65511356818</v>
      </c>
      <c r="AG8" s="1024">
        <f>'1.Kopsavilkums'!AG8/1000</f>
        <v>243566.65511356818</v>
      </c>
      <c r="AH8" s="1024">
        <f>'1.Kopsavilkums'!AH8/1000</f>
        <v>243566.65511356818</v>
      </c>
    </row>
    <row r="9" spans="1:34" x14ac:dyDescent="0.25">
      <c r="B9" s="1112">
        <v>2026</v>
      </c>
      <c r="C9" s="1053">
        <f>'1.Kopsavilkums'!C9/1000</f>
        <v>264849.48715768417</v>
      </c>
      <c r="D9" s="1052">
        <f>'1.Kopsavilkums'!D9/1000</f>
        <v>264849.48715768417</v>
      </c>
      <c r="E9" s="1111">
        <f>'1.Kopsavilkums'!E9/1000</f>
        <v>91829.317880708099</v>
      </c>
      <c r="F9" s="1055">
        <f>'1.Kopsavilkums'!F9/1000</f>
        <v>67171.81638760955</v>
      </c>
      <c r="G9" s="1055">
        <f>'1.Kopsavilkums'!G9/1000</f>
        <v>0</v>
      </c>
      <c r="H9" s="1055">
        <f>'1.Kopsavilkums'!H9/1000</f>
        <v>0</v>
      </c>
      <c r="I9" s="1055">
        <f>'1.Kopsavilkums'!I9/1000</f>
        <v>105848.35288936651</v>
      </c>
      <c r="J9" s="1054">
        <f>'1.Kopsavilkums'!J9/1000</f>
        <v>0</v>
      </c>
      <c r="K9" s="1105">
        <f>'1.Kopsavilkums'!K9/1000</f>
        <v>1681.6662995040001</v>
      </c>
      <c r="L9" s="1046">
        <f>'1.Kopsavilkums'!L9</f>
        <v>1.2111647791412839E-2</v>
      </c>
      <c r="M9" s="1044">
        <f>'1.Kopsavilkums'!M9</f>
        <v>2.5039293176235072E-2</v>
      </c>
      <c r="N9" s="1045">
        <f>'1.Kopsavilkums'!N9</f>
        <v>0</v>
      </c>
      <c r="O9" s="1045">
        <f>'1.Kopsavilkums'!O9</f>
        <v>0</v>
      </c>
      <c r="P9" s="1048">
        <f>'1.Kopsavilkums'!P9</f>
        <v>0.85</v>
      </c>
      <c r="Q9" s="1093">
        <f>'1.Kopsavilkums'!Q9</f>
        <v>0</v>
      </c>
      <c r="R9" s="1113">
        <f>'1.Kopsavilkums'!R9</f>
        <v>2E-3</v>
      </c>
      <c r="S9" s="1046">
        <f>'1.Kopsavilkums'!S9</f>
        <v>0.34672265695585591</v>
      </c>
      <c r="T9" s="1044">
        <f>'1.Kopsavilkums'!T9</f>
        <v>0.25362260319430896</v>
      </c>
      <c r="U9" s="1045">
        <f>'1.Kopsavilkums'!U9</f>
        <v>0</v>
      </c>
      <c r="V9" s="1045">
        <f>'1.Kopsavilkums'!V9</f>
        <v>0</v>
      </c>
      <c r="W9" s="1043">
        <f>'1.Kopsavilkums'!W9</f>
        <v>0.39965473984983507</v>
      </c>
      <c r="X9" s="1093">
        <f>'1.Kopsavilkums'!X9</f>
        <v>0</v>
      </c>
      <c r="Y9" s="1113">
        <f>'1.Kopsavilkums'!Y9</f>
        <v>2E-3</v>
      </c>
      <c r="Z9" s="1026" t="str">
        <f>'1.Kopsavilkums'!Z9</f>
        <v>Segts</v>
      </c>
      <c r="AB9" s="1025">
        <f>'1.Kopsavilkums'!AB9/1000</f>
        <v>264849.48715768417</v>
      </c>
      <c r="AC9" s="1025">
        <f>'1.Kopsavilkums'!AC9/1000</f>
        <v>0</v>
      </c>
      <c r="AD9" s="1025">
        <f>'1.Kopsavilkums'!AD9/1000</f>
        <v>0</v>
      </c>
      <c r="AF9" s="1024">
        <f>'1.Kopsavilkums'!AF9/1000</f>
        <v>264849.48715768417</v>
      </c>
      <c r="AG9" s="1024">
        <f>'1.Kopsavilkums'!AG9/1000</f>
        <v>264849.48715768417</v>
      </c>
      <c r="AH9" s="1024">
        <f>'1.Kopsavilkums'!AH9/1000</f>
        <v>264849.48715768417</v>
      </c>
    </row>
    <row r="10" spans="1:34" x14ac:dyDescent="0.25">
      <c r="B10" s="1112">
        <v>2027</v>
      </c>
      <c r="C10" s="1053">
        <f>'1.Kopsavilkums'!C10/1000</f>
        <v>284590.90075905318</v>
      </c>
      <c r="D10" s="1052">
        <f>'1.Kopsavilkums'!D10/1000</f>
        <v>284590.90075905318</v>
      </c>
      <c r="E10" s="1111">
        <f>'1.Kopsavilkums'!E10/1000</f>
        <v>102082.36450017261</v>
      </c>
      <c r="F10" s="1055">
        <f>'1.Kopsavilkums'!F10/1000</f>
        <v>72178.685095924302</v>
      </c>
      <c r="G10" s="1055">
        <f>'1.Kopsavilkums'!G10/1000</f>
        <v>0</v>
      </c>
      <c r="H10" s="1055">
        <f>'1.Kopsavilkums'!H10/1000</f>
        <v>0</v>
      </c>
      <c r="I10" s="1055">
        <f>'1.Kopsavilkums'!I10/1000</f>
        <v>110329.85116295624</v>
      </c>
      <c r="J10" s="1054">
        <f>'1.Kopsavilkums'!J10/1000</f>
        <v>0</v>
      </c>
      <c r="K10" s="1105">
        <f>'1.Kopsavilkums'!K10/1000</f>
        <v>1755.8490938640002</v>
      </c>
      <c r="L10" s="1046">
        <f>'1.Kopsavilkums'!L10</f>
        <v>1.3099581057492347E-2</v>
      </c>
      <c r="M10" s="1044">
        <f>'1.Kopsavilkums'!M10</f>
        <v>2.6177535070659692E-2</v>
      </c>
      <c r="N10" s="1045">
        <f>'1.Kopsavilkums'!N10</f>
        <v>0</v>
      </c>
      <c r="O10" s="1045">
        <f>'1.Kopsavilkums'!O10</f>
        <v>0</v>
      </c>
      <c r="P10" s="1048">
        <f>'1.Kopsavilkums'!P10</f>
        <v>0.85</v>
      </c>
      <c r="Q10" s="1093">
        <f>'1.Kopsavilkums'!Q10</f>
        <v>0</v>
      </c>
      <c r="R10" s="1041">
        <f>'1.Kopsavilkums'!R10</f>
        <v>2E-3</v>
      </c>
      <c r="S10" s="1046">
        <f>'1.Kopsavilkums'!S10</f>
        <v>0.35869862398235952</v>
      </c>
      <c r="T10" s="1044">
        <f>'1.Kopsavilkums'!T10</f>
        <v>0.25362260319430896</v>
      </c>
      <c r="U10" s="1045">
        <f>'1.Kopsavilkums'!U10</f>
        <v>0</v>
      </c>
      <c r="V10" s="1045">
        <f>'1.Kopsavilkums'!V10</f>
        <v>0</v>
      </c>
      <c r="W10" s="1043">
        <f>'1.Kopsavilkums'!W10</f>
        <v>0.38767877282333146</v>
      </c>
      <c r="X10" s="1093">
        <f>'1.Kopsavilkums'!X10</f>
        <v>0</v>
      </c>
      <c r="Y10" s="1041">
        <f>'1.Kopsavilkums'!Y10</f>
        <v>2E-3</v>
      </c>
      <c r="Z10" s="1026" t="str">
        <f>'1.Kopsavilkums'!Z10</f>
        <v>Segts</v>
      </c>
      <c r="AB10" s="1025">
        <f>'1.Kopsavilkums'!AB10/1000</f>
        <v>284590.90075905318</v>
      </c>
      <c r="AC10" s="1025">
        <f>'1.Kopsavilkums'!AC10/1000</f>
        <v>0</v>
      </c>
      <c r="AD10" s="1025">
        <f>'1.Kopsavilkums'!AD10/1000</f>
        <v>0</v>
      </c>
      <c r="AF10" s="1024">
        <f>'1.Kopsavilkums'!AF10/1000</f>
        <v>284590.90075905318</v>
      </c>
      <c r="AG10" s="1024">
        <f>'1.Kopsavilkums'!AG10/1000</f>
        <v>284590.90075905318</v>
      </c>
      <c r="AH10" s="1024">
        <f>'1.Kopsavilkums'!AH10/1000</f>
        <v>284590.90075905318</v>
      </c>
    </row>
    <row r="11" spans="1:34" x14ac:dyDescent="0.25">
      <c r="B11" s="1112">
        <v>2028</v>
      </c>
      <c r="C11" s="1053">
        <f>'1.Kopsavilkums'!C11/1000</f>
        <v>305111.4332254639</v>
      </c>
      <c r="D11" s="1052">
        <f>'1.Kopsavilkums'!D11/1000</f>
        <v>305111.4332254639</v>
      </c>
      <c r="E11" s="1111">
        <f>'1.Kopsavilkums'!E11/1000</f>
        <v>113204.61384101295</v>
      </c>
      <c r="F11" s="1055">
        <f>'1.Kopsavilkums'!F11/1000</f>
        <v>77383.155958988733</v>
      </c>
      <c r="G11" s="1055">
        <f>'1.Kopsavilkums'!G11/1000</f>
        <v>0</v>
      </c>
      <c r="H11" s="1055">
        <f>'1.Kopsavilkums'!H11/1000</f>
        <v>0</v>
      </c>
      <c r="I11" s="1055">
        <f>'1.Kopsavilkums'!I11/1000</f>
        <v>114523.66342546223</v>
      </c>
      <c r="J11" s="1054">
        <f>'1.Kopsavilkums'!J11/1000</f>
        <v>0</v>
      </c>
      <c r="K11" s="1105">
        <f>'1.Kopsavilkums'!K11/1000</f>
        <v>1827.6072143760002</v>
      </c>
      <c r="L11" s="1046">
        <f>'1.Kopsavilkums'!L11</f>
        <v>1.4162190081114577E-2</v>
      </c>
      <c r="M11" s="1044">
        <f>'1.Kopsavilkums'!M11</f>
        <v>2.7360613274211965E-2</v>
      </c>
      <c r="N11" s="1045">
        <f>'1.Kopsavilkums'!N11</f>
        <v>0</v>
      </c>
      <c r="O11" s="1045">
        <f>'1.Kopsavilkums'!O11</f>
        <v>0</v>
      </c>
      <c r="P11" s="1048">
        <f>'1.Kopsavilkums'!P11</f>
        <v>0.85</v>
      </c>
      <c r="Q11" s="1093">
        <f>'1.Kopsavilkums'!Q11</f>
        <v>0</v>
      </c>
      <c r="R11" s="1041">
        <f>'1.Kopsavilkums'!R11</f>
        <v>2E-3</v>
      </c>
      <c r="S11" s="1046">
        <f>'1.Kopsavilkums'!S11</f>
        <v>0.37102711178102504</v>
      </c>
      <c r="T11" s="1044">
        <f>'1.Kopsavilkums'!T11</f>
        <v>0.25362260319430896</v>
      </c>
      <c r="U11" s="1045">
        <f>'1.Kopsavilkums'!U11</f>
        <v>0</v>
      </c>
      <c r="V11" s="1045">
        <f>'1.Kopsavilkums'!V11</f>
        <v>0</v>
      </c>
      <c r="W11" s="1043">
        <f>'1.Kopsavilkums'!W11</f>
        <v>0.375350285024666</v>
      </c>
      <c r="X11" s="1093">
        <f>'1.Kopsavilkums'!X11</f>
        <v>0</v>
      </c>
      <c r="Y11" s="1041">
        <f>'1.Kopsavilkums'!Y11</f>
        <v>2E-3</v>
      </c>
      <c r="Z11" s="1026" t="str">
        <f>'1.Kopsavilkums'!Z11</f>
        <v>Segts</v>
      </c>
      <c r="AB11" s="1025">
        <f>'1.Kopsavilkums'!AB11/1000</f>
        <v>305111.4332254639</v>
      </c>
      <c r="AC11" s="1025">
        <f>'1.Kopsavilkums'!AC11/1000</f>
        <v>0</v>
      </c>
      <c r="AD11" s="1025">
        <f>'1.Kopsavilkums'!AD11/1000</f>
        <v>0</v>
      </c>
      <c r="AF11" s="1024">
        <f>'1.Kopsavilkums'!AF11/1000</f>
        <v>305111.4332254639</v>
      </c>
      <c r="AG11" s="1024">
        <f>'1.Kopsavilkums'!AG11/1000</f>
        <v>305111.4332254639</v>
      </c>
      <c r="AH11" s="1024">
        <f>'1.Kopsavilkums'!AH11/1000</f>
        <v>305111.4332254639</v>
      </c>
    </row>
    <row r="12" spans="1:34" x14ac:dyDescent="0.25">
      <c r="B12" s="1112">
        <v>2029</v>
      </c>
      <c r="C12" s="1053">
        <f>'1.Kopsavilkums'!C12/1000</f>
        <v>327626.61975101038</v>
      </c>
      <c r="D12" s="1052">
        <f>'1.Kopsavilkums'!D12/1000</f>
        <v>327626.61975101038</v>
      </c>
      <c r="E12" s="1111">
        <f>'1.Kopsavilkums'!E12/1000</f>
        <v>125540.33410552215</v>
      </c>
      <c r="F12" s="1055">
        <f>'1.Kopsavilkums'!F12/1000</f>
        <v>83093.516177003243</v>
      </c>
      <c r="G12" s="1055">
        <f>'1.Kopsavilkums'!G12/1000</f>
        <v>0</v>
      </c>
      <c r="H12" s="1055">
        <f>'1.Kopsavilkums'!H12/1000</f>
        <v>0</v>
      </c>
      <c r="I12" s="1055">
        <f>'1.Kopsavilkums'!I12/1000</f>
        <v>118992.76946848494</v>
      </c>
      <c r="J12" s="1054">
        <f>'1.Kopsavilkums'!J12/1000</f>
        <v>0</v>
      </c>
      <c r="K12" s="1105">
        <f>'1.Kopsavilkums'!K12/1000</f>
        <v>1903.85901504</v>
      </c>
      <c r="L12" s="1046">
        <f>'1.Kopsavilkums'!L12</f>
        <v>1.5301365811354398E-2</v>
      </c>
      <c r="M12" s="1044">
        <f>'1.Kopsavilkums'!M12</f>
        <v>2.862379106436513E-2</v>
      </c>
      <c r="N12" s="1045">
        <f>'1.Kopsavilkums'!N12</f>
        <v>0</v>
      </c>
      <c r="O12" s="1045">
        <f>'1.Kopsavilkums'!O12</f>
        <v>0</v>
      </c>
      <c r="P12" s="1048">
        <f>'1.Kopsavilkums'!P12</f>
        <v>0.85</v>
      </c>
      <c r="Q12" s="1093">
        <f>'1.Kopsavilkums'!Q12</f>
        <v>0</v>
      </c>
      <c r="R12" s="1041">
        <f>'1.Kopsavilkums'!R12</f>
        <v>2E-3</v>
      </c>
      <c r="S12" s="1046">
        <f>'1.Kopsavilkums'!S12</f>
        <v>0.38318111697068535</v>
      </c>
      <c r="T12" s="1044">
        <f>'1.Kopsavilkums'!T12</f>
        <v>0.25362260319430896</v>
      </c>
      <c r="U12" s="1045">
        <f>'1.Kopsavilkums'!U12</f>
        <v>0</v>
      </c>
      <c r="V12" s="1045">
        <f>'1.Kopsavilkums'!V12</f>
        <v>0</v>
      </c>
      <c r="W12" s="1043">
        <f>'1.Kopsavilkums'!W12</f>
        <v>0.36319627983500563</v>
      </c>
      <c r="X12" s="1093">
        <f>'1.Kopsavilkums'!X12</f>
        <v>0</v>
      </c>
      <c r="Y12" s="1041">
        <f>'1.Kopsavilkums'!Y12</f>
        <v>2E-3</v>
      </c>
      <c r="Z12" s="1026" t="str">
        <f>'1.Kopsavilkums'!Z12</f>
        <v>Segts</v>
      </c>
      <c r="AB12" s="1025">
        <f>'1.Kopsavilkums'!AB12/1000</f>
        <v>327626.61975101038</v>
      </c>
      <c r="AC12" s="1025">
        <f>'1.Kopsavilkums'!AC12/1000</f>
        <v>0</v>
      </c>
      <c r="AD12" s="1025">
        <f>'1.Kopsavilkums'!AD12/1000</f>
        <v>0</v>
      </c>
      <c r="AF12" s="1024">
        <f>'1.Kopsavilkums'!AF12/1000</f>
        <v>327626.61975101038</v>
      </c>
      <c r="AG12" s="1024">
        <f>'1.Kopsavilkums'!AG12/1000</f>
        <v>327626.61975101038</v>
      </c>
      <c r="AH12" s="1024">
        <f>'1.Kopsavilkums'!AH12/1000</f>
        <v>327626.61975101038</v>
      </c>
    </row>
    <row r="13" spans="1:34" x14ac:dyDescent="0.25">
      <c r="B13" s="1112">
        <v>2030</v>
      </c>
      <c r="C13" s="1053">
        <f>'1.Kopsavilkums'!C13/1000</f>
        <v>352013.15024481789</v>
      </c>
      <c r="D13" s="1052">
        <f>'1.Kopsavilkums'!D13/1000</f>
        <v>352013.15024481789</v>
      </c>
      <c r="E13" s="1111">
        <f>'1.Kopsavilkums'!E13/1000</f>
        <v>139035.6287963262</v>
      </c>
      <c r="F13" s="1055">
        <f>'1.Kopsavilkums'!F13/1000</f>
        <v>89278.49152372012</v>
      </c>
      <c r="G13" s="1055">
        <f>'1.Kopsavilkums'!G13/1000</f>
        <v>0</v>
      </c>
      <c r="H13" s="1055">
        <f>'1.Kopsavilkums'!H13/1000</f>
        <v>0</v>
      </c>
      <c r="I13" s="1055">
        <f>'1.Kopsavilkums'!I13/1000</f>
        <v>123699.0299247716</v>
      </c>
      <c r="J13" s="1054">
        <f>'1.Kopsavilkums'!J13/1000</f>
        <v>0</v>
      </c>
      <c r="K13" s="1105">
        <f>'1.Kopsavilkums'!K13/1000</f>
        <v>1984.6069159680003</v>
      </c>
      <c r="L13" s="1046">
        <f>'1.Kopsavilkums'!L13</f>
        <v>1.6504175902274838E-2</v>
      </c>
      <c r="M13" s="1044">
        <f>'1.Kopsavilkums'!M13</f>
        <v>2.9952127821723261E-2</v>
      </c>
      <c r="N13" s="1045">
        <f>'1.Kopsavilkums'!N13</f>
        <v>0</v>
      </c>
      <c r="O13" s="1045">
        <f>'1.Kopsavilkums'!O13</f>
        <v>0</v>
      </c>
      <c r="P13" s="1048">
        <f>'1.Kopsavilkums'!P13</f>
        <v>0.85</v>
      </c>
      <c r="Q13" s="1093">
        <f>'1.Kopsavilkums'!Q13</f>
        <v>0</v>
      </c>
      <c r="R13" s="1041">
        <f>'1.Kopsavilkums'!R13</f>
        <v>2E-3</v>
      </c>
      <c r="S13" s="1046">
        <f>'1.Kopsavilkums'!S13</f>
        <v>0.39497282615615287</v>
      </c>
      <c r="T13" s="1044">
        <f>'1.Kopsavilkums'!T13</f>
        <v>0.25362260319430896</v>
      </c>
      <c r="U13" s="1045">
        <f>'1.Kopsavilkums'!U13</f>
        <v>0</v>
      </c>
      <c r="V13" s="1045">
        <f>'1.Kopsavilkums'!V13</f>
        <v>0</v>
      </c>
      <c r="W13" s="1043">
        <f>'1.Kopsavilkums'!W13</f>
        <v>0.35140457064953817</v>
      </c>
      <c r="X13" s="1093">
        <f>'1.Kopsavilkums'!X13</f>
        <v>0</v>
      </c>
      <c r="Y13" s="1041">
        <f>'1.Kopsavilkums'!Y13</f>
        <v>2E-3</v>
      </c>
      <c r="Z13" s="1026" t="str">
        <f>'1.Kopsavilkums'!Z13</f>
        <v>Segts</v>
      </c>
      <c r="AB13" s="1025">
        <f>'1.Kopsavilkums'!AB13/1000</f>
        <v>352013.15024481789</v>
      </c>
      <c r="AC13" s="1025">
        <f>'1.Kopsavilkums'!AC13/1000</f>
        <v>0</v>
      </c>
      <c r="AD13" s="1025">
        <f>'1.Kopsavilkums'!AD13/1000</f>
        <v>0</v>
      </c>
      <c r="AF13" s="1024">
        <f>'1.Kopsavilkums'!AF13/1000</f>
        <v>352013.15024481789</v>
      </c>
      <c r="AG13" s="1024">
        <f>'1.Kopsavilkums'!AG13/1000</f>
        <v>352013.15024481789</v>
      </c>
      <c r="AH13" s="1024">
        <f>'1.Kopsavilkums'!AH13/1000</f>
        <v>352013.15024481789</v>
      </c>
    </row>
    <row r="14" spans="1:34" x14ac:dyDescent="0.25">
      <c r="B14" s="1112">
        <v>2031</v>
      </c>
      <c r="C14" s="1053">
        <f>'1.Kopsavilkums'!C14/1000</f>
        <v>378501.16311121418</v>
      </c>
      <c r="D14" s="1052">
        <f>'1.Kopsavilkums'!D14/1000</f>
        <v>378501.16311121418</v>
      </c>
      <c r="E14" s="1111">
        <f>'1.Kopsavilkums'!E14/1000</f>
        <v>153816.67683928565</v>
      </c>
      <c r="F14" s="1055">
        <f>'1.Kopsavilkums'!F14/1000</f>
        <v>95996.450300339871</v>
      </c>
      <c r="G14" s="1055">
        <f>'1.Kopsavilkums'!G14/1000</f>
        <v>0</v>
      </c>
      <c r="H14" s="1055">
        <f>'1.Kopsavilkums'!H14/1000</f>
        <v>0</v>
      </c>
      <c r="I14" s="1055">
        <f>'1.Kopsavilkums'!I14/1000</f>
        <v>128688.03597158866</v>
      </c>
      <c r="J14" s="1054">
        <f>'1.Kopsavilkums'!J14/1000</f>
        <v>0</v>
      </c>
      <c r="K14" s="1105">
        <f>'1.Kopsavilkums'!K14/1000</f>
        <v>2069.9973350400001</v>
      </c>
      <c r="L14" s="1046">
        <f>'1.Kopsavilkums'!L14</f>
        <v>1.7779326864572509E-2</v>
      </c>
      <c r="M14" s="1044">
        <f>'1.Kopsavilkums'!M14</f>
        <v>3.1360296678677284E-2</v>
      </c>
      <c r="N14" s="1045">
        <f>'1.Kopsavilkums'!N14</f>
        <v>0</v>
      </c>
      <c r="O14" s="1045">
        <f>'1.Kopsavilkums'!O14</f>
        <v>0</v>
      </c>
      <c r="P14" s="1048">
        <f>'1.Kopsavilkums'!P14</f>
        <v>0.85</v>
      </c>
      <c r="Q14" s="1093">
        <f>'1.Kopsavilkums'!Q14</f>
        <v>0</v>
      </c>
      <c r="R14" s="1041">
        <f>'1.Kopsavilkums'!R14</f>
        <v>2E-3</v>
      </c>
      <c r="S14" s="1046">
        <f>'1.Kopsavilkums'!S14</f>
        <v>0.4063836305678406</v>
      </c>
      <c r="T14" s="1044">
        <f>'1.Kopsavilkums'!T14</f>
        <v>0.25362260319430896</v>
      </c>
      <c r="U14" s="1045">
        <f>'1.Kopsavilkums'!U14</f>
        <v>0</v>
      </c>
      <c r="V14" s="1045">
        <f>'1.Kopsavilkums'!V14</f>
        <v>0</v>
      </c>
      <c r="W14" s="1043">
        <f>'1.Kopsavilkums'!W14</f>
        <v>0.33999376623785044</v>
      </c>
      <c r="X14" s="1093">
        <f>'1.Kopsavilkums'!X14</f>
        <v>0</v>
      </c>
      <c r="Y14" s="1041">
        <f>'1.Kopsavilkums'!Y14</f>
        <v>2E-3</v>
      </c>
      <c r="Z14" s="1026" t="str">
        <f>'1.Kopsavilkums'!Z14</f>
        <v>Segts</v>
      </c>
      <c r="AB14" s="1025">
        <f>'1.Kopsavilkums'!AB14/1000</f>
        <v>378501.16311121418</v>
      </c>
      <c r="AC14" s="1025">
        <f>'1.Kopsavilkums'!AC14/1000</f>
        <v>0</v>
      </c>
      <c r="AD14" s="1025">
        <f>'1.Kopsavilkums'!AD14/1000</f>
        <v>0</v>
      </c>
      <c r="AF14" s="1024">
        <f>'1.Kopsavilkums'!AF14/1000</f>
        <v>378501.16311121418</v>
      </c>
      <c r="AG14" s="1024">
        <f>'1.Kopsavilkums'!AG14/1000</f>
        <v>378501.16311121418</v>
      </c>
      <c r="AH14" s="1024">
        <f>'1.Kopsavilkums'!AH14/1000</f>
        <v>378501.16311121418</v>
      </c>
    </row>
    <row r="15" spans="1:34" x14ac:dyDescent="0.25">
      <c r="B15" s="1112">
        <v>2032</v>
      </c>
      <c r="C15" s="1053">
        <f>'1.Kopsavilkums'!C15/1000</f>
        <v>407585.63539024629</v>
      </c>
      <c r="D15" s="1052">
        <f>'1.Kopsavilkums'!D15/1000</f>
        <v>407585.63539024629</v>
      </c>
      <c r="E15" s="1111">
        <f>'1.Kopsavilkums'!E15/1000</f>
        <v>170207.16599730941</v>
      </c>
      <c r="F15" s="1055">
        <f>'1.Kopsavilkums'!F15/1000</f>
        <v>103372.92987228071</v>
      </c>
      <c r="G15" s="1055">
        <f>'1.Kopsavilkums'!G15/1000</f>
        <v>0</v>
      </c>
      <c r="H15" s="1055">
        <f>'1.Kopsavilkums'!H15/1000</f>
        <v>0</v>
      </c>
      <c r="I15" s="1055">
        <f>'1.Kopsavilkums'!I15/1000</f>
        <v>134005.53952065617</v>
      </c>
      <c r="J15" s="1054">
        <f>'1.Kopsavilkums'!J15/1000</f>
        <v>0</v>
      </c>
      <c r="K15" s="1105">
        <f>'1.Kopsavilkums'!K15/1000</f>
        <v>2159.1451446719998</v>
      </c>
      <c r="L15" s="1046">
        <f>'1.Kopsavilkums'!L15</f>
        <v>1.9154662018405863E-2</v>
      </c>
      <c r="M15" s="1044">
        <f>'1.Kopsavilkums'!M15</f>
        <v>3.2878846799549534E-2</v>
      </c>
      <c r="N15" s="1045">
        <f>'1.Kopsavilkums'!N15</f>
        <v>0</v>
      </c>
      <c r="O15" s="1045">
        <f>'1.Kopsavilkums'!O15</f>
        <v>0</v>
      </c>
      <c r="P15" s="1048">
        <f>'1.Kopsavilkums'!P15</f>
        <v>0.85</v>
      </c>
      <c r="Q15" s="1093">
        <f>'1.Kopsavilkums'!Q15</f>
        <v>0</v>
      </c>
      <c r="R15" s="1041">
        <f>'1.Kopsavilkums'!R15</f>
        <v>2E-3</v>
      </c>
      <c r="S15" s="1046">
        <f>'1.Kopsavilkums'!S15</f>
        <v>0.4175985393458313</v>
      </c>
      <c r="T15" s="1044">
        <f>'1.Kopsavilkums'!T15</f>
        <v>0.25362260319430896</v>
      </c>
      <c r="U15" s="1045">
        <f>'1.Kopsavilkums'!U15</f>
        <v>0</v>
      </c>
      <c r="V15" s="1045">
        <f>'1.Kopsavilkums'!V15</f>
        <v>0</v>
      </c>
      <c r="W15" s="1043">
        <f>'1.Kopsavilkums'!W15</f>
        <v>0.32877885745985974</v>
      </c>
      <c r="X15" s="1093">
        <f>'1.Kopsavilkums'!X15</f>
        <v>0</v>
      </c>
      <c r="Y15" s="1041">
        <f>'1.Kopsavilkums'!Y15</f>
        <v>2E-3</v>
      </c>
      <c r="Z15" s="1026" t="str">
        <f>'1.Kopsavilkums'!Z15</f>
        <v>Segts</v>
      </c>
      <c r="AB15" s="1025">
        <f>'1.Kopsavilkums'!AB15/1000</f>
        <v>407585.63539024629</v>
      </c>
      <c r="AC15" s="1025">
        <f>'1.Kopsavilkums'!AC15/1000</f>
        <v>0</v>
      </c>
      <c r="AD15" s="1025">
        <f>'1.Kopsavilkums'!AD15/1000</f>
        <v>0</v>
      </c>
      <c r="AF15" s="1024">
        <f>'1.Kopsavilkums'!AF15/1000</f>
        <v>407585.63539024629</v>
      </c>
      <c r="AG15" s="1024">
        <f>'1.Kopsavilkums'!AG15/1000</f>
        <v>407585.63539024629</v>
      </c>
      <c r="AH15" s="1024">
        <f>'1.Kopsavilkums'!AH15/1000</f>
        <v>407585.63539024629</v>
      </c>
    </row>
    <row r="16" spans="1:34" x14ac:dyDescent="0.25">
      <c r="B16" s="1112">
        <v>2033</v>
      </c>
      <c r="C16" s="1053">
        <f>'1.Kopsavilkums'!C16/1000</f>
        <v>438029.26940680027</v>
      </c>
      <c r="D16" s="1052">
        <f>'1.Kopsavilkums'!D16/1000</f>
        <v>438029.26940680027</v>
      </c>
      <c r="E16" s="1111">
        <f>'1.Kopsavilkums'!E16/1000</f>
        <v>187511.47323735297</v>
      </c>
      <c r="F16" s="1055">
        <f>'1.Kopsavilkums'!F16/1000</f>
        <v>111094.12358225396</v>
      </c>
      <c r="G16" s="1055">
        <f>'1.Kopsavilkums'!G16/1000</f>
        <v>0</v>
      </c>
      <c r="H16" s="1055">
        <f>'1.Kopsavilkums'!H16/1000</f>
        <v>0</v>
      </c>
      <c r="I16" s="1055">
        <f>'1.Kopsavilkums'!I16/1000</f>
        <v>139423.67258719334</v>
      </c>
      <c r="J16" s="1054">
        <f>'1.Kopsavilkums'!J16/1000</f>
        <v>0</v>
      </c>
      <c r="K16" s="1105">
        <f>'1.Kopsavilkums'!K16/1000</f>
        <v>2248.9225828080002</v>
      </c>
      <c r="L16" s="1046">
        <f>'1.Kopsavilkums'!L16</f>
        <v>2.0560318233438336E-2</v>
      </c>
      <c r="M16" s="1044">
        <f>'1.Kopsavilkums'!M16</f>
        <v>3.442755430050911E-2</v>
      </c>
      <c r="N16" s="1045">
        <f>'1.Kopsavilkums'!N16</f>
        <v>0</v>
      </c>
      <c r="O16" s="1045">
        <f>'1.Kopsavilkums'!O16</f>
        <v>0</v>
      </c>
      <c r="P16" s="1048">
        <f>'1.Kopsavilkums'!P16</f>
        <v>0.85</v>
      </c>
      <c r="Q16" s="1093">
        <f>'1.Kopsavilkums'!Q16</f>
        <v>0</v>
      </c>
      <c r="R16" s="1041">
        <f>'1.Kopsavilkums'!R16</f>
        <v>2E-3</v>
      </c>
      <c r="S16" s="1046">
        <f>'1.Kopsavilkums'!S16</f>
        <v>0.42807977989984497</v>
      </c>
      <c r="T16" s="1044">
        <f>'1.Kopsavilkums'!T16</f>
        <v>0.25362260319430896</v>
      </c>
      <c r="U16" s="1045">
        <f>'1.Kopsavilkums'!U16</f>
        <v>0</v>
      </c>
      <c r="V16" s="1045">
        <f>'1.Kopsavilkums'!V16</f>
        <v>0</v>
      </c>
      <c r="W16" s="1043">
        <f>'1.Kopsavilkums'!W16</f>
        <v>0.31829761690584601</v>
      </c>
      <c r="X16" s="1093">
        <f>'1.Kopsavilkums'!X16</f>
        <v>0</v>
      </c>
      <c r="Y16" s="1041">
        <f>'1.Kopsavilkums'!Y16</f>
        <v>2E-3</v>
      </c>
      <c r="Z16" s="1026" t="str">
        <f>'1.Kopsavilkums'!Z16</f>
        <v>Segts</v>
      </c>
      <c r="AB16" s="1025">
        <f>'1.Kopsavilkums'!AB16/1000</f>
        <v>438029.26940680027</v>
      </c>
      <c r="AC16" s="1025">
        <f>'1.Kopsavilkums'!AC16/1000</f>
        <v>0</v>
      </c>
      <c r="AD16" s="1025">
        <f>'1.Kopsavilkums'!AD16/1000</f>
        <v>0</v>
      </c>
      <c r="AF16" s="1024">
        <f>'1.Kopsavilkums'!AF16/1000</f>
        <v>438029.26940680027</v>
      </c>
      <c r="AG16" s="1024">
        <f>'1.Kopsavilkums'!AG16/1000</f>
        <v>438029.26940680027</v>
      </c>
      <c r="AH16" s="1024">
        <f>'1.Kopsavilkums'!AH16/1000</f>
        <v>438029.26940680027</v>
      </c>
    </row>
    <row r="17" spans="2:34" x14ac:dyDescent="0.25">
      <c r="B17" s="1112">
        <v>2034</v>
      </c>
      <c r="C17" s="1053">
        <f>'1.Kopsavilkums'!C17/1000</f>
        <v>470309.82939299935</v>
      </c>
      <c r="D17" s="1052">
        <f>'1.Kopsavilkums'!D17/1000</f>
        <v>470309.82939299935</v>
      </c>
      <c r="E17" s="1111">
        <f>'1.Kopsavilkums'!E17/1000</f>
        <v>205996.87961068665</v>
      </c>
      <c r="F17" s="1055">
        <f>'1.Kopsavilkums'!F17/1000</f>
        <v>119281.20323852383</v>
      </c>
      <c r="G17" s="1055">
        <f>'1.Kopsavilkums'!G17/1000</f>
        <v>0</v>
      </c>
      <c r="H17" s="1055">
        <f>'1.Kopsavilkums'!H17/1000</f>
        <v>0</v>
      </c>
      <c r="I17" s="1055">
        <f>'1.Kopsavilkums'!I17/1000</f>
        <v>145031.7465437889</v>
      </c>
      <c r="J17" s="1054">
        <f>'1.Kopsavilkums'!J17/1000</f>
        <v>0</v>
      </c>
      <c r="K17" s="1105">
        <f>'1.Kopsavilkums'!K17/1000</f>
        <v>2341.3134122880006</v>
      </c>
      <c r="L17" s="1046">
        <f>'1.Kopsavilkums'!L17</f>
        <v>2.2021766728406795E-2</v>
      </c>
      <c r="M17" s="1044">
        <f>'1.Kopsavilkums'!M17</f>
        <v>3.6039323140951353E-2</v>
      </c>
      <c r="N17" s="1045">
        <f>'1.Kopsavilkums'!N17</f>
        <v>0</v>
      </c>
      <c r="O17" s="1045">
        <f>'1.Kopsavilkums'!O17</f>
        <v>0</v>
      </c>
      <c r="P17" s="1048">
        <f>'1.Kopsavilkums'!P17</f>
        <v>0.85</v>
      </c>
      <c r="Q17" s="1093">
        <f>'1.Kopsavilkums'!Q17</f>
        <v>0</v>
      </c>
      <c r="R17" s="1041">
        <f>'1.Kopsavilkums'!R17</f>
        <v>2E-3</v>
      </c>
      <c r="S17" s="1046">
        <f>'1.Kopsavilkums'!S17</f>
        <v>0.43800249694239746</v>
      </c>
      <c r="T17" s="1044">
        <f>'1.Kopsavilkums'!T17</f>
        <v>0.25362260319430896</v>
      </c>
      <c r="U17" s="1045">
        <f>'1.Kopsavilkums'!U17</f>
        <v>0</v>
      </c>
      <c r="V17" s="1045">
        <f>'1.Kopsavilkums'!V17</f>
        <v>0</v>
      </c>
      <c r="W17" s="1043">
        <f>'1.Kopsavilkums'!W17</f>
        <v>0.30837489986329369</v>
      </c>
      <c r="X17" s="1093">
        <f>'1.Kopsavilkums'!X17</f>
        <v>0</v>
      </c>
      <c r="Y17" s="1041">
        <f>'1.Kopsavilkums'!Y17</f>
        <v>2E-3</v>
      </c>
      <c r="Z17" s="1026" t="str">
        <f>'1.Kopsavilkums'!Z17</f>
        <v>Segts</v>
      </c>
      <c r="AB17" s="1025">
        <f>'1.Kopsavilkums'!AB17/1000</f>
        <v>470309.82939299935</v>
      </c>
      <c r="AC17" s="1025">
        <f>'1.Kopsavilkums'!AC17/1000</f>
        <v>0</v>
      </c>
      <c r="AD17" s="1025">
        <f>'1.Kopsavilkums'!AD17/1000</f>
        <v>0</v>
      </c>
      <c r="AF17" s="1024">
        <f>'1.Kopsavilkums'!AF17/1000</f>
        <v>470309.82939299935</v>
      </c>
      <c r="AG17" s="1024">
        <f>'1.Kopsavilkums'!AG17/1000</f>
        <v>470309.82939299935</v>
      </c>
      <c r="AH17" s="1024">
        <f>'1.Kopsavilkums'!AH17/1000</f>
        <v>470309.82939299935</v>
      </c>
    </row>
    <row r="18" spans="2:34" x14ac:dyDescent="0.25">
      <c r="B18" s="1110">
        <v>2035</v>
      </c>
      <c r="C18" s="1053">
        <f>'1.Kopsavilkums'!C18/1000</f>
        <v>504506.65147597453</v>
      </c>
      <c r="D18" s="1052">
        <f>'1.Kopsavilkums'!D18/1000</f>
        <v>504506.65147597453</v>
      </c>
      <c r="E18" s="1109">
        <f>'1.Kopsavilkums'!E18/1000</f>
        <v>225755.59129492153</v>
      </c>
      <c r="F18" s="1051">
        <f>'1.Kopsavilkums'!F18/1000</f>
        <v>127954.29027618062</v>
      </c>
      <c r="G18" s="1051">
        <f>'1.Kopsavilkums'!G18/1000</f>
        <v>0</v>
      </c>
      <c r="H18" s="1051">
        <f>'1.Kopsavilkums'!H18/1000</f>
        <v>0</v>
      </c>
      <c r="I18" s="1051">
        <f>'1.Kopsavilkums'!I18/1000</f>
        <v>150796.76990487243</v>
      </c>
      <c r="J18" s="1050">
        <f>'1.Kopsavilkums'!J18/1000</f>
        <v>0</v>
      </c>
      <c r="K18" s="1105">
        <f>'1.Kopsavilkums'!K18/1000</f>
        <v>2437.63047216</v>
      </c>
      <c r="L18" s="1046">
        <f>'1.Kopsavilkums'!L18</f>
        <v>2.3544573062123809E-2</v>
      </c>
      <c r="M18" s="1044">
        <f>'1.Kopsavilkums'!M18</f>
        <v>3.7715533472066985E-2</v>
      </c>
      <c r="N18" s="1045">
        <f>'1.Kopsavilkums'!N18</f>
        <v>0</v>
      </c>
      <c r="O18" s="1045">
        <f>'1.Kopsavilkums'!O18</f>
        <v>0</v>
      </c>
      <c r="P18" s="1048">
        <f>'1.Kopsavilkums'!P18</f>
        <v>0.85</v>
      </c>
      <c r="Q18" s="1093">
        <f>'1.Kopsavilkums'!Q18</f>
        <v>0</v>
      </c>
      <c r="R18" s="1041">
        <f>'1.Kopsavilkums'!R18</f>
        <v>2E-3</v>
      </c>
      <c r="S18" s="1046">
        <f>'1.Kopsavilkums'!S18</f>
        <v>0.44747792845635531</v>
      </c>
      <c r="T18" s="1044">
        <f>'1.Kopsavilkums'!T18</f>
        <v>0.25362260319430896</v>
      </c>
      <c r="U18" s="1045">
        <f>'1.Kopsavilkums'!U18</f>
        <v>0</v>
      </c>
      <c r="V18" s="1045">
        <f>'1.Kopsavilkums'!V18</f>
        <v>0</v>
      </c>
      <c r="W18" s="1043">
        <f>'1.Kopsavilkums'!W18</f>
        <v>0.29889946834933573</v>
      </c>
      <c r="X18" s="1093">
        <f>'1.Kopsavilkums'!X18</f>
        <v>0</v>
      </c>
      <c r="Y18" s="1041">
        <f>'1.Kopsavilkums'!Y18</f>
        <v>2E-3</v>
      </c>
      <c r="Z18" s="1026" t="str">
        <f>'1.Kopsavilkums'!Z18</f>
        <v>Segts</v>
      </c>
      <c r="AB18" s="1025">
        <f>'1.Kopsavilkums'!AB18/1000</f>
        <v>504506.65147597453</v>
      </c>
      <c r="AC18" s="1025">
        <f>'1.Kopsavilkums'!AC18/1000</f>
        <v>0</v>
      </c>
      <c r="AD18" s="1025">
        <f>'1.Kopsavilkums'!AD18/1000</f>
        <v>0</v>
      </c>
      <c r="AF18" s="1024">
        <f>'1.Kopsavilkums'!AF18/1000</f>
        <v>504506.65147597453</v>
      </c>
      <c r="AG18" s="1024">
        <f>'1.Kopsavilkums'!AG18/1000</f>
        <v>504506.65147597453</v>
      </c>
      <c r="AH18" s="1024">
        <f>'1.Kopsavilkums'!AH18/1000</f>
        <v>504506.65147597453</v>
      </c>
    </row>
    <row r="19" spans="2:34" x14ac:dyDescent="0.25">
      <c r="B19" s="1110">
        <v>2040</v>
      </c>
      <c r="C19" s="1053">
        <f>'1.Kopsavilkums'!C19/1000</f>
        <v>687174.85023871064</v>
      </c>
      <c r="D19" s="1052">
        <f>'1.Kopsavilkums'!D19/1000</f>
        <v>687174.85023871064</v>
      </c>
      <c r="E19" s="1109">
        <f>'1.Kopsavilkums'!E19/1000</f>
        <v>332438.77467884461</v>
      </c>
      <c r="F19" s="1051">
        <f>'1.Kopsavilkums'!F19/1000</f>
        <v>174283.07436720122</v>
      </c>
      <c r="G19" s="1051">
        <f>'1.Kopsavilkums'!G19/1000</f>
        <v>0</v>
      </c>
      <c r="H19" s="1051">
        <f>'1.Kopsavilkums'!H19/1000</f>
        <v>0</v>
      </c>
      <c r="I19" s="1051">
        <f>'1.Kopsavilkums'!I19/1000</f>
        <v>180453.00119266481</v>
      </c>
      <c r="J19" s="1050">
        <f>'1.Kopsavilkums'!J19/1000</f>
        <v>0</v>
      </c>
      <c r="K19" s="1105">
        <f>'1.Kopsavilkums'!K19/1000</f>
        <v>2944.1885642400002</v>
      </c>
      <c r="L19" s="1046">
        <f>'1.Kopsavilkums'!L19</f>
        <v>3.0892199074180567E-2</v>
      </c>
      <c r="M19" s="1044">
        <f>'1.Kopsavilkums'!M19</f>
        <v>4.5772587401772702E-2</v>
      </c>
      <c r="N19" s="1045">
        <f>'1.Kopsavilkums'!N19</f>
        <v>0</v>
      </c>
      <c r="O19" s="1045">
        <f>'1.Kopsavilkums'!O19</f>
        <v>0</v>
      </c>
      <c r="P19" s="1048">
        <f>'1.Kopsavilkums'!P19</f>
        <v>0.85</v>
      </c>
      <c r="Q19" s="1093">
        <f>'1.Kopsavilkums'!Q19</f>
        <v>0</v>
      </c>
      <c r="R19" s="1041">
        <f>'1.Kopsavilkums'!R19</f>
        <v>2E-3</v>
      </c>
      <c r="S19" s="1046">
        <f>'1.Kopsavilkums'!S19</f>
        <v>0.48377610816717481</v>
      </c>
      <c r="T19" s="1044">
        <f>'1.Kopsavilkums'!T19</f>
        <v>0.25362260319430896</v>
      </c>
      <c r="U19" s="1045">
        <f>'1.Kopsavilkums'!U19</f>
        <v>0</v>
      </c>
      <c r="V19" s="1045">
        <f>'1.Kopsavilkums'!V19</f>
        <v>0</v>
      </c>
      <c r="W19" s="1043">
        <f>'1.Kopsavilkums'!W19</f>
        <v>0.26260128863851623</v>
      </c>
      <c r="X19" s="1093">
        <f>'1.Kopsavilkums'!X19</f>
        <v>0</v>
      </c>
      <c r="Y19" s="1041">
        <f>'1.Kopsavilkums'!Y19</f>
        <v>2E-3</v>
      </c>
      <c r="Z19" s="1026" t="str">
        <f>'1.Kopsavilkums'!Z19</f>
        <v>Segts</v>
      </c>
      <c r="AB19" s="1025">
        <f>'1.Kopsavilkums'!AB19/1000</f>
        <v>687174.85023871064</v>
      </c>
      <c r="AC19" s="1025">
        <f>'1.Kopsavilkums'!AC19/1000</f>
        <v>0</v>
      </c>
      <c r="AD19" s="1025">
        <f>'1.Kopsavilkums'!AD19/1000</f>
        <v>0</v>
      </c>
      <c r="AF19" s="1024">
        <f>'1.Kopsavilkums'!AF19/1000</f>
        <v>687174.85023871064</v>
      </c>
      <c r="AG19" s="1024">
        <f>'1.Kopsavilkums'!AG19/1000</f>
        <v>687174.85023871064</v>
      </c>
      <c r="AH19" s="1024">
        <f>'1.Kopsavilkums'!AH19/1000</f>
        <v>687174.85023871064</v>
      </c>
    </row>
    <row r="20" spans="2:34" ht="15.75" thickBot="1" x14ac:dyDescent="0.3">
      <c r="B20" s="1108">
        <v>2045</v>
      </c>
      <c r="C20" s="1039">
        <f>'1.Kopsavilkums'!C20/1000</f>
        <v>937752.93023325654</v>
      </c>
      <c r="D20" s="1038">
        <f>'1.Kopsavilkums'!D20/1000</f>
        <v>937752.93023325654</v>
      </c>
      <c r="E20" s="1107">
        <f>'1.Kopsavilkums'!E20/1000</f>
        <v>486992.19521148084</v>
      </c>
      <c r="F20" s="1037">
        <f>'1.Kopsavilkums'!F20/1000</f>
        <v>237835.3393188497</v>
      </c>
      <c r="G20" s="1037">
        <f>'1.Kopsavilkums'!G20/1000</f>
        <v>0</v>
      </c>
      <c r="H20" s="1037">
        <f>'1.Kopsavilkums'!H20/1000</f>
        <v>0</v>
      </c>
      <c r="I20" s="1037">
        <f>'1.Kopsavilkums'!I20/1000</f>
        <v>212925.39570292601</v>
      </c>
      <c r="J20" s="1036">
        <f>'1.Kopsavilkums'!J20/1000</f>
        <v>0</v>
      </c>
      <c r="K20" s="1103">
        <f>'1.Kopsavilkums'!K20/1000</f>
        <v>3489.4558906080006</v>
      </c>
      <c r="L20" s="1032">
        <f>'1.Kopsavilkums'!L20</f>
        <v>4.0611940667095239E-2</v>
      </c>
      <c r="M20" s="1030">
        <f>'1.Kopsavilkums'!M20</f>
        <v>5.6055886620612103E-2</v>
      </c>
      <c r="N20" s="1031">
        <f>'1.Kopsavilkums'!N20</f>
        <v>0</v>
      </c>
      <c r="O20" s="1031">
        <f>'1.Kopsavilkums'!O20</f>
        <v>0</v>
      </c>
      <c r="P20" s="1034">
        <f>'1.Kopsavilkums'!P20</f>
        <v>0.85</v>
      </c>
      <c r="Q20" s="1092">
        <f>'1.Kopsavilkums'!Q20</f>
        <v>0</v>
      </c>
      <c r="R20" s="1027">
        <f>'1.Kopsavilkums'!R20</f>
        <v>2E-3</v>
      </c>
      <c r="S20" s="1032">
        <f>'1.Kopsavilkums'!S20</f>
        <v>0.51931823352484374</v>
      </c>
      <c r="T20" s="1030">
        <f>'1.Kopsavilkums'!T20</f>
        <v>0.25362260319430896</v>
      </c>
      <c r="U20" s="1031">
        <f>'1.Kopsavilkums'!U20</f>
        <v>0</v>
      </c>
      <c r="V20" s="1031">
        <f>'1.Kopsavilkums'!V20</f>
        <v>0</v>
      </c>
      <c r="W20" s="1029">
        <f>'1.Kopsavilkums'!W20</f>
        <v>0.2270591632808473</v>
      </c>
      <c r="X20" s="1092">
        <f>'1.Kopsavilkums'!X20</f>
        <v>0</v>
      </c>
      <c r="Y20" s="1027">
        <f>'1.Kopsavilkums'!Y20</f>
        <v>2E-3</v>
      </c>
      <c r="Z20" s="1026" t="str">
        <f>'1.Kopsavilkums'!Z20</f>
        <v>Segts</v>
      </c>
      <c r="AB20" s="1025">
        <f>'1.Kopsavilkums'!AB20/1000</f>
        <v>937752.93023325654</v>
      </c>
      <c r="AC20" s="1025">
        <f>'1.Kopsavilkums'!AC20/1000</f>
        <v>0</v>
      </c>
      <c r="AD20" s="1025">
        <f>'1.Kopsavilkums'!AD20/1000</f>
        <v>0</v>
      </c>
      <c r="AF20" s="1024">
        <f>'1.Kopsavilkums'!AF20/1000</f>
        <v>937752.93023325654</v>
      </c>
      <c r="AG20" s="1024">
        <f>'1.Kopsavilkums'!AG20/1000</f>
        <v>937752.93023325654</v>
      </c>
      <c r="AH20" s="1024">
        <f>'1.Kopsavilkums'!AH20/1000</f>
        <v>937752.93023325654</v>
      </c>
    </row>
    <row r="23" spans="2:34" ht="24.75" thickBot="1" x14ac:dyDescent="0.45">
      <c r="B23" s="1102" t="s">
        <v>86</v>
      </c>
      <c r="C23" s="1090" t="str">
        <f>'2.Ieņēmumu aprēķins'!T5 &amp; ", tkst. EUR"</f>
        <v>Nr.2a. Personas atbildības modelis, tkst. EUR</v>
      </c>
    </row>
    <row r="24" spans="2:34" ht="48" thickBot="1" x14ac:dyDescent="0.3">
      <c r="B24" s="1201" t="s">
        <v>87</v>
      </c>
      <c r="C24" s="1211" t="s">
        <v>542</v>
      </c>
      <c r="D24" s="1212" t="s">
        <v>543</v>
      </c>
      <c r="E24" s="1370" t="s">
        <v>90</v>
      </c>
      <c r="F24" s="1370"/>
      <c r="G24" s="1370"/>
      <c r="H24" s="1370"/>
      <c r="I24" s="1371"/>
      <c r="J24" s="1372"/>
      <c r="K24" s="1083"/>
      <c r="L24" s="1379" t="str">
        <f>L6</f>
        <v>Maksājuma apmērs, %</v>
      </c>
      <c r="M24" s="1379"/>
      <c r="N24" s="1379"/>
      <c r="O24" s="1379"/>
      <c r="P24" s="1380"/>
      <c r="Q24" s="1380"/>
      <c r="R24" s="1373" t="s">
        <v>91</v>
      </c>
      <c r="S24" s="1382" t="str">
        <f>S6</f>
        <v>Ieņēmumu avota īpatsvars no kopsummas, %</v>
      </c>
      <c r="T24" s="1383"/>
      <c r="U24" s="1383"/>
      <c r="V24" s="1383"/>
      <c r="W24" s="1384"/>
      <c r="X24" s="1385"/>
      <c r="Y24" s="1373" t="s">
        <v>91</v>
      </c>
      <c r="Z24" s="1012"/>
      <c r="AB24" s="1375" t="s">
        <v>88</v>
      </c>
      <c r="AC24" s="1376"/>
      <c r="AD24" s="1376"/>
      <c r="AF24" s="1393" t="s">
        <v>89</v>
      </c>
      <c r="AG24" s="1393"/>
      <c r="AH24" s="1393"/>
    </row>
    <row r="25" spans="2:34" ht="54" customHeight="1" thickBot="1" x14ac:dyDescent="0.3">
      <c r="B25" s="1082" t="s">
        <v>94</v>
      </c>
      <c r="C25" s="1081" t="str">
        <f>$C$7</f>
        <v>Bāzes scenārijs</v>
      </c>
      <c r="D25" s="1080" t="s">
        <v>95</v>
      </c>
      <c r="E25" s="1079" t="str">
        <f t="shared" ref="E25:J25" si="0">E7</f>
        <v>Valsts pamatbudžets</v>
      </c>
      <c r="F25" s="1078" t="str">
        <f t="shared" si="0"/>
        <v>Pašvaldības budžets</v>
      </c>
      <c r="G25" s="1077" t="str">
        <f t="shared" si="0"/>
        <v>Speciālais VSA budžets</v>
      </c>
      <c r="H25" s="1076" t="str">
        <f t="shared" si="0"/>
        <v>ISA obligātā apdrošināšana</v>
      </c>
      <c r="I25" s="1075" t="str">
        <f t="shared" si="0"/>
        <v>Klienta maksājumi</v>
      </c>
      <c r="J25" s="1074" t="str">
        <f t="shared" si="0"/>
        <v>Veselības aprūpes komponente</v>
      </c>
      <c r="K25" s="1216" t="s">
        <v>91</v>
      </c>
      <c r="L25" s="1079" t="str">
        <f>L7</f>
        <v>Valsts pamatbudžets</v>
      </c>
      <c r="M25" s="1078" t="str">
        <f>M7</f>
        <v>Pašvaldības budžets</v>
      </c>
      <c r="N25" s="1077" t="str">
        <f>N7</f>
        <v>Speciālais VSA budžets</v>
      </c>
      <c r="O25" s="1076" t="str">
        <f>O7</f>
        <v>ISA obligātā apdrošināšana</v>
      </c>
      <c r="P25" s="1075" t="str">
        <f>P7</f>
        <v>Klienta maksājumi</v>
      </c>
      <c r="Q25" s="1074" t="str">
        <f>Q7</f>
        <v>Veselības aprūpes komponente</v>
      </c>
      <c r="R25" s="1381"/>
      <c r="S25" s="1079" t="str">
        <f>S7</f>
        <v>Valsts pamatbudžets</v>
      </c>
      <c r="T25" s="1078" t="str">
        <f>T7</f>
        <v>Pašvaldības budžets</v>
      </c>
      <c r="U25" s="1077" t="str">
        <f>U7</f>
        <v>Speciālais VSA budžets</v>
      </c>
      <c r="V25" s="1076" t="str">
        <f>V7</f>
        <v>ISA obligātā apdrošināšana</v>
      </c>
      <c r="W25" s="1075" t="str">
        <f>W7</f>
        <v>Klienta maksājumi</v>
      </c>
      <c r="X25" s="1074" t="str">
        <f>X7</f>
        <v>Veselības aprūpes komponente</v>
      </c>
      <c r="Y25" s="1381"/>
      <c r="Z25" s="1101" t="s">
        <v>102</v>
      </c>
      <c r="AB25" s="1073" t="str">
        <f>AB7</f>
        <v>Bāzes scenārijs</v>
      </c>
      <c r="AC25" s="1073" t="str">
        <f>AC7</f>
        <v>Pesimistiskais scenārijs</v>
      </c>
      <c r="AD25" s="1073" t="str">
        <f>AD7</f>
        <v>Optimistiskais scenārijs</v>
      </c>
      <c r="AF25" s="1072" t="s">
        <v>103</v>
      </c>
      <c r="AG25" s="1071" t="s">
        <v>95</v>
      </c>
      <c r="AH25" s="1070" t="s">
        <v>104</v>
      </c>
    </row>
    <row r="26" spans="2:34" x14ac:dyDescent="0.25">
      <c r="B26" s="1100">
        <v>2025</v>
      </c>
      <c r="C26" s="1069">
        <f>'1.Kopsavilkums'!C26/1000</f>
        <v>243566.65511356818</v>
      </c>
      <c r="D26" s="1068">
        <f>'1.Kopsavilkums'!D26/1000</f>
        <v>243566.65511356818</v>
      </c>
      <c r="E26" s="1114">
        <f>'1.Kopsavilkums'!E26/1000</f>
        <v>77138.685361738753</v>
      </c>
      <c r="F26" s="1067">
        <f>'1.Kopsavilkums'!F26/1000</f>
        <v>61774.009121233605</v>
      </c>
      <c r="G26" s="1067">
        <f>'1.Kopsavilkums'!G26/1000</f>
        <v>0</v>
      </c>
      <c r="H26" s="1067">
        <f>'1.Kopsavilkums'!H26/1000</f>
        <v>3285.1542542342395</v>
      </c>
      <c r="I26" s="1067">
        <f>'1.Kopsavilkums'!I26/1000</f>
        <v>101368.80637636159</v>
      </c>
      <c r="J26" s="1066">
        <f>'1.Kopsavilkums'!J26/1000</f>
        <v>0</v>
      </c>
      <c r="K26" s="1106">
        <f>'1.Kopsavilkums'!K26/1000</f>
        <v>1607.74481244</v>
      </c>
      <c r="L26" s="1062">
        <f>'1.Kopsavilkums'!L26</f>
        <v>1.0467016356110097E-2</v>
      </c>
      <c r="M26" s="1060">
        <f>'1.Kopsavilkums'!M26</f>
        <v>2.3690245207299374E-2</v>
      </c>
      <c r="N26" s="1061">
        <f>'1.Kopsavilkums'!N26</f>
        <v>0</v>
      </c>
      <c r="O26" s="1061">
        <f>'1.Kopsavilkums'!O26</f>
        <v>2.1595803638914919E-4</v>
      </c>
      <c r="P26" s="1064">
        <f>'1.Kopsavilkums'!P26</f>
        <v>0.85</v>
      </c>
      <c r="Q26" s="1094">
        <f>'1.Kopsavilkums'!Q26</f>
        <v>0</v>
      </c>
      <c r="R26" s="1113">
        <f>'1.Kopsavilkums'!R26</f>
        <v>2E-3</v>
      </c>
      <c r="S26" s="1062">
        <f>'1.Kopsavilkums'!S26</f>
        <v>0.31670462168054647</v>
      </c>
      <c r="T26" s="1060">
        <f>'1.Kopsavilkums'!T26</f>
        <v>0.25362260319430896</v>
      </c>
      <c r="U26" s="1061">
        <f>'1.Kopsavilkums'!U26</f>
        <v>0</v>
      </c>
      <c r="V26" s="1061">
        <f>'1.Kopsavilkums'!V26</f>
        <v>1.3487701149824739E-2</v>
      </c>
      <c r="W26" s="1059">
        <f>'1.Kopsavilkums'!W26</f>
        <v>0.41618507397531984</v>
      </c>
      <c r="X26" s="1094">
        <f>'1.Kopsavilkums'!X26</f>
        <v>0</v>
      </c>
      <c r="Y26" s="1113">
        <f>'1.Kopsavilkums'!Y26</f>
        <v>2E-3</v>
      </c>
      <c r="Z26" s="1026" t="str">
        <f>'1.Kopsavilkums'!Z26</f>
        <v>Segts</v>
      </c>
      <c r="AB26" s="1025">
        <f>'1.Kopsavilkums'!AB26/1000</f>
        <v>243566.65511356818</v>
      </c>
      <c r="AC26" s="1025">
        <f>'1.Kopsavilkums'!AC26/1000</f>
        <v>0</v>
      </c>
      <c r="AD26" s="1025">
        <f>'1.Kopsavilkums'!AD26/1000</f>
        <v>0</v>
      </c>
      <c r="AF26" s="1024">
        <f>'1.Kopsavilkums'!AF26/1000</f>
        <v>243566.65511356818</v>
      </c>
      <c r="AG26" s="1024">
        <f>'1.Kopsavilkums'!AG26/1000</f>
        <v>243566.65511356818</v>
      </c>
      <c r="AH26" s="1024">
        <f>'1.Kopsavilkums'!AH26/1000</f>
        <v>243566.65511356818</v>
      </c>
    </row>
    <row r="27" spans="2:34" x14ac:dyDescent="0.25">
      <c r="B27" s="1040">
        <v>2026</v>
      </c>
      <c r="C27" s="1053">
        <f>'1.Kopsavilkums'!C27/1000</f>
        <v>264849.48715768417</v>
      </c>
      <c r="D27" s="1052">
        <f>'1.Kopsavilkums'!D27/1000</f>
        <v>264849.48715768417</v>
      </c>
      <c r="E27" s="1111">
        <f>'1.Kopsavilkums'!E27/1000</f>
        <v>83879.056632561114</v>
      </c>
      <c r="F27" s="1055">
        <f>'1.Kopsavilkums'!F27/1000</f>
        <v>67171.81638760955</v>
      </c>
      <c r="G27" s="1055">
        <f>'1.Kopsavilkums'!G27/1000</f>
        <v>0</v>
      </c>
      <c r="H27" s="1055">
        <f>'1.Kopsavilkums'!H27/1000</f>
        <v>7950.261248146996</v>
      </c>
      <c r="I27" s="1055">
        <f>'1.Kopsavilkums'!I27/1000</f>
        <v>105848.35288936651</v>
      </c>
      <c r="J27" s="1054">
        <f>'1.Kopsavilkums'!J27/1000</f>
        <v>0</v>
      </c>
      <c r="K27" s="1105">
        <f>'1.Kopsavilkums'!K27/1000</f>
        <v>1681.6662995040001</v>
      </c>
      <c r="L27" s="1046">
        <f>'1.Kopsavilkums'!L27</f>
        <v>1.1063063675691083E-2</v>
      </c>
      <c r="M27" s="1044">
        <f>'1.Kopsavilkums'!M27</f>
        <v>2.5039293176235072E-2</v>
      </c>
      <c r="N27" s="1045">
        <f>'1.Kopsavilkums'!N27</f>
        <v>0</v>
      </c>
      <c r="O27" s="1045">
        <f>'1.Kopsavilkums'!O27</f>
        <v>5.0365651905483688E-4</v>
      </c>
      <c r="P27" s="1048">
        <f>'1.Kopsavilkums'!P27</f>
        <v>0.85</v>
      </c>
      <c r="Q27" s="1093">
        <f>'1.Kopsavilkums'!Q27</f>
        <v>0</v>
      </c>
      <c r="R27" s="1113">
        <f>'1.Kopsavilkums'!R27</f>
        <v>2E-3</v>
      </c>
      <c r="S27" s="1046">
        <f>'1.Kopsavilkums'!S27</f>
        <v>0.31670462168054647</v>
      </c>
      <c r="T27" s="1044">
        <f>'1.Kopsavilkums'!T27</f>
        <v>0.25362260319430896</v>
      </c>
      <c r="U27" s="1045">
        <f>'1.Kopsavilkums'!U27</f>
        <v>0</v>
      </c>
      <c r="V27" s="1045">
        <f>'1.Kopsavilkums'!V27</f>
        <v>3.0018035275309506E-2</v>
      </c>
      <c r="W27" s="1043">
        <f>'1.Kopsavilkums'!W27</f>
        <v>0.39965473984983507</v>
      </c>
      <c r="X27" s="1093">
        <f>'1.Kopsavilkums'!X27</f>
        <v>0</v>
      </c>
      <c r="Y27" s="1113">
        <f>'1.Kopsavilkums'!Y27</f>
        <v>2E-3</v>
      </c>
      <c r="Z27" s="1026" t="str">
        <f>'1.Kopsavilkums'!Z27</f>
        <v>Segts</v>
      </c>
      <c r="AB27" s="1025">
        <f>'1.Kopsavilkums'!AB27/1000</f>
        <v>264849.48715768417</v>
      </c>
      <c r="AC27" s="1025">
        <f>'1.Kopsavilkums'!AC27/1000</f>
        <v>0</v>
      </c>
      <c r="AD27" s="1025">
        <f>'1.Kopsavilkums'!AD27/1000</f>
        <v>0</v>
      </c>
      <c r="AF27" s="1024">
        <f>'1.Kopsavilkums'!AF27/1000</f>
        <v>264849.48715768417</v>
      </c>
      <c r="AG27" s="1024">
        <f>'1.Kopsavilkums'!AG27/1000</f>
        <v>264849.48715768417</v>
      </c>
      <c r="AH27" s="1024">
        <f>'1.Kopsavilkums'!AH27/1000</f>
        <v>264849.48715768417</v>
      </c>
    </row>
    <row r="28" spans="2:34" x14ac:dyDescent="0.25">
      <c r="B28" s="1040">
        <v>2027</v>
      </c>
      <c r="C28" s="1053">
        <f>'1.Kopsavilkums'!C28/1000</f>
        <v>284590.90075905318</v>
      </c>
      <c r="D28" s="1052">
        <f>'1.Kopsavilkums'!D28/1000</f>
        <v>284590.90075905318</v>
      </c>
      <c r="E28" s="1111">
        <f>'1.Kopsavilkums'!E28/1000</f>
        <v>90131.253558621887</v>
      </c>
      <c r="F28" s="1055">
        <f>'1.Kopsavilkums'!F28/1000</f>
        <v>72178.685095924302</v>
      </c>
      <c r="G28" s="1055">
        <f>'1.Kopsavilkums'!G28/1000</f>
        <v>0</v>
      </c>
      <c r="H28" s="1055">
        <f>'1.Kopsavilkums'!H28/1000</f>
        <v>11951.11094155074</v>
      </c>
      <c r="I28" s="1055">
        <f>'1.Kopsavilkums'!I28/1000</f>
        <v>110329.85116295624</v>
      </c>
      <c r="J28" s="1054">
        <f>'1.Kopsavilkums'!J28/1000</f>
        <v>0</v>
      </c>
      <c r="K28" s="1105">
        <f>'1.Kopsavilkums'!K28/1000</f>
        <v>1755.8490938640002</v>
      </c>
      <c r="L28" s="1046">
        <f>'1.Kopsavilkums'!L28</f>
        <v>1.1565970944986941E-2</v>
      </c>
      <c r="M28" s="1044">
        <f>'1.Kopsavilkums'!M28</f>
        <v>2.6177535070659692E-2</v>
      </c>
      <c r="N28" s="1045">
        <f>'1.Kopsavilkums'!N28</f>
        <v>0</v>
      </c>
      <c r="O28" s="1045">
        <f>'1.Kopsavilkums'!O28</f>
        <v>7.3051514816469714E-4</v>
      </c>
      <c r="P28" s="1048">
        <f>'1.Kopsavilkums'!P28</f>
        <v>0.85</v>
      </c>
      <c r="Q28" s="1093">
        <f>'1.Kopsavilkums'!Q28</f>
        <v>0</v>
      </c>
      <c r="R28" s="1041">
        <f>'1.Kopsavilkums'!R28</f>
        <v>2E-3</v>
      </c>
      <c r="S28" s="1046">
        <f>'1.Kopsavilkums'!S28</f>
        <v>0.31670462168054647</v>
      </c>
      <c r="T28" s="1044">
        <f>'1.Kopsavilkums'!T28</f>
        <v>0.25362260319430896</v>
      </c>
      <c r="U28" s="1045">
        <f>'1.Kopsavilkums'!U28</f>
        <v>0</v>
      </c>
      <c r="V28" s="1045">
        <f>'1.Kopsavilkums'!V28</f>
        <v>4.1994002301813091E-2</v>
      </c>
      <c r="W28" s="1043">
        <f>'1.Kopsavilkums'!W28</f>
        <v>0.38767877282333146</v>
      </c>
      <c r="X28" s="1093">
        <f>'1.Kopsavilkums'!X28</f>
        <v>0</v>
      </c>
      <c r="Y28" s="1041">
        <f>'1.Kopsavilkums'!Y28</f>
        <v>2E-3</v>
      </c>
      <c r="Z28" s="1026" t="str">
        <f>'1.Kopsavilkums'!Z28</f>
        <v>Segts</v>
      </c>
      <c r="AB28" s="1025">
        <f>'1.Kopsavilkums'!AB28/1000</f>
        <v>284590.90075905318</v>
      </c>
      <c r="AC28" s="1025">
        <f>'1.Kopsavilkums'!AC28/1000</f>
        <v>0</v>
      </c>
      <c r="AD28" s="1025">
        <f>'1.Kopsavilkums'!AD28/1000</f>
        <v>0</v>
      </c>
      <c r="AF28" s="1024">
        <f>'1.Kopsavilkums'!AF28/1000</f>
        <v>284590.90075905318</v>
      </c>
      <c r="AG28" s="1024">
        <f>'1.Kopsavilkums'!AG28/1000</f>
        <v>284590.90075905318</v>
      </c>
      <c r="AH28" s="1024">
        <f>'1.Kopsavilkums'!AH28/1000</f>
        <v>284590.90075905318</v>
      </c>
    </row>
    <row r="29" spans="2:34" x14ac:dyDescent="0.25">
      <c r="B29" s="1040">
        <v>2028</v>
      </c>
      <c r="C29" s="1053">
        <f>'1.Kopsavilkums'!C29/1000</f>
        <v>305111.4332254639</v>
      </c>
      <c r="D29" s="1052">
        <f>'1.Kopsavilkums'!D29/1000</f>
        <v>305111.4332254639</v>
      </c>
      <c r="E29" s="1111">
        <f>'1.Kopsavilkums'!E29/1000</f>
        <v>96630.201030079872</v>
      </c>
      <c r="F29" s="1055">
        <f>'1.Kopsavilkums'!F29/1000</f>
        <v>77383.155958988733</v>
      </c>
      <c r="G29" s="1055">
        <f>'1.Kopsavilkums'!G29/1000</f>
        <v>0</v>
      </c>
      <c r="H29" s="1055">
        <f>'1.Kopsavilkums'!H29/1000</f>
        <v>16574.4128109331</v>
      </c>
      <c r="I29" s="1055">
        <f>'1.Kopsavilkums'!I29/1000</f>
        <v>114523.66342546223</v>
      </c>
      <c r="J29" s="1054">
        <f>'1.Kopsavilkums'!J29/1000</f>
        <v>0</v>
      </c>
      <c r="K29" s="1105">
        <f>'1.Kopsavilkums'!K29/1000</f>
        <v>1827.6072143760002</v>
      </c>
      <c r="L29" s="1046">
        <f>'1.Kopsavilkums'!L29</f>
        <v>1.2088688156175767E-2</v>
      </c>
      <c r="M29" s="1044">
        <f>'1.Kopsavilkums'!M29</f>
        <v>2.7360613274211965E-2</v>
      </c>
      <c r="N29" s="1045">
        <f>'1.Kopsavilkums'!N29</f>
        <v>0</v>
      </c>
      <c r="O29" s="1045">
        <f>'1.Kopsavilkums'!O29</f>
        <v>9.7947073654466627E-4</v>
      </c>
      <c r="P29" s="1048">
        <f>'1.Kopsavilkums'!P29</f>
        <v>0.85</v>
      </c>
      <c r="Q29" s="1093">
        <f>'1.Kopsavilkums'!Q29</f>
        <v>0</v>
      </c>
      <c r="R29" s="1041">
        <f>'1.Kopsavilkums'!R29</f>
        <v>2E-3</v>
      </c>
      <c r="S29" s="1046">
        <f>'1.Kopsavilkums'!S29</f>
        <v>0.31670462168054647</v>
      </c>
      <c r="T29" s="1044">
        <f>'1.Kopsavilkums'!T29</f>
        <v>0.25362260319430896</v>
      </c>
      <c r="U29" s="1045">
        <f>'1.Kopsavilkums'!U29</f>
        <v>0</v>
      </c>
      <c r="V29" s="1045">
        <f>'1.Kopsavilkums'!V29</f>
        <v>5.4322490100478592E-2</v>
      </c>
      <c r="W29" s="1043">
        <f>'1.Kopsavilkums'!W29</f>
        <v>0.375350285024666</v>
      </c>
      <c r="X29" s="1093">
        <f>'1.Kopsavilkums'!X29</f>
        <v>0</v>
      </c>
      <c r="Y29" s="1041">
        <f>'1.Kopsavilkums'!Y29</f>
        <v>2E-3</v>
      </c>
      <c r="Z29" s="1026" t="str">
        <f>'1.Kopsavilkums'!Z29</f>
        <v>Segts</v>
      </c>
      <c r="AB29" s="1025">
        <f>'1.Kopsavilkums'!AB29/1000</f>
        <v>305111.4332254639</v>
      </c>
      <c r="AC29" s="1025">
        <f>'1.Kopsavilkums'!AC29/1000</f>
        <v>0</v>
      </c>
      <c r="AD29" s="1025">
        <f>'1.Kopsavilkums'!AD29/1000</f>
        <v>0</v>
      </c>
      <c r="AF29" s="1024">
        <f>'1.Kopsavilkums'!AF29/1000</f>
        <v>305111.4332254639</v>
      </c>
      <c r="AG29" s="1024">
        <f>'1.Kopsavilkums'!AG29/1000</f>
        <v>305111.4332254639</v>
      </c>
      <c r="AH29" s="1024">
        <f>'1.Kopsavilkums'!AH29/1000</f>
        <v>305111.4332254639</v>
      </c>
    </row>
    <row r="30" spans="2:34" x14ac:dyDescent="0.25">
      <c r="B30" s="1040">
        <v>2029</v>
      </c>
      <c r="C30" s="1053">
        <f>'1.Kopsavilkums'!C30/1000</f>
        <v>327626.61975101038</v>
      </c>
      <c r="D30" s="1052">
        <f>'1.Kopsavilkums'!D30/1000</f>
        <v>327626.61975101038</v>
      </c>
      <c r="E30" s="1111">
        <f>'1.Kopsavilkums'!E30/1000</f>
        <v>103760.86466071999</v>
      </c>
      <c r="F30" s="1055">
        <f>'1.Kopsavilkums'!F30/1000</f>
        <v>83093.516177003243</v>
      </c>
      <c r="G30" s="1055">
        <f>'1.Kopsavilkums'!G30/1000</f>
        <v>0</v>
      </c>
      <c r="H30" s="1055">
        <f>'1.Kopsavilkums'!H30/1000</f>
        <v>21779.469444802166</v>
      </c>
      <c r="I30" s="1055">
        <f>'1.Kopsavilkums'!I30/1000</f>
        <v>118992.76946848494</v>
      </c>
      <c r="J30" s="1054">
        <f>'1.Kopsavilkums'!J30/1000</f>
        <v>0</v>
      </c>
      <c r="K30" s="1105">
        <f>'1.Kopsavilkums'!K30/1000</f>
        <v>1903.85901504</v>
      </c>
      <c r="L30" s="1046">
        <f>'1.Kopsavilkums'!L30</f>
        <v>1.2646795616631023E-2</v>
      </c>
      <c r="M30" s="1044">
        <f>'1.Kopsavilkums'!M30</f>
        <v>2.862379106436513E-2</v>
      </c>
      <c r="N30" s="1045">
        <f>'1.Kopsavilkums'!N30</f>
        <v>0</v>
      </c>
      <c r="O30" s="1045">
        <f>'1.Kopsavilkums'!O30</f>
        <v>1.2417622042771228E-3</v>
      </c>
      <c r="P30" s="1048">
        <f>'1.Kopsavilkums'!P30</f>
        <v>0.85</v>
      </c>
      <c r="Q30" s="1093">
        <f>'1.Kopsavilkums'!Q30</f>
        <v>0</v>
      </c>
      <c r="R30" s="1041">
        <f>'1.Kopsavilkums'!R30</f>
        <v>2E-3</v>
      </c>
      <c r="S30" s="1046">
        <f>'1.Kopsavilkums'!S30</f>
        <v>0.31670462168054647</v>
      </c>
      <c r="T30" s="1044">
        <f>'1.Kopsavilkums'!T30</f>
        <v>0.25362260319430896</v>
      </c>
      <c r="U30" s="1045">
        <f>'1.Kopsavilkums'!U30</f>
        <v>0</v>
      </c>
      <c r="V30" s="1045">
        <f>'1.Kopsavilkums'!V30</f>
        <v>6.6476495290138896E-2</v>
      </c>
      <c r="W30" s="1043">
        <f>'1.Kopsavilkums'!W30</f>
        <v>0.36319627983500563</v>
      </c>
      <c r="X30" s="1093">
        <f>'1.Kopsavilkums'!X30</f>
        <v>0</v>
      </c>
      <c r="Y30" s="1041">
        <f>'1.Kopsavilkums'!Y30</f>
        <v>2E-3</v>
      </c>
      <c r="Z30" s="1026" t="str">
        <f>'1.Kopsavilkums'!Z30</f>
        <v>Segts</v>
      </c>
      <c r="AB30" s="1025">
        <f>'1.Kopsavilkums'!AB30/1000</f>
        <v>327626.61975101038</v>
      </c>
      <c r="AC30" s="1025">
        <f>'1.Kopsavilkums'!AC30/1000</f>
        <v>0</v>
      </c>
      <c r="AD30" s="1025">
        <f>'1.Kopsavilkums'!AD30/1000</f>
        <v>0</v>
      </c>
      <c r="AF30" s="1024">
        <f>'1.Kopsavilkums'!AF30/1000</f>
        <v>327626.61975101038</v>
      </c>
      <c r="AG30" s="1024">
        <f>'1.Kopsavilkums'!AG30/1000</f>
        <v>327626.61975101038</v>
      </c>
      <c r="AH30" s="1024">
        <f>'1.Kopsavilkums'!AH30/1000</f>
        <v>327626.61975101038</v>
      </c>
    </row>
    <row r="31" spans="2:34" x14ac:dyDescent="0.25">
      <c r="B31" s="1040">
        <v>2030</v>
      </c>
      <c r="C31" s="1053">
        <f>'1.Kopsavilkums'!C31/1000</f>
        <v>352013.15024481789</v>
      </c>
      <c r="D31" s="1052">
        <f>'1.Kopsavilkums'!D31/1000</f>
        <v>352013.15024481789</v>
      </c>
      <c r="E31" s="1111">
        <f>'1.Kopsavilkums'!E31/1000</f>
        <v>111484.19157486242</v>
      </c>
      <c r="F31" s="1055">
        <f>'1.Kopsavilkums'!F31/1000</f>
        <v>89278.49152372012</v>
      </c>
      <c r="G31" s="1055">
        <f>'1.Kopsavilkums'!G31/1000</f>
        <v>0</v>
      </c>
      <c r="H31" s="1055">
        <f>'1.Kopsavilkums'!H31/1000</f>
        <v>27551.43722146377</v>
      </c>
      <c r="I31" s="1055">
        <f>'1.Kopsavilkums'!I31/1000</f>
        <v>123699.0299247716</v>
      </c>
      <c r="J31" s="1054">
        <f>'1.Kopsavilkums'!J31/1000</f>
        <v>0</v>
      </c>
      <c r="K31" s="1105">
        <f>'1.Kopsavilkums'!K31/1000</f>
        <v>1984.6069159680003</v>
      </c>
      <c r="L31" s="1046">
        <f>'1.Kopsavilkums'!L31</f>
        <v>1.3233692140665559E-2</v>
      </c>
      <c r="M31" s="1044">
        <f>'1.Kopsavilkums'!M31</f>
        <v>2.9952127821723261E-2</v>
      </c>
      <c r="N31" s="1045">
        <f>'1.Kopsavilkums'!N31</f>
        <v>0</v>
      </c>
      <c r="O31" s="1045">
        <f>'1.Kopsavilkums'!O31</f>
        <v>1.5145434767122336E-3</v>
      </c>
      <c r="P31" s="1048">
        <f>'1.Kopsavilkums'!P31</f>
        <v>0.85</v>
      </c>
      <c r="Q31" s="1093">
        <f>'1.Kopsavilkums'!Q31</f>
        <v>0</v>
      </c>
      <c r="R31" s="1041">
        <f>'1.Kopsavilkums'!R31</f>
        <v>2E-3</v>
      </c>
      <c r="S31" s="1046">
        <f>'1.Kopsavilkums'!S31</f>
        <v>0.31670462168054647</v>
      </c>
      <c r="T31" s="1044">
        <f>'1.Kopsavilkums'!T31</f>
        <v>0.25362260319430896</v>
      </c>
      <c r="U31" s="1045">
        <f>'1.Kopsavilkums'!U31</f>
        <v>0</v>
      </c>
      <c r="V31" s="1045">
        <f>'1.Kopsavilkums'!V31</f>
        <v>7.8268204475606409E-2</v>
      </c>
      <c r="W31" s="1043">
        <f>'1.Kopsavilkums'!W31</f>
        <v>0.35140457064953817</v>
      </c>
      <c r="X31" s="1093">
        <f>'1.Kopsavilkums'!X31</f>
        <v>0</v>
      </c>
      <c r="Y31" s="1041">
        <f>'1.Kopsavilkums'!Y31</f>
        <v>2E-3</v>
      </c>
      <c r="Z31" s="1026" t="str">
        <f>'1.Kopsavilkums'!Z31</f>
        <v>Segts</v>
      </c>
      <c r="AB31" s="1025">
        <f>'1.Kopsavilkums'!AB31/1000</f>
        <v>352013.15024481789</v>
      </c>
      <c r="AC31" s="1025">
        <f>'1.Kopsavilkums'!AC31/1000</f>
        <v>0</v>
      </c>
      <c r="AD31" s="1025">
        <f>'1.Kopsavilkums'!AD31/1000</f>
        <v>0</v>
      </c>
      <c r="AF31" s="1024">
        <f>'1.Kopsavilkums'!AF31/1000</f>
        <v>352013.15024481789</v>
      </c>
      <c r="AG31" s="1024">
        <f>'1.Kopsavilkums'!AG31/1000</f>
        <v>352013.15024481789</v>
      </c>
      <c r="AH31" s="1024">
        <f>'1.Kopsavilkums'!AH31/1000</f>
        <v>352013.15024481789</v>
      </c>
    </row>
    <row r="32" spans="2:34" x14ac:dyDescent="0.25">
      <c r="B32" s="1040">
        <v>2031</v>
      </c>
      <c r="C32" s="1053">
        <f>'1.Kopsavilkums'!C32/1000</f>
        <v>378501.16311121418</v>
      </c>
      <c r="D32" s="1052">
        <f>'1.Kopsavilkums'!D32/1000</f>
        <v>378501.16311121418</v>
      </c>
      <c r="E32" s="1111">
        <f>'1.Kopsavilkums'!E32/1000</f>
        <v>119873.06766878389</v>
      </c>
      <c r="F32" s="1055">
        <f>'1.Kopsavilkums'!F32/1000</f>
        <v>95996.450300339871</v>
      </c>
      <c r="G32" s="1055">
        <f>'1.Kopsavilkums'!G32/1000</f>
        <v>0</v>
      </c>
      <c r="H32" s="1055">
        <f>'1.Kopsavilkums'!H32/1000</f>
        <v>33943.609170501732</v>
      </c>
      <c r="I32" s="1055">
        <f>'1.Kopsavilkums'!I32/1000</f>
        <v>128688.03597158866</v>
      </c>
      <c r="J32" s="1054">
        <f>'1.Kopsavilkums'!J32/1000</f>
        <v>0</v>
      </c>
      <c r="K32" s="1105">
        <f>'1.Kopsavilkums'!K32/1000</f>
        <v>2069.9973350400001</v>
      </c>
      <c r="L32" s="1046">
        <f>'1.Kopsavilkums'!L32</f>
        <v>1.3855860730687631E-2</v>
      </c>
      <c r="M32" s="1044">
        <f>'1.Kopsavilkums'!M32</f>
        <v>3.1360296678677284E-2</v>
      </c>
      <c r="N32" s="1045">
        <f>'1.Kopsavilkums'!N32</f>
        <v>0</v>
      </c>
      <c r="O32" s="1045">
        <f>'1.Kopsavilkums'!O32</f>
        <v>1.7973549564532063E-3</v>
      </c>
      <c r="P32" s="1048">
        <f>'1.Kopsavilkums'!P32</f>
        <v>0.85</v>
      </c>
      <c r="Q32" s="1093">
        <f>'1.Kopsavilkums'!Q32</f>
        <v>0</v>
      </c>
      <c r="R32" s="1041">
        <f>'1.Kopsavilkums'!R32</f>
        <v>2E-3</v>
      </c>
      <c r="S32" s="1046">
        <f>'1.Kopsavilkums'!S32</f>
        <v>0.31670462168054647</v>
      </c>
      <c r="T32" s="1044">
        <f>'1.Kopsavilkums'!T32</f>
        <v>0.25362260319430896</v>
      </c>
      <c r="U32" s="1045">
        <f>'1.Kopsavilkums'!U32</f>
        <v>0</v>
      </c>
      <c r="V32" s="1045">
        <f>'1.Kopsavilkums'!V32</f>
        <v>8.9679008887294104E-2</v>
      </c>
      <c r="W32" s="1043">
        <f>'1.Kopsavilkums'!W32</f>
        <v>0.33999376623785044</v>
      </c>
      <c r="X32" s="1093">
        <f>'1.Kopsavilkums'!X32</f>
        <v>0</v>
      </c>
      <c r="Y32" s="1041">
        <f>'1.Kopsavilkums'!Y32</f>
        <v>2E-3</v>
      </c>
      <c r="Z32" s="1026" t="str">
        <f>'1.Kopsavilkums'!Z32</f>
        <v>Segts</v>
      </c>
      <c r="AB32" s="1025">
        <f>'1.Kopsavilkums'!AB32/1000</f>
        <v>378501.16311121418</v>
      </c>
      <c r="AC32" s="1025">
        <f>'1.Kopsavilkums'!AC32/1000</f>
        <v>0</v>
      </c>
      <c r="AD32" s="1025">
        <f>'1.Kopsavilkums'!AD32/1000</f>
        <v>0</v>
      </c>
      <c r="AF32" s="1024">
        <f>'1.Kopsavilkums'!AF32/1000</f>
        <v>378501.16311121418</v>
      </c>
      <c r="AG32" s="1024">
        <f>'1.Kopsavilkums'!AG32/1000</f>
        <v>378501.16311121418</v>
      </c>
      <c r="AH32" s="1024">
        <f>'1.Kopsavilkums'!AH32/1000</f>
        <v>378501.16311121418</v>
      </c>
    </row>
    <row r="33" spans="2:34" x14ac:dyDescent="0.25">
      <c r="B33" s="1040">
        <v>2032</v>
      </c>
      <c r="C33" s="1053">
        <f>'1.Kopsavilkums'!C33/1000</f>
        <v>407585.63539024629</v>
      </c>
      <c r="D33" s="1052">
        <f>'1.Kopsavilkums'!D33/1000</f>
        <v>407585.63539024629</v>
      </c>
      <c r="E33" s="1111">
        <f>'1.Kopsavilkums'!E33/1000</f>
        <v>129084.2544586931</v>
      </c>
      <c r="F33" s="1055">
        <f>'1.Kopsavilkums'!F33/1000</f>
        <v>103372.92987228071</v>
      </c>
      <c r="G33" s="1055">
        <f>'1.Kopsavilkums'!G33/1000</f>
        <v>0</v>
      </c>
      <c r="H33" s="1055">
        <f>'1.Kopsavilkums'!H33/1000</f>
        <v>41122.911538616318</v>
      </c>
      <c r="I33" s="1055">
        <f>'1.Kopsavilkums'!I33/1000</f>
        <v>134005.53952065617</v>
      </c>
      <c r="J33" s="1054">
        <f>'1.Kopsavilkums'!J33/1000</f>
        <v>0</v>
      </c>
      <c r="K33" s="1105">
        <f>'1.Kopsavilkums'!K33/1000</f>
        <v>2159.1451446719998</v>
      </c>
      <c r="L33" s="1046">
        <f>'1.Kopsavilkums'!L33</f>
        <v>1.4526798866348858E-2</v>
      </c>
      <c r="M33" s="1044">
        <f>'1.Kopsavilkums'!M33</f>
        <v>3.2878846799549534E-2</v>
      </c>
      <c r="N33" s="1045">
        <f>'1.Kopsavilkums'!N33</f>
        <v>0</v>
      </c>
      <c r="O33" s="1045">
        <f>'1.Kopsavilkums'!O33</f>
        <v>2.0982149323604008E-3</v>
      </c>
      <c r="P33" s="1048">
        <f>'1.Kopsavilkums'!P33</f>
        <v>0.85</v>
      </c>
      <c r="Q33" s="1093">
        <f>'1.Kopsavilkums'!Q33</f>
        <v>0</v>
      </c>
      <c r="R33" s="1041">
        <f>'1.Kopsavilkums'!R33</f>
        <v>2E-3</v>
      </c>
      <c r="S33" s="1046">
        <f>'1.Kopsavilkums'!S33</f>
        <v>0.31670462168054647</v>
      </c>
      <c r="T33" s="1044">
        <f>'1.Kopsavilkums'!T33</f>
        <v>0.25362260319430896</v>
      </c>
      <c r="U33" s="1045">
        <f>'1.Kopsavilkums'!U33</f>
        <v>0</v>
      </c>
      <c r="V33" s="1045">
        <f>'1.Kopsavilkums'!V33</f>
        <v>0.10089391766528484</v>
      </c>
      <c r="W33" s="1043">
        <f>'1.Kopsavilkums'!W33</f>
        <v>0.32877885745985974</v>
      </c>
      <c r="X33" s="1093">
        <f>'1.Kopsavilkums'!X33</f>
        <v>0</v>
      </c>
      <c r="Y33" s="1041">
        <f>'1.Kopsavilkums'!Y33</f>
        <v>2E-3</v>
      </c>
      <c r="Z33" s="1026" t="str">
        <f>'1.Kopsavilkums'!Z33</f>
        <v>Segts</v>
      </c>
      <c r="AB33" s="1025">
        <f>'1.Kopsavilkums'!AB33/1000</f>
        <v>407585.63539024629</v>
      </c>
      <c r="AC33" s="1025">
        <f>'1.Kopsavilkums'!AC33/1000</f>
        <v>0</v>
      </c>
      <c r="AD33" s="1025">
        <f>'1.Kopsavilkums'!AD33/1000</f>
        <v>0</v>
      </c>
      <c r="AF33" s="1024">
        <f>'1.Kopsavilkums'!AF33/1000</f>
        <v>407585.63539024629</v>
      </c>
      <c r="AG33" s="1024">
        <f>'1.Kopsavilkums'!AG33/1000</f>
        <v>407585.63539024629</v>
      </c>
      <c r="AH33" s="1024">
        <f>'1.Kopsavilkums'!AH33/1000</f>
        <v>407585.63539024629</v>
      </c>
    </row>
    <row r="34" spans="2:34" x14ac:dyDescent="0.25">
      <c r="B34" s="1040">
        <v>2033</v>
      </c>
      <c r="C34" s="1053">
        <f>'1.Kopsavilkums'!C34/1000</f>
        <v>438029.26940680027</v>
      </c>
      <c r="D34" s="1052">
        <f>'1.Kopsavilkums'!D34/1000</f>
        <v>438029.26940680027</v>
      </c>
      <c r="E34" s="1111">
        <f>'1.Kopsavilkums'!E34/1000</f>
        <v>138725.89405248684</v>
      </c>
      <c r="F34" s="1055">
        <f>'1.Kopsavilkums'!F34/1000</f>
        <v>111094.12358225396</v>
      </c>
      <c r="G34" s="1055">
        <f>'1.Kopsavilkums'!G34/1000</f>
        <v>0</v>
      </c>
      <c r="H34" s="1055">
        <f>'1.Kopsavilkums'!H34/1000</f>
        <v>48785.579184866132</v>
      </c>
      <c r="I34" s="1055">
        <f>'1.Kopsavilkums'!I34/1000</f>
        <v>139423.67258719334</v>
      </c>
      <c r="J34" s="1054">
        <f>'1.Kopsavilkums'!J34/1000</f>
        <v>0</v>
      </c>
      <c r="K34" s="1105">
        <f>'1.Kopsavilkums'!K34/1000</f>
        <v>2248.9225828080002</v>
      </c>
      <c r="L34" s="1046">
        <f>'1.Kopsavilkums'!L34</f>
        <v>1.5211061380372121E-2</v>
      </c>
      <c r="M34" s="1044">
        <f>'1.Kopsavilkums'!M34</f>
        <v>3.442755430050911E-2</v>
      </c>
      <c r="N34" s="1045">
        <f>'1.Kopsavilkums'!N34</f>
        <v>0</v>
      </c>
      <c r="O34" s="1045">
        <f>'1.Kopsavilkums'!O34</f>
        <v>2.402100537531798E-3</v>
      </c>
      <c r="P34" s="1048">
        <f>'1.Kopsavilkums'!P34</f>
        <v>0.85</v>
      </c>
      <c r="Q34" s="1093">
        <f>'1.Kopsavilkums'!Q34</f>
        <v>0</v>
      </c>
      <c r="R34" s="1041">
        <f>'1.Kopsavilkums'!R34</f>
        <v>2E-3</v>
      </c>
      <c r="S34" s="1046">
        <f>'1.Kopsavilkums'!S34</f>
        <v>0.31670462168054647</v>
      </c>
      <c r="T34" s="1044">
        <f>'1.Kopsavilkums'!T34</f>
        <v>0.25362260319430896</v>
      </c>
      <c r="U34" s="1045">
        <f>'1.Kopsavilkums'!U34</f>
        <v>0</v>
      </c>
      <c r="V34" s="1045">
        <f>'1.Kopsavilkums'!V34</f>
        <v>0.11137515821929855</v>
      </c>
      <c r="W34" s="1043">
        <f>'1.Kopsavilkums'!W34</f>
        <v>0.31829761690584601</v>
      </c>
      <c r="X34" s="1093">
        <f>'1.Kopsavilkums'!X34</f>
        <v>0</v>
      </c>
      <c r="Y34" s="1041">
        <f>'1.Kopsavilkums'!Y34</f>
        <v>2E-3</v>
      </c>
      <c r="Z34" s="1026" t="str">
        <f>'1.Kopsavilkums'!Z34</f>
        <v>Segts</v>
      </c>
      <c r="AB34" s="1025">
        <f>'1.Kopsavilkums'!AB34/1000</f>
        <v>438029.26940680027</v>
      </c>
      <c r="AC34" s="1025">
        <f>'1.Kopsavilkums'!AC34/1000</f>
        <v>0</v>
      </c>
      <c r="AD34" s="1025">
        <f>'1.Kopsavilkums'!AD34/1000</f>
        <v>0</v>
      </c>
      <c r="AF34" s="1024">
        <f>'1.Kopsavilkums'!AF34/1000</f>
        <v>438029.26940680027</v>
      </c>
      <c r="AG34" s="1024">
        <f>'1.Kopsavilkums'!AG34/1000</f>
        <v>438029.26940680027</v>
      </c>
      <c r="AH34" s="1024">
        <f>'1.Kopsavilkums'!AH34/1000</f>
        <v>438029.26940680027</v>
      </c>
    </row>
    <row r="35" spans="2:34" x14ac:dyDescent="0.25">
      <c r="B35" s="1040">
        <v>2034</v>
      </c>
      <c r="C35" s="1053">
        <f>'1.Kopsavilkums'!C35/1000</f>
        <v>470309.82939299935</v>
      </c>
      <c r="D35" s="1052">
        <f>'1.Kopsavilkums'!D35/1000</f>
        <v>470309.82939299935</v>
      </c>
      <c r="E35" s="1111">
        <f>'1.Kopsavilkums'!E35/1000</f>
        <v>148949.2965905522</v>
      </c>
      <c r="F35" s="1055">
        <f>'1.Kopsavilkums'!F35/1000</f>
        <v>119281.20323852383</v>
      </c>
      <c r="G35" s="1055">
        <f>'1.Kopsavilkums'!G35/1000</f>
        <v>0</v>
      </c>
      <c r="H35" s="1055">
        <f>'1.Kopsavilkums'!H35/1000</f>
        <v>57047.583020134407</v>
      </c>
      <c r="I35" s="1055">
        <f>'1.Kopsavilkums'!I35/1000</f>
        <v>145031.7465437889</v>
      </c>
      <c r="J35" s="1054">
        <f>'1.Kopsavilkums'!J35/1000</f>
        <v>0</v>
      </c>
      <c r="K35" s="1105">
        <f>'1.Kopsavilkums'!K35/1000</f>
        <v>2341.3134122880006</v>
      </c>
      <c r="L35" s="1046">
        <f>'1.Kopsavilkums'!L35</f>
        <v>1.5923186167074603E-2</v>
      </c>
      <c r="M35" s="1044">
        <f>'1.Kopsavilkums'!M35</f>
        <v>3.6039323140951353E-2</v>
      </c>
      <c r="N35" s="1045">
        <f>'1.Kopsavilkums'!N35</f>
        <v>0</v>
      </c>
      <c r="O35" s="1045">
        <f>'1.Kopsavilkums'!O35</f>
        <v>2.7104350343187069E-3</v>
      </c>
      <c r="P35" s="1048">
        <f>'1.Kopsavilkums'!P35</f>
        <v>0.85</v>
      </c>
      <c r="Q35" s="1093">
        <f>'1.Kopsavilkums'!Q35</f>
        <v>0</v>
      </c>
      <c r="R35" s="1041">
        <f>'1.Kopsavilkums'!R35</f>
        <v>2E-3</v>
      </c>
      <c r="S35" s="1046">
        <f>'1.Kopsavilkums'!S35</f>
        <v>0.31670462168054647</v>
      </c>
      <c r="T35" s="1044">
        <f>'1.Kopsavilkums'!T35</f>
        <v>0.25362260319430896</v>
      </c>
      <c r="U35" s="1045">
        <f>'1.Kopsavilkums'!U35</f>
        <v>0</v>
      </c>
      <c r="V35" s="1045">
        <f>'1.Kopsavilkums'!V35</f>
        <v>0.12129787526185089</v>
      </c>
      <c r="W35" s="1043">
        <f>'1.Kopsavilkums'!W35</f>
        <v>0.30837489986329369</v>
      </c>
      <c r="X35" s="1093">
        <f>'1.Kopsavilkums'!X35</f>
        <v>0</v>
      </c>
      <c r="Y35" s="1041">
        <f>'1.Kopsavilkums'!Y35</f>
        <v>2E-3</v>
      </c>
      <c r="Z35" s="1026" t="str">
        <f>'1.Kopsavilkums'!Z35</f>
        <v>Segts</v>
      </c>
      <c r="AB35" s="1025">
        <f>'1.Kopsavilkums'!AB35/1000</f>
        <v>470309.82939299935</v>
      </c>
      <c r="AC35" s="1025">
        <f>'1.Kopsavilkums'!AC35/1000</f>
        <v>0</v>
      </c>
      <c r="AD35" s="1025">
        <f>'1.Kopsavilkums'!AD35/1000</f>
        <v>0</v>
      </c>
      <c r="AF35" s="1024">
        <f>'1.Kopsavilkums'!AF35/1000</f>
        <v>470309.82939299935</v>
      </c>
      <c r="AG35" s="1024">
        <f>'1.Kopsavilkums'!AG35/1000</f>
        <v>470309.82939299935</v>
      </c>
      <c r="AH35" s="1024">
        <f>'1.Kopsavilkums'!AH35/1000</f>
        <v>470309.82939299935</v>
      </c>
    </row>
    <row r="36" spans="2:34" x14ac:dyDescent="0.25">
      <c r="B36" s="1040">
        <v>2035</v>
      </c>
      <c r="C36" s="1053">
        <f>'1.Kopsavilkums'!C36/1000</f>
        <v>504506.65147597453</v>
      </c>
      <c r="D36" s="1052">
        <f>'1.Kopsavilkums'!D36/1000</f>
        <v>504506.65147597453</v>
      </c>
      <c r="E36" s="1109">
        <f>'1.Kopsavilkums'!E36/1000</f>
        <v>159779.58819101783</v>
      </c>
      <c r="F36" s="1051">
        <f>'1.Kopsavilkums'!F36/1000</f>
        <v>127954.29027618062</v>
      </c>
      <c r="G36" s="1051">
        <f>'1.Kopsavilkums'!G36/1000</f>
        <v>0</v>
      </c>
      <c r="H36" s="1051">
        <f>'1.Kopsavilkums'!H36/1000</f>
        <v>65976.003103903669</v>
      </c>
      <c r="I36" s="1051">
        <f>'1.Kopsavilkums'!I36/1000</f>
        <v>150796.76990487243</v>
      </c>
      <c r="J36" s="1050">
        <f>'1.Kopsavilkums'!J36/1000</f>
        <v>0</v>
      </c>
      <c r="K36" s="1105">
        <f>'1.Kopsavilkums'!K36/1000</f>
        <v>2437.63047216</v>
      </c>
      <c r="L36" s="1046">
        <f>'1.Kopsavilkums'!L36</f>
        <v>1.6663783016053701E-2</v>
      </c>
      <c r="M36" s="1044">
        <f>'1.Kopsavilkums'!M36</f>
        <v>3.7715533472066985E-2</v>
      </c>
      <c r="N36" s="1045">
        <f>'1.Kopsavilkums'!N36</f>
        <v>0</v>
      </c>
      <c r="O36" s="1045">
        <f>'1.Kopsavilkums'!O36</f>
        <v>3.0240871714695017E-3</v>
      </c>
      <c r="P36" s="1048">
        <f>'1.Kopsavilkums'!P36</f>
        <v>0.85</v>
      </c>
      <c r="Q36" s="1093">
        <f>'1.Kopsavilkums'!Q36</f>
        <v>0</v>
      </c>
      <c r="R36" s="1041">
        <f>'1.Kopsavilkums'!R36</f>
        <v>2E-3</v>
      </c>
      <c r="S36" s="1046">
        <f>'1.Kopsavilkums'!S36</f>
        <v>0.31670462168054647</v>
      </c>
      <c r="T36" s="1044">
        <f>'1.Kopsavilkums'!T36</f>
        <v>0.25362260319430896</v>
      </c>
      <c r="U36" s="1045">
        <f>'1.Kopsavilkums'!U36</f>
        <v>0</v>
      </c>
      <c r="V36" s="1045">
        <f>'1.Kopsavilkums'!V36</f>
        <v>0.13077330677580878</v>
      </c>
      <c r="W36" s="1043">
        <f>'1.Kopsavilkums'!W36</f>
        <v>0.29889946834933573</v>
      </c>
      <c r="X36" s="1093">
        <f>'1.Kopsavilkums'!X36</f>
        <v>0</v>
      </c>
      <c r="Y36" s="1041">
        <f>'1.Kopsavilkums'!Y36</f>
        <v>2E-3</v>
      </c>
      <c r="Z36" s="1026" t="str">
        <f>'1.Kopsavilkums'!Z36</f>
        <v>Segts</v>
      </c>
      <c r="AB36" s="1025">
        <f>'1.Kopsavilkums'!AB36/1000</f>
        <v>504506.65147597453</v>
      </c>
      <c r="AC36" s="1025">
        <f>'1.Kopsavilkums'!AC36/1000</f>
        <v>0</v>
      </c>
      <c r="AD36" s="1025">
        <f>'1.Kopsavilkums'!AD36/1000</f>
        <v>0</v>
      </c>
      <c r="AF36" s="1024">
        <f>'1.Kopsavilkums'!AF36/1000</f>
        <v>504506.65147597453</v>
      </c>
      <c r="AG36" s="1024">
        <f>'1.Kopsavilkums'!AG36/1000</f>
        <v>504506.65147597453</v>
      </c>
      <c r="AH36" s="1024">
        <f>'1.Kopsavilkums'!AH36/1000</f>
        <v>504506.65147597453</v>
      </c>
    </row>
    <row r="37" spans="2:34" x14ac:dyDescent="0.25">
      <c r="B37" s="1104">
        <v>2040</v>
      </c>
      <c r="C37" s="1053">
        <f>'1.Kopsavilkums'!C37/1000</f>
        <v>687174.85023871064</v>
      </c>
      <c r="D37" s="1052">
        <f>'1.Kopsavilkums'!D37/1000</f>
        <v>687174.85023871064</v>
      </c>
      <c r="E37" s="1109">
        <f>'1.Kopsavilkums'!E37/1000</f>
        <v>217631.45097323705</v>
      </c>
      <c r="F37" s="1051">
        <f>'1.Kopsavilkums'!F37/1000</f>
        <v>174283.07436720122</v>
      </c>
      <c r="G37" s="1051">
        <f>'1.Kopsavilkums'!G37/1000</f>
        <v>0</v>
      </c>
      <c r="H37" s="1051">
        <f>'1.Kopsavilkums'!H37/1000</f>
        <v>114807.32370560759</v>
      </c>
      <c r="I37" s="1051">
        <f>'1.Kopsavilkums'!I37/1000</f>
        <v>180453.00119266481</v>
      </c>
      <c r="J37" s="1050">
        <f>'1.Kopsavilkums'!J37/1000</f>
        <v>0</v>
      </c>
      <c r="K37" s="1105">
        <f>'1.Kopsavilkums'!K37/1000</f>
        <v>2944.1885642400002</v>
      </c>
      <c r="L37" s="1046">
        <f>'1.Kopsavilkums'!L37</f>
        <v>2.0223615956841766E-2</v>
      </c>
      <c r="M37" s="1044">
        <f>'1.Kopsavilkums'!M37</f>
        <v>4.5772587401772702E-2</v>
      </c>
      <c r="N37" s="1045">
        <f>'1.Kopsavilkums'!N37</f>
        <v>0</v>
      </c>
      <c r="O37" s="1045">
        <f>'1.Kopsavilkums'!O37</f>
        <v>4.456551982948702E-3</v>
      </c>
      <c r="P37" s="1048">
        <f>'1.Kopsavilkums'!P37</f>
        <v>0.85</v>
      </c>
      <c r="Q37" s="1093">
        <f>'1.Kopsavilkums'!Q37</f>
        <v>0</v>
      </c>
      <c r="R37" s="1041">
        <f>'1.Kopsavilkums'!R37</f>
        <v>2E-3</v>
      </c>
      <c r="S37" s="1046">
        <f>'1.Kopsavilkums'!S37</f>
        <v>0.31670462168054647</v>
      </c>
      <c r="T37" s="1044">
        <f>'1.Kopsavilkums'!T37</f>
        <v>0.25362260319430896</v>
      </c>
      <c r="U37" s="1045">
        <f>'1.Kopsavilkums'!U37</f>
        <v>0</v>
      </c>
      <c r="V37" s="1045">
        <f>'1.Kopsavilkums'!V37</f>
        <v>0.16707148648662834</v>
      </c>
      <c r="W37" s="1043">
        <f>'1.Kopsavilkums'!W37</f>
        <v>0.26260128863851623</v>
      </c>
      <c r="X37" s="1093">
        <f>'1.Kopsavilkums'!X37</f>
        <v>0</v>
      </c>
      <c r="Y37" s="1041">
        <f>'1.Kopsavilkums'!Y37</f>
        <v>2E-3</v>
      </c>
      <c r="Z37" s="1026" t="str">
        <f>'1.Kopsavilkums'!Z37</f>
        <v>Segts</v>
      </c>
      <c r="AB37" s="1025">
        <f>'1.Kopsavilkums'!AB37/1000</f>
        <v>687174.85023871064</v>
      </c>
      <c r="AC37" s="1025">
        <f>'1.Kopsavilkums'!AC37/1000</f>
        <v>0</v>
      </c>
      <c r="AD37" s="1025">
        <f>'1.Kopsavilkums'!AD37/1000</f>
        <v>0</v>
      </c>
      <c r="AF37" s="1024">
        <f>'1.Kopsavilkums'!AF37/1000</f>
        <v>687174.85023871064</v>
      </c>
      <c r="AG37" s="1024">
        <f>'1.Kopsavilkums'!AG37/1000</f>
        <v>687174.85023871064</v>
      </c>
      <c r="AH37" s="1024">
        <f>'1.Kopsavilkums'!AH37/1000</f>
        <v>687174.85023871064</v>
      </c>
    </row>
    <row r="38" spans="2:34" ht="15.75" thickBot="1" x14ac:dyDescent="0.3">
      <c r="B38" s="1104">
        <v>2045</v>
      </c>
      <c r="C38" s="1039">
        <f>'1.Kopsavilkums'!C38/1000</f>
        <v>937752.93023325654</v>
      </c>
      <c r="D38" s="1038">
        <f>'1.Kopsavilkums'!D38/1000</f>
        <v>937752.93023325654</v>
      </c>
      <c r="E38" s="1107">
        <f>'1.Kopsavilkums'!E38/1000</f>
        <v>296990.68699934741</v>
      </c>
      <c r="F38" s="1037">
        <f>'1.Kopsavilkums'!F38/1000</f>
        <v>237835.3393188497</v>
      </c>
      <c r="G38" s="1037">
        <f>'1.Kopsavilkums'!G38/1000</f>
        <v>0</v>
      </c>
      <c r="H38" s="1037">
        <f>'1.Kopsavilkums'!H38/1000</f>
        <v>190001.5082121334</v>
      </c>
      <c r="I38" s="1037">
        <f>'1.Kopsavilkums'!I38/1000</f>
        <v>212925.39570292601</v>
      </c>
      <c r="J38" s="1036">
        <f>'1.Kopsavilkums'!J38/1000</f>
        <v>0</v>
      </c>
      <c r="K38" s="1103">
        <f>'1.Kopsavilkums'!K38/1000</f>
        <v>3489.4558906080006</v>
      </c>
      <c r="L38" s="1032">
        <f>'1.Kopsavilkums'!L38</f>
        <v>2.4767066654650571E-2</v>
      </c>
      <c r="M38" s="1030">
        <f>'1.Kopsavilkums'!M38</f>
        <v>5.6055886620612103E-2</v>
      </c>
      <c r="N38" s="1031">
        <f>'1.Kopsavilkums'!N38</f>
        <v>0</v>
      </c>
      <c r="O38" s="1031">
        <f>'1.Kopsavilkums'!O38</f>
        <v>6.3675089724370597E-3</v>
      </c>
      <c r="P38" s="1034">
        <f>'1.Kopsavilkums'!P38</f>
        <v>0.85</v>
      </c>
      <c r="Q38" s="1092">
        <f>'1.Kopsavilkums'!Q38</f>
        <v>0</v>
      </c>
      <c r="R38" s="1027">
        <f>'1.Kopsavilkums'!R38</f>
        <v>2E-3</v>
      </c>
      <c r="S38" s="1032">
        <f>'1.Kopsavilkums'!S38</f>
        <v>0.31670462168054647</v>
      </c>
      <c r="T38" s="1030">
        <f>'1.Kopsavilkums'!T38</f>
        <v>0.25362260319430896</v>
      </c>
      <c r="U38" s="1031">
        <f>'1.Kopsavilkums'!U38</f>
        <v>0</v>
      </c>
      <c r="V38" s="1031">
        <f>'1.Kopsavilkums'!V38</f>
        <v>0.20261361184429724</v>
      </c>
      <c r="W38" s="1029">
        <f>'1.Kopsavilkums'!W38</f>
        <v>0.2270591632808473</v>
      </c>
      <c r="X38" s="1092">
        <f>'1.Kopsavilkums'!X38</f>
        <v>0</v>
      </c>
      <c r="Y38" s="1027">
        <f>'1.Kopsavilkums'!Y38</f>
        <v>2E-3</v>
      </c>
      <c r="Z38" s="1026" t="str">
        <f>'1.Kopsavilkums'!Z38</f>
        <v>Segts</v>
      </c>
      <c r="AB38" s="1025">
        <f>'1.Kopsavilkums'!AB38/1000</f>
        <v>937752.93023325654</v>
      </c>
      <c r="AC38" s="1025">
        <f>'1.Kopsavilkums'!AC38/1000</f>
        <v>0</v>
      </c>
      <c r="AD38" s="1025">
        <f>'1.Kopsavilkums'!AD38/1000</f>
        <v>0</v>
      </c>
      <c r="AF38" s="1024">
        <f>'1.Kopsavilkums'!AF38/1000</f>
        <v>937752.93023325654</v>
      </c>
      <c r="AG38" s="1024">
        <f>'1.Kopsavilkums'!AG38/1000</f>
        <v>937752.93023325654</v>
      </c>
      <c r="AH38" s="1024">
        <f>'1.Kopsavilkums'!AH38/1000</f>
        <v>937752.93023325654</v>
      </c>
    </row>
    <row r="41" spans="2:34" ht="24.75" thickBot="1" x14ac:dyDescent="0.45">
      <c r="B41" s="1102" t="s">
        <v>86</v>
      </c>
      <c r="C41" s="1090" t="str">
        <f>'2.Ieņēmumu aprēķins'!AI5 &amp; ", tkst. EUR"</f>
        <v>Nr.2b. Personas atbildības modelis, izslēdzot publisko finansējumu, tkst. EUR</v>
      </c>
    </row>
    <row r="42" spans="2:34" ht="48" thickBot="1" x14ac:dyDescent="0.3">
      <c r="B42" s="1201" t="s">
        <v>87</v>
      </c>
      <c r="C42" s="1211" t="s">
        <v>542</v>
      </c>
      <c r="D42" s="1212" t="s">
        <v>543</v>
      </c>
      <c r="E42" s="1370" t="s">
        <v>90</v>
      </c>
      <c r="F42" s="1370"/>
      <c r="G42" s="1370"/>
      <c r="H42" s="1370"/>
      <c r="I42" s="1371"/>
      <c r="J42" s="1372"/>
      <c r="K42" s="1083"/>
      <c r="L42" s="1379" t="str">
        <f>L24</f>
        <v>Maksājuma apmērs, %</v>
      </c>
      <c r="M42" s="1379"/>
      <c r="N42" s="1379"/>
      <c r="O42" s="1379"/>
      <c r="P42" s="1380"/>
      <c r="Q42" s="1380"/>
      <c r="R42" s="1373" t="s">
        <v>91</v>
      </c>
      <c r="S42" s="1382" t="str">
        <f>S24</f>
        <v>Ieņēmumu avota īpatsvars no kopsummas, %</v>
      </c>
      <c r="T42" s="1383"/>
      <c r="U42" s="1383"/>
      <c r="V42" s="1383"/>
      <c r="W42" s="1384"/>
      <c r="X42" s="1385"/>
      <c r="Y42" s="1373" t="s">
        <v>91</v>
      </c>
      <c r="Z42" s="1012"/>
      <c r="AB42" s="1375" t="s">
        <v>88</v>
      </c>
      <c r="AC42" s="1376"/>
      <c r="AD42" s="1376"/>
      <c r="AF42" s="1393" t="s">
        <v>89</v>
      </c>
      <c r="AG42" s="1393"/>
      <c r="AH42" s="1393"/>
    </row>
    <row r="43" spans="2:34" ht="51" customHeight="1" thickBot="1" x14ac:dyDescent="0.3">
      <c r="B43" s="1082" t="s">
        <v>94</v>
      </c>
      <c r="C43" s="1081" t="str">
        <f>$C$7</f>
        <v>Bāzes scenārijs</v>
      </c>
      <c r="D43" s="1080" t="str">
        <f>$D$7</f>
        <v>Bāzes scenārijs</v>
      </c>
      <c r="E43" s="1079" t="str">
        <f t="shared" ref="E43:J43" si="1">E25</f>
        <v>Valsts pamatbudžets</v>
      </c>
      <c r="F43" s="1078" t="str">
        <f t="shared" si="1"/>
        <v>Pašvaldības budžets</v>
      </c>
      <c r="G43" s="1077" t="str">
        <f t="shared" si="1"/>
        <v>Speciālais VSA budžets</v>
      </c>
      <c r="H43" s="1076" t="str">
        <f t="shared" si="1"/>
        <v>ISA obligātā apdrošināšana</v>
      </c>
      <c r="I43" s="1075" t="str">
        <f t="shared" si="1"/>
        <v>Klienta maksājumi</v>
      </c>
      <c r="J43" s="1074" t="str">
        <f t="shared" si="1"/>
        <v>Veselības aprūpes komponente</v>
      </c>
      <c r="K43" s="1216" t="s">
        <v>91</v>
      </c>
      <c r="L43" s="1079" t="str">
        <f>L25</f>
        <v>Valsts pamatbudžets</v>
      </c>
      <c r="M43" s="1078" t="str">
        <f>M25</f>
        <v>Pašvaldības budžets</v>
      </c>
      <c r="N43" s="1077" t="str">
        <f>N25</f>
        <v>Speciālais VSA budžets</v>
      </c>
      <c r="O43" s="1076" t="str">
        <f>O25</f>
        <v>ISA obligātā apdrošināšana</v>
      </c>
      <c r="P43" s="1075" t="str">
        <f>P25</f>
        <v>Klienta maksājumi</v>
      </c>
      <c r="Q43" s="1074" t="str">
        <f>Q25</f>
        <v>Veselības aprūpes komponente</v>
      </c>
      <c r="R43" s="1374"/>
      <c r="S43" s="1079" t="str">
        <f>S25</f>
        <v>Valsts pamatbudžets</v>
      </c>
      <c r="T43" s="1078" t="str">
        <f>T25</f>
        <v>Pašvaldības budžets</v>
      </c>
      <c r="U43" s="1077" t="str">
        <f>U25</f>
        <v>Speciālais VSA budžets</v>
      </c>
      <c r="V43" s="1076" t="str">
        <f>V25</f>
        <v>ISA obligātā apdrošināšana</v>
      </c>
      <c r="W43" s="1075" t="str">
        <f>W25</f>
        <v>Klienta maksājumi</v>
      </c>
      <c r="X43" s="1074" t="str">
        <f>X25</f>
        <v>Veselības aprūpes komponente</v>
      </c>
      <c r="Y43" s="1374"/>
      <c r="Z43" s="1101" t="s">
        <v>102</v>
      </c>
      <c r="AB43" s="1073" t="str">
        <f>AB25</f>
        <v>Bāzes scenārijs</v>
      </c>
      <c r="AC43" s="1073" t="str">
        <f>AC25</f>
        <v>Pesimistiskais scenārijs</v>
      </c>
      <c r="AD43" s="1073" t="str">
        <f>AD25</f>
        <v>Optimistiskais scenārijs</v>
      </c>
      <c r="AF43" s="1072" t="s">
        <v>103</v>
      </c>
      <c r="AG43" s="1071" t="s">
        <v>95</v>
      </c>
      <c r="AH43" s="1070" t="s">
        <v>104</v>
      </c>
    </row>
    <row r="44" spans="2:34" x14ac:dyDescent="0.25">
      <c r="B44" s="1100">
        <v>2025</v>
      </c>
      <c r="C44" s="1069">
        <f>'1.Kopsavilkums'!C44/1000</f>
        <v>243566.65511356818</v>
      </c>
      <c r="D44" s="1068">
        <f>'1.Kopsavilkums'!D44/1000</f>
        <v>243566.65511356818</v>
      </c>
      <c r="E44" s="1114">
        <f>'1.Kopsavilkums'!E44/1000</f>
        <v>0</v>
      </c>
      <c r="F44" s="1067">
        <f>'1.Kopsavilkums'!F44/1000</f>
        <v>0</v>
      </c>
      <c r="G44" s="1067">
        <f>'1.Kopsavilkums'!G44/1000</f>
        <v>0</v>
      </c>
      <c r="H44" s="1067">
        <f>'1.Kopsavilkums'!H44/1000</f>
        <v>142197.8487372066</v>
      </c>
      <c r="I44" s="1067">
        <f>'1.Kopsavilkums'!I44/1000</f>
        <v>101368.80637636159</v>
      </c>
      <c r="J44" s="1066">
        <f>'1.Kopsavilkums'!J44/1000</f>
        <v>0</v>
      </c>
      <c r="K44" s="1106">
        <f>'1.Kopsavilkums'!K44/1000</f>
        <v>1607.74481244</v>
      </c>
      <c r="L44" s="1062">
        <f>'1.Kopsavilkums'!L44</f>
        <v>0</v>
      </c>
      <c r="M44" s="1060">
        <f>'1.Kopsavilkums'!M44</f>
        <v>0</v>
      </c>
      <c r="N44" s="1061">
        <f>'1.Kopsavilkums'!N44</f>
        <v>0</v>
      </c>
      <c r="O44" s="1061">
        <f>'1.Kopsavilkums'!O44</f>
        <v>9.3477401106714635E-3</v>
      </c>
      <c r="P44" s="1064">
        <f>'1.Kopsavilkums'!P44</f>
        <v>0.85</v>
      </c>
      <c r="Q44" s="1094">
        <f>'1.Kopsavilkums'!Q44</f>
        <v>0</v>
      </c>
      <c r="R44" s="1113">
        <f>'1.Kopsavilkums'!R44</f>
        <v>2E-3</v>
      </c>
      <c r="S44" s="1062">
        <f>'1.Kopsavilkums'!S44</f>
        <v>0</v>
      </c>
      <c r="T44" s="1060">
        <f>'1.Kopsavilkums'!T44</f>
        <v>0</v>
      </c>
      <c r="U44" s="1061">
        <f>'1.Kopsavilkums'!U44</f>
        <v>0</v>
      </c>
      <c r="V44" s="1061">
        <f>'1.Kopsavilkums'!V44</f>
        <v>0.58381492602468021</v>
      </c>
      <c r="W44" s="1059">
        <f>'1.Kopsavilkums'!W44</f>
        <v>0.41618507397531984</v>
      </c>
      <c r="X44" s="1094">
        <f>'1.Kopsavilkums'!X44</f>
        <v>0</v>
      </c>
      <c r="Y44" s="1113">
        <f>'1.Kopsavilkums'!Y44</f>
        <v>2E-3</v>
      </c>
      <c r="Z44" s="1026" t="str">
        <f>'1.Kopsavilkums'!Z44</f>
        <v>Segts</v>
      </c>
      <c r="AB44" s="1025">
        <f>'1.Kopsavilkums'!AB44/1000</f>
        <v>243566.65511356818</v>
      </c>
      <c r="AC44" s="1025">
        <f>'1.Kopsavilkums'!AC44/1000</f>
        <v>0</v>
      </c>
      <c r="AD44" s="1025">
        <f>'1.Kopsavilkums'!AD44/1000</f>
        <v>0</v>
      </c>
      <c r="AF44" s="1024">
        <f>'1.Kopsavilkums'!AF44/1000</f>
        <v>243566.65511356818</v>
      </c>
      <c r="AG44" s="1024">
        <f>'1.Kopsavilkums'!AG44/1000</f>
        <v>243566.65511356818</v>
      </c>
      <c r="AH44" s="1024">
        <f>'1.Kopsavilkums'!AH44/1000</f>
        <v>243566.65511356818</v>
      </c>
    </row>
    <row r="45" spans="2:34" x14ac:dyDescent="0.25">
      <c r="B45" s="1040">
        <v>2026</v>
      </c>
      <c r="C45" s="1053">
        <f>'1.Kopsavilkums'!C45/1000</f>
        <v>264849.48715768417</v>
      </c>
      <c r="D45" s="1052">
        <f>'1.Kopsavilkums'!D45/1000</f>
        <v>264849.48715768417</v>
      </c>
      <c r="E45" s="1111">
        <f>'1.Kopsavilkums'!E45/1000</f>
        <v>0</v>
      </c>
      <c r="F45" s="1055">
        <f>'1.Kopsavilkums'!F45/1000</f>
        <v>0</v>
      </c>
      <c r="G45" s="1055">
        <f>'1.Kopsavilkums'!G45/1000</f>
        <v>0</v>
      </c>
      <c r="H45" s="1055">
        <f>'1.Kopsavilkums'!H45/1000</f>
        <v>159001.13426831766</v>
      </c>
      <c r="I45" s="1055">
        <f>'1.Kopsavilkums'!I45/1000</f>
        <v>105848.35288936651</v>
      </c>
      <c r="J45" s="1054">
        <f>'1.Kopsavilkums'!J45/1000</f>
        <v>0</v>
      </c>
      <c r="K45" s="1105">
        <f>'1.Kopsavilkums'!K45/1000</f>
        <v>1681.6662995040001</v>
      </c>
      <c r="L45" s="1046">
        <f>'1.Kopsavilkums'!L45</f>
        <v>0</v>
      </c>
      <c r="M45" s="1044">
        <f>'1.Kopsavilkums'!M45</f>
        <v>0</v>
      </c>
      <c r="N45" s="1045">
        <f>'1.Kopsavilkums'!N45</f>
        <v>0</v>
      </c>
      <c r="O45" s="1045">
        <f>'1.Kopsavilkums'!O45</f>
        <v>1.0072871231749356E-2</v>
      </c>
      <c r="P45" s="1048">
        <f>'1.Kopsavilkums'!P45</f>
        <v>0.85</v>
      </c>
      <c r="Q45" s="1093">
        <f>'1.Kopsavilkums'!Q45</f>
        <v>0</v>
      </c>
      <c r="R45" s="1113">
        <f>'1.Kopsavilkums'!R45</f>
        <v>2E-3</v>
      </c>
      <c r="S45" s="1046">
        <f>'1.Kopsavilkums'!S45</f>
        <v>0</v>
      </c>
      <c r="T45" s="1044">
        <f>'1.Kopsavilkums'!T45</f>
        <v>0</v>
      </c>
      <c r="U45" s="1045">
        <f>'1.Kopsavilkums'!U45</f>
        <v>0</v>
      </c>
      <c r="V45" s="1045">
        <f>'1.Kopsavilkums'!V45</f>
        <v>0.60034526015016487</v>
      </c>
      <c r="W45" s="1043">
        <f>'1.Kopsavilkums'!W45</f>
        <v>0.39965473984983507</v>
      </c>
      <c r="X45" s="1093">
        <f>'1.Kopsavilkums'!X45</f>
        <v>0</v>
      </c>
      <c r="Y45" s="1113">
        <f>'1.Kopsavilkums'!Y45</f>
        <v>2E-3</v>
      </c>
      <c r="Z45" s="1026" t="str">
        <f>'1.Kopsavilkums'!Z45</f>
        <v>Segts</v>
      </c>
      <c r="AB45" s="1025">
        <f>'1.Kopsavilkums'!AB45/1000</f>
        <v>264849.48715768417</v>
      </c>
      <c r="AC45" s="1025">
        <f>'1.Kopsavilkums'!AC45/1000</f>
        <v>0</v>
      </c>
      <c r="AD45" s="1025">
        <f>'1.Kopsavilkums'!AD45/1000</f>
        <v>0</v>
      </c>
      <c r="AF45" s="1024">
        <f>'1.Kopsavilkums'!AF45/1000</f>
        <v>264849.48715768417</v>
      </c>
      <c r="AG45" s="1024">
        <f>'1.Kopsavilkums'!AG45/1000</f>
        <v>264849.48715768417</v>
      </c>
      <c r="AH45" s="1024">
        <f>'1.Kopsavilkums'!AH45/1000</f>
        <v>264849.48715768417</v>
      </c>
    </row>
    <row r="46" spans="2:34" x14ac:dyDescent="0.25">
      <c r="B46" s="1040">
        <v>2027</v>
      </c>
      <c r="C46" s="1053">
        <f>'1.Kopsavilkums'!C46/1000</f>
        <v>284590.90075905318</v>
      </c>
      <c r="D46" s="1052">
        <f>'1.Kopsavilkums'!D46/1000</f>
        <v>284590.90075905318</v>
      </c>
      <c r="E46" s="1111">
        <f>'1.Kopsavilkums'!E46/1000</f>
        <v>0</v>
      </c>
      <c r="F46" s="1055">
        <f>'1.Kopsavilkums'!F46/1000</f>
        <v>0</v>
      </c>
      <c r="G46" s="1055">
        <f>'1.Kopsavilkums'!G46/1000</f>
        <v>0</v>
      </c>
      <c r="H46" s="1055">
        <f>'1.Kopsavilkums'!H46/1000</f>
        <v>174261.04959609694</v>
      </c>
      <c r="I46" s="1055">
        <f>'1.Kopsavilkums'!I46/1000</f>
        <v>110329.85116295624</v>
      </c>
      <c r="J46" s="1054">
        <f>'1.Kopsavilkums'!J46/1000</f>
        <v>0</v>
      </c>
      <c r="K46" s="1105">
        <f>'1.Kopsavilkums'!K46/1000</f>
        <v>1755.8490938640002</v>
      </c>
      <c r="L46" s="1046">
        <f>'1.Kopsavilkums'!L46</f>
        <v>0</v>
      </c>
      <c r="M46" s="1044">
        <f>'1.Kopsavilkums'!M46</f>
        <v>0</v>
      </c>
      <c r="N46" s="1045">
        <f>'1.Kopsavilkums'!N46</f>
        <v>0</v>
      </c>
      <c r="O46" s="1045">
        <f>'1.Kopsavilkums'!O46</f>
        <v>1.0651757571962619E-2</v>
      </c>
      <c r="P46" s="1048">
        <f>'1.Kopsavilkums'!P46</f>
        <v>0.85</v>
      </c>
      <c r="Q46" s="1093">
        <f>'1.Kopsavilkums'!Q46</f>
        <v>0</v>
      </c>
      <c r="R46" s="1041">
        <f>'1.Kopsavilkums'!R46</f>
        <v>2E-3</v>
      </c>
      <c r="S46" s="1046">
        <f>'1.Kopsavilkums'!S46</f>
        <v>0</v>
      </c>
      <c r="T46" s="1044">
        <f>'1.Kopsavilkums'!T46</f>
        <v>0</v>
      </c>
      <c r="U46" s="1045">
        <f>'1.Kopsavilkums'!U46</f>
        <v>0</v>
      </c>
      <c r="V46" s="1045">
        <f>'1.Kopsavilkums'!V46</f>
        <v>0.61232122717666859</v>
      </c>
      <c r="W46" s="1043">
        <f>'1.Kopsavilkums'!W46</f>
        <v>0.38767877282333146</v>
      </c>
      <c r="X46" s="1093">
        <f>'1.Kopsavilkums'!X46</f>
        <v>0</v>
      </c>
      <c r="Y46" s="1041">
        <f>'1.Kopsavilkums'!Y46</f>
        <v>2E-3</v>
      </c>
      <c r="Z46" s="1026" t="str">
        <f>'1.Kopsavilkums'!Z46</f>
        <v>Segts</v>
      </c>
      <c r="AB46" s="1025">
        <f>'1.Kopsavilkums'!AB46/1000</f>
        <v>284590.90075905318</v>
      </c>
      <c r="AC46" s="1025">
        <f>'1.Kopsavilkums'!AC46/1000</f>
        <v>0</v>
      </c>
      <c r="AD46" s="1025">
        <f>'1.Kopsavilkums'!AD46/1000</f>
        <v>0</v>
      </c>
      <c r="AF46" s="1024">
        <f>'1.Kopsavilkums'!AF46/1000</f>
        <v>284590.90075905318</v>
      </c>
      <c r="AG46" s="1024">
        <f>'1.Kopsavilkums'!AG46/1000</f>
        <v>284590.90075905318</v>
      </c>
      <c r="AH46" s="1024">
        <f>'1.Kopsavilkums'!AH46/1000</f>
        <v>284590.90075905318</v>
      </c>
    </row>
    <row r="47" spans="2:34" x14ac:dyDescent="0.25">
      <c r="B47" s="1040">
        <v>2028</v>
      </c>
      <c r="C47" s="1053">
        <f>'1.Kopsavilkums'!C47/1000</f>
        <v>305111.4332254639</v>
      </c>
      <c r="D47" s="1052">
        <f>'1.Kopsavilkums'!D47/1000</f>
        <v>305111.4332254639</v>
      </c>
      <c r="E47" s="1111">
        <f>'1.Kopsavilkums'!E47/1000</f>
        <v>0</v>
      </c>
      <c r="F47" s="1055">
        <f>'1.Kopsavilkums'!F47/1000</f>
        <v>0</v>
      </c>
      <c r="G47" s="1055">
        <f>'1.Kopsavilkums'!G47/1000</f>
        <v>0</v>
      </c>
      <c r="H47" s="1055">
        <f>'1.Kopsavilkums'!H47/1000</f>
        <v>190587.76980000167</v>
      </c>
      <c r="I47" s="1055">
        <f>'1.Kopsavilkums'!I47/1000</f>
        <v>114523.66342546223</v>
      </c>
      <c r="J47" s="1054">
        <f>'1.Kopsavilkums'!J47/1000</f>
        <v>0</v>
      </c>
      <c r="K47" s="1105">
        <f>'1.Kopsavilkums'!K47/1000</f>
        <v>1827.6072143760002</v>
      </c>
      <c r="L47" s="1046">
        <f>'1.Kopsavilkums'!L47</f>
        <v>0</v>
      </c>
      <c r="M47" s="1044">
        <f>'1.Kopsavilkums'!M47</f>
        <v>0</v>
      </c>
      <c r="N47" s="1045">
        <f>'1.Kopsavilkums'!N47</f>
        <v>0</v>
      </c>
      <c r="O47" s="1045">
        <f>'1.Kopsavilkums'!O47</f>
        <v>1.1262851082077254E-2</v>
      </c>
      <c r="P47" s="1048">
        <f>'1.Kopsavilkums'!P47</f>
        <v>0.85</v>
      </c>
      <c r="Q47" s="1093">
        <f>'1.Kopsavilkums'!Q47</f>
        <v>0</v>
      </c>
      <c r="R47" s="1041">
        <f>'1.Kopsavilkums'!R47</f>
        <v>2E-3</v>
      </c>
      <c r="S47" s="1046">
        <f>'1.Kopsavilkums'!S47</f>
        <v>0</v>
      </c>
      <c r="T47" s="1044">
        <f>'1.Kopsavilkums'!T47</f>
        <v>0</v>
      </c>
      <c r="U47" s="1045">
        <f>'1.Kopsavilkums'!U47</f>
        <v>0</v>
      </c>
      <c r="V47" s="1045">
        <f>'1.Kopsavilkums'!V47</f>
        <v>0.62464971497533395</v>
      </c>
      <c r="W47" s="1043">
        <f>'1.Kopsavilkums'!W47</f>
        <v>0.375350285024666</v>
      </c>
      <c r="X47" s="1093">
        <f>'1.Kopsavilkums'!X47</f>
        <v>0</v>
      </c>
      <c r="Y47" s="1041">
        <f>'1.Kopsavilkums'!Y47</f>
        <v>2E-3</v>
      </c>
      <c r="Z47" s="1026" t="str">
        <f>'1.Kopsavilkums'!Z47</f>
        <v>Segts</v>
      </c>
      <c r="AB47" s="1025">
        <f>'1.Kopsavilkums'!AB47/1000</f>
        <v>305111.4332254639</v>
      </c>
      <c r="AC47" s="1025">
        <f>'1.Kopsavilkums'!AC47/1000</f>
        <v>0</v>
      </c>
      <c r="AD47" s="1025">
        <f>'1.Kopsavilkums'!AD47/1000</f>
        <v>0</v>
      </c>
      <c r="AF47" s="1024">
        <f>'1.Kopsavilkums'!AF47/1000</f>
        <v>305111.4332254639</v>
      </c>
      <c r="AG47" s="1024">
        <f>'1.Kopsavilkums'!AG47/1000</f>
        <v>305111.4332254639</v>
      </c>
      <c r="AH47" s="1024">
        <f>'1.Kopsavilkums'!AH47/1000</f>
        <v>305111.4332254639</v>
      </c>
    </row>
    <row r="48" spans="2:34" x14ac:dyDescent="0.25">
      <c r="B48" s="1040">
        <v>2029</v>
      </c>
      <c r="C48" s="1053">
        <f>'1.Kopsavilkums'!C48/1000</f>
        <v>327626.61975101038</v>
      </c>
      <c r="D48" s="1052">
        <f>'1.Kopsavilkums'!D48/1000</f>
        <v>327626.61975101038</v>
      </c>
      <c r="E48" s="1111">
        <f>'1.Kopsavilkums'!E48/1000</f>
        <v>0</v>
      </c>
      <c r="F48" s="1055">
        <f>'1.Kopsavilkums'!F48/1000</f>
        <v>0</v>
      </c>
      <c r="G48" s="1055">
        <f>'1.Kopsavilkums'!G48/1000</f>
        <v>0</v>
      </c>
      <c r="H48" s="1055">
        <f>'1.Kopsavilkums'!H48/1000</f>
        <v>208633.85028252541</v>
      </c>
      <c r="I48" s="1055">
        <f>'1.Kopsavilkums'!I48/1000</f>
        <v>118992.76946848494</v>
      </c>
      <c r="J48" s="1054">
        <f>'1.Kopsavilkums'!J48/1000</f>
        <v>0</v>
      </c>
      <c r="K48" s="1105">
        <f>'1.Kopsavilkums'!K48/1000</f>
        <v>1903.85901504</v>
      </c>
      <c r="L48" s="1046">
        <f>'1.Kopsavilkums'!L48</f>
        <v>0</v>
      </c>
      <c r="M48" s="1044">
        <f>'1.Kopsavilkums'!M48</f>
        <v>0</v>
      </c>
      <c r="N48" s="1045">
        <f>'1.Kopsavilkums'!N48</f>
        <v>0</v>
      </c>
      <c r="O48" s="1045">
        <f>'1.Kopsavilkums'!O48</f>
        <v>1.189531409248731E-2</v>
      </c>
      <c r="P48" s="1048">
        <f>'1.Kopsavilkums'!P48</f>
        <v>0.85</v>
      </c>
      <c r="Q48" s="1093">
        <f>'1.Kopsavilkums'!Q48</f>
        <v>0</v>
      </c>
      <c r="R48" s="1041">
        <f>'1.Kopsavilkums'!R48</f>
        <v>2E-3</v>
      </c>
      <c r="S48" s="1046">
        <f>'1.Kopsavilkums'!S48</f>
        <v>0</v>
      </c>
      <c r="T48" s="1044">
        <f>'1.Kopsavilkums'!T48</f>
        <v>0</v>
      </c>
      <c r="U48" s="1045">
        <f>'1.Kopsavilkums'!U48</f>
        <v>0</v>
      </c>
      <c r="V48" s="1045">
        <f>'1.Kopsavilkums'!V48</f>
        <v>0.63680372016499442</v>
      </c>
      <c r="W48" s="1043">
        <f>'1.Kopsavilkums'!W48</f>
        <v>0.36319627983500563</v>
      </c>
      <c r="X48" s="1093">
        <f>'1.Kopsavilkums'!X48</f>
        <v>0</v>
      </c>
      <c r="Y48" s="1041">
        <f>'1.Kopsavilkums'!Y48</f>
        <v>2E-3</v>
      </c>
      <c r="Z48" s="1026" t="str">
        <f>'1.Kopsavilkums'!Z48</f>
        <v>Segts</v>
      </c>
      <c r="AB48" s="1025">
        <f>'1.Kopsavilkums'!AB48/1000</f>
        <v>327626.61975101038</v>
      </c>
      <c r="AC48" s="1025">
        <f>'1.Kopsavilkums'!AC48/1000</f>
        <v>0</v>
      </c>
      <c r="AD48" s="1025">
        <f>'1.Kopsavilkums'!AD48/1000</f>
        <v>0</v>
      </c>
      <c r="AF48" s="1024">
        <f>'1.Kopsavilkums'!AF48/1000</f>
        <v>327626.61975101038</v>
      </c>
      <c r="AG48" s="1024">
        <f>'1.Kopsavilkums'!AG48/1000</f>
        <v>327626.61975101038</v>
      </c>
      <c r="AH48" s="1024">
        <f>'1.Kopsavilkums'!AH48/1000</f>
        <v>327626.61975101038</v>
      </c>
    </row>
    <row r="49" spans="2:34" x14ac:dyDescent="0.25">
      <c r="B49" s="1040">
        <v>2030</v>
      </c>
      <c r="C49" s="1053">
        <f>'1.Kopsavilkums'!C49/1000</f>
        <v>352013.15024481789</v>
      </c>
      <c r="D49" s="1052">
        <f>'1.Kopsavilkums'!D49/1000</f>
        <v>352013.15024481789</v>
      </c>
      <c r="E49" s="1111">
        <f>'1.Kopsavilkums'!E49/1000</f>
        <v>0</v>
      </c>
      <c r="F49" s="1055">
        <f>'1.Kopsavilkums'!F49/1000</f>
        <v>0</v>
      </c>
      <c r="G49" s="1055">
        <f>'1.Kopsavilkums'!G49/1000</f>
        <v>0</v>
      </c>
      <c r="H49" s="1055">
        <f>'1.Kopsavilkums'!H49/1000</f>
        <v>228314.12032004629</v>
      </c>
      <c r="I49" s="1055">
        <f>'1.Kopsavilkums'!I49/1000</f>
        <v>123699.0299247716</v>
      </c>
      <c r="J49" s="1054">
        <f>'1.Kopsavilkums'!J49/1000</f>
        <v>0</v>
      </c>
      <c r="K49" s="1105">
        <f>'1.Kopsavilkums'!K49/1000</f>
        <v>1984.6069159680003</v>
      </c>
      <c r="L49" s="1046">
        <f>'1.Kopsavilkums'!L49</f>
        <v>0</v>
      </c>
      <c r="M49" s="1044">
        <f>'1.Kopsavilkums'!M49</f>
        <v>0</v>
      </c>
      <c r="N49" s="1045">
        <f>'1.Kopsavilkums'!N49</f>
        <v>0</v>
      </c>
      <c r="O49" s="1045">
        <f>'1.Kopsavilkums'!O49</f>
        <v>1.2550766727429791E-2</v>
      </c>
      <c r="P49" s="1048">
        <f>'1.Kopsavilkums'!P49</f>
        <v>0.85</v>
      </c>
      <c r="Q49" s="1093">
        <f>'1.Kopsavilkums'!Q49</f>
        <v>0</v>
      </c>
      <c r="R49" s="1041">
        <f>'1.Kopsavilkums'!R49</f>
        <v>2E-3</v>
      </c>
      <c r="S49" s="1046">
        <f>'1.Kopsavilkums'!S49</f>
        <v>0</v>
      </c>
      <c r="T49" s="1044">
        <f>'1.Kopsavilkums'!T49</f>
        <v>0</v>
      </c>
      <c r="U49" s="1045">
        <f>'1.Kopsavilkums'!U49</f>
        <v>0</v>
      </c>
      <c r="V49" s="1045">
        <f>'1.Kopsavilkums'!V49</f>
        <v>0.64859542935046188</v>
      </c>
      <c r="W49" s="1043">
        <f>'1.Kopsavilkums'!W49</f>
        <v>0.35140457064953817</v>
      </c>
      <c r="X49" s="1093">
        <f>'1.Kopsavilkums'!X49</f>
        <v>0</v>
      </c>
      <c r="Y49" s="1041">
        <f>'1.Kopsavilkums'!Y49</f>
        <v>2E-3</v>
      </c>
      <c r="Z49" s="1026" t="str">
        <f>'1.Kopsavilkums'!Z49</f>
        <v>Segts</v>
      </c>
      <c r="AB49" s="1025">
        <f>'1.Kopsavilkums'!AB49/1000</f>
        <v>352013.15024481789</v>
      </c>
      <c r="AC49" s="1025">
        <f>'1.Kopsavilkums'!AC49/1000</f>
        <v>0</v>
      </c>
      <c r="AD49" s="1025">
        <f>'1.Kopsavilkums'!AD49/1000</f>
        <v>0</v>
      </c>
      <c r="AF49" s="1024">
        <f>'1.Kopsavilkums'!AF49/1000</f>
        <v>352013.15024481789</v>
      </c>
      <c r="AG49" s="1024">
        <f>'1.Kopsavilkums'!AG49/1000</f>
        <v>352013.15024481789</v>
      </c>
      <c r="AH49" s="1024">
        <f>'1.Kopsavilkums'!AH49/1000</f>
        <v>352013.15024481789</v>
      </c>
    </row>
    <row r="50" spans="2:34" x14ac:dyDescent="0.25">
      <c r="B50" s="1040">
        <v>2031</v>
      </c>
      <c r="C50" s="1053">
        <f>'1.Kopsavilkums'!C50/1000</f>
        <v>378501.16311121418</v>
      </c>
      <c r="D50" s="1052">
        <f>'1.Kopsavilkums'!D50/1000</f>
        <v>378501.16311121418</v>
      </c>
      <c r="E50" s="1111">
        <f>'1.Kopsavilkums'!E50/1000</f>
        <v>0</v>
      </c>
      <c r="F50" s="1055">
        <f>'1.Kopsavilkums'!F50/1000</f>
        <v>0</v>
      </c>
      <c r="G50" s="1055">
        <f>'1.Kopsavilkums'!G50/1000</f>
        <v>0</v>
      </c>
      <c r="H50" s="1055">
        <f>'1.Kopsavilkums'!H50/1000</f>
        <v>249813.12713962552</v>
      </c>
      <c r="I50" s="1055">
        <f>'1.Kopsavilkums'!I50/1000</f>
        <v>128688.03597158866</v>
      </c>
      <c r="J50" s="1054">
        <f>'1.Kopsavilkums'!J50/1000</f>
        <v>0</v>
      </c>
      <c r="K50" s="1105">
        <f>'1.Kopsavilkums'!K50/1000</f>
        <v>2069.9973350400001</v>
      </c>
      <c r="L50" s="1046">
        <f>'1.Kopsavilkums'!L50</f>
        <v>0</v>
      </c>
      <c r="M50" s="1044">
        <f>'1.Kopsavilkums'!M50</f>
        <v>0</v>
      </c>
      <c r="N50" s="1045">
        <f>'1.Kopsavilkums'!N50</f>
        <v>0</v>
      </c>
      <c r="O50" s="1045">
        <f>'1.Kopsavilkums'!O50</f>
        <v>1.3227905730239235E-2</v>
      </c>
      <c r="P50" s="1048">
        <f>'1.Kopsavilkums'!P50</f>
        <v>0.85</v>
      </c>
      <c r="Q50" s="1093">
        <f>'1.Kopsavilkums'!Q50</f>
        <v>0</v>
      </c>
      <c r="R50" s="1041">
        <f>'1.Kopsavilkums'!R50</f>
        <v>2E-3</v>
      </c>
      <c r="S50" s="1046">
        <f>'1.Kopsavilkums'!S50</f>
        <v>0</v>
      </c>
      <c r="T50" s="1044">
        <f>'1.Kopsavilkums'!T50</f>
        <v>0</v>
      </c>
      <c r="U50" s="1045">
        <f>'1.Kopsavilkums'!U50</f>
        <v>0</v>
      </c>
      <c r="V50" s="1045">
        <f>'1.Kopsavilkums'!V50</f>
        <v>0.66000623376214962</v>
      </c>
      <c r="W50" s="1043">
        <f>'1.Kopsavilkums'!W50</f>
        <v>0.33999376623785044</v>
      </c>
      <c r="X50" s="1093">
        <f>'1.Kopsavilkums'!X50</f>
        <v>0</v>
      </c>
      <c r="Y50" s="1041">
        <f>'1.Kopsavilkums'!Y50</f>
        <v>2E-3</v>
      </c>
      <c r="Z50" s="1026" t="str">
        <f>'1.Kopsavilkums'!Z50</f>
        <v>Segts</v>
      </c>
      <c r="AB50" s="1025">
        <f>'1.Kopsavilkums'!AB50/1000</f>
        <v>378501.16311121418</v>
      </c>
      <c r="AC50" s="1025">
        <f>'1.Kopsavilkums'!AC50/1000</f>
        <v>0</v>
      </c>
      <c r="AD50" s="1025">
        <f>'1.Kopsavilkums'!AD50/1000</f>
        <v>0</v>
      </c>
      <c r="AF50" s="1024">
        <f>'1.Kopsavilkums'!AF50/1000</f>
        <v>378501.16311121418</v>
      </c>
      <c r="AG50" s="1024">
        <f>'1.Kopsavilkums'!AG50/1000</f>
        <v>378501.16311121418</v>
      </c>
      <c r="AH50" s="1024">
        <f>'1.Kopsavilkums'!AH50/1000</f>
        <v>378501.16311121418</v>
      </c>
    </row>
    <row r="51" spans="2:34" x14ac:dyDescent="0.25">
      <c r="B51" s="1040">
        <v>2032</v>
      </c>
      <c r="C51" s="1053">
        <f>'1.Kopsavilkums'!C51/1000</f>
        <v>407585.63539024629</v>
      </c>
      <c r="D51" s="1052">
        <f>'1.Kopsavilkums'!D51/1000</f>
        <v>407585.63539024629</v>
      </c>
      <c r="E51" s="1111">
        <f>'1.Kopsavilkums'!E51/1000</f>
        <v>0</v>
      </c>
      <c r="F51" s="1055">
        <f>'1.Kopsavilkums'!F51/1000</f>
        <v>0</v>
      </c>
      <c r="G51" s="1055">
        <f>'1.Kopsavilkums'!G51/1000</f>
        <v>0</v>
      </c>
      <c r="H51" s="1055">
        <f>'1.Kopsavilkums'!H51/1000</f>
        <v>273580.09586959018</v>
      </c>
      <c r="I51" s="1055">
        <f>'1.Kopsavilkums'!I51/1000</f>
        <v>134005.53952065617</v>
      </c>
      <c r="J51" s="1054">
        <f>'1.Kopsavilkums'!J51/1000</f>
        <v>0</v>
      </c>
      <c r="K51" s="1105">
        <f>'1.Kopsavilkums'!K51/1000</f>
        <v>2159.1451446719998</v>
      </c>
      <c r="L51" s="1046">
        <f>'1.Kopsavilkums'!L51</f>
        <v>0</v>
      </c>
      <c r="M51" s="1044">
        <f>'1.Kopsavilkums'!M51</f>
        <v>0</v>
      </c>
      <c r="N51" s="1045">
        <f>'1.Kopsavilkums'!N51</f>
        <v>0</v>
      </c>
      <c r="O51" s="1045">
        <f>'1.Kopsavilkums'!O51</f>
        <v>1.3958881335800448E-2</v>
      </c>
      <c r="P51" s="1048">
        <f>'1.Kopsavilkums'!P51</f>
        <v>0.85</v>
      </c>
      <c r="Q51" s="1093">
        <f>'1.Kopsavilkums'!Q51</f>
        <v>0</v>
      </c>
      <c r="R51" s="1041">
        <f>'1.Kopsavilkums'!R51</f>
        <v>2E-3</v>
      </c>
      <c r="S51" s="1046">
        <f>'1.Kopsavilkums'!S51</f>
        <v>0</v>
      </c>
      <c r="T51" s="1044">
        <f>'1.Kopsavilkums'!T51</f>
        <v>0</v>
      </c>
      <c r="U51" s="1045">
        <f>'1.Kopsavilkums'!U51</f>
        <v>0</v>
      </c>
      <c r="V51" s="1045">
        <f>'1.Kopsavilkums'!V51</f>
        <v>0.67122114254014031</v>
      </c>
      <c r="W51" s="1043">
        <f>'1.Kopsavilkums'!W51</f>
        <v>0.32877885745985974</v>
      </c>
      <c r="X51" s="1093">
        <f>'1.Kopsavilkums'!X51</f>
        <v>0</v>
      </c>
      <c r="Y51" s="1041">
        <f>'1.Kopsavilkums'!Y51</f>
        <v>2E-3</v>
      </c>
      <c r="Z51" s="1026" t="str">
        <f>'1.Kopsavilkums'!Z51</f>
        <v>Segts</v>
      </c>
      <c r="AB51" s="1025">
        <f>'1.Kopsavilkums'!AB51/1000</f>
        <v>407585.63539024629</v>
      </c>
      <c r="AC51" s="1025">
        <f>'1.Kopsavilkums'!AC51/1000</f>
        <v>0</v>
      </c>
      <c r="AD51" s="1025">
        <f>'1.Kopsavilkums'!AD51/1000</f>
        <v>0</v>
      </c>
      <c r="AF51" s="1024">
        <f>'1.Kopsavilkums'!AF51/1000</f>
        <v>407585.63539024629</v>
      </c>
      <c r="AG51" s="1024">
        <f>'1.Kopsavilkums'!AG51/1000</f>
        <v>407585.63539024629</v>
      </c>
      <c r="AH51" s="1024">
        <f>'1.Kopsavilkums'!AH51/1000</f>
        <v>407585.63539024629</v>
      </c>
    </row>
    <row r="52" spans="2:34" x14ac:dyDescent="0.25">
      <c r="B52" s="1040">
        <v>2033</v>
      </c>
      <c r="C52" s="1053">
        <f>'1.Kopsavilkums'!C52/1000</f>
        <v>438029.26940680027</v>
      </c>
      <c r="D52" s="1052">
        <f>'1.Kopsavilkums'!D52/1000</f>
        <v>438029.26940680027</v>
      </c>
      <c r="E52" s="1111">
        <f>'1.Kopsavilkums'!E52/1000</f>
        <v>0</v>
      </c>
      <c r="F52" s="1055">
        <f>'1.Kopsavilkums'!F52/1000</f>
        <v>0</v>
      </c>
      <c r="G52" s="1055">
        <f>'1.Kopsavilkums'!G52/1000</f>
        <v>0</v>
      </c>
      <c r="H52" s="1055">
        <f>'1.Kopsavilkums'!H52/1000</f>
        <v>298605.5968196069</v>
      </c>
      <c r="I52" s="1055">
        <f>'1.Kopsavilkums'!I52/1000</f>
        <v>139423.67258719334</v>
      </c>
      <c r="J52" s="1054">
        <f>'1.Kopsavilkums'!J52/1000</f>
        <v>0</v>
      </c>
      <c r="K52" s="1105">
        <f>'1.Kopsavilkums'!K52/1000</f>
        <v>2248.9225828080002</v>
      </c>
      <c r="L52" s="1046">
        <f>'1.Kopsavilkums'!L52</f>
        <v>0</v>
      </c>
      <c r="M52" s="1044">
        <f>'1.Kopsavilkums'!M52</f>
        <v>0</v>
      </c>
      <c r="N52" s="1045">
        <f>'1.Kopsavilkums'!N52</f>
        <v>0</v>
      </c>
      <c r="O52" s="1045">
        <f>'1.Kopsavilkums'!O52</f>
        <v>1.4702719053766819E-2</v>
      </c>
      <c r="P52" s="1048">
        <f>'1.Kopsavilkums'!P52</f>
        <v>0.85</v>
      </c>
      <c r="Q52" s="1093">
        <f>'1.Kopsavilkums'!Q52</f>
        <v>0</v>
      </c>
      <c r="R52" s="1041">
        <f>'1.Kopsavilkums'!R52</f>
        <v>2E-3</v>
      </c>
      <c r="S52" s="1046">
        <f>'1.Kopsavilkums'!S52</f>
        <v>0</v>
      </c>
      <c r="T52" s="1044">
        <f>'1.Kopsavilkums'!T52</f>
        <v>0</v>
      </c>
      <c r="U52" s="1045">
        <f>'1.Kopsavilkums'!U52</f>
        <v>0</v>
      </c>
      <c r="V52" s="1045">
        <f>'1.Kopsavilkums'!V52</f>
        <v>0.68170238309415387</v>
      </c>
      <c r="W52" s="1043">
        <f>'1.Kopsavilkums'!W52</f>
        <v>0.31829761690584601</v>
      </c>
      <c r="X52" s="1093">
        <f>'1.Kopsavilkums'!X52</f>
        <v>0</v>
      </c>
      <c r="Y52" s="1041">
        <f>'1.Kopsavilkums'!Y52</f>
        <v>2E-3</v>
      </c>
      <c r="Z52" s="1026" t="str">
        <f>'1.Kopsavilkums'!Z52</f>
        <v>Segts</v>
      </c>
      <c r="AB52" s="1025">
        <f>'1.Kopsavilkums'!AB52/1000</f>
        <v>438029.26940680027</v>
      </c>
      <c r="AC52" s="1025">
        <f>'1.Kopsavilkums'!AC52/1000</f>
        <v>0</v>
      </c>
      <c r="AD52" s="1025">
        <f>'1.Kopsavilkums'!AD52/1000</f>
        <v>0</v>
      </c>
      <c r="AF52" s="1024">
        <f>'1.Kopsavilkums'!AF52/1000</f>
        <v>438029.26940680027</v>
      </c>
      <c r="AG52" s="1024">
        <f>'1.Kopsavilkums'!AG52/1000</f>
        <v>438029.26940680027</v>
      </c>
      <c r="AH52" s="1024">
        <f>'1.Kopsavilkums'!AH52/1000</f>
        <v>438029.26940680027</v>
      </c>
    </row>
    <row r="53" spans="2:34" x14ac:dyDescent="0.25">
      <c r="B53" s="1040">
        <v>2034</v>
      </c>
      <c r="C53" s="1053">
        <f>'1.Kopsavilkums'!C53/1000</f>
        <v>470309.82939299935</v>
      </c>
      <c r="D53" s="1052">
        <f>'1.Kopsavilkums'!D53/1000</f>
        <v>470309.82939299935</v>
      </c>
      <c r="E53" s="1111">
        <f>'1.Kopsavilkums'!E53/1000</f>
        <v>0</v>
      </c>
      <c r="F53" s="1055">
        <f>'1.Kopsavilkums'!F53/1000</f>
        <v>0</v>
      </c>
      <c r="G53" s="1055">
        <f>'1.Kopsavilkums'!G53/1000</f>
        <v>0</v>
      </c>
      <c r="H53" s="1055">
        <f>'1.Kopsavilkums'!H53/1000</f>
        <v>325278.08284921048</v>
      </c>
      <c r="I53" s="1055">
        <f>'1.Kopsavilkums'!I53/1000</f>
        <v>145031.7465437889</v>
      </c>
      <c r="J53" s="1054">
        <f>'1.Kopsavilkums'!J53/1000</f>
        <v>0</v>
      </c>
      <c r="K53" s="1105">
        <f>'1.Kopsavilkums'!K53/1000</f>
        <v>2341.3134122880006</v>
      </c>
      <c r="L53" s="1046">
        <f>'1.Kopsavilkums'!L53</f>
        <v>0</v>
      </c>
      <c r="M53" s="1044">
        <f>'1.Kopsavilkums'!M53</f>
        <v>0</v>
      </c>
      <c r="N53" s="1045">
        <f>'1.Kopsavilkums'!N53</f>
        <v>0</v>
      </c>
      <c r="O53" s="1045">
        <f>'1.Kopsavilkums'!O53</f>
        <v>1.5454556792342188E-2</v>
      </c>
      <c r="P53" s="1048">
        <f>'1.Kopsavilkums'!P53</f>
        <v>0.85</v>
      </c>
      <c r="Q53" s="1093">
        <f>'1.Kopsavilkums'!Q53</f>
        <v>0</v>
      </c>
      <c r="R53" s="1041">
        <f>'1.Kopsavilkums'!R53</f>
        <v>2E-3</v>
      </c>
      <c r="S53" s="1046">
        <f>'1.Kopsavilkums'!S53</f>
        <v>0</v>
      </c>
      <c r="T53" s="1044">
        <f>'1.Kopsavilkums'!T53</f>
        <v>0</v>
      </c>
      <c r="U53" s="1045">
        <f>'1.Kopsavilkums'!U53</f>
        <v>0</v>
      </c>
      <c r="V53" s="1045">
        <f>'1.Kopsavilkums'!V53</f>
        <v>0.69162510013670642</v>
      </c>
      <c r="W53" s="1043">
        <f>'1.Kopsavilkums'!W53</f>
        <v>0.30837489986329369</v>
      </c>
      <c r="X53" s="1093">
        <f>'1.Kopsavilkums'!X53</f>
        <v>0</v>
      </c>
      <c r="Y53" s="1041">
        <f>'1.Kopsavilkums'!Y53</f>
        <v>2E-3</v>
      </c>
      <c r="Z53" s="1026" t="str">
        <f>'1.Kopsavilkums'!Z53</f>
        <v>Segts</v>
      </c>
      <c r="AB53" s="1025">
        <f>'1.Kopsavilkums'!AB53/1000</f>
        <v>470309.82939299935</v>
      </c>
      <c r="AC53" s="1025">
        <f>'1.Kopsavilkums'!AC53/1000</f>
        <v>0</v>
      </c>
      <c r="AD53" s="1025">
        <f>'1.Kopsavilkums'!AD53/1000</f>
        <v>0</v>
      </c>
      <c r="AF53" s="1024">
        <f>'1.Kopsavilkums'!AF53/1000</f>
        <v>470309.82939299935</v>
      </c>
      <c r="AG53" s="1024">
        <f>'1.Kopsavilkums'!AG53/1000</f>
        <v>470309.82939299935</v>
      </c>
      <c r="AH53" s="1024">
        <f>'1.Kopsavilkums'!AH53/1000</f>
        <v>470309.82939299935</v>
      </c>
    </row>
    <row r="54" spans="2:34" x14ac:dyDescent="0.25">
      <c r="B54" s="1040">
        <v>2035</v>
      </c>
      <c r="C54" s="1053">
        <f>'1.Kopsavilkums'!C54/1000</f>
        <v>504506.65147597453</v>
      </c>
      <c r="D54" s="1052">
        <f>'1.Kopsavilkums'!D54/1000</f>
        <v>504506.65147597453</v>
      </c>
      <c r="E54" s="1109">
        <f>'1.Kopsavilkums'!E54/1000</f>
        <v>0</v>
      </c>
      <c r="F54" s="1051">
        <f>'1.Kopsavilkums'!F54/1000</f>
        <v>0</v>
      </c>
      <c r="G54" s="1051">
        <f>'1.Kopsavilkums'!G54/1000</f>
        <v>0</v>
      </c>
      <c r="H54" s="1051">
        <f>'1.Kopsavilkums'!H54/1000</f>
        <v>353709.88157110213</v>
      </c>
      <c r="I54" s="1051">
        <f>'1.Kopsavilkums'!I54/1000</f>
        <v>150796.76990487243</v>
      </c>
      <c r="J54" s="1050">
        <f>'1.Kopsavilkums'!J54/1000</f>
        <v>0</v>
      </c>
      <c r="K54" s="1105">
        <f>'1.Kopsavilkums'!K54/1000</f>
        <v>2437.63047216</v>
      </c>
      <c r="L54" s="1046">
        <f>'1.Kopsavilkums'!L54</f>
        <v>0</v>
      </c>
      <c r="M54" s="1044">
        <f>'1.Kopsavilkums'!M54</f>
        <v>0</v>
      </c>
      <c r="N54" s="1045">
        <f>'1.Kopsavilkums'!N54</f>
        <v>0</v>
      </c>
      <c r="O54" s="1045">
        <f>'1.Kopsavilkums'!O54</f>
        <v>1.6212705604439347E-2</v>
      </c>
      <c r="P54" s="1048">
        <f>'1.Kopsavilkums'!P54</f>
        <v>0.85</v>
      </c>
      <c r="Q54" s="1093">
        <f>'1.Kopsavilkums'!Q54</f>
        <v>0</v>
      </c>
      <c r="R54" s="1041">
        <f>'1.Kopsavilkums'!R54</f>
        <v>2E-3</v>
      </c>
      <c r="S54" s="1046">
        <f>'1.Kopsavilkums'!S54</f>
        <v>0</v>
      </c>
      <c r="T54" s="1044">
        <f>'1.Kopsavilkums'!T54</f>
        <v>0</v>
      </c>
      <c r="U54" s="1045">
        <f>'1.Kopsavilkums'!U54</f>
        <v>0</v>
      </c>
      <c r="V54" s="1045">
        <f>'1.Kopsavilkums'!V54</f>
        <v>0.70110053165066422</v>
      </c>
      <c r="W54" s="1043">
        <f>'1.Kopsavilkums'!W54</f>
        <v>0.29889946834933573</v>
      </c>
      <c r="X54" s="1093">
        <f>'1.Kopsavilkums'!X54</f>
        <v>0</v>
      </c>
      <c r="Y54" s="1041">
        <f>'1.Kopsavilkums'!Y54</f>
        <v>2E-3</v>
      </c>
      <c r="Z54" s="1026" t="str">
        <f>'1.Kopsavilkums'!Z54</f>
        <v>Segts</v>
      </c>
      <c r="AB54" s="1025">
        <f>'1.Kopsavilkums'!AB54/1000</f>
        <v>504506.65147597453</v>
      </c>
      <c r="AC54" s="1025">
        <f>'1.Kopsavilkums'!AC54/1000</f>
        <v>0</v>
      </c>
      <c r="AD54" s="1025">
        <f>'1.Kopsavilkums'!AD54/1000</f>
        <v>0</v>
      </c>
      <c r="AF54" s="1024">
        <f>'1.Kopsavilkums'!AF54/1000</f>
        <v>504506.65147597453</v>
      </c>
      <c r="AG54" s="1024">
        <f>'1.Kopsavilkums'!AG54/1000</f>
        <v>504506.65147597453</v>
      </c>
      <c r="AH54" s="1024">
        <f>'1.Kopsavilkums'!AH54/1000</f>
        <v>504506.65147597453</v>
      </c>
    </row>
    <row r="55" spans="2:34" x14ac:dyDescent="0.25">
      <c r="B55" s="1040">
        <v>2040</v>
      </c>
      <c r="C55" s="1053">
        <f>'1.Kopsavilkums'!C55/1000</f>
        <v>687174.85023871064</v>
      </c>
      <c r="D55" s="1052">
        <f>'1.Kopsavilkums'!D55/1000</f>
        <v>687174.85023871064</v>
      </c>
      <c r="E55" s="1109">
        <f>'1.Kopsavilkums'!E55/1000</f>
        <v>0</v>
      </c>
      <c r="F55" s="1051">
        <f>'1.Kopsavilkums'!F55/1000</f>
        <v>0</v>
      </c>
      <c r="G55" s="1051">
        <f>'1.Kopsavilkums'!G55/1000</f>
        <v>0</v>
      </c>
      <c r="H55" s="1051">
        <f>'1.Kopsavilkums'!H55/1000</f>
        <v>506721.84904604586</v>
      </c>
      <c r="I55" s="1051">
        <f>'1.Kopsavilkums'!I55/1000</f>
        <v>180453.00119266481</v>
      </c>
      <c r="J55" s="1050">
        <f>'1.Kopsavilkums'!J55/1000</f>
        <v>0</v>
      </c>
      <c r="K55" s="1105">
        <f>'1.Kopsavilkums'!K55/1000</f>
        <v>2944.1885642400002</v>
      </c>
      <c r="L55" s="1046">
        <f>'1.Kopsavilkums'!L55</f>
        <v>0</v>
      </c>
      <c r="M55" s="1044">
        <f>'1.Kopsavilkums'!M55</f>
        <v>0</v>
      </c>
      <c r="N55" s="1045">
        <f>'1.Kopsavilkums'!N55</f>
        <v>0</v>
      </c>
      <c r="O55" s="1045">
        <f>'1.Kopsavilkums'!O55</f>
        <v>1.9669757888967219E-2</v>
      </c>
      <c r="P55" s="1048">
        <f>'1.Kopsavilkums'!P55</f>
        <v>0.85</v>
      </c>
      <c r="Q55" s="1093">
        <f>'1.Kopsavilkums'!Q55</f>
        <v>0</v>
      </c>
      <c r="R55" s="1041">
        <f>'1.Kopsavilkums'!R55</f>
        <v>2E-3</v>
      </c>
      <c r="S55" s="1046">
        <f>'1.Kopsavilkums'!S55</f>
        <v>0</v>
      </c>
      <c r="T55" s="1044">
        <f>'1.Kopsavilkums'!T55</f>
        <v>0</v>
      </c>
      <c r="U55" s="1045">
        <f>'1.Kopsavilkums'!U55</f>
        <v>0</v>
      </c>
      <c r="V55" s="1045">
        <f>'1.Kopsavilkums'!V55</f>
        <v>0.73739871136148383</v>
      </c>
      <c r="W55" s="1043">
        <f>'1.Kopsavilkums'!W55</f>
        <v>0.26260128863851623</v>
      </c>
      <c r="X55" s="1093">
        <f>'1.Kopsavilkums'!X55</f>
        <v>0</v>
      </c>
      <c r="Y55" s="1041">
        <f>'1.Kopsavilkums'!Y55</f>
        <v>2E-3</v>
      </c>
      <c r="Z55" s="1026" t="str">
        <f>'1.Kopsavilkums'!Z55</f>
        <v>Segts</v>
      </c>
      <c r="AB55" s="1025">
        <f>'1.Kopsavilkums'!AB55/1000</f>
        <v>687174.85023871064</v>
      </c>
      <c r="AC55" s="1025">
        <f>'1.Kopsavilkums'!AC55/1000</f>
        <v>0</v>
      </c>
      <c r="AD55" s="1025">
        <f>'1.Kopsavilkums'!AD55/1000</f>
        <v>0</v>
      </c>
      <c r="AF55" s="1024">
        <f>'1.Kopsavilkums'!AF55/1000</f>
        <v>687174.85023871064</v>
      </c>
      <c r="AG55" s="1024">
        <f>'1.Kopsavilkums'!AG55/1000</f>
        <v>687174.85023871064</v>
      </c>
      <c r="AH55" s="1024">
        <f>'1.Kopsavilkums'!AH55/1000</f>
        <v>687174.85023871064</v>
      </c>
    </row>
    <row r="56" spans="2:34" ht="15.75" thickBot="1" x14ac:dyDescent="0.3">
      <c r="B56" s="1040">
        <v>2045</v>
      </c>
      <c r="C56" s="1039">
        <f>'1.Kopsavilkums'!C56/1000</f>
        <v>937752.93023325654</v>
      </c>
      <c r="D56" s="1038">
        <f>'1.Kopsavilkums'!D56/1000</f>
        <v>937752.93023325654</v>
      </c>
      <c r="E56" s="1107">
        <f>'1.Kopsavilkums'!E56/1000</f>
        <v>0</v>
      </c>
      <c r="F56" s="1037">
        <f>'1.Kopsavilkums'!F56/1000</f>
        <v>0</v>
      </c>
      <c r="G56" s="1037">
        <f>'1.Kopsavilkums'!G56/1000</f>
        <v>0</v>
      </c>
      <c r="H56" s="1037">
        <f>'1.Kopsavilkums'!H56/1000</f>
        <v>724827.53453033057</v>
      </c>
      <c r="I56" s="1037">
        <f>'1.Kopsavilkums'!I56/1000</f>
        <v>212925.39570292601</v>
      </c>
      <c r="J56" s="1036">
        <f>'1.Kopsavilkums'!J56/1000</f>
        <v>0</v>
      </c>
      <c r="K56" s="1103">
        <f>'1.Kopsavilkums'!K56/1000</f>
        <v>3489.4558906080006</v>
      </c>
      <c r="L56" s="1032">
        <f>'1.Kopsavilkums'!L56</f>
        <v>0</v>
      </c>
      <c r="M56" s="1030">
        <f>'1.Kopsavilkums'!M56</f>
        <v>0</v>
      </c>
      <c r="N56" s="1031">
        <f>'1.Kopsavilkums'!N56</f>
        <v>0</v>
      </c>
      <c r="O56" s="1031">
        <f>'1.Kopsavilkums'!O56</f>
        <v>2.4291101018200121E-2</v>
      </c>
      <c r="P56" s="1034">
        <f>'1.Kopsavilkums'!P56</f>
        <v>0.85</v>
      </c>
      <c r="Q56" s="1092">
        <f>'1.Kopsavilkums'!Q56</f>
        <v>0</v>
      </c>
      <c r="R56" s="1027">
        <f>'1.Kopsavilkums'!R56</f>
        <v>2E-3</v>
      </c>
      <c r="S56" s="1032">
        <f>'1.Kopsavilkums'!S56</f>
        <v>0</v>
      </c>
      <c r="T56" s="1030">
        <f>'1.Kopsavilkums'!T56</f>
        <v>0</v>
      </c>
      <c r="U56" s="1031">
        <f>'1.Kopsavilkums'!U56</f>
        <v>0</v>
      </c>
      <c r="V56" s="1031">
        <f>'1.Kopsavilkums'!V56</f>
        <v>0.7729408367191527</v>
      </c>
      <c r="W56" s="1029">
        <f>'1.Kopsavilkums'!W56</f>
        <v>0.2270591632808473</v>
      </c>
      <c r="X56" s="1092">
        <f>'1.Kopsavilkums'!X56</f>
        <v>0</v>
      </c>
      <c r="Y56" s="1027">
        <f>'1.Kopsavilkums'!Y56</f>
        <v>2E-3</v>
      </c>
      <c r="Z56" s="1026" t="str">
        <f>'1.Kopsavilkums'!Z56</f>
        <v>Segts</v>
      </c>
      <c r="AB56" s="1025">
        <f>'1.Kopsavilkums'!AB56/1000</f>
        <v>937752.93023325654</v>
      </c>
      <c r="AC56" s="1025">
        <f>'1.Kopsavilkums'!AC56/1000</f>
        <v>0</v>
      </c>
      <c r="AD56" s="1025">
        <f>'1.Kopsavilkums'!AD56/1000</f>
        <v>0</v>
      </c>
      <c r="AF56" s="1024">
        <f>'1.Kopsavilkums'!AF56/1000</f>
        <v>937752.93023325654</v>
      </c>
      <c r="AG56" s="1024">
        <f>'1.Kopsavilkums'!AG56/1000</f>
        <v>937752.93023325654</v>
      </c>
      <c r="AH56" s="1024">
        <f>'1.Kopsavilkums'!AH56/1000</f>
        <v>937752.93023325654</v>
      </c>
    </row>
    <row r="59" spans="2:34" ht="24.75" thickBot="1" x14ac:dyDescent="0.45">
      <c r="B59" s="1095" t="s">
        <v>86</v>
      </c>
      <c r="C59" s="1090" t="str">
        <f>'2.Ieņēmumu aprēķins'!AX5 &amp; ", tkst. EUR"</f>
        <v>Nr.3a. Dalītās atbildības modelis ( ar 0.5% no esošā VSAOI), tkst. EUR</v>
      </c>
    </row>
    <row r="60" spans="2:34" ht="48" thickBot="1" x14ac:dyDescent="0.3">
      <c r="B60" s="1201" t="s">
        <v>87</v>
      </c>
      <c r="C60" s="1211" t="s">
        <v>542</v>
      </c>
      <c r="D60" s="1212" t="s">
        <v>543</v>
      </c>
      <c r="E60" s="1370" t="s">
        <v>90</v>
      </c>
      <c r="F60" s="1370"/>
      <c r="G60" s="1370"/>
      <c r="H60" s="1370"/>
      <c r="I60" s="1370"/>
      <c r="J60" s="1386"/>
      <c r="K60" s="1083"/>
      <c r="L60" s="1387" t="str">
        <f>L42</f>
        <v>Maksājuma apmērs, %</v>
      </c>
      <c r="M60" s="1388"/>
      <c r="N60" s="1388"/>
      <c r="O60" s="1388"/>
      <c r="P60" s="1388"/>
      <c r="Q60" s="1389"/>
      <c r="R60" s="1373" t="s">
        <v>91</v>
      </c>
      <c r="S60" s="1382" t="str">
        <f>S42</f>
        <v>Ieņēmumu avota īpatsvars no kopsummas, %</v>
      </c>
      <c r="T60" s="1383"/>
      <c r="U60" s="1383"/>
      <c r="V60" s="1383"/>
      <c r="W60" s="1384"/>
      <c r="X60" s="1385"/>
      <c r="Y60" s="1373" t="s">
        <v>91</v>
      </c>
      <c r="Z60" s="1012"/>
      <c r="AB60" s="1375" t="s">
        <v>88</v>
      </c>
      <c r="AC60" s="1376"/>
      <c r="AD60" s="1376"/>
      <c r="AF60" s="1393" t="s">
        <v>89</v>
      </c>
      <c r="AG60" s="1393"/>
      <c r="AH60" s="1393"/>
    </row>
    <row r="61" spans="2:34" ht="45.6" customHeight="1" thickBot="1" x14ac:dyDescent="0.3">
      <c r="B61" s="1082" t="s">
        <v>94</v>
      </c>
      <c r="C61" s="1081" t="str">
        <f>$C$7</f>
        <v>Bāzes scenārijs</v>
      </c>
      <c r="D61" s="1080" t="str">
        <f>$D$7</f>
        <v>Bāzes scenārijs</v>
      </c>
      <c r="E61" s="1079" t="str">
        <f t="shared" ref="E61:J61" si="2">E43</f>
        <v>Valsts pamatbudžets</v>
      </c>
      <c r="F61" s="1078" t="str">
        <f t="shared" si="2"/>
        <v>Pašvaldības budžets</v>
      </c>
      <c r="G61" s="1077" t="str">
        <f t="shared" si="2"/>
        <v>Speciālais VSA budžets</v>
      </c>
      <c r="H61" s="1076" t="str">
        <f t="shared" si="2"/>
        <v>ISA obligātā apdrošināšana</v>
      </c>
      <c r="I61" s="1075" t="str">
        <f t="shared" si="2"/>
        <v>Klienta maksājumi</v>
      </c>
      <c r="J61" s="1074" t="str">
        <f t="shared" si="2"/>
        <v>Veselības aprūpes komponente</v>
      </c>
      <c r="K61" s="1216" t="s">
        <v>91</v>
      </c>
      <c r="L61" s="1079" t="str">
        <f>L43</f>
        <v>Valsts pamatbudžets</v>
      </c>
      <c r="M61" s="1078" t="str">
        <f>M43</f>
        <v>Pašvaldības budžets</v>
      </c>
      <c r="N61" s="1077" t="str">
        <f>N43</f>
        <v>Speciālais VSA budžets</v>
      </c>
      <c r="O61" s="1076" t="str">
        <f>O43</f>
        <v>ISA obligātā apdrošināšana</v>
      </c>
      <c r="P61" s="1075" t="str">
        <f>P43</f>
        <v>Klienta maksājumi</v>
      </c>
      <c r="Q61" s="1074" t="str">
        <f>Q43</f>
        <v>Veselības aprūpes komponente</v>
      </c>
      <c r="R61" s="1374"/>
      <c r="S61" s="1079" t="str">
        <f>S43</f>
        <v>Valsts pamatbudžets</v>
      </c>
      <c r="T61" s="1078" t="str">
        <f>T43</f>
        <v>Pašvaldības budžets</v>
      </c>
      <c r="U61" s="1077" t="str">
        <f>U43</f>
        <v>Speciālais VSA budžets</v>
      </c>
      <c r="V61" s="1076" t="str">
        <f>V43</f>
        <v>ISA obligātā apdrošināšana</v>
      </c>
      <c r="W61" s="1075" t="str">
        <f>W43</f>
        <v>Klienta maksājumi</v>
      </c>
      <c r="X61" s="1074" t="str">
        <f>X43</f>
        <v>Veselības aprūpes komponente</v>
      </c>
      <c r="Y61" s="1374"/>
      <c r="Z61" s="1073" t="s">
        <v>102</v>
      </c>
      <c r="AB61" s="1073" t="str">
        <f>AB43</f>
        <v>Bāzes scenārijs</v>
      </c>
      <c r="AC61" s="1073" t="str">
        <f t="shared" ref="AC61:AD61" si="3">AC43</f>
        <v>Pesimistiskais scenārijs</v>
      </c>
      <c r="AD61" s="1073" t="str">
        <f t="shared" si="3"/>
        <v>Optimistiskais scenārijs</v>
      </c>
      <c r="AF61" s="1072" t="s">
        <v>103</v>
      </c>
      <c r="AG61" s="1071" t="s">
        <v>95</v>
      </c>
      <c r="AH61" s="1070" t="s">
        <v>104</v>
      </c>
    </row>
    <row r="62" spans="2:34" x14ac:dyDescent="0.25">
      <c r="B62" s="1040">
        <v>2025</v>
      </c>
      <c r="C62" s="1069">
        <f>'1.Kopsavilkums'!C62/1000</f>
        <v>243566.65511356818</v>
      </c>
      <c r="D62" s="1068">
        <f>'1.Kopsavilkums'!D62/1000</f>
        <v>243566.65511356818</v>
      </c>
      <c r="E62" s="1114">
        <f>'1.Kopsavilkums'!E62/1000</f>
        <v>53561.512063200425</v>
      </c>
      <c r="F62" s="1067">
        <f>'1.Kopsavilkums'!F62/1000</f>
        <v>61774.009121233605</v>
      </c>
      <c r="G62" s="1067">
        <f>'1.Kopsavilkums'!G62/1000</f>
        <v>26862.327552772567</v>
      </c>
      <c r="H62" s="1067">
        <f>'1.Kopsavilkums'!H62/1000</f>
        <v>0</v>
      </c>
      <c r="I62" s="1067">
        <f>'1.Kopsavilkums'!I62/1000</f>
        <v>101368.80637636159</v>
      </c>
      <c r="J62" s="1066">
        <f>'1.Kopsavilkums'!J62/1000</f>
        <v>0</v>
      </c>
      <c r="K62" s="1106">
        <f>'1.Kopsavilkums'!K62/1000</f>
        <v>1607.74481244</v>
      </c>
      <c r="L62" s="1062">
        <f>'1.Kopsavilkums'!L62</f>
        <v>7.2678088846660927E-3</v>
      </c>
      <c r="M62" s="1060">
        <f>'1.Kopsavilkums'!M62</f>
        <v>2.3690245207299374E-2</v>
      </c>
      <c r="N62" s="1061">
        <f>'1.Kopsavilkums'!N62</f>
        <v>5.0000000000000001E-3</v>
      </c>
      <c r="O62" s="1061">
        <f>'1.Kopsavilkums'!O62</f>
        <v>0</v>
      </c>
      <c r="P62" s="1064">
        <f>'1.Kopsavilkums'!P62</f>
        <v>0.85</v>
      </c>
      <c r="Q62" s="1094">
        <f>'1.Kopsavilkums'!Q62</f>
        <v>0</v>
      </c>
      <c r="R62" s="1113">
        <f>'1.Kopsavilkums'!R62</f>
        <v>2E-3</v>
      </c>
      <c r="S62" s="1062">
        <f>'1.Kopsavilkums'!S62</f>
        <v>0.21990494568407248</v>
      </c>
      <c r="T62" s="1060">
        <f>'1.Kopsavilkums'!T62</f>
        <v>0.25362260319430896</v>
      </c>
      <c r="U62" s="1061">
        <f>'1.Kopsavilkums'!U62</f>
        <v>0.11028737714629874</v>
      </c>
      <c r="V62" s="1061">
        <f>'1.Kopsavilkums'!V62</f>
        <v>0</v>
      </c>
      <c r="W62" s="1059">
        <f>'1.Kopsavilkums'!W62</f>
        <v>0.41618507397531984</v>
      </c>
      <c r="X62" s="1094">
        <f>'1.Kopsavilkums'!X62</f>
        <v>0</v>
      </c>
      <c r="Y62" s="1113">
        <f>'1.Kopsavilkums'!Y62</f>
        <v>2E-3</v>
      </c>
      <c r="Z62" s="1026" t="str">
        <f>'1.Kopsavilkums'!Z62</f>
        <v>Segts</v>
      </c>
      <c r="AB62" s="1025">
        <f>'1.Kopsavilkums'!AB62/1000</f>
        <v>243566.65511356818</v>
      </c>
      <c r="AC62" s="1025">
        <f>'1.Kopsavilkums'!AC62/1000</f>
        <v>0</v>
      </c>
      <c r="AD62" s="1025">
        <f>'1.Kopsavilkums'!AD62/1000</f>
        <v>0</v>
      </c>
      <c r="AF62" s="1024">
        <f>'1.Kopsavilkums'!AF62/1000</f>
        <v>243566.65511356818</v>
      </c>
      <c r="AG62" s="1024">
        <f>'1.Kopsavilkums'!AG62/1000</f>
        <v>243566.65511356818</v>
      </c>
      <c r="AH62" s="1024">
        <f>'1.Kopsavilkums'!AH62/1000</f>
        <v>243566.65511356818</v>
      </c>
    </row>
    <row r="63" spans="2:34" x14ac:dyDescent="0.25">
      <c r="B63" s="1040">
        <v>2026</v>
      </c>
      <c r="C63" s="1053">
        <f>'1.Kopsavilkums'!C63/1000</f>
        <v>264849.48715768417</v>
      </c>
      <c r="D63" s="1052">
        <f>'1.Kopsavilkums'!D63/1000</f>
        <v>264849.48715768417</v>
      </c>
      <c r="E63" s="1111">
        <f>'1.Kopsavilkums'!E63/1000</f>
        <v>63918.635984640292</v>
      </c>
      <c r="F63" s="1055">
        <f>'1.Kopsavilkums'!F63/1000</f>
        <v>67171.81638760955</v>
      </c>
      <c r="G63" s="1055">
        <f>'1.Kopsavilkums'!G63/1000</f>
        <v>27910.68189606781</v>
      </c>
      <c r="H63" s="1055">
        <f>'1.Kopsavilkums'!H63/1000</f>
        <v>0</v>
      </c>
      <c r="I63" s="1055">
        <f>'1.Kopsavilkums'!I63/1000</f>
        <v>105848.35288936651</v>
      </c>
      <c r="J63" s="1054">
        <f>'1.Kopsavilkums'!J63/1000</f>
        <v>0</v>
      </c>
      <c r="K63" s="1105">
        <f>'1.Kopsavilkums'!K63/1000</f>
        <v>1681.6662995040001</v>
      </c>
      <c r="L63" s="1046">
        <f>'1.Kopsavilkums'!L63</f>
        <v>8.4304231395813164E-3</v>
      </c>
      <c r="M63" s="1044">
        <f>'1.Kopsavilkums'!M63</f>
        <v>2.5039293176235072E-2</v>
      </c>
      <c r="N63" s="1045">
        <f>'1.Kopsavilkums'!N63</f>
        <v>5.0000000000000001E-3</v>
      </c>
      <c r="O63" s="1045">
        <f>'1.Kopsavilkums'!O63</f>
        <v>0</v>
      </c>
      <c r="P63" s="1048">
        <f>'1.Kopsavilkums'!P63</f>
        <v>0.85</v>
      </c>
      <c r="Q63" s="1093">
        <f>'1.Kopsavilkums'!Q63</f>
        <v>0</v>
      </c>
      <c r="R63" s="1113">
        <f>'1.Kopsavilkums'!R63</f>
        <v>2E-3</v>
      </c>
      <c r="S63" s="1046">
        <f>'1.Kopsavilkums'!S63</f>
        <v>0.24133947424479957</v>
      </c>
      <c r="T63" s="1044">
        <f>'1.Kopsavilkums'!T63</f>
        <v>0.25362260319430896</v>
      </c>
      <c r="U63" s="1045">
        <f>'1.Kopsavilkums'!U63</f>
        <v>0.10538318271105637</v>
      </c>
      <c r="V63" s="1045">
        <f>'1.Kopsavilkums'!V63</f>
        <v>0</v>
      </c>
      <c r="W63" s="1043">
        <f>'1.Kopsavilkums'!W63</f>
        <v>0.39965473984983507</v>
      </c>
      <c r="X63" s="1093">
        <f>'1.Kopsavilkums'!X63</f>
        <v>0</v>
      </c>
      <c r="Y63" s="1113">
        <f>'1.Kopsavilkums'!Y63</f>
        <v>2E-3</v>
      </c>
      <c r="Z63" s="1026" t="str">
        <f>'1.Kopsavilkums'!Z63</f>
        <v>Segts</v>
      </c>
      <c r="AB63" s="1025">
        <f>'1.Kopsavilkums'!AB63/1000</f>
        <v>264849.48715768417</v>
      </c>
      <c r="AC63" s="1025">
        <f>'1.Kopsavilkums'!AC63/1000</f>
        <v>0</v>
      </c>
      <c r="AD63" s="1025">
        <f>'1.Kopsavilkums'!AD63/1000</f>
        <v>0</v>
      </c>
      <c r="AF63" s="1024">
        <f>'1.Kopsavilkums'!AF63/1000</f>
        <v>264849.48715768417</v>
      </c>
      <c r="AG63" s="1024">
        <f>'1.Kopsavilkums'!AG63/1000</f>
        <v>264849.48715768417</v>
      </c>
      <c r="AH63" s="1024">
        <f>'1.Kopsavilkums'!AH63/1000</f>
        <v>264849.48715768417</v>
      </c>
    </row>
    <row r="64" spans="2:34" x14ac:dyDescent="0.25">
      <c r="B64" s="1040">
        <v>2027</v>
      </c>
      <c r="C64" s="1053">
        <f>'1.Kopsavilkums'!C64/1000</f>
        <v>284590.90075905318</v>
      </c>
      <c r="D64" s="1052">
        <f>'1.Kopsavilkums'!D64/1000</f>
        <v>284590.90075905318</v>
      </c>
      <c r="E64" s="1111">
        <f>'1.Kopsavilkums'!E64/1000</f>
        <v>73172.405100044038</v>
      </c>
      <c r="F64" s="1055">
        <f>'1.Kopsavilkums'!F64/1000</f>
        <v>72178.685095924302</v>
      </c>
      <c r="G64" s="1055">
        <f>'1.Kopsavilkums'!G64/1000</f>
        <v>28909.95940012858</v>
      </c>
      <c r="H64" s="1055">
        <f>'1.Kopsavilkums'!H64/1000</f>
        <v>0</v>
      </c>
      <c r="I64" s="1055">
        <f>'1.Kopsavilkums'!I64/1000</f>
        <v>110329.85116295624</v>
      </c>
      <c r="J64" s="1054">
        <f>'1.Kopsavilkums'!J64/1000</f>
        <v>0</v>
      </c>
      <c r="K64" s="1105">
        <f>'1.Kopsavilkums'!K64/1000</f>
        <v>1755.8490938640002</v>
      </c>
      <c r="L64" s="1046">
        <f>'1.Kopsavilkums'!L64</f>
        <v>9.3897497033199346E-3</v>
      </c>
      <c r="M64" s="1044">
        <f>'1.Kopsavilkums'!M64</f>
        <v>2.6177535070659692E-2</v>
      </c>
      <c r="N64" s="1045">
        <f>'1.Kopsavilkums'!N64</f>
        <v>5.0000000000000001E-3</v>
      </c>
      <c r="O64" s="1045">
        <f>'1.Kopsavilkums'!O64</f>
        <v>0</v>
      </c>
      <c r="P64" s="1048">
        <f>'1.Kopsavilkums'!P64</f>
        <v>0.85</v>
      </c>
      <c r="Q64" s="1093">
        <f>'1.Kopsavilkums'!Q64</f>
        <v>0</v>
      </c>
      <c r="R64" s="1041">
        <f>'1.Kopsavilkums'!R64</f>
        <v>2E-3</v>
      </c>
      <c r="S64" s="1046">
        <f>'1.Kopsavilkums'!S64</f>
        <v>0.25711435223290896</v>
      </c>
      <c r="T64" s="1044">
        <f>'1.Kopsavilkums'!T64</f>
        <v>0.25362260319430896</v>
      </c>
      <c r="U64" s="1045">
        <f>'1.Kopsavilkums'!U64</f>
        <v>0.10158427174945059</v>
      </c>
      <c r="V64" s="1045">
        <f>'1.Kopsavilkums'!V64</f>
        <v>0</v>
      </c>
      <c r="W64" s="1043">
        <f>'1.Kopsavilkums'!W64</f>
        <v>0.38767877282333146</v>
      </c>
      <c r="X64" s="1093">
        <f>'1.Kopsavilkums'!X64</f>
        <v>0</v>
      </c>
      <c r="Y64" s="1041">
        <f>'1.Kopsavilkums'!Y64</f>
        <v>2E-3</v>
      </c>
      <c r="Z64" s="1026" t="str">
        <f>'1.Kopsavilkums'!Z64</f>
        <v>Segts</v>
      </c>
      <c r="AB64" s="1025">
        <f>'1.Kopsavilkums'!AB64/1000</f>
        <v>284590.90075905318</v>
      </c>
      <c r="AC64" s="1025">
        <f>'1.Kopsavilkums'!AC64/1000</f>
        <v>0</v>
      </c>
      <c r="AD64" s="1025">
        <f>'1.Kopsavilkums'!AD64/1000</f>
        <v>0</v>
      </c>
      <c r="AF64" s="1024">
        <f>'1.Kopsavilkums'!AF64/1000</f>
        <v>284590.90075905318</v>
      </c>
      <c r="AG64" s="1024">
        <f>'1.Kopsavilkums'!AG64/1000</f>
        <v>284590.90075905318</v>
      </c>
      <c r="AH64" s="1024">
        <f>'1.Kopsavilkums'!AH64/1000</f>
        <v>284590.90075905318</v>
      </c>
    </row>
    <row r="65" spans="2:34" x14ac:dyDescent="0.25">
      <c r="B65" s="1040">
        <v>2028</v>
      </c>
      <c r="C65" s="1053">
        <f>'1.Kopsavilkums'!C65/1000</f>
        <v>305111.4332254639</v>
      </c>
      <c r="D65" s="1052">
        <f>'1.Kopsavilkums'!D65/1000</f>
        <v>305111.4332254639</v>
      </c>
      <c r="E65" s="1111">
        <f>'1.Kopsavilkums'!E65/1000</f>
        <v>83356.300849475389</v>
      </c>
      <c r="F65" s="1055">
        <f>'1.Kopsavilkums'!F65/1000</f>
        <v>77383.155958988733</v>
      </c>
      <c r="G65" s="1055">
        <f>'1.Kopsavilkums'!G65/1000</f>
        <v>29848.312991537583</v>
      </c>
      <c r="H65" s="1055">
        <f>'1.Kopsavilkums'!H65/1000</f>
        <v>0</v>
      </c>
      <c r="I65" s="1055">
        <f>'1.Kopsavilkums'!I65/1000</f>
        <v>114523.66342546223</v>
      </c>
      <c r="J65" s="1054">
        <f>'1.Kopsavilkums'!J65/1000</f>
        <v>0</v>
      </c>
      <c r="K65" s="1105">
        <f>'1.Kopsavilkums'!K65/1000</f>
        <v>1827.6072143760002</v>
      </c>
      <c r="L65" s="1046">
        <f>'1.Kopsavilkums'!L65</f>
        <v>1.0428088900570554E-2</v>
      </c>
      <c r="M65" s="1044">
        <f>'1.Kopsavilkums'!M65</f>
        <v>2.7360613274211965E-2</v>
      </c>
      <c r="N65" s="1045">
        <f>'1.Kopsavilkums'!N65</f>
        <v>5.0000000000000001E-3</v>
      </c>
      <c r="O65" s="1045">
        <f>'1.Kopsavilkums'!O65</f>
        <v>0</v>
      </c>
      <c r="P65" s="1048">
        <f>'1.Kopsavilkums'!P65</f>
        <v>0.85</v>
      </c>
      <c r="Q65" s="1093">
        <f>'1.Kopsavilkums'!Q65</f>
        <v>0</v>
      </c>
      <c r="R65" s="1041">
        <f>'1.Kopsavilkums'!R65</f>
        <v>2E-3</v>
      </c>
      <c r="S65" s="1046">
        <f>'1.Kopsavilkums'!S65</f>
        <v>0.27319953227671656</v>
      </c>
      <c r="T65" s="1044">
        <f>'1.Kopsavilkums'!T65</f>
        <v>0.25362260319430896</v>
      </c>
      <c r="U65" s="1045">
        <f>'1.Kopsavilkums'!U65</f>
        <v>9.7827579504308482E-2</v>
      </c>
      <c r="V65" s="1045">
        <f>'1.Kopsavilkums'!V65</f>
        <v>0</v>
      </c>
      <c r="W65" s="1043">
        <f>'1.Kopsavilkums'!W65</f>
        <v>0.375350285024666</v>
      </c>
      <c r="X65" s="1093">
        <f>'1.Kopsavilkums'!X65</f>
        <v>0</v>
      </c>
      <c r="Y65" s="1041">
        <f>'1.Kopsavilkums'!Y65</f>
        <v>2E-3</v>
      </c>
      <c r="Z65" s="1026" t="str">
        <f>'1.Kopsavilkums'!Z65</f>
        <v>Segts</v>
      </c>
      <c r="AB65" s="1025">
        <f>'1.Kopsavilkums'!AB65/1000</f>
        <v>305111.4332254639</v>
      </c>
      <c r="AC65" s="1025">
        <f>'1.Kopsavilkums'!AC65/1000</f>
        <v>0</v>
      </c>
      <c r="AD65" s="1025">
        <f>'1.Kopsavilkums'!AD65/1000</f>
        <v>0</v>
      </c>
      <c r="AF65" s="1024">
        <f>'1.Kopsavilkums'!AF65/1000</f>
        <v>305111.4332254639</v>
      </c>
      <c r="AG65" s="1024">
        <f>'1.Kopsavilkums'!AG65/1000</f>
        <v>305111.4332254639</v>
      </c>
      <c r="AH65" s="1024">
        <f>'1.Kopsavilkums'!AH65/1000</f>
        <v>305111.4332254639</v>
      </c>
    </row>
    <row r="66" spans="2:34" x14ac:dyDescent="0.25">
      <c r="B66" s="1040">
        <v>2029</v>
      </c>
      <c r="C66" s="1053">
        <f>'1.Kopsavilkums'!C66/1000</f>
        <v>327626.61975101038</v>
      </c>
      <c r="D66" s="1052">
        <f>'1.Kopsavilkums'!D66/1000</f>
        <v>327626.61975101038</v>
      </c>
      <c r="E66" s="1111">
        <f>'1.Kopsavilkums'!E66/1000</f>
        <v>94529.180543276219</v>
      </c>
      <c r="F66" s="1055">
        <f>'1.Kopsavilkums'!F66/1000</f>
        <v>83093.516177003243</v>
      </c>
      <c r="G66" s="1055">
        <f>'1.Kopsavilkums'!G66/1000</f>
        <v>31011.153562245923</v>
      </c>
      <c r="H66" s="1055">
        <f>'1.Kopsavilkums'!H66/1000</f>
        <v>0</v>
      </c>
      <c r="I66" s="1055">
        <f>'1.Kopsavilkums'!I66/1000</f>
        <v>118992.76946848494</v>
      </c>
      <c r="J66" s="1054">
        <f>'1.Kopsavilkums'!J66/1000</f>
        <v>0</v>
      </c>
      <c r="K66" s="1105">
        <f>'1.Kopsavilkums'!K66/1000</f>
        <v>1903.85901504</v>
      </c>
      <c r="L66" s="1046">
        <f>'1.Kopsavilkums'!L66</f>
        <v>1.152160046128641E-2</v>
      </c>
      <c r="M66" s="1044">
        <f>'1.Kopsavilkums'!M66</f>
        <v>2.862379106436513E-2</v>
      </c>
      <c r="N66" s="1045">
        <f>'1.Kopsavilkums'!N66</f>
        <v>5.0000000000000001E-3</v>
      </c>
      <c r="O66" s="1045">
        <f>'1.Kopsavilkums'!O66</f>
        <v>0</v>
      </c>
      <c r="P66" s="1048">
        <f>'1.Kopsavilkums'!P66</f>
        <v>0.85</v>
      </c>
      <c r="Q66" s="1093">
        <f>'1.Kopsavilkums'!Q66</f>
        <v>0</v>
      </c>
      <c r="R66" s="1041">
        <f>'1.Kopsavilkums'!R66</f>
        <v>2E-3</v>
      </c>
      <c r="S66" s="1046">
        <f>'1.Kopsavilkums'!S66</f>
        <v>0.28852716734408362</v>
      </c>
      <c r="T66" s="1044">
        <f>'1.Kopsavilkums'!T66</f>
        <v>0.25362260319430896</v>
      </c>
      <c r="U66" s="1045">
        <f>'1.Kopsavilkums'!U66</f>
        <v>9.4653949626601702E-2</v>
      </c>
      <c r="V66" s="1045">
        <f>'1.Kopsavilkums'!V66</f>
        <v>0</v>
      </c>
      <c r="W66" s="1043">
        <f>'1.Kopsavilkums'!W66</f>
        <v>0.36319627983500563</v>
      </c>
      <c r="X66" s="1093">
        <f>'1.Kopsavilkums'!X66</f>
        <v>0</v>
      </c>
      <c r="Y66" s="1041">
        <f>'1.Kopsavilkums'!Y66</f>
        <v>2E-3</v>
      </c>
      <c r="Z66" s="1026" t="str">
        <f>'1.Kopsavilkums'!Z66</f>
        <v>Segts</v>
      </c>
      <c r="AB66" s="1025">
        <f>'1.Kopsavilkums'!AB66/1000</f>
        <v>327626.61975101038</v>
      </c>
      <c r="AC66" s="1025">
        <f>'1.Kopsavilkums'!AC66/1000</f>
        <v>0</v>
      </c>
      <c r="AD66" s="1025">
        <f>'1.Kopsavilkums'!AD66/1000</f>
        <v>0</v>
      </c>
      <c r="AF66" s="1024">
        <f>'1.Kopsavilkums'!AF66/1000</f>
        <v>327626.61975101038</v>
      </c>
      <c r="AG66" s="1024">
        <f>'1.Kopsavilkums'!AG66/1000</f>
        <v>327626.61975101038</v>
      </c>
      <c r="AH66" s="1024">
        <f>'1.Kopsavilkums'!AH66/1000</f>
        <v>327626.61975101038</v>
      </c>
    </row>
    <row r="67" spans="2:34" x14ac:dyDescent="0.25">
      <c r="B67" s="1040">
        <v>2030</v>
      </c>
      <c r="C67" s="1053">
        <f>'1.Kopsavilkums'!C67/1000</f>
        <v>352013.15024481789</v>
      </c>
      <c r="D67" s="1052">
        <f>'1.Kopsavilkums'!D67/1000</f>
        <v>352013.15024481789</v>
      </c>
      <c r="E67" s="1111">
        <f>'1.Kopsavilkums'!E67/1000</f>
        <v>106853.51246619082</v>
      </c>
      <c r="F67" s="1055">
        <f>'1.Kopsavilkums'!F67/1000</f>
        <v>89278.49152372012</v>
      </c>
      <c r="G67" s="1055">
        <f>'1.Kopsavilkums'!G67/1000</f>
        <v>32182.116330135374</v>
      </c>
      <c r="H67" s="1055">
        <f>'1.Kopsavilkums'!H67/1000</f>
        <v>0</v>
      </c>
      <c r="I67" s="1055">
        <f>'1.Kopsavilkums'!I67/1000</f>
        <v>123699.0299247716</v>
      </c>
      <c r="J67" s="1054">
        <f>'1.Kopsavilkums'!J67/1000</f>
        <v>0</v>
      </c>
      <c r="K67" s="1105">
        <f>'1.Kopsavilkums'!K67/1000</f>
        <v>1984.6069159680003</v>
      </c>
      <c r="L67" s="1046">
        <f>'1.Kopsavilkums'!L67</f>
        <v>1.2684008989532683E-2</v>
      </c>
      <c r="M67" s="1044">
        <f>'1.Kopsavilkums'!M67</f>
        <v>2.9952127821723261E-2</v>
      </c>
      <c r="N67" s="1045">
        <f>'1.Kopsavilkums'!N67</f>
        <v>5.0000000000000001E-3</v>
      </c>
      <c r="O67" s="1045">
        <f>'1.Kopsavilkums'!O67</f>
        <v>0</v>
      </c>
      <c r="P67" s="1048">
        <f>'1.Kopsavilkums'!P67</f>
        <v>0.85</v>
      </c>
      <c r="Q67" s="1093">
        <f>'1.Kopsavilkums'!Q67</f>
        <v>0</v>
      </c>
      <c r="R67" s="1041">
        <f>'1.Kopsavilkums'!R67</f>
        <v>2E-3</v>
      </c>
      <c r="S67" s="1046">
        <f>'1.Kopsavilkums'!S67</f>
        <v>0.3035497747509614</v>
      </c>
      <c r="T67" s="1044">
        <f>'1.Kopsavilkums'!T67</f>
        <v>0.25362260319430896</v>
      </c>
      <c r="U67" s="1045">
        <f>'1.Kopsavilkums'!U67</f>
        <v>9.1423051405191469E-2</v>
      </c>
      <c r="V67" s="1045">
        <f>'1.Kopsavilkums'!V67</f>
        <v>0</v>
      </c>
      <c r="W67" s="1043">
        <f>'1.Kopsavilkums'!W67</f>
        <v>0.35140457064953817</v>
      </c>
      <c r="X67" s="1093">
        <f>'1.Kopsavilkums'!X67</f>
        <v>0</v>
      </c>
      <c r="Y67" s="1041">
        <f>'1.Kopsavilkums'!Y67</f>
        <v>2E-3</v>
      </c>
      <c r="Z67" s="1026" t="str">
        <f>'1.Kopsavilkums'!Z67</f>
        <v>Segts</v>
      </c>
      <c r="AB67" s="1025">
        <f>'1.Kopsavilkums'!AB67/1000</f>
        <v>352013.15024481789</v>
      </c>
      <c r="AC67" s="1025">
        <f>'1.Kopsavilkums'!AC67/1000</f>
        <v>0</v>
      </c>
      <c r="AD67" s="1025">
        <f>'1.Kopsavilkums'!AD67/1000</f>
        <v>0</v>
      </c>
      <c r="AF67" s="1024">
        <f>'1.Kopsavilkums'!AF67/1000</f>
        <v>352013.15024481789</v>
      </c>
      <c r="AG67" s="1024">
        <f>'1.Kopsavilkums'!AG67/1000</f>
        <v>352013.15024481789</v>
      </c>
      <c r="AH67" s="1024">
        <f>'1.Kopsavilkums'!AH67/1000</f>
        <v>352013.15024481789</v>
      </c>
    </row>
    <row r="68" spans="2:34" x14ac:dyDescent="0.25">
      <c r="B68" s="1040">
        <v>2031</v>
      </c>
      <c r="C68" s="1053">
        <f>'1.Kopsavilkums'!C68/1000</f>
        <v>378501.16311121418</v>
      </c>
      <c r="D68" s="1052">
        <f>'1.Kopsavilkums'!D68/1000</f>
        <v>378501.16311121418</v>
      </c>
      <c r="E68" s="1111">
        <f>'1.Kopsavilkums'!E68/1000</f>
        <v>120393.38306010108</v>
      </c>
      <c r="F68" s="1055">
        <f>'1.Kopsavilkums'!F68/1000</f>
        <v>95996.450300339871</v>
      </c>
      <c r="G68" s="1055">
        <f>'1.Kopsavilkums'!G68/1000</f>
        <v>33423.29377918454</v>
      </c>
      <c r="H68" s="1055">
        <f>'1.Kopsavilkums'!H68/1000</f>
        <v>0</v>
      </c>
      <c r="I68" s="1055">
        <f>'1.Kopsavilkums'!I68/1000</f>
        <v>128688.03597158866</v>
      </c>
      <c r="J68" s="1054">
        <f>'1.Kopsavilkums'!J68/1000</f>
        <v>0</v>
      </c>
      <c r="K68" s="1105">
        <f>'1.Kopsavilkums'!K68/1000</f>
        <v>2069.9973350400001</v>
      </c>
      <c r="L68" s="1046">
        <f>'1.Kopsavilkums'!L68</f>
        <v>1.3916002827142896E-2</v>
      </c>
      <c r="M68" s="1044">
        <f>'1.Kopsavilkums'!M68</f>
        <v>3.1360296678677284E-2</v>
      </c>
      <c r="N68" s="1045">
        <f>'1.Kopsavilkums'!N68</f>
        <v>5.0000000000000001E-3</v>
      </c>
      <c r="O68" s="1045">
        <f>'1.Kopsavilkums'!O68</f>
        <v>0</v>
      </c>
      <c r="P68" s="1048">
        <f>'1.Kopsavilkums'!P68</f>
        <v>0.85</v>
      </c>
      <c r="Q68" s="1093">
        <f>'1.Kopsavilkums'!Q68</f>
        <v>0</v>
      </c>
      <c r="R68" s="1041">
        <f>'1.Kopsavilkums'!R68</f>
        <v>2E-3</v>
      </c>
      <c r="S68" s="1046">
        <f>'1.Kopsavilkums'!S68</f>
        <v>0.31807929484413811</v>
      </c>
      <c r="T68" s="1044">
        <f>'1.Kopsavilkums'!T68</f>
        <v>0.25362260319430896</v>
      </c>
      <c r="U68" s="1045">
        <f>'1.Kopsavilkums'!U68</f>
        <v>8.8304335723702512E-2</v>
      </c>
      <c r="V68" s="1045">
        <f>'1.Kopsavilkums'!V68</f>
        <v>0</v>
      </c>
      <c r="W68" s="1043">
        <f>'1.Kopsavilkums'!W68</f>
        <v>0.33999376623785044</v>
      </c>
      <c r="X68" s="1093">
        <f>'1.Kopsavilkums'!X68</f>
        <v>0</v>
      </c>
      <c r="Y68" s="1041">
        <f>'1.Kopsavilkums'!Y68</f>
        <v>2E-3</v>
      </c>
      <c r="Z68" s="1026" t="str">
        <f>'1.Kopsavilkums'!Z68</f>
        <v>Segts</v>
      </c>
      <c r="AB68" s="1025">
        <f>'1.Kopsavilkums'!AB68/1000</f>
        <v>378501.16311121418</v>
      </c>
      <c r="AC68" s="1025">
        <f>'1.Kopsavilkums'!AC68/1000</f>
        <v>0</v>
      </c>
      <c r="AD68" s="1025">
        <f>'1.Kopsavilkums'!AD68/1000</f>
        <v>0</v>
      </c>
      <c r="AF68" s="1024">
        <f>'1.Kopsavilkums'!AF68/1000</f>
        <v>378501.16311121418</v>
      </c>
      <c r="AG68" s="1024">
        <f>'1.Kopsavilkums'!AG68/1000</f>
        <v>378501.16311121418</v>
      </c>
      <c r="AH68" s="1024">
        <f>'1.Kopsavilkums'!AH68/1000</f>
        <v>378501.16311121418</v>
      </c>
    </row>
    <row r="69" spans="2:34" x14ac:dyDescent="0.25">
      <c r="B69" s="1040">
        <v>2032</v>
      </c>
      <c r="C69" s="1053">
        <f>'1.Kopsavilkums'!C69/1000</f>
        <v>407585.63539024629</v>
      </c>
      <c r="D69" s="1052">
        <f>'1.Kopsavilkums'!D69/1000</f>
        <v>407585.63539024629</v>
      </c>
      <c r="E69" s="1111">
        <f>'1.Kopsavilkums'!E69/1000</f>
        <v>135519.60637814389</v>
      </c>
      <c r="F69" s="1055">
        <f>'1.Kopsavilkums'!F69/1000</f>
        <v>103372.92987228071</v>
      </c>
      <c r="G69" s="1055">
        <f>'1.Kopsavilkums'!G69/1000</f>
        <v>34687.55961916552</v>
      </c>
      <c r="H69" s="1055">
        <f>'1.Kopsavilkums'!H69/1000</f>
        <v>0</v>
      </c>
      <c r="I69" s="1055">
        <f>'1.Kopsavilkums'!I69/1000</f>
        <v>134005.53952065617</v>
      </c>
      <c r="J69" s="1054">
        <f>'1.Kopsavilkums'!J69/1000</f>
        <v>0</v>
      </c>
      <c r="K69" s="1105">
        <f>'1.Kopsavilkums'!K69/1000</f>
        <v>2159.1451446719998</v>
      </c>
      <c r="L69" s="1046">
        <f>'1.Kopsavilkums'!L69</f>
        <v>1.5251016264977818E-2</v>
      </c>
      <c r="M69" s="1044">
        <f>'1.Kopsavilkums'!M69</f>
        <v>3.2878846799549534E-2</v>
      </c>
      <c r="N69" s="1045">
        <f>'1.Kopsavilkums'!N69</f>
        <v>5.0000000000000001E-3</v>
      </c>
      <c r="O69" s="1045">
        <f>'1.Kopsavilkums'!O69</f>
        <v>0</v>
      </c>
      <c r="P69" s="1048">
        <f>'1.Kopsavilkums'!P69</f>
        <v>0.85</v>
      </c>
      <c r="Q69" s="1093">
        <f>'1.Kopsavilkums'!Q69</f>
        <v>0</v>
      </c>
      <c r="R69" s="1041">
        <f>'1.Kopsavilkums'!R69</f>
        <v>2E-3</v>
      </c>
      <c r="S69" s="1046">
        <f>'1.Kopsavilkums'!S69</f>
        <v>0.33249357830873871</v>
      </c>
      <c r="T69" s="1044">
        <f>'1.Kopsavilkums'!T69</f>
        <v>0.25362260319430896</v>
      </c>
      <c r="U69" s="1045">
        <f>'1.Kopsavilkums'!U69</f>
        <v>8.5104961037092544E-2</v>
      </c>
      <c r="V69" s="1045">
        <f>'1.Kopsavilkums'!V69</f>
        <v>0</v>
      </c>
      <c r="W69" s="1043">
        <f>'1.Kopsavilkums'!W69</f>
        <v>0.32877885745985974</v>
      </c>
      <c r="X69" s="1093">
        <f>'1.Kopsavilkums'!X69</f>
        <v>0</v>
      </c>
      <c r="Y69" s="1041">
        <f>'1.Kopsavilkums'!Y69</f>
        <v>2E-3</v>
      </c>
      <c r="Z69" s="1026" t="str">
        <f>'1.Kopsavilkums'!Z69</f>
        <v>Segts</v>
      </c>
      <c r="AB69" s="1025">
        <f>'1.Kopsavilkums'!AB69/1000</f>
        <v>407585.63539024629</v>
      </c>
      <c r="AC69" s="1025">
        <f>'1.Kopsavilkums'!AC69/1000</f>
        <v>0</v>
      </c>
      <c r="AD69" s="1025">
        <f>'1.Kopsavilkums'!AD69/1000</f>
        <v>0</v>
      </c>
      <c r="AF69" s="1024">
        <f>'1.Kopsavilkums'!AF69/1000</f>
        <v>407585.63539024629</v>
      </c>
      <c r="AG69" s="1024">
        <f>'1.Kopsavilkums'!AG69/1000</f>
        <v>407585.63539024629</v>
      </c>
      <c r="AH69" s="1024">
        <f>'1.Kopsavilkums'!AH69/1000</f>
        <v>407585.63539024629</v>
      </c>
    </row>
    <row r="70" spans="2:34" x14ac:dyDescent="0.25">
      <c r="B70" s="1040">
        <v>2033</v>
      </c>
      <c r="C70" s="1053">
        <f>'1.Kopsavilkums'!C70/1000</f>
        <v>438029.26940680027</v>
      </c>
      <c r="D70" s="1052">
        <f>'1.Kopsavilkums'!D70/1000</f>
        <v>438029.26940680027</v>
      </c>
      <c r="E70" s="1111">
        <f>'1.Kopsavilkums'!E70/1000</f>
        <v>151606.0792949099</v>
      </c>
      <c r="F70" s="1055">
        <f>'1.Kopsavilkums'!F70/1000</f>
        <v>111094.12358225396</v>
      </c>
      <c r="G70" s="1055">
        <f>'1.Kopsavilkums'!G70/1000</f>
        <v>35905.393942443094</v>
      </c>
      <c r="H70" s="1055">
        <f>'1.Kopsavilkums'!H70/1000</f>
        <v>0</v>
      </c>
      <c r="I70" s="1055">
        <f>'1.Kopsavilkums'!I70/1000</f>
        <v>139423.67258719334</v>
      </c>
      <c r="J70" s="1054">
        <f>'1.Kopsavilkums'!J70/1000</f>
        <v>0</v>
      </c>
      <c r="K70" s="1105">
        <f>'1.Kopsavilkums'!K70/1000</f>
        <v>2248.9225828080002</v>
      </c>
      <c r="L70" s="1046">
        <f>'1.Kopsavilkums'!L70</f>
        <v>1.662335206807123E-2</v>
      </c>
      <c r="M70" s="1044">
        <f>'1.Kopsavilkums'!M70</f>
        <v>3.442755430050911E-2</v>
      </c>
      <c r="N70" s="1045">
        <f>'1.Kopsavilkums'!N70</f>
        <v>5.0000000000000001E-3</v>
      </c>
      <c r="O70" s="1045">
        <f>'1.Kopsavilkums'!O70</f>
        <v>0</v>
      </c>
      <c r="P70" s="1048">
        <f>'1.Kopsavilkums'!P70</f>
        <v>0.85</v>
      </c>
      <c r="Q70" s="1093">
        <f>'1.Kopsavilkums'!Q70</f>
        <v>0</v>
      </c>
      <c r="R70" s="1041">
        <f>'1.Kopsavilkums'!R70</f>
        <v>2E-3</v>
      </c>
      <c r="S70" s="1046">
        <f>'1.Kopsavilkums'!S70</f>
        <v>0.34610947231955969</v>
      </c>
      <c r="T70" s="1044">
        <f>'1.Kopsavilkums'!T70</f>
        <v>0.25362260319430896</v>
      </c>
      <c r="U70" s="1045">
        <f>'1.Kopsavilkums'!U70</f>
        <v>8.1970307580285354E-2</v>
      </c>
      <c r="V70" s="1045">
        <f>'1.Kopsavilkums'!V70</f>
        <v>0</v>
      </c>
      <c r="W70" s="1043">
        <f>'1.Kopsavilkums'!W70</f>
        <v>0.31829761690584601</v>
      </c>
      <c r="X70" s="1093">
        <f>'1.Kopsavilkums'!X70</f>
        <v>0</v>
      </c>
      <c r="Y70" s="1041">
        <f>'1.Kopsavilkums'!Y70</f>
        <v>2E-3</v>
      </c>
      <c r="Z70" s="1026" t="str">
        <f>'1.Kopsavilkums'!Z70</f>
        <v>Segts</v>
      </c>
      <c r="AB70" s="1025">
        <f>'1.Kopsavilkums'!AB70/1000</f>
        <v>438029.26940680027</v>
      </c>
      <c r="AC70" s="1025">
        <f>'1.Kopsavilkums'!AC70/1000</f>
        <v>0</v>
      </c>
      <c r="AD70" s="1025">
        <f>'1.Kopsavilkums'!AD70/1000</f>
        <v>0</v>
      </c>
      <c r="AF70" s="1024">
        <f>'1.Kopsavilkums'!AF70/1000</f>
        <v>438029.26940680027</v>
      </c>
      <c r="AG70" s="1024">
        <f>'1.Kopsavilkums'!AG70/1000</f>
        <v>438029.26940680027</v>
      </c>
      <c r="AH70" s="1024">
        <f>'1.Kopsavilkums'!AH70/1000</f>
        <v>438029.26940680027</v>
      </c>
    </row>
    <row r="71" spans="2:34" x14ac:dyDescent="0.25">
      <c r="B71" s="1040">
        <v>2034</v>
      </c>
      <c r="C71" s="1053">
        <f>'1.Kopsavilkums'!C71/1000</f>
        <v>470309.82939299935</v>
      </c>
      <c r="D71" s="1052">
        <f>'1.Kopsavilkums'!D71/1000</f>
        <v>470309.82939299935</v>
      </c>
      <c r="E71" s="1111">
        <f>'1.Kopsavilkums'!E71/1000</f>
        <v>168793.06617676813</v>
      </c>
      <c r="F71" s="1055">
        <f>'1.Kopsavilkums'!F71/1000</f>
        <v>119281.20323852383</v>
      </c>
      <c r="G71" s="1055">
        <f>'1.Kopsavilkums'!G71/1000</f>
        <v>37203.813433918462</v>
      </c>
      <c r="H71" s="1055">
        <f>'1.Kopsavilkums'!H71/1000</f>
        <v>0</v>
      </c>
      <c r="I71" s="1055">
        <f>'1.Kopsavilkums'!I71/1000</f>
        <v>145031.7465437889</v>
      </c>
      <c r="J71" s="1054">
        <f>'1.Kopsavilkums'!J71/1000</f>
        <v>0</v>
      </c>
      <c r="K71" s="1105">
        <f>'1.Kopsavilkums'!K71/1000</f>
        <v>2341.3134122880006</v>
      </c>
      <c r="L71" s="1046">
        <f>'1.Kopsavilkums'!L71</f>
        <v>1.8044552595856321E-2</v>
      </c>
      <c r="M71" s="1044">
        <f>'1.Kopsavilkums'!M71</f>
        <v>3.6039323140951353E-2</v>
      </c>
      <c r="N71" s="1045">
        <f>'1.Kopsavilkums'!N71</f>
        <v>5.0000000000000001E-3</v>
      </c>
      <c r="O71" s="1045">
        <f>'1.Kopsavilkums'!O71</f>
        <v>0</v>
      </c>
      <c r="P71" s="1048">
        <f>'1.Kopsavilkums'!P71</f>
        <v>0.85</v>
      </c>
      <c r="Q71" s="1093">
        <f>'1.Kopsavilkums'!Q71</f>
        <v>0</v>
      </c>
      <c r="R71" s="1041">
        <f>'1.Kopsavilkums'!R71</f>
        <v>2E-3</v>
      </c>
      <c r="S71" s="1046">
        <f>'1.Kopsavilkums'!S71</f>
        <v>0.35889759394274023</v>
      </c>
      <c r="T71" s="1044">
        <f>'1.Kopsavilkums'!T71</f>
        <v>0.25362260319430896</v>
      </c>
      <c r="U71" s="1045">
        <f>'1.Kopsavilkums'!U71</f>
        <v>7.9104902999657029E-2</v>
      </c>
      <c r="V71" s="1045">
        <f>'1.Kopsavilkums'!V71</f>
        <v>0</v>
      </c>
      <c r="W71" s="1043">
        <f>'1.Kopsavilkums'!W71</f>
        <v>0.30837489986329369</v>
      </c>
      <c r="X71" s="1093">
        <f>'1.Kopsavilkums'!X71</f>
        <v>0</v>
      </c>
      <c r="Y71" s="1041">
        <f>'1.Kopsavilkums'!Y71</f>
        <v>2E-3</v>
      </c>
      <c r="Z71" s="1026" t="str">
        <f>'1.Kopsavilkums'!Z71</f>
        <v>Segts</v>
      </c>
      <c r="AB71" s="1025">
        <f>'1.Kopsavilkums'!AB71/1000</f>
        <v>470309.82939299935</v>
      </c>
      <c r="AC71" s="1025">
        <f>'1.Kopsavilkums'!AC71/1000</f>
        <v>0</v>
      </c>
      <c r="AD71" s="1025">
        <f>'1.Kopsavilkums'!AD71/1000</f>
        <v>0</v>
      </c>
      <c r="AF71" s="1024">
        <f>'1.Kopsavilkums'!AF71/1000</f>
        <v>470309.82939299935</v>
      </c>
      <c r="AG71" s="1024">
        <f>'1.Kopsavilkums'!AG71/1000</f>
        <v>470309.82939299935</v>
      </c>
      <c r="AH71" s="1024">
        <f>'1.Kopsavilkums'!AH71/1000</f>
        <v>470309.82939299935</v>
      </c>
    </row>
    <row r="72" spans="2:34" x14ac:dyDescent="0.25">
      <c r="B72" s="1040">
        <v>2035</v>
      </c>
      <c r="C72" s="1053">
        <f>'1.Kopsavilkums'!C72/1000</f>
        <v>504506.65147597453</v>
      </c>
      <c r="D72" s="1052">
        <f>'1.Kopsavilkums'!D72/1000</f>
        <v>504506.65147597453</v>
      </c>
      <c r="E72" s="1109">
        <f>'1.Kopsavilkums'!E72/1000</f>
        <v>187167.12381438233</v>
      </c>
      <c r="F72" s="1051">
        <f>'1.Kopsavilkums'!F72/1000</f>
        <v>127954.29027618062</v>
      </c>
      <c r="G72" s="1051">
        <f>'1.Kopsavilkums'!G72/1000</f>
        <v>38588.467480539228</v>
      </c>
      <c r="H72" s="1051">
        <f>'1.Kopsavilkums'!H72/1000</f>
        <v>0</v>
      </c>
      <c r="I72" s="1051">
        <f>'1.Kopsavilkums'!I72/1000</f>
        <v>150796.76990487243</v>
      </c>
      <c r="J72" s="1050">
        <f>'1.Kopsavilkums'!J72/1000</f>
        <v>0</v>
      </c>
      <c r="K72" s="1105">
        <f>'1.Kopsavilkums'!K72/1000</f>
        <v>2437.63047216</v>
      </c>
      <c r="L72" s="1046">
        <f>'1.Kopsavilkums'!L72</f>
        <v>1.9520092486738909E-2</v>
      </c>
      <c r="M72" s="1044">
        <f>'1.Kopsavilkums'!M72</f>
        <v>3.7715533472066985E-2</v>
      </c>
      <c r="N72" s="1045">
        <f>'1.Kopsavilkums'!N72</f>
        <v>5.0000000000000001E-3</v>
      </c>
      <c r="O72" s="1045">
        <f>'1.Kopsavilkums'!O72</f>
        <v>0</v>
      </c>
      <c r="P72" s="1048">
        <f>'1.Kopsavilkums'!P72</f>
        <v>0.85</v>
      </c>
      <c r="Q72" s="1093">
        <f>'1.Kopsavilkums'!Q72</f>
        <v>0</v>
      </c>
      <c r="R72" s="1041">
        <f>'1.Kopsavilkums'!R72</f>
        <v>2E-3</v>
      </c>
      <c r="S72" s="1046">
        <f>'1.Kopsavilkums'!S72</f>
        <v>0.37099039877236489</v>
      </c>
      <c r="T72" s="1044">
        <f>'1.Kopsavilkums'!T72</f>
        <v>0.25362260319430896</v>
      </c>
      <c r="U72" s="1045">
        <f>'1.Kopsavilkums'!U72</f>
        <v>7.6487529683990446E-2</v>
      </c>
      <c r="V72" s="1045">
        <f>'1.Kopsavilkums'!V72</f>
        <v>0</v>
      </c>
      <c r="W72" s="1043">
        <f>'1.Kopsavilkums'!W72</f>
        <v>0.29889946834933573</v>
      </c>
      <c r="X72" s="1093">
        <f>'1.Kopsavilkums'!X72</f>
        <v>0</v>
      </c>
      <c r="Y72" s="1041">
        <f>'1.Kopsavilkums'!Y72</f>
        <v>2E-3</v>
      </c>
      <c r="Z72" s="1026" t="str">
        <f>'1.Kopsavilkums'!Z72</f>
        <v>Segts</v>
      </c>
      <c r="AB72" s="1025">
        <f>'1.Kopsavilkums'!AB72/1000</f>
        <v>504506.65147597453</v>
      </c>
      <c r="AC72" s="1025">
        <f>'1.Kopsavilkums'!AC72/1000</f>
        <v>0</v>
      </c>
      <c r="AD72" s="1025">
        <f>'1.Kopsavilkums'!AD72/1000</f>
        <v>0</v>
      </c>
      <c r="AF72" s="1024">
        <f>'1.Kopsavilkums'!AF72/1000</f>
        <v>504506.65147597453</v>
      </c>
      <c r="AG72" s="1024">
        <f>'1.Kopsavilkums'!AG72/1000</f>
        <v>504506.65147597453</v>
      </c>
      <c r="AH72" s="1024">
        <f>'1.Kopsavilkums'!AH72/1000</f>
        <v>504506.65147597453</v>
      </c>
    </row>
    <row r="73" spans="2:34" x14ac:dyDescent="0.25">
      <c r="B73" s="1040">
        <v>2040</v>
      </c>
      <c r="C73" s="1053">
        <f>'1.Kopsavilkums'!C73/1000</f>
        <v>687174.85023871064</v>
      </c>
      <c r="D73" s="1052">
        <f>'1.Kopsavilkums'!D73/1000</f>
        <v>687174.85023871064</v>
      </c>
      <c r="E73" s="1109">
        <f>'1.Kopsavilkums'!E73/1000</f>
        <v>287070.6115397815</v>
      </c>
      <c r="F73" s="1051">
        <f>'1.Kopsavilkums'!F73/1000</f>
        <v>174283.07436720122</v>
      </c>
      <c r="G73" s="1051">
        <f>'1.Kopsavilkums'!G73/1000</f>
        <v>45368.163139063108</v>
      </c>
      <c r="H73" s="1051">
        <f>'1.Kopsavilkums'!H73/1000</f>
        <v>0</v>
      </c>
      <c r="I73" s="1051">
        <f>'1.Kopsavilkums'!I73/1000</f>
        <v>180453.00119266481</v>
      </c>
      <c r="J73" s="1050">
        <f>'1.Kopsavilkums'!J73/1000</f>
        <v>0</v>
      </c>
      <c r="K73" s="1105">
        <f>'1.Kopsavilkums'!K73/1000</f>
        <v>2944.1885642400002</v>
      </c>
      <c r="L73" s="1046">
        <f>'1.Kopsavilkums'!L73</f>
        <v>2.6676318033601615E-2</v>
      </c>
      <c r="M73" s="1044">
        <f>'1.Kopsavilkums'!M73</f>
        <v>4.5772587401772702E-2</v>
      </c>
      <c r="N73" s="1045">
        <f>'1.Kopsavilkums'!N73</f>
        <v>5.0000000000000001E-3</v>
      </c>
      <c r="O73" s="1045">
        <f>'1.Kopsavilkums'!O73</f>
        <v>0</v>
      </c>
      <c r="P73" s="1048">
        <f>'1.Kopsavilkums'!P73</f>
        <v>0.85</v>
      </c>
      <c r="Q73" s="1093">
        <f>'1.Kopsavilkums'!Q73</f>
        <v>0</v>
      </c>
      <c r="R73" s="1041">
        <f>'1.Kopsavilkums'!R73</f>
        <v>2E-3</v>
      </c>
      <c r="S73" s="1046">
        <f>'1.Kopsavilkums'!S73</f>
        <v>0.4177548282508578</v>
      </c>
      <c r="T73" s="1044">
        <f>'1.Kopsavilkums'!T73</f>
        <v>0.25362260319430896</v>
      </c>
      <c r="U73" s="1045">
        <f>'1.Kopsavilkums'!U73</f>
        <v>6.6021279916316969E-2</v>
      </c>
      <c r="V73" s="1045">
        <f>'1.Kopsavilkums'!V73</f>
        <v>0</v>
      </c>
      <c r="W73" s="1043">
        <f>'1.Kopsavilkums'!W73</f>
        <v>0.26260128863851623</v>
      </c>
      <c r="X73" s="1093">
        <f>'1.Kopsavilkums'!X73</f>
        <v>0</v>
      </c>
      <c r="Y73" s="1041">
        <f>'1.Kopsavilkums'!Y73</f>
        <v>2E-3</v>
      </c>
      <c r="Z73" s="1026" t="str">
        <f>'1.Kopsavilkums'!Z73</f>
        <v>Segts</v>
      </c>
      <c r="AB73" s="1025">
        <f>'1.Kopsavilkums'!AB73/1000</f>
        <v>687174.85023871064</v>
      </c>
      <c r="AC73" s="1025">
        <f>'1.Kopsavilkums'!AC73/1000</f>
        <v>0</v>
      </c>
      <c r="AD73" s="1025">
        <f>'1.Kopsavilkums'!AD73/1000</f>
        <v>0</v>
      </c>
      <c r="AF73" s="1024">
        <f>'1.Kopsavilkums'!AF73/1000</f>
        <v>687174.85023871064</v>
      </c>
      <c r="AG73" s="1024">
        <f>'1.Kopsavilkums'!AG73/1000</f>
        <v>687174.85023871064</v>
      </c>
      <c r="AH73" s="1024">
        <f>'1.Kopsavilkums'!AH73/1000</f>
        <v>687174.85023871064</v>
      </c>
    </row>
    <row r="74" spans="2:34" ht="15.75" thickBot="1" x14ac:dyDescent="0.3">
      <c r="B74" s="1040">
        <v>2045</v>
      </c>
      <c r="C74" s="1039">
        <f>'1.Kopsavilkums'!C74/1000</f>
        <v>937752.93023325654</v>
      </c>
      <c r="D74" s="1038">
        <f>'1.Kopsavilkums'!D74/1000</f>
        <v>937752.93023325654</v>
      </c>
      <c r="E74" s="1107">
        <f>'1.Kopsavilkums'!E74/1000</f>
        <v>434626.03070687904</v>
      </c>
      <c r="F74" s="1037">
        <f>'1.Kopsavilkums'!F74/1000</f>
        <v>237835.3393188497</v>
      </c>
      <c r="G74" s="1037">
        <f>'1.Kopsavilkums'!G74/1000</f>
        <v>52366.164504601853</v>
      </c>
      <c r="H74" s="1037">
        <f>'1.Kopsavilkums'!H74/1000</f>
        <v>0</v>
      </c>
      <c r="I74" s="1037">
        <f>'1.Kopsavilkums'!I74/1000</f>
        <v>212925.39570292601</v>
      </c>
      <c r="J74" s="1036">
        <f>'1.Kopsavilkums'!J74/1000</f>
        <v>0</v>
      </c>
      <c r="K74" s="1103">
        <f>'1.Kopsavilkums'!K74/1000</f>
        <v>3489.4558906080006</v>
      </c>
      <c r="L74" s="1032">
        <f>'1.Kopsavilkums'!L74</f>
        <v>3.6244947547419672E-2</v>
      </c>
      <c r="M74" s="1030">
        <f>'1.Kopsavilkums'!M74</f>
        <v>5.6055886620612103E-2</v>
      </c>
      <c r="N74" s="1031">
        <f>'1.Kopsavilkums'!N74</f>
        <v>5.0000000000000001E-3</v>
      </c>
      <c r="O74" s="1031">
        <f>'1.Kopsavilkums'!O74</f>
        <v>0</v>
      </c>
      <c r="P74" s="1034">
        <f>'1.Kopsavilkums'!P74</f>
        <v>0.85</v>
      </c>
      <c r="Q74" s="1092">
        <f>'1.Kopsavilkums'!Q74</f>
        <v>0</v>
      </c>
      <c r="R74" s="1027">
        <f>'1.Kopsavilkums'!R74</f>
        <v>2E-3</v>
      </c>
      <c r="S74" s="1032">
        <f>'1.Kopsavilkums'!S74</f>
        <v>0.46347605717293805</v>
      </c>
      <c r="T74" s="1030">
        <f>'1.Kopsavilkums'!T74</f>
        <v>0.25362260319430896</v>
      </c>
      <c r="U74" s="1031">
        <f>'1.Kopsavilkums'!U74</f>
        <v>5.5842176351905713E-2</v>
      </c>
      <c r="V74" s="1031">
        <f>'1.Kopsavilkums'!V74</f>
        <v>0</v>
      </c>
      <c r="W74" s="1029">
        <f>'1.Kopsavilkums'!W74</f>
        <v>0.2270591632808473</v>
      </c>
      <c r="X74" s="1092">
        <f>'1.Kopsavilkums'!X74</f>
        <v>0</v>
      </c>
      <c r="Y74" s="1027">
        <f>'1.Kopsavilkums'!Y74</f>
        <v>2E-3</v>
      </c>
      <c r="Z74" s="1026" t="str">
        <f>'1.Kopsavilkums'!Z74</f>
        <v>Segts</v>
      </c>
      <c r="AB74" s="1025">
        <f>'1.Kopsavilkums'!AB74/1000</f>
        <v>937752.93023325654</v>
      </c>
      <c r="AC74" s="1025">
        <f>'1.Kopsavilkums'!AC74/1000</f>
        <v>0</v>
      </c>
      <c r="AD74" s="1025">
        <f>'1.Kopsavilkums'!AD74/1000</f>
        <v>0</v>
      </c>
      <c r="AF74" s="1024">
        <f>'1.Kopsavilkums'!AF74/1000</f>
        <v>937752.93023325654</v>
      </c>
      <c r="AG74" s="1024">
        <f>'1.Kopsavilkums'!AG74/1000</f>
        <v>937752.93023325654</v>
      </c>
      <c r="AH74" s="1024">
        <f>'1.Kopsavilkums'!AH74/1000</f>
        <v>937752.93023325654</v>
      </c>
    </row>
    <row r="76" spans="2:34" x14ac:dyDescent="0.25">
      <c r="D76" s="1096"/>
    </row>
    <row r="77" spans="2:34" ht="24.75" thickBot="1" x14ac:dyDescent="0.45">
      <c r="B77" s="1095" t="s">
        <v>86</v>
      </c>
      <c r="C77" s="1090" t="str">
        <f>'2.Ieņēmumu aprēķins'!BM5 &amp; ", tkst. EUR"</f>
        <v>Nr.3b. Solidārās atbildības modelis (ar palielinātu VSAOI likmi), tkst. EUR</v>
      </c>
    </row>
    <row r="78" spans="2:34" ht="48" thickBot="1" x14ac:dyDescent="0.3">
      <c r="B78" s="1086" t="s">
        <v>87</v>
      </c>
      <c r="C78" s="1211" t="s">
        <v>542</v>
      </c>
      <c r="D78" s="1212" t="s">
        <v>543</v>
      </c>
      <c r="E78" s="1379" t="s">
        <v>90</v>
      </c>
      <c r="F78" s="1379"/>
      <c r="G78" s="1379"/>
      <c r="H78" s="1379"/>
      <c r="I78" s="1380"/>
      <c r="J78" s="1380"/>
      <c r="K78" s="1083"/>
      <c r="L78" s="1379" t="str">
        <f>L60</f>
        <v>Maksājuma apmērs, %</v>
      </c>
      <c r="M78" s="1379"/>
      <c r="N78" s="1379"/>
      <c r="O78" s="1379"/>
      <c r="P78" s="1380"/>
      <c r="Q78" s="1380"/>
      <c r="R78" s="1373" t="s">
        <v>91</v>
      </c>
      <c r="S78" s="1390" t="str">
        <f>S60</f>
        <v>Ieņēmumu avota īpatsvars no kopsummas, %</v>
      </c>
      <c r="T78" s="1390"/>
      <c r="U78" s="1390"/>
      <c r="V78" s="1390"/>
      <c r="W78" s="1391"/>
      <c r="X78" s="1391"/>
      <c r="Y78" s="1373" t="s">
        <v>91</v>
      </c>
      <c r="Z78" s="1012"/>
      <c r="AB78" s="1375" t="s">
        <v>88</v>
      </c>
      <c r="AC78" s="1376"/>
      <c r="AD78" s="1376"/>
      <c r="AF78" s="1393" t="s">
        <v>89</v>
      </c>
      <c r="AG78" s="1393"/>
      <c r="AH78" s="1393"/>
    </row>
    <row r="79" spans="2:34" ht="46.35" customHeight="1" thickBot="1" x14ac:dyDescent="0.3">
      <c r="B79" s="1082" t="s">
        <v>94</v>
      </c>
      <c r="C79" s="1081" t="str">
        <f>$C$7</f>
        <v>Bāzes scenārijs</v>
      </c>
      <c r="D79" s="1080" t="str">
        <f>$D$7</f>
        <v>Bāzes scenārijs</v>
      </c>
      <c r="E79" s="1079" t="str">
        <f t="shared" ref="E79:J79" si="4">E61</f>
        <v>Valsts pamatbudžets</v>
      </c>
      <c r="F79" s="1078" t="str">
        <f t="shared" si="4"/>
        <v>Pašvaldības budžets</v>
      </c>
      <c r="G79" s="1077" t="str">
        <f t="shared" si="4"/>
        <v>Speciālais VSA budžets</v>
      </c>
      <c r="H79" s="1076" t="str">
        <f t="shared" si="4"/>
        <v>ISA obligātā apdrošināšana</v>
      </c>
      <c r="I79" s="1075" t="str">
        <f t="shared" si="4"/>
        <v>Klienta maksājumi</v>
      </c>
      <c r="J79" s="1074" t="str">
        <f t="shared" si="4"/>
        <v>Veselības aprūpes komponente</v>
      </c>
      <c r="K79" s="1216" t="s">
        <v>91</v>
      </c>
      <c r="L79" s="1079" t="str">
        <f>L61</f>
        <v>Valsts pamatbudžets</v>
      </c>
      <c r="M79" s="1078" t="str">
        <f>M61</f>
        <v>Pašvaldības budžets</v>
      </c>
      <c r="N79" s="1077" t="str">
        <f>N61</f>
        <v>Speciālais VSA budžets</v>
      </c>
      <c r="O79" s="1076" t="str">
        <f>O61</f>
        <v>ISA obligātā apdrošināšana</v>
      </c>
      <c r="P79" s="1075" t="str">
        <f>P61</f>
        <v>Klienta maksājumi</v>
      </c>
      <c r="Q79" s="1074" t="str">
        <f>Q61</f>
        <v>Veselības aprūpes komponente</v>
      </c>
      <c r="R79" s="1374"/>
      <c r="S79" s="1079" t="str">
        <f>S61</f>
        <v>Valsts pamatbudžets</v>
      </c>
      <c r="T79" s="1078" t="str">
        <f>T61</f>
        <v>Pašvaldības budžets</v>
      </c>
      <c r="U79" s="1077" t="str">
        <f>U61</f>
        <v>Speciālais VSA budžets</v>
      </c>
      <c r="V79" s="1076" t="str">
        <f>V61</f>
        <v>ISA obligātā apdrošināšana</v>
      </c>
      <c r="W79" s="1075" t="str">
        <f>W61</f>
        <v>Klienta maksājumi</v>
      </c>
      <c r="X79" s="1074" t="str">
        <f>X61</f>
        <v>Veselības aprūpes komponente</v>
      </c>
      <c r="Y79" s="1374"/>
      <c r="Z79" s="1073" t="s">
        <v>102</v>
      </c>
      <c r="AB79" s="1073" t="str">
        <f>AB61</f>
        <v>Bāzes scenārijs</v>
      </c>
      <c r="AC79" s="1073" t="str">
        <f t="shared" ref="AC79:AD79" si="5">AC61</f>
        <v>Pesimistiskais scenārijs</v>
      </c>
      <c r="AD79" s="1073" t="str">
        <f t="shared" si="5"/>
        <v>Optimistiskais scenārijs</v>
      </c>
      <c r="AF79" s="1072" t="s">
        <v>103</v>
      </c>
      <c r="AG79" s="1071" t="s">
        <v>95</v>
      </c>
      <c r="AH79" s="1070" t="s">
        <v>104</v>
      </c>
    </row>
    <row r="80" spans="2:34" x14ac:dyDescent="0.25">
      <c r="B80" s="1040">
        <v>2025</v>
      </c>
      <c r="C80" s="1069">
        <f>'1.Kopsavilkums'!C80/1000</f>
        <v>243566.65511356818</v>
      </c>
      <c r="D80" s="1068">
        <f>'1.Kopsavilkums'!D80/1000</f>
        <v>243566.65511356818</v>
      </c>
      <c r="E80" s="1114">
        <f>'1.Kopsavilkums'!E80/1000</f>
        <v>47399.282912402203</v>
      </c>
      <c r="F80" s="1067">
        <f>'1.Kopsavilkums'!F80/1000</f>
        <v>47399.282912402203</v>
      </c>
      <c r="G80" s="1067">
        <f>'1.Kopsavilkums'!G80/1000</f>
        <v>47399.282912402166</v>
      </c>
      <c r="H80" s="1067">
        <f>'1.Kopsavilkums'!H80/1000</f>
        <v>0</v>
      </c>
      <c r="I80" s="1067">
        <f>'1.Kopsavilkums'!I80/1000</f>
        <v>101368.80637636159</v>
      </c>
      <c r="J80" s="1066">
        <f>'1.Kopsavilkums'!J80/1000</f>
        <v>0</v>
      </c>
      <c r="K80" s="1106">
        <f>'1.Kopsavilkums'!K80/1000</f>
        <v>1607.74481244</v>
      </c>
      <c r="L80" s="1062">
        <f>'1.Kopsavilkums'!L80</f>
        <v>6.4316505678755926E-3</v>
      </c>
      <c r="M80" s="1060">
        <f>'1.Kopsavilkums'!M80</f>
        <v>1.8177558018635839E-2</v>
      </c>
      <c r="N80" s="1061">
        <f>'1.Kopsavilkums'!N80</f>
        <v>9.1412643437440017E-3</v>
      </c>
      <c r="O80" s="1061">
        <f>'1.Kopsavilkums'!O80</f>
        <v>0</v>
      </c>
      <c r="P80" s="1064">
        <f>'1.Kopsavilkums'!P80</f>
        <v>0.85</v>
      </c>
      <c r="Q80" s="1094">
        <f>'1.Kopsavilkums'!Q80</f>
        <v>0</v>
      </c>
      <c r="R80" s="1113">
        <f>'1.Kopsavilkums'!R80</f>
        <v>2E-3</v>
      </c>
      <c r="S80" s="1062">
        <f>'1.Kopsavilkums'!S80</f>
        <v>0.19460497534156007</v>
      </c>
      <c r="T80" s="1060">
        <f>'1.Kopsavilkums'!T80</f>
        <v>0.19460497534156007</v>
      </c>
      <c r="U80" s="1061">
        <f>'1.Kopsavilkums'!U80</f>
        <v>0.19460497534155993</v>
      </c>
      <c r="V80" s="1061">
        <f>'1.Kopsavilkums'!V80</f>
        <v>0</v>
      </c>
      <c r="W80" s="1059">
        <f>'1.Kopsavilkums'!W80</f>
        <v>0.41618507397531984</v>
      </c>
      <c r="X80" s="1094">
        <f>'1.Kopsavilkums'!X80</f>
        <v>0</v>
      </c>
      <c r="Y80" s="1113">
        <f>'1.Kopsavilkums'!Y80</f>
        <v>2E-3</v>
      </c>
      <c r="Z80" s="1026" t="str">
        <f>'1.Kopsavilkums'!Z80</f>
        <v>Segts</v>
      </c>
      <c r="AB80" s="1025">
        <f>'1.Kopsavilkums'!AB80/1000</f>
        <v>243566.65511356818</v>
      </c>
      <c r="AC80" s="1025">
        <f>'1.Kopsavilkums'!AC80/1000</f>
        <v>0</v>
      </c>
      <c r="AD80" s="1025">
        <f>'1.Kopsavilkums'!AD80/1000</f>
        <v>0</v>
      </c>
      <c r="AF80" s="1024">
        <f>'1.Kopsavilkums'!AF80/1000</f>
        <v>243566.65511356818</v>
      </c>
      <c r="AG80" s="1024">
        <f>'1.Kopsavilkums'!AG80/1000</f>
        <v>243566.65511356818</v>
      </c>
      <c r="AH80" s="1024">
        <f>'1.Kopsavilkums'!AH80/1000</f>
        <v>243566.65511356818</v>
      </c>
    </row>
    <row r="81" spans="2:34" x14ac:dyDescent="0.25">
      <c r="B81" s="1040">
        <v>2026</v>
      </c>
      <c r="C81" s="1053">
        <f>'1.Kopsavilkums'!C81/1000</f>
        <v>264849.48715768417</v>
      </c>
      <c r="D81" s="1052">
        <f>'1.Kopsavilkums'!D81/1000</f>
        <v>264849.48715768417</v>
      </c>
      <c r="E81" s="1111">
        <f>'1.Kopsavilkums'!E81/1000</f>
        <v>53000.378089439218</v>
      </c>
      <c r="F81" s="1055">
        <f>'1.Kopsavilkums'!F81/1000</f>
        <v>53000.378089439218</v>
      </c>
      <c r="G81" s="1055">
        <f>'1.Kopsavilkums'!G81/1000</f>
        <v>53000.378089439233</v>
      </c>
      <c r="H81" s="1055">
        <f>'1.Kopsavilkums'!H81/1000</f>
        <v>0</v>
      </c>
      <c r="I81" s="1055">
        <f>'1.Kopsavilkums'!I81/1000</f>
        <v>105848.35288936651</v>
      </c>
      <c r="J81" s="1054">
        <f>'1.Kopsavilkums'!J81/1000</f>
        <v>0</v>
      </c>
      <c r="K81" s="1105">
        <f>'1.Kopsavilkums'!K81/1000</f>
        <v>1681.6662995040001</v>
      </c>
      <c r="L81" s="1046">
        <f>'1.Kopsavilkums'!L81</f>
        <v>6.990380926763475E-3</v>
      </c>
      <c r="M81" s="1044">
        <f>'1.Kopsavilkums'!M81</f>
        <v>1.975667886922838E-2</v>
      </c>
      <c r="N81" s="1045">
        <f>'1.Kopsavilkums'!N81</f>
        <v>9.8513555714779127E-3</v>
      </c>
      <c r="O81" s="1045">
        <f>'1.Kopsavilkums'!O81</f>
        <v>0</v>
      </c>
      <c r="P81" s="1048">
        <f>'1.Kopsavilkums'!P81</f>
        <v>0.85</v>
      </c>
      <c r="Q81" s="1093">
        <f>'1.Kopsavilkums'!Q81</f>
        <v>0</v>
      </c>
      <c r="R81" s="1113">
        <f>'1.Kopsavilkums'!R81</f>
        <v>2E-3</v>
      </c>
      <c r="S81" s="1046">
        <f>'1.Kopsavilkums'!S81</f>
        <v>0.20011508671672162</v>
      </c>
      <c r="T81" s="1044">
        <f>'1.Kopsavilkums'!T81</f>
        <v>0.20011508671672162</v>
      </c>
      <c r="U81" s="1045">
        <f>'1.Kopsavilkums'!U81</f>
        <v>0.20011508671672168</v>
      </c>
      <c r="V81" s="1045">
        <f>'1.Kopsavilkums'!V81</f>
        <v>0</v>
      </c>
      <c r="W81" s="1043">
        <f>'1.Kopsavilkums'!W81</f>
        <v>0.39965473984983507</v>
      </c>
      <c r="X81" s="1093">
        <f>'1.Kopsavilkums'!X81</f>
        <v>0</v>
      </c>
      <c r="Y81" s="1113">
        <f>'1.Kopsavilkums'!Y81</f>
        <v>2E-3</v>
      </c>
      <c r="Z81" s="1026" t="str">
        <f>'1.Kopsavilkums'!Z81</f>
        <v>Segts</v>
      </c>
      <c r="AB81" s="1025">
        <f>'1.Kopsavilkums'!AB81/1000</f>
        <v>264849.48715768417</v>
      </c>
      <c r="AC81" s="1025">
        <f>'1.Kopsavilkums'!AC81/1000</f>
        <v>0</v>
      </c>
      <c r="AD81" s="1025">
        <f>'1.Kopsavilkums'!AD81/1000</f>
        <v>0</v>
      </c>
      <c r="AF81" s="1024">
        <f>'1.Kopsavilkums'!AF81/1000</f>
        <v>264849.48715768417</v>
      </c>
      <c r="AG81" s="1024">
        <f>'1.Kopsavilkums'!AG81/1000</f>
        <v>264849.48715768417</v>
      </c>
      <c r="AH81" s="1024">
        <f>'1.Kopsavilkums'!AH81/1000</f>
        <v>264849.48715768417</v>
      </c>
    </row>
    <row r="82" spans="2:34" x14ac:dyDescent="0.25">
      <c r="B82" s="1040">
        <v>2027</v>
      </c>
      <c r="C82" s="1053">
        <f>'1.Kopsavilkums'!C82/1000</f>
        <v>284590.90075905318</v>
      </c>
      <c r="D82" s="1052">
        <f>'1.Kopsavilkums'!D82/1000</f>
        <v>284590.90075905318</v>
      </c>
      <c r="E82" s="1111">
        <f>'1.Kopsavilkums'!E82/1000</f>
        <v>58087.016532032314</v>
      </c>
      <c r="F82" s="1055">
        <f>'1.Kopsavilkums'!F82/1000</f>
        <v>58087.016532032314</v>
      </c>
      <c r="G82" s="1055">
        <f>'1.Kopsavilkums'!G82/1000</f>
        <v>58087.016532032307</v>
      </c>
      <c r="H82" s="1055">
        <f>'1.Kopsavilkums'!H82/1000</f>
        <v>0</v>
      </c>
      <c r="I82" s="1055">
        <f>'1.Kopsavilkums'!I82/1000</f>
        <v>110329.85116295624</v>
      </c>
      <c r="J82" s="1054">
        <f>'1.Kopsavilkums'!J82/1000</f>
        <v>0</v>
      </c>
      <c r="K82" s="1105">
        <f>'1.Kopsavilkums'!K82/1000</f>
        <v>1755.8490938640002</v>
      </c>
      <c r="L82" s="1046">
        <f>'1.Kopsavilkums'!L82</f>
        <v>7.453937662738685E-3</v>
      </c>
      <c r="M82" s="1044">
        <f>'1.Kopsavilkums'!M82</f>
        <v>2.1066813705409648E-2</v>
      </c>
      <c r="N82" s="1045">
        <f>'1.Kopsavilkums'!N82</f>
        <v>1.0414749906496186E-2</v>
      </c>
      <c r="O82" s="1045">
        <f>'1.Kopsavilkums'!O82</f>
        <v>0</v>
      </c>
      <c r="P82" s="1048">
        <f>'1.Kopsavilkums'!P82</f>
        <v>0.85</v>
      </c>
      <c r="Q82" s="1093">
        <f>'1.Kopsavilkums'!Q82</f>
        <v>0</v>
      </c>
      <c r="R82" s="1041">
        <f>'1.Kopsavilkums'!R82</f>
        <v>2E-3</v>
      </c>
      <c r="S82" s="1046">
        <f>'1.Kopsavilkums'!S82</f>
        <v>0.2041070757255562</v>
      </c>
      <c r="T82" s="1044">
        <f>'1.Kopsavilkums'!T82</f>
        <v>0.2041070757255562</v>
      </c>
      <c r="U82" s="1045">
        <f>'1.Kopsavilkums'!U82</f>
        <v>0.20410707572555617</v>
      </c>
      <c r="V82" s="1045">
        <f>'1.Kopsavilkums'!V82</f>
        <v>0</v>
      </c>
      <c r="W82" s="1043">
        <f>'1.Kopsavilkums'!W82</f>
        <v>0.38767877282333146</v>
      </c>
      <c r="X82" s="1093">
        <f>'1.Kopsavilkums'!X82</f>
        <v>0</v>
      </c>
      <c r="Y82" s="1041">
        <f>'1.Kopsavilkums'!Y82</f>
        <v>2E-3</v>
      </c>
      <c r="Z82" s="1026" t="str">
        <f>'1.Kopsavilkums'!Z82</f>
        <v>Segts</v>
      </c>
      <c r="AB82" s="1025">
        <f>'1.Kopsavilkums'!AB82/1000</f>
        <v>284590.90075905318</v>
      </c>
      <c r="AC82" s="1025">
        <f>'1.Kopsavilkums'!AC82/1000</f>
        <v>0</v>
      </c>
      <c r="AD82" s="1025">
        <f>'1.Kopsavilkums'!AD82/1000</f>
        <v>0</v>
      </c>
      <c r="AF82" s="1024">
        <f>'1.Kopsavilkums'!AF82/1000</f>
        <v>284590.90075905318</v>
      </c>
      <c r="AG82" s="1024">
        <f>'1.Kopsavilkums'!AG82/1000</f>
        <v>284590.90075905318</v>
      </c>
      <c r="AH82" s="1024">
        <f>'1.Kopsavilkums'!AH82/1000</f>
        <v>284590.90075905318</v>
      </c>
    </row>
    <row r="83" spans="2:34" x14ac:dyDescent="0.25">
      <c r="B83" s="1040">
        <v>2028</v>
      </c>
      <c r="C83" s="1053">
        <f>'1.Kopsavilkums'!C83/1000</f>
        <v>305111.4332254639</v>
      </c>
      <c r="D83" s="1052">
        <f>'1.Kopsavilkums'!D83/1000</f>
        <v>305111.4332254639</v>
      </c>
      <c r="E83" s="1111">
        <f>'1.Kopsavilkums'!E83/1000</f>
        <v>63529.256600000561</v>
      </c>
      <c r="F83" s="1055">
        <f>'1.Kopsavilkums'!F83/1000</f>
        <v>63529.256600000561</v>
      </c>
      <c r="G83" s="1055">
        <f>'1.Kopsavilkums'!G83/1000</f>
        <v>63529.256600000575</v>
      </c>
      <c r="H83" s="1055">
        <f>'1.Kopsavilkums'!H83/1000</f>
        <v>0</v>
      </c>
      <c r="I83" s="1055">
        <f>'1.Kopsavilkums'!I83/1000</f>
        <v>114523.66342546223</v>
      </c>
      <c r="J83" s="1054">
        <f>'1.Kopsavilkums'!J83/1000</f>
        <v>0</v>
      </c>
      <c r="K83" s="1105">
        <f>'1.Kopsavilkums'!K83/1000</f>
        <v>1827.6072143760002</v>
      </c>
      <c r="L83" s="1046">
        <f>'1.Kopsavilkums'!L83</f>
        <v>7.9476743672717079E-3</v>
      </c>
      <c r="M83" s="1044">
        <f>'1.Kopsavilkums'!M83</f>
        <v>2.2462245173251898E-2</v>
      </c>
      <c r="N83" s="1045">
        <f>'1.Kopsavilkums'!N83</f>
        <v>1.100990997463191E-2</v>
      </c>
      <c r="O83" s="1045">
        <f>'1.Kopsavilkums'!O83</f>
        <v>0</v>
      </c>
      <c r="P83" s="1048">
        <f>'1.Kopsavilkums'!P83</f>
        <v>0.85</v>
      </c>
      <c r="Q83" s="1093">
        <f>'1.Kopsavilkums'!Q83</f>
        <v>0</v>
      </c>
      <c r="R83" s="1041">
        <f>'1.Kopsavilkums'!R83</f>
        <v>2E-3</v>
      </c>
      <c r="S83" s="1046">
        <f>'1.Kopsavilkums'!S83</f>
        <v>0.20821657165844465</v>
      </c>
      <c r="T83" s="1044">
        <f>'1.Kopsavilkums'!T83</f>
        <v>0.20821657165844465</v>
      </c>
      <c r="U83" s="1045">
        <f>'1.Kopsavilkums'!U83</f>
        <v>0.2082165716584447</v>
      </c>
      <c r="V83" s="1045">
        <f>'1.Kopsavilkums'!V83</f>
        <v>0</v>
      </c>
      <c r="W83" s="1043">
        <f>'1.Kopsavilkums'!W83</f>
        <v>0.375350285024666</v>
      </c>
      <c r="X83" s="1093">
        <f>'1.Kopsavilkums'!X83</f>
        <v>0</v>
      </c>
      <c r="Y83" s="1041">
        <f>'1.Kopsavilkums'!Y83</f>
        <v>2E-3</v>
      </c>
      <c r="Z83" s="1026" t="str">
        <f>'1.Kopsavilkums'!Z83</f>
        <v>Segts</v>
      </c>
      <c r="AB83" s="1025">
        <f>'1.Kopsavilkums'!AB83/1000</f>
        <v>305111.4332254639</v>
      </c>
      <c r="AC83" s="1025">
        <f>'1.Kopsavilkums'!AC83/1000</f>
        <v>0</v>
      </c>
      <c r="AD83" s="1025">
        <f>'1.Kopsavilkums'!AD83/1000</f>
        <v>0</v>
      </c>
      <c r="AF83" s="1024">
        <f>'1.Kopsavilkums'!AF83/1000</f>
        <v>305111.4332254639</v>
      </c>
      <c r="AG83" s="1024">
        <f>'1.Kopsavilkums'!AG83/1000</f>
        <v>305111.4332254639</v>
      </c>
      <c r="AH83" s="1024">
        <f>'1.Kopsavilkums'!AH83/1000</f>
        <v>305111.4332254639</v>
      </c>
    </row>
    <row r="84" spans="2:34" x14ac:dyDescent="0.25">
      <c r="B84" s="1040">
        <v>2029</v>
      </c>
      <c r="C84" s="1053">
        <f>'1.Kopsavilkums'!C84/1000</f>
        <v>327626.61975101038</v>
      </c>
      <c r="D84" s="1052">
        <f>'1.Kopsavilkums'!D84/1000</f>
        <v>327626.61975101038</v>
      </c>
      <c r="E84" s="1111">
        <f>'1.Kopsavilkums'!E84/1000</f>
        <v>69544.616760841804</v>
      </c>
      <c r="F84" s="1055">
        <f>'1.Kopsavilkums'!F84/1000</f>
        <v>69544.616760841804</v>
      </c>
      <c r="G84" s="1055">
        <f>'1.Kopsavilkums'!G84/1000</f>
        <v>69544.616760841847</v>
      </c>
      <c r="H84" s="1055">
        <f>'1.Kopsavilkums'!H84/1000</f>
        <v>0</v>
      </c>
      <c r="I84" s="1055">
        <f>'1.Kopsavilkums'!I84/1000</f>
        <v>118992.76946848494</v>
      </c>
      <c r="J84" s="1054">
        <f>'1.Kopsavilkums'!J84/1000</f>
        <v>0</v>
      </c>
      <c r="K84" s="1105">
        <f>'1.Kopsavilkums'!K84/1000</f>
        <v>1903.85901504</v>
      </c>
      <c r="L84" s="1046">
        <f>'1.Kopsavilkums'!L84</f>
        <v>8.4763803509845907E-3</v>
      </c>
      <c r="M84" s="1044">
        <f>'1.Kopsavilkums'!M84</f>
        <v>2.395650914053632E-2</v>
      </c>
      <c r="N84" s="1045">
        <f>'1.Kopsavilkums'!N84</f>
        <v>1.162504270160249E-2</v>
      </c>
      <c r="O84" s="1045">
        <f>'1.Kopsavilkums'!O84</f>
        <v>0</v>
      </c>
      <c r="P84" s="1048">
        <f>'1.Kopsavilkums'!P84</f>
        <v>0.85</v>
      </c>
      <c r="Q84" s="1093">
        <f>'1.Kopsavilkums'!Q84</f>
        <v>0</v>
      </c>
      <c r="R84" s="1041">
        <f>'1.Kopsavilkums'!R84</f>
        <v>2E-3</v>
      </c>
      <c r="S84" s="1046">
        <f>'1.Kopsavilkums'!S84</f>
        <v>0.21226790672166479</v>
      </c>
      <c r="T84" s="1044">
        <f>'1.Kopsavilkums'!T84</f>
        <v>0.21226790672166479</v>
      </c>
      <c r="U84" s="1045">
        <f>'1.Kopsavilkums'!U84</f>
        <v>0.2122679067216649</v>
      </c>
      <c r="V84" s="1045">
        <f>'1.Kopsavilkums'!V84</f>
        <v>0</v>
      </c>
      <c r="W84" s="1043">
        <f>'1.Kopsavilkums'!W84</f>
        <v>0.36319627983500563</v>
      </c>
      <c r="X84" s="1093">
        <f>'1.Kopsavilkums'!X84</f>
        <v>0</v>
      </c>
      <c r="Y84" s="1041">
        <f>'1.Kopsavilkums'!Y84</f>
        <v>2E-3</v>
      </c>
      <c r="Z84" s="1026" t="str">
        <f>'1.Kopsavilkums'!Z84</f>
        <v>Segts</v>
      </c>
      <c r="AB84" s="1025">
        <f>'1.Kopsavilkums'!AB84/1000</f>
        <v>327626.61975101038</v>
      </c>
      <c r="AC84" s="1025">
        <f>'1.Kopsavilkums'!AC84/1000</f>
        <v>0</v>
      </c>
      <c r="AD84" s="1025">
        <f>'1.Kopsavilkums'!AD84/1000</f>
        <v>0</v>
      </c>
      <c r="AF84" s="1024">
        <f>'1.Kopsavilkums'!AF84/1000</f>
        <v>327626.61975101038</v>
      </c>
      <c r="AG84" s="1024">
        <f>'1.Kopsavilkums'!AG84/1000</f>
        <v>327626.61975101038</v>
      </c>
      <c r="AH84" s="1024">
        <f>'1.Kopsavilkums'!AH84/1000</f>
        <v>327626.61975101038</v>
      </c>
    </row>
    <row r="85" spans="2:34" x14ac:dyDescent="0.25">
      <c r="B85" s="1040">
        <v>2030</v>
      </c>
      <c r="C85" s="1053">
        <f>'1.Kopsavilkums'!C85/1000</f>
        <v>352013.15024481789</v>
      </c>
      <c r="D85" s="1052">
        <f>'1.Kopsavilkums'!D85/1000</f>
        <v>352013.15024481789</v>
      </c>
      <c r="E85" s="1111">
        <f>'1.Kopsavilkums'!E85/1000</f>
        <v>76104.706773348764</v>
      </c>
      <c r="F85" s="1055">
        <f>'1.Kopsavilkums'!F85/1000</f>
        <v>76104.706773348764</v>
      </c>
      <c r="G85" s="1055">
        <f>'1.Kopsavilkums'!G85/1000</f>
        <v>76104.706773348807</v>
      </c>
      <c r="H85" s="1055">
        <f>'1.Kopsavilkums'!H85/1000</f>
        <v>0</v>
      </c>
      <c r="I85" s="1055">
        <f>'1.Kopsavilkums'!I85/1000</f>
        <v>123699.0299247716</v>
      </c>
      <c r="J85" s="1054">
        <f>'1.Kopsavilkums'!J85/1000</f>
        <v>0</v>
      </c>
      <c r="K85" s="1105">
        <f>'1.Kopsavilkums'!K85/1000</f>
        <v>1984.6069159680003</v>
      </c>
      <c r="L85" s="1046">
        <f>'1.Kopsavilkums'!L85</f>
        <v>9.0339827168932439E-3</v>
      </c>
      <c r="M85" s="1044">
        <f>'1.Kopsavilkums'!M85</f>
        <v>2.5532441982450811E-2</v>
      </c>
      <c r="N85" s="1045">
        <f>'1.Kopsavilkums'!N85</f>
        <v>1.2264638115304477E-2</v>
      </c>
      <c r="O85" s="1045">
        <f>'1.Kopsavilkums'!O85</f>
        <v>0</v>
      </c>
      <c r="P85" s="1048">
        <f>'1.Kopsavilkums'!P85</f>
        <v>0.85</v>
      </c>
      <c r="Q85" s="1093">
        <f>'1.Kopsavilkums'!Q85</f>
        <v>0</v>
      </c>
      <c r="R85" s="1041">
        <f>'1.Kopsavilkums'!R85</f>
        <v>2E-3</v>
      </c>
      <c r="S85" s="1046">
        <f>'1.Kopsavilkums'!S85</f>
        <v>0.21619847645015394</v>
      </c>
      <c r="T85" s="1044">
        <f>'1.Kopsavilkums'!T85</f>
        <v>0.21619847645015394</v>
      </c>
      <c r="U85" s="1045">
        <f>'1.Kopsavilkums'!U85</f>
        <v>0.21619847645015405</v>
      </c>
      <c r="V85" s="1045">
        <f>'1.Kopsavilkums'!V85</f>
        <v>0</v>
      </c>
      <c r="W85" s="1043">
        <f>'1.Kopsavilkums'!W85</f>
        <v>0.35140457064953817</v>
      </c>
      <c r="X85" s="1093">
        <f>'1.Kopsavilkums'!X85</f>
        <v>0</v>
      </c>
      <c r="Y85" s="1041">
        <f>'1.Kopsavilkums'!Y85</f>
        <v>2E-3</v>
      </c>
      <c r="Z85" s="1026" t="str">
        <f>'1.Kopsavilkums'!Z85</f>
        <v>Segts</v>
      </c>
      <c r="AB85" s="1025">
        <f>'1.Kopsavilkums'!AB85/1000</f>
        <v>352013.15024481789</v>
      </c>
      <c r="AC85" s="1025">
        <f>'1.Kopsavilkums'!AC85/1000</f>
        <v>0</v>
      </c>
      <c r="AD85" s="1025">
        <f>'1.Kopsavilkums'!AD85/1000</f>
        <v>0</v>
      </c>
      <c r="AF85" s="1024">
        <f>'1.Kopsavilkums'!AF85/1000</f>
        <v>352013.15024481789</v>
      </c>
      <c r="AG85" s="1024">
        <f>'1.Kopsavilkums'!AG85/1000</f>
        <v>352013.15024481789</v>
      </c>
      <c r="AH85" s="1024">
        <f>'1.Kopsavilkums'!AH85/1000</f>
        <v>352013.15024481789</v>
      </c>
    </row>
    <row r="86" spans="2:34" x14ac:dyDescent="0.25">
      <c r="B86" s="1040">
        <v>2031</v>
      </c>
      <c r="C86" s="1053">
        <f>'1.Kopsavilkums'!C86/1000</f>
        <v>378501.16311121418</v>
      </c>
      <c r="D86" s="1052">
        <f>'1.Kopsavilkums'!D86/1000</f>
        <v>378501.16311121418</v>
      </c>
      <c r="E86" s="1111">
        <f>'1.Kopsavilkums'!E86/1000</f>
        <v>83271.042379875173</v>
      </c>
      <c r="F86" s="1055">
        <f>'1.Kopsavilkums'!F86/1000</f>
        <v>83271.042379875173</v>
      </c>
      <c r="G86" s="1055">
        <f>'1.Kopsavilkums'!G86/1000</f>
        <v>83271.042379875158</v>
      </c>
      <c r="H86" s="1055">
        <f>'1.Kopsavilkums'!H86/1000</f>
        <v>0</v>
      </c>
      <c r="I86" s="1055">
        <f>'1.Kopsavilkums'!I86/1000</f>
        <v>128688.03597158866</v>
      </c>
      <c r="J86" s="1054">
        <f>'1.Kopsavilkums'!J86/1000</f>
        <v>0</v>
      </c>
      <c r="K86" s="1105">
        <f>'1.Kopsavilkums'!K86/1000</f>
        <v>2069.9973350400001</v>
      </c>
      <c r="L86" s="1046">
        <f>'1.Kopsavilkums'!L86</f>
        <v>9.6251142024890088E-3</v>
      </c>
      <c r="M86" s="1044">
        <f>'1.Kopsavilkums'!M86</f>
        <v>2.7203137049395136E-2</v>
      </c>
      <c r="N86" s="1045">
        <f>'1.Kopsavilkums'!N86</f>
        <v>1.2929329124355909E-2</v>
      </c>
      <c r="O86" s="1045">
        <f>'1.Kopsavilkums'!O86</f>
        <v>0</v>
      </c>
      <c r="P86" s="1048">
        <f>'1.Kopsavilkums'!P86</f>
        <v>0.85</v>
      </c>
      <c r="Q86" s="1093">
        <f>'1.Kopsavilkums'!Q86</f>
        <v>0</v>
      </c>
      <c r="R86" s="1041">
        <f>'1.Kopsavilkums'!R86</f>
        <v>2E-3</v>
      </c>
      <c r="S86" s="1046">
        <f>'1.Kopsavilkums'!S86</f>
        <v>0.22000207792071652</v>
      </c>
      <c r="T86" s="1044">
        <f>'1.Kopsavilkums'!T86</f>
        <v>0.22000207792071652</v>
      </c>
      <c r="U86" s="1045">
        <f>'1.Kopsavilkums'!U86</f>
        <v>0.22000207792071647</v>
      </c>
      <c r="V86" s="1045">
        <f>'1.Kopsavilkums'!V86</f>
        <v>0</v>
      </c>
      <c r="W86" s="1043">
        <f>'1.Kopsavilkums'!W86</f>
        <v>0.33999376623785044</v>
      </c>
      <c r="X86" s="1093">
        <f>'1.Kopsavilkums'!X86</f>
        <v>0</v>
      </c>
      <c r="Y86" s="1041">
        <f>'1.Kopsavilkums'!Y86</f>
        <v>2E-3</v>
      </c>
      <c r="Z86" s="1026" t="str">
        <f>'1.Kopsavilkums'!Z86</f>
        <v>Segts</v>
      </c>
      <c r="AB86" s="1025">
        <f>'1.Kopsavilkums'!AB86/1000</f>
        <v>378501.16311121418</v>
      </c>
      <c r="AC86" s="1025">
        <f>'1.Kopsavilkums'!AC86/1000</f>
        <v>0</v>
      </c>
      <c r="AD86" s="1025">
        <f>'1.Kopsavilkums'!AD86/1000</f>
        <v>0</v>
      </c>
      <c r="AF86" s="1024">
        <f>'1.Kopsavilkums'!AF86/1000</f>
        <v>378501.16311121418</v>
      </c>
      <c r="AG86" s="1024">
        <f>'1.Kopsavilkums'!AG86/1000</f>
        <v>378501.16311121418</v>
      </c>
      <c r="AH86" s="1024">
        <f>'1.Kopsavilkums'!AH86/1000</f>
        <v>378501.16311121418</v>
      </c>
    </row>
    <row r="87" spans="2:34" x14ac:dyDescent="0.25">
      <c r="B87" s="1040">
        <v>2032</v>
      </c>
      <c r="C87" s="1053">
        <f>'1.Kopsavilkums'!C87/1000</f>
        <v>407585.63539024629</v>
      </c>
      <c r="D87" s="1052">
        <f>'1.Kopsavilkums'!D87/1000</f>
        <v>407585.63539024629</v>
      </c>
      <c r="E87" s="1111">
        <f>'1.Kopsavilkums'!E87/1000</f>
        <v>91193.365289863388</v>
      </c>
      <c r="F87" s="1055">
        <f>'1.Kopsavilkums'!F87/1000</f>
        <v>91193.365289863388</v>
      </c>
      <c r="G87" s="1055">
        <f>'1.Kopsavilkums'!G87/1000</f>
        <v>91193.365289863315</v>
      </c>
      <c r="H87" s="1055">
        <f>'1.Kopsavilkums'!H87/1000</f>
        <v>0</v>
      </c>
      <c r="I87" s="1055">
        <f>'1.Kopsavilkums'!I87/1000</f>
        <v>134005.53952065617</v>
      </c>
      <c r="J87" s="1054">
        <f>'1.Kopsavilkums'!J87/1000</f>
        <v>0</v>
      </c>
      <c r="K87" s="1105">
        <f>'1.Kopsavilkums'!K87/1000</f>
        <v>2159.1451446719998</v>
      </c>
      <c r="L87" s="1046">
        <f>'1.Kopsavilkums'!L87</f>
        <v>1.0262658920459144E-2</v>
      </c>
      <c r="M87" s="1044">
        <f>'1.Kopsavilkums'!M87</f>
        <v>2.9005008276395718E-2</v>
      </c>
      <c r="N87" s="1045">
        <f>'1.Kopsavilkums'!N87</f>
        <v>1.3642763990766318E-2</v>
      </c>
      <c r="O87" s="1045">
        <f>'1.Kopsavilkums'!O87</f>
        <v>0</v>
      </c>
      <c r="P87" s="1048">
        <f>'1.Kopsavilkums'!P87</f>
        <v>0.85</v>
      </c>
      <c r="Q87" s="1093">
        <f>'1.Kopsavilkums'!Q87</f>
        <v>0</v>
      </c>
      <c r="R87" s="1041">
        <f>'1.Kopsavilkums'!R87</f>
        <v>2E-3</v>
      </c>
      <c r="S87" s="1046">
        <f>'1.Kopsavilkums'!S87</f>
        <v>0.22374038084671347</v>
      </c>
      <c r="T87" s="1044">
        <f>'1.Kopsavilkums'!T87</f>
        <v>0.22374038084671347</v>
      </c>
      <c r="U87" s="1045">
        <f>'1.Kopsavilkums'!U87</f>
        <v>0.22374038084671327</v>
      </c>
      <c r="V87" s="1045">
        <f>'1.Kopsavilkums'!V87</f>
        <v>0</v>
      </c>
      <c r="W87" s="1043">
        <f>'1.Kopsavilkums'!W87</f>
        <v>0.32877885745985974</v>
      </c>
      <c r="X87" s="1093">
        <f>'1.Kopsavilkums'!X87</f>
        <v>0</v>
      </c>
      <c r="Y87" s="1041">
        <f>'1.Kopsavilkums'!Y87</f>
        <v>2E-3</v>
      </c>
      <c r="Z87" s="1026" t="str">
        <f>'1.Kopsavilkums'!Z87</f>
        <v>Segts</v>
      </c>
      <c r="AB87" s="1025">
        <f>'1.Kopsavilkums'!AB87/1000</f>
        <v>407585.63539024629</v>
      </c>
      <c r="AC87" s="1025">
        <f>'1.Kopsavilkums'!AC87/1000</f>
        <v>0</v>
      </c>
      <c r="AD87" s="1025">
        <f>'1.Kopsavilkums'!AD87/1000</f>
        <v>0</v>
      </c>
      <c r="AF87" s="1024">
        <f>'1.Kopsavilkums'!AF87/1000</f>
        <v>407585.63539024629</v>
      </c>
      <c r="AG87" s="1024">
        <f>'1.Kopsavilkums'!AG87/1000</f>
        <v>407585.63539024629</v>
      </c>
      <c r="AH87" s="1024">
        <f>'1.Kopsavilkums'!AH87/1000</f>
        <v>407585.63539024629</v>
      </c>
    </row>
    <row r="88" spans="2:34" x14ac:dyDescent="0.25">
      <c r="B88" s="1040">
        <v>2033</v>
      </c>
      <c r="C88" s="1053">
        <f>'1.Kopsavilkums'!C88/1000</f>
        <v>438029.26940680027</v>
      </c>
      <c r="D88" s="1052">
        <f>'1.Kopsavilkums'!D88/1000</f>
        <v>438029.26940680027</v>
      </c>
      <c r="E88" s="1111">
        <f>'1.Kopsavilkums'!E88/1000</f>
        <v>99535.198939868977</v>
      </c>
      <c r="F88" s="1055">
        <f>'1.Kopsavilkums'!F88/1000</f>
        <v>99535.198939868977</v>
      </c>
      <c r="G88" s="1055">
        <f>'1.Kopsavilkums'!G88/1000</f>
        <v>99535.198939868947</v>
      </c>
      <c r="H88" s="1055">
        <f>'1.Kopsavilkums'!H88/1000</f>
        <v>0</v>
      </c>
      <c r="I88" s="1055">
        <f>'1.Kopsavilkums'!I88/1000</f>
        <v>139423.67258719334</v>
      </c>
      <c r="J88" s="1054">
        <f>'1.Kopsavilkums'!J88/1000</f>
        <v>0</v>
      </c>
      <c r="K88" s="1105">
        <f>'1.Kopsavilkums'!K88/1000</f>
        <v>2248.9225828080002</v>
      </c>
      <c r="L88" s="1046">
        <f>'1.Kopsavilkums'!L88</f>
        <v>1.0913867457282796E-2</v>
      </c>
      <c r="M88" s="1044">
        <f>'1.Kopsavilkums'!M88</f>
        <v>3.0845497095777087E-2</v>
      </c>
      <c r="N88" s="1045">
        <f>'1.Kopsavilkums'!N88</f>
        <v>1.4366514143254417E-2</v>
      </c>
      <c r="O88" s="1045">
        <f>'1.Kopsavilkums'!O88</f>
        <v>0</v>
      </c>
      <c r="P88" s="1048">
        <f>'1.Kopsavilkums'!P88</f>
        <v>0.85</v>
      </c>
      <c r="Q88" s="1093">
        <f>'1.Kopsavilkums'!Q88</f>
        <v>0</v>
      </c>
      <c r="R88" s="1041">
        <f>'1.Kopsavilkums'!R88</f>
        <v>2E-3</v>
      </c>
      <c r="S88" s="1046">
        <f>'1.Kopsavilkums'!S88</f>
        <v>0.22723412769805132</v>
      </c>
      <c r="T88" s="1044">
        <f>'1.Kopsavilkums'!T88</f>
        <v>0.22723412769805132</v>
      </c>
      <c r="U88" s="1045">
        <f>'1.Kopsavilkums'!U88</f>
        <v>0.22723412769805124</v>
      </c>
      <c r="V88" s="1045">
        <f>'1.Kopsavilkums'!V88</f>
        <v>0</v>
      </c>
      <c r="W88" s="1043">
        <f>'1.Kopsavilkums'!W88</f>
        <v>0.31829761690584601</v>
      </c>
      <c r="X88" s="1093">
        <f>'1.Kopsavilkums'!X88</f>
        <v>0</v>
      </c>
      <c r="Y88" s="1041">
        <f>'1.Kopsavilkums'!Y88</f>
        <v>2E-3</v>
      </c>
      <c r="Z88" s="1026" t="str">
        <f>'1.Kopsavilkums'!Z88</f>
        <v>Segts</v>
      </c>
      <c r="AB88" s="1025">
        <f>'1.Kopsavilkums'!AB88/1000</f>
        <v>438029.26940680027</v>
      </c>
      <c r="AC88" s="1025">
        <f>'1.Kopsavilkums'!AC88/1000</f>
        <v>0</v>
      </c>
      <c r="AD88" s="1025">
        <f>'1.Kopsavilkums'!AD88/1000</f>
        <v>0</v>
      </c>
      <c r="AF88" s="1024">
        <f>'1.Kopsavilkums'!AF88/1000</f>
        <v>438029.26940680027</v>
      </c>
      <c r="AG88" s="1024">
        <f>'1.Kopsavilkums'!AG88/1000</f>
        <v>438029.26940680027</v>
      </c>
      <c r="AH88" s="1024">
        <f>'1.Kopsavilkums'!AH88/1000</f>
        <v>438029.26940680027</v>
      </c>
    </row>
    <row r="89" spans="2:34" x14ac:dyDescent="0.25">
      <c r="B89" s="1040">
        <v>2034</v>
      </c>
      <c r="C89" s="1053">
        <f>'1.Kopsavilkums'!C89/1000</f>
        <v>470309.82939299935</v>
      </c>
      <c r="D89" s="1052">
        <f>'1.Kopsavilkums'!D89/1000</f>
        <v>470309.82939299935</v>
      </c>
      <c r="E89" s="1111">
        <f>'1.Kopsavilkums'!E89/1000</f>
        <v>108426.0276164035</v>
      </c>
      <c r="F89" s="1055">
        <f>'1.Kopsavilkums'!F89/1000</f>
        <v>108426.0276164035</v>
      </c>
      <c r="G89" s="1055">
        <f>'1.Kopsavilkums'!G89/1000</f>
        <v>108426.02761640341</v>
      </c>
      <c r="H89" s="1055">
        <f>'1.Kopsavilkums'!H89/1000</f>
        <v>0</v>
      </c>
      <c r="I89" s="1055">
        <f>'1.Kopsavilkums'!I89/1000</f>
        <v>145031.7465437889</v>
      </c>
      <c r="J89" s="1054">
        <f>'1.Kopsavilkums'!J89/1000</f>
        <v>0</v>
      </c>
      <c r="K89" s="1105">
        <f>'1.Kopsavilkums'!K89/1000</f>
        <v>2341.3134122880006</v>
      </c>
      <c r="L89" s="1046">
        <f>'1.Kopsavilkums'!L89</f>
        <v>1.1591110952596977E-2</v>
      </c>
      <c r="M89" s="1044">
        <f>'1.Kopsavilkums'!M89</f>
        <v>3.2759567644059927E-2</v>
      </c>
      <c r="N89" s="1045">
        <f>'1.Kopsavilkums'!N89</f>
        <v>1.5101224991178741E-2</v>
      </c>
      <c r="O89" s="1045">
        <f>'1.Kopsavilkums'!O89</f>
        <v>0</v>
      </c>
      <c r="P89" s="1048">
        <f>'1.Kopsavilkums'!P89</f>
        <v>0.85</v>
      </c>
      <c r="Q89" s="1093">
        <f>'1.Kopsavilkums'!Q89</f>
        <v>0</v>
      </c>
      <c r="R89" s="1041">
        <f>'1.Kopsavilkums'!R89</f>
        <v>2E-3</v>
      </c>
      <c r="S89" s="1046">
        <f>'1.Kopsavilkums'!S89</f>
        <v>0.23054170004556881</v>
      </c>
      <c r="T89" s="1044">
        <f>'1.Kopsavilkums'!T89</f>
        <v>0.23054170004556881</v>
      </c>
      <c r="U89" s="1045">
        <f>'1.Kopsavilkums'!U89</f>
        <v>0.23054170004556865</v>
      </c>
      <c r="V89" s="1045">
        <f>'1.Kopsavilkums'!V89</f>
        <v>0</v>
      </c>
      <c r="W89" s="1043">
        <f>'1.Kopsavilkums'!W89</f>
        <v>0.30837489986329369</v>
      </c>
      <c r="X89" s="1093">
        <f>'1.Kopsavilkums'!X89</f>
        <v>0</v>
      </c>
      <c r="Y89" s="1041">
        <f>'1.Kopsavilkums'!Y89</f>
        <v>2E-3</v>
      </c>
      <c r="Z89" s="1026" t="str">
        <f>'1.Kopsavilkums'!Z89</f>
        <v>Segts</v>
      </c>
      <c r="AB89" s="1025">
        <f>'1.Kopsavilkums'!AB89/1000</f>
        <v>470309.82939299935</v>
      </c>
      <c r="AC89" s="1025">
        <f>'1.Kopsavilkums'!AC89/1000</f>
        <v>0</v>
      </c>
      <c r="AD89" s="1025">
        <f>'1.Kopsavilkums'!AD89/1000</f>
        <v>0</v>
      </c>
      <c r="AF89" s="1024">
        <f>'1.Kopsavilkums'!AF89/1000</f>
        <v>470309.82939299935</v>
      </c>
      <c r="AG89" s="1024">
        <f>'1.Kopsavilkums'!AG89/1000</f>
        <v>470309.82939299935</v>
      </c>
      <c r="AH89" s="1024">
        <f>'1.Kopsavilkums'!AH89/1000</f>
        <v>470309.82939299935</v>
      </c>
    </row>
    <row r="90" spans="2:34" x14ac:dyDescent="0.25">
      <c r="B90" s="1040">
        <v>2035</v>
      </c>
      <c r="C90" s="1053">
        <f>'1.Kopsavilkums'!C90/1000</f>
        <v>504506.65147597453</v>
      </c>
      <c r="D90" s="1052">
        <f>'1.Kopsavilkums'!D90/1000</f>
        <v>504506.65147597453</v>
      </c>
      <c r="E90" s="1109">
        <f>'1.Kopsavilkums'!E90/1000</f>
        <v>117903.29385703405</v>
      </c>
      <c r="F90" s="1051">
        <f>'1.Kopsavilkums'!F90/1000</f>
        <v>117903.29385703405</v>
      </c>
      <c r="G90" s="1051">
        <f>'1.Kopsavilkums'!G90/1000</f>
        <v>117903.29385703411</v>
      </c>
      <c r="H90" s="1051">
        <f>'1.Kopsavilkums'!H90/1000</f>
        <v>0</v>
      </c>
      <c r="I90" s="1051">
        <f>'1.Kopsavilkums'!I90/1000</f>
        <v>150796.76990487243</v>
      </c>
      <c r="J90" s="1050">
        <f>'1.Kopsavilkums'!J90/1000</f>
        <v>0</v>
      </c>
      <c r="K90" s="1105">
        <f>'1.Kopsavilkums'!K90/1000</f>
        <v>2437.63047216</v>
      </c>
      <c r="L90" s="1046">
        <f>'1.Kopsavilkums'!L90</f>
        <v>1.2296407369399397E-2</v>
      </c>
      <c r="M90" s="1044">
        <f>'1.Kopsavilkums'!M90</f>
        <v>3.4752923222299413E-2</v>
      </c>
      <c r="N90" s="1045">
        <f>'1.Kopsavilkums'!N90</f>
        <v>1.5838771385866413E-2</v>
      </c>
      <c r="O90" s="1045">
        <f>'1.Kopsavilkums'!O90</f>
        <v>0</v>
      </c>
      <c r="P90" s="1048">
        <f>'1.Kopsavilkums'!P90</f>
        <v>0.85</v>
      </c>
      <c r="Q90" s="1093">
        <f>'1.Kopsavilkums'!Q90</f>
        <v>0</v>
      </c>
      <c r="R90" s="1041">
        <f>'1.Kopsavilkums'!R90</f>
        <v>2E-3</v>
      </c>
      <c r="S90" s="1046">
        <f>'1.Kopsavilkums'!S90</f>
        <v>0.23370017721688807</v>
      </c>
      <c r="T90" s="1044">
        <f>'1.Kopsavilkums'!T90</f>
        <v>0.23370017721688807</v>
      </c>
      <c r="U90" s="1045">
        <f>'1.Kopsavilkums'!U90</f>
        <v>0.23370017721688818</v>
      </c>
      <c r="V90" s="1045">
        <f>'1.Kopsavilkums'!V90</f>
        <v>0</v>
      </c>
      <c r="W90" s="1043">
        <f>'1.Kopsavilkums'!W90</f>
        <v>0.29889946834933573</v>
      </c>
      <c r="X90" s="1093">
        <f>'1.Kopsavilkums'!X90</f>
        <v>0</v>
      </c>
      <c r="Y90" s="1041">
        <f>'1.Kopsavilkums'!Y90</f>
        <v>2E-3</v>
      </c>
      <c r="Z90" s="1026" t="str">
        <f>'1.Kopsavilkums'!Z90</f>
        <v>Segts</v>
      </c>
      <c r="AB90" s="1025">
        <f>'1.Kopsavilkums'!AB90/1000</f>
        <v>504506.65147597453</v>
      </c>
      <c r="AC90" s="1025">
        <f>'1.Kopsavilkums'!AC90/1000</f>
        <v>0</v>
      </c>
      <c r="AD90" s="1025">
        <f>'1.Kopsavilkums'!AD90/1000</f>
        <v>0</v>
      </c>
      <c r="AF90" s="1024">
        <f>'1.Kopsavilkums'!AF90/1000</f>
        <v>504506.65147597453</v>
      </c>
      <c r="AG90" s="1024">
        <f>'1.Kopsavilkums'!AG90/1000</f>
        <v>504506.65147597453</v>
      </c>
      <c r="AH90" s="1024">
        <f>'1.Kopsavilkums'!AH90/1000</f>
        <v>504506.65147597453</v>
      </c>
    </row>
    <row r="91" spans="2:34" x14ac:dyDescent="0.25">
      <c r="B91" s="1040">
        <v>2040</v>
      </c>
      <c r="C91" s="1053">
        <f>'1.Kopsavilkums'!C91/1000</f>
        <v>687174.85023871064</v>
      </c>
      <c r="D91" s="1052">
        <f>'1.Kopsavilkums'!D91/1000</f>
        <v>687174.85023871064</v>
      </c>
      <c r="E91" s="1109">
        <f>'1.Kopsavilkums'!E91/1000</f>
        <v>168907.2830153486</v>
      </c>
      <c r="F91" s="1051">
        <f>'1.Kopsavilkums'!F91/1000</f>
        <v>168907.2830153486</v>
      </c>
      <c r="G91" s="1051">
        <f>'1.Kopsavilkums'!G91/1000</f>
        <v>168907.2830153486</v>
      </c>
      <c r="H91" s="1051">
        <f>'1.Kopsavilkums'!H91/1000</f>
        <v>0</v>
      </c>
      <c r="I91" s="1051">
        <f>'1.Kopsavilkums'!I91/1000</f>
        <v>180453.00119266481</v>
      </c>
      <c r="J91" s="1050">
        <f>'1.Kopsavilkums'!J91/1000</f>
        <v>0</v>
      </c>
      <c r="K91" s="1105">
        <f>'1.Kopsavilkums'!K91/1000</f>
        <v>2944.1885642400002</v>
      </c>
      <c r="L91" s="1046">
        <f>'1.Kopsavilkums'!L91</f>
        <v>1.5695874878103259E-2</v>
      </c>
      <c r="M91" s="1044">
        <f>'1.Kopsavilkums'!M91</f>
        <v>4.436072408458145E-2</v>
      </c>
      <c r="N91" s="1045">
        <f>'1.Kopsavilkums'!N91</f>
        <v>1.921219598881618E-2</v>
      </c>
      <c r="O91" s="1045">
        <f>'1.Kopsavilkums'!O91</f>
        <v>0</v>
      </c>
      <c r="P91" s="1048">
        <f>'1.Kopsavilkums'!P91</f>
        <v>0.85</v>
      </c>
      <c r="Q91" s="1093">
        <f>'1.Kopsavilkums'!Q91</f>
        <v>0</v>
      </c>
      <c r="R91" s="1041">
        <f>'1.Kopsavilkums'!R91</f>
        <v>2E-3</v>
      </c>
      <c r="S91" s="1046">
        <f>'1.Kopsavilkums'!S91</f>
        <v>0.24579957045382794</v>
      </c>
      <c r="T91" s="1044">
        <f>'1.Kopsavilkums'!T91</f>
        <v>0.24579957045382794</v>
      </c>
      <c r="U91" s="1045">
        <f>'1.Kopsavilkums'!U91</f>
        <v>0.24579957045382794</v>
      </c>
      <c r="V91" s="1045">
        <f>'1.Kopsavilkums'!V91</f>
        <v>0</v>
      </c>
      <c r="W91" s="1043">
        <f>'1.Kopsavilkums'!W91</f>
        <v>0.26260128863851623</v>
      </c>
      <c r="X91" s="1093">
        <f>'1.Kopsavilkums'!X91</f>
        <v>0</v>
      </c>
      <c r="Y91" s="1041">
        <f>'1.Kopsavilkums'!Y91</f>
        <v>2E-3</v>
      </c>
      <c r="Z91" s="1026" t="str">
        <f>'1.Kopsavilkums'!Z91</f>
        <v>Segts</v>
      </c>
      <c r="AB91" s="1025">
        <f>'1.Kopsavilkums'!AB91/1000</f>
        <v>687174.85023871064</v>
      </c>
      <c r="AC91" s="1025">
        <f>'1.Kopsavilkums'!AC91/1000</f>
        <v>0</v>
      </c>
      <c r="AD91" s="1025">
        <f>'1.Kopsavilkums'!AD91/1000</f>
        <v>0</v>
      </c>
      <c r="AF91" s="1024">
        <f>'1.Kopsavilkums'!AF91/1000</f>
        <v>687174.85023871064</v>
      </c>
      <c r="AG91" s="1024">
        <f>'1.Kopsavilkums'!AG91/1000</f>
        <v>687174.85023871064</v>
      </c>
      <c r="AH91" s="1024">
        <f>'1.Kopsavilkums'!AH91/1000</f>
        <v>687174.85023871064</v>
      </c>
    </row>
    <row r="92" spans="2:34" ht="15.75" thickBot="1" x14ac:dyDescent="0.3">
      <c r="B92" s="1040">
        <v>2045</v>
      </c>
      <c r="C92" s="1039">
        <f>'1.Kopsavilkums'!C92/1000</f>
        <v>937752.93023325654</v>
      </c>
      <c r="D92" s="1038">
        <f>'1.Kopsavilkums'!D92/1000</f>
        <v>937752.93023325654</v>
      </c>
      <c r="E92" s="1107">
        <f>'1.Kopsavilkums'!E92/1000</f>
        <v>241609.17817677686</v>
      </c>
      <c r="F92" s="1037">
        <f>'1.Kopsavilkums'!F92/1000</f>
        <v>241609.17817677686</v>
      </c>
      <c r="G92" s="1037">
        <f>'1.Kopsavilkums'!G92/1000</f>
        <v>241609.17817677677</v>
      </c>
      <c r="H92" s="1037">
        <f>'1.Kopsavilkums'!H92/1000</f>
        <v>0</v>
      </c>
      <c r="I92" s="1037">
        <f>'1.Kopsavilkums'!I92/1000</f>
        <v>212925.39570292601</v>
      </c>
      <c r="J92" s="1036">
        <f>'1.Kopsavilkums'!J92/1000</f>
        <v>0</v>
      </c>
      <c r="K92" s="1103">
        <f>'1.Kopsavilkums'!K92/1000</f>
        <v>3489.4558906080006</v>
      </c>
      <c r="L92" s="1032">
        <f>'1.Kopsavilkums'!L92</f>
        <v>2.0148613684619437E-2</v>
      </c>
      <c r="M92" s="1030">
        <f>'1.Kopsavilkums'!M92</f>
        <v>5.694535024595173E-2</v>
      </c>
      <c r="N92" s="1031">
        <f>'1.Kopsavilkums'!N92</f>
        <v>2.3722812689480847E-2</v>
      </c>
      <c r="O92" s="1031">
        <f>'1.Kopsavilkums'!O92</f>
        <v>0</v>
      </c>
      <c r="P92" s="1034">
        <f>'1.Kopsavilkums'!P92</f>
        <v>0.85</v>
      </c>
      <c r="Q92" s="1092">
        <f>'1.Kopsavilkums'!Q92</f>
        <v>0</v>
      </c>
      <c r="R92" s="1027">
        <f>'1.Kopsavilkums'!R92</f>
        <v>2E-3</v>
      </c>
      <c r="S92" s="1032">
        <f>'1.Kopsavilkums'!S92</f>
        <v>0.2576469455730509</v>
      </c>
      <c r="T92" s="1030">
        <f>'1.Kopsavilkums'!T92</f>
        <v>0.2576469455730509</v>
      </c>
      <c r="U92" s="1031">
        <f>'1.Kopsavilkums'!U92</f>
        <v>0.25764694557305079</v>
      </c>
      <c r="V92" s="1031">
        <f>'1.Kopsavilkums'!V92</f>
        <v>0</v>
      </c>
      <c r="W92" s="1029">
        <f>'1.Kopsavilkums'!W92</f>
        <v>0.2270591632808473</v>
      </c>
      <c r="X92" s="1092">
        <f>'1.Kopsavilkums'!X92</f>
        <v>0</v>
      </c>
      <c r="Y92" s="1027">
        <f>'1.Kopsavilkums'!Y92</f>
        <v>2E-3</v>
      </c>
      <c r="Z92" s="1026">
        <f>'1.Kopsavilkums'!Z92</f>
        <v>0</v>
      </c>
      <c r="AB92" s="1025">
        <f>'1.Kopsavilkums'!AB92/1000</f>
        <v>937752.93023325654</v>
      </c>
      <c r="AC92" s="1025">
        <f>'1.Kopsavilkums'!AC92/1000</f>
        <v>0</v>
      </c>
      <c r="AD92" s="1025">
        <f>'1.Kopsavilkums'!AD92/1000</f>
        <v>0</v>
      </c>
      <c r="AF92" s="1024">
        <f>'1.Kopsavilkums'!AF92/1000</f>
        <v>937752.93023325654</v>
      </c>
      <c r="AG92" s="1024">
        <f>'1.Kopsavilkums'!AG92/1000</f>
        <v>937752.93023325654</v>
      </c>
      <c r="AH92" s="1024">
        <f>'1.Kopsavilkums'!AH92/1000</f>
        <v>937752.93023325654</v>
      </c>
    </row>
    <row r="95" spans="2:34" s="1087" customFormat="1" ht="24.75" thickBot="1" x14ac:dyDescent="0.45">
      <c r="B95" s="1091" t="s">
        <v>86</v>
      </c>
      <c r="C95" s="1090" t="str">
        <f>'2.Ieņēmumu aprēķins'!CB5 &amp; ", tkst. EUR"</f>
        <v>Nr.4. Veselības aprūpes un sociālās aprūpes integrētais modelis, tkst. EUR</v>
      </c>
      <c r="H95" s="1088"/>
      <c r="I95" s="1088"/>
      <c r="J95" s="1088"/>
      <c r="K95" s="1088"/>
      <c r="O95" s="1088"/>
      <c r="P95" s="1088"/>
      <c r="Q95" s="1088"/>
      <c r="R95" s="1088"/>
      <c r="V95" s="1088"/>
      <c r="W95" s="1088"/>
      <c r="X95" s="1088"/>
      <c r="Y95" s="1088"/>
      <c r="Z95" s="1089"/>
      <c r="AA95" s="1088"/>
    </row>
    <row r="96" spans="2:34" ht="48" thickBot="1" x14ac:dyDescent="0.3">
      <c r="B96" s="1086" t="s">
        <v>87</v>
      </c>
      <c r="C96" s="1211" t="s">
        <v>542</v>
      </c>
      <c r="D96" s="1212" t="s">
        <v>543</v>
      </c>
      <c r="E96" s="1379" t="s">
        <v>90</v>
      </c>
      <c r="F96" s="1379"/>
      <c r="G96" s="1379"/>
      <c r="H96" s="1379"/>
      <c r="I96" s="1380"/>
      <c r="J96" s="1380"/>
      <c r="K96" s="1083"/>
      <c r="L96" s="1379" t="str">
        <f>L78</f>
        <v>Maksājuma apmērs, %</v>
      </c>
      <c r="M96" s="1379"/>
      <c r="N96" s="1379"/>
      <c r="O96" s="1379"/>
      <c r="P96" s="1380"/>
      <c r="Q96" s="1380"/>
      <c r="R96" s="1373" t="s">
        <v>91</v>
      </c>
      <c r="S96" s="1390" t="str">
        <f>S78</f>
        <v>Ieņēmumu avota īpatsvars no kopsummas, %</v>
      </c>
      <c r="T96" s="1390"/>
      <c r="U96" s="1390"/>
      <c r="V96" s="1390"/>
      <c r="W96" s="1391"/>
      <c r="X96" s="1391"/>
      <c r="Y96" s="1373" t="s">
        <v>91</v>
      </c>
      <c r="Z96" s="1012"/>
      <c r="AB96" s="1375" t="s">
        <v>88</v>
      </c>
      <c r="AC96" s="1376"/>
      <c r="AD96" s="1376"/>
      <c r="AF96" s="1393" t="s">
        <v>89</v>
      </c>
      <c r="AG96" s="1393"/>
      <c r="AH96" s="1393"/>
    </row>
    <row r="97" spans="2:34" ht="45.6" customHeight="1" thickBot="1" x14ac:dyDescent="0.3">
      <c r="B97" s="1082" t="s">
        <v>94</v>
      </c>
      <c r="C97" s="1081" t="str">
        <f>$C$7</f>
        <v>Bāzes scenārijs</v>
      </c>
      <c r="D97" s="1080" t="s">
        <v>95</v>
      </c>
      <c r="E97" s="1079" t="str">
        <f t="shared" ref="E97:J97" si="6">E79</f>
        <v>Valsts pamatbudžets</v>
      </c>
      <c r="F97" s="1078" t="str">
        <f t="shared" si="6"/>
        <v>Pašvaldības budžets</v>
      </c>
      <c r="G97" s="1077" t="str">
        <f t="shared" si="6"/>
        <v>Speciālais VSA budžets</v>
      </c>
      <c r="H97" s="1076" t="str">
        <f t="shared" si="6"/>
        <v>ISA obligātā apdrošināšana</v>
      </c>
      <c r="I97" s="1075" t="str">
        <f t="shared" si="6"/>
        <v>Klienta maksājumi</v>
      </c>
      <c r="J97" s="1074" t="str">
        <f t="shared" si="6"/>
        <v>Veselības aprūpes komponente</v>
      </c>
      <c r="K97" s="1216" t="s">
        <v>91</v>
      </c>
      <c r="L97" s="1079" t="str">
        <f>L79</f>
        <v>Valsts pamatbudžets</v>
      </c>
      <c r="M97" s="1078" t="str">
        <f>M79</f>
        <v>Pašvaldības budžets</v>
      </c>
      <c r="N97" s="1077" t="str">
        <f>N79</f>
        <v>Speciālais VSA budžets</v>
      </c>
      <c r="O97" s="1076" t="str">
        <f>O79</f>
        <v>ISA obligātā apdrošināšana</v>
      </c>
      <c r="P97" s="1075" t="str">
        <f>P79</f>
        <v>Klienta maksājumi</v>
      </c>
      <c r="Q97" s="1074" t="str">
        <f>Q79</f>
        <v>Veselības aprūpes komponente</v>
      </c>
      <c r="R97" s="1374"/>
      <c r="S97" s="1079" t="str">
        <f>S79</f>
        <v>Valsts pamatbudžets</v>
      </c>
      <c r="T97" s="1078" t="str">
        <f>T79</f>
        <v>Pašvaldības budžets</v>
      </c>
      <c r="U97" s="1077" t="str">
        <f>U79</f>
        <v>Speciālais VSA budžets</v>
      </c>
      <c r="V97" s="1076" t="str">
        <f>V79</f>
        <v>ISA obligātā apdrošināšana</v>
      </c>
      <c r="W97" s="1075" t="str">
        <f>W79</f>
        <v>Klienta maksājumi</v>
      </c>
      <c r="X97" s="1074" t="str">
        <f>X79</f>
        <v>Veselības aprūpes komponente</v>
      </c>
      <c r="Y97" s="1374"/>
      <c r="Z97" s="1073" t="s">
        <v>102</v>
      </c>
      <c r="AB97" s="1073" t="str">
        <f>AB79</f>
        <v>Bāzes scenārijs</v>
      </c>
      <c r="AC97" s="1073" t="str">
        <f t="shared" ref="AC97:AD97" si="7">AC79</f>
        <v>Pesimistiskais scenārijs</v>
      </c>
      <c r="AD97" s="1073" t="str">
        <f t="shared" si="7"/>
        <v>Optimistiskais scenārijs</v>
      </c>
      <c r="AF97" s="1072" t="s">
        <v>103</v>
      </c>
      <c r="AG97" s="1071" t="s">
        <v>95</v>
      </c>
      <c r="AH97" s="1070" t="s">
        <v>104</v>
      </c>
    </row>
    <row r="98" spans="2:34" x14ac:dyDescent="0.25">
      <c r="B98" s="1040">
        <v>2025</v>
      </c>
      <c r="C98" s="1069">
        <f>'1.Kopsavilkums'!C98/1000</f>
        <v>247666.29042895813</v>
      </c>
      <c r="D98" s="1068">
        <f>'1.Kopsavilkums'!D98/1000</f>
        <v>247666.29042895813</v>
      </c>
      <c r="E98" s="1114">
        <f>'1.Kopsavilkums'!E98/1000</f>
        <v>73561.174230303965</v>
      </c>
      <c r="F98" s="1067">
        <f>'1.Kopsavilkums'!F98/1000</f>
        <v>62589.806448041891</v>
      </c>
      <c r="G98" s="1067">
        <f>'1.Kopsavilkums'!G98/1000</f>
        <v>0</v>
      </c>
      <c r="H98" s="1067">
        <f>'1.Kopsavilkums'!H98/1000</f>
        <v>6046.8680588607267</v>
      </c>
      <c r="I98" s="1067">
        <f>'1.Kopsavilkums'!I98/1000</f>
        <v>101368.80637636159</v>
      </c>
      <c r="J98" s="1066">
        <f>'1.Kopsavilkums'!J98/1000</f>
        <v>4099.6353153899681</v>
      </c>
      <c r="K98" s="1106">
        <f>'1.Kopsavilkums'!K98/1000</f>
        <v>1607.74481244</v>
      </c>
      <c r="L98" s="1062">
        <f>'1.Kopsavilkums'!L98</f>
        <v>9.9815807105414298E-3</v>
      </c>
      <c r="M98" s="1060">
        <f>'1.Kopsavilkums'!M98</f>
        <v>2.4003102329355656E-2</v>
      </c>
      <c r="N98" s="1061">
        <f>'1.Kopsavilkums'!N98</f>
        <v>0</v>
      </c>
      <c r="O98" s="1061">
        <f>'1.Kopsavilkums'!O98</f>
        <v>6.6700640984964157E-4</v>
      </c>
      <c r="P98" s="1064">
        <f>'1.Kopsavilkums'!P98</f>
        <v>0.85</v>
      </c>
      <c r="Q98" s="1094">
        <f>'1.Kopsavilkums'!Q98</f>
        <v>1</v>
      </c>
      <c r="R98" s="1113">
        <f>'1.Kopsavilkums'!R98</f>
        <v>2E-3</v>
      </c>
      <c r="S98" s="1062">
        <f>'1.Kopsavilkums'!S98</f>
        <v>0.29701730543505117</v>
      </c>
      <c r="T98" s="1060">
        <f>'1.Kopsavilkums'!T98</f>
        <v>0.25271831035073977</v>
      </c>
      <c r="U98" s="1061">
        <f>'1.Kopsavilkums'!U98</f>
        <v>0</v>
      </c>
      <c r="V98" s="1061">
        <f>'1.Kopsavilkums'!V98</f>
        <v>2.4415385914601247E-2</v>
      </c>
      <c r="W98" s="1059">
        <f>'1.Kopsavilkums'!W98</f>
        <v>0.40929593688665006</v>
      </c>
      <c r="X98" s="1094">
        <f>'1.Kopsavilkums'!X98</f>
        <v>1.6553061412957724E-2</v>
      </c>
      <c r="Y98" s="1113">
        <f>'1.Kopsavilkums'!Y98</f>
        <v>2E-3</v>
      </c>
      <c r="Z98" s="1026" t="str">
        <f>'1.Kopsavilkums'!Z98</f>
        <v>Segts</v>
      </c>
      <c r="AB98" s="1025">
        <f>'1.Kopsavilkums'!AB98/1000</f>
        <v>247666.29042895813</v>
      </c>
      <c r="AC98" s="1025">
        <f>'1.Kopsavilkums'!AC98/1000</f>
        <v>0</v>
      </c>
      <c r="AD98" s="1025">
        <f>'1.Kopsavilkums'!AD98/1000</f>
        <v>0</v>
      </c>
      <c r="AF98" s="1024">
        <f>'1.Kopsavilkums'!AF98/1000</f>
        <v>247666.29042895813</v>
      </c>
      <c r="AG98" s="1024">
        <f>'1.Kopsavilkums'!AG98/1000</f>
        <v>247666.29042895813</v>
      </c>
      <c r="AH98" s="1024">
        <f>'1.Kopsavilkums'!AH98/1000</f>
        <v>247666.29042895813</v>
      </c>
    </row>
    <row r="99" spans="2:34" x14ac:dyDescent="0.25">
      <c r="B99" s="1040">
        <v>2026</v>
      </c>
      <c r="C99" s="1053">
        <f>'1.Kopsavilkums'!C99/1000</f>
        <v>269035.36082638375</v>
      </c>
      <c r="D99" s="1052">
        <f>'1.Kopsavilkums'!D99/1000</f>
        <v>269035.36082638375</v>
      </c>
      <c r="E99" s="1111">
        <f>'1.Kopsavilkums'!E99/1000</f>
        <v>75679.359555858609</v>
      </c>
      <c r="F99" s="1055">
        <f>'1.Kopsavilkums'!F99/1000</f>
        <v>64392.072533850689</v>
      </c>
      <c r="G99" s="1055">
        <f>'1.Kopsavilkums'!G99/1000</f>
        <v>0</v>
      </c>
      <c r="H99" s="1055">
        <f>'1.Kopsavilkums'!H99/1000</f>
        <v>18929.702178608321</v>
      </c>
      <c r="I99" s="1055">
        <f>'1.Kopsavilkums'!I99/1000</f>
        <v>105848.35288936651</v>
      </c>
      <c r="J99" s="1054">
        <f>'1.Kopsavilkums'!J99/1000</f>
        <v>4185.8736686996208</v>
      </c>
      <c r="K99" s="1105">
        <f>'1.Kopsavilkums'!K99/1000</f>
        <v>1681.6662995040001</v>
      </c>
      <c r="L99" s="1046">
        <f>'1.Kopsavilkums'!L99</f>
        <v>9.9815807105414298E-3</v>
      </c>
      <c r="M99" s="1044">
        <f>'1.Kopsavilkums'!M99</f>
        <v>2.4003102329355659E-2</v>
      </c>
      <c r="N99" s="1045">
        <f>'1.Kopsavilkums'!N99</f>
        <v>0</v>
      </c>
      <c r="O99" s="1045">
        <f>'1.Kopsavilkums'!O99</f>
        <v>1.4643934461797349E-3</v>
      </c>
      <c r="P99" s="1048">
        <f>'1.Kopsavilkums'!P99</f>
        <v>0.85</v>
      </c>
      <c r="Q99" s="1093">
        <f>'1.Kopsavilkums'!Q99</f>
        <v>1</v>
      </c>
      <c r="R99" s="1113">
        <f>'1.Kopsavilkums'!R99</f>
        <v>2E-3</v>
      </c>
      <c r="S99" s="1046">
        <f>'1.Kopsavilkums'!S99</f>
        <v>0.28129893157314989</v>
      </c>
      <c r="T99" s="1044">
        <f>'1.Kopsavilkums'!T99</f>
        <v>0.23934427183125842</v>
      </c>
      <c r="U99" s="1045">
        <f>'1.Kopsavilkums'!U99</f>
        <v>0</v>
      </c>
      <c r="V99" s="1045">
        <f>'1.Kopsavilkums'!V99</f>
        <v>7.0361390861271203E-2</v>
      </c>
      <c r="W99" s="1043">
        <f>'1.Kopsavilkums'!W99</f>
        <v>0.3934365823296867</v>
      </c>
      <c r="X99" s="1093">
        <f>'1.Kopsavilkums'!X99</f>
        <v>1.5558823404633732E-2</v>
      </c>
      <c r="Y99" s="1113">
        <f>'1.Kopsavilkums'!Y99</f>
        <v>2E-3</v>
      </c>
      <c r="Z99" s="1026" t="str">
        <f>'1.Kopsavilkums'!Z99</f>
        <v>Segts</v>
      </c>
      <c r="AB99" s="1025">
        <f>'1.Kopsavilkums'!AB99/1000</f>
        <v>269035.36082638375</v>
      </c>
      <c r="AC99" s="1025">
        <f>'1.Kopsavilkums'!AC99/1000</f>
        <v>0</v>
      </c>
      <c r="AD99" s="1025">
        <f>'1.Kopsavilkums'!AD99/1000</f>
        <v>0</v>
      </c>
      <c r="AF99" s="1024">
        <f>'1.Kopsavilkums'!AF99/1000</f>
        <v>269035.36082638375</v>
      </c>
      <c r="AG99" s="1024">
        <f>'1.Kopsavilkums'!AG99/1000</f>
        <v>269035.36082638375</v>
      </c>
      <c r="AH99" s="1024">
        <f>'1.Kopsavilkums'!AH99/1000</f>
        <v>269035.36082638375</v>
      </c>
    </row>
    <row r="100" spans="2:34" x14ac:dyDescent="0.25">
      <c r="B100" s="1040">
        <v>2027</v>
      </c>
      <c r="C100" s="1053">
        <f>'1.Kopsavilkums'!C100/1000</f>
        <v>288841.57286472031</v>
      </c>
      <c r="D100" s="1052">
        <f>'1.Kopsavilkums'!D100/1000</f>
        <v>288841.57286472031</v>
      </c>
      <c r="E100" s="1111">
        <f>'1.Kopsavilkums'!E100/1000</f>
        <v>77784.423479603895</v>
      </c>
      <c r="F100" s="1055">
        <f>'1.Kopsavilkums'!F100/1000</f>
        <v>66183.174224743707</v>
      </c>
      <c r="G100" s="1055">
        <f>'1.Kopsavilkums'!G100/1000</f>
        <v>0</v>
      </c>
      <c r="H100" s="1055">
        <f>'1.Kopsavilkums'!H100/1000</f>
        <v>30293.451891749322</v>
      </c>
      <c r="I100" s="1055">
        <f>'1.Kopsavilkums'!I100/1000</f>
        <v>110329.85116295624</v>
      </c>
      <c r="J100" s="1054">
        <f>'1.Kopsavilkums'!J100/1000</f>
        <v>4250.6721056671076</v>
      </c>
      <c r="K100" s="1105">
        <f>'1.Kopsavilkums'!K100/1000</f>
        <v>1755.8490938640002</v>
      </c>
      <c r="L100" s="1046">
        <f>'1.Kopsavilkums'!L100</f>
        <v>9.9815807105414298E-3</v>
      </c>
      <c r="M100" s="1044">
        <f>'1.Kopsavilkums'!M100</f>
        <v>2.4003102329355656E-2</v>
      </c>
      <c r="N100" s="1045">
        <f>'1.Kopsavilkums'!N100</f>
        <v>0</v>
      </c>
      <c r="O100" s="1045">
        <f>'1.Kopsavilkums'!O100</f>
        <v>2.1115196724061135E-3</v>
      </c>
      <c r="P100" s="1048">
        <f>'1.Kopsavilkums'!P100</f>
        <v>0.85</v>
      </c>
      <c r="Q100" s="1093">
        <f>'1.Kopsavilkums'!Q100</f>
        <v>1</v>
      </c>
      <c r="R100" s="1041">
        <f>'1.Kopsavilkums'!R100</f>
        <v>2E-3</v>
      </c>
      <c r="S100" s="1046">
        <f>'1.Kopsavilkums'!S100</f>
        <v>0.26929788086992051</v>
      </c>
      <c r="T100" s="1044">
        <f>'1.Kopsavilkums'!T100</f>
        <v>0.22913313193921975</v>
      </c>
      <c r="U100" s="1045">
        <f>'1.Kopsavilkums'!U100</f>
        <v>0</v>
      </c>
      <c r="V100" s="1045">
        <f>'1.Kopsavilkums'!V100</f>
        <v>0.10487912661359637</v>
      </c>
      <c r="W100" s="1043">
        <f>'1.Kopsavilkums'!W100</f>
        <v>0.38197358527274572</v>
      </c>
      <c r="X100" s="1093">
        <f>'1.Kopsavilkums'!X100</f>
        <v>1.4716275304517613E-2</v>
      </c>
      <c r="Y100" s="1041">
        <f>'1.Kopsavilkums'!Y100</f>
        <v>2E-3</v>
      </c>
      <c r="Z100" s="1026" t="str">
        <f>'1.Kopsavilkums'!Z100</f>
        <v>Segts</v>
      </c>
      <c r="AB100" s="1025">
        <f>'1.Kopsavilkums'!AB100/1000</f>
        <v>288841.57286472031</v>
      </c>
      <c r="AC100" s="1025">
        <f>'1.Kopsavilkums'!AC100/1000</f>
        <v>0</v>
      </c>
      <c r="AD100" s="1025">
        <f>'1.Kopsavilkums'!AD100/1000</f>
        <v>0</v>
      </c>
      <c r="AF100" s="1024">
        <f>'1.Kopsavilkums'!AF100/1000</f>
        <v>288841.57286472031</v>
      </c>
      <c r="AG100" s="1024">
        <f>'1.Kopsavilkums'!AG100/1000</f>
        <v>288841.57286472031</v>
      </c>
      <c r="AH100" s="1024">
        <f>'1.Kopsavilkums'!AH100/1000</f>
        <v>288841.57286472031</v>
      </c>
    </row>
    <row r="101" spans="2:34" x14ac:dyDescent="0.25">
      <c r="B101" s="1040">
        <v>2028</v>
      </c>
      <c r="C101" s="1053">
        <f>'1.Kopsavilkums'!C101/1000</f>
        <v>309406.43445799971</v>
      </c>
      <c r="D101" s="1052">
        <f>'1.Kopsavilkums'!D101/1000</f>
        <v>309406.43445799971</v>
      </c>
      <c r="E101" s="1111">
        <f>'1.Kopsavilkums'!E101/1000</f>
        <v>79787.164512539675</v>
      </c>
      <c r="F101" s="1055">
        <f>'1.Kopsavilkums'!F101/1000</f>
        <v>67887.214092630456</v>
      </c>
      <c r="G101" s="1055">
        <f>'1.Kopsavilkums'!G101/1000</f>
        <v>0</v>
      </c>
      <c r="H101" s="1055">
        <f>'1.Kopsavilkums'!H101/1000</f>
        <v>42913.391194831544</v>
      </c>
      <c r="I101" s="1055">
        <f>'1.Kopsavilkums'!I101/1000</f>
        <v>114523.66342546223</v>
      </c>
      <c r="J101" s="1054">
        <f>'1.Kopsavilkums'!J101/1000</f>
        <v>4295.0012325357993</v>
      </c>
      <c r="K101" s="1105">
        <f>'1.Kopsavilkums'!K101/1000</f>
        <v>1827.6072143760002</v>
      </c>
      <c r="L101" s="1046">
        <f>'1.Kopsavilkums'!L101</f>
        <v>9.9815807105414298E-3</v>
      </c>
      <c r="M101" s="1044">
        <f>'1.Kopsavilkums'!M101</f>
        <v>2.4003102329355659E-2</v>
      </c>
      <c r="N101" s="1045">
        <f>'1.Kopsavilkums'!N101</f>
        <v>0</v>
      </c>
      <c r="O101" s="1045">
        <f>'1.Kopsavilkums'!O101</f>
        <v>2.7897965031631177E-3</v>
      </c>
      <c r="P101" s="1048">
        <f>'1.Kopsavilkums'!P101</f>
        <v>0.85</v>
      </c>
      <c r="Q101" s="1093">
        <f>'1.Kopsavilkums'!Q101</f>
        <v>1</v>
      </c>
      <c r="R101" s="1041">
        <f>'1.Kopsavilkums'!R101</f>
        <v>2E-3</v>
      </c>
      <c r="S101" s="1046">
        <f>'1.Kopsavilkums'!S101</f>
        <v>0.25787170409790028</v>
      </c>
      <c r="T101" s="1044">
        <f>'1.Kopsavilkums'!T101</f>
        <v>0.21941112573030797</v>
      </c>
      <c r="U101" s="1045">
        <f>'1.Kopsavilkums'!U101</f>
        <v>0</v>
      </c>
      <c r="V101" s="1045">
        <f>'1.Kopsavilkums'!V101</f>
        <v>0.13869585895976838</v>
      </c>
      <c r="W101" s="1043">
        <f>'1.Kopsavilkums'!W101</f>
        <v>0.37013988938555259</v>
      </c>
      <c r="X101" s="1093">
        <f>'1.Kopsavilkums'!X101</f>
        <v>1.3881421826470848E-2</v>
      </c>
      <c r="Y101" s="1041">
        <f>'1.Kopsavilkums'!Y101</f>
        <v>2E-3</v>
      </c>
      <c r="Z101" s="1026" t="str">
        <f>'1.Kopsavilkums'!Z101</f>
        <v>Segts</v>
      </c>
      <c r="AB101" s="1025">
        <f>'1.Kopsavilkums'!AB101/1000</f>
        <v>309406.43445799971</v>
      </c>
      <c r="AC101" s="1025">
        <f>'1.Kopsavilkums'!AC101/1000</f>
        <v>0</v>
      </c>
      <c r="AD101" s="1025">
        <f>'1.Kopsavilkums'!AD101/1000</f>
        <v>0</v>
      </c>
      <c r="AF101" s="1024">
        <f>'1.Kopsavilkums'!AF101/1000</f>
        <v>309406.43445799971</v>
      </c>
      <c r="AG101" s="1024">
        <f>'1.Kopsavilkums'!AG101/1000</f>
        <v>309406.43445799971</v>
      </c>
      <c r="AH101" s="1024">
        <f>'1.Kopsavilkums'!AH101/1000</f>
        <v>309406.43445799971</v>
      </c>
    </row>
    <row r="102" spans="2:34" x14ac:dyDescent="0.25">
      <c r="B102" s="1040">
        <v>2029</v>
      </c>
      <c r="C102" s="1053">
        <f>'1.Kopsavilkums'!C102/1000</f>
        <v>331982.77117743302</v>
      </c>
      <c r="D102" s="1052">
        <f>'1.Kopsavilkums'!D102/1000</f>
        <v>331982.77117743302</v>
      </c>
      <c r="E102" s="1111">
        <f>'1.Kopsavilkums'!E102/1000</f>
        <v>81894.060487904193</v>
      </c>
      <c r="F102" s="1055">
        <f>'1.Kopsavilkums'!F102/1000</f>
        <v>69679.874591650878</v>
      </c>
      <c r="G102" s="1055">
        <f>'1.Kopsavilkums'!G102/1000</f>
        <v>0</v>
      </c>
      <c r="H102" s="1055">
        <f>'1.Kopsavilkums'!H102/1000</f>
        <v>57059.915202970333</v>
      </c>
      <c r="I102" s="1055">
        <f>'1.Kopsavilkums'!I102/1000</f>
        <v>118992.76946848494</v>
      </c>
      <c r="J102" s="1054">
        <f>'1.Kopsavilkums'!J102/1000</f>
        <v>4356.1514264226771</v>
      </c>
      <c r="K102" s="1105">
        <f>'1.Kopsavilkums'!K102/1000</f>
        <v>1903.85901504</v>
      </c>
      <c r="L102" s="1046">
        <f>'1.Kopsavilkums'!L102</f>
        <v>9.9815807105414298E-3</v>
      </c>
      <c r="M102" s="1044">
        <f>'1.Kopsavilkums'!M102</f>
        <v>2.4003102329355663E-2</v>
      </c>
      <c r="N102" s="1045">
        <f>'1.Kopsavilkums'!N102</f>
        <v>0</v>
      </c>
      <c r="O102" s="1045">
        <f>'1.Kopsavilkums'!O102</f>
        <v>3.5016532642831075E-3</v>
      </c>
      <c r="P102" s="1048">
        <f>'1.Kopsavilkums'!P102</f>
        <v>0.85</v>
      </c>
      <c r="Q102" s="1093">
        <f>'1.Kopsavilkums'!Q102</f>
        <v>1</v>
      </c>
      <c r="R102" s="1041">
        <f>'1.Kopsavilkums'!R102</f>
        <v>2E-3</v>
      </c>
      <c r="S102" s="1046">
        <f>'1.Kopsavilkums'!S102</f>
        <v>0.24668165820007185</v>
      </c>
      <c r="T102" s="1044">
        <f>'1.Kopsavilkums'!T102</f>
        <v>0.20989003237884732</v>
      </c>
      <c r="U102" s="1045">
        <f>'1.Kopsavilkums'!U102</f>
        <v>0</v>
      </c>
      <c r="V102" s="1045">
        <f>'1.Kopsavilkums'!V102</f>
        <v>0.17187613381440758</v>
      </c>
      <c r="W102" s="1043">
        <f>'1.Kopsavilkums'!W102</f>
        <v>0.35843055664140933</v>
      </c>
      <c r="X102" s="1093">
        <f>'1.Kopsavilkums'!X102</f>
        <v>1.3121618965263919E-2</v>
      </c>
      <c r="Y102" s="1041">
        <f>'1.Kopsavilkums'!Y102</f>
        <v>2E-3</v>
      </c>
      <c r="Z102" s="1026" t="str">
        <f>'1.Kopsavilkums'!Z102</f>
        <v>Segts</v>
      </c>
      <c r="AB102" s="1025">
        <f>'1.Kopsavilkums'!AB102/1000</f>
        <v>331982.77117743302</v>
      </c>
      <c r="AC102" s="1025">
        <f>'1.Kopsavilkums'!AC102/1000</f>
        <v>0</v>
      </c>
      <c r="AD102" s="1025">
        <f>'1.Kopsavilkums'!AD102/1000</f>
        <v>0</v>
      </c>
      <c r="AF102" s="1024">
        <f>'1.Kopsavilkums'!AF102/1000</f>
        <v>331982.77117743302</v>
      </c>
      <c r="AG102" s="1024">
        <f>'1.Kopsavilkums'!AG102/1000</f>
        <v>331982.77117743302</v>
      </c>
      <c r="AH102" s="1024">
        <f>'1.Kopsavilkums'!AH102/1000</f>
        <v>331982.77117743302</v>
      </c>
    </row>
    <row r="103" spans="2:34" x14ac:dyDescent="0.25">
      <c r="B103" s="1040">
        <v>2030</v>
      </c>
      <c r="C103" s="1053">
        <f>'1.Kopsavilkums'!C103/1000</f>
        <v>356433.9223119301</v>
      </c>
      <c r="D103" s="1052">
        <f>'1.Kopsavilkums'!D103/1000</f>
        <v>356433.9223119301</v>
      </c>
      <c r="E103" s="1111">
        <f>'1.Kopsavilkums'!E103/1000</f>
        <v>84087.527828646227</v>
      </c>
      <c r="F103" s="1055">
        <f>'1.Kopsavilkums'!F103/1000</f>
        <v>71546.194668017852</v>
      </c>
      <c r="G103" s="1055">
        <f>'1.Kopsavilkums'!G103/1000</f>
        <v>0</v>
      </c>
      <c r="H103" s="1055">
        <f>'1.Kopsavilkums'!H103/1000</f>
        <v>72680.397823382213</v>
      </c>
      <c r="I103" s="1055">
        <f>'1.Kopsavilkums'!I103/1000</f>
        <v>123699.0299247716</v>
      </c>
      <c r="J103" s="1054">
        <f>'1.Kopsavilkums'!J103/1000</f>
        <v>4420.7720671121924</v>
      </c>
      <c r="K103" s="1105">
        <f>'1.Kopsavilkums'!K103/1000</f>
        <v>1984.6069159680003</v>
      </c>
      <c r="L103" s="1046">
        <f>'1.Kopsavilkums'!L103</f>
        <v>9.9815807105414298E-3</v>
      </c>
      <c r="M103" s="1044">
        <f>'1.Kopsavilkums'!M103</f>
        <v>2.4003102329355663E-2</v>
      </c>
      <c r="N103" s="1045">
        <f>'1.Kopsavilkums'!N103</f>
        <v>0</v>
      </c>
      <c r="O103" s="1045">
        <f>'1.Kopsavilkums'!O103</f>
        <v>4.2383659685658309E-3</v>
      </c>
      <c r="P103" s="1048">
        <f>'1.Kopsavilkums'!P103</f>
        <v>0.85</v>
      </c>
      <c r="Q103" s="1093">
        <f>'1.Kopsavilkums'!Q103</f>
        <v>1</v>
      </c>
      <c r="R103" s="1041">
        <f>'1.Kopsavilkums'!R103</f>
        <v>2E-3</v>
      </c>
      <c r="S103" s="1046">
        <f>'1.Kopsavilkums'!S103</f>
        <v>0.23591337009460547</v>
      </c>
      <c r="T103" s="1044">
        <f>'1.Kopsavilkums'!T103</f>
        <v>0.20072779325814227</v>
      </c>
      <c r="U103" s="1045">
        <f>'1.Kopsavilkums'!U103</f>
        <v>0</v>
      </c>
      <c r="V103" s="1045">
        <f>'1.Kopsavilkums'!V103</f>
        <v>0.203909878588314</v>
      </c>
      <c r="W103" s="1043">
        <f>'1.Kopsavilkums'!W103</f>
        <v>0.34704617653231518</v>
      </c>
      <c r="X103" s="1093">
        <f>'1.Kopsavilkums'!X103</f>
        <v>1.2402781526623023E-2</v>
      </c>
      <c r="Y103" s="1041">
        <f>'1.Kopsavilkums'!Y103</f>
        <v>2E-3</v>
      </c>
      <c r="Z103" s="1026" t="str">
        <f>'1.Kopsavilkums'!Z103</f>
        <v>Segts</v>
      </c>
      <c r="AB103" s="1025">
        <f>'1.Kopsavilkums'!AB103/1000</f>
        <v>356433.9223119301</v>
      </c>
      <c r="AC103" s="1025">
        <f>'1.Kopsavilkums'!AC103/1000</f>
        <v>0</v>
      </c>
      <c r="AD103" s="1025">
        <f>'1.Kopsavilkums'!AD103/1000</f>
        <v>0</v>
      </c>
      <c r="AF103" s="1024">
        <f>'1.Kopsavilkums'!AF103/1000</f>
        <v>356433.9223119301</v>
      </c>
      <c r="AG103" s="1024">
        <f>'1.Kopsavilkums'!AG103/1000</f>
        <v>356433.9223119301</v>
      </c>
      <c r="AH103" s="1024">
        <f>'1.Kopsavilkums'!AH103/1000</f>
        <v>356433.9223119301</v>
      </c>
    </row>
    <row r="104" spans="2:34" x14ac:dyDescent="0.25">
      <c r="B104" s="1040">
        <v>2031</v>
      </c>
      <c r="C104" s="1053">
        <f>'1.Kopsavilkums'!C104/1000</f>
        <v>382987.7299661584</v>
      </c>
      <c r="D104" s="1052">
        <f>'1.Kopsavilkums'!D104/1000</f>
        <v>382987.7299661584</v>
      </c>
      <c r="E104" s="1111">
        <f>'1.Kopsavilkums'!E104/1000</f>
        <v>86354.988925814672</v>
      </c>
      <c r="F104" s="1055">
        <f>'1.Kopsavilkums'!F104/1000</f>
        <v>73475.472615048944</v>
      </c>
      <c r="G104" s="1055">
        <f>'1.Kopsavilkums'!G104/1000</f>
        <v>0</v>
      </c>
      <c r="H104" s="1055">
        <f>'1.Kopsavilkums'!H104/1000</f>
        <v>89982.665598761858</v>
      </c>
      <c r="I104" s="1055">
        <f>'1.Kopsavilkums'!I104/1000</f>
        <v>128688.03597158866</v>
      </c>
      <c r="J104" s="1054">
        <f>'1.Kopsavilkums'!J104/1000</f>
        <v>4486.5668549442589</v>
      </c>
      <c r="K104" s="1105">
        <f>'1.Kopsavilkums'!K104/1000</f>
        <v>2069.9973350400001</v>
      </c>
      <c r="L104" s="1046">
        <f>'1.Kopsavilkums'!L104</f>
        <v>9.9815807105414298E-3</v>
      </c>
      <c r="M104" s="1044">
        <f>'1.Kopsavilkums'!M104</f>
        <v>2.4003102329355663E-2</v>
      </c>
      <c r="N104" s="1045">
        <f>'1.Kopsavilkums'!N104</f>
        <v>0</v>
      </c>
      <c r="O104" s="1045">
        <f>'1.Kopsavilkums'!O104</f>
        <v>5.0022595514255678E-3</v>
      </c>
      <c r="P104" s="1048">
        <f>'1.Kopsavilkums'!P104</f>
        <v>0.85</v>
      </c>
      <c r="Q104" s="1093">
        <f>'1.Kopsavilkums'!Q104</f>
        <v>1</v>
      </c>
      <c r="R104" s="1041">
        <f>'1.Kopsavilkums'!R104</f>
        <v>2E-3</v>
      </c>
      <c r="S104" s="1046">
        <f>'1.Kopsavilkums'!S104</f>
        <v>0.22547716850731794</v>
      </c>
      <c r="T104" s="1044">
        <f>'1.Kopsavilkums'!T104</f>
        <v>0.19184811122158246</v>
      </c>
      <c r="U104" s="1045">
        <f>'1.Kopsavilkums'!U104</f>
        <v>0</v>
      </c>
      <c r="V104" s="1045">
        <f>'1.Kopsavilkums'!V104</f>
        <v>0.2349492126202396</v>
      </c>
      <c r="W104" s="1043">
        <f>'1.Kopsavilkums'!W104</f>
        <v>0.33601085858014251</v>
      </c>
      <c r="X104" s="1093">
        <f>'1.Kopsavilkums'!X104</f>
        <v>1.1714649070717491E-2</v>
      </c>
      <c r="Y104" s="1041">
        <f>'1.Kopsavilkums'!Y104</f>
        <v>2E-3</v>
      </c>
      <c r="Z104" s="1026" t="str">
        <f>'1.Kopsavilkums'!Z104</f>
        <v>Segts</v>
      </c>
      <c r="AB104" s="1025">
        <f>'1.Kopsavilkums'!AB104/1000</f>
        <v>382987.7299661584</v>
      </c>
      <c r="AC104" s="1025">
        <f>'1.Kopsavilkums'!AC104/1000</f>
        <v>0</v>
      </c>
      <c r="AD104" s="1025">
        <f>'1.Kopsavilkums'!AD104/1000</f>
        <v>0</v>
      </c>
      <c r="AF104" s="1024">
        <f>'1.Kopsavilkums'!AF104/1000</f>
        <v>382987.7299661584</v>
      </c>
      <c r="AG104" s="1024">
        <f>'1.Kopsavilkums'!AG104/1000</f>
        <v>382987.7299661584</v>
      </c>
      <c r="AH104" s="1024">
        <f>'1.Kopsavilkums'!AH104/1000</f>
        <v>382987.7299661584</v>
      </c>
    </row>
    <row r="105" spans="2:34" x14ac:dyDescent="0.25">
      <c r="B105" s="1040">
        <v>2032</v>
      </c>
      <c r="C105" s="1053">
        <f>'1.Kopsavilkums'!C105/1000</f>
        <v>412140.24555104645</v>
      </c>
      <c r="D105" s="1052">
        <f>'1.Kopsavilkums'!D105/1000</f>
        <v>412140.24555104645</v>
      </c>
      <c r="E105" s="1111">
        <f>'1.Kopsavilkums'!E105/1000</f>
        <v>88695.721348784195</v>
      </c>
      <c r="F105" s="1055">
        <f>'1.Kopsavilkums'!F105/1000</f>
        <v>75467.093749883468</v>
      </c>
      <c r="G105" s="1055">
        <f>'1.Kopsavilkums'!G105/1000</f>
        <v>0</v>
      </c>
      <c r="H105" s="1055">
        <f>'1.Kopsavilkums'!H105/1000</f>
        <v>109417.28077092247</v>
      </c>
      <c r="I105" s="1055">
        <f>'1.Kopsavilkums'!I105/1000</f>
        <v>134005.53952065617</v>
      </c>
      <c r="J105" s="1054">
        <f>'1.Kopsavilkums'!J105/1000</f>
        <v>4554.6101608001427</v>
      </c>
      <c r="K105" s="1105">
        <f>'1.Kopsavilkums'!K105/1000</f>
        <v>2159.1451446719998</v>
      </c>
      <c r="L105" s="1046">
        <f>'1.Kopsavilkums'!L105</f>
        <v>9.9815807105414281E-3</v>
      </c>
      <c r="M105" s="1044">
        <f>'1.Kopsavilkums'!M105</f>
        <v>2.4003102329355663E-2</v>
      </c>
      <c r="N105" s="1045">
        <f>'1.Kopsavilkums'!N105</f>
        <v>0</v>
      </c>
      <c r="O105" s="1045">
        <f>'1.Kopsavilkums'!O105</f>
        <v>5.8151895008146538E-3</v>
      </c>
      <c r="P105" s="1048">
        <f>'1.Kopsavilkums'!P105</f>
        <v>0.85</v>
      </c>
      <c r="Q105" s="1093">
        <f>'1.Kopsavilkums'!Q105</f>
        <v>1</v>
      </c>
      <c r="R105" s="1041">
        <f>'1.Kopsavilkums'!R105</f>
        <v>2E-3</v>
      </c>
      <c r="S105" s="1046">
        <f>'1.Kopsavilkums'!S105</f>
        <v>0.21520761999400181</v>
      </c>
      <c r="T105" s="1044">
        <f>'1.Kopsavilkums'!T105</f>
        <v>0.18311022659042006</v>
      </c>
      <c r="U105" s="1045">
        <f>'1.Kopsavilkums'!U105</f>
        <v>0</v>
      </c>
      <c r="V105" s="1045">
        <f>'1.Kopsavilkums'!V105</f>
        <v>0.26548555243525807</v>
      </c>
      <c r="W105" s="1043">
        <f>'1.Kopsavilkums'!W105</f>
        <v>0.32514548376969565</v>
      </c>
      <c r="X105" s="1093">
        <f>'1.Kopsavilkums'!X105</f>
        <v>1.1051117210624418E-2</v>
      </c>
      <c r="Y105" s="1041">
        <f>'1.Kopsavilkums'!Y105</f>
        <v>2E-3</v>
      </c>
      <c r="Z105" s="1026" t="str">
        <f>'1.Kopsavilkums'!Z105</f>
        <v>Segts</v>
      </c>
      <c r="AB105" s="1025">
        <f>'1.Kopsavilkums'!AB105/1000</f>
        <v>412140.24555104645</v>
      </c>
      <c r="AC105" s="1025">
        <f>'1.Kopsavilkums'!AC105/1000</f>
        <v>0</v>
      </c>
      <c r="AD105" s="1025">
        <f>'1.Kopsavilkums'!AD105/1000</f>
        <v>0</v>
      </c>
      <c r="AF105" s="1024">
        <f>'1.Kopsavilkums'!AF105/1000</f>
        <v>412140.24555104645</v>
      </c>
      <c r="AG105" s="1024">
        <f>'1.Kopsavilkums'!AG105/1000</f>
        <v>412140.24555104645</v>
      </c>
      <c r="AH105" s="1024">
        <f>'1.Kopsavilkums'!AH105/1000</f>
        <v>412140.24555104645</v>
      </c>
    </row>
    <row r="106" spans="2:34" x14ac:dyDescent="0.25">
      <c r="B106" s="1040">
        <v>2033</v>
      </c>
      <c r="C106" s="1053">
        <f>'1.Kopsavilkums'!C106/1000</f>
        <v>442651.70155537542</v>
      </c>
      <c r="D106" s="1052">
        <f>'1.Kopsavilkums'!D106/1000</f>
        <v>442651.70155537542</v>
      </c>
      <c r="E106" s="1111">
        <f>'1.Kopsavilkums'!E106/1000</f>
        <v>91032.68164532521</v>
      </c>
      <c r="F106" s="1055">
        <f>'1.Kopsavilkums'!F106/1000</f>
        <v>77455.505356518814</v>
      </c>
      <c r="G106" s="1055">
        <f>'1.Kopsavilkums'!G106/1000</f>
        <v>0</v>
      </c>
      <c r="H106" s="1055">
        <f>'1.Kopsavilkums'!H106/1000</f>
        <v>130117.40981776285</v>
      </c>
      <c r="I106" s="1055">
        <f>'1.Kopsavilkums'!I106/1000</f>
        <v>139423.67258719334</v>
      </c>
      <c r="J106" s="1054">
        <f>'1.Kopsavilkums'!J106/1000</f>
        <v>4622.4321485751207</v>
      </c>
      <c r="K106" s="1105">
        <f>'1.Kopsavilkums'!K106/1000</f>
        <v>2248.9225828080002</v>
      </c>
      <c r="L106" s="1046">
        <f>'1.Kopsavilkums'!L106</f>
        <v>9.9815807105414264E-3</v>
      </c>
      <c r="M106" s="1044">
        <f>'1.Kopsavilkums'!M106</f>
        <v>2.4003102329355659E-2</v>
      </c>
      <c r="N106" s="1045">
        <f>'1.Kopsavilkums'!N106</f>
        <v>0</v>
      </c>
      <c r="O106" s="1045">
        <f>'1.Kopsavilkums'!O106</f>
        <v>6.6343098149522998E-3</v>
      </c>
      <c r="P106" s="1048">
        <f>'1.Kopsavilkums'!P106</f>
        <v>0.85</v>
      </c>
      <c r="Q106" s="1093">
        <f>'1.Kopsavilkums'!Q106</f>
        <v>1</v>
      </c>
      <c r="R106" s="1041">
        <f>'1.Kopsavilkums'!R106</f>
        <v>2E-3</v>
      </c>
      <c r="S106" s="1046">
        <f>'1.Kopsavilkums'!S106</f>
        <v>0.20565307063196073</v>
      </c>
      <c r="T106" s="1044">
        <f>'1.Kopsavilkums'!T106</f>
        <v>0.17498070172182359</v>
      </c>
      <c r="U106" s="1045">
        <f>'1.Kopsavilkums'!U106</f>
        <v>0</v>
      </c>
      <c r="V106" s="1045">
        <f>'1.Kopsavilkums'!V106</f>
        <v>0.29394986930031097</v>
      </c>
      <c r="W106" s="1043">
        <f>'1.Kopsavilkums'!W106</f>
        <v>0.31497376401647365</v>
      </c>
      <c r="X106" s="1093">
        <f>'1.Kopsavilkums'!X106</f>
        <v>1.0442594329430942E-2</v>
      </c>
      <c r="Y106" s="1041">
        <f>'1.Kopsavilkums'!Y106</f>
        <v>2E-3</v>
      </c>
      <c r="Z106" s="1026" t="str">
        <f>'1.Kopsavilkums'!Z106</f>
        <v>Segts</v>
      </c>
      <c r="AB106" s="1025">
        <f>'1.Kopsavilkums'!AB106/1000</f>
        <v>442651.70155537542</v>
      </c>
      <c r="AC106" s="1025">
        <f>'1.Kopsavilkums'!AC106/1000</f>
        <v>0</v>
      </c>
      <c r="AD106" s="1025">
        <f>'1.Kopsavilkums'!AD106/1000</f>
        <v>0</v>
      </c>
      <c r="AF106" s="1024">
        <f>'1.Kopsavilkums'!AF106/1000</f>
        <v>442651.70155537542</v>
      </c>
      <c r="AG106" s="1024">
        <f>'1.Kopsavilkums'!AG106/1000</f>
        <v>442651.70155537542</v>
      </c>
      <c r="AH106" s="1024">
        <f>'1.Kopsavilkums'!AH106/1000</f>
        <v>442651.70155537542</v>
      </c>
    </row>
    <row r="107" spans="2:34" x14ac:dyDescent="0.25">
      <c r="B107" s="1040">
        <v>2034</v>
      </c>
      <c r="C107" s="1053">
        <f>'1.Kopsavilkums'!C107/1000</f>
        <v>475000.86246407341</v>
      </c>
      <c r="D107" s="1052">
        <f>'1.Kopsavilkums'!D107/1000</f>
        <v>475000.86246407341</v>
      </c>
      <c r="E107" s="1111">
        <f>'1.Kopsavilkums'!E107/1000</f>
        <v>93370.09629211128</v>
      </c>
      <c r="F107" s="1055">
        <f>'1.Kopsavilkums'!F107/1000</f>
        <v>79444.303548797936</v>
      </c>
      <c r="G107" s="1055">
        <f>'1.Kopsavilkums'!G107/1000</f>
        <v>0</v>
      </c>
      <c r="H107" s="1055">
        <f>'1.Kopsavilkums'!H107/1000</f>
        <v>152463.68300830119</v>
      </c>
      <c r="I107" s="1055">
        <f>'1.Kopsavilkums'!I107/1000</f>
        <v>145031.7465437889</v>
      </c>
      <c r="J107" s="1054">
        <f>'1.Kopsavilkums'!J107/1000</f>
        <v>4691.0330710740654</v>
      </c>
      <c r="K107" s="1105">
        <f>'1.Kopsavilkums'!K107/1000</f>
        <v>2341.3134122880006</v>
      </c>
      <c r="L107" s="1046">
        <f>'1.Kopsavilkums'!L107</f>
        <v>9.9815807105414281E-3</v>
      </c>
      <c r="M107" s="1044">
        <f>'1.Kopsavilkums'!M107</f>
        <v>2.4003102329355659E-2</v>
      </c>
      <c r="N107" s="1045">
        <f>'1.Kopsavilkums'!N107</f>
        <v>0</v>
      </c>
      <c r="O107" s="1045">
        <f>'1.Kopsavilkums'!O107</f>
        <v>7.4667080657844949E-3</v>
      </c>
      <c r="P107" s="1048">
        <f>'1.Kopsavilkums'!P107</f>
        <v>0.85</v>
      </c>
      <c r="Q107" s="1093">
        <f>'1.Kopsavilkums'!Q107</f>
        <v>1</v>
      </c>
      <c r="R107" s="1041">
        <f>'1.Kopsavilkums'!R107</f>
        <v>2E-3</v>
      </c>
      <c r="S107" s="1046">
        <f>'1.Kopsavilkums'!S107</f>
        <v>0.19656826686114345</v>
      </c>
      <c r="T107" s="1044">
        <f>'1.Kopsavilkums'!T107</f>
        <v>0.16725086168618628</v>
      </c>
      <c r="U107" s="1045">
        <f>'1.Kopsavilkums'!U107</f>
        <v>0</v>
      </c>
      <c r="V107" s="1045">
        <f>'1.Kopsavilkums'!V107</f>
        <v>0.3209755919544941</v>
      </c>
      <c r="W107" s="1043">
        <f>'1.Kopsavilkums'!W107</f>
        <v>0.30532943833287957</v>
      </c>
      <c r="X107" s="1093">
        <f>'1.Kopsavilkums'!X107</f>
        <v>9.8758411652965592E-3</v>
      </c>
      <c r="Y107" s="1041">
        <f>'1.Kopsavilkums'!Y107</f>
        <v>2E-3</v>
      </c>
      <c r="Z107" s="1026" t="str">
        <f>'1.Kopsavilkums'!Z107</f>
        <v>Segts</v>
      </c>
      <c r="AB107" s="1025">
        <f>'1.Kopsavilkums'!AB107/1000</f>
        <v>475000.86246407341</v>
      </c>
      <c r="AC107" s="1025">
        <f>'1.Kopsavilkums'!AC107/1000</f>
        <v>0</v>
      </c>
      <c r="AD107" s="1025">
        <f>'1.Kopsavilkums'!AD107/1000</f>
        <v>0</v>
      </c>
      <c r="AF107" s="1024">
        <f>'1.Kopsavilkums'!AF107/1000</f>
        <v>475000.86246407341</v>
      </c>
      <c r="AG107" s="1024">
        <f>'1.Kopsavilkums'!AG107/1000</f>
        <v>475000.86246407341</v>
      </c>
      <c r="AH107" s="1024">
        <f>'1.Kopsavilkums'!AH107/1000</f>
        <v>475000.86246407341</v>
      </c>
    </row>
    <row r="108" spans="2:34" x14ac:dyDescent="0.25">
      <c r="B108" s="1040">
        <v>2035</v>
      </c>
      <c r="C108" s="1053">
        <f>'1.Kopsavilkums'!C108/1000</f>
        <v>509264.89018597902</v>
      </c>
      <c r="D108" s="1052">
        <f>'1.Kopsavilkums'!D108/1000</f>
        <v>509264.89018597902</v>
      </c>
      <c r="E108" s="1109">
        <f>'1.Kopsavilkums'!E108/1000</f>
        <v>95707.730584900986</v>
      </c>
      <c r="F108" s="1051">
        <f>'1.Kopsavilkums'!F108/1000</f>
        <v>81433.288627719361</v>
      </c>
      <c r="G108" s="1051">
        <f>'1.Kopsavilkums'!G108/1000</f>
        <v>0</v>
      </c>
      <c r="H108" s="1051">
        <f>'1.Kopsavilkums'!H108/1000</f>
        <v>176568.86235848183</v>
      </c>
      <c r="I108" s="1051">
        <f>'1.Kopsavilkums'!I108/1000</f>
        <v>150796.76990487243</v>
      </c>
      <c r="J108" s="1050">
        <f>'1.Kopsavilkums'!J108/1000</f>
        <v>4758.2387100044471</v>
      </c>
      <c r="K108" s="1105">
        <f>'1.Kopsavilkums'!K108/1000</f>
        <v>2437.63047216</v>
      </c>
      <c r="L108" s="1046">
        <f>'1.Kopsavilkums'!L108</f>
        <v>9.9815807105414264E-3</v>
      </c>
      <c r="M108" s="1044">
        <f>'1.Kopsavilkums'!M108</f>
        <v>2.4003102329355659E-2</v>
      </c>
      <c r="N108" s="1045">
        <f>'1.Kopsavilkums'!N108</f>
        <v>0</v>
      </c>
      <c r="O108" s="1045">
        <f>'1.Kopsavilkums'!O108</f>
        <v>8.3113394928969013E-3</v>
      </c>
      <c r="P108" s="1048">
        <f>'1.Kopsavilkums'!P108</f>
        <v>0.85</v>
      </c>
      <c r="Q108" s="1093">
        <f>'1.Kopsavilkums'!Q108</f>
        <v>1</v>
      </c>
      <c r="R108" s="1041">
        <f>'1.Kopsavilkums'!R108</f>
        <v>2E-3</v>
      </c>
      <c r="S108" s="1046">
        <f>'1.Kopsavilkums'!S108</f>
        <v>0.18793310206393646</v>
      </c>
      <c r="T108" s="1044">
        <f>'1.Kopsavilkums'!T108</f>
        <v>0.15990359869100862</v>
      </c>
      <c r="U108" s="1045">
        <f>'1.Kopsavilkums'!U108</f>
        <v>0</v>
      </c>
      <c r="V108" s="1045">
        <f>'1.Kopsavilkums'!V108</f>
        <v>0.34671320517304943</v>
      </c>
      <c r="W108" s="1043">
        <f>'1.Kopsavilkums'!W108</f>
        <v>0.29610674682443311</v>
      </c>
      <c r="X108" s="1093">
        <f>'1.Kopsavilkums'!X108</f>
        <v>9.3433472475724384E-3</v>
      </c>
      <c r="Y108" s="1041">
        <f>'1.Kopsavilkums'!Y108</f>
        <v>2E-3</v>
      </c>
      <c r="Z108" s="1026" t="str">
        <f>'1.Kopsavilkums'!Z108</f>
        <v>Segts</v>
      </c>
      <c r="AB108" s="1025">
        <f>'1.Kopsavilkums'!AB108/1000</f>
        <v>509264.89018597902</v>
      </c>
      <c r="AC108" s="1025">
        <f>'1.Kopsavilkums'!AC108/1000</f>
        <v>0</v>
      </c>
      <c r="AD108" s="1025">
        <f>'1.Kopsavilkums'!AD108/1000</f>
        <v>0</v>
      </c>
      <c r="AF108" s="1024">
        <f>'1.Kopsavilkums'!AF108/1000</f>
        <v>509264.89018597902</v>
      </c>
      <c r="AG108" s="1024">
        <f>'1.Kopsavilkums'!AG108/1000</f>
        <v>509264.89018597902</v>
      </c>
      <c r="AH108" s="1024">
        <f>'1.Kopsavilkums'!AH108/1000</f>
        <v>509264.89018597902</v>
      </c>
    </row>
    <row r="109" spans="2:34" x14ac:dyDescent="0.25">
      <c r="B109" s="1040">
        <v>2040</v>
      </c>
      <c r="C109" s="1053">
        <f>'1.Kopsavilkums'!C109/1000</f>
        <v>692270.08468530083</v>
      </c>
      <c r="D109" s="1052">
        <f>'1.Kopsavilkums'!D109/1000</f>
        <v>692270.08468530083</v>
      </c>
      <c r="E109" s="1109">
        <f>'1.Kopsavilkums'!E109/1000</f>
        <v>107414.31688959173</v>
      </c>
      <c r="F109" s="1051">
        <f>'1.Kopsavilkums'!F109/1000</f>
        <v>91393.882360004383</v>
      </c>
      <c r="G109" s="1051">
        <f>'1.Kopsavilkums'!G109/1000</f>
        <v>0</v>
      </c>
      <c r="H109" s="1051">
        <f>'1.Kopsavilkums'!H109/1000</f>
        <v>307913.64979644975</v>
      </c>
      <c r="I109" s="1051">
        <f>'1.Kopsavilkums'!I109/1000</f>
        <v>180453.00119266481</v>
      </c>
      <c r="J109" s="1050">
        <f>'1.Kopsavilkums'!J109/1000</f>
        <v>5095.234446590197</v>
      </c>
      <c r="K109" s="1105">
        <f>'1.Kopsavilkums'!K109/1000</f>
        <v>2944.1885642400002</v>
      </c>
      <c r="L109" s="1046">
        <f>'1.Kopsavilkums'!L109</f>
        <v>9.9815807105414281E-3</v>
      </c>
      <c r="M109" s="1044">
        <f>'1.Kopsavilkums'!M109</f>
        <v>2.4003102329355659E-2</v>
      </c>
      <c r="N109" s="1045">
        <f>'1.Kopsavilkums'!N109</f>
        <v>0</v>
      </c>
      <c r="O109" s="1045">
        <f>'1.Kopsavilkums'!O109</f>
        <v>1.2150273333875708E-2</v>
      </c>
      <c r="P109" s="1048">
        <f>'1.Kopsavilkums'!P109</f>
        <v>0.85</v>
      </c>
      <c r="Q109" s="1093">
        <f>'1.Kopsavilkums'!Q109</f>
        <v>1</v>
      </c>
      <c r="R109" s="1041">
        <f>'1.Kopsavilkums'!R109</f>
        <v>2E-3</v>
      </c>
      <c r="S109" s="1046">
        <f>'1.Kopsavilkums'!S109</f>
        <v>0.1551624420379529</v>
      </c>
      <c r="T109" s="1044">
        <f>'1.Kopsavilkums'!T109</f>
        <v>0.13202055726783449</v>
      </c>
      <c r="U109" s="1045">
        <f>'1.Kopsavilkums'!U109</f>
        <v>0</v>
      </c>
      <c r="V109" s="1045">
        <f>'1.Kopsavilkums'!V109</f>
        <v>0.44478832266228041</v>
      </c>
      <c r="W109" s="1043">
        <f>'1.Kopsavilkums'!W109</f>
        <v>0.26066849512166479</v>
      </c>
      <c r="X109" s="1093">
        <f>'1.Kopsavilkums'!X109</f>
        <v>7.3601829102675157E-3</v>
      </c>
      <c r="Y109" s="1041">
        <f>'1.Kopsavilkums'!Y109</f>
        <v>2E-3</v>
      </c>
      <c r="Z109" s="1026" t="str">
        <f>'1.Kopsavilkums'!Z109</f>
        <v>Segts</v>
      </c>
      <c r="AB109" s="1025">
        <f>'1.Kopsavilkums'!AB109/1000</f>
        <v>692270.08468530083</v>
      </c>
      <c r="AC109" s="1025">
        <f>'1.Kopsavilkums'!AC109/1000</f>
        <v>0</v>
      </c>
      <c r="AD109" s="1025">
        <f>'1.Kopsavilkums'!AD109/1000</f>
        <v>0</v>
      </c>
      <c r="AF109" s="1024">
        <f>'1.Kopsavilkums'!AF109/1000</f>
        <v>692270.08468530083</v>
      </c>
      <c r="AG109" s="1024">
        <f>'1.Kopsavilkums'!AG109/1000</f>
        <v>692270.08468530083</v>
      </c>
      <c r="AH109" s="1024">
        <f>'1.Kopsavilkums'!AH109/1000</f>
        <v>692270.08468530083</v>
      </c>
    </row>
    <row r="110" spans="2:34" ht="15.75" thickBot="1" x14ac:dyDescent="0.3">
      <c r="B110" s="1040">
        <v>2045</v>
      </c>
      <c r="C110" s="1039">
        <f>'1.Kopsavilkums'!C110/1000</f>
        <v>943201.37268427166</v>
      </c>
      <c r="D110" s="1038">
        <f>'1.Kopsavilkums'!D110/1000</f>
        <v>943201.37268427166</v>
      </c>
      <c r="E110" s="1107">
        <f>'1.Kopsavilkums'!E110/1000</f>
        <v>119692.6771304382</v>
      </c>
      <c r="F110" s="1037">
        <f>'1.Kopsavilkums'!F110/1000</f>
        <v>101840.97213276831</v>
      </c>
      <c r="G110" s="1037">
        <f>'1.Kopsavilkums'!G110/1000</f>
        <v>0</v>
      </c>
      <c r="H110" s="1037">
        <f>'1.Kopsavilkums'!H110/1000</f>
        <v>503293.88526712399</v>
      </c>
      <c r="I110" s="1037">
        <f>'1.Kopsavilkums'!I110/1000</f>
        <v>212925.39570292601</v>
      </c>
      <c r="J110" s="1036">
        <f>'1.Kopsavilkums'!J110/1000</f>
        <v>5448.4424510151648</v>
      </c>
      <c r="K110" s="1103">
        <f>'1.Kopsavilkums'!K110/1000</f>
        <v>3489.4558906080006</v>
      </c>
      <c r="L110" s="1032">
        <f>'1.Kopsavilkums'!L110</f>
        <v>9.9815807105414281E-3</v>
      </c>
      <c r="M110" s="1030">
        <f>'1.Kopsavilkums'!M110</f>
        <v>2.4003102329355666E-2</v>
      </c>
      <c r="N110" s="1031">
        <f>'1.Kopsavilkums'!N110</f>
        <v>0</v>
      </c>
      <c r="O110" s="1031">
        <f>'1.Kopsavilkums'!O110</f>
        <v>1.7049450643239147E-2</v>
      </c>
      <c r="P110" s="1034">
        <f>'1.Kopsavilkums'!P110</f>
        <v>0.85</v>
      </c>
      <c r="Q110" s="1092">
        <f>'1.Kopsavilkums'!Q110</f>
        <v>1</v>
      </c>
      <c r="R110" s="1027">
        <f>'1.Kopsavilkums'!R110</f>
        <v>2E-3</v>
      </c>
      <c r="S110" s="1032">
        <f>'1.Kopsavilkums'!S110</f>
        <v>0.12690044840562828</v>
      </c>
      <c r="T110" s="1030">
        <f>'1.Kopsavilkums'!T110</f>
        <v>0.10797373189029345</v>
      </c>
      <c r="U110" s="1031">
        <f>'1.Kopsavilkums'!U110</f>
        <v>0</v>
      </c>
      <c r="V110" s="1031">
        <f>'1.Kopsavilkums'!V110</f>
        <v>0.53360173112852027</v>
      </c>
      <c r="W110" s="1029">
        <f>'1.Kopsavilkums'!W110</f>
        <v>0.22574754646185285</v>
      </c>
      <c r="X110" s="1092">
        <f>'1.Kopsavilkums'!X110</f>
        <v>5.7765421137051113E-3</v>
      </c>
      <c r="Y110" s="1027">
        <f>'1.Kopsavilkums'!Y110</f>
        <v>2E-3</v>
      </c>
      <c r="Z110" s="1026" t="str">
        <f>'1.Kopsavilkums'!Z110</f>
        <v>Segts</v>
      </c>
      <c r="AB110" s="1025">
        <f>'1.Kopsavilkums'!AB110/1000</f>
        <v>943201.37268427166</v>
      </c>
      <c r="AC110" s="1025">
        <f>'1.Kopsavilkums'!AC110/1000</f>
        <v>0</v>
      </c>
      <c r="AD110" s="1025">
        <f>'1.Kopsavilkums'!AD110/1000</f>
        <v>0</v>
      </c>
      <c r="AF110" s="1024">
        <f>'1.Kopsavilkums'!AF110/1000</f>
        <v>943201.37268427166</v>
      </c>
      <c r="AG110" s="1024">
        <f>'1.Kopsavilkums'!AG110/1000</f>
        <v>943201.37268427166</v>
      </c>
      <c r="AH110" s="1024">
        <f>'1.Kopsavilkums'!AH110/1000</f>
        <v>943201.37268427166</v>
      </c>
    </row>
  </sheetData>
  <mergeCells count="44">
    <mergeCell ref="B1:E1"/>
    <mergeCell ref="E6:J6"/>
    <mergeCell ref="L6:Q6"/>
    <mergeCell ref="R6:R7"/>
    <mergeCell ref="S6:X6"/>
    <mergeCell ref="K6:K7"/>
    <mergeCell ref="Y6:Y7"/>
    <mergeCell ref="AB6:AD6"/>
    <mergeCell ref="AF6:AH6"/>
    <mergeCell ref="E24:J24"/>
    <mergeCell ref="L24:Q24"/>
    <mergeCell ref="R24:R25"/>
    <mergeCell ref="S24:X24"/>
    <mergeCell ref="Y24:Y25"/>
    <mergeCell ref="AB24:AD24"/>
    <mergeCell ref="AF24:AH24"/>
    <mergeCell ref="E42:J42"/>
    <mergeCell ref="L42:Q42"/>
    <mergeCell ref="R42:R43"/>
    <mergeCell ref="S42:X42"/>
    <mergeCell ref="Y42:Y43"/>
    <mergeCell ref="AB42:AD42"/>
    <mergeCell ref="AF42:AH42"/>
    <mergeCell ref="AB60:AD60"/>
    <mergeCell ref="AF60:AH60"/>
    <mergeCell ref="E78:J78"/>
    <mergeCell ref="L78:Q78"/>
    <mergeCell ref="R78:R79"/>
    <mergeCell ref="S78:X78"/>
    <mergeCell ref="Y78:Y79"/>
    <mergeCell ref="AB78:AD78"/>
    <mergeCell ref="AF78:AH78"/>
    <mergeCell ref="E60:J60"/>
    <mergeCell ref="L60:Q60"/>
    <mergeCell ref="R60:R61"/>
    <mergeCell ref="S60:X60"/>
    <mergeCell ref="Y60:Y61"/>
    <mergeCell ref="AB96:AD96"/>
    <mergeCell ref="AF96:AH96"/>
    <mergeCell ref="E96:J96"/>
    <mergeCell ref="L96:Q96"/>
    <mergeCell ref="R96:R97"/>
    <mergeCell ref="S96:X96"/>
    <mergeCell ref="Y96:Y97"/>
  </mergeCells>
  <conditionalFormatting sqref="D25 D43 D61 D79 D97">
    <cfRule type="expression" dxfId="3" priority="4" stopIfTrue="1">
      <formula>$AG$7="your_condition"</formula>
    </cfRule>
    <cfRule type="expression" dxfId="2" priority="5">
      <formula>$D$7="your_condition"</formula>
    </cfRule>
    <cfRule type="expression" priority="6">
      <formula>D25="your_condition"</formula>
    </cfRule>
  </conditionalFormatting>
  <conditionalFormatting sqref="D7">
    <cfRule type="expression" dxfId="1" priority="1" stopIfTrue="1">
      <formula>$AG$7="your_condition"</formula>
    </cfRule>
    <cfRule type="expression" dxfId="0" priority="2">
      <formula>$D$7="your_condition"</formula>
    </cfRule>
    <cfRule type="expression" priority="3">
      <formula>D7="your_condition"</formula>
    </cfRule>
  </conditionalFormatting>
  <dataValidations count="1">
    <dataValidation type="list" allowBlank="1" showInputMessage="1" showErrorMessage="1" sqref="D97 D79 D25 D43 D61" xr:uid="{4958FAE5-A0DD-4B02-8E28-64BD09DB8C1C}">
      <formula1>$AF$7:$AH$7</formula1>
    </dataValidation>
  </dataValidations>
  <hyperlinks>
    <hyperlink ref="B1" location="'Satura rādītājs'!A1" display="ATGRIEZTIES UZ SATURA RĀDĪTĀJU" xr:uid="{F2C9322C-457C-4360-AD66-5DC68244F909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92394-2066-487B-8638-42D54AD25939}">
  <sheetPr>
    <outlinePr summaryBelow="0"/>
  </sheetPr>
  <dimension ref="A1:EN489"/>
  <sheetViews>
    <sheetView zoomScale="80" zoomScaleNormal="80" workbookViewId="0">
      <pane xSplit="4" ySplit="10" topLeftCell="CB11" activePane="bottomRight" state="frozen"/>
      <selection pane="topRight" activeCell="E1" sqref="E1"/>
      <selection pane="bottomLeft" activeCell="A11" sqref="A11"/>
      <selection pane="bottomRight" sqref="A1:D1"/>
    </sheetView>
  </sheetViews>
  <sheetFormatPr defaultColWidth="8.85546875" defaultRowHeight="15.75" outlineLevelRow="1" outlineLevelCol="1" x14ac:dyDescent="0.25"/>
  <cols>
    <col min="1" max="1" width="23.42578125" style="128" bestFit="1" customWidth="1"/>
    <col min="2" max="2" width="59.42578125" style="129" hidden="1" customWidth="1"/>
    <col min="3" max="3" width="117.140625" style="129" hidden="1" customWidth="1"/>
    <col min="4" max="4" width="48.85546875" style="129" bestFit="1" customWidth="1" collapsed="1"/>
    <col min="5" max="5" width="14.42578125" style="130" customWidth="1" outlineLevel="1"/>
    <col min="6" max="6" width="15.42578125" style="130" customWidth="1" outlineLevel="1"/>
    <col min="7" max="7" width="14.140625" style="130" customWidth="1" outlineLevel="1"/>
    <col min="8" max="8" width="15.85546875" style="130" customWidth="1"/>
    <col min="9" max="9" width="15.42578125" style="130" bestFit="1" customWidth="1"/>
    <col min="10" max="10" width="13.42578125" style="130" customWidth="1" outlineLevel="1"/>
    <col min="11" max="11" width="16.42578125" style="130" customWidth="1" outlineLevel="1"/>
    <col min="12" max="12" width="14" style="130" customWidth="1" outlineLevel="1"/>
    <col min="13" max="13" width="13.42578125" style="130" bestFit="1" customWidth="1"/>
    <col min="14" max="14" width="15.42578125" style="130" customWidth="1"/>
    <col min="15" max="15" width="13.42578125" style="130" customWidth="1" outlineLevel="1"/>
    <col min="16" max="16" width="16.42578125" style="130" customWidth="1" outlineLevel="1"/>
    <col min="17" max="17" width="14.42578125" style="130" customWidth="1" outlineLevel="1"/>
    <col min="18" max="18" width="13.42578125" style="130" bestFit="1" customWidth="1"/>
    <col min="19" max="19" width="15.42578125" style="130" bestFit="1" customWidth="1"/>
    <col min="20" max="20" width="13.42578125" style="130" customWidth="1" outlineLevel="1"/>
    <col min="21" max="21" width="16.42578125" style="130" customWidth="1" outlineLevel="1"/>
    <col min="22" max="22" width="13.42578125" style="130" customWidth="1" outlineLevel="1"/>
    <col min="23" max="23" width="13.42578125" style="130" bestFit="1" customWidth="1"/>
    <col min="24" max="24" width="15.42578125" style="130" bestFit="1" customWidth="1"/>
    <col min="25" max="25" width="13.42578125" style="130" customWidth="1" outlineLevel="1"/>
    <col min="26" max="26" width="15.42578125" style="130" customWidth="1" outlineLevel="1"/>
    <col min="27" max="27" width="13.140625" style="130" customWidth="1" outlineLevel="1"/>
    <col min="28" max="28" width="13.42578125" style="130" customWidth="1"/>
    <col min="29" max="29" width="15.42578125" style="130" bestFit="1" customWidth="1"/>
    <col min="30" max="30" width="13.42578125" style="130" customWidth="1" outlineLevel="1"/>
    <col min="31" max="31" width="17.42578125" style="130" customWidth="1" outlineLevel="1"/>
    <col min="32" max="32" width="12.42578125" style="130" customWidth="1" outlineLevel="1"/>
    <col min="33" max="33" width="13.42578125" style="130" customWidth="1"/>
    <col min="34" max="34" width="16" style="130" bestFit="1" customWidth="1"/>
    <col min="35" max="35" width="13.42578125" style="130" customWidth="1" outlineLevel="1"/>
    <col min="36" max="36" width="17.42578125" style="130" customWidth="1" outlineLevel="1"/>
    <col min="37" max="37" width="11.42578125" style="130" customWidth="1" outlineLevel="1"/>
    <col min="38" max="38" width="13.42578125" style="130" bestFit="1" customWidth="1"/>
    <col min="39" max="39" width="16.42578125" style="130" bestFit="1" customWidth="1"/>
    <col min="40" max="40" width="13.42578125" style="130" customWidth="1" outlineLevel="1"/>
    <col min="41" max="41" width="16.42578125" style="130" customWidth="1" outlineLevel="1"/>
    <col min="42" max="42" width="11.42578125" style="130" customWidth="1" outlineLevel="1"/>
    <col min="43" max="43" width="13.42578125" style="130" bestFit="1" customWidth="1"/>
    <col min="44" max="44" width="16.42578125" style="130" bestFit="1" customWidth="1"/>
    <col min="45" max="45" width="13.42578125" style="130" customWidth="1" outlineLevel="1"/>
    <col min="46" max="46" width="17.85546875" style="130" customWidth="1" outlineLevel="1"/>
    <col min="47" max="47" width="13.85546875" style="130" customWidth="1" outlineLevel="1"/>
    <col min="48" max="48" width="13.42578125" style="130" bestFit="1" customWidth="1"/>
    <col min="49" max="49" width="16.42578125" style="130" bestFit="1" customWidth="1"/>
    <col min="50" max="50" width="13.42578125" style="130" customWidth="1" outlineLevel="1"/>
    <col min="51" max="51" width="17.42578125" style="130" customWidth="1" outlineLevel="1"/>
    <col min="52" max="52" width="13.85546875" style="130" customWidth="1" outlineLevel="1"/>
    <col min="53" max="53" width="13.42578125" style="130" bestFit="1" customWidth="1"/>
    <col min="54" max="54" width="16.42578125" style="130" bestFit="1" customWidth="1"/>
    <col min="55" max="55" width="13.42578125" style="130" customWidth="1" outlineLevel="1"/>
    <col min="56" max="56" width="14.42578125" style="130" customWidth="1" outlineLevel="1"/>
    <col min="57" max="57" width="13.85546875" style="130" customWidth="1" outlineLevel="1"/>
    <col min="58" max="58" width="13.42578125" style="130" bestFit="1" customWidth="1"/>
    <col min="59" max="59" width="16.42578125" style="130" bestFit="1" customWidth="1"/>
    <col min="60" max="60" width="13.42578125" style="130" customWidth="1" outlineLevel="1"/>
    <col min="61" max="61" width="15.42578125" style="130" customWidth="1" outlineLevel="1"/>
    <col min="62" max="62" width="13.85546875" style="130" customWidth="1" outlineLevel="1"/>
    <col min="63" max="63" width="13.42578125" style="130" customWidth="1"/>
    <col min="64" max="64" width="16.42578125" style="130" bestFit="1" customWidth="1"/>
    <col min="65" max="65" width="13.42578125" style="130" customWidth="1" outlineLevel="1"/>
    <col min="66" max="66" width="14.42578125" style="130" customWidth="1" outlineLevel="1"/>
    <col min="67" max="67" width="13" style="130" customWidth="1" outlineLevel="1"/>
    <col min="68" max="68" width="13.42578125" style="130" bestFit="1" customWidth="1"/>
    <col min="69" max="69" width="16.42578125" style="130" bestFit="1" customWidth="1"/>
    <col min="70" max="70" width="13.42578125" style="130" customWidth="1" outlineLevel="1"/>
    <col min="71" max="71" width="14.42578125" style="130" customWidth="1" outlineLevel="1"/>
    <col min="72" max="72" width="11.42578125" style="130" customWidth="1" outlineLevel="1"/>
    <col min="73" max="73" width="13.42578125" style="130" bestFit="1" customWidth="1"/>
    <col min="74" max="74" width="16.42578125" style="130" bestFit="1" customWidth="1"/>
    <col min="75" max="75" width="13.42578125" style="130" customWidth="1" outlineLevel="1"/>
    <col min="76" max="76" width="18.42578125" style="130" customWidth="1" outlineLevel="1"/>
    <col min="77" max="77" width="13.85546875" style="130" customWidth="1" outlineLevel="1"/>
    <col min="78" max="78" width="15.42578125" style="130" bestFit="1" customWidth="1"/>
    <col min="79" max="79" width="16.42578125" style="130" bestFit="1" customWidth="1"/>
    <col min="80" max="80" width="13.42578125" style="130" customWidth="1" outlineLevel="1"/>
    <col min="81" max="81" width="16.7109375" style="130" bestFit="1" customWidth="1" outlineLevel="1"/>
    <col min="82" max="82" width="11.42578125" style="130" customWidth="1" outlineLevel="1"/>
    <col min="83" max="83" width="13.42578125" style="130" bestFit="1" customWidth="1"/>
    <col min="84" max="84" width="16.42578125" style="130" bestFit="1" customWidth="1"/>
    <col min="85" max="85" width="13.42578125" style="130" customWidth="1" outlineLevel="1"/>
    <col min="86" max="86" width="16.7109375" style="130" bestFit="1" customWidth="1" outlineLevel="1"/>
    <col min="87" max="87" width="13.42578125" style="130" customWidth="1" outlineLevel="1"/>
    <col min="88" max="88" width="13.42578125" style="130" bestFit="1" customWidth="1"/>
    <col min="89" max="89" width="16.42578125" style="130" bestFit="1" customWidth="1"/>
    <col min="90" max="90" width="13.42578125" style="130" customWidth="1" outlineLevel="1"/>
    <col min="91" max="91" width="16.28515625" style="130" customWidth="1" outlineLevel="1"/>
    <col min="92" max="92" width="13.85546875" style="130" customWidth="1" outlineLevel="1"/>
    <col min="93" max="93" width="13.42578125" style="130" bestFit="1" customWidth="1"/>
    <col min="94" max="94" width="16.42578125" style="130" bestFit="1" customWidth="1"/>
    <col min="95" max="95" width="8.85546875" style="131"/>
    <col min="96" max="96" width="13.42578125" style="131" bestFit="1" customWidth="1"/>
    <col min="97" max="104" width="8.85546875" style="131"/>
    <col min="105" max="105" width="13.42578125" style="1150" customWidth="1"/>
    <col min="106" max="108" width="17.42578125" style="132" customWidth="1"/>
    <col min="109" max="109" width="18.42578125" style="132" customWidth="1"/>
    <col min="110" max="110" width="19.140625" style="132" customWidth="1"/>
    <col min="111" max="112" width="17.42578125" style="132" customWidth="1"/>
    <col min="113" max="113" width="20.140625" style="132" customWidth="1"/>
    <col min="114" max="123" width="17.42578125" style="132" customWidth="1"/>
    <col min="124" max="126" width="13.85546875" style="132" customWidth="1"/>
    <col min="127" max="128" width="14.140625" style="133" customWidth="1"/>
    <col min="129" max="129" width="14.140625" style="135" customWidth="1"/>
    <col min="130" max="130" width="14.140625" style="133" customWidth="1"/>
    <col min="131" max="131" width="17.42578125" style="136" hidden="1" customWidth="1"/>
    <col min="132" max="132" width="17.42578125" style="134" hidden="1" customWidth="1"/>
    <col min="133" max="133" width="17.42578125" style="135" hidden="1" customWidth="1"/>
    <col min="134" max="134" width="17.42578125" style="134" hidden="1" customWidth="1"/>
    <col min="135" max="138" width="17.42578125" style="136" customWidth="1"/>
    <col min="139" max="139" width="2.42578125" style="136" hidden="1" customWidth="1"/>
    <col min="140" max="141" width="17.42578125" style="136" customWidth="1"/>
    <col min="142" max="142" width="18.42578125" style="137" bestFit="1" customWidth="1"/>
    <col min="143" max="143" width="18.85546875" style="137" bestFit="1" customWidth="1"/>
    <col min="144" max="144" width="20.42578125" style="137" bestFit="1" customWidth="1"/>
    <col min="145" max="16384" width="8.85546875" style="131"/>
  </cols>
  <sheetData>
    <row r="1" spans="1:144" ht="18.75" x14ac:dyDescent="0.25">
      <c r="A1" s="1426" t="s">
        <v>84</v>
      </c>
      <c r="B1" s="1426"/>
      <c r="C1" s="1426"/>
      <c r="D1" s="1426"/>
    </row>
    <row r="2" spans="1:144" ht="23.25" x14ac:dyDescent="0.25">
      <c r="A2" s="1135"/>
    </row>
    <row r="3" spans="1:144" ht="22.5" x14ac:dyDescent="0.25">
      <c r="A3" s="1427" t="s">
        <v>106</v>
      </c>
      <c r="B3" s="1427"/>
      <c r="C3" s="1427"/>
      <c r="D3" s="1427"/>
      <c r="E3" s="1427"/>
      <c r="F3" s="1427"/>
      <c r="G3" s="1427"/>
      <c r="H3" s="1427"/>
      <c r="I3" s="1427"/>
      <c r="J3" s="1427"/>
      <c r="DA3" s="1151" t="s">
        <v>107</v>
      </c>
      <c r="EA3" s="131"/>
    </row>
    <row r="4" spans="1:144" ht="16.5" thickBot="1" x14ac:dyDescent="0.3">
      <c r="DA4" s="1151"/>
      <c r="EA4" s="131"/>
    </row>
    <row r="5" spans="1:144" ht="30" customHeight="1" thickBot="1" x14ac:dyDescent="0.3">
      <c r="A5" s="138" t="s">
        <v>105</v>
      </c>
      <c r="D5" s="1127" t="str">
        <f>'1.Kopsavilkums'!C7</f>
        <v>Bāzes scenārijs</v>
      </c>
      <c r="E5" s="1437" t="s">
        <v>108</v>
      </c>
      <c r="F5" s="1438"/>
      <c r="G5" s="1438"/>
      <c r="H5" s="1438"/>
      <c r="I5" s="1438"/>
      <c r="J5" s="1438"/>
      <c r="K5" s="1438"/>
      <c r="L5" s="1438"/>
      <c r="M5" s="1438"/>
      <c r="N5" s="1438"/>
      <c r="O5" s="1438"/>
      <c r="P5" s="1438"/>
      <c r="Q5" s="1438"/>
      <c r="R5" s="1438"/>
      <c r="S5" s="1439"/>
      <c r="T5" s="1440" t="s">
        <v>109</v>
      </c>
      <c r="U5" s="1435"/>
      <c r="V5" s="1435"/>
      <c r="W5" s="1435"/>
      <c r="X5" s="1435"/>
      <c r="Y5" s="1435"/>
      <c r="Z5" s="1435"/>
      <c r="AA5" s="1435"/>
      <c r="AB5" s="1435"/>
      <c r="AC5" s="1435"/>
      <c r="AD5" s="1435"/>
      <c r="AE5" s="1435"/>
      <c r="AF5" s="1435"/>
      <c r="AG5" s="1435"/>
      <c r="AH5" s="1436"/>
      <c r="AI5" s="1440" t="s">
        <v>110</v>
      </c>
      <c r="AJ5" s="1435"/>
      <c r="AK5" s="1435"/>
      <c r="AL5" s="1435"/>
      <c r="AM5" s="1435"/>
      <c r="AN5" s="1435"/>
      <c r="AO5" s="1435"/>
      <c r="AP5" s="1435"/>
      <c r="AQ5" s="1435"/>
      <c r="AR5" s="1435"/>
      <c r="AS5" s="1435"/>
      <c r="AT5" s="1435"/>
      <c r="AU5" s="1435"/>
      <c r="AV5" s="1435"/>
      <c r="AW5" s="1436"/>
      <c r="AX5" s="1440" t="s">
        <v>111</v>
      </c>
      <c r="AY5" s="1435"/>
      <c r="AZ5" s="1435"/>
      <c r="BA5" s="1435"/>
      <c r="BB5" s="1435"/>
      <c r="BC5" s="1435"/>
      <c r="BD5" s="1435"/>
      <c r="BE5" s="1435"/>
      <c r="BF5" s="1435"/>
      <c r="BG5" s="1435"/>
      <c r="BH5" s="1435"/>
      <c r="BI5" s="1435"/>
      <c r="BJ5" s="1435"/>
      <c r="BK5" s="1435"/>
      <c r="BL5" s="1435"/>
      <c r="BM5" s="1441" t="s">
        <v>112</v>
      </c>
      <c r="BN5" s="1442"/>
      <c r="BO5" s="1442"/>
      <c r="BP5" s="1442"/>
      <c r="BQ5" s="1442"/>
      <c r="BR5" s="1442"/>
      <c r="BS5" s="1442"/>
      <c r="BT5" s="1442"/>
      <c r="BU5" s="1442"/>
      <c r="BV5" s="1442"/>
      <c r="BW5" s="1442"/>
      <c r="BX5" s="1442"/>
      <c r="BY5" s="1442"/>
      <c r="BZ5" s="139"/>
      <c r="CA5" s="140"/>
      <c r="CB5" s="1435" t="s">
        <v>113</v>
      </c>
      <c r="CC5" s="1435"/>
      <c r="CD5" s="1435"/>
      <c r="CE5" s="1435"/>
      <c r="CF5" s="1435"/>
      <c r="CG5" s="1435"/>
      <c r="CH5" s="1435"/>
      <c r="CI5" s="1435"/>
      <c r="CJ5" s="1435"/>
      <c r="CK5" s="1435"/>
      <c r="CL5" s="1435"/>
      <c r="CM5" s="1435"/>
      <c r="CN5" s="1435"/>
      <c r="CO5" s="1435"/>
      <c r="CP5" s="1436"/>
      <c r="DA5" s="1151"/>
      <c r="EA5" s="131"/>
    </row>
    <row r="6" spans="1:144" ht="9" customHeight="1" thickBot="1" x14ac:dyDescent="0.3">
      <c r="B6" s="141"/>
      <c r="C6" s="142"/>
      <c r="E6" s="143"/>
      <c r="F6" s="144"/>
      <c r="G6" s="144"/>
      <c r="H6" s="144"/>
      <c r="I6" s="144"/>
      <c r="J6" s="144"/>
      <c r="K6" s="144"/>
      <c r="L6" s="144"/>
      <c r="M6" s="144"/>
      <c r="N6" s="144"/>
      <c r="O6" s="145"/>
      <c r="P6" s="145"/>
      <c r="Q6" s="145"/>
      <c r="R6" s="145"/>
      <c r="S6" s="146"/>
      <c r="T6" s="143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7"/>
      <c r="AI6" s="143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7"/>
      <c r="AX6" s="143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7"/>
      <c r="BM6" s="143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7"/>
      <c r="CB6" s="143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4"/>
      <c r="CP6" s="147"/>
      <c r="CZ6" s="148" t="s">
        <v>114</v>
      </c>
      <c r="DA6" s="1152">
        <v>1</v>
      </c>
      <c r="DB6" s="447">
        <v>2</v>
      </c>
      <c r="DC6" s="448">
        <v>3</v>
      </c>
      <c r="DD6" s="449">
        <v>4</v>
      </c>
      <c r="DE6" s="450">
        <v>5</v>
      </c>
      <c r="DF6" s="451">
        <v>6</v>
      </c>
      <c r="DG6" s="452">
        <v>7</v>
      </c>
      <c r="DH6" s="447">
        <v>8</v>
      </c>
      <c r="DI6" s="448">
        <v>9</v>
      </c>
      <c r="DJ6" s="449">
        <v>10</v>
      </c>
      <c r="DK6" s="450">
        <v>11</v>
      </c>
      <c r="DL6" s="451">
        <v>12</v>
      </c>
      <c r="DM6" s="452">
        <v>13</v>
      </c>
      <c r="DN6" s="447">
        <v>14</v>
      </c>
      <c r="DO6" s="448">
        <v>15</v>
      </c>
      <c r="DP6" s="449">
        <v>16</v>
      </c>
      <c r="DQ6" s="450">
        <v>17</v>
      </c>
      <c r="DR6" s="451">
        <v>18</v>
      </c>
      <c r="DS6" s="452">
        <v>19</v>
      </c>
      <c r="DT6" s="447">
        <v>20</v>
      </c>
      <c r="DU6" s="448">
        <v>21</v>
      </c>
      <c r="DV6" s="449">
        <v>22</v>
      </c>
      <c r="DW6" s="450">
        <v>23</v>
      </c>
      <c r="DX6" s="449">
        <v>24</v>
      </c>
      <c r="DY6" s="1146">
        <v>25</v>
      </c>
      <c r="DZ6" s="449">
        <v>26</v>
      </c>
      <c r="EA6" s="453"/>
      <c r="EB6" s="454"/>
      <c r="EC6" s="454"/>
      <c r="ED6" s="455"/>
      <c r="EE6" s="450">
        <v>31</v>
      </c>
      <c r="EF6" s="451">
        <v>32</v>
      </c>
      <c r="EG6" s="448">
        <v>33</v>
      </c>
      <c r="EH6" s="451">
        <v>34</v>
      </c>
      <c r="EI6" s="448">
        <v>35</v>
      </c>
      <c r="EJ6" s="449">
        <v>36</v>
      </c>
      <c r="EK6" s="456">
        <v>37</v>
      </c>
      <c r="EL6" s="457">
        <v>38</v>
      </c>
      <c r="EM6" s="448">
        <v>39</v>
      </c>
      <c r="EN6" s="449">
        <v>40</v>
      </c>
    </row>
    <row r="7" spans="1:144" s="150" customFormat="1" ht="27" customHeight="1" thickBot="1" x14ac:dyDescent="0.3">
      <c r="A7" s="149"/>
      <c r="B7" s="142"/>
      <c r="C7" s="142"/>
      <c r="D7" s="142"/>
      <c r="E7" s="1428" t="s">
        <v>103</v>
      </c>
      <c r="F7" s="1429"/>
      <c r="G7" s="1429"/>
      <c r="H7" s="1429"/>
      <c r="I7" s="1430"/>
      <c r="J7" s="1431" t="s">
        <v>95</v>
      </c>
      <c r="K7" s="1432"/>
      <c r="L7" s="1432"/>
      <c r="M7" s="1432"/>
      <c r="N7" s="1432"/>
      <c r="O7" s="1446" t="s">
        <v>104</v>
      </c>
      <c r="P7" s="1447"/>
      <c r="Q7" s="1447"/>
      <c r="R7" s="1447"/>
      <c r="S7" s="1448"/>
      <c r="T7" s="1428" t="s">
        <v>103</v>
      </c>
      <c r="U7" s="1429"/>
      <c r="V7" s="1429"/>
      <c r="W7" s="1429"/>
      <c r="X7" s="1430"/>
      <c r="Y7" s="1432" t="s">
        <v>95</v>
      </c>
      <c r="Z7" s="1432"/>
      <c r="AA7" s="1432"/>
      <c r="AB7" s="1432"/>
      <c r="AC7" s="1433"/>
      <c r="AD7" s="1443" t="s">
        <v>104</v>
      </c>
      <c r="AE7" s="1444"/>
      <c r="AF7" s="1444"/>
      <c r="AG7" s="1444"/>
      <c r="AH7" s="1445"/>
      <c r="AI7" s="1428" t="s">
        <v>103</v>
      </c>
      <c r="AJ7" s="1429"/>
      <c r="AK7" s="1429"/>
      <c r="AL7" s="1429"/>
      <c r="AM7" s="1430"/>
      <c r="AN7" s="1431" t="s">
        <v>95</v>
      </c>
      <c r="AO7" s="1432"/>
      <c r="AP7" s="1432"/>
      <c r="AQ7" s="1432"/>
      <c r="AR7" s="1433"/>
      <c r="AS7" s="1443" t="s">
        <v>104</v>
      </c>
      <c r="AT7" s="1444"/>
      <c r="AU7" s="1444"/>
      <c r="AV7" s="1444"/>
      <c r="AW7" s="1445"/>
      <c r="AX7" s="1428" t="s">
        <v>103</v>
      </c>
      <c r="AY7" s="1429"/>
      <c r="AZ7" s="1429"/>
      <c r="BA7" s="1429"/>
      <c r="BB7" s="1430"/>
      <c r="BC7" s="1431" t="s">
        <v>95</v>
      </c>
      <c r="BD7" s="1432"/>
      <c r="BE7" s="1432"/>
      <c r="BF7" s="1432"/>
      <c r="BG7" s="1433"/>
      <c r="BH7" s="1443" t="s">
        <v>104</v>
      </c>
      <c r="BI7" s="1444"/>
      <c r="BJ7" s="1444"/>
      <c r="BK7" s="1444"/>
      <c r="BL7" s="1445"/>
      <c r="BM7" s="1428" t="s">
        <v>103</v>
      </c>
      <c r="BN7" s="1429"/>
      <c r="BO7" s="1429"/>
      <c r="BP7" s="1429"/>
      <c r="BQ7" s="1430"/>
      <c r="BR7" s="1431" t="s">
        <v>95</v>
      </c>
      <c r="BS7" s="1432"/>
      <c r="BT7" s="1432"/>
      <c r="BU7" s="1432"/>
      <c r="BV7" s="1433"/>
      <c r="BW7" s="1443" t="s">
        <v>104</v>
      </c>
      <c r="BX7" s="1444"/>
      <c r="BY7" s="1444"/>
      <c r="BZ7" s="1444"/>
      <c r="CA7" s="1445"/>
      <c r="CB7" s="1428" t="s">
        <v>103</v>
      </c>
      <c r="CC7" s="1429"/>
      <c r="CD7" s="1429"/>
      <c r="CE7" s="1429"/>
      <c r="CF7" s="1430"/>
      <c r="CG7" s="1431" t="s">
        <v>95</v>
      </c>
      <c r="CH7" s="1432"/>
      <c r="CI7" s="1432"/>
      <c r="CJ7" s="1432"/>
      <c r="CK7" s="1433"/>
      <c r="CL7" s="1443" t="s">
        <v>104</v>
      </c>
      <c r="CM7" s="1444"/>
      <c r="CN7" s="1444"/>
      <c r="CO7" s="1444"/>
      <c r="CP7" s="1445"/>
      <c r="CZ7" s="131"/>
      <c r="DA7" s="1153"/>
      <c r="DB7" s="1412" t="s">
        <v>115</v>
      </c>
      <c r="DC7" s="1413"/>
      <c r="DD7" s="1414"/>
      <c r="DE7" s="1415" t="s">
        <v>116</v>
      </c>
      <c r="DF7" s="1416"/>
      <c r="DG7" s="1417"/>
      <c r="DH7" s="1418" t="s">
        <v>117</v>
      </c>
      <c r="DI7" s="1419"/>
      <c r="DJ7" s="1420"/>
      <c r="DK7" s="1418" t="s">
        <v>118</v>
      </c>
      <c r="DL7" s="1419"/>
      <c r="DM7" s="1420"/>
      <c r="DN7" s="1418" t="s">
        <v>119</v>
      </c>
      <c r="DO7" s="1419"/>
      <c r="DP7" s="1420"/>
      <c r="DQ7" s="1418" t="s">
        <v>120</v>
      </c>
      <c r="DR7" s="1419"/>
      <c r="DS7" s="1420"/>
      <c r="DT7" s="1421" t="s">
        <v>121</v>
      </c>
      <c r="DU7" s="1422"/>
      <c r="DV7" s="1423"/>
      <c r="DW7" s="1424" t="s">
        <v>122</v>
      </c>
      <c r="DX7" s="1425"/>
      <c r="DY7" s="1406" t="s">
        <v>123</v>
      </c>
      <c r="DZ7" s="1408"/>
      <c r="EA7" s="426"/>
      <c r="EB7" s="426"/>
      <c r="EC7" s="426"/>
      <c r="ED7" s="426"/>
      <c r="EE7" s="1406" t="s">
        <v>124</v>
      </c>
      <c r="EF7" s="1407"/>
      <c r="EG7" s="1407"/>
      <c r="EH7" s="1407"/>
      <c r="EI7" s="1407"/>
      <c r="EJ7" s="1408"/>
      <c r="EK7" s="427" t="s">
        <v>125</v>
      </c>
      <c r="EL7" s="1409" t="s">
        <v>126</v>
      </c>
      <c r="EM7" s="1410"/>
      <c r="EN7" s="1411"/>
    </row>
    <row r="8" spans="1:144" s="155" customFormat="1" ht="84" customHeight="1" thickBot="1" x14ac:dyDescent="0.35">
      <c r="A8" s="151" t="s">
        <v>127</v>
      </c>
      <c r="B8" s="152" t="s">
        <v>128</v>
      </c>
      <c r="C8" s="153" t="s">
        <v>129</v>
      </c>
      <c r="D8" s="154" t="s">
        <v>130</v>
      </c>
      <c r="E8" s="499" t="s">
        <v>131</v>
      </c>
      <c r="F8" s="499" t="s">
        <v>132</v>
      </c>
      <c r="G8" s="499" t="s">
        <v>133</v>
      </c>
      <c r="H8" s="499" t="s">
        <v>92</v>
      </c>
      <c r="I8" s="500" t="s">
        <v>134</v>
      </c>
      <c r="J8" s="499" t="s">
        <v>131</v>
      </c>
      <c r="K8" s="499" t="s">
        <v>132</v>
      </c>
      <c r="L8" s="499" t="s">
        <v>133</v>
      </c>
      <c r="M8" s="499" t="s">
        <v>92</v>
      </c>
      <c r="N8" s="500" t="s">
        <v>134</v>
      </c>
      <c r="O8" s="499" t="s">
        <v>131</v>
      </c>
      <c r="P8" s="499" t="s">
        <v>132</v>
      </c>
      <c r="Q8" s="499" t="s">
        <v>133</v>
      </c>
      <c r="R8" s="499" t="s">
        <v>92</v>
      </c>
      <c r="S8" s="500" t="s">
        <v>134</v>
      </c>
      <c r="T8" s="499" t="s">
        <v>131</v>
      </c>
      <c r="U8" s="499" t="s">
        <v>132</v>
      </c>
      <c r="V8" s="499" t="s">
        <v>133</v>
      </c>
      <c r="W8" s="499" t="s">
        <v>92</v>
      </c>
      <c r="X8" s="500" t="s">
        <v>134</v>
      </c>
      <c r="Y8" s="499" t="s">
        <v>131</v>
      </c>
      <c r="Z8" s="499" t="s">
        <v>132</v>
      </c>
      <c r="AA8" s="499" t="s">
        <v>133</v>
      </c>
      <c r="AB8" s="499" t="s">
        <v>92</v>
      </c>
      <c r="AC8" s="500" t="s">
        <v>134</v>
      </c>
      <c r="AD8" s="499" t="s">
        <v>131</v>
      </c>
      <c r="AE8" s="499" t="s">
        <v>132</v>
      </c>
      <c r="AF8" s="499" t="s">
        <v>133</v>
      </c>
      <c r="AG8" s="499" t="s">
        <v>92</v>
      </c>
      <c r="AH8" s="500" t="s">
        <v>134</v>
      </c>
      <c r="AI8" s="499" t="s">
        <v>131</v>
      </c>
      <c r="AJ8" s="499" t="s">
        <v>132</v>
      </c>
      <c r="AK8" s="499" t="s">
        <v>133</v>
      </c>
      <c r="AL8" s="499" t="s">
        <v>92</v>
      </c>
      <c r="AM8" s="500" t="s">
        <v>134</v>
      </c>
      <c r="AN8" s="499" t="s">
        <v>131</v>
      </c>
      <c r="AO8" s="499" t="s">
        <v>132</v>
      </c>
      <c r="AP8" s="499" t="s">
        <v>133</v>
      </c>
      <c r="AQ8" s="499" t="s">
        <v>92</v>
      </c>
      <c r="AR8" s="500" t="s">
        <v>134</v>
      </c>
      <c r="AS8" s="499" t="s">
        <v>131</v>
      </c>
      <c r="AT8" s="499" t="s">
        <v>132</v>
      </c>
      <c r="AU8" s="499" t="s">
        <v>133</v>
      </c>
      <c r="AV8" s="499" t="s">
        <v>92</v>
      </c>
      <c r="AW8" s="500" t="s">
        <v>134</v>
      </c>
      <c r="AX8" s="499" t="s">
        <v>131</v>
      </c>
      <c r="AY8" s="499" t="s">
        <v>132</v>
      </c>
      <c r="AZ8" s="499" t="s">
        <v>133</v>
      </c>
      <c r="BA8" s="499" t="s">
        <v>92</v>
      </c>
      <c r="BB8" s="500" t="s">
        <v>134</v>
      </c>
      <c r="BC8" s="499" t="s">
        <v>131</v>
      </c>
      <c r="BD8" s="499" t="s">
        <v>132</v>
      </c>
      <c r="BE8" s="499" t="s">
        <v>133</v>
      </c>
      <c r="BF8" s="499" t="s">
        <v>92</v>
      </c>
      <c r="BG8" s="500" t="s">
        <v>134</v>
      </c>
      <c r="BH8" s="499" t="s">
        <v>131</v>
      </c>
      <c r="BI8" s="499" t="s">
        <v>132</v>
      </c>
      <c r="BJ8" s="499" t="s">
        <v>133</v>
      </c>
      <c r="BK8" s="499" t="s">
        <v>92</v>
      </c>
      <c r="BL8" s="500" t="s">
        <v>134</v>
      </c>
      <c r="BM8" s="499" t="s">
        <v>131</v>
      </c>
      <c r="BN8" s="499" t="s">
        <v>132</v>
      </c>
      <c r="BO8" s="499" t="s">
        <v>133</v>
      </c>
      <c r="BP8" s="499" t="s">
        <v>92</v>
      </c>
      <c r="BQ8" s="500" t="s">
        <v>134</v>
      </c>
      <c r="BR8" s="499" t="s">
        <v>131</v>
      </c>
      <c r="BS8" s="499" t="s">
        <v>132</v>
      </c>
      <c r="BT8" s="499" t="s">
        <v>133</v>
      </c>
      <c r="BU8" s="499" t="s">
        <v>92</v>
      </c>
      <c r="BV8" s="500" t="s">
        <v>134</v>
      </c>
      <c r="BW8" s="499" t="s">
        <v>131</v>
      </c>
      <c r="BX8" s="499" t="s">
        <v>132</v>
      </c>
      <c r="BY8" s="499" t="s">
        <v>133</v>
      </c>
      <c r="BZ8" s="499" t="s">
        <v>92</v>
      </c>
      <c r="CA8" s="500" t="s">
        <v>134</v>
      </c>
      <c r="CB8" s="499" t="s">
        <v>131</v>
      </c>
      <c r="CC8" s="499" t="s">
        <v>132</v>
      </c>
      <c r="CD8" s="499" t="s">
        <v>133</v>
      </c>
      <c r="CE8" s="499" t="s">
        <v>92</v>
      </c>
      <c r="CF8" s="500" t="s">
        <v>134</v>
      </c>
      <c r="CG8" s="499" t="s">
        <v>131</v>
      </c>
      <c r="CH8" s="499" t="s">
        <v>132</v>
      </c>
      <c r="CI8" s="499" t="s">
        <v>133</v>
      </c>
      <c r="CJ8" s="499" t="s">
        <v>92</v>
      </c>
      <c r="CK8" s="500" t="s">
        <v>134</v>
      </c>
      <c r="CL8" s="499" t="s">
        <v>131</v>
      </c>
      <c r="CM8" s="499" t="s">
        <v>132</v>
      </c>
      <c r="CN8" s="499" t="s">
        <v>133</v>
      </c>
      <c r="CO8" s="499" t="s">
        <v>92</v>
      </c>
      <c r="CP8" s="500" t="s">
        <v>134</v>
      </c>
      <c r="CQ8" s="131"/>
      <c r="CZ8" s="150"/>
      <c r="DA8" s="1154" t="s">
        <v>127</v>
      </c>
      <c r="DB8" s="428" t="s">
        <v>135</v>
      </c>
      <c r="DC8" s="429" t="s">
        <v>136</v>
      </c>
      <c r="DD8" s="430" t="s">
        <v>137</v>
      </c>
      <c r="DE8" s="428" t="s">
        <v>138</v>
      </c>
      <c r="DF8" s="431" t="s">
        <v>139</v>
      </c>
      <c r="DG8" s="432" t="s">
        <v>140</v>
      </c>
      <c r="DH8" s="433" t="s">
        <v>141</v>
      </c>
      <c r="DI8" s="429" t="s">
        <v>142</v>
      </c>
      <c r="DJ8" s="434" t="s">
        <v>143</v>
      </c>
      <c r="DK8" s="435" t="s">
        <v>144</v>
      </c>
      <c r="DL8" s="436" t="s">
        <v>145</v>
      </c>
      <c r="DM8" s="430" t="s">
        <v>146</v>
      </c>
      <c r="DN8" s="428" t="s">
        <v>103</v>
      </c>
      <c r="DO8" s="429" t="s">
        <v>95</v>
      </c>
      <c r="DP8" s="430" t="s">
        <v>104</v>
      </c>
      <c r="DQ8" s="428" t="s">
        <v>103</v>
      </c>
      <c r="DR8" s="429" t="s">
        <v>95</v>
      </c>
      <c r="DS8" s="430" t="s">
        <v>104</v>
      </c>
      <c r="DT8" s="428" t="s">
        <v>103</v>
      </c>
      <c r="DU8" s="429" t="s">
        <v>95</v>
      </c>
      <c r="DV8" s="430" t="s">
        <v>104</v>
      </c>
      <c r="DW8" s="437" t="s">
        <v>147</v>
      </c>
      <c r="DX8" s="430" t="s">
        <v>148</v>
      </c>
      <c r="DY8" s="437" t="s">
        <v>149</v>
      </c>
      <c r="DZ8" s="430" t="s">
        <v>150</v>
      </c>
      <c r="EA8" s="438"/>
      <c r="EB8" s="438"/>
      <c r="EC8" s="438"/>
      <c r="ED8" s="438"/>
      <c r="EE8" s="439" t="s">
        <v>151</v>
      </c>
      <c r="EF8" s="440" t="s">
        <v>152</v>
      </c>
      <c r="EG8" s="441" t="s">
        <v>153</v>
      </c>
      <c r="EH8" s="442" t="s">
        <v>154</v>
      </c>
      <c r="EI8" s="443"/>
      <c r="EJ8" s="444" t="s">
        <v>155</v>
      </c>
      <c r="EK8" s="445" t="s">
        <v>156</v>
      </c>
      <c r="EL8" s="446" t="str">
        <f>'1.Kopsavilkums'!AB7</f>
        <v>Bāzes scenārijs</v>
      </c>
      <c r="EM8" s="446" t="str">
        <f>'1.Kopsavilkums'!AC7</f>
        <v>Pesimistiskais scenārijs</v>
      </c>
      <c r="EN8" s="446" t="str">
        <f>'1.Kopsavilkums'!AD7</f>
        <v>Optimistiskais scenārijs</v>
      </c>
    </row>
    <row r="9" spans="1:144" s="163" customFormat="1" ht="14.1" customHeight="1" thickBot="1" x14ac:dyDescent="0.35">
      <c r="A9" s="156"/>
      <c r="B9" s="157"/>
      <c r="C9" s="158"/>
      <c r="D9" s="159"/>
      <c r="E9" s="160"/>
      <c r="F9" s="161"/>
      <c r="G9" s="161"/>
      <c r="H9" s="161"/>
      <c r="I9" s="162"/>
      <c r="J9" s="160"/>
      <c r="K9" s="161"/>
      <c r="L9" s="161"/>
      <c r="M9" s="161"/>
      <c r="N9" s="162"/>
      <c r="O9" s="160"/>
      <c r="P9" s="161"/>
      <c r="Q9" s="161"/>
      <c r="R9" s="161"/>
      <c r="S9" s="162"/>
      <c r="T9" s="160"/>
      <c r="U9" s="161"/>
      <c r="V9" s="161"/>
      <c r="W9" s="161"/>
      <c r="X9" s="162"/>
      <c r="Y9" s="160"/>
      <c r="Z9" s="161"/>
      <c r="AA9" s="161"/>
      <c r="AB9" s="161"/>
      <c r="AC9" s="162"/>
      <c r="AD9" s="160"/>
      <c r="AE9" s="161"/>
      <c r="AF9" s="161"/>
      <c r="AG9" s="161"/>
      <c r="AH9" s="162"/>
      <c r="AI9" s="160"/>
      <c r="AJ9" s="161"/>
      <c r="AK9" s="161"/>
      <c r="AL9" s="161"/>
      <c r="AM9" s="162"/>
      <c r="AN9" s="160"/>
      <c r="AO9" s="161"/>
      <c r="AP9" s="161"/>
      <c r="AQ9" s="161"/>
      <c r="AR9" s="162"/>
      <c r="AS9" s="160"/>
      <c r="AT9" s="161"/>
      <c r="AU9" s="161"/>
      <c r="AV9" s="161"/>
      <c r="AW9" s="162"/>
      <c r="AX9" s="160"/>
      <c r="AY9" s="161"/>
      <c r="AZ9" s="161"/>
      <c r="BA9" s="161"/>
      <c r="BB9" s="162"/>
      <c r="BC9" s="160"/>
      <c r="BD9" s="161"/>
      <c r="BE9" s="161"/>
      <c r="BF9" s="161"/>
      <c r="BG9" s="162"/>
      <c r="BH9" s="160"/>
      <c r="BI9" s="161"/>
      <c r="BJ9" s="161"/>
      <c r="BK9" s="161"/>
      <c r="BL9" s="162"/>
      <c r="BM9" s="160"/>
      <c r="BN9" s="161"/>
      <c r="BO9" s="161"/>
      <c r="BP9" s="161"/>
      <c r="BQ9" s="162"/>
      <c r="BR9" s="160"/>
      <c r="BS9" s="161"/>
      <c r="BT9" s="161"/>
      <c r="BU9" s="161"/>
      <c r="BV9" s="162"/>
      <c r="BW9" s="160"/>
      <c r="BX9" s="161"/>
      <c r="BY9" s="161"/>
      <c r="BZ9" s="161"/>
      <c r="CA9" s="162"/>
      <c r="CB9" s="160"/>
      <c r="CC9" s="161"/>
      <c r="CD9" s="161"/>
      <c r="CE9" s="161"/>
      <c r="CF9" s="162"/>
      <c r="CG9" s="160"/>
      <c r="CH9" s="161"/>
      <c r="CI9" s="161"/>
      <c r="CJ9" s="161"/>
      <c r="CK9" s="162"/>
      <c r="CL9" s="160"/>
      <c r="CM9" s="161"/>
      <c r="CN9" s="161"/>
      <c r="CO9" s="161"/>
      <c r="CP9" s="162"/>
      <c r="CQ9" s="131"/>
      <c r="CZ9" s="155"/>
      <c r="DA9" s="1155">
        <v>2018</v>
      </c>
      <c r="DB9" s="277"/>
      <c r="DC9" s="271"/>
      <c r="DD9" s="276"/>
      <c r="DE9" s="277"/>
      <c r="DF9" s="270"/>
      <c r="DG9" s="374"/>
      <c r="DH9" s="272"/>
      <c r="DI9" s="271"/>
      <c r="DJ9" s="273"/>
      <c r="DK9" s="274"/>
      <c r="DL9" s="275"/>
      <c r="DM9" s="276"/>
      <c r="DN9" s="277"/>
      <c r="DO9" s="271"/>
      <c r="DP9" s="276"/>
      <c r="DQ9" s="277"/>
      <c r="DR9" s="271"/>
      <c r="DS9" s="276"/>
      <c r="DT9" s="277"/>
      <c r="DU9" s="271"/>
      <c r="DV9" s="276"/>
      <c r="DW9" s="1129"/>
      <c r="DX9" s="278"/>
      <c r="DY9" s="1147"/>
      <c r="DZ9" s="278"/>
      <c r="EA9" s="279"/>
      <c r="EB9" s="279"/>
      <c r="EC9" s="279"/>
      <c r="ED9" s="279"/>
      <c r="EE9" s="419">
        <f>'13.ISA_pakalpojum_klienti_fakts'!P8</f>
        <v>16754</v>
      </c>
      <c r="EF9" s="420">
        <f>'13.ISA_pakalpojum_klienti_fakts'!AI8</f>
        <v>253</v>
      </c>
      <c r="EG9" s="420">
        <f>'8.Izdevumi_progn_reģioni'!CD9</f>
        <v>17530</v>
      </c>
      <c r="EH9" s="420">
        <f>'13.ISA_pakalpojum_klienti_fakts'!DK8</f>
        <v>12231</v>
      </c>
      <c r="EI9" s="420"/>
      <c r="EJ9" s="421">
        <f>'13.ISA_pakalpojum_klienti_fakts'!CG8</f>
        <v>84</v>
      </c>
      <c r="EK9" s="422"/>
      <c r="EL9" s="423"/>
      <c r="EM9" s="424"/>
      <c r="EN9" s="425"/>
    </row>
    <row r="10" spans="1:144" s="173" customFormat="1" ht="18.75" x14ac:dyDescent="0.25">
      <c r="A10" s="164">
        <v>2023</v>
      </c>
      <c r="B10" s="165"/>
      <c r="C10" s="166"/>
      <c r="D10" s="166" t="s">
        <v>157</v>
      </c>
      <c r="E10" s="167"/>
      <c r="F10" s="168"/>
      <c r="G10" s="169"/>
      <c r="H10" s="170"/>
      <c r="I10" s="171">
        <f>IF($D$5=$EL$8,VLOOKUP($A10,$DA:$EL,38,0),IF($D$5=$EM$8,VLOOKUP($A10,$DA:$EM,39,0),VLOOKUP($A10,$DA:$EN,40,0)))</f>
        <v>216096434.39000002</v>
      </c>
      <c r="J10" s="167"/>
      <c r="K10" s="168"/>
      <c r="L10" s="169"/>
      <c r="M10" s="170"/>
      <c r="N10" s="171">
        <f>IF($D$5=$EL$8,VLOOKUP($A10,$DA:$EL,38,0),IF($D$5=$EM$8,VLOOKUP($A10,$DA:$EM,39,0),VLOOKUP($A10,$DA:$EN,40,0)))</f>
        <v>216096434.39000002</v>
      </c>
      <c r="O10" s="167"/>
      <c r="P10" s="168"/>
      <c r="Q10" s="169"/>
      <c r="R10" s="170"/>
      <c r="S10" s="171">
        <f>IF($D$5=$EL$8,VLOOKUP($A10,$DA:$EL,38,0),IF($D$5=$EM$8,VLOOKUP($A10,$DA:$EM,39,0),VLOOKUP($A10,$DA:$EN,40,0)))</f>
        <v>216096434.39000002</v>
      </c>
      <c r="T10" s="167"/>
      <c r="U10" s="168"/>
      <c r="V10" s="169"/>
      <c r="W10" s="170"/>
      <c r="X10" s="171">
        <f>IF($D$5=$EL$8,VLOOKUP($A10,$DA:$EL,38,0),IF($D$5=$EM$8,VLOOKUP($A10,$DA:$EM,39,0),VLOOKUP($A10,$DA:$EN,40,0)))</f>
        <v>216096434.39000002</v>
      </c>
      <c r="Y10" s="167"/>
      <c r="Z10" s="168"/>
      <c r="AA10" s="169"/>
      <c r="AB10" s="170"/>
      <c r="AC10" s="171">
        <f>IF($D$5=$EL$8,VLOOKUP($A10,$DA:$EL,38,0),IF($D$5=$EM$8,VLOOKUP($A10,$DA:$EM,39,0),VLOOKUP($A10,$DA:$EN,40,0)))</f>
        <v>216096434.39000002</v>
      </c>
      <c r="AD10" s="167"/>
      <c r="AE10" s="168"/>
      <c r="AF10" s="169"/>
      <c r="AG10" s="170"/>
      <c r="AH10" s="171">
        <f>IF($D$5=$EL$8,VLOOKUP($A10,$DA:$EL,38,0),IF($D$5=$EM$8,VLOOKUP($A10,$DA:$EM,39,0),VLOOKUP($A10,$DA:$EN,40,0)))</f>
        <v>216096434.39000002</v>
      </c>
      <c r="AI10" s="167"/>
      <c r="AJ10" s="168"/>
      <c r="AK10" s="169"/>
      <c r="AL10" s="170"/>
      <c r="AM10" s="171">
        <f>IF($D$5=$EL$8,VLOOKUP($A10,$DA:$EL,38,0),IF($D$5=$EM$8,VLOOKUP($A10,$DA:$EM,39,0),VLOOKUP($A10,$DA:$EN,40,0)))</f>
        <v>216096434.39000002</v>
      </c>
      <c r="AN10" s="167"/>
      <c r="AO10" s="168"/>
      <c r="AP10" s="169"/>
      <c r="AQ10" s="170"/>
      <c r="AR10" s="171">
        <f>IF($D$5=$EL$8,VLOOKUP($A10,$DA:$EL,38,0),IF($D$5=$EM$8,VLOOKUP($A10,$DA:$EM,39,0),VLOOKUP($A10,$DA:$EN,40,0)))</f>
        <v>216096434.39000002</v>
      </c>
      <c r="AS10" s="167"/>
      <c r="AT10" s="168"/>
      <c r="AU10" s="169"/>
      <c r="AV10" s="170"/>
      <c r="AW10" s="171">
        <f>IF($D$5=$EL$8,VLOOKUP($A10,$DA:$EL,38,0),IF($D$5=$EM$8,VLOOKUP($A10,$DA:$EM,39,0),VLOOKUP($A10,$DA:$EN,40,0)))</f>
        <v>216096434.39000002</v>
      </c>
      <c r="AX10" s="167"/>
      <c r="AY10" s="168"/>
      <c r="AZ10" s="169"/>
      <c r="BA10" s="170"/>
      <c r="BB10" s="171">
        <f>IF($D$5=$EL$8,VLOOKUP($A10,$DA:$EL,38,0),IF($D$5=$EM$8,VLOOKUP($A10,$DA:$EM,39,0),VLOOKUP($A10,$DA:$EN,40,0)))</f>
        <v>216096434.39000002</v>
      </c>
      <c r="BC10" s="167"/>
      <c r="BD10" s="168"/>
      <c r="BE10" s="169"/>
      <c r="BF10" s="170"/>
      <c r="BG10" s="171">
        <f>IF($D$5=$EL$8,VLOOKUP($A10,$DA:$EL,38,0),IF($D$5=$EM$8,VLOOKUP($A10,$DA:$EM,39,0),VLOOKUP($A10,$DA:$EN,40,0)))</f>
        <v>216096434.39000002</v>
      </c>
      <c r="BH10" s="167"/>
      <c r="BI10" s="168"/>
      <c r="BJ10" s="169"/>
      <c r="BK10" s="170"/>
      <c r="BL10" s="171">
        <f>IF($D$5=$EL$8,VLOOKUP($A10,$DA:$EL,38,0),IF($D$5=$EM$8,VLOOKUP($A10,$DA:$EM,39,0),VLOOKUP($A10,$DA:$EN,40,0)))</f>
        <v>216096434.39000002</v>
      </c>
      <c r="BM10" s="167"/>
      <c r="BN10" s="168"/>
      <c r="BO10" s="169"/>
      <c r="BP10" s="170"/>
      <c r="BQ10" s="171">
        <f>IF($D$5=$EL$8,VLOOKUP($A10,$DA:$EL,38,0),IF($D$5=$EM$8,VLOOKUP($A10,$DA:$EM,39,0),VLOOKUP($A10,$DA:$EN,40,0)))</f>
        <v>216096434.39000002</v>
      </c>
      <c r="BR10" s="167"/>
      <c r="BS10" s="168"/>
      <c r="BT10" s="169"/>
      <c r="BU10" s="170"/>
      <c r="BV10" s="171">
        <f>IF($D$5=$EL$8,VLOOKUP($A10,$DA:$EL,38,0),IF($D$5=$EM$8,VLOOKUP($A10,$DA:$EM,39,0),VLOOKUP($A10,$DA:$EN,40,0)))</f>
        <v>216096434.39000002</v>
      </c>
      <c r="BW10" s="167"/>
      <c r="BX10" s="168"/>
      <c r="BY10" s="169"/>
      <c r="BZ10" s="170"/>
      <c r="CA10" s="171">
        <f>IF($D$5=$EL$8,VLOOKUP($A10,$DA:$EL,38,0),IF($D$5=$EM$8,VLOOKUP($A10,$DA:$EM,39,0),VLOOKUP($A10,$DA:$EN,40,0)))</f>
        <v>216096434.39000002</v>
      </c>
      <c r="CB10" s="167"/>
      <c r="CC10" s="168"/>
      <c r="CD10" s="169"/>
      <c r="CE10" s="170"/>
      <c r="CF10" s="172">
        <f>IF($D$5=$EL$8,VLOOKUP($A10,$DA:$EL,38,0),IF($D$5=$EM$8,VLOOKUP($A10,$DA:$EM,39,0),VLOOKUP($A10,$DA:$EN,40,0)))+CF17</f>
        <v>219942711.87</v>
      </c>
      <c r="CG10" s="167"/>
      <c r="CH10" s="168"/>
      <c r="CI10" s="169"/>
      <c r="CJ10" s="170"/>
      <c r="CK10" s="172">
        <f>IF($D$5=$EL$8,VLOOKUP($A10,$DA:$EL,38,0),IF($D$5=$EM$8,VLOOKUP($A10,$DA:$EM,39,0),VLOOKUP($A10,$DA:$EN,40,0)))+CK17</f>
        <v>219942711.87</v>
      </c>
      <c r="CL10" s="167"/>
      <c r="CM10" s="168"/>
      <c r="CN10" s="169"/>
      <c r="CO10" s="170"/>
      <c r="CP10" s="172">
        <f>IF($D$5=$EL$8,VLOOKUP($A10,$DA:$EL,38,0),IF($D$5=$EM$8,VLOOKUP($A10,$DA:$EM,39,0),VLOOKUP($A10,$DA:$EN,40,0)))+CP17</f>
        <v>219942711.87</v>
      </c>
      <c r="CQ10" s="131"/>
      <c r="CZ10" s="163"/>
      <c r="DA10" s="1156">
        <v>2019</v>
      </c>
      <c r="DB10" s="291"/>
      <c r="DC10" s="285"/>
      <c r="DD10" s="290"/>
      <c r="DE10" s="291"/>
      <c r="DF10" s="284"/>
      <c r="DG10" s="375"/>
      <c r="DH10" s="286"/>
      <c r="DI10" s="285"/>
      <c r="DJ10" s="287"/>
      <c r="DK10" s="288"/>
      <c r="DL10" s="289"/>
      <c r="DM10" s="290"/>
      <c r="DN10" s="291"/>
      <c r="DO10" s="285"/>
      <c r="DP10" s="290"/>
      <c r="DQ10" s="291"/>
      <c r="DR10" s="285"/>
      <c r="DS10" s="290"/>
      <c r="DT10" s="291"/>
      <c r="DU10" s="285"/>
      <c r="DV10" s="290"/>
      <c r="DW10" s="1130"/>
      <c r="DX10" s="278"/>
      <c r="DY10" s="1148"/>
      <c r="DZ10" s="278"/>
      <c r="EA10" s="279"/>
      <c r="EB10" s="279"/>
      <c r="EC10" s="279"/>
      <c r="ED10" s="279"/>
      <c r="EE10" s="399">
        <f>'13.ISA_pakalpojum_klienti_fakts'!Q8</f>
        <v>17239</v>
      </c>
      <c r="EF10" s="280">
        <f>'13.ISA_pakalpojum_klienti_fakts'!AJ8</f>
        <v>254</v>
      </c>
      <c r="EG10" s="280">
        <f>'8.Izdevumi_progn_reģioni'!CE9</f>
        <v>17563</v>
      </c>
      <c r="EH10" s="280">
        <f>'13.ISA_pakalpojum_klienti_fakts'!DL8</f>
        <v>12347</v>
      </c>
      <c r="EI10" s="280"/>
      <c r="EJ10" s="400">
        <f>'13.ISA_pakalpojum_klienti_fakts'!CH8</f>
        <v>84</v>
      </c>
      <c r="EK10" s="281"/>
      <c r="EL10" s="412"/>
      <c r="EM10" s="282"/>
      <c r="EN10" s="283"/>
    </row>
    <row r="11" spans="1:144" ht="18.75" outlineLevel="1" x14ac:dyDescent="0.25">
      <c r="A11" s="174">
        <v>2023</v>
      </c>
      <c r="B11" s="175" t="s">
        <v>158</v>
      </c>
      <c r="C11" s="175" t="s">
        <v>159</v>
      </c>
      <c r="D11" s="176" t="s">
        <v>96</v>
      </c>
      <c r="E11" s="464">
        <f>VLOOKUP($A11,$DA:$EN,14,0)</f>
        <v>1</v>
      </c>
      <c r="F11" s="177">
        <f>$DH64</f>
        <v>6856503141.6038799</v>
      </c>
      <c r="G11" s="178">
        <v>1</v>
      </c>
      <c r="H11" s="179">
        <f>I11/F11</f>
        <v>1.2065514853778417E-2</v>
      </c>
      <c r="I11" s="180">
        <f>I10-I12-I13-I14-I15-I16-I17</f>
        <v>82727240.5</v>
      </c>
      <c r="J11" s="467">
        <f>VLOOKUP($A11,$DA:$EN,15,0)</f>
        <v>1</v>
      </c>
      <c r="K11" s="177">
        <f>$DH64</f>
        <v>6856503141.6038799</v>
      </c>
      <c r="L11" s="178">
        <v>1</v>
      </c>
      <c r="M11" s="179">
        <f>N11/K11</f>
        <v>1.2065514853778417E-2</v>
      </c>
      <c r="N11" s="180">
        <f>N10-N12-N13-N14-N15-N16-N17</f>
        <v>82727240.5</v>
      </c>
      <c r="O11" s="501">
        <f>VLOOKUP($A11,$DA:$EN,16,0)</f>
        <v>1</v>
      </c>
      <c r="P11" s="177">
        <f>$DH64</f>
        <v>6856503141.6038799</v>
      </c>
      <c r="Q11" s="178">
        <v>1</v>
      </c>
      <c r="R11" s="179">
        <f>S11/P11</f>
        <v>1.2065514853778417E-2</v>
      </c>
      <c r="S11" s="181">
        <f>S10-S12-S13-S14-S15-S16-S17</f>
        <v>82727240.5</v>
      </c>
      <c r="T11" s="461">
        <f>VLOOKUP($A11,$DA:$EN,14,0)</f>
        <v>1</v>
      </c>
      <c r="U11" s="177">
        <f>$DH64</f>
        <v>6856503141.6038799</v>
      </c>
      <c r="V11" s="178">
        <v>1</v>
      </c>
      <c r="W11" s="182">
        <f>X11/U11</f>
        <v>9.9815807105414298E-3</v>
      </c>
      <c r="X11" s="183">
        <f>$DH$90+$DH$91</f>
        <v>68438739.5</v>
      </c>
      <c r="Y11" s="493">
        <f>VLOOKUP($A11,$DA:$EN,15,0)</f>
        <v>1</v>
      </c>
      <c r="Z11" s="177">
        <f>$DH64</f>
        <v>6856503141.6038799</v>
      </c>
      <c r="AA11" s="178">
        <v>1</v>
      </c>
      <c r="AB11" s="182">
        <f>AC11/Z11</f>
        <v>9.9815807105414298E-3</v>
      </c>
      <c r="AC11" s="184">
        <f>$DH$90+$DH$91</f>
        <v>68438739.5</v>
      </c>
      <c r="AD11" s="501">
        <f>VLOOKUP($A11,$DA:$EN,16,0)</f>
        <v>1</v>
      </c>
      <c r="AE11" s="177">
        <f>$DH64</f>
        <v>6856503141.6038799</v>
      </c>
      <c r="AF11" s="178">
        <v>1</v>
      </c>
      <c r="AG11" s="182">
        <f>AH11/AE11</f>
        <v>9.9815807105414298E-3</v>
      </c>
      <c r="AH11" s="183">
        <f>$DH$90+$DH$91</f>
        <v>68438739.5</v>
      </c>
      <c r="AI11" s="461">
        <f>VLOOKUP($A11,$DA:$EN,14,0)</f>
        <v>1</v>
      </c>
      <c r="AJ11" s="177">
        <f>$DH64</f>
        <v>6856503141.6038799</v>
      </c>
      <c r="AK11" s="178">
        <v>1</v>
      </c>
      <c r="AL11" s="185">
        <v>0</v>
      </c>
      <c r="AM11" s="186">
        <v>0</v>
      </c>
      <c r="AN11" s="493">
        <f>VLOOKUP($A11,$DA:$EN,15,0)</f>
        <v>1</v>
      </c>
      <c r="AO11" s="177">
        <f>$DH64</f>
        <v>6856503141.6038799</v>
      </c>
      <c r="AP11" s="178">
        <v>1</v>
      </c>
      <c r="AQ11" s="185">
        <v>0</v>
      </c>
      <c r="AR11" s="186">
        <v>0</v>
      </c>
      <c r="AS11" s="501">
        <f>VLOOKUP($A11,$DA:$EN,16,0)</f>
        <v>1</v>
      </c>
      <c r="AT11" s="177">
        <f>$DH64</f>
        <v>6856503141.6038799</v>
      </c>
      <c r="AU11" s="178">
        <v>1</v>
      </c>
      <c r="AV11" s="185">
        <v>0</v>
      </c>
      <c r="AW11" s="186">
        <v>0</v>
      </c>
      <c r="AX11" s="461">
        <f>VLOOKUP($A11,$DA:$EN,14,0)</f>
        <v>1</v>
      </c>
      <c r="AY11" s="177">
        <f>$DH64</f>
        <v>6856503141.6038799</v>
      </c>
      <c r="AZ11" s="178">
        <v>1</v>
      </c>
      <c r="BA11" s="187">
        <f>BB11/AY11</f>
        <v>8.6630269196627911E-3</v>
      </c>
      <c r="BB11" s="184">
        <f>BB10-BB12-BB13-BB14-BB15-BB16-BB17</f>
        <v>59398071.290466905</v>
      </c>
      <c r="BC11" s="501">
        <f>VLOOKUP($A11,$DA:$EN,15,0)</f>
        <v>1</v>
      </c>
      <c r="BD11" s="177">
        <f>$DH64</f>
        <v>6856503141.6038799</v>
      </c>
      <c r="BE11" s="178">
        <v>1</v>
      </c>
      <c r="BF11" s="187">
        <f>BG11/BD11</f>
        <v>8.6630269196627911E-3</v>
      </c>
      <c r="BG11" s="184">
        <f>BG10-BG12-BG13-BG14-BG15-BG16-BG17</f>
        <v>59398071.290466905</v>
      </c>
      <c r="BH11" s="501">
        <f>VLOOKUP($A11,$DA:$EN,16,0)</f>
        <v>1</v>
      </c>
      <c r="BI11" s="177">
        <f>$DH64</f>
        <v>6856503141.6038799</v>
      </c>
      <c r="BJ11" s="178">
        <v>1</v>
      </c>
      <c r="BK11" s="187">
        <f>BL11/BI11</f>
        <v>8.6630269196627911E-3</v>
      </c>
      <c r="BL11" s="183">
        <f>BL10-BL12-BL13-BL14-BL15-BL16-BL17</f>
        <v>59398071.290466905</v>
      </c>
      <c r="BM11" s="461">
        <f>VLOOKUP($A11,$DA:$EN,14,0)</f>
        <v>1</v>
      </c>
      <c r="BN11" s="177">
        <f>$DH64</f>
        <v>6856503141.6038799</v>
      </c>
      <c r="BO11" s="178">
        <v>1</v>
      </c>
      <c r="BP11" s="179">
        <f>BQ11/BN11</f>
        <v>6.6863131196071022E-3</v>
      </c>
      <c r="BQ11" s="180">
        <f>(BQ10-BQ14-BQ15-BQ16-BQ17)/3</f>
        <v>45844726.910333335</v>
      </c>
      <c r="BR11" s="501">
        <f>VLOOKUP($A11,$DA:$EN,15,0)</f>
        <v>1</v>
      </c>
      <c r="BS11" s="177">
        <f>$DH64</f>
        <v>6856503141.6038799</v>
      </c>
      <c r="BT11" s="178">
        <v>1</v>
      </c>
      <c r="BU11" s="179">
        <f>BV11/BS11</f>
        <v>6.6863131196071022E-3</v>
      </c>
      <c r="BV11" s="180">
        <f>(BV10-BV14-BV15-BV16-BV17)/3</f>
        <v>45844726.910333335</v>
      </c>
      <c r="BW11" s="501">
        <f>VLOOKUP($A11,$DA:$EN,16,0)</f>
        <v>1</v>
      </c>
      <c r="BX11" s="177">
        <f>$DH64</f>
        <v>6856503141.6038799</v>
      </c>
      <c r="BY11" s="178">
        <v>1</v>
      </c>
      <c r="BZ11" s="179">
        <f>CA11/BX11</f>
        <v>6.6863131196071022E-3</v>
      </c>
      <c r="CA11" s="180">
        <f>(CA10-CA14-CA15-CA16-CA17)/3</f>
        <v>45844726.910333335</v>
      </c>
      <c r="CB11" s="461">
        <f>VLOOKUP($A11,$DA:$EN,14,0)</f>
        <v>1</v>
      </c>
      <c r="CC11" s="177">
        <f>$DH64</f>
        <v>6856503141.6038799</v>
      </c>
      <c r="CD11" s="178">
        <v>1</v>
      </c>
      <c r="CE11" s="182">
        <f>CF11/CC11</f>
        <v>9.9815807105414298E-3</v>
      </c>
      <c r="CF11" s="183">
        <f>$DH$90+$DH$91</f>
        <v>68438739.5</v>
      </c>
      <c r="CG11" s="493">
        <f>VLOOKUP($A11,$DA:$EN,15,0)</f>
        <v>1</v>
      </c>
      <c r="CH11" s="177">
        <f>$DH64</f>
        <v>6856503141.6038799</v>
      </c>
      <c r="CI11" s="178">
        <v>1</v>
      </c>
      <c r="CJ11" s="182">
        <f>CK11/CH11</f>
        <v>9.9815807105414298E-3</v>
      </c>
      <c r="CK11" s="184">
        <f>$DH$90+$DH$91</f>
        <v>68438739.5</v>
      </c>
      <c r="CL11" s="501">
        <f>VLOOKUP($A11,$DA:$EN,16,0)</f>
        <v>1</v>
      </c>
      <c r="CM11" s="177">
        <f>$DH64</f>
        <v>6856503141.6038799</v>
      </c>
      <c r="CN11" s="178">
        <v>1</v>
      </c>
      <c r="CO11" s="182">
        <f>CP11/CM11</f>
        <v>9.9815807105414298E-3</v>
      </c>
      <c r="CP11" s="183">
        <f>$DH$90+$DH$91</f>
        <v>68438739.5</v>
      </c>
      <c r="CZ11" s="173"/>
      <c r="DA11" s="1157">
        <v>2020</v>
      </c>
      <c r="DB11" s="291"/>
      <c r="DC11" s="285"/>
      <c r="DD11" s="290"/>
      <c r="DE11" s="291"/>
      <c r="DF11" s="284"/>
      <c r="DG11" s="375"/>
      <c r="DH11" s="286"/>
      <c r="DI11" s="285"/>
      <c r="DJ11" s="287"/>
      <c r="DK11" s="288"/>
      <c r="DL11" s="289"/>
      <c r="DM11" s="290"/>
      <c r="DN11" s="291"/>
      <c r="DO11" s="285"/>
      <c r="DP11" s="290"/>
      <c r="DQ11" s="291"/>
      <c r="DR11" s="285"/>
      <c r="DS11" s="290"/>
      <c r="DT11" s="291"/>
      <c r="DU11" s="285"/>
      <c r="DV11" s="290"/>
      <c r="DW11" s="1130"/>
      <c r="DX11" s="278"/>
      <c r="DY11" s="1148"/>
      <c r="DZ11" s="278"/>
      <c r="EA11" s="279"/>
      <c r="EB11" s="279"/>
      <c r="EC11" s="279"/>
      <c r="ED11" s="279"/>
      <c r="EE11" s="399">
        <f>'13.ISA_pakalpojum_klienti_fakts'!R8</f>
        <v>17062</v>
      </c>
      <c r="EF11" s="280">
        <f>'13.ISA_pakalpojum_klienti_fakts'!AK8</f>
        <v>268</v>
      </c>
      <c r="EG11" s="280">
        <f>'8.Izdevumi_progn_reģioni'!CF9</f>
        <v>14346</v>
      </c>
      <c r="EH11" s="280">
        <f>'13.ISA_pakalpojum_klienti_fakts'!DM8</f>
        <v>11269</v>
      </c>
      <c r="EI11" s="280"/>
      <c r="EJ11" s="400">
        <f>'13.ISA_pakalpojum_klienti_fakts'!CI8</f>
        <v>74</v>
      </c>
      <c r="EK11" s="281"/>
      <c r="EL11" s="412"/>
      <c r="EM11" s="292"/>
      <c r="EN11" s="293"/>
    </row>
    <row r="12" spans="1:144" ht="31.5" outlineLevel="1" x14ac:dyDescent="0.25">
      <c r="A12" s="174">
        <v>2023</v>
      </c>
      <c r="B12" s="175" t="s">
        <v>160</v>
      </c>
      <c r="C12" s="175" t="s">
        <v>161</v>
      </c>
      <c r="D12" s="176" t="s">
        <v>162</v>
      </c>
      <c r="E12" s="464">
        <f>VLOOKUP($A12,$DA:$EN,17,0)</f>
        <v>1</v>
      </c>
      <c r="F12" s="177">
        <f>$DH65</f>
        <v>2283327358.2294998</v>
      </c>
      <c r="G12" s="178">
        <v>1</v>
      </c>
      <c r="H12" s="187">
        <f>I12/F12</f>
        <v>2.4003102329355652E-2</v>
      </c>
      <c r="I12" s="184">
        <f>$DH$92</f>
        <v>54806940.230999999</v>
      </c>
      <c r="J12" s="467">
        <f>VLOOKUP($A12,$DA:$EN,18,0)</f>
        <v>1</v>
      </c>
      <c r="K12" s="177">
        <f>$DH65</f>
        <v>2283327358.2294998</v>
      </c>
      <c r="L12" s="178">
        <v>1</v>
      </c>
      <c r="M12" s="187">
        <f>N12/K12</f>
        <v>2.4003102329355652E-2</v>
      </c>
      <c r="N12" s="184">
        <f>$DH$92</f>
        <v>54806940.230999999</v>
      </c>
      <c r="O12" s="501">
        <f>VLOOKUP($A12,$DA:$EN,19,0)</f>
        <v>1</v>
      </c>
      <c r="P12" s="177">
        <f>$DH65</f>
        <v>2283327358.2294998</v>
      </c>
      <c r="Q12" s="178">
        <v>1</v>
      </c>
      <c r="R12" s="187">
        <f>S12/P12</f>
        <v>2.4003102329355652E-2</v>
      </c>
      <c r="S12" s="183">
        <f>$DH$92</f>
        <v>54806940.230999999</v>
      </c>
      <c r="T12" s="461">
        <f>VLOOKUP($A12,$DA:$EN,17,0)</f>
        <v>1</v>
      </c>
      <c r="U12" s="177">
        <f>$DH65</f>
        <v>2283327358.2294998</v>
      </c>
      <c r="V12" s="178">
        <v>1</v>
      </c>
      <c r="W12" s="187">
        <f>X12/U12</f>
        <v>2.4003102329355652E-2</v>
      </c>
      <c r="X12" s="183">
        <f>$DH$92</f>
        <v>54806940.230999999</v>
      </c>
      <c r="Y12" s="493">
        <f>VLOOKUP($A12,$DA:$EN,18,0)</f>
        <v>1</v>
      </c>
      <c r="Z12" s="177">
        <f>$DH65</f>
        <v>2283327358.2294998</v>
      </c>
      <c r="AA12" s="178">
        <v>1</v>
      </c>
      <c r="AB12" s="187">
        <f>AC12/Z12</f>
        <v>2.4003102329355652E-2</v>
      </c>
      <c r="AC12" s="184">
        <f>$DH$92</f>
        <v>54806940.230999999</v>
      </c>
      <c r="AD12" s="501">
        <f>VLOOKUP($A12,$DA:$EN,19,0)</f>
        <v>1</v>
      </c>
      <c r="AE12" s="177">
        <f>$DH65</f>
        <v>2283327358.2294998</v>
      </c>
      <c r="AF12" s="178">
        <v>1</v>
      </c>
      <c r="AG12" s="187">
        <f>AH12/AE12</f>
        <v>2.4003102329355652E-2</v>
      </c>
      <c r="AH12" s="183">
        <f>$DH$92</f>
        <v>54806940.230999999</v>
      </c>
      <c r="AI12" s="461">
        <f>VLOOKUP($A12,$DA:$EN,17,0)</f>
        <v>1</v>
      </c>
      <c r="AJ12" s="177">
        <f>$DH65</f>
        <v>2283327358.2294998</v>
      </c>
      <c r="AK12" s="178">
        <v>1</v>
      </c>
      <c r="AL12" s="187">
        <v>0</v>
      </c>
      <c r="AM12" s="183">
        <f>AI12*AJ12*AK12*AL12</f>
        <v>0</v>
      </c>
      <c r="AN12" s="493">
        <f>VLOOKUP($A12,$DA:$EN,18,0)</f>
        <v>1</v>
      </c>
      <c r="AO12" s="177">
        <f>$DH65</f>
        <v>2283327358.2294998</v>
      </c>
      <c r="AP12" s="178">
        <v>1</v>
      </c>
      <c r="AQ12" s="187">
        <v>0</v>
      </c>
      <c r="AR12" s="183">
        <f>AN12*AO12*AP12*AQ12</f>
        <v>0</v>
      </c>
      <c r="AS12" s="501">
        <f>VLOOKUP($A12,$DA:$EN,19,0)</f>
        <v>1</v>
      </c>
      <c r="AT12" s="177">
        <f>$DH65</f>
        <v>2283327358.2294998</v>
      </c>
      <c r="AU12" s="178">
        <v>1</v>
      </c>
      <c r="AV12" s="187">
        <v>0</v>
      </c>
      <c r="AW12" s="183">
        <f>AS12*AT12*AU12*AV12</f>
        <v>0</v>
      </c>
      <c r="AX12" s="461">
        <f>VLOOKUP($A12,$DA:$EN,17,0)</f>
        <v>1</v>
      </c>
      <c r="AY12" s="177">
        <f>$DH65</f>
        <v>2283327358.2294998</v>
      </c>
      <c r="AZ12" s="178">
        <v>1</v>
      </c>
      <c r="BA12" s="187">
        <f>BB12/AY12</f>
        <v>2.4003102329355652E-2</v>
      </c>
      <c r="BB12" s="184">
        <f>$DH$92</f>
        <v>54806940.230999999</v>
      </c>
      <c r="BC12" s="501">
        <f>VLOOKUP($A12,$DA:$EN,18,0)</f>
        <v>1</v>
      </c>
      <c r="BD12" s="177">
        <f>$DH65</f>
        <v>2283327358.2294998</v>
      </c>
      <c r="BE12" s="178">
        <v>1</v>
      </c>
      <c r="BF12" s="187">
        <f>BG12/BD12</f>
        <v>2.4003102329355652E-2</v>
      </c>
      <c r="BG12" s="184">
        <f>$DH$92</f>
        <v>54806940.230999999</v>
      </c>
      <c r="BH12" s="501">
        <f>VLOOKUP($A12,$DA:$EN,19,0)</f>
        <v>1</v>
      </c>
      <c r="BI12" s="177">
        <f>$DH65</f>
        <v>2283327358.2294998</v>
      </c>
      <c r="BJ12" s="178">
        <v>1</v>
      </c>
      <c r="BK12" s="187">
        <f>BL12/BI12</f>
        <v>2.4003102329355652E-2</v>
      </c>
      <c r="BL12" s="183">
        <f>$DH$92</f>
        <v>54806940.230999999</v>
      </c>
      <c r="BM12" s="461">
        <f>VLOOKUP($A12,$DA:$EN,17,0)</f>
        <v>1</v>
      </c>
      <c r="BN12" s="177">
        <f>$DH65</f>
        <v>2283327358.2294998</v>
      </c>
      <c r="BO12" s="178">
        <v>1</v>
      </c>
      <c r="BP12" s="179">
        <f>BQ12/BN12</f>
        <v>2.0078035129348033E-2</v>
      </c>
      <c r="BQ12" s="180">
        <f>(BQ10-BQ14-BQ15-BQ16-BQ17)/3</f>
        <v>45844726.910333335</v>
      </c>
      <c r="BR12" s="501">
        <f>VLOOKUP($A12,$DA:$EN,18,0)</f>
        <v>1</v>
      </c>
      <c r="BS12" s="177">
        <f>$DH65</f>
        <v>2283327358.2294998</v>
      </c>
      <c r="BT12" s="178">
        <v>1</v>
      </c>
      <c r="BU12" s="179">
        <f>BV12/BS12</f>
        <v>2.0078035129348033E-2</v>
      </c>
      <c r="BV12" s="180">
        <f>(BV10-BV14-BV15-BV16-BV17)/3</f>
        <v>45844726.910333335</v>
      </c>
      <c r="BW12" s="501">
        <f>VLOOKUP($A12,$DA:$EN,19,0)</f>
        <v>1</v>
      </c>
      <c r="BX12" s="177">
        <f>$DH65</f>
        <v>2283327358.2294998</v>
      </c>
      <c r="BY12" s="178">
        <v>1</v>
      </c>
      <c r="BZ12" s="179">
        <f>CA12/BX12</f>
        <v>2.0078035129348033E-2</v>
      </c>
      <c r="CA12" s="180">
        <f>(CA10-CA14-CA15-CA16-CA17)/3</f>
        <v>45844726.910333335</v>
      </c>
      <c r="CB12" s="461">
        <f>VLOOKUP($A12,$DA:$EN,17,0)</f>
        <v>1</v>
      </c>
      <c r="CC12" s="177">
        <f>$DH65</f>
        <v>2283327358.2294998</v>
      </c>
      <c r="CD12" s="178">
        <v>1</v>
      </c>
      <c r="CE12" s="187">
        <f>CF12/CC12</f>
        <v>2.4003102329355652E-2</v>
      </c>
      <c r="CF12" s="183">
        <f>$DH$92</f>
        <v>54806940.230999999</v>
      </c>
      <c r="CG12" s="493">
        <f>VLOOKUP($A12,$DA:$EN,18,0)</f>
        <v>1</v>
      </c>
      <c r="CH12" s="177">
        <f>$DH65</f>
        <v>2283327358.2294998</v>
      </c>
      <c r="CI12" s="178">
        <v>1</v>
      </c>
      <c r="CJ12" s="187">
        <f>CK12/CH12</f>
        <v>2.4003102329355652E-2</v>
      </c>
      <c r="CK12" s="184">
        <f>$DH$92</f>
        <v>54806940.230999999</v>
      </c>
      <c r="CL12" s="501">
        <f>VLOOKUP($A12,$DA:$EN,19,0)</f>
        <v>1</v>
      </c>
      <c r="CM12" s="177">
        <f>$DH65</f>
        <v>2283327358.2294998</v>
      </c>
      <c r="CN12" s="178">
        <v>1</v>
      </c>
      <c r="CO12" s="187">
        <f>CP12/CM12</f>
        <v>2.4003102329355652E-2</v>
      </c>
      <c r="CP12" s="183">
        <f>$DH$92</f>
        <v>54806940.230999999</v>
      </c>
      <c r="DA12" s="1156">
        <v>2021</v>
      </c>
      <c r="DB12" s="301"/>
      <c r="DC12" s="295"/>
      <c r="DD12" s="300"/>
      <c r="DE12" s="301"/>
      <c r="DF12" s="294"/>
      <c r="DG12" s="376"/>
      <c r="DH12" s="296"/>
      <c r="DI12" s="295"/>
      <c r="DJ12" s="297"/>
      <c r="DK12" s="298"/>
      <c r="DL12" s="299"/>
      <c r="DM12" s="300"/>
      <c r="DN12" s="301"/>
      <c r="DO12" s="295"/>
      <c r="DP12" s="300"/>
      <c r="DQ12" s="301"/>
      <c r="DR12" s="295"/>
      <c r="DS12" s="300"/>
      <c r="DT12" s="301"/>
      <c r="DU12" s="295"/>
      <c r="DV12" s="300"/>
      <c r="DW12" s="1130"/>
      <c r="DX12" s="278"/>
      <c r="DY12" s="1148"/>
      <c r="DZ12" s="278"/>
      <c r="EA12" s="279"/>
      <c r="EB12" s="279"/>
      <c r="EC12" s="279"/>
      <c r="ED12" s="279"/>
      <c r="EE12" s="399">
        <f>'13.ISA_pakalpojum_klienti_fakts'!S8</f>
        <v>17667</v>
      </c>
      <c r="EF12" s="280">
        <f>'13.ISA_pakalpojum_klienti_fakts'!AL8</f>
        <v>299</v>
      </c>
      <c r="EG12" s="280">
        <f>'8.Izdevumi_progn_reģioni'!CG9</f>
        <v>11804</v>
      </c>
      <c r="EH12" s="280">
        <f>'13.ISA_pakalpojum_klienti_fakts'!DN8</f>
        <v>11221</v>
      </c>
      <c r="EI12" s="280"/>
      <c r="EJ12" s="400">
        <f>'13.ISA_pakalpojum_klienti_fakts'!CJ8</f>
        <v>88</v>
      </c>
      <c r="EK12" s="281"/>
      <c r="EL12" s="412"/>
      <c r="EM12" s="282"/>
      <c r="EN12" s="283"/>
    </row>
    <row r="13" spans="1:144" ht="53.45" customHeight="1" outlineLevel="1" thickBot="1" x14ac:dyDescent="0.3">
      <c r="A13" s="174">
        <v>2023</v>
      </c>
      <c r="B13" s="175"/>
      <c r="C13" s="175"/>
      <c r="D13" s="176" t="s">
        <v>163</v>
      </c>
      <c r="E13" s="464">
        <f>VLOOKUP($A13,$DA:$EN,20,0)</f>
        <v>1</v>
      </c>
      <c r="F13" s="177">
        <f>$DH66</f>
        <v>4665833841.90662</v>
      </c>
      <c r="G13" s="178">
        <v>1</v>
      </c>
      <c r="H13" s="187">
        <v>0</v>
      </c>
      <c r="I13" s="184">
        <f>E13*F13*G13*H13</f>
        <v>0</v>
      </c>
      <c r="J13" s="467">
        <f>VLOOKUP($A13,$DA:$EN,21,0)</f>
        <v>1</v>
      </c>
      <c r="K13" s="177">
        <f>$DH66</f>
        <v>4665833841.90662</v>
      </c>
      <c r="L13" s="178">
        <v>1</v>
      </c>
      <c r="M13" s="187">
        <v>0</v>
      </c>
      <c r="N13" s="184">
        <f>J13*K13*L13*M13</f>
        <v>0</v>
      </c>
      <c r="O13" s="501">
        <f>VLOOKUP($A13,$DA:$EN,22,0)</f>
        <v>1</v>
      </c>
      <c r="P13" s="177">
        <f>$DH66</f>
        <v>4665833841.90662</v>
      </c>
      <c r="Q13" s="178">
        <v>1</v>
      </c>
      <c r="R13" s="187">
        <v>0</v>
      </c>
      <c r="S13" s="183">
        <f>O13*P13*Q13*R13</f>
        <v>0</v>
      </c>
      <c r="T13" s="461">
        <f>VLOOKUP($A13,$DA:$EN,20,0)</f>
        <v>1</v>
      </c>
      <c r="U13" s="177">
        <f>$DH66</f>
        <v>4665833841.90662</v>
      </c>
      <c r="V13" s="178">
        <v>1</v>
      </c>
      <c r="W13" s="187">
        <v>0</v>
      </c>
      <c r="X13" s="183">
        <f>T13*U13*V13*W13</f>
        <v>0</v>
      </c>
      <c r="Y13" s="493">
        <f>VLOOKUP($A13,$DA:$EN,21,0)</f>
        <v>1</v>
      </c>
      <c r="Z13" s="177">
        <f>$DH66</f>
        <v>4665833841.90662</v>
      </c>
      <c r="AA13" s="178">
        <v>1</v>
      </c>
      <c r="AB13" s="187">
        <v>0</v>
      </c>
      <c r="AC13" s="184">
        <f>Y13*Z13*AA13*AB13</f>
        <v>0</v>
      </c>
      <c r="AD13" s="501">
        <f>VLOOKUP($A13,$DA:$EN,22,0)</f>
        <v>1</v>
      </c>
      <c r="AE13" s="177">
        <f>$DH66</f>
        <v>4665833841.90662</v>
      </c>
      <c r="AF13" s="178">
        <v>1</v>
      </c>
      <c r="AG13" s="187">
        <v>0</v>
      </c>
      <c r="AH13" s="183">
        <f>AD13*AE13*AF13*AG13</f>
        <v>0</v>
      </c>
      <c r="AI13" s="461">
        <f>VLOOKUP($A13,$DA:$EN,20,0)</f>
        <v>1</v>
      </c>
      <c r="AJ13" s="177">
        <f>$DH66</f>
        <v>4665833841.90662</v>
      </c>
      <c r="AK13" s="178">
        <v>1</v>
      </c>
      <c r="AL13" s="187">
        <v>0</v>
      </c>
      <c r="AM13" s="183">
        <f>AI13*AJ13*AK13*AL13</f>
        <v>0</v>
      </c>
      <c r="AN13" s="493">
        <f>VLOOKUP($A13,$DA:$EN,21,0)</f>
        <v>1</v>
      </c>
      <c r="AO13" s="177">
        <f>$DH66</f>
        <v>4665833841.90662</v>
      </c>
      <c r="AP13" s="178">
        <v>1</v>
      </c>
      <c r="AQ13" s="187">
        <v>0</v>
      </c>
      <c r="AR13" s="184">
        <f>AN13*AO13*AP13*AQ13</f>
        <v>0</v>
      </c>
      <c r="AS13" s="501">
        <f>VLOOKUP($A13,$DA:$EN,22,0)</f>
        <v>1</v>
      </c>
      <c r="AT13" s="177">
        <f>$DH66</f>
        <v>4665833841.90662</v>
      </c>
      <c r="AU13" s="178">
        <v>1</v>
      </c>
      <c r="AV13" s="187">
        <v>0</v>
      </c>
      <c r="AW13" s="183">
        <f>AS13*AT13*AU13*AV13</f>
        <v>0</v>
      </c>
      <c r="AX13" s="461">
        <f>VLOOKUP($A13,$DA:$EN,20,0)</f>
        <v>1</v>
      </c>
      <c r="AY13" s="177">
        <f>$DH66</f>
        <v>4665833841.90662</v>
      </c>
      <c r="AZ13" s="178">
        <v>1</v>
      </c>
      <c r="BA13" s="179">
        <v>5.0000000000000001E-3</v>
      </c>
      <c r="BB13" s="180">
        <f>AX13*AY13*AZ13*BA13</f>
        <v>23329169.209533099</v>
      </c>
      <c r="BC13" s="501">
        <f>VLOOKUP($A13,$DA:$EN,21,0)</f>
        <v>1</v>
      </c>
      <c r="BD13" s="177">
        <f>$DH66</f>
        <v>4665833841.90662</v>
      </c>
      <c r="BE13" s="178">
        <v>1</v>
      </c>
      <c r="BF13" s="179">
        <v>5.0000000000000001E-3</v>
      </c>
      <c r="BG13" s="180">
        <f>BC13*BD13*BE13*BF13</f>
        <v>23329169.209533099</v>
      </c>
      <c r="BH13" s="501">
        <f>VLOOKUP($A13,$DA:$EN,22,0)</f>
        <v>1</v>
      </c>
      <c r="BI13" s="177">
        <f>$DH66</f>
        <v>4665833841.90662</v>
      </c>
      <c r="BJ13" s="178">
        <v>1</v>
      </c>
      <c r="BK13" s="179">
        <v>5.0000000000000001E-3</v>
      </c>
      <c r="BL13" s="181">
        <f>BH13*BI13*BJ13*BK13</f>
        <v>23329169.209533099</v>
      </c>
      <c r="BM13" s="461">
        <f>VLOOKUP($A13,$DA:$EN,20,0)</f>
        <v>1</v>
      </c>
      <c r="BN13" s="177">
        <f>$DH66</f>
        <v>4665833841.90662</v>
      </c>
      <c r="BO13" s="178">
        <v>1</v>
      </c>
      <c r="BP13" s="179">
        <f>BQ13/BN13</f>
        <v>9.8256235570531175E-3</v>
      </c>
      <c r="BQ13" s="180">
        <f>BQ10-BQ11-BQ12-BQ14-BQ15-BQ16-BQ17</f>
        <v>45844726.910333335</v>
      </c>
      <c r="BR13" s="501">
        <f>VLOOKUP($A13,$DA:$EN,21,0)</f>
        <v>1</v>
      </c>
      <c r="BS13" s="177">
        <f>$DH66</f>
        <v>4665833841.90662</v>
      </c>
      <c r="BT13" s="178">
        <v>1</v>
      </c>
      <c r="BU13" s="179">
        <f>BV13/BS13</f>
        <v>9.8256235570531175E-3</v>
      </c>
      <c r="BV13" s="180">
        <f>BV10-BV11-BV12-BV14-BV15-BV16-BV17</f>
        <v>45844726.910333335</v>
      </c>
      <c r="BW13" s="501">
        <f>VLOOKUP($A13,$DA:$EN,22,0)</f>
        <v>1</v>
      </c>
      <c r="BX13" s="177">
        <f>$DH66</f>
        <v>4665833841.90662</v>
      </c>
      <c r="BY13" s="178">
        <v>1</v>
      </c>
      <c r="BZ13" s="179">
        <f>CA13/BX13</f>
        <v>9.8256235570531175E-3</v>
      </c>
      <c r="CA13" s="180">
        <f>CA10-CA11-CA12-CA14-CA15-CA16-CA17</f>
        <v>45844726.910333335</v>
      </c>
      <c r="CB13" s="461">
        <f>VLOOKUP($A13,$DA:$EN,20,0)</f>
        <v>1</v>
      </c>
      <c r="CC13" s="177">
        <f>$DH66</f>
        <v>4665833841.90662</v>
      </c>
      <c r="CD13" s="178">
        <v>1</v>
      </c>
      <c r="CE13" s="187">
        <v>0</v>
      </c>
      <c r="CF13" s="183">
        <f>CB13*CC13*CD13*CE13</f>
        <v>0</v>
      </c>
      <c r="CG13" s="493">
        <f>VLOOKUP($A13,$DA:$EN,21,0)</f>
        <v>1</v>
      </c>
      <c r="CH13" s="177">
        <f>$DH66</f>
        <v>4665833841.90662</v>
      </c>
      <c r="CI13" s="178">
        <v>1</v>
      </c>
      <c r="CJ13" s="187">
        <v>0</v>
      </c>
      <c r="CK13" s="184">
        <f>CG13*CH13*CI13*CJ13</f>
        <v>0</v>
      </c>
      <c r="CL13" s="501">
        <f>VLOOKUP($A13,$DA:$EN,22,0)</f>
        <v>1</v>
      </c>
      <c r="CM13" s="177">
        <f>$DH66</f>
        <v>4665833841.90662</v>
      </c>
      <c r="CN13" s="178">
        <v>1</v>
      </c>
      <c r="CO13" s="187">
        <v>0</v>
      </c>
      <c r="CP13" s="183">
        <f>CL13*CM13*CN13*CO13</f>
        <v>0</v>
      </c>
      <c r="DA13" s="1158">
        <v>2022</v>
      </c>
      <c r="DB13" s="309"/>
      <c r="DC13" s="303"/>
      <c r="DD13" s="308"/>
      <c r="DE13" s="309"/>
      <c r="DF13" s="302"/>
      <c r="DG13" s="377"/>
      <c r="DH13" s="304"/>
      <c r="DI13" s="303"/>
      <c r="DJ13" s="305"/>
      <c r="DK13" s="306"/>
      <c r="DL13" s="307"/>
      <c r="DM13" s="308"/>
      <c r="DN13" s="309"/>
      <c r="DO13" s="303"/>
      <c r="DP13" s="308"/>
      <c r="DQ13" s="309"/>
      <c r="DR13" s="303"/>
      <c r="DS13" s="308"/>
      <c r="DT13" s="309"/>
      <c r="DU13" s="303"/>
      <c r="DV13" s="308"/>
      <c r="DW13" s="1131">
        <f>ROUND('24.Makro_prognozes'!K6,3)</f>
        <v>904.72500000000002</v>
      </c>
      <c r="DX13" s="394">
        <f t="shared" ref="DX13:DX36" si="0">DW13*1000</f>
        <v>904725</v>
      </c>
      <c r="DY13" s="1149">
        <f>'24.Makro_prognozes'!M6</f>
        <v>542.78499999999997</v>
      </c>
      <c r="DZ13" s="394">
        <f t="shared" ref="DZ13:DZ36" si="1">DY13*1000</f>
        <v>542785</v>
      </c>
      <c r="EA13" s="279"/>
      <c r="EB13" s="279"/>
      <c r="EC13" s="279"/>
      <c r="ED13" s="279"/>
      <c r="EE13" s="401">
        <f>'13.ISA_pakalpojum_klienti_fakts'!T8</f>
        <v>17775</v>
      </c>
      <c r="EF13" s="310">
        <f>'13.ISA_pakalpojum_klienti_fakts'!AM8</f>
        <v>466</v>
      </c>
      <c r="EG13" s="310">
        <f>'8.Izdevumi_progn_reģioni'!CH9</f>
        <v>7874</v>
      </c>
      <c r="EH13" s="310">
        <f>'13.ISA_pakalpojum_klienti_fakts'!DO8</f>
        <v>11655</v>
      </c>
      <c r="EI13" s="310"/>
      <c r="EJ13" s="402">
        <f>'13.ISA_pakalpojum_klienti_fakts'!CK8</f>
        <v>148</v>
      </c>
      <c r="EK13" s="311"/>
      <c r="EL13" s="413"/>
      <c r="EM13" s="312"/>
      <c r="EN13" s="313"/>
    </row>
    <row r="14" spans="1:144" ht="39" customHeight="1" outlineLevel="1" thickBot="1" x14ac:dyDescent="0.3">
      <c r="A14" s="174">
        <v>2023</v>
      </c>
      <c r="B14" s="175" t="s">
        <v>164</v>
      </c>
      <c r="C14" s="175" t="s">
        <v>165</v>
      </c>
      <c r="D14" s="176" t="s">
        <v>99</v>
      </c>
      <c r="E14" s="464">
        <f>VLOOKUP($A14,$DA:$EN,7,0)</f>
        <v>1</v>
      </c>
      <c r="F14" s="188">
        <f>VLOOKUP($A14,$DA:$EN,6,0)</f>
        <v>1225</v>
      </c>
      <c r="G14" s="189">
        <f>VLOOKUP($A14,$DA:$EN,24,0)</f>
        <v>898629</v>
      </c>
      <c r="H14" s="190">
        <v>0</v>
      </c>
      <c r="I14" s="184">
        <f>H14*G14*F14*12</f>
        <v>0</v>
      </c>
      <c r="J14" s="467">
        <f>VLOOKUP($A14,$DA:$EN,10,0)</f>
        <v>1</v>
      </c>
      <c r="K14" s="188">
        <f>VLOOKUP($A14,$DA:$EN,9,0)</f>
        <v>1225</v>
      </c>
      <c r="L14" s="189">
        <f>VLOOKUP($A14,$DA:$EN,24,0)</f>
        <v>898629</v>
      </c>
      <c r="M14" s="190">
        <v>0</v>
      </c>
      <c r="N14" s="184">
        <f>M14*L14*K14*12</f>
        <v>0</v>
      </c>
      <c r="O14" s="501">
        <f>VLOOKUP($A14,$DA:$EN,13,0)</f>
        <v>1</v>
      </c>
      <c r="P14" s="188">
        <f>VLOOKUP($A14,$DA:$EN,12,0)</f>
        <v>1225</v>
      </c>
      <c r="Q14" s="189">
        <f>VLOOKUP($A14,$DA:$EN,24,0)</f>
        <v>898629</v>
      </c>
      <c r="R14" s="190">
        <v>0</v>
      </c>
      <c r="S14" s="183">
        <f>R14*Q14*P14*12</f>
        <v>0</v>
      </c>
      <c r="T14" s="461">
        <f>VLOOKUP($A14,$DA:$EN,7,0)</f>
        <v>1</v>
      </c>
      <c r="U14" s="188">
        <f>VLOOKUP($A14,$DA:$EN,6,0)</f>
        <v>1225</v>
      </c>
      <c r="V14" s="189">
        <f>VLOOKUP($A14,$DA:$EN,24,0)</f>
        <v>898629</v>
      </c>
      <c r="W14" s="191">
        <f>X14/(V14*U14*12)</f>
        <v>1.0816553558234819E-3</v>
      </c>
      <c r="X14" s="192">
        <f>X10-X11-X12-X13-X15-X16-X17</f>
        <v>14288501.000000007</v>
      </c>
      <c r="Y14" s="493">
        <f>VLOOKUP($A14,$DA:$EN,10,0)</f>
        <v>1</v>
      </c>
      <c r="Z14" s="188">
        <f>VLOOKUP($A14,$DA:$EN,9,0)</f>
        <v>1225</v>
      </c>
      <c r="AA14" s="189">
        <f>VLOOKUP($A14,$DA:$EN,24,0)</f>
        <v>898629</v>
      </c>
      <c r="AB14" s="191">
        <f>AC14/(AA14*Z14*12)</f>
        <v>1.0816553558234819E-3</v>
      </c>
      <c r="AC14" s="193">
        <f>AC10-AC11-AC12-AC13-AC15-AC16-AC17</f>
        <v>14288501.000000007</v>
      </c>
      <c r="AD14" s="501">
        <f>VLOOKUP($A14,$DA:$EN,13,0)</f>
        <v>1</v>
      </c>
      <c r="AE14" s="188">
        <f>VLOOKUP($A14,$DA:$EN,12,0)</f>
        <v>1225</v>
      </c>
      <c r="AF14" s="189">
        <f>VLOOKUP($A14,$DA:$EN,24,0)</f>
        <v>898629</v>
      </c>
      <c r="AG14" s="191">
        <f>AH14/(AF14*AE14*12)</f>
        <v>1.0816553558234819E-3</v>
      </c>
      <c r="AH14" s="192">
        <f>AH10-AH11-AH12-AH13-AH15-AH16-AH17</f>
        <v>14288501.000000007</v>
      </c>
      <c r="AI14" s="461">
        <f>VLOOKUP($A14,$DA:$EN,7,0)</f>
        <v>1</v>
      </c>
      <c r="AJ14" s="188">
        <f>VLOOKUP($A14,$DA:$EN,6,0)</f>
        <v>1225</v>
      </c>
      <c r="AK14" s="189">
        <f>VLOOKUP($A14,$DA:$EN,24,0)</f>
        <v>898629</v>
      </c>
      <c r="AL14" s="191">
        <f>AM14/(AK14*AJ14*12)</f>
        <v>1.0411489854427754E-2</v>
      </c>
      <c r="AM14" s="192">
        <f>AM10-AM11-AM12-AM13-AM15-AM16-AM17</f>
        <v>137534180.73100001</v>
      </c>
      <c r="AN14" s="493">
        <f>VLOOKUP($A14,$DA:$EN,10,0)</f>
        <v>1</v>
      </c>
      <c r="AO14" s="188">
        <f>VLOOKUP($A14,$DA:$EN,9,0)</f>
        <v>1225</v>
      </c>
      <c r="AP14" s="189">
        <f>VLOOKUP($A14,$DA:$EN,24,0)</f>
        <v>898629</v>
      </c>
      <c r="AQ14" s="191">
        <f>AR14/(AP14*AO14*12)</f>
        <v>1.0411489854427754E-2</v>
      </c>
      <c r="AR14" s="193">
        <f>AR10-AR11-AR12-AR13-AR15-AR16-AR17</f>
        <v>137534180.73100001</v>
      </c>
      <c r="AS14" s="501">
        <f>VLOOKUP($A14,$DA:$EN,13,0)</f>
        <v>1</v>
      </c>
      <c r="AT14" s="188">
        <f>VLOOKUP($A14,$DA:$EN,12,0)</f>
        <v>1225</v>
      </c>
      <c r="AU14" s="189">
        <f>VLOOKUP($A14,$DA:$EN,24,0)</f>
        <v>898629</v>
      </c>
      <c r="AV14" s="191">
        <f>AW14/(AU14*AT14*12)</f>
        <v>1.0411489854427754E-2</v>
      </c>
      <c r="AW14" s="192">
        <f>AW10-AW11-AW12-AW13-AW15-AW16-AW17</f>
        <v>137534180.73100001</v>
      </c>
      <c r="AX14" s="461">
        <f>VLOOKUP($A14,$DA:$EN,7,0)</f>
        <v>1</v>
      </c>
      <c r="AY14" s="188">
        <f>VLOOKUP($A14,$DA:$EN,6,0)</f>
        <v>1225</v>
      </c>
      <c r="AZ14" s="189">
        <f>VLOOKUP($A14,$DA:$EN,24,0)</f>
        <v>898629</v>
      </c>
      <c r="BA14" s="190">
        <v>0</v>
      </c>
      <c r="BB14" s="184">
        <f>BA14*AZ14*AY14*12</f>
        <v>0</v>
      </c>
      <c r="BC14" s="501">
        <f>VLOOKUP($A14,$DA:$EN,10,0)</f>
        <v>1</v>
      </c>
      <c r="BD14" s="188">
        <f>VLOOKUP($A14,$DA:$EN,9,0)</f>
        <v>1225</v>
      </c>
      <c r="BE14" s="189">
        <f>VLOOKUP($A14,$DA:$EN,24,0)</f>
        <v>898629</v>
      </c>
      <c r="BF14" s="190">
        <v>0</v>
      </c>
      <c r="BG14" s="184">
        <f>BF14*BE14*BD14*12</f>
        <v>0</v>
      </c>
      <c r="BH14" s="501">
        <f>VLOOKUP($A14,$DA:$EN,13,0)</f>
        <v>1</v>
      </c>
      <c r="BI14" s="188">
        <f>VLOOKUP($A14,$DA:$EN,12,0)</f>
        <v>1225</v>
      </c>
      <c r="BJ14" s="189">
        <f>VLOOKUP($A14,$DA:$EN,24,0)</f>
        <v>898629</v>
      </c>
      <c r="BK14" s="190">
        <v>0</v>
      </c>
      <c r="BL14" s="183">
        <f>BK14*BJ14*BI14*12</f>
        <v>0</v>
      </c>
      <c r="BM14" s="461">
        <f>VLOOKUP($A14,$DA:$EN,7,0)</f>
        <v>1</v>
      </c>
      <c r="BN14" s="188">
        <f>VLOOKUP($A14,$DA:$EN,6,0)</f>
        <v>1225</v>
      </c>
      <c r="BO14" s="189">
        <f>VLOOKUP($A14,$DA:$EN,24,0)</f>
        <v>898629</v>
      </c>
      <c r="BP14" s="190">
        <v>0</v>
      </c>
      <c r="BQ14" s="184">
        <f>BP14*BO14*BN14*12</f>
        <v>0</v>
      </c>
      <c r="BR14" s="501">
        <f>VLOOKUP($A14,$DA:$EN,10,0)</f>
        <v>1</v>
      </c>
      <c r="BS14" s="188">
        <f>VLOOKUP($A14,$DA:$EN,9,0)</f>
        <v>1225</v>
      </c>
      <c r="BT14" s="189">
        <f>VLOOKUP($A14,$DA:$EN,24,0)</f>
        <v>898629</v>
      </c>
      <c r="BU14" s="190">
        <v>0</v>
      </c>
      <c r="BV14" s="184">
        <f>BU14*BT14*BS14*12</f>
        <v>0</v>
      </c>
      <c r="BW14" s="501">
        <f>VLOOKUP($A14,$DA:$EN,13,0)</f>
        <v>1</v>
      </c>
      <c r="BX14" s="188">
        <f>VLOOKUP($A14,$DA:$EN,12,0)</f>
        <v>1225</v>
      </c>
      <c r="BY14" s="189">
        <f>VLOOKUP($A14,$DA:$EN,24,0)</f>
        <v>898629</v>
      </c>
      <c r="BZ14" s="190">
        <v>0</v>
      </c>
      <c r="CA14" s="184">
        <f>BZ14*BY14*BX14*12</f>
        <v>0</v>
      </c>
      <c r="CB14" s="461">
        <f>VLOOKUP($A14,$DA:$EN,7,0)</f>
        <v>1</v>
      </c>
      <c r="CC14" s="188">
        <f>VLOOKUP($A14,$DA:$EN,6,0)</f>
        <v>1225</v>
      </c>
      <c r="CD14" s="189">
        <f>VLOOKUP($A14,$DA:$EN,24,0)</f>
        <v>898629</v>
      </c>
      <c r="CE14" s="194">
        <f>(CF14+CF17)/(CD14*CC14*12)</f>
        <v>1.3728228223215584E-3</v>
      </c>
      <c r="CF14" s="192">
        <f>CF10-CF11-CF12-CF13-CF15-CF16-CF17</f>
        <v>14288500.999999996</v>
      </c>
      <c r="CG14" s="493">
        <f>VLOOKUP($A14,$DA:$EN,10,0)</f>
        <v>1</v>
      </c>
      <c r="CH14" s="188">
        <f>VLOOKUP($A14,$DA:$EN,9,0)</f>
        <v>1225</v>
      </c>
      <c r="CI14" s="189">
        <f>VLOOKUP($A14,$DA:$EN,24,0)</f>
        <v>898629</v>
      </c>
      <c r="CJ14" s="194">
        <f>(CK14+CK17)/(CI14*CH14*12)</f>
        <v>1.3728228223215584E-3</v>
      </c>
      <c r="CK14" s="193">
        <f>CK10-CK11-CK12-CK13-CK15-CK16-CK17</f>
        <v>14288500.999999996</v>
      </c>
      <c r="CL14" s="501">
        <f>VLOOKUP($A14,$DA:$EN,13,0)</f>
        <v>1</v>
      </c>
      <c r="CM14" s="188">
        <f>VLOOKUP($A14,$DA:$EN,12,0)</f>
        <v>1225</v>
      </c>
      <c r="CN14" s="189">
        <f>VLOOKUP($A14,$DA:$EN,24,0)</f>
        <v>898629</v>
      </c>
      <c r="CO14" s="194">
        <f>(CP14+CP17)/(CN14*CM14*12)</f>
        <v>1.3728228223215584E-3</v>
      </c>
      <c r="CP14" s="192">
        <f>CP10-CP11-CP12-CP13-CP15-CP16-CP17</f>
        <v>14288500.999999996</v>
      </c>
      <c r="DA14" s="1159">
        <v>2023</v>
      </c>
      <c r="DB14" s="366"/>
      <c r="DC14" s="315"/>
      <c r="DD14" s="367"/>
      <c r="DE14" s="366">
        <v>1537</v>
      </c>
      <c r="DF14" s="314">
        <v>1225</v>
      </c>
      <c r="DG14" s="378">
        <v>1</v>
      </c>
      <c r="DH14" s="316">
        <v>1537</v>
      </c>
      <c r="DI14" s="315">
        <v>1225</v>
      </c>
      <c r="DJ14" s="317">
        <v>1</v>
      </c>
      <c r="DK14" s="318">
        <v>1537</v>
      </c>
      <c r="DL14" s="319">
        <v>1225</v>
      </c>
      <c r="DM14" s="320">
        <v>1</v>
      </c>
      <c r="DN14" s="458">
        <v>1</v>
      </c>
      <c r="DO14" s="459">
        <f>DN14</f>
        <v>1</v>
      </c>
      <c r="DP14" s="460">
        <f>DN14</f>
        <v>1</v>
      </c>
      <c r="DQ14" s="458">
        <v>1</v>
      </c>
      <c r="DR14" s="459">
        <f>DQ14</f>
        <v>1</v>
      </c>
      <c r="DS14" s="460">
        <f>DQ14</f>
        <v>1</v>
      </c>
      <c r="DT14" s="458">
        <v>1</v>
      </c>
      <c r="DU14" s="459">
        <f>DT14</f>
        <v>1</v>
      </c>
      <c r="DV14" s="460">
        <f>DT14</f>
        <v>1</v>
      </c>
      <c r="DW14" s="1131">
        <f>ROUND('24.Makro_prognozes'!K7,3)</f>
        <v>898.62900000000002</v>
      </c>
      <c r="DX14" s="395">
        <f t="shared" si="0"/>
        <v>898629</v>
      </c>
      <c r="DY14" s="1149">
        <f>'24.Makro_prognozes'!M7</f>
        <v>544.03610000000003</v>
      </c>
      <c r="DZ14" s="395">
        <f t="shared" si="1"/>
        <v>544036.1</v>
      </c>
      <c r="EA14" s="321"/>
      <c r="EB14" s="321"/>
      <c r="EC14" s="321"/>
      <c r="ED14" s="321"/>
      <c r="EE14" s="403">
        <f>'13.ISA_pakalpojum_klienti_fakts'!U8</f>
        <v>17851</v>
      </c>
      <c r="EF14" s="322">
        <f>'13.ISA_pakalpojum_klienti_fakts'!AN8</f>
        <v>497</v>
      </c>
      <c r="EG14" s="322">
        <f>'8.Izdevumi_progn_reģioni'!CI9</f>
        <v>6871</v>
      </c>
      <c r="EH14" s="322">
        <f>'13.ISA_pakalpojum_klienti_fakts'!DP8</f>
        <v>11996</v>
      </c>
      <c r="EI14" s="322"/>
      <c r="EJ14" s="404">
        <f>'13.ISA_pakalpojum_klienti_fakts'!CL8</f>
        <v>273</v>
      </c>
      <c r="EK14" s="323">
        <f>DE82</f>
        <v>641.26</v>
      </c>
      <c r="EL14" s="414">
        <f>$DH$95</f>
        <v>216096434.39000002</v>
      </c>
      <c r="EM14" s="324">
        <f>$DH$95</f>
        <v>216096434.39000002</v>
      </c>
      <c r="EN14" s="325">
        <f>$DH$95</f>
        <v>216096434.39000002</v>
      </c>
    </row>
    <row r="15" spans="1:144" ht="31.5" outlineLevel="1" x14ac:dyDescent="0.25">
      <c r="A15" s="174">
        <v>2023</v>
      </c>
      <c r="B15" s="175" t="s">
        <v>166</v>
      </c>
      <c r="C15" s="175" t="s">
        <v>167</v>
      </c>
      <c r="D15" s="176" t="s">
        <v>168</v>
      </c>
      <c r="E15" s="464">
        <f>VLOOKUP($A15,$DA:$EN,7,0)</f>
        <v>1</v>
      </c>
      <c r="F15" s="195">
        <f>I15/G15/12/H15</f>
        <v>211.33476709164424</v>
      </c>
      <c r="G15" s="189">
        <f>VLOOKUP($A15,$DA:$EN,31,0)</f>
        <v>17851</v>
      </c>
      <c r="H15" s="196">
        <v>0.85</v>
      </c>
      <c r="I15" s="184">
        <f>$DB$94+$DD$94</f>
        <v>38479876.659000002</v>
      </c>
      <c r="J15" s="467">
        <f>VLOOKUP($A15,$DA:$EN,10,0)</f>
        <v>1</v>
      </c>
      <c r="K15" s="195">
        <f>N15/L15/12/M15</f>
        <v>211.33476709164424</v>
      </c>
      <c r="L15" s="189">
        <f>VLOOKUP($A15,$DA:$EN,31,0)</f>
        <v>17851</v>
      </c>
      <c r="M15" s="196">
        <v>0.85</v>
      </c>
      <c r="N15" s="184">
        <f>$DB$94+$DD$94</f>
        <v>38479876.659000002</v>
      </c>
      <c r="O15" s="501">
        <f>VLOOKUP($A15,$DA:$EN,13,0)</f>
        <v>1</v>
      </c>
      <c r="P15" s="195">
        <f>S15/Q15/12/R15</f>
        <v>211.33476709164424</v>
      </c>
      <c r="Q15" s="189">
        <f>VLOOKUP($A15,$DA:$EN,31,0)</f>
        <v>17851</v>
      </c>
      <c r="R15" s="196">
        <v>0.85</v>
      </c>
      <c r="S15" s="184">
        <f>$DB$94+$DD$94</f>
        <v>38479876.659000002</v>
      </c>
      <c r="T15" s="461">
        <f>VLOOKUP($A15,$DA:$EN,7,0)</f>
        <v>1</v>
      </c>
      <c r="U15" s="195">
        <f>X15/V15/12/W15</f>
        <v>211.33476709164424</v>
      </c>
      <c r="V15" s="189">
        <f>VLOOKUP($A15,$DA:$EN,31,0)</f>
        <v>17851</v>
      </c>
      <c r="W15" s="196">
        <v>0.85</v>
      </c>
      <c r="X15" s="184">
        <f>$DB$94+$DD$94</f>
        <v>38479876.659000002</v>
      </c>
      <c r="Y15" s="493">
        <f>VLOOKUP($A15,$DA:$EN,10,0)</f>
        <v>1</v>
      </c>
      <c r="Z15" s="195">
        <f>AC15/AA15/12/AB15</f>
        <v>211.33476709164424</v>
      </c>
      <c r="AA15" s="189">
        <f>VLOOKUP($A15,$DA:$EN,31,0)</f>
        <v>17851</v>
      </c>
      <c r="AB15" s="196">
        <v>0.85</v>
      </c>
      <c r="AC15" s="184">
        <f>$DB$94+$DD$94</f>
        <v>38479876.659000002</v>
      </c>
      <c r="AD15" s="501">
        <f>VLOOKUP($A15,$DA:$EN,13,0)</f>
        <v>1</v>
      </c>
      <c r="AE15" s="195">
        <f>AH15/AF15/12/AG15</f>
        <v>211.33476709164424</v>
      </c>
      <c r="AF15" s="189">
        <f>VLOOKUP($A15,$DA:$EN,31,0)</f>
        <v>17851</v>
      </c>
      <c r="AG15" s="196">
        <v>0.85</v>
      </c>
      <c r="AH15" s="184">
        <f>$DB$94+$DD$94</f>
        <v>38479876.659000002</v>
      </c>
      <c r="AI15" s="461">
        <f>VLOOKUP($A15,$DA:$EN,7,0)</f>
        <v>1</v>
      </c>
      <c r="AJ15" s="195">
        <f>AM15/AK15/12/AL15</f>
        <v>211.33476709164424</v>
      </c>
      <c r="AK15" s="189">
        <f>VLOOKUP($A15,$DA:$EN,31,0)</f>
        <v>17851</v>
      </c>
      <c r="AL15" s="196">
        <v>0.85</v>
      </c>
      <c r="AM15" s="184">
        <f>$DB$94+$DD$94</f>
        <v>38479876.659000002</v>
      </c>
      <c r="AN15" s="493">
        <f>VLOOKUP($A15,$DA:$EN,10,0)</f>
        <v>1</v>
      </c>
      <c r="AO15" s="195">
        <f>AR15/AP15/12/AQ15</f>
        <v>211.33476709164424</v>
      </c>
      <c r="AP15" s="189">
        <f>VLOOKUP($A15,$DA:$EN,31,0)</f>
        <v>17851</v>
      </c>
      <c r="AQ15" s="196">
        <v>0.85</v>
      </c>
      <c r="AR15" s="184">
        <f>$DB$94+$DD$94</f>
        <v>38479876.659000002</v>
      </c>
      <c r="AS15" s="501">
        <f>VLOOKUP($A15,$DA:$EN,13,0)</f>
        <v>1</v>
      </c>
      <c r="AT15" s="195">
        <f>AW15/AU15/12/AV15</f>
        <v>211.33476709164424</v>
      </c>
      <c r="AU15" s="189">
        <f>VLOOKUP($A15,$DA:$EN,31,0)</f>
        <v>17851</v>
      </c>
      <c r="AV15" s="196">
        <v>0.85</v>
      </c>
      <c r="AW15" s="184">
        <f>$DB$94+$DD$94</f>
        <v>38479876.659000002</v>
      </c>
      <c r="AX15" s="461">
        <f>VLOOKUP($A15,$DA:$EN,7,0)</f>
        <v>1</v>
      </c>
      <c r="AY15" s="195">
        <f>BB15/AZ15/12/BA15</f>
        <v>211.33476709164424</v>
      </c>
      <c r="AZ15" s="189">
        <f>VLOOKUP($A15,$DA:$EN,31,0)</f>
        <v>17851</v>
      </c>
      <c r="BA15" s="196">
        <v>0.85</v>
      </c>
      <c r="BB15" s="184">
        <f>$DB$94+$DD$94</f>
        <v>38479876.659000002</v>
      </c>
      <c r="BC15" s="501">
        <f>VLOOKUP($A15,$DA:$EN,10,0)</f>
        <v>1</v>
      </c>
      <c r="BD15" s="195">
        <f>BG15/BE15/12/BF15</f>
        <v>211.33476709164424</v>
      </c>
      <c r="BE15" s="189">
        <f>VLOOKUP($A15,$DA:$EN,31,0)</f>
        <v>17851</v>
      </c>
      <c r="BF15" s="196">
        <v>0.85</v>
      </c>
      <c r="BG15" s="184">
        <f>$DB$94+$DD$94</f>
        <v>38479876.659000002</v>
      </c>
      <c r="BH15" s="501">
        <f>VLOOKUP($A15,$DA:$EN,13,0)</f>
        <v>1</v>
      </c>
      <c r="BI15" s="195">
        <f>BL15/BJ15/12/BK15</f>
        <v>211.33476709164424</v>
      </c>
      <c r="BJ15" s="189">
        <f>VLOOKUP($A15,$DA:$EN,31,0)</f>
        <v>17851</v>
      </c>
      <c r="BK15" s="196">
        <v>0.85</v>
      </c>
      <c r="BL15" s="184">
        <f>$DB$94+$DD$94</f>
        <v>38479876.659000002</v>
      </c>
      <c r="BM15" s="461">
        <f>VLOOKUP($A15,$DA:$EN,7,0)</f>
        <v>1</v>
      </c>
      <c r="BN15" s="195">
        <f>BQ15/BO15/12/BP15</f>
        <v>211.33476709164424</v>
      </c>
      <c r="BO15" s="189">
        <f>VLOOKUP($A15,$DA:$EN,31,0)</f>
        <v>17851</v>
      </c>
      <c r="BP15" s="196">
        <v>0.85</v>
      </c>
      <c r="BQ15" s="184">
        <f>$DB$94+$DD$94</f>
        <v>38479876.659000002</v>
      </c>
      <c r="BR15" s="501">
        <f>VLOOKUP($A15,$DA:$EN,10,0)</f>
        <v>1</v>
      </c>
      <c r="BS15" s="195">
        <f>BV15/BT15/12/BU15</f>
        <v>211.33476709164424</v>
      </c>
      <c r="BT15" s="189">
        <f>VLOOKUP($A15,$DA:$EN,31,0)</f>
        <v>17851</v>
      </c>
      <c r="BU15" s="196">
        <v>0.85</v>
      </c>
      <c r="BV15" s="184">
        <f>$DB$94+$DD$94</f>
        <v>38479876.659000002</v>
      </c>
      <c r="BW15" s="501">
        <f>VLOOKUP($A15,$DA:$EN,13,0)</f>
        <v>1</v>
      </c>
      <c r="BX15" s="195">
        <f>CA15/BY15/12/BZ15</f>
        <v>211.33476709164424</v>
      </c>
      <c r="BY15" s="189">
        <f>VLOOKUP($A15,$DA:$EN,31,0)</f>
        <v>17851</v>
      </c>
      <c r="BZ15" s="196">
        <v>0.85</v>
      </c>
      <c r="CA15" s="184">
        <f>$DB$94+$DD$94</f>
        <v>38479876.659000002</v>
      </c>
      <c r="CB15" s="461">
        <f>VLOOKUP($A15,$DA:$EN,7,0)</f>
        <v>1</v>
      </c>
      <c r="CC15" s="195">
        <f>CF15/CD15/12/CE15</f>
        <v>211.33476709164424</v>
      </c>
      <c r="CD15" s="189">
        <f>VLOOKUP($A15,$DA:$EN,31,0)</f>
        <v>17851</v>
      </c>
      <c r="CE15" s="196">
        <v>0.85</v>
      </c>
      <c r="CF15" s="184">
        <f>$DB$94+$DD$94</f>
        <v>38479876.659000002</v>
      </c>
      <c r="CG15" s="493">
        <f>VLOOKUP($A15,$DA:$EN,10,0)</f>
        <v>1</v>
      </c>
      <c r="CH15" s="195">
        <f>CK15/CI15/12/CJ15</f>
        <v>211.33476709164424</v>
      </c>
      <c r="CI15" s="189">
        <f>VLOOKUP($A15,$DA:$EN,31,0)</f>
        <v>17851</v>
      </c>
      <c r="CJ15" s="196">
        <v>0.85</v>
      </c>
      <c r="CK15" s="184">
        <f>$DB$94+$DD$94</f>
        <v>38479876.659000002</v>
      </c>
      <c r="CL15" s="501">
        <f>VLOOKUP($A15,$DA:$EN,13,0)</f>
        <v>1</v>
      </c>
      <c r="CM15" s="195">
        <f>CP15/CN15/12/CO15</f>
        <v>211.33476709164424</v>
      </c>
      <c r="CN15" s="189">
        <f>VLOOKUP($A15,$DA:$EN,31,0)</f>
        <v>17851</v>
      </c>
      <c r="CO15" s="196">
        <v>0.85</v>
      </c>
      <c r="CP15" s="184">
        <f>$DB$94+$DD$94</f>
        <v>38479876.659000002</v>
      </c>
      <c r="DA15" s="1160">
        <v>2024</v>
      </c>
      <c r="DB15" s="368">
        <f t="shared" ref="DB15:DB26" si="2">DC15-ABS(DD43)-ABS(DE43)</f>
        <v>4.6013000000000002</v>
      </c>
      <c r="DC15" s="326">
        <f>'6.Rādītāji izdevumu aprēķiniem'!F10</f>
        <v>5</v>
      </c>
      <c r="DD15" s="369">
        <f t="shared" ref="DD15:DD26" si="3">DC15+ABS(DD43)+ABS(DE43)</f>
        <v>5.3986999999999998</v>
      </c>
      <c r="DE15" s="379">
        <v>1750</v>
      </c>
      <c r="DF15" s="327">
        <v>1385</v>
      </c>
      <c r="DG15" s="380">
        <f t="shared" ref="DG15:DG36" si="4">DB15/100+1</f>
        <v>1.0460130000000001</v>
      </c>
      <c r="DH15" s="328">
        <v>1750</v>
      </c>
      <c r="DI15" s="329">
        <v>1385</v>
      </c>
      <c r="DJ15" s="330">
        <f t="shared" ref="DJ15:DJ36" si="5">DC15/100+1</f>
        <v>1.05</v>
      </c>
      <c r="DK15" s="331">
        <v>1750</v>
      </c>
      <c r="DL15" s="332">
        <v>1385</v>
      </c>
      <c r="DM15" s="333">
        <f t="shared" ref="DM15:DM36" si="6">DD15/100+1</f>
        <v>1.053987</v>
      </c>
      <c r="DN15" s="334">
        <f>DH72/DH64</f>
        <v>1.0454204314888231</v>
      </c>
      <c r="DO15" s="335">
        <f>DN15</f>
        <v>1.0454204314888231</v>
      </c>
      <c r="DP15" s="336">
        <f>DN15</f>
        <v>1.0454204314888231</v>
      </c>
      <c r="DQ15" s="337">
        <f>DH73/DH65</f>
        <v>1.110739929191128</v>
      </c>
      <c r="DR15" s="338">
        <f>DQ15</f>
        <v>1.110739929191128</v>
      </c>
      <c r="DS15" s="339">
        <f>DQ15</f>
        <v>1.110739929191128</v>
      </c>
      <c r="DT15" s="340">
        <f>DH74/DH66*(DX15/DX14)</f>
        <v>1.0725760671687241</v>
      </c>
      <c r="DU15" s="335">
        <f>DT15</f>
        <v>1.0725760671687241</v>
      </c>
      <c r="DV15" s="336">
        <f>DT15</f>
        <v>1.0725760671687241</v>
      </c>
      <c r="DW15" s="1131">
        <f>ROUND('24.Makro_prognozes'!K8,3)</f>
        <v>883.36199999999997</v>
      </c>
      <c r="DX15" s="1128">
        <f t="shared" si="0"/>
        <v>883362</v>
      </c>
      <c r="DY15" s="1149">
        <f>'24.Makro_prognozes'!M8</f>
        <v>534.75639999999999</v>
      </c>
      <c r="DZ15" s="396">
        <f t="shared" si="1"/>
        <v>534756.4</v>
      </c>
      <c r="EA15" s="279"/>
      <c r="EB15" s="279"/>
      <c r="EC15" s="279"/>
      <c r="ED15" s="279"/>
      <c r="EE15" s="405">
        <f>EE14+(EE16-EE14)/2</f>
        <v>17917.5</v>
      </c>
      <c r="EF15" s="341">
        <f>EF14+(EF16-EF14)/2</f>
        <v>492</v>
      </c>
      <c r="EG15" s="341">
        <f>EG14+(EG16-EG14)/2</f>
        <v>5329</v>
      </c>
      <c r="EH15" s="341">
        <f>EH14+(EH16-EH14)/2</f>
        <v>11846</v>
      </c>
      <c r="EI15" s="341"/>
      <c r="EJ15" s="406">
        <f>EJ14+(EJ16-EJ14)/2</f>
        <v>272</v>
      </c>
      <c r="EK15" s="342">
        <f t="shared" ref="EK15:EK36" si="7">EK14*DO15</f>
        <v>670.38630589652269</v>
      </c>
      <c r="EL15" s="415">
        <f>(EL14+EL16)/2</f>
        <v>229831544.75178409</v>
      </c>
      <c r="EM15" s="343">
        <f>(EM14+EM16)/2</f>
        <v>108048217.19500001</v>
      </c>
      <c r="EN15" s="344">
        <f>(EN14+EN16)/2</f>
        <v>108048217.19500001</v>
      </c>
    </row>
    <row r="16" spans="1:144" outlineLevel="1" x14ac:dyDescent="0.25">
      <c r="A16" s="174">
        <v>2023</v>
      </c>
      <c r="B16" s="175" t="s">
        <v>169</v>
      </c>
      <c r="C16" s="175" t="s">
        <v>167</v>
      </c>
      <c r="D16" s="176" t="s">
        <v>170</v>
      </c>
      <c r="E16" s="464">
        <f>VLOOKUP($A16,$DA:$EN,7,0)</f>
        <v>1</v>
      </c>
      <c r="F16" s="195">
        <f>I16/G16/12/H16</f>
        <v>327.57959352463894</v>
      </c>
      <c r="G16" s="189">
        <f>VLOOKUP($A16,$DA:$EN,34,0)</f>
        <v>11996</v>
      </c>
      <c r="H16" s="196">
        <v>0.85</v>
      </c>
      <c r="I16" s="184">
        <f>$DE$94+$DF$94</f>
        <v>40082377</v>
      </c>
      <c r="J16" s="467">
        <f>VLOOKUP($A16,$DA:$EN,10,0)</f>
        <v>1</v>
      </c>
      <c r="K16" s="195">
        <f>N16/L16/12/M16</f>
        <v>327.57959352463894</v>
      </c>
      <c r="L16" s="189">
        <f>VLOOKUP($A16,$DA:$EN,34,0)</f>
        <v>11996</v>
      </c>
      <c r="M16" s="196">
        <v>0.85</v>
      </c>
      <c r="N16" s="184">
        <f>$DE$94+$DF$94</f>
        <v>40082377</v>
      </c>
      <c r="O16" s="501">
        <f>VLOOKUP($A16,$DA:$EN,13,0)</f>
        <v>1</v>
      </c>
      <c r="P16" s="195">
        <f>S16/Q16/12/R16</f>
        <v>327.57959352463894</v>
      </c>
      <c r="Q16" s="189">
        <f>VLOOKUP($A16,$DA:$EN,34,0)</f>
        <v>11996</v>
      </c>
      <c r="R16" s="196">
        <v>0.85</v>
      </c>
      <c r="S16" s="183">
        <f>$DE$94+$DF$94</f>
        <v>40082377</v>
      </c>
      <c r="T16" s="461">
        <f>VLOOKUP($A16,$DA:$EN,7,0)</f>
        <v>1</v>
      </c>
      <c r="U16" s="195">
        <f>X16/V16/12/W16</f>
        <v>327.57959352463894</v>
      </c>
      <c r="V16" s="189">
        <f>VLOOKUP($A16,$DA:$EN,34,0)</f>
        <v>11996</v>
      </c>
      <c r="W16" s="196">
        <v>0.85</v>
      </c>
      <c r="X16" s="183">
        <f>$DE$94+$DF$94</f>
        <v>40082377</v>
      </c>
      <c r="Y16" s="493">
        <f>VLOOKUP($A16,$DA:$EN,10,0)</f>
        <v>1</v>
      </c>
      <c r="Z16" s="195">
        <f>AC16/AA16/12/AB16</f>
        <v>327.57959352463894</v>
      </c>
      <c r="AA16" s="189">
        <f>VLOOKUP($A16,$DA:$EN,34,0)</f>
        <v>11996</v>
      </c>
      <c r="AB16" s="196">
        <v>0.85</v>
      </c>
      <c r="AC16" s="184">
        <f>$DE$94+$DF$94</f>
        <v>40082377</v>
      </c>
      <c r="AD16" s="501">
        <f>VLOOKUP($A16,$DA:$EN,13,0)</f>
        <v>1</v>
      </c>
      <c r="AE16" s="195">
        <f>AH16/AF16/12/AG16</f>
        <v>327.57959352463894</v>
      </c>
      <c r="AF16" s="189">
        <f>VLOOKUP($A16,$DA:$EN,34,0)</f>
        <v>11996</v>
      </c>
      <c r="AG16" s="196">
        <v>0.85</v>
      </c>
      <c r="AH16" s="183">
        <f>$DE$94+$DF$94</f>
        <v>40082377</v>
      </c>
      <c r="AI16" s="461">
        <f>VLOOKUP($A16,$DA:$EN,7,0)</f>
        <v>1</v>
      </c>
      <c r="AJ16" s="195">
        <f>AM16/AK16/12/AL16</f>
        <v>327.57959352463894</v>
      </c>
      <c r="AK16" s="189">
        <f>VLOOKUP($A16,$DA:$EN,34,0)</f>
        <v>11996</v>
      </c>
      <c r="AL16" s="196">
        <v>0.85</v>
      </c>
      <c r="AM16" s="183">
        <f>$DE$94+$DF$94</f>
        <v>40082377</v>
      </c>
      <c r="AN16" s="493">
        <f>VLOOKUP($A16,$DA:$EN,10,0)</f>
        <v>1</v>
      </c>
      <c r="AO16" s="195">
        <f>AR16/AP16/12/AQ16</f>
        <v>327.57959352463894</v>
      </c>
      <c r="AP16" s="189">
        <f>VLOOKUP($A16,$DA:$EN,34,0)</f>
        <v>11996</v>
      </c>
      <c r="AQ16" s="196">
        <v>0.85</v>
      </c>
      <c r="AR16" s="184">
        <f>$DE$94+$DF$94</f>
        <v>40082377</v>
      </c>
      <c r="AS16" s="501">
        <f>VLOOKUP($A16,$DA:$EN,13,0)</f>
        <v>1</v>
      </c>
      <c r="AT16" s="195">
        <f>AW16/AU16/12/AV16</f>
        <v>327.57959352463894</v>
      </c>
      <c r="AU16" s="189">
        <f>VLOOKUP($A16,$DA:$EN,34,0)</f>
        <v>11996</v>
      </c>
      <c r="AV16" s="196">
        <v>0.85</v>
      </c>
      <c r="AW16" s="183">
        <f>$DE$94+$DF$94</f>
        <v>40082377</v>
      </c>
      <c r="AX16" s="461">
        <f>VLOOKUP($A16,$DA:$EN,7,0)</f>
        <v>1</v>
      </c>
      <c r="AY16" s="195">
        <f>BB16/AZ16/12/BA16</f>
        <v>327.57959352463894</v>
      </c>
      <c r="AZ16" s="189">
        <f>VLOOKUP($A16,$DA:$EN,34,0)</f>
        <v>11996</v>
      </c>
      <c r="BA16" s="196">
        <v>0.85</v>
      </c>
      <c r="BB16" s="184">
        <f>$DE$94+$DF$94</f>
        <v>40082377</v>
      </c>
      <c r="BC16" s="501">
        <f>VLOOKUP($A16,$DA:$EN,10,0)</f>
        <v>1</v>
      </c>
      <c r="BD16" s="195">
        <f>BG16/BE16/12/BF16</f>
        <v>327.57959352463894</v>
      </c>
      <c r="BE16" s="189">
        <f>VLOOKUP($A16,$DA:$EN,34,0)</f>
        <v>11996</v>
      </c>
      <c r="BF16" s="196">
        <v>0.85</v>
      </c>
      <c r="BG16" s="184">
        <f>$DE$94+$DF$94</f>
        <v>40082377</v>
      </c>
      <c r="BH16" s="501">
        <f>VLOOKUP($A16,$DA:$EN,13,0)</f>
        <v>1</v>
      </c>
      <c r="BI16" s="195">
        <f>BL16/BJ16/12/BK16</f>
        <v>327.57959352463894</v>
      </c>
      <c r="BJ16" s="189">
        <f>VLOOKUP($A16,$DA:$EN,34,0)</f>
        <v>11996</v>
      </c>
      <c r="BK16" s="196">
        <v>0.85</v>
      </c>
      <c r="BL16" s="183">
        <f>$DE$94+$DF$94</f>
        <v>40082377</v>
      </c>
      <c r="BM16" s="461">
        <f>VLOOKUP($A16,$DA:$EN,7,0)</f>
        <v>1</v>
      </c>
      <c r="BN16" s="195">
        <f>BQ16/BO16/12/BP16</f>
        <v>327.57959352463894</v>
      </c>
      <c r="BO16" s="189">
        <f>VLOOKUP($A16,$DA:$EN,34,0)</f>
        <v>11996</v>
      </c>
      <c r="BP16" s="196">
        <v>0.85</v>
      </c>
      <c r="BQ16" s="184">
        <f>$DE$94+$DF$94</f>
        <v>40082377</v>
      </c>
      <c r="BR16" s="501">
        <f>VLOOKUP($A16,$DA:$EN,10,0)</f>
        <v>1</v>
      </c>
      <c r="BS16" s="195">
        <f>BV16/BT16/12/BU16</f>
        <v>327.57959352463894</v>
      </c>
      <c r="BT16" s="189">
        <f>VLOOKUP($A16,$DA:$EN,34,0)</f>
        <v>11996</v>
      </c>
      <c r="BU16" s="196">
        <v>0.85</v>
      </c>
      <c r="BV16" s="184">
        <f>$DE$94+$DF$94</f>
        <v>40082377</v>
      </c>
      <c r="BW16" s="501">
        <f>VLOOKUP($A16,$DA:$EN,13,0)</f>
        <v>1</v>
      </c>
      <c r="BX16" s="195">
        <f>CA16/BY16/12/BZ16</f>
        <v>327.57959352463894</v>
      </c>
      <c r="BY16" s="189">
        <f>VLOOKUP($A16,$DA:$EN,34,0)</f>
        <v>11996</v>
      </c>
      <c r="BZ16" s="196">
        <v>0.85</v>
      </c>
      <c r="CA16" s="184">
        <f>$DE$94+$DF$94</f>
        <v>40082377</v>
      </c>
      <c r="CB16" s="461">
        <f>VLOOKUP($A16,$DA:$EN,7,0)</f>
        <v>1</v>
      </c>
      <c r="CC16" s="195">
        <f>CF16/CD16/12/CE16</f>
        <v>327.57959352463894</v>
      </c>
      <c r="CD16" s="189">
        <f>VLOOKUP($A16,$DA:$EN,34,0)</f>
        <v>11996</v>
      </c>
      <c r="CE16" s="196">
        <v>0.85</v>
      </c>
      <c r="CF16" s="183">
        <f>$DE$94+$DF$94</f>
        <v>40082377</v>
      </c>
      <c r="CG16" s="493">
        <f>VLOOKUP($A16,$DA:$EN,10,0)</f>
        <v>1</v>
      </c>
      <c r="CH16" s="195">
        <f>CK16/CI16/12/CJ16</f>
        <v>327.57959352463894</v>
      </c>
      <c r="CI16" s="189">
        <f>VLOOKUP($A16,$DA:$EN,34,0)</f>
        <v>11996</v>
      </c>
      <c r="CJ16" s="196">
        <v>0.85</v>
      </c>
      <c r="CK16" s="184">
        <f>$DE$94+$DF$94</f>
        <v>40082377</v>
      </c>
      <c r="CL16" s="501">
        <f>VLOOKUP($A16,$DA:$EN,13,0)</f>
        <v>1</v>
      </c>
      <c r="CM16" s="195">
        <f>CP16/CN16/12/CO16</f>
        <v>327.57959352463894</v>
      </c>
      <c r="CN16" s="189">
        <f>VLOOKUP($A16,$DA:$EN,34,0)</f>
        <v>11996</v>
      </c>
      <c r="CO16" s="196">
        <v>0.85</v>
      </c>
      <c r="CP16" s="183">
        <f>$DE$94+$DF$94</f>
        <v>40082377</v>
      </c>
      <c r="DA16" s="1161">
        <v>2025</v>
      </c>
      <c r="DB16" s="370">
        <f t="shared" si="2"/>
        <v>3.2854916349434795</v>
      </c>
      <c r="DC16" s="345">
        <f>'24.Makro_prognozes'!I9</f>
        <v>5.4130916349434788</v>
      </c>
      <c r="DD16" s="371">
        <f t="shared" si="3"/>
        <v>7.540691634943478</v>
      </c>
      <c r="DE16" s="381">
        <f t="shared" ref="DE16:DE36" si="8">ROUND(DE15*DG16,0)</f>
        <v>1807</v>
      </c>
      <c r="DF16" s="346">
        <f t="shared" ref="DF16:DF36" si="9">ROUND(DF15*DG16,0)</f>
        <v>1431</v>
      </c>
      <c r="DG16" s="382">
        <f t="shared" si="4"/>
        <v>1.0328549163494347</v>
      </c>
      <c r="DH16" s="347">
        <f t="shared" ref="DH16:DH36" si="10">ROUND(DH15*DJ16,0)</f>
        <v>1845</v>
      </c>
      <c r="DI16" s="348">
        <f t="shared" ref="DI16:DI36" si="11">ROUND(DI15*DJ16,0)</f>
        <v>1460</v>
      </c>
      <c r="DJ16" s="349">
        <f t="shared" si="5"/>
        <v>1.0541309163494348</v>
      </c>
      <c r="DK16" s="350">
        <f t="shared" ref="DK16:DK36" si="12">ROUND(DK15*DM16,0)</f>
        <v>1882</v>
      </c>
      <c r="DL16" s="351">
        <f t="shared" ref="DL16:DL36" si="13">ROUND(DL15*DM16,0)</f>
        <v>1489</v>
      </c>
      <c r="DM16" s="352">
        <f t="shared" si="6"/>
        <v>1.0754069163494349</v>
      </c>
      <c r="DN16" s="353">
        <f t="shared" ref="DN16:DN36" si="14">(DB16*0.52)/100+1</f>
        <v>1.0170845565017061</v>
      </c>
      <c r="DO16" s="354">
        <f t="shared" ref="DO16:DO36" si="15">(DC16*0.52)/100+1</f>
        <v>1.0281480765017061</v>
      </c>
      <c r="DP16" s="352">
        <f t="shared" ref="DP16:DP36" si="16">(DD16*0.52)/100+1</f>
        <v>1.0392115965017061</v>
      </c>
      <c r="DQ16" s="353">
        <f t="shared" ref="DQ16:DQ36" si="17">(DB16*0.52)/100+1</f>
        <v>1.0170845565017061</v>
      </c>
      <c r="DR16" s="354">
        <f t="shared" ref="DR16:DR36" si="18">(DC16*0.52)/100+1</f>
        <v>1.0281480765017061</v>
      </c>
      <c r="DS16" s="352">
        <f t="shared" ref="DS16:DS36" si="19">(DD16*0.52)/100+1</f>
        <v>1.0392115965017061</v>
      </c>
      <c r="DT16" s="353">
        <f t="shared" ref="DT16:DT36" si="20">DG16*(DX16/DX15)</f>
        <v>1.0152030242914478</v>
      </c>
      <c r="DU16" s="354">
        <f t="shared" ref="DU16:DU36" si="21">DJ16*(DX16/DX15)</f>
        <v>1.0361154091800893</v>
      </c>
      <c r="DV16" s="352">
        <f t="shared" ref="DV16:DV36" si="22">DM16*(DX16/DX15)</f>
        <v>1.0570277940687307</v>
      </c>
      <c r="DW16" s="1131">
        <f>ROUND('24.Makro_prognozes'!K9,3)</f>
        <v>868.26499999999999</v>
      </c>
      <c r="DX16" s="394">
        <f t="shared" si="0"/>
        <v>868265</v>
      </c>
      <c r="DY16" s="1149">
        <f>'24.Makro_prognozes'!M9</f>
        <v>537.59789999999998</v>
      </c>
      <c r="DZ16" s="397">
        <f t="shared" si="1"/>
        <v>537597.9</v>
      </c>
      <c r="EA16" s="279"/>
      <c r="EB16" s="279"/>
      <c r="EC16" s="279"/>
      <c r="ED16" s="279"/>
      <c r="EE16" s="399">
        <f>'8.Izdevumi_progn_reģioni'!J9</f>
        <v>17984</v>
      </c>
      <c r="EF16" s="280">
        <f>'8.Izdevumi_progn_reģioni'!AD9</f>
        <v>487</v>
      </c>
      <c r="EG16" s="280">
        <f>'8.Izdevumi_progn_reģioni'!CJ9</f>
        <v>3787</v>
      </c>
      <c r="EH16" s="280">
        <f>'8.Izdevumi_progn_reģioni'!EQ9</f>
        <v>11696</v>
      </c>
      <c r="EI16" s="280"/>
      <c r="EJ16" s="400">
        <f>'10.ISA_pak_klienti_reģioni'!JL8</f>
        <v>271</v>
      </c>
      <c r="EK16" s="355">
        <f t="shared" si="7"/>
        <v>689.25639092059419</v>
      </c>
      <c r="EL16" s="416">
        <f>'1.Kopsavilkums'!AB8</f>
        <v>243566655.11356819</v>
      </c>
      <c r="EM16" s="356">
        <f>'1.Kopsavilkums'!AC8</f>
        <v>0</v>
      </c>
      <c r="EN16" s="356">
        <f>'1.Kopsavilkums'!AD8</f>
        <v>0</v>
      </c>
    </row>
    <row r="17" spans="1:144" ht="32.25" outlineLevel="1" thickBot="1" x14ac:dyDescent="0.3">
      <c r="A17" s="174">
        <v>2023</v>
      </c>
      <c r="B17" s="197" t="s">
        <v>171</v>
      </c>
      <c r="C17" s="198" t="s">
        <v>172</v>
      </c>
      <c r="D17" s="199" t="s">
        <v>173</v>
      </c>
      <c r="E17" s="465">
        <f>VLOOKUP($A17,$DA:$EN,14,0)</f>
        <v>1</v>
      </c>
      <c r="F17" s="200">
        <f>VLOOKUP($A17,$DA:$EN,37,0)</f>
        <v>641.26</v>
      </c>
      <c r="G17" s="201">
        <f>G16/2</f>
        <v>5998</v>
      </c>
      <c r="H17" s="202">
        <v>0</v>
      </c>
      <c r="I17" s="203">
        <f>E17*F17*G17*H17</f>
        <v>0</v>
      </c>
      <c r="J17" s="465">
        <f>VLOOKUP($A17,$DA:$EN,14,0)</f>
        <v>1</v>
      </c>
      <c r="K17" s="200">
        <f>VLOOKUP($A17,$DA:$EN,37,0)</f>
        <v>641.26</v>
      </c>
      <c r="L17" s="201">
        <f>L16/2</f>
        <v>5998</v>
      </c>
      <c r="M17" s="202">
        <v>0</v>
      </c>
      <c r="N17" s="203">
        <f>J17*K17*L17*M17</f>
        <v>0</v>
      </c>
      <c r="O17" s="462">
        <f>VLOOKUP($A17,$DA:$EN,14,0)</f>
        <v>1</v>
      </c>
      <c r="P17" s="200">
        <f>VLOOKUP($A17,$DA:$EN,37,0)</f>
        <v>641.26</v>
      </c>
      <c r="Q17" s="201">
        <f>Q16/2</f>
        <v>5998</v>
      </c>
      <c r="R17" s="202">
        <v>0</v>
      </c>
      <c r="S17" s="203">
        <f>O17*P17*Q17*R17</f>
        <v>0</v>
      </c>
      <c r="T17" s="462">
        <f>VLOOKUP($A17,$DA:$EN,14,0)</f>
        <v>1</v>
      </c>
      <c r="U17" s="200">
        <f>VLOOKUP($A17,$DA:$EN,37,0)</f>
        <v>641.26</v>
      </c>
      <c r="V17" s="201">
        <f>V16/2</f>
        <v>5998</v>
      </c>
      <c r="W17" s="202">
        <v>0</v>
      </c>
      <c r="X17" s="203">
        <f>T17*U17*V17*W17</f>
        <v>0</v>
      </c>
      <c r="Y17" s="462">
        <f>VLOOKUP($A17,$DA:$EN,14,0)</f>
        <v>1</v>
      </c>
      <c r="Z17" s="200">
        <f>VLOOKUP($A17,$DA:$EN,37,0)</f>
        <v>641.26</v>
      </c>
      <c r="AA17" s="201">
        <f>AA16/2</f>
        <v>5998</v>
      </c>
      <c r="AB17" s="202">
        <v>0</v>
      </c>
      <c r="AC17" s="203">
        <f>Y17*Z17*AA17*AB17</f>
        <v>0</v>
      </c>
      <c r="AD17" s="462">
        <f>VLOOKUP($A17,$DA:$EN,14,0)</f>
        <v>1</v>
      </c>
      <c r="AE17" s="200">
        <f>VLOOKUP($A17,$DA:$EN,37,0)</f>
        <v>641.26</v>
      </c>
      <c r="AF17" s="201">
        <f>AF16/2</f>
        <v>5998</v>
      </c>
      <c r="AG17" s="202">
        <v>0</v>
      </c>
      <c r="AH17" s="203">
        <f>AD17*AE17*AF17*AG17</f>
        <v>0</v>
      </c>
      <c r="AI17" s="462">
        <f>VLOOKUP($A17,$DA:$EN,14,0)</f>
        <v>1</v>
      </c>
      <c r="AJ17" s="200">
        <f>VLOOKUP($A17,$DA:$EN,37,0)</f>
        <v>641.26</v>
      </c>
      <c r="AK17" s="201">
        <f>AK16/2</f>
        <v>5998</v>
      </c>
      <c r="AL17" s="202">
        <v>0</v>
      </c>
      <c r="AM17" s="203">
        <f>AI17*AJ17*AK17*AL17</f>
        <v>0</v>
      </c>
      <c r="AN17" s="462">
        <f>VLOOKUP($A17,$DA:$EN,14,0)</f>
        <v>1</v>
      </c>
      <c r="AO17" s="200">
        <f>VLOOKUP($A17,$DA:$EN,37,0)</f>
        <v>641.26</v>
      </c>
      <c r="AP17" s="201">
        <f>AP16/2</f>
        <v>5998</v>
      </c>
      <c r="AQ17" s="202">
        <v>0</v>
      </c>
      <c r="AR17" s="203">
        <f>AN17*AO17*AP17*AQ17</f>
        <v>0</v>
      </c>
      <c r="AS17" s="462">
        <f>VLOOKUP($A17,$DA:$EN,14,0)</f>
        <v>1</v>
      </c>
      <c r="AT17" s="200">
        <f>VLOOKUP($A17,$DA:$EN,37,0)</f>
        <v>641.26</v>
      </c>
      <c r="AU17" s="201">
        <f>AU16/2</f>
        <v>5998</v>
      </c>
      <c r="AV17" s="202">
        <v>0</v>
      </c>
      <c r="AW17" s="203">
        <f>AS17*AT17*AU17*AV17</f>
        <v>0</v>
      </c>
      <c r="AX17" s="462">
        <f>VLOOKUP($A17,$DA:$EN,14,0)</f>
        <v>1</v>
      </c>
      <c r="AY17" s="200">
        <f>VLOOKUP($A17,$DA:$EN,37,0)</f>
        <v>641.26</v>
      </c>
      <c r="AZ17" s="201">
        <f>AZ16/2</f>
        <v>5998</v>
      </c>
      <c r="BA17" s="202">
        <v>0</v>
      </c>
      <c r="BB17" s="203">
        <f>AX17*AY17*AZ17*BA17</f>
        <v>0</v>
      </c>
      <c r="BC17" s="462">
        <f>VLOOKUP($A17,$DA:$EN,14,0)</f>
        <v>1</v>
      </c>
      <c r="BD17" s="200">
        <f>VLOOKUP($A17,$DA:$EN,37,0)</f>
        <v>641.26</v>
      </c>
      <c r="BE17" s="201">
        <f>BE16/2</f>
        <v>5998</v>
      </c>
      <c r="BF17" s="202">
        <v>0</v>
      </c>
      <c r="BG17" s="203">
        <f>BC17*BD17*BE17*BF17</f>
        <v>0</v>
      </c>
      <c r="BH17" s="462">
        <f>VLOOKUP($A17,$DA:$EN,14,0)</f>
        <v>1</v>
      </c>
      <c r="BI17" s="200">
        <f>VLOOKUP($A17,$DA:$EN,37,0)</f>
        <v>641.26</v>
      </c>
      <c r="BJ17" s="201">
        <f>BJ16/2</f>
        <v>5998</v>
      </c>
      <c r="BK17" s="202">
        <v>0</v>
      </c>
      <c r="BL17" s="203">
        <f>BH17*BI17*BJ17*BK17</f>
        <v>0</v>
      </c>
      <c r="BM17" s="462">
        <f>VLOOKUP($A17,$DA:$EN,14,0)</f>
        <v>1</v>
      </c>
      <c r="BN17" s="200">
        <f>VLOOKUP($A17,$DA:$EN,37,0)</f>
        <v>641.26</v>
      </c>
      <c r="BO17" s="201">
        <f>BO16/2</f>
        <v>5998</v>
      </c>
      <c r="BP17" s="202">
        <v>0</v>
      </c>
      <c r="BQ17" s="203">
        <f>BM17*BN17*BO17*BP17</f>
        <v>0</v>
      </c>
      <c r="BR17" s="462">
        <f>VLOOKUP($A17,$DA:$EN,14,0)</f>
        <v>1</v>
      </c>
      <c r="BS17" s="200">
        <f>VLOOKUP($A17,$DA:$EN,37,0)</f>
        <v>641.26</v>
      </c>
      <c r="BT17" s="201">
        <f>BT16/2</f>
        <v>5998</v>
      </c>
      <c r="BU17" s="202">
        <v>0</v>
      </c>
      <c r="BV17" s="203">
        <f>BR17*BS17*BT17*BU17</f>
        <v>0</v>
      </c>
      <c r="BW17" s="462">
        <f>VLOOKUP($A17,$DA:$EN,14,0)</f>
        <v>1</v>
      </c>
      <c r="BX17" s="200">
        <f>VLOOKUP($A17,$DA:$EN,37,0)</f>
        <v>641.26</v>
      </c>
      <c r="BY17" s="201">
        <f>BY16/2</f>
        <v>5998</v>
      </c>
      <c r="BZ17" s="202">
        <v>0</v>
      </c>
      <c r="CA17" s="203">
        <f>BW17*BX17*BY17*BZ17</f>
        <v>0</v>
      </c>
      <c r="CB17" s="462">
        <f>VLOOKUP($A17,$DA:$EN,14,0)</f>
        <v>1</v>
      </c>
      <c r="CC17" s="200">
        <f>VLOOKUP($A17,$DA:$EN,37,0)</f>
        <v>641.26</v>
      </c>
      <c r="CD17" s="201">
        <f>CD16/2</f>
        <v>5998</v>
      </c>
      <c r="CE17" s="204">
        <v>1</v>
      </c>
      <c r="CF17" s="205">
        <f>CB17*CC17*CD17*CE17</f>
        <v>3846277.48</v>
      </c>
      <c r="CG17" s="462">
        <f>VLOOKUP($A17,$DA:$EN,14,0)</f>
        <v>1</v>
      </c>
      <c r="CH17" s="200">
        <f>VLOOKUP($A17,$DA:$EN,37,0)</f>
        <v>641.26</v>
      </c>
      <c r="CI17" s="201">
        <f>CI16/2</f>
        <v>5998</v>
      </c>
      <c r="CJ17" s="204">
        <v>1</v>
      </c>
      <c r="CK17" s="205">
        <f>CG17*CH17*CI17*CJ17</f>
        <v>3846277.48</v>
      </c>
      <c r="CL17" s="462">
        <f>VLOOKUP($A17,$DA:$EN,14,0)</f>
        <v>1</v>
      </c>
      <c r="CM17" s="200">
        <f>VLOOKUP($A17,$DA:$EN,37,0)</f>
        <v>641.26</v>
      </c>
      <c r="CN17" s="201">
        <f>CN16/2</f>
        <v>5998</v>
      </c>
      <c r="CO17" s="204">
        <v>1</v>
      </c>
      <c r="CP17" s="205">
        <f>CL17*CM17*CN17*CO17</f>
        <v>3846277.48</v>
      </c>
      <c r="DA17" s="1161">
        <v>2026</v>
      </c>
      <c r="DB17" s="370">
        <f t="shared" si="2"/>
        <v>4.0600772915143031</v>
      </c>
      <c r="DC17" s="345">
        <f>'24.Makro_prognozes'!I10</f>
        <v>5.5374772915143033</v>
      </c>
      <c r="DD17" s="371">
        <f t="shared" si="3"/>
        <v>7.0148772915143036</v>
      </c>
      <c r="DE17" s="381">
        <f t="shared" si="8"/>
        <v>1880</v>
      </c>
      <c r="DF17" s="346">
        <f t="shared" si="9"/>
        <v>1489</v>
      </c>
      <c r="DG17" s="382">
        <f t="shared" si="4"/>
        <v>1.040600772915143</v>
      </c>
      <c r="DH17" s="347">
        <f t="shared" si="10"/>
        <v>1947</v>
      </c>
      <c r="DI17" s="348">
        <f t="shared" si="11"/>
        <v>1541</v>
      </c>
      <c r="DJ17" s="349">
        <f t="shared" si="5"/>
        <v>1.055374772915143</v>
      </c>
      <c r="DK17" s="350">
        <f t="shared" si="12"/>
        <v>2014</v>
      </c>
      <c r="DL17" s="351">
        <f t="shared" si="13"/>
        <v>1593</v>
      </c>
      <c r="DM17" s="352">
        <f t="shared" si="6"/>
        <v>1.0701487729151431</v>
      </c>
      <c r="DN17" s="353">
        <f t="shared" si="14"/>
        <v>1.0211124019158744</v>
      </c>
      <c r="DO17" s="354">
        <f t="shared" si="15"/>
        <v>1.0287948819158743</v>
      </c>
      <c r="DP17" s="352">
        <f t="shared" si="16"/>
        <v>1.0364773619158745</v>
      </c>
      <c r="DQ17" s="353">
        <f t="shared" si="17"/>
        <v>1.0211124019158744</v>
      </c>
      <c r="DR17" s="354">
        <f t="shared" si="18"/>
        <v>1.0287948819158743</v>
      </c>
      <c r="DS17" s="352">
        <f t="shared" si="19"/>
        <v>1.0364773619158745</v>
      </c>
      <c r="DT17" s="353">
        <f t="shared" si="20"/>
        <v>1.0230453950965497</v>
      </c>
      <c r="DU17" s="354">
        <f t="shared" si="21"/>
        <v>1.0375701514301574</v>
      </c>
      <c r="DV17" s="352">
        <f t="shared" si="22"/>
        <v>1.0520949077637654</v>
      </c>
      <c r="DW17" s="1131">
        <f>ROUND('24.Makro_prognozes'!K10,3)</f>
        <v>853.61699999999996</v>
      </c>
      <c r="DX17" s="394">
        <f t="shared" si="0"/>
        <v>853617</v>
      </c>
      <c r="DY17" s="1149">
        <f>'24.Makro_prognozes'!M10</f>
        <v>539.69039999999995</v>
      </c>
      <c r="DZ17" s="397">
        <f t="shared" si="1"/>
        <v>539690.39999999991</v>
      </c>
      <c r="EA17" s="279"/>
      <c r="EB17" s="279"/>
      <c r="EC17" s="279"/>
      <c r="ED17" s="279"/>
      <c r="EE17" s="399">
        <f>'8.Izdevumi_progn_reģioni'!K9</f>
        <v>17809</v>
      </c>
      <c r="EF17" s="280">
        <f>'8.Izdevumi_progn_reģioni'!AE9</f>
        <v>482</v>
      </c>
      <c r="EG17" s="280">
        <f>'8.Izdevumi_progn_reģioni'!CK9</f>
        <v>6874</v>
      </c>
      <c r="EH17" s="280">
        <f>'8.Izdevumi_progn_reģioni'!ER9</f>
        <v>11562</v>
      </c>
      <c r="EI17" s="280"/>
      <c r="EJ17" s="400">
        <f>'10.ISA_pak_klienti_reģioni'!JM8</f>
        <v>267</v>
      </c>
      <c r="EK17" s="355">
        <f t="shared" si="7"/>
        <v>709.1034473069144</v>
      </c>
      <c r="EL17" s="416">
        <f>'1.Kopsavilkums'!AB9</f>
        <v>264849487.15768418</v>
      </c>
      <c r="EM17" s="356">
        <f>'1.Kopsavilkums'!AC9</f>
        <v>0</v>
      </c>
      <c r="EN17" s="356">
        <f>'1.Kopsavilkums'!AD9</f>
        <v>0</v>
      </c>
    </row>
    <row r="18" spans="1:144" outlineLevel="1" x14ac:dyDescent="0.25">
      <c r="A18" s="174">
        <v>2023</v>
      </c>
      <c r="B18" s="206" t="s">
        <v>174</v>
      </c>
      <c r="C18" s="206" t="s">
        <v>175</v>
      </c>
      <c r="D18" s="207" t="s">
        <v>176</v>
      </c>
      <c r="E18" s="466">
        <f>VLOOKUP($A18,$DA:$EN,7,0)</f>
        <v>1</v>
      </c>
      <c r="F18" s="208">
        <f>VLOOKUP($A14,$DA:$EN,6,0)</f>
        <v>1225</v>
      </c>
      <c r="G18" s="209">
        <f>0.02*(VLOOKUP($A14,$DA:$EN,24,0)+VLOOKUP($A14,$DA:$EN,26,0))</f>
        <v>28853.302000000003</v>
      </c>
      <c r="H18" s="1126">
        <v>2E-3</v>
      </c>
      <c r="I18" s="210">
        <f>H18*G18*F18*12</f>
        <v>848287.07880000002</v>
      </c>
      <c r="J18" s="468">
        <f>VLOOKUP($A18,$DA:$EN,10,0)</f>
        <v>1</v>
      </c>
      <c r="K18" s="208">
        <f>VLOOKUP($A14,$DA:$EN,9,0)</f>
        <v>1225</v>
      </c>
      <c r="L18" s="209">
        <f>0.02*(VLOOKUP($A14,$DA:$EN,24,0)+VLOOKUP($A14,$DA:$EN,26,0))</f>
        <v>28853.302000000003</v>
      </c>
      <c r="M18" s="1125">
        <f>H18</f>
        <v>2E-3</v>
      </c>
      <c r="N18" s="210">
        <f>M18*L18*K18*12</f>
        <v>848287.07880000002</v>
      </c>
      <c r="O18" s="502">
        <f>VLOOKUP($A18,$DA:$EN,13,0)</f>
        <v>1</v>
      </c>
      <c r="P18" s="208">
        <f>VLOOKUP($A14,$DA:$EN,12,0)</f>
        <v>1225</v>
      </c>
      <c r="Q18" s="209">
        <f>0.02*(VLOOKUP($A14,$DA:$EN,24,0)+VLOOKUP($A14,$DA:$EN,26,0))</f>
        <v>28853.302000000003</v>
      </c>
      <c r="R18" s="1125">
        <f>M18</f>
        <v>2E-3</v>
      </c>
      <c r="S18" s="211">
        <f>R18*Q18*P18*12</f>
        <v>848287.07880000002</v>
      </c>
      <c r="T18" s="463">
        <f>VLOOKUP($A18,$DA:$EN,7,0)</f>
        <v>1</v>
      </c>
      <c r="U18" s="208">
        <f>VLOOKUP($A14,$DA:$EN,6,0)</f>
        <v>1225</v>
      </c>
      <c r="V18" s="209">
        <f>0.02*(VLOOKUP($A14,$DA:$EN,24,0)+VLOOKUP($A14,$DA:$EN,26,0))</f>
        <v>28853.302000000003</v>
      </c>
      <c r="W18" s="1125">
        <f>R18</f>
        <v>2E-3</v>
      </c>
      <c r="X18" s="211">
        <f>W18*V18*U18*12</f>
        <v>848287.07880000002</v>
      </c>
      <c r="Y18" s="495">
        <f>VLOOKUP($A18,$DA:$EN,10,0)</f>
        <v>1</v>
      </c>
      <c r="Z18" s="208">
        <f>VLOOKUP($A14,$DA:$EN,9,0)</f>
        <v>1225</v>
      </c>
      <c r="AA18" s="209">
        <f>0.02*(VLOOKUP($A14,$DA:$EN,24,0)+VLOOKUP($A14,$DA:$EN,26,0))</f>
        <v>28853.302000000003</v>
      </c>
      <c r="AB18" s="1125">
        <f>W18</f>
        <v>2E-3</v>
      </c>
      <c r="AC18" s="210">
        <f>AB18*AA18*Z18*12</f>
        <v>848287.07880000002</v>
      </c>
      <c r="AD18" s="502">
        <f>VLOOKUP($A18,$DA:$EN,13,0)</f>
        <v>1</v>
      </c>
      <c r="AE18" s="208">
        <f>VLOOKUP($A14,$DA:$EN,12,0)</f>
        <v>1225</v>
      </c>
      <c r="AF18" s="209">
        <f>0.02*(VLOOKUP($A14,$DA:$EN,24,0)+VLOOKUP($A14,$DA:$EN,26,0))</f>
        <v>28853.302000000003</v>
      </c>
      <c r="AG18" s="1125">
        <f>AB18</f>
        <v>2E-3</v>
      </c>
      <c r="AH18" s="211">
        <f>AG18*AF18*AE18*12</f>
        <v>848287.07880000002</v>
      </c>
      <c r="AI18" s="463">
        <f>VLOOKUP($A18,$DA:$EN,7,0)</f>
        <v>1</v>
      </c>
      <c r="AJ18" s="208">
        <f>VLOOKUP($A14,$DA:$EN,6,0)</f>
        <v>1225</v>
      </c>
      <c r="AK18" s="209">
        <f>0.02*(VLOOKUP($A14,$DA:$EN,24,0)+VLOOKUP($A14,$DA:$EN,26,0))</f>
        <v>28853.302000000003</v>
      </c>
      <c r="AL18" s="1125">
        <f>AG18</f>
        <v>2E-3</v>
      </c>
      <c r="AM18" s="211">
        <f>AL18*AK18*AJ18*12</f>
        <v>848287.07880000002</v>
      </c>
      <c r="AN18" s="495">
        <f>VLOOKUP($A18,$DA:$EN,10,0)</f>
        <v>1</v>
      </c>
      <c r="AO18" s="208">
        <f>VLOOKUP($A14,$DA:$EN,9,0)</f>
        <v>1225</v>
      </c>
      <c r="AP18" s="209">
        <f>0.02*(VLOOKUP($A14,$DA:$EN,24,0)+VLOOKUP($A14,$DA:$EN,26,0))</f>
        <v>28853.302000000003</v>
      </c>
      <c r="AQ18" s="1125">
        <f>AL18</f>
        <v>2E-3</v>
      </c>
      <c r="AR18" s="210">
        <f>AQ18*AP18*AO18*12</f>
        <v>848287.07880000002</v>
      </c>
      <c r="AS18" s="502">
        <f>VLOOKUP($A18,$DA:$EN,13,0)</f>
        <v>1</v>
      </c>
      <c r="AT18" s="208">
        <f>VLOOKUP($A14,$DA:$EN,12,0)</f>
        <v>1225</v>
      </c>
      <c r="AU18" s="209">
        <f>0.02*(VLOOKUP($A14,$DA:$EN,24,0)+VLOOKUP($A14,$DA:$EN,26,0))</f>
        <v>28853.302000000003</v>
      </c>
      <c r="AV18" s="1125">
        <f>AQ18</f>
        <v>2E-3</v>
      </c>
      <c r="AW18" s="211">
        <f>AV18*AU18*AT18*12</f>
        <v>848287.07880000002</v>
      </c>
      <c r="AX18" s="463">
        <f>VLOOKUP($A18,$DA:$EN,7,0)</f>
        <v>1</v>
      </c>
      <c r="AY18" s="208">
        <f>VLOOKUP($A14,$DA:$EN,6,0)</f>
        <v>1225</v>
      </c>
      <c r="AZ18" s="209">
        <f>0.02*(VLOOKUP($A14,$DA:$EN,24,0)+VLOOKUP($A14,$DA:$EN,26,0))</f>
        <v>28853.302000000003</v>
      </c>
      <c r="BA18" s="1125">
        <f>AV18</f>
        <v>2E-3</v>
      </c>
      <c r="BB18" s="210">
        <f>BA18*AZ18*AY18*12</f>
        <v>848287.07880000002</v>
      </c>
      <c r="BC18" s="502">
        <f>VLOOKUP($A18,$DA:$EN,10,0)</f>
        <v>1</v>
      </c>
      <c r="BD18" s="208">
        <f>VLOOKUP($A14,$DA:$EN,9,0)</f>
        <v>1225</v>
      </c>
      <c r="BE18" s="209">
        <f>0.02*(VLOOKUP($A14,$DA:$EN,24,0)+VLOOKUP($A14,$DA:$EN,26,0))</f>
        <v>28853.302000000003</v>
      </c>
      <c r="BF18" s="1125">
        <f>BA18</f>
        <v>2E-3</v>
      </c>
      <c r="BG18" s="210">
        <f>BF18*BE18*BD18*12</f>
        <v>848287.07880000002</v>
      </c>
      <c r="BH18" s="502">
        <f>VLOOKUP($A18,$DA:$EN,13,0)</f>
        <v>1</v>
      </c>
      <c r="BI18" s="208">
        <f>VLOOKUP($A14,$DA:$EN,12,0)</f>
        <v>1225</v>
      </c>
      <c r="BJ18" s="209">
        <f>0.02*(VLOOKUP($A14,$DA:$EN,24,0)+VLOOKUP($A14,$DA:$EN,26,0))</f>
        <v>28853.302000000003</v>
      </c>
      <c r="BK18" s="1125">
        <f>BF18</f>
        <v>2E-3</v>
      </c>
      <c r="BL18" s="211">
        <f>BK18*BJ18*BI18*12</f>
        <v>848287.07880000002</v>
      </c>
      <c r="BM18" s="463">
        <f>VLOOKUP($A18,$DA:$EN,7,0)</f>
        <v>1</v>
      </c>
      <c r="BN18" s="208">
        <f>VLOOKUP($A14,$DA:$EN,6,0)</f>
        <v>1225</v>
      </c>
      <c r="BO18" s="209">
        <f>0.02*(VLOOKUP($A14,$DA:$EN,24,0)+VLOOKUP($A14,$DA:$EN,26,0))</f>
        <v>28853.302000000003</v>
      </c>
      <c r="BP18" s="1125">
        <f>BK18</f>
        <v>2E-3</v>
      </c>
      <c r="BQ18" s="210">
        <f>BP18*BO18*BN18*12</f>
        <v>848287.07880000002</v>
      </c>
      <c r="BR18" s="502">
        <f>VLOOKUP($A18,$DA:$EN,10,0)</f>
        <v>1</v>
      </c>
      <c r="BS18" s="208">
        <f>VLOOKUP($A14,$DA:$EN,9,0)</f>
        <v>1225</v>
      </c>
      <c r="BT18" s="209">
        <f>0.02*(VLOOKUP($A14,$DA:$EN,24,0)+VLOOKUP($A14,$DA:$EN,26,0))</f>
        <v>28853.302000000003</v>
      </c>
      <c r="BU18" s="1125">
        <f>BP18</f>
        <v>2E-3</v>
      </c>
      <c r="BV18" s="210">
        <f>BU18*BT18*BS18*12</f>
        <v>848287.07880000002</v>
      </c>
      <c r="BW18" s="502">
        <f>VLOOKUP($A18,$DA:$EN,13,0)</f>
        <v>1</v>
      </c>
      <c r="BX18" s="208">
        <f>VLOOKUP($A14,$DA:$EN,12,0)</f>
        <v>1225</v>
      </c>
      <c r="BY18" s="209">
        <f>0.02*(VLOOKUP($A14,$DA:$EN,24,0)+VLOOKUP($A14,$DA:$EN,26,0))</f>
        <v>28853.302000000003</v>
      </c>
      <c r="BZ18" s="1125">
        <f>BU18</f>
        <v>2E-3</v>
      </c>
      <c r="CA18" s="211">
        <f>BZ18*BY18*BX18*12</f>
        <v>848287.07880000002</v>
      </c>
      <c r="CB18" s="463">
        <f>VLOOKUP($A18,$DA:$EN,7,0)</f>
        <v>1</v>
      </c>
      <c r="CC18" s="208">
        <f>VLOOKUP($A14,$DA:$EN,6,0)</f>
        <v>1225</v>
      </c>
      <c r="CD18" s="209">
        <f>0.02*(VLOOKUP($A14,$DA:$EN,24,0)+VLOOKUP($A14,$DA:$EN,26,0))</f>
        <v>28853.302000000003</v>
      </c>
      <c r="CE18" s="1125">
        <f>BZ18</f>
        <v>2E-3</v>
      </c>
      <c r="CF18" s="211">
        <f>CE18*CD18*CC18*12</f>
        <v>848287.07880000002</v>
      </c>
      <c r="CG18" s="495">
        <f>VLOOKUP($A18,$DA:$EN,10,0)</f>
        <v>1</v>
      </c>
      <c r="CH18" s="208">
        <f>VLOOKUP($A14,$DA:$EN,9,0)</f>
        <v>1225</v>
      </c>
      <c r="CI18" s="209">
        <f>0.02*(VLOOKUP($A14,$DA:$EN,24,0)+VLOOKUP($A14,$DA:$EN,26,0))</f>
        <v>28853.302000000003</v>
      </c>
      <c r="CJ18" s="1125">
        <f>CE18</f>
        <v>2E-3</v>
      </c>
      <c r="CK18" s="210">
        <f>CJ18*CI18*CH18*12</f>
        <v>848287.07880000002</v>
      </c>
      <c r="CL18" s="502">
        <f>VLOOKUP($A18,$DA:$EN,13,0)</f>
        <v>1</v>
      </c>
      <c r="CM18" s="208">
        <f>VLOOKUP($A14,$DA:$EN,12,0)</f>
        <v>1225</v>
      </c>
      <c r="CN18" s="209">
        <f>0.02*(VLOOKUP($A14,$DA:$EN,24,0)+VLOOKUP($A14,$DA:$EN,26,0))</f>
        <v>28853.302000000003</v>
      </c>
      <c r="CO18" s="1125">
        <f>CJ18</f>
        <v>2E-3</v>
      </c>
      <c r="CP18" s="211">
        <f>CO18*CN18*CM18*12</f>
        <v>848287.07880000002</v>
      </c>
      <c r="DA18" s="1161">
        <v>2027</v>
      </c>
      <c r="DB18" s="370">
        <f t="shared" si="2"/>
        <v>3.9954465534514449</v>
      </c>
      <c r="DC18" s="345">
        <f>'24.Makro_prognozes'!I11</f>
        <v>5.3491465534514449</v>
      </c>
      <c r="DD18" s="371">
        <f t="shared" si="3"/>
        <v>6.7028465534514448</v>
      </c>
      <c r="DE18" s="381">
        <f t="shared" si="8"/>
        <v>1955</v>
      </c>
      <c r="DF18" s="346">
        <f t="shared" si="9"/>
        <v>1548</v>
      </c>
      <c r="DG18" s="382">
        <f t="shared" si="4"/>
        <v>1.0399544655345145</v>
      </c>
      <c r="DH18" s="347">
        <f t="shared" si="10"/>
        <v>2051</v>
      </c>
      <c r="DI18" s="348">
        <f t="shared" si="11"/>
        <v>1623</v>
      </c>
      <c r="DJ18" s="349">
        <f t="shared" si="5"/>
        <v>1.0534914655345144</v>
      </c>
      <c r="DK18" s="350">
        <f t="shared" si="12"/>
        <v>2149</v>
      </c>
      <c r="DL18" s="351">
        <f t="shared" si="13"/>
        <v>1700</v>
      </c>
      <c r="DM18" s="352">
        <f t="shared" si="6"/>
        <v>1.0670284655345144</v>
      </c>
      <c r="DN18" s="353">
        <f t="shared" si="14"/>
        <v>1.0207763220779476</v>
      </c>
      <c r="DO18" s="354">
        <f t="shared" si="15"/>
        <v>1.0278155620779474</v>
      </c>
      <c r="DP18" s="352">
        <f t="shared" si="16"/>
        <v>1.0348548020779476</v>
      </c>
      <c r="DQ18" s="353">
        <f t="shared" si="17"/>
        <v>1.0207763220779476</v>
      </c>
      <c r="DR18" s="354">
        <f t="shared" si="18"/>
        <v>1.0278155620779474</v>
      </c>
      <c r="DS18" s="352">
        <f t="shared" si="19"/>
        <v>1.0348548020779476</v>
      </c>
      <c r="DT18" s="353">
        <f t="shared" si="20"/>
        <v>1.0233649881023834</v>
      </c>
      <c r="DU18" s="354">
        <f t="shared" si="21"/>
        <v>1.0366860442669161</v>
      </c>
      <c r="DV18" s="352">
        <f t="shared" si="22"/>
        <v>1.0500071004314488</v>
      </c>
      <c r="DW18" s="1131">
        <f>ROUND('24.Makro_prognozes'!K11,3)</f>
        <v>840</v>
      </c>
      <c r="DX18" s="394">
        <f t="shared" si="0"/>
        <v>840000</v>
      </c>
      <c r="DY18" s="1149">
        <f>'24.Makro_prognozes'!M11</f>
        <v>541.16629999999998</v>
      </c>
      <c r="DZ18" s="397">
        <f t="shared" si="1"/>
        <v>541166.29999999993</v>
      </c>
      <c r="EA18" s="279"/>
      <c r="EB18" s="279"/>
      <c r="EC18" s="279"/>
      <c r="ED18" s="279"/>
      <c r="EE18" s="399">
        <f>'8.Izdevumi_progn_reģioni'!L9</f>
        <v>17640</v>
      </c>
      <c r="EF18" s="280">
        <f>'8.Izdevumi_progn_reģioni'!AF9</f>
        <v>477</v>
      </c>
      <c r="EG18" s="280">
        <f>'8.Izdevumi_progn_reģioni'!CL9</f>
        <v>6808</v>
      </c>
      <c r="EH18" s="280">
        <f>'8.Izdevumi_progn_reģioni'!ES9</f>
        <v>11427</v>
      </c>
      <c r="EI18" s="280"/>
      <c r="EJ18" s="400">
        <f>'10.ISA_pak_klienti_reģioni'!JN8</f>
        <v>265</v>
      </c>
      <c r="EK18" s="355">
        <f t="shared" si="7"/>
        <v>728.82755826516643</v>
      </c>
      <c r="EL18" s="416">
        <f>'1.Kopsavilkums'!AB10</f>
        <v>284590900.75905317</v>
      </c>
      <c r="EM18" s="356">
        <f>'1.Kopsavilkums'!AC10</f>
        <v>0</v>
      </c>
      <c r="EN18" s="356">
        <f>'1.Kopsavilkums'!AD10</f>
        <v>0</v>
      </c>
    </row>
    <row r="19" spans="1:144" ht="16.5" outlineLevel="1" thickBot="1" x14ac:dyDescent="0.3">
      <c r="A19" s="174">
        <v>2023</v>
      </c>
      <c r="B19" s="206" t="s">
        <v>177</v>
      </c>
      <c r="C19" s="206" t="s">
        <v>178</v>
      </c>
      <c r="D19" s="207" t="s">
        <v>179</v>
      </c>
      <c r="E19" s="498">
        <f>VLOOKUP($A19,$DA:$EN,7,0)</f>
        <v>1</v>
      </c>
      <c r="F19" s="469">
        <f>VLOOKUP($A14,$DA:$EN,5,0)</f>
        <v>1537</v>
      </c>
      <c r="G19" s="470">
        <f>G18/2</f>
        <v>14426.651000000002</v>
      </c>
      <c r="H19" s="471">
        <f>H18</f>
        <v>2E-3</v>
      </c>
      <c r="I19" s="479">
        <f>H19*G19*F19*12</f>
        <v>532170.302088</v>
      </c>
      <c r="J19" s="497">
        <f>VLOOKUP($A19,$DA:$EN,10,0)</f>
        <v>1</v>
      </c>
      <c r="K19" s="469">
        <f>VLOOKUP($A14,$DA:$EN,8,0)</f>
        <v>1537</v>
      </c>
      <c r="L19" s="470">
        <f>L18/2</f>
        <v>14426.651000000002</v>
      </c>
      <c r="M19" s="471">
        <f>H19</f>
        <v>2E-3</v>
      </c>
      <c r="N19" s="479">
        <f>M19*L19*K19*12</f>
        <v>532170.302088</v>
      </c>
      <c r="O19" s="503">
        <f>VLOOKUP($A19,$DA:$EN,13,0)</f>
        <v>1</v>
      </c>
      <c r="P19" s="469">
        <f>VLOOKUP($A14,$DA:$EN,11,0)</f>
        <v>1537</v>
      </c>
      <c r="Q19" s="470">
        <f>Q18/2</f>
        <v>14426.651000000002</v>
      </c>
      <c r="R19" s="471">
        <f>M19</f>
        <v>2E-3</v>
      </c>
      <c r="S19" s="472">
        <f>R19*Q19*P19*12</f>
        <v>532170.302088</v>
      </c>
      <c r="T19" s="504">
        <f>VLOOKUP($A19,$DA:$EN,7,0)</f>
        <v>1</v>
      </c>
      <c r="U19" s="469">
        <f>VLOOKUP($A14,$DA:$EN,5,0)</f>
        <v>1537</v>
      </c>
      <c r="V19" s="470">
        <f>V18/2</f>
        <v>14426.651000000002</v>
      </c>
      <c r="W19" s="471">
        <f>R19</f>
        <v>2E-3</v>
      </c>
      <c r="X19" s="472">
        <f>W19*V19*U19*12</f>
        <v>532170.302088</v>
      </c>
      <c r="Y19" s="505">
        <f>VLOOKUP($A19,$DA:$EN,10,0)</f>
        <v>1</v>
      </c>
      <c r="Z19" s="469">
        <f>VLOOKUP($A14,$DA:$EN,8,0)</f>
        <v>1537</v>
      </c>
      <c r="AA19" s="470">
        <f>AA18/2</f>
        <v>14426.651000000002</v>
      </c>
      <c r="AB19" s="471">
        <f>W19</f>
        <v>2E-3</v>
      </c>
      <c r="AC19" s="479">
        <f>AB19*AA19*Z19*12</f>
        <v>532170.302088</v>
      </c>
      <c r="AD19" s="503">
        <f>VLOOKUP($A19,$DA:$EN,13,0)</f>
        <v>1</v>
      </c>
      <c r="AE19" s="469">
        <f>VLOOKUP($A14,$DA:$EN,11,0)</f>
        <v>1537</v>
      </c>
      <c r="AF19" s="470">
        <f>AF18/2</f>
        <v>14426.651000000002</v>
      </c>
      <c r="AG19" s="471">
        <f>AB19</f>
        <v>2E-3</v>
      </c>
      <c r="AH19" s="472">
        <f>AG19*AF19*AE19*12</f>
        <v>532170.302088</v>
      </c>
      <c r="AI19" s="504">
        <f>VLOOKUP($A19,$DA:$EN,7,0)</f>
        <v>1</v>
      </c>
      <c r="AJ19" s="469">
        <f>VLOOKUP($A14,$DA:$EN,5,0)</f>
        <v>1537</v>
      </c>
      <c r="AK19" s="470">
        <f>AK18/2</f>
        <v>14426.651000000002</v>
      </c>
      <c r="AL19" s="471">
        <f>AG19</f>
        <v>2E-3</v>
      </c>
      <c r="AM19" s="472">
        <f>AL19*AK19*AJ19*12</f>
        <v>532170.302088</v>
      </c>
      <c r="AN19" s="495">
        <f>VLOOKUP($A19,$DA:$EN,10,0)</f>
        <v>1</v>
      </c>
      <c r="AO19" s="208">
        <f>VLOOKUP($A14,$DA:$EN,8,0)</f>
        <v>1537</v>
      </c>
      <c r="AP19" s="209">
        <f>AP18/2</f>
        <v>14426.651000000002</v>
      </c>
      <c r="AQ19" s="471">
        <f>AL19</f>
        <v>2E-3</v>
      </c>
      <c r="AR19" s="479">
        <f>AQ19*AP19*AO19*12</f>
        <v>532170.302088</v>
      </c>
      <c r="AS19" s="503">
        <f>VLOOKUP($A19,$DA:$EN,13,0)</f>
        <v>1</v>
      </c>
      <c r="AT19" s="469">
        <f>VLOOKUP($A14,$DA:$EN,11,0)</f>
        <v>1537</v>
      </c>
      <c r="AU19" s="470">
        <f>AU18/2</f>
        <v>14426.651000000002</v>
      </c>
      <c r="AV19" s="471">
        <f>AQ19</f>
        <v>2E-3</v>
      </c>
      <c r="AW19" s="472">
        <f>AV19*AU19*AT19*12</f>
        <v>532170.302088</v>
      </c>
      <c r="AX19" s="463">
        <f>VLOOKUP($A19,$DA:$EN,7,0)</f>
        <v>1</v>
      </c>
      <c r="AY19" s="208">
        <f>VLOOKUP($A14,$DA:$EN,5,0)</f>
        <v>1537</v>
      </c>
      <c r="AZ19" s="209">
        <f>AZ18/2</f>
        <v>14426.651000000002</v>
      </c>
      <c r="BA19" s="471">
        <f>AV19</f>
        <v>2E-3</v>
      </c>
      <c r="BB19" s="479">
        <f>BA19*AZ19*AY19*12</f>
        <v>532170.302088</v>
      </c>
      <c r="BC19" s="502">
        <f>VLOOKUP($A19,$DA:$EN,10,0)</f>
        <v>1</v>
      </c>
      <c r="BD19" s="208">
        <f>VLOOKUP($A14,$DA:$EN,8,0)</f>
        <v>1537</v>
      </c>
      <c r="BE19" s="209">
        <f>BE18/2</f>
        <v>14426.651000000002</v>
      </c>
      <c r="BF19" s="471">
        <f>BA19</f>
        <v>2E-3</v>
      </c>
      <c r="BG19" s="479">
        <f>BF19*BE19*BD19*12</f>
        <v>532170.302088</v>
      </c>
      <c r="BH19" s="503">
        <f>VLOOKUP($A19,$DA:$EN,13,0)</f>
        <v>1</v>
      </c>
      <c r="BI19" s="469">
        <f>VLOOKUP($A14,$DA:$EN,11,0)</f>
        <v>1537</v>
      </c>
      <c r="BJ19" s="470">
        <f>BJ18/2</f>
        <v>14426.651000000002</v>
      </c>
      <c r="BK19" s="471">
        <f>BF19</f>
        <v>2E-3</v>
      </c>
      <c r="BL19" s="472">
        <f>BK19*BJ19*BI19*12</f>
        <v>532170.302088</v>
      </c>
      <c r="BM19" s="504">
        <f>VLOOKUP($A19,$DA:$EN,7,0)</f>
        <v>1</v>
      </c>
      <c r="BN19" s="469">
        <f>VLOOKUP($A14,$DA:$EN,5,0)</f>
        <v>1537</v>
      </c>
      <c r="BO19" s="470">
        <f>BO18/2</f>
        <v>14426.651000000002</v>
      </c>
      <c r="BP19" s="471">
        <f>BK19</f>
        <v>2E-3</v>
      </c>
      <c r="BQ19" s="479">
        <f>BP19*BO19*BN19*12</f>
        <v>532170.302088</v>
      </c>
      <c r="BR19" s="503">
        <f>VLOOKUP($A19,$DA:$EN,10,0)</f>
        <v>1</v>
      </c>
      <c r="BS19" s="469">
        <f>VLOOKUP($A14,$DA:$EN,8,0)</f>
        <v>1537</v>
      </c>
      <c r="BT19" s="470">
        <f>BT18/2</f>
        <v>14426.651000000002</v>
      </c>
      <c r="BU19" s="471">
        <f>BP19</f>
        <v>2E-3</v>
      </c>
      <c r="BV19" s="479">
        <f>BU19*BT19*BS19*12</f>
        <v>532170.302088</v>
      </c>
      <c r="BW19" s="503">
        <f>VLOOKUP($A19,$DA:$EN,13,0)</f>
        <v>1</v>
      </c>
      <c r="BX19" s="469">
        <f>VLOOKUP($A14,$DA:$EN,11,0)</f>
        <v>1537</v>
      </c>
      <c r="BY19" s="470">
        <f>BY18/2</f>
        <v>14426.651000000002</v>
      </c>
      <c r="BZ19" s="471">
        <f>BU19</f>
        <v>2E-3</v>
      </c>
      <c r="CA19" s="472">
        <f>BZ19*BY19*BX19*12</f>
        <v>532170.302088</v>
      </c>
      <c r="CB19" s="504">
        <f>VLOOKUP($A19,$DA:$EN,7,0)</f>
        <v>1</v>
      </c>
      <c r="CC19" s="469">
        <f>VLOOKUP($A14,$DA:$EN,5,0)</f>
        <v>1537</v>
      </c>
      <c r="CD19" s="470">
        <f>CD18/2</f>
        <v>14426.651000000002</v>
      </c>
      <c r="CE19" s="471">
        <f>BZ19</f>
        <v>2E-3</v>
      </c>
      <c r="CF19" s="472">
        <f>CE19*CD19*CC19*12</f>
        <v>532170.302088</v>
      </c>
      <c r="CG19" s="505">
        <f>VLOOKUP($A19,$DA:$EN,10,0)</f>
        <v>1</v>
      </c>
      <c r="CH19" s="469">
        <f>VLOOKUP($A14,$DA:$EN,8,0)</f>
        <v>1537</v>
      </c>
      <c r="CI19" s="470">
        <f>CI18/2</f>
        <v>14426.651000000002</v>
      </c>
      <c r="CJ19" s="471">
        <f>CE19</f>
        <v>2E-3</v>
      </c>
      <c r="CK19" s="479">
        <f>CJ19*CI19*CH19*12</f>
        <v>532170.302088</v>
      </c>
      <c r="CL19" s="503">
        <f>VLOOKUP($A19,$DA:$EN,13,0)</f>
        <v>1</v>
      </c>
      <c r="CM19" s="469">
        <f>VLOOKUP($A14,$DA:$EN,11,0)</f>
        <v>1537</v>
      </c>
      <c r="CN19" s="470">
        <f>CN18/2</f>
        <v>14426.651000000002</v>
      </c>
      <c r="CO19" s="471">
        <f>CJ19</f>
        <v>2E-3</v>
      </c>
      <c r="CP19" s="472">
        <f>CO19*CN19*CM19*12</f>
        <v>532170.302088</v>
      </c>
      <c r="DA19" s="1161">
        <v>2028</v>
      </c>
      <c r="DB19" s="370">
        <f t="shared" si="2"/>
        <v>3.4450091524351487</v>
      </c>
      <c r="DC19" s="345">
        <f>'24.Makro_prognozes'!I12</f>
        <v>4.9514091524351489</v>
      </c>
      <c r="DD19" s="371">
        <f t="shared" si="3"/>
        <v>6.4578091524351491</v>
      </c>
      <c r="DE19" s="381">
        <f t="shared" si="8"/>
        <v>2022</v>
      </c>
      <c r="DF19" s="346">
        <f t="shared" si="9"/>
        <v>1601</v>
      </c>
      <c r="DG19" s="382">
        <f t="shared" si="4"/>
        <v>1.0344500915243515</v>
      </c>
      <c r="DH19" s="347">
        <f t="shared" si="10"/>
        <v>2153</v>
      </c>
      <c r="DI19" s="348">
        <f t="shared" si="11"/>
        <v>1703</v>
      </c>
      <c r="DJ19" s="349">
        <f t="shared" si="5"/>
        <v>1.0495140915243515</v>
      </c>
      <c r="DK19" s="350">
        <f t="shared" si="12"/>
        <v>2288</v>
      </c>
      <c r="DL19" s="351">
        <f t="shared" si="13"/>
        <v>1810</v>
      </c>
      <c r="DM19" s="352">
        <f t="shared" si="6"/>
        <v>1.0645780915243515</v>
      </c>
      <c r="DN19" s="353">
        <f t="shared" si="14"/>
        <v>1.0179140475926627</v>
      </c>
      <c r="DO19" s="354">
        <f t="shared" si="15"/>
        <v>1.0257473275926627</v>
      </c>
      <c r="DP19" s="352">
        <f t="shared" si="16"/>
        <v>1.0335806075926628</v>
      </c>
      <c r="DQ19" s="353">
        <f t="shared" si="17"/>
        <v>1.0179140475926627</v>
      </c>
      <c r="DR19" s="354">
        <f t="shared" si="18"/>
        <v>1.0257473275926627</v>
      </c>
      <c r="DS19" s="352">
        <f t="shared" si="19"/>
        <v>1.0335806075926628</v>
      </c>
      <c r="DT19" s="353">
        <f t="shared" si="20"/>
        <v>1.0197202611139673</v>
      </c>
      <c r="DU19" s="354">
        <f t="shared" si="21"/>
        <v>1.0345697605139672</v>
      </c>
      <c r="DV19" s="352">
        <f t="shared" si="22"/>
        <v>1.0494192599139673</v>
      </c>
      <c r="DW19" s="1131">
        <f>ROUND('24.Makro_prognozes'!K12,3)</f>
        <v>828.03899999999999</v>
      </c>
      <c r="DX19" s="394">
        <f t="shared" si="0"/>
        <v>828039</v>
      </c>
      <c r="DY19" s="1149">
        <f>'24.Makro_prognozes'!M12</f>
        <v>541.81709999999998</v>
      </c>
      <c r="DZ19" s="397">
        <f t="shared" si="1"/>
        <v>541817.1</v>
      </c>
      <c r="EA19" s="279"/>
      <c r="EB19" s="279"/>
      <c r="EC19" s="279"/>
      <c r="ED19" s="279"/>
      <c r="EE19" s="399">
        <f>'8.Izdevumi_progn_reģioni'!M9</f>
        <v>17468</v>
      </c>
      <c r="EF19" s="280">
        <f>'8.Izdevumi_progn_reģioni'!AG9</f>
        <v>474</v>
      </c>
      <c r="EG19" s="280">
        <f>'8.Izdevumi_progn_reģioni'!CM9</f>
        <v>6741</v>
      </c>
      <c r="EH19" s="280">
        <f>'8.Izdevumi_progn_reģioni'!ET9</f>
        <v>11288</v>
      </c>
      <c r="EI19" s="280"/>
      <c r="EJ19" s="400">
        <f>'10.ISA_pak_klienti_reģioni'!JO8</f>
        <v>262</v>
      </c>
      <c r="EK19" s="355">
        <f t="shared" si="7"/>
        <v>747.59292016638017</v>
      </c>
      <c r="EL19" s="416">
        <f>'1.Kopsavilkums'!AB11</f>
        <v>305111433.22546393</v>
      </c>
      <c r="EM19" s="356">
        <f>'1.Kopsavilkums'!AC11</f>
        <v>0</v>
      </c>
      <c r="EN19" s="356">
        <f>'1.Kopsavilkums'!AD11</f>
        <v>0</v>
      </c>
    </row>
    <row r="20" spans="1:144" ht="18.75" x14ac:dyDescent="0.25">
      <c r="A20" s="164">
        <f>A10+1</f>
        <v>2024</v>
      </c>
      <c r="B20" s="165"/>
      <c r="C20" s="166"/>
      <c r="D20" s="166" t="str">
        <f t="shared" ref="D20:D83" si="23">D10</f>
        <v>KOPĒJIE IEŅĒMUMI</v>
      </c>
      <c r="E20" s="473"/>
      <c r="F20" s="166"/>
      <c r="G20" s="474"/>
      <c r="H20" s="475"/>
      <c r="I20" s="490">
        <f>IF($D$5=$EL$8,VLOOKUP($A20,$DA:$EL,38,0),IF($D$5=$EM$8,VLOOKUP($A20,$DA:$EM,39,0),VLOOKUP($A20,$DA:$EN,40,0)))</f>
        <v>229831544.75178409</v>
      </c>
      <c r="J20" s="473"/>
      <c r="K20" s="166"/>
      <c r="L20" s="474"/>
      <c r="M20" s="475"/>
      <c r="N20" s="490">
        <f>IF($D$5=$EL$8,VLOOKUP($A20,$DA:$EL,38,0),IF($D$5=$EM$8,VLOOKUP($A20,$DA:$EM,39,0),VLOOKUP($A20,$DA:$EN,40,0)))</f>
        <v>229831544.75178409</v>
      </c>
      <c r="O20" s="473"/>
      <c r="P20" s="166"/>
      <c r="Q20" s="474"/>
      <c r="R20" s="475"/>
      <c r="S20" s="490">
        <f>IF($D$5=$EL$8,VLOOKUP($A20,$DA:$EL,38,0),IF($D$5=$EM$8,VLOOKUP($A20,$DA:$EM,39,0),VLOOKUP($A20,$DA:$EN,40,0)))</f>
        <v>229831544.75178409</v>
      </c>
      <c r="T20" s="473"/>
      <c r="U20" s="166"/>
      <c r="V20" s="474"/>
      <c r="W20" s="475"/>
      <c r="X20" s="490">
        <f>IF($D$5=$EL$8,VLOOKUP($A20,$DA:$EL,38,0),IF($D$5=$EM$8,VLOOKUP($A20,$DA:$EM,39,0),VLOOKUP($A20,$DA:$EN,40,0)))</f>
        <v>229831544.75178409</v>
      </c>
      <c r="Y20" s="473"/>
      <c r="Z20" s="166"/>
      <c r="AA20" s="474"/>
      <c r="AB20" s="475"/>
      <c r="AC20" s="490">
        <f>IF($D$5=$EL$8,VLOOKUP($A20,$DA:$EL,38,0),IF($D$5=$EM$8,VLOOKUP($A20,$DA:$EM,39,0),VLOOKUP($A20,$DA:$EN,40,0)))</f>
        <v>229831544.75178409</v>
      </c>
      <c r="AD20" s="473"/>
      <c r="AE20" s="166"/>
      <c r="AF20" s="474"/>
      <c r="AG20" s="475"/>
      <c r="AH20" s="490">
        <f>IF($D$5=$EL$8,VLOOKUP($A20,$DA:$EL,38,0),IF($D$5=$EM$8,VLOOKUP($A20,$DA:$EM,39,0),VLOOKUP($A20,$DA:$EN,40,0)))</f>
        <v>229831544.75178409</v>
      </c>
      <c r="AI20" s="473"/>
      <c r="AJ20" s="166"/>
      <c r="AK20" s="474"/>
      <c r="AL20" s="475"/>
      <c r="AM20" s="490">
        <f>IF($D$5=$EL$8,VLOOKUP($A20,$DA:$EL,38,0),IF($D$5=$EM$8,VLOOKUP($A20,$DA:$EM,39,0),VLOOKUP($A20,$DA:$EN,40,0)))</f>
        <v>229831544.75178409</v>
      </c>
      <c r="AN20" s="169"/>
      <c r="AO20" s="168"/>
      <c r="AP20" s="169"/>
      <c r="AQ20" s="170"/>
      <c r="AR20" s="490">
        <f>IF($D$5=$EL$8,VLOOKUP($A20,$DA:$EL,38,0),IF($D$5=$EM$8,VLOOKUP($A20,$DA:$EM,39,0),VLOOKUP($A20,$DA:$EN,40,0)))</f>
        <v>229831544.75178409</v>
      </c>
      <c r="AS20" s="473"/>
      <c r="AT20" s="166"/>
      <c r="AU20" s="474"/>
      <c r="AV20" s="475"/>
      <c r="AW20" s="490">
        <f>IF($D$5=$EL$8,VLOOKUP($A20,$DA:$EL,38,0),IF($D$5=$EM$8,VLOOKUP($A20,$DA:$EM,39,0),VLOOKUP($A20,$DA:$EN,40,0)))</f>
        <v>229831544.75178409</v>
      </c>
      <c r="AX20" s="167"/>
      <c r="AY20" s="168"/>
      <c r="AZ20" s="169"/>
      <c r="BA20" s="170"/>
      <c r="BB20" s="490">
        <f>IF($D$5=$EL$8,VLOOKUP($A20,$DA:$EL,38,0),IF($D$5=$EM$8,VLOOKUP($A20,$DA:$EM,39,0),VLOOKUP($A20,$DA:$EN,40,0)))</f>
        <v>229831544.75178409</v>
      </c>
      <c r="BC20" s="169"/>
      <c r="BD20" s="168"/>
      <c r="BE20" s="169"/>
      <c r="BF20" s="170"/>
      <c r="BG20" s="490">
        <f>IF($D$5=$EL$8,VLOOKUP($A20,$DA:$EL,38,0),IF($D$5=$EM$8,VLOOKUP($A20,$DA:$EM,39,0),VLOOKUP($A20,$DA:$EN,40,0)))</f>
        <v>229831544.75178409</v>
      </c>
      <c r="BH20" s="473"/>
      <c r="BI20" s="166"/>
      <c r="BJ20" s="474"/>
      <c r="BK20" s="475"/>
      <c r="BL20" s="490">
        <f>IF($D$5=$EL$8,VLOOKUP($A20,$DA:$EL,38,0),IF($D$5=$EM$8,VLOOKUP($A20,$DA:$EM,39,0),VLOOKUP($A20,$DA:$EN,40,0)))</f>
        <v>229831544.75178409</v>
      </c>
      <c r="BM20" s="473"/>
      <c r="BN20" s="166"/>
      <c r="BO20" s="474"/>
      <c r="BP20" s="475"/>
      <c r="BQ20" s="490">
        <f>IF($D$5=$EL$8,VLOOKUP($A20,$DA:$EL,38,0),IF($D$5=$EM$8,VLOOKUP($A20,$DA:$EM,39,0),VLOOKUP($A20,$DA:$EN,40,0)))</f>
        <v>229831544.75178409</v>
      </c>
      <c r="BR20" s="473"/>
      <c r="BS20" s="166"/>
      <c r="BT20" s="474"/>
      <c r="BU20" s="475"/>
      <c r="BV20" s="490">
        <f>IF($D$5=$EL$8,VLOOKUP($A20,$DA:$EL,38,0),IF($D$5=$EM$8,VLOOKUP($A20,$DA:$EM,39,0),VLOOKUP($A20,$DA:$EN,40,0)))</f>
        <v>229831544.75178409</v>
      </c>
      <c r="BW20" s="473"/>
      <c r="BX20" s="166"/>
      <c r="BY20" s="474"/>
      <c r="BZ20" s="475"/>
      <c r="CA20" s="490">
        <f>IF($D$5=$EL$8,VLOOKUP($A20,$DA:$EL,38,0),IF($D$5=$EM$8,VLOOKUP($A20,$DA:$EM,39,0),VLOOKUP($A20,$DA:$EN,40,0)))</f>
        <v>229831544.75178409</v>
      </c>
      <c r="CB20" s="473"/>
      <c r="CC20" s="166"/>
      <c r="CD20" s="474"/>
      <c r="CE20" s="475"/>
      <c r="CF20" s="484">
        <f>IF($D$5=$EL$8,VLOOKUP($A20,$DA:$EL,38,0),IF($D$5=$EM$8,VLOOKUP($A20,$DA:$EM,39,0),VLOOKUP($A20,$DA:$EN,40,0)))+CF27</f>
        <v>233982593.6621609</v>
      </c>
      <c r="CG20" s="473"/>
      <c r="CH20" s="166"/>
      <c r="CI20" s="474"/>
      <c r="CJ20" s="475"/>
      <c r="CK20" s="484">
        <f>IF($D$5=$EL$8,VLOOKUP($A20,$DA:$EL,38,0),IF($D$5=$EM$8,VLOOKUP($A20,$DA:$EM,39,0),VLOOKUP($A20,$DA:$EN,40,0)))+CK27</f>
        <v>233982593.6621609</v>
      </c>
      <c r="CL20" s="473"/>
      <c r="CM20" s="166"/>
      <c r="CN20" s="474"/>
      <c r="CO20" s="475"/>
      <c r="CP20" s="484">
        <f>IF($D$5=$EL$8,VLOOKUP($A20,$DA:$EL,38,0),IF($D$5=$EM$8,VLOOKUP($A20,$DA:$EM,39,0),VLOOKUP($A20,$DA:$EN,40,0)))+CP27</f>
        <v>233982593.6621609</v>
      </c>
      <c r="DA20" s="1161">
        <v>2029</v>
      </c>
      <c r="DB20" s="370">
        <f t="shared" si="2"/>
        <v>3.465563955695381</v>
      </c>
      <c r="DC20" s="345">
        <f>'24.Makro_prognozes'!I13</f>
        <v>5.0781639556953806</v>
      </c>
      <c r="DD20" s="371">
        <f t="shared" si="3"/>
        <v>6.6907639556953802</v>
      </c>
      <c r="DE20" s="381">
        <f t="shared" si="8"/>
        <v>2092</v>
      </c>
      <c r="DF20" s="346">
        <f t="shared" si="9"/>
        <v>1656</v>
      </c>
      <c r="DG20" s="382">
        <f t="shared" si="4"/>
        <v>1.0346556395569537</v>
      </c>
      <c r="DH20" s="347">
        <f t="shared" si="10"/>
        <v>2262</v>
      </c>
      <c r="DI20" s="348">
        <f t="shared" si="11"/>
        <v>1789</v>
      </c>
      <c r="DJ20" s="349">
        <f t="shared" si="5"/>
        <v>1.0507816395569538</v>
      </c>
      <c r="DK20" s="350">
        <f t="shared" si="12"/>
        <v>2441</v>
      </c>
      <c r="DL20" s="351">
        <f t="shared" si="13"/>
        <v>1931</v>
      </c>
      <c r="DM20" s="352">
        <f t="shared" si="6"/>
        <v>1.0669076395569539</v>
      </c>
      <c r="DN20" s="353">
        <f t="shared" si="14"/>
        <v>1.0180209325696159</v>
      </c>
      <c r="DO20" s="354">
        <f t="shared" si="15"/>
        <v>1.0264064525696159</v>
      </c>
      <c r="DP20" s="352">
        <f t="shared" si="16"/>
        <v>1.034791972569616</v>
      </c>
      <c r="DQ20" s="353">
        <f t="shared" si="17"/>
        <v>1.0180209325696159</v>
      </c>
      <c r="DR20" s="354">
        <f t="shared" si="18"/>
        <v>1.0264064525696159</v>
      </c>
      <c r="DS20" s="352">
        <f t="shared" si="19"/>
        <v>1.034791972569616</v>
      </c>
      <c r="DT20" s="353">
        <f t="shared" si="20"/>
        <v>1.0208508845806479</v>
      </c>
      <c r="DU20" s="354">
        <f t="shared" si="21"/>
        <v>1.0367617255748525</v>
      </c>
      <c r="DV20" s="352">
        <f t="shared" si="22"/>
        <v>1.0526725665690568</v>
      </c>
      <c r="DW20" s="1131">
        <f>ROUND('24.Makro_prognozes'!K13,3)</f>
        <v>816.99099999999999</v>
      </c>
      <c r="DX20" s="394">
        <f t="shared" si="0"/>
        <v>816991</v>
      </c>
      <c r="DY20" s="1149">
        <f>'24.Makro_prognozes'!M13</f>
        <v>541.35590000000002</v>
      </c>
      <c r="DZ20" s="397">
        <f t="shared" si="1"/>
        <v>541355.9</v>
      </c>
      <c r="EA20" s="279"/>
      <c r="EB20" s="279"/>
      <c r="EC20" s="279"/>
      <c r="ED20" s="279"/>
      <c r="EE20" s="399">
        <f>'8.Izdevumi_progn_reģioni'!N9</f>
        <v>17286</v>
      </c>
      <c r="EF20" s="280">
        <f>'8.Izdevumi_progn_reģioni'!AH9</f>
        <v>470</v>
      </c>
      <c r="EG20" s="280">
        <f>'8.Izdevumi_progn_reģioni'!CN9</f>
        <v>6670</v>
      </c>
      <c r="EH20" s="280">
        <f>'8.Izdevumi_progn_reģioni'!EU9</f>
        <v>11153</v>
      </c>
      <c r="EI20" s="280"/>
      <c r="EJ20" s="400">
        <f>'10.ISA_pak_klienti_reģioni'!JP8</f>
        <v>259</v>
      </c>
      <c r="EK20" s="355">
        <f t="shared" si="7"/>
        <v>767.33419715413436</v>
      </c>
      <c r="EL20" s="416">
        <f>'1.Kopsavilkums'!AB12</f>
        <v>327626619.75101036</v>
      </c>
      <c r="EM20" s="356">
        <f>'1.Kopsavilkums'!AC12</f>
        <v>0</v>
      </c>
      <c r="EN20" s="356">
        <f>'1.Kopsavilkums'!AD12</f>
        <v>0</v>
      </c>
    </row>
    <row r="21" spans="1:144" outlineLevel="1" x14ac:dyDescent="0.25">
      <c r="A21" s="174">
        <f>A20</f>
        <v>2024</v>
      </c>
      <c r="B21" s="175" t="str">
        <f t="shared" ref="B21:C29" si="24">B11</f>
        <v>Finansējums valsts sociāli neaizsargātām iedzīvotāju kategorijām</v>
      </c>
      <c r="C21" s="175" t="str">
        <f t="shared" si="24"/>
        <v>no VID administrētās Valsts pamatbudžeta daļas</v>
      </c>
      <c r="D21" s="176" t="str">
        <f t="shared" si="23"/>
        <v>Valsts pamatbudžets</v>
      </c>
      <c r="E21" s="461">
        <f>VLOOKUP($A21,$DA:$EN,14,0)</f>
        <v>1.0454204314888231</v>
      </c>
      <c r="F21" s="177">
        <f>F11*E21</f>
        <v>7167928472.7999992</v>
      </c>
      <c r="G21" s="178">
        <v>1</v>
      </c>
      <c r="H21" s="488">
        <f>I21/F21</f>
        <v>1.0505469361336768E-2</v>
      </c>
      <c r="I21" s="491">
        <f>I20-I22-I23-I24-I25-I26-I27</f>
        <v>75302452.955253839</v>
      </c>
      <c r="J21" s="461">
        <f>VLOOKUP($A21,$DA:$EN,15,0)</f>
        <v>1.0454204314888231</v>
      </c>
      <c r="K21" s="177">
        <f>K11*J21</f>
        <v>7167928472.7999992</v>
      </c>
      <c r="L21" s="178">
        <v>1</v>
      </c>
      <c r="M21" s="488">
        <f>N21/K21</f>
        <v>1.0454293534928638E-2</v>
      </c>
      <c r="N21" s="491">
        <f>N20-N22-N23-N24-N25-N26-N27</f>
        <v>74935628.292023942</v>
      </c>
      <c r="O21" s="461">
        <f>VLOOKUP($A21,$DA:$EN,16,0)</f>
        <v>1.0454204314888231</v>
      </c>
      <c r="P21" s="177">
        <f>P11*O21</f>
        <v>7167928472.7999992</v>
      </c>
      <c r="Q21" s="178">
        <v>1</v>
      </c>
      <c r="R21" s="488">
        <f>S21/P21</f>
        <v>1.0403117708520511E-2</v>
      </c>
      <c r="S21" s="491">
        <f>S20-S22-S23-S24-S25-S26-S27</f>
        <v>74568803.628794059</v>
      </c>
      <c r="T21" s="461">
        <f>VLOOKUP($A21,$DA:$EN,14,0)</f>
        <v>1.0454204314888231</v>
      </c>
      <c r="U21" s="177">
        <f>U11*T21</f>
        <v>7167928472.7999992</v>
      </c>
      <c r="V21" s="178">
        <v>1</v>
      </c>
      <c r="W21" s="480">
        <f>X21/U21</f>
        <v>1.0154776614621547E-2</v>
      </c>
      <c r="X21" s="485">
        <f>X11/X10*X20</f>
        <v>72788712.430869371</v>
      </c>
      <c r="Y21" s="461">
        <f>VLOOKUP($A21,$DA:$EN,15,0)</f>
        <v>1.0454204314888231</v>
      </c>
      <c r="Z21" s="177">
        <f>Z11*Y21</f>
        <v>7167928472.7999992</v>
      </c>
      <c r="AA21" s="178">
        <v>1</v>
      </c>
      <c r="AB21" s="480">
        <f>AC21/Z21</f>
        <v>1.0154776614621547E-2</v>
      </c>
      <c r="AC21" s="485">
        <f>AC11/AC10*AC20</f>
        <v>72788712.430869371</v>
      </c>
      <c r="AD21" s="461">
        <f>VLOOKUP($A21,$DA:$EN,16,0)</f>
        <v>1.0454204314888231</v>
      </c>
      <c r="AE21" s="177">
        <f>AE11*AD21</f>
        <v>7167928472.7999992</v>
      </c>
      <c r="AF21" s="178">
        <v>1</v>
      </c>
      <c r="AG21" s="480">
        <f>AH21/AE21</f>
        <v>1.0154776614621547E-2</v>
      </c>
      <c r="AH21" s="485">
        <f>AH11/AH10*AH20</f>
        <v>72788712.430869371</v>
      </c>
      <c r="AI21" s="461">
        <f>VLOOKUP($A21,$DA:$EN,14,0)</f>
        <v>1.0454204314888231</v>
      </c>
      <c r="AJ21" s="177">
        <f>AJ11*AI21</f>
        <v>7167928472.7999992</v>
      </c>
      <c r="AK21" s="178">
        <v>1</v>
      </c>
      <c r="AL21" s="480">
        <f>AM21/AJ21</f>
        <v>0</v>
      </c>
      <c r="AM21" s="485">
        <f>AM11*AI21</f>
        <v>0</v>
      </c>
      <c r="AN21" s="506">
        <f>VLOOKUP($A21,$DA:$EN,15,0)</f>
        <v>1.0454204314888231</v>
      </c>
      <c r="AO21" s="177">
        <f>AO11*AN21</f>
        <v>7167928472.7999992</v>
      </c>
      <c r="AP21" s="178">
        <v>1</v>
      </c>
      <c r="AQ21" s="480">
        <f>AR21/AO21</f>
        <v>0</v>
      </c>
      <c r="AR21" s="485">
        <f>AR11*AN21</f>
        <v>0</v>
      </c>
      <c r="AS21" s="461">
        <f>VLOOKUP($A21,$DA:$EN,16,0)</f>
        <v>1.0454204314888231</v>
      </c>
      <c r="AT21" s="177">
        <f>AT11*AS21</f>
        <v>7167928472.7999992</v>
      </c>
      <c r="AU21" s="178">
        <v>1</v>
      </c>
      <c r="AV21" s="480">
        <f>AW21/AT21</f>
        <v>0</v>
      </c>
      <c r="AW21" s="485">
        <f>AW11*AS21</f>
        <v>0</v>
      </c>
      <c r="AX21" s="461">
        <f>VLOOKUP($A21,$DA:$EN,14,0)</f>
        <v>1.0454204314888231</v>
      </c>
      <c r="AY21" s="177">
        <f>AY11*AX21</f>
        <v>7167928472.7999992</v>
      </c>
      <c r="AZ21" s="178">
        <v>1</v>
      </c>
      <c r="BA21" s="488">
        <f>BB21/AY21</f>
        <v>6.7612454325179042E-3</v>
      </c>
      <c r="BB21" s="491">
        <f>BB20-BB22-BB23-BB24-BB25-BB26-BB27</f>
        <v>48464123.647334032</v>
      </c>
      <c r="BC21" s="493">
        <f>VLOOKUP($A21,$DA:$EN,15,0)</f>
        <v>1.0454204314888231</v>
      </c>
      <c r="BD21" s="177">
        <f>BD11*BC21</f>
        <v>7167928472.7999992</v>
      </c>
      <c r="BE21" s="178">
        <v>1</v>
      </c>
      <c r="BF21" s="488">
        <f>BG21/BD21</f>
        <v>6.710069606109776E-3</v>
      </c>
      <c r="BG21" s="491">
        <f>BG20-BG22-BG23-BG24-BG25-BG26-BG27</f>
        <v>48097298.984104142</v>
      </c>
      <c r="BH21" s="461">
        <f>VLOOKUP($A21,$DA:$EN,16,0)</f>
        <v>1.0454204314888231</v>
      </c>
      <c r="BI21" s="177">
        <f>BI11*BH21</f>
        <v>7167928472.7999992</v>
      </c>
      <c r="BJ21" s="178">
        <v>1</v>
      </c>
      <c r="BK21" s="488">
        <f>BL21/BI21</f>
        <v>6.6588937797016495E-3</v>
      </c>
      <c r="BL21" s="491">
        <f>BL20-BL22-BL23-BL24-BL25-BL26-BL27</f>
        <v>47730474.320874259</v>
      </c>
      <c r="BM21" s="461">
        <f>VLOOKUP($A21,$DA:$EN,14,0)</f>
        <v>1.0454204314888231</v>
      </c>
      <c r="BN21" s="177">
        <f>BN11*BM21</f>
        <v>7167928472.7999992</v>
      </c>
      <c r="BO21" s="178">
        <v>1</v>
      </c>
      <c r="BP21" s="488">
        <f>BQ21/BN21</f>
        <v>6.2125307257325981E-3</v>
      </c>
      <c r="BQ21" s="491">
        <f>(BQ20-BQ24-BQ25-BQ26-BQ27)/3</f>
        <v>44530975.877123535</v>
      </c>
      <c r="BR21" s="461">
        <f>VLOOKUP($A21,$DA:$EN,15,0)</f>
        <v>1.0454204314888231</v>
      </c>
      <c r="BS21" s="177">
        <f>BS11*BR21</f>
        <v>7167928472.7999992</v>
      </c>
      <c r="BT21" s="178">
        <v>1</v>
      </c>
      <c r="BU21" s="488">
        <f>BV21/BS21</f>
        <v>6.1954721169298907E-3</v>
      </c>
      <c r="BV21" s="491">
        <f>(BV20-BV24-BV25-BV26-BV27)/3</f>
        <v>44408700.989380248</v>
      </c>
      <c r="BW21" s="461">
        <f>VLOOKUP($A21,$DA:$EN,16,0)</f>
        <v>1.0454204314888231</v>
      </c>
      <c r="BX21" s="177">
        <f>BX11*BW21</f>
        <v>7167928472.7999992</v>
      </c>
      <c r="BY21" s="178">
        <v>1</v>
      </c>
      <c r="BZ21" s="488">
        <f>CA21/BX21</f>
        <v>6.1784135081271807E-3</v>
      </c>
      <c r="CA21" s="491">
        <f>(CA20-CA24-CA25-CA26-CA27)/3</f>
        <v>44286426.101636946</v>
      </c>
      <c r="CB21" s="461">
        <f>VLOOKUP($A21,$DA:$EN,14,0)</f>
        <v>1.0454204314888231</v>
      </c>
      <c r="CC21" s="177">
        <f>CC11*CB21</f>
        <v>7167928472.7999992</v>
      </c>
      <c r="CD21" s="178">
        <v>1</v>
      </c>
      <c r="CE21" s="480">
        <f>CF21/CC21</f>
        <v>9.9815807105414298E-3</v>
      </c>
      <c r="CF21" s="485">
        <f>CF11*CB21</f>
        <v>71547256.578641161</v>
      </c>
      <c r="CG21" s="461">
        <f>VLOOKUP($A21,$DA:$EN,15,0)</f>
        <v>1.0454204314888231</v>
      </c>
      <c r="CH21" s="177">
        <f>CH11*CG21</f>
        <v>7167928472.7999992</v>
      </c>
      <c r="CI21" s="178">
        <v>1</v>
      </c>
      <c r="CJ21" s="480">
        <f>CK21/CH21</f>
        <v>9.9815807105414298E-3</v>
      </c>
      <c r="CK21" s="485">
        <f>CK11*CG21</f>
        <v>71547256.578641161</v>
      </c>
      <c r="CL21" s="461">
        <f>VLOOKUP($A21,$DA:$EN,16,0)</f>
        <v>1.0454204314888231</v>
      </c>
      <c r="CM21" s="177">
        <f>CM11*CL21</f>
        <v>7167928472.7999992</v>
      </c>
      <c r="CN21" s="178">
        <v>1</v>
      </c>
      <c r="CO21" s="480">
        <f>CP21/CM21</f>
        <v>9.9815807105414298E-3</v>
      </c>
      <c r="CP21" s="485">
        <f>CP11*CL21</f>
        <v>71547256.578641161</v>
      </c>
      <c r="DA21" s="1161">
        <v>2030</v>
      </c>
      <c r="DB21" s="370">
        <f t="shared" si="2"/>
        <v>3.5224087392088119</v>
      </c>
      <c r="DC21" s="345">
        <f>'24.Makro_prognozes'!I14</f>
        <v>5.150808739208812</v>
      </c>
      <c r="DD21" s="371">
        <f t="shared" si="3"/>
        <v>6.7792087392088121</v>
      </c>
      <c r="DE21" s="381">
        <f t="shared" si="8"/>
        <v>2166</v>
      </c>
      <c r="DF21" s="346">
        <f t="shared" si="9"/>
        <v>1714</v>
      </c>
      <c r="DG21" s="382">
        <f t="shared" si="4"/>
        <v>1.0352240873920882</v>
      </c>
      <c r="DH21" s="347">
        <f t="shared" si="10"/>
        <v>2379</v>
      </c>
      <c r="DI21" s="348">
        <f t="shared" si="11"/>
        <v>1881</v>
      </c>
      <c r="DJ21" s="349">
        <f t="shared" si="5"/>
        <v>1.0515080873920881</v>
      </c>
      <c r="DK21" s="350">
        <f t="shared" si="12"/>
        <v>2606</v>
      </c>
      <c r="DL21" s="351">
        <f t="shared" si="13"/>
        <v>2062</v>
      </c>
      <c r="DM21" s="352">
        <f t="shared" si="6"/>
        <v>1.0677920873920881</v>
      </c>
      <c r="DN21" s="353">
        <f t="shared" si="14"/>
        <v>1.0183165254438857</v>
      </c>
      <c r="DO21" s="354">
        <f t="shared" si="15"/>
        <v>1.0267842054438858</v>
      </c>
      <c r="DP21" s="352">
        <f t="shared" si="16"/>
        <v>1.0352518854438859</v>
      </c>
      <c r="DQ21" s="353">
        <f t="shared" si="17"/>
        <v>1.0183165254438857</v>
      </c>
      <c r="DR21" s="354">
        <f t="shared" si="18"/>
        <v>1.0267842054438858</v>
      </c>
      <c r="DS21" s="352">
        <f t="shared" si="19"/>
        <v>1.0352518854438859</v>
      </c>
      <c r="DT21" s="353">
        <f t="shared" si="20"/>
        <v>1.0211970899742091</v>
      </c>
      <c r="DU21" s="354">
        <f t="shared" si="21"/>
        <v>1.0372604463196278</v>
      </c>
      <c r="DV21" s="352">
        <f t="shared" si="22"/>
        <v>1.0533238026650464</v>
      </c>
      <c r="DW21" s="1131">
        <f>ROUND('24.Makro_prognozes'!K14,3)</f>
        <v>805.92100000000005</v>
      </c>
      <c r="DX21" s="394">
        <f t="shared" si="0"/>
        <v>805921</v>
      </c>
      <c r="DY21" s="1149">
        <f>'24.Makro_prognozes'!M14</f>
        <v>540.63419999999996</v>
      </c>
      <c r="DZ21" s="397">
        <f t="shared" si="1"/>
        <v>540634.19999999995</v>
      </c>
      <c r="EA21" s="279"/>
      <c r="EB21" s="279"/>
      <c r="EC21" s="279"/>
      <c r="ED21" s="279"/>
      <c r="EE21" s="399">
        <f>'8.Izdevumi_progn_reģioni'!O9</f>
        <v>17099</v>
      </c>
      <c r="EF21" s="280">
        <f>'8.Izdevumi_progn_reģioni'!AI9</f>
        <v>465</v>
      </c>
      <c r="EG21" s="280">
        <f>'8.Izdevumi_progn_reģioni'!CO9</f>
        <v>6598</v>
      </c>
      <c r="EH21" s="280">
        <f>'8.Izdevumi_progn_reģioni'!EV9</f>
        <v>11020</v>
      </c>
      <c r="EI21" s="280"/>
      <c r="EJ21" s="400">
        <f>'10.ISA_pak_klienti_reģioni'!JQ8</f>
        <v>257</v>
      </c>
      <c r="EK21" s="355">
        <f t="shared" si="7"/>
        <v>787.88663393482989</v>
      </c>
      <c r="EL21" s="416">
        <f>'1.Kopsavilkums'!AB13</f>
        <v>352013150.24481791</v>
      </c>
      <c r="EM21" s="356">
        <f>'1.Kopsavilkums'!AC13</f>
        <v>0</v>
      </c>
      <c r="EN21" s="356">
        <f>'1.Kopsavilkums'!AD13</f>
        <v>0</v>
      </c>
    </row>
    <row r="22" spans="1:144" s="173" customFormat="1" ht="31.5" outlineLevel="1" x14ac:dyDescent="0.25">
      <c r="A22" s="174">
        <f>A21</f>
        <v>2024</v>
      </c>
      <c r="B22" s="175" t="str">
        <f t="shared" si="24"/>
        <v>Iedzīvotāju solidaritātes maksājums ISA sistēmas nodrošināšanai un pašvaldību trūcīgo personu finansējuma kompensēšanai</v>
      </c>
      <c r="C22" s="175" t="str">
        <f t="shared" si="24"/>
        <v>no VID administrētās Pašvaldības budžeta daļa</v>
      </c>
      <c r="D22" s="176" t="str">
        <f t="shared" si="23"/>
        <v>Pašvaldību budžets</v>
      </c>
      <c r="E22" s="461">
        <f>VLOOKUP($A22,$DA:$EN,17,0)</f>
        <v>1.110739929191128</v>
      </c>
      <c r="F22" s="177">
        <f>F12*E22</f>
        <v>2536182868.1999998</v>
      </c>
      <c r="G22" s="178">
        <v>1</v>
      </c>
      <c r="H22" s="481">
        <f>I22/F22</f>
        <v>2.2983545629533874E-2</v>
      </c>
      <c r="I22" s="485">
        <f>I12/I10*I20</f>
        <v>58290474.676116794</v>
      </c>
      <c r="J22" s="461">
        <f>VLOOKUP($A22,$DA:$EN,18,0)</f>
        <v>1.110739929191128</v>
      </c>
      <c r="K22" s="177">
        <f>K12*J22</f>
        <v>2536182868.1999998</v>
      </c>
      <c r="L22" s="178">
        <v>1</v>
      </c>
      <c r="M22" s="481">
        <f>N22/K22</f>
        <v>2.2983545629533874E-2</v>
      </c>
      <c r="N22" s="485">
        <f>N12/N10*N20</f>
        <v>58290474.676116794</v>
      </c>
      <c r="O22" s="461">
        <f>VLOOKUP($A22,$DA:$EN,19,0)</f>
        <v>1.110739929191128</v>
      </c>
      <c r="P22" s="177">
        <f>P12*O22</f>
        <v>2536182868.1999998</v>
      </c>
      <c r="Q22" s="178">
        <v>1</v>
      </c>
      <c r="R22" s="481">
        <f>S22/P22</f>
        <v>2.2983545629533874E-2</v>
      </c>
      <c r="S22" s="485">
        <f>S12/S10*S20</f>
        <v>58290474.676116794</v>
      </c>
      <c r="T22" s="461">
        <f>VLOOKUP($A22,$DA:$EN,17,0)</f>
        <v>1.110739929191128</v>
      </c>
      <c r="U22" s="177">
        <f>U12*T22</f>
        <v>2536182868.1999998</v>
      </c>
      <c r="V22" s="178">
        <v>1</v>
      </c>
      <c r="W22" s="481">
        <f>X22/U22</f>
        <v>2.2983545629533874E-2</v>
      </c>
      <c r="X22" s="485">
        <f>X12/X10*X20</f>
        <v>58290474.676116794</v>
      </c>
      <c r="Y22" s="461">
        <f>VLOOKUP($A22,$DA:$EN,18,0)</f>
        <v>1.110739929191128</v>
      </c>
      <c r="Z22" s="177">
        <f>Z12*Y22</f>
        <v>2536182868.1999998</v>
      </c>
      <c r="AA22" s="178">
        <v>1</v>
      </c>
      <c r="AB22" s="481">
        <f>AC22/Z22</f>
        <v>2.2983545629533874E-2</v>
      </c>
      <c r="AC22" s="485">
        <f>AC12/AC10*AC20</f>
        <v>58290474.676116794</v>
      </c>
      <c r="AD22" s="461">
        <f>VLOOKUP($A22,$DA:$EN,19,0)</f>
        <v>1.110739929191128</v>
      </c>
      <c r="AE22" s="177">
        <f>AE12*AD22</f>
        <v>2536182868.1999998</v>
      </c>
      <c r="AF22" s="178">
        <v>1</v>
      </c>
      <c r="AG22" s="481">
        <f>AH22/AE22</f>
        <v>2.2983545629533874E-2</v>
      </c>
      <c r="AH22" s="485">
        <f>AH12/AH10*AH20</f>
        <v>58290474.676116794</v>
      </c>
      <c r="AI22" s="461">
        <f>VLOOKUP($A22,$DA:$EN,17,0)</f>
        <v>1.110739929191128</v>
      </c>
      <c r="AJ22" s="177">
        <f>AJ12*AI22</f>
        <v>2536182868.1999998</v>
      </c>
      <c r="AK22" s="178">
        <v>1</v>
      </c>
      <c r="AL22" s="481">
        <v>0</v>
      </c>
      <c r="AM22" s="485">
        <f>AI22*AJ22*AK22*AL22</f>
        <v>0</v>
      </c>
      <c r="AN22" s="506">
        <f>VLOOKUP($A22,$DA:$EN,18,0)</f>
        <v>1.110739929191128</v>
      </c>
      <c r="AO22" s="177">
        <f>AO12*AN22</f>
        <v>2536182868.1999998</v>
      </c>
      <c r="AP22" s="178">
        <v>1</v>
      </c>
      <c r="AQ22" s="481">
        <v>0</v>
      </c>
      <c r="AR22" s="485">
        <f>AN22*AO22*AP22*AQ22</f>
        <v>0</v>
      </c>
      <c r="AS22" s="461">
        <f>VLOOKUP($A22,$DA:$EN,19,0)</f>
        <v>1.110739929191128</v>
      </c>
      <c r="AT22" s="177">
        <f>AT12*AS22</f>
        <v>2536182868.1999998</v>
      </c>
      <c r="AU22" s="178">
        <v>1</v>
      </c>
      <c r="AV22" s="481">
        <v>0</v>
      </c>
      <c r="AW22" s="485">
        <f>AS22*AT22*AU22*AV22</f>
        <v>0</v>
      </c>
      <c r="AX22" s="461">
        <f>VLOOKUP($A22,$DA:$EN,17,0)</f>
        <v>1.110739929191128</v>
      </c>
      <c r="AY22" s="177">
        <f>AY12*AX22</f>
        <v>2536182868.1999998</v>
      </c>
      <c r="AZ22" s="178">
        <v>1</v>
      </c>
      <c r="BA22" s="481">
        <f>BB22/AY22</f>
        <v>2.2983545629533874E-2</v>
      </c>
      <c r="BB22" s="485">
        <f>BB12/BB10*BB20</f>
        <v>58290474.676116794</v>
      </c>
      <c r="BC22" s="493">
        <f>VLOOKUP($A22,$DA:$EN,18,0)</f>
        <v>1.110739929191128</v>
      </c>
      <c r="BD22" s="177">
        <f>BD12*BC22</f>
        <v>2536182868.1999998</v>
      </c>
      <c r="BE22" s="178">
        <v>1</v>
      </c>
      <c r="BF22" s="481">
        <f>BG22/BD22</f>
        <v>2.2983545629533874E-2</v>
      </c>
      <c r="BG22" s="485">
        <f>BG12/BG10*BG20</f>
        <v>58290474.676116794</v>
      </c>
      <c r="BH22" s="461">
        <f>VLOOKUP($A22,$DA:$EN,19,0)</f>
        <v>1.110739929191128</v>
      </c>
      <c r="BI22" s="177">
        <f>BI12*BH22</f>
        <v>2536182868.1999998</v>
      </c>
      <c r="BJ22" s="178">
        <v>1</v>
      </c>
      <c r="BK22" s="481">
        <f>BL22/BI22</f>
        <v>2.2983545629533874E-2</v>
      </c>
      <c r="BL22" s="485">
        <f>BL12/BL10*BL20</f>
        <v>58290474.676116794</v>
      </c>
      <c r="BM22" s="461">
        <f>VLOOKUP($A22,$DA:$EN,17,0)</f>
        <v>1.110739929191128</v>
      </c>
      <c r="BN22" s="177">
        <f>BN12*BM22</f>
        <v>2536182868.1999998</v>
      </c>
      <c r="BO22" s="178">
        <v>1</v>
      </c>
      <c r="BP22" s="488">
        <f>BQ22/BN22</f>
        <v>1.7558266967053687E-2</v>
      </c>
      <c r="BQ22" s="491">
        <f>(BQ20-BQ24-BQ25-BQ26-BQ27)/3</f>
        <v>44530975.877123535</v>
      </c>
      <c r="BR22" s="461">
        <f>VLOOKUP($A22,$DA:$EN,18,0)</f>
        <v>1.110739929191128</v>
      </c>
      <c r="BS22" s="177">
        <f>BS12*BR22</f>
        <v>2536182868.1999998</v>
      </c>
      <c r="BT22" s="178">
        <v>1</v>
      </c>
      <c r="BU22" s="488">
        <f>BV22/BS22</f>
        <v>1.7510054793839984E-2</v>
      </c>
      <c r="BV22" s="491">
        <f>(BV20-BV24-BV25-BV26-BV27)/3</f>
        <v>44408700.989380248</v>
      </c>
      <c r="BW22" s="461">
        <f>VLOOKUP($A22,$DA:$EN,19,0)</f>
        <v>1.110739929191128</v>
      </c>
      <c r="BX22" s="177">
        <f>BX12*BW22</f>
        <v>2536182868.1999998</v>
      </c>
      <c r="BY22" s="178">
        <v>1</v>
      </c>
      <c r="BZ22" s="488">
        <f>CA22/BX22</f>
        <v>1.7461842620626274E-2</v>
      </c>
      <c r="CA22" s="491">
        <f>(CA20-CA24-CA25-CA26-CA27)/3</f>
        <v>44286426.101636946</v>
      </c>
      <c r="CB22" s="461">
        <f>VLOOKUP($A22,$DA:$EN,17,0)</f>
        <v>1.110739929191128</v>
      </c>
      <c r="CC22" s="177">
        <f>CC12*CB22</f>
        <v>2536182868.1999998</v>
      </c>
      <c r="CD22" s="178">
        <v>1</v>
      </c>
      <c r="CE22" s="481">
        <f>CF22/CC22</f>
        <v>2.4003102329355652E-2</v>
      </c>
      <c r="CF22" s="485">
        <f>CF12*CB22</f>
        <v>60876256.911363319</v>
      </c>
      <c r="CG22" s="461">
        <f>VLOOKUP($A22,$DA:$EN,18,0)</f>
        <v>1.110739929191128</v>
      </c>
      <c r="CH22" s="177">
        <f>CH12*CG22</f>
        <v>2536182868.1999998</v>
      </c>
      <c r="CI22" s="178">
        <v>1</v>
      </c>
      <c r="CJ22" s="481">
        <f>CK22/CH22</f>
        <v>2.4003102329355652E-2</v>
      </c>
      <c r="CK22" s="485">
        <f>CK12*CG22</f>
        <v>60876256.911363319</v>
      </c>
      <c r="CL22" s="461">
        <f>VLOOKUP($A22,$DA:$EN,19,0)</f>
        <v>1.110739929191128</v>
      </c>
      <c r="CM22" s="177">
        <f>CM12*CL22</f>
        <v>2536182868.1999998</v>
      </c>
      <c r="CN22" s="178">
        <v>1</v>
      </c>
      <c r="CO22" s="481">
        <f>CP22/CM22</f>
        <v>2.4003102329355652E-2</v>
      </c>
      <c r="CP22" s="485">
        <f>CP12*CL22</f>
        <v>60876256.911363319</v>
      </c>
      <c r="CQ22" s="131"/>
      <c r="CZ22" s="131"/>
      <c r="DA22" s="1161">
        <v>2031</v>
      </c>
      <c r="DB22" s="370">
        <f t="shared" si="2"/>
        <v>3.5286704823397104</v>
      </c>
      <c r="DC22" s="345">
        <f>'24.Makro_prognozes'!I15</f>
        <v>5.1856704823397104</v>
      </c>
      <c r="DD22" s="371">
        <f t="shared" si="3"/>
        <v>6.8426704823397104</v>
      </c>
      <c r="DE22" s="381">
        <f t="shared" si="8"/>
        <v>2242</v>
      </c>
      <c r="DF22" s="346">
        <f t="shared" si="9"/>
        <v>1774</v>
      </c>
      <c r="DG22" s="382">
        <f t="shared" si="4"/>
        <v>1.0352867048233971</v>
      </c>
      <c r="DH22" s="347">
        <f t="shared" si="10"/>
        <v>2502</v>
      </c>
      <c r="DI22" s="348">
        <f t="shared" si="11"/>
        <v>1979</v>
      </c>
      <c r="DJ22" s="349">
        <f t="shared" si="5"/>
        <v>1.0518567048233971</v>
      </c>
      <c r="DK22" s="350">
        <f t="shared" si="12"/>
        <v>2784</v>
      </c>
      <c r="DL22" s="351">
        <f t="shared" si="13"/>
        <v>2203</v>
      </c>
      <c r="DM22" s="352">
        <f t="shared" si="6"/>
        <v>1.0684267048233971</v>
      </c>
      <c r="DN22" s="353">
        <f t="shared" si="14"/>
        <v>1.0183490865081666</v>
      </c>
      <c r="DO22" s="354">
        <f t="shared" si="15"/>
        <v>1.0269654865081665</v>
      </c>
      <c r="DP22" s="352">
        <f t="shared" si="16"/>
        <v>1.0355818865081665</v>
      </c>
      <c r="DQ22" s="353">
        <f t="shared" si="17"/>
        <v>1.0183490865081666</v>
      </c>
      <c r="DR22" s="354">
        <f t="shared" si="18"/>
        <v>1.0269654865081665</v>
      </c>
      <c r="DS22" s="352">
        <f t="shared" si="19"/>
        <v>1.0355818865081665</v>
      </c>
      <c r="DT22" s="353">
        <f t="shared" si="20"/>
        <v>1.0215633152261185</v>
      </c>
      <c r="DU22" s="354">
        <f t="shared" si="21"/>
        <v>1.0379136692434479</v>
      </c>
      <c r="DV22" s="352">
        <f t="shared" si="22"/>
        <v>1.054264023260777</v>
      </c>
      <c r="DW22" s="1131">
        <f>ROUND('24.Makro_prognozes'!K15,3)</f>
        <v>795.23800000000006</v>
      </c>
      <c r="DX22" s="394">
        <f t="shared" si="0"/>
        <v>795238</v>
      </c>
      <c r="DY22" s="1149">
        <f>'24.Makro_prognozes'!M15</f>
        <v>539.89959999999996</v>
      </c>
      <c r="DZ22" s="397">
        <f t="shared" si="1"/>
        <v>539899.6</v>
      </c>
      <c r="EA22" s="279"/>
      <c r="EB22" s="279"/>
      <c r="EC22" s="279"/>
      <c r="ED22" s="279"/>
      <c r="EE22" s="399">
        <f>'8.Izdevumi_progn_reģioni'!P9</f>
        <v>16926</v>
      </c>
      <c r="EF22" s="280">
        <f>'8.Izdevumi_progn_reģioni'!AJ9</f>
        <v>460</v>
      </c>
      <c r="EG22" s="280">
        <f>'8.Izdevumi_progn_reģioni'!CP9</f>
        <v>6531</v>
      </c>
      <c r="EH22" s="280">
        <f>'8.Izdevumi_progn_reģioni'!EW9</f>
        <v>10890</v>
      </c>
      <c r="EI22" s="280"/>
      <c r="EJ22" s="400">
        <f>'10.ISA_pak_klienti_reģioni'!JR8</f>
        <v>252</v>
      </c>
      <c r="EK22" s="355">
        <f t="shared" si="7"/>
        <v>809.1323803321643</v>
      </c>
      <c r="EL22" s="416">
        <f>'1.Kopsavilkums'!AB14</f>
        <v>378501163.11121416</v>
      </c>
      <c r="EM22" s="356">
        <f>'1.Kopsavilkums'!AC14</f>
        <v>0</v>
      </c>
      <c r="EN22" s="356">
        <f>'1.Kopsavilkums'!AD14</f>
        <v>0</v>
      </c>
    </row>
    <row r="23" spans="1:144" ht="32.1" customHeight="1" outlineLevel="1" x14ac:dyDescent="0.25">
      <c r="A23" s="174">
        <f>A22</f>
        <v>2024</v>
      </c>
      <c r="B23" s="175">
        <f t="shared" si="24"/>
        <v>0</v>
      </c>
      <c r="C23" s="175">
        <f t="shared" si="24"/>
        <v>0</v>
      </c>
      <c r="D23" s="176" t="str">
        <f t="shared" si="23"/>
        <v>Valsts sociālās apdrošināšanas speciālais  budžets</v>
      </c>
      <c r="E23" s="461">
        <f>VLOOKUP($A23,$DA:$EN,20,0)</f>
        <v>1.0725760671687241</v>
      </c>
      <c r="F23" s="177">
        <f>F13*E23</f>
        <v>5004461712.214941</v>
      </c>
      <c r="G23" s="178">
        <v>1</v>
      </c>
      <c r="H23" s="481">
        <v>0</v>
      </c>
      <c r="I23" s="485">
        <f>E23*F23*G23*H23</f>
        <v>0</v>
      </c>
      <c r="J23" s="461">
        <f>VLOOKUP($A23,$DA:$EN,21,0)</f>
        <v>1.0725760671687241</v>
      </c>
      <c r="K23" s="177">
        <f>K13*J23</f>
        <v>5004461712.214941</v>
      </c>
      <c r="L23" s="178">
        <v>1</v>
      </c>
      <c r="M23" s="481">
        <v>0</v>
      </c>
      <c r="N23" s="485">
        <f>J23*K23*L23*M23</f>
        <v>0</v>
      </c>
      <c r="O23" s="461">
        <f>VLOOKUP($A23,$DA:$EN,22,0)</f>
        <v>1.0725760671687241</v>
      </c>
      <c r="P23" s="177">
        <f>P13*O23</f>
        <v>5004461712.214941</v>
      </c>
      <c r="Q23" s="178">
        <v>1</v>
      </c>
      <c r="R23" s="481">
        <v>0</v>
      </c>
      <c r="S23" s="485">
        <f>O23*P23*Q23*R23</f>
        <v>0</v>
      </c>
      <c r="T23" s="461">
        <f>VLOOKUP($A23,$DA:$EN,20,0)</f>
        <v>1.0725760671687241</v>
      </c>
      <c r="U23" s="177">
        <f>U13*T23</f>
        <v>5004461712.214941</v>
      </c>
      <c r="V23" s="178">
        <v>1</v>
      </c>
      <c r="W23" s="481">
        <v>0</v>
      </c>
      <c r="X23" s="485">
        <f>T23*U23*V23*W23</f>
        <v>0</v>
      </c>
      <c r="Y23" s="461">
        <f>VLOOKUP($A23,$DA:$EN,21,0)</f>
        <v>1.0725760671687241</v>
      </c>
      <c r="Z23" s="177">
        <f>Z13*Y23</f>
        <v>5004461712.214941</v>
      </c>
      <c r="AA23" s="178">
        <v>1</v>
      </c>
      <c r="AB23" s="481">
        <v>0</v>
      </c>
      <c r="AC23" s="485">
        <f>Y23*Z23*AA23*AB23</f>
        <v>0</v>
      </c>
      <c r="AD23" s="461">
        <f>VLOOKUP($A23,$DA:$EN,22,0)</f>
        <v>1.0725760671687241</v>
      </c>
      <c r="AE23" s="177">
        <f>AE13*AD23</f>
        <v>5004461712.214941</v>
      </c>
      <c r="AF23" s="178">
        <v>1</v>
      </c>
      <c r="AG23" s="481">
        <v>0</v>
      </c>
      <c r="AH23" s="485">
        <f>AD23*AE23*AF23*AG23</f>
        <v>0</v>
      </c>
      <c r="AI23" s="461">
        <f>VLOOKUP($A23,$DA:$EN,20,0)</f>
        <v>1.0725760671687241</v>
      </c>
      <c r="AJ23" s="177">
        <f>AJ13*AI23</f>
        <v>5004461712.214941</v>
      </c>
      <c r="AK23" s="178">
        <v>1</v>
      </c>
      <c r="AL23" s="481">
        <v>0</v>
      </c>
      <c r="AM23" s="485">
        <f>AI23*AJ23*AK23*AL23</f>
        <v>0</v>
      </c>
      <c r="AN23" s="506">
        <f>VLOOKUP($A23,$DA:$EN,21,0)</f>
        <v>1.0725760671687241</v>
      </c>
      <c r="AO23" s="177">
        <f>AO13*AN23</f>
        <v>5004461712.214941</v>
      </c>
      <c r="AP23" s="178">
        <v>1</v>
      </c>
      <c r="AQ23" s="481">
        <v>0</v>
      </c>
      <c r="AR23" s="485">
        <f>AN23*AO23*AP23*AQ23</f>
        <v>0</v>
      </c>
      <c r="AS23" s="461">
        <f>VLOOKUP($A23,$DA:$EN,22,0)</f>
        <v>1.0725760671687241</v>
      </c>
      <c r="AT23" s="177">
        <f>AT13*AS23</f>
        <v>5004461712.214941</v>
      </c>
      <c r="AU23" s="178">
        <v>1</v>
      </c>
      <c r="AV23" s="481">
        <v>0</v>
      </c>
      <c r="AW23" s="485">
        <f>AS23*AT23*AU23*AV23</f>
        <v>0</v>
      </c>
      <c r="AX23" s="461">
        <f>VLOOKUP($A23,$DA:$EN,20,0)</f>
        <v>1.0725760671687241</v>
      </c>
      <c r="AY23" s="177">
        <f>AY13*AX23</f>
        <v>5004461712.214941</v>
      </c>
      <c r="AZ23" s="178">
        <v>1</v>
      </c>
      <c r="BA23" s="488">
        <v>5.0000000000000001E-3</v>
      </c>
      <c r="BB23" s="491">
        <f>AX23*AY23*AZ23*BA23</f>
        <v>26838329.307919804</v>
      </c>
      <c r="BC23" s="493">
        <f>VLOOKUP($A23,$DA:$EN,21,0)</f>
        <v>1.0725760671687241</v>
      </c>
      <c r="BD23" s="177">
        <f>BD13*BC23</f>
        <v>5004461712.214941</v>
      </c>
      <c r="BE23" s="178">
        <v>1</v>
      </c>
      <c r="BF23" s="488">
        <v>5.0000000000000001E-3</v>
      </c>
      <c r="BG23" s="491">
        <f>BC23*BD23*BE23*BF23</f>
        <v>26838329.307919804</v>
      </c>
      <c r="BH23" s="461">
        <f>VLOOKUP($A23,$DA:$EN,22,0)</f>
        <v>1.0725760671687241</v>
      </c>
      <c r="BI23" s="177">
        <f>BI13*BH23</f>
        <v>5004461712.214941</v>
      </c>
      <c r="BJ23" s="178">
        <v>1</v>
      </c>
      <c r="BK23" s="488">
        <v>5.0000000000000001E-3</v>
      </c>
      <c r="BL23" s="491">
        <f>BH23*BI23*BJ23*BK23</f>
        <v>26838329.307919804</v>
      </c>
      <c r="BM23" s="461">
        <f>VLOOKUP($A23,$DA:$EN,20,0)</f>
        <v>1.0725760671687241</v>
      </c>
      <c r="BN23" s="177">
        <f>BN13*BM23</f>
        <v>5004461712.214941</v>
      </c>
      <c r="BO23" s="178">
        <v>1</v>
      </c>
      <c r="BP23" s="488">
        <f>BQ23/BN23</f>
        <v>8.8982548849223676E-3</v>
      </c>
      <c r="BQ23" s="491">
        <f>BQ20-BQ21-BQ22-BQ24-BQ25-BQ26-BQ27</f>
        <v>44530975.877123557</v>
      </c>
      <c r="BR23" s="461">
        <f>VLOOKUP($A23,$DA:$EN,21,0)</f>
        <v>1.0725760671687241</v>
      </c>
      <c r="BS23" s="177">
        <f>BS13*BR23</f>
        <v>5004461712.214941</v>
      </c>
      <c r="BT23" s="178">
        <v>1</v>
      </c>
      <c r="BU23" s="488">
        <f>BV23/BS23</f>
        <v>8.8738217101325904E-3</v>
      </c>
      <c r="BV23" s="491">
        <f>BV20-BV21-BV22-BV24-BV25-BV26-BV27</f>
        <v>44408700.989380255</v>
      </c>
      <c r="BW23" s="461">
        <f>VLOOKUP($A23,$DA:$EN,22,0)</f>
        <v>1.0725760671687241</v>
      </c>
      <c r="BX23" s="177">
        <f>BX13*BW23</f>
        <v>5004461712.214941</v>
      </c>
      <c r="BY23" s="178">
        <v>1</v>
      </c>
      <c r="BZ23" s="488">
        <f>CA23/BX23</f>
        <v>8.8493885353428132E-3</v>
      </c>
      <c r="CA23" s="491">
        <f>CA20-CA21-CA22-CA24-CA25-CA26-CA27</f>
        <v>44286426.101636961</v>
      </c>
      <c r="CB23" s="461">
        <f>VLOOKUP($A23,$DA:$EN,20,0)</f>
        <v>1.0725760671687241</v>
      </c>
      <c r="CC23" s="177">
        <f>CC13*CB23</f>
        <v>5004461712.214941</v>
      </c>
      <c r="CD23" s="178">
        <v>1</v>
      </c>
      <c r="CE23" s="481">
        <v>0</v>
      </c>
      <c r="CF23" s="485">
        <f>CB23*CC23*CD23*CE23</f>
        <v>0</v>
      </c>
      <c r="CG23" s="461">
        <f>VLOOKUP($A23,$DA:$EN,21,0)</f>
        <v>1.0725760671687241</v>
      </c>
      <c r="CH23" s="177">
        <f>CH13*CG23</f>
        <v>5004461712.214941</v>
      </c>
      <c r="CI23" s="178">
        <v>1</v>
      </c>
      <c r="CJ23" s="481">
        <v>0</v>
      </c>
      <c r="CK23" s="485">
        <f>CG23*CH23*CI23*CJ23</f>
        <v>0</v>
      </c>
      <c r="CL23" s="461">
        <f>VLOOKUP($A23,$DA:$EN,22,0)</f>
        <v>1.0725760671687241</v>
      </c>
      <c r="CM23" s="177">
        <f>CM13*CL23</f>
        <v>5004461712.214941</v>
      </c>
      <c r="CN23" s="178">
        <v>1</v>
      </c>
      <c r="CO23" s="481">
        <v>0</v>
      </c>
      <c r="CP23" s="485">
        <f>CL23*CM23*CN23*CO23</f>
        <v>0</v>
      </c>
      <c r="CZ23" s="173"/>
      <c r="DA23" s="1161">
        <v>2032</v>
      </c>
      <c r="DB23" s="370">
        <f t="shared" si="2"/>
        <v>3.4814791534623075</v>
      </c>
      <c r="DC23" s="345">
        <f>'24.Makro_prognozes'!I16</f>
        <v>5.2126791534623074</v>
      </c>
      <c r="DD23" s="371">
        <f t="shared" si="3"/>
        <v>6.9438791534623077</v>
      </c>
      <c r="DE23" s="381">
        <f t="shared" si="8"/>
        <v>2320</v>
      </c>
      <c r="DF23" s="346">
        <f t="shared" si="9"/>
        <v>1836</v>
      </c>
      <c r="DG23" s="382">
        <f t="shared" si="4"/>
        <v>1.0348147915346231</v>
      </c>
      <c r="DH23" s="347">
        <f t="shared" si="10"/>
        <v>2632</v>
      </c>
      <c r="DI23" s="348">
        <f t="shared" si="11"/>
        <v>2082</v>
      </c>
      <c r="DJ23" s="349">
        <f t="shared" si="5"/>
        <v>1.0521267915346231</v>
      </c>
      <c r="DK23" s="350">
        <f t="shared" si="12"/>
        <v>2977</v>
      </c>
      <c r="DL23" s="351">
        <f t="shared" si="13"/>
        <v>2356</v>
      </c>
      <c r="DM23" s="352">
        <f t="shared" si="6"/>
        <v>1.0694387915346231</v>
      </c>
      <c r="DN23" s="353">
        <f t="shared" si="14"/>
        <v>1.018103691598004</v>
      </c>
      <c r="DO23" s="354">
        <f t="shared" si="15"/>
        <v>1.027105931598004</v>
      </c>
      <c r="DP23" s="352">
        <f t="shared" si="16"/>
        <v>1.0361081715980041</v>
      </c>
      <c r="DQ23" s="353">
        <f t="shared" si="17"/>
        <v>1.018103691598004</v>
      </c>
      <c r="DR23" s="354">
        <f t="shared" si="18"/>
        <v>1.027105931598004</v>
      </c>
      <c r="DS23" s="352">
        <f t="shared" si="19"/>
        <v>1.0361081715980041</v>
      </c>
      <c r="DT23" s="353">
        <f t="shared" si="20"/>
        <v>1.0207923678154636</v>
      </c>
      <c r="DU23" s="354">
        <f t="shared" si="21"/>
        <v>1.0378697787842552</v>
      </c>
      <c r="DV23" s="352">
        <f t="shared" si="22"/>
        <v>1.0549471897530469</v>
      </c>
      <c r="DW23" s="1131">
        <f>ROUND('24.Makro_prognozes'!K16,3)</f>
        <v>784.46199999999999</v>
      </c>
      <c r="DX23" s="394">
        <f t="shared" si="0"/>
        <v>784462</v>
      </c>
      <c r="DY23" s="1149">
        <f>'24.Makro_prognozes'!M16</f>
        <v>539.32230000000004</v>
      </c>
      <c r="DZ23" s="397">
        <f t="shared" si="1"/>
        <v>539322.30000000005</v>
      </c>
      <c r="EA23" s="279"/>
      <c r="EB23" s="279"/>
      <c r="EC23" s="279"/>
      <c r="ED23" s="279"/>
      <c r="EE23" s="399">
        <f>'8.Izdevumi_progn_reģioni'!Q9</f>
        <v>16771</v>
      </c>
      <c r="EF23" s="280">
        <f>'8.Izdevumi_progn_reģioni'!AK9</f>
        <v>456</v>
      </c>
      <c r="EG23" s="280">
        <f>'8.Izdevumi_progn_reģioni'!CQ9</f>
        <v>6469</v>
      </c>
      <c r="EH23" s="280">
        <f>'8.Izdevumi_progn_reģioni'!EX9</f>
        <v>10766</v>
      </c>
      <c r="EI23" s="280"/>
      <c r="EJ23" s="400">
        <f>'10.ISA_pak_klienti_reģioni'!JS8</f>
        <v>250</v>
      </c>
      <c r="EK23" s="355">
        <f t="shared" si="7"/>
        <v>831.06466728717817</v>
      </c>
      <c r="EL23" s="416">
        <f>'1.Kopsavilkums'!AB15</f>
        <v>407585635.39024627</v>
      </c>
      <c r="EM23" s="356">
        <f>'1.Kopsavilkums'!AC15</f>
        <v>0</v>
      </c>
      <c r="EN23" s="356">
        <f>'1.Kopsavilkums'!AD15</f>
        <v>0</v>
      </c>
    </row>
    <row r="24" spans="1:144" outlineLevel="1" x14ac:dyDescent="0.25">
      <c r="A24" s="174">
        <f>A23</f>
        <v>2024</v>
      </c>
      <c r="B24" s="175" t="str">
        <f t="shared" si="24"/>
        <v>Versija, lai "iedarbinātu"  potenciālo obligāto apdrošināšanu</v>
      </c>
      <c r="C24" s="175" t="str">
        <f t="shared" si="24"/>
        <v>Obligātās iemaksa (ieturējums no darba algas)</v>
      </c>
      <c r="D24" s="176" t="str">
        <f t="shared" si="23"/>
        <v>ISA obligātā apdrošināšana</v>
      </c>
      <c r="E24" s="461">
        <f>VLOOKUP($A24,$DA:$EN,7,0)</f>
        <v>1.0460130000000001</v>
      </c>
      <c r="F24" s="188">
        <f>VLOOKUP($A24,$DA:$EN,6,0)</f>
        <v>1385</v>
      </c>
      <c r="G24" s="189">
        <f>VLOOKUP($A24,$DA:$EN,24,0)</f>
        <v>883362</v>
      </c>
      <c r="H24" s="489">
        <v>0</v>
      </c>
      <c r="I24" s="485">
        <f>H24*G24*F24*12</f>
        <v>0</v>
      </c>
      <c r="J24" s="461">
        <f>VLOOKUP($A24,$DA:$EN,10,0)</f>
        <v>1.05</v>
      </c>
      <c r="K24" s="188">
        <f>VLOOKUP($A24,$DA:$EN,9,0)</f>
        <v>1385</v>
      </c>
      <c r="L24" s="189">
        <f>VLOOKUP($A24,$DA:$EN,24,0)</f>
        <v>883362</v>
      </c>
      <c r="M24" s="489">
        <v>0</v>
      </c>
      <c r="N24" s="485">
        <f>M24*L24*K24*12</f>
        <v>0</v>
      </c>
      <c r="O24" s="461">
        <f>VLOOKUP($A24,$DA:$EN,13,0)</f>
        <v>1.053987</v>
      </c>
      <c r="P24" s="188">
        <f>VLOOKUP($A24,$DA:$EN,12,0)</f>
        <v>1385</v>
      </c>
      <c r="Q24" s="189">
        <f>VLOOKUP($A24,$DA:$EN,24,0)</f>
        <v>883362</v>
      </c>
      <c r="R24" s="489">
        <v>0</v>
      </c>
      <c r="S24" s="485">
        <f>R24*Q24*P24*12</f>
        <v>0</v>
      </c>
      <c r="T24" s="461">
        <f>VLOOKUP($A24,$DA:$EN,7,0)</f>
        <v>1.0460130000000001</v>
      </c>
      <c r="U24" s="188">
        <f>VLOOKUP($A24,$DA:$EN,6,0)</f>
        <v>1385</v>
      </c>
      <c r="V24" s="189">
        <f>VLOOKUP($A24,$DA:$EN,24,0)</f>
        <v>883362</v>
      </c>
      <c r="W24" s="496">
        <f>X24/(V24*U24*12)</f>
        <v>1.7121851025389523E-4</v>
      </c>
      <c r="X24" s="486">
        <f>X20-X21-X22-X23-X25-X26-X27</f>
        <v>2513740.5243844613</v>
      </c>
      <c r="Y24" s="461">
        <f>VLOOKUP($A24,$DA:$EN,10,0)</f>
        <v>1.05</v>
      </c>
      <c r="Z24" s="188">
        <f>VLOOKUP($A24,$DA:$EN,9,0)</f>
        <v>1385</v>
      </c>
      <c r="AA24" s="189">
        <f>VLOOKUP($A24,$DA:$EN,24,0)</f>
        <v>883362</v>
      </c>
      <c r="AB24" s="496">
        <f>AC24/(AA24*Z24*12)</f>
        <v>1.4623296709486604E-4</v>
      </c>
      <c r="AC24" s="486">
        <f>AC20-AC21-AC22-AC23-AC25-AC26-AC27</f>
        <v>2146915.8611545712</v>
      </c>
      <c r="AD24" s="461">
        <f>VLOOKUP($A24,$DA:$EN,13,0)</f>
        <v>1.053987</v>
      </c>
      <c r="AE24" s="188">
        <f>VLOOKUP($A24,$DA:$EN,12,0)</f>
        <v>1385</v>
      </c>
      <c r="AF24" s="189">
        <f>VLOOKUP($A24,$DA:$EN,24,0)</f>
        <v>883362</v>
      </c>
      <c r="AG24" s="496">
        <f>AH24/(AF24*AE24*12)</f>
        <v>1.2124742393583738E-4</v>
      </c>
      <c r="AH24" s="486">
        <f>AH20-AH21-AH22-AH23-AH25-AH26-AH27</f>
        <v>1780091.1979246885</v>
      </c>
      <c r="AI24" s="461">
        <f>VLOOKUP($A24,$DA:$EN,7,0)</f>
        <v>1.0460130000000001</v>
      </c>
      <c r="AJ24" s="188">
        <f>VLOOKUP($A24,$DA:$EN,6,0)</f>
        <v>1385</v>
      </c>
      <c r="AK24" s="189">
        <f>VLOOKUP($A24,$DA:$EN,24,0)</f>
        <v>883362</v>
      </c>
      <c r="AL24" s="496">
        <f>AM24/(AK24*AJ24*12)</f>
        <v>9.0994204961153489E-3</v>
      </c>
      <c r="AM24" s="486">
        <f>AM20-AM21-AM22-AM23-AM25-AM26-AM27</f>
        <v>133592927.6313706</v>
      </c>
      <c r="AN24" s="506">
        <f>VLOOKUP($A24,$DA:$EN,10,0)</f>
        <v>1.05</v>
      </c>
      <c r="AO24" s="188">
        <f>VLOOKUP($A24,$DA:$EN,9,0)</f>
        <v>1385</v>
      </c>
      <c r="AP24" s="189">
        <f>VLOOKUP($A24,$DA:$EN,24,0)</f>
        <v>883362</v>
      </c>
      <c r="AQ24" s="496">
        <f>AR24/(AP24*AO24*12)</f>
        <v>9.0744349529563225E-3</v>
      </c>
      <c r="AR24" s="486">
        <f>AR20-AR21-AR22-AR23-AR25-AR26-AR27</f>
        <v>133226102.96814075</v>
      </c>
      <c r="AS24" s="461">
        <f>VLOOKUP($A24,$DA:$EN,13,0)</f>
        <v>1.053987</v>
      </c>
      <c r="AT24" s="188">
        <f>VLOOKUP($A24,$DA:$EN,12,0)</f>
        <v>1385</v>
      </c>
      <c r="AU24" s="189">
        <f>VLOOKUP($A24,$DA:$EN,24,0)</f>
        <v>883362</v>
      </c>
      <c r="AV24" s="496">
        <f>AW24/(AU24*AT24*12)</f>
        <v>9.0494494097972909E-3</v>
      </c>
      <c r="AW24" s="486">
        <f>AW20-AW21-AW22-AW23-AW25-AW26-AW27</f>
        <v>132859278.30491084</v>
      </c>
      <c r="AX24" s="461">
        <f>VLOOKUP($A24,$DA:$EN,7,0)</f>
        <v>1.0460130000000001</v>
      </c>
      <c r="AY24" s="188">
        <f>VLOOKUP($A24,$DA:$EN,6,0)</f>
        <v>1385</v>
      </c>
      <c r="AZ24" s="189">
        <f>VLOOKUP($A24,$DA:$EN,24,0)</f>
        <v>883362</v>
      </c>
      <c r="BA24" s="489">
        <v>0</v>
      </c>
      <c r="BB24" s="485">
        <f>BA24*AZ24*AY24*12</f>
        <v>0</v>
      </c>
      <c r="BC24" s="493">
        <f>VLOOKUP($A24,$DA:$EN,10,0)</f>
        <v>1.05</v>
      </c>
      <c r="BD24" s="188">
        <f>VLOOKUP($A24,$DA:$EN,9,0)</f>
        <v>1385</v>
      </c>
      <c r="BE24" s="189">
        <f>VLOOKUP($A24,$DA:$EN,24,0)</f>
        <v>883362</v>
      </c>
      <c r="BF24" s="489">
        <v>0</v>
      </c>
      <c r="BG24" s="485">
        <f>BF24*BE24*BD24*12</f>
        <v>0</v>
      </c>
      <c r="BH24" s="461">
        <f>VLOOKUP($A24,$DA:$EN,13,0)</f>
        <v>1.053987</v>
      </c>
      <c r="BI24" s="188">
        <f>VLOOKUP($A24,$DA:$EN,12,0)</f>
        <v>1385</v>
      </c>
      <c r="BJ24" s="189">
        <f>VLOOKUP($A24,$DA:$EN,24,0)</f>
        <v>883362</v>
      </c>
      <c r="BK24" s="489">
        <v>0</v>
      </c>
      <c r="BL24" s="485">
        <f>BK24*BJ24*BI24*12</f>
        <v>0</v>
      </c>
      <c r="BM24" s="461">
        <f>VLOOKUP($A24,$DA:$EN,7,0)</f>
        <v>1.0460130000000001</v>
      </c>
      <c r="BN24" s="188">
        <f>VLOOKUP($A24,$DA:$EN,6,0)</f>
        <v>1385</v>
      </c>
      <c r="BO24" s="189">
        <f>VLOOKUP($A24,$DA:$EN,24,0)</f>
        <v>883362</v>
      </c>
      <c r="BP24" s="489">
        <v>0</v>
      </c>
      <c r="BQ24" s="485">
        <f>BP24*BO24*BN24*12</f>
        <v>0</v>
      </c>
      <c r="BR24" s="461">
        <f>VLOOKUP($A24,$DA:$EN,10,0)</f>
        <v>1.05</v>
      </c>
      <c r="BS24" s="188">
        <f>VLOOKUP($A24,$DA:$EN,9,0)</f>
        <v>1385</v>
      </c>
      <c r="BT24" s="189">
        <f>VLOOKUP($A24,$DA:$EN,24,0)</f>
        <v>883362</v>
      </c>
      <c r="BU24" s="489">
        <v>0</v>
      </c>
      <c r="BV24" s="485">
        <f>BU24*BT24*BS24*12</f>
        <v>0</v>
      </c>
      <c r="BW24" s="461">
        <f>VLOOKUP($A24,$DA:$EN,13,0)</f>
        <v>1.053987</v>
      </c>
      <c r="BX24" s="188">
        <f>VLOOKUP($A24,$DA:$EN,12,0)</f>
        <v>1385</v>
      </c>
      <c r="BY24" s="189">
        <f>VLOOKUP($A24,$DA:$EN,24,0)</f>
        <v>883362</v>
      </c>
      <c r="BZ24" s="489">
        <v>0</v>
      </c>
      <c r="CA24" s="485">
        <f>BZ24*BY24*BX24*12</f>
        <v>0</v>
      </c>
      <c r="CB24" s="461">
        <f>VLOOKUP($A24,$DA:$EN,7,0)</f>
        <v>1.0460130000000001</v>
      </c>
      <c r="CC24" s="188">
        <f>VLOOKUP($A24,$DA:$EN,6,0)</f>
        <v>1385</v>
      </c>
      <c r="CD24" s="189">
        <f>VLOOKUP($A24,$DA:$EN,24,0)</f>
        <v>883362</v>
      </c>
      <c r="CE24" s="482">
        <f>(CF24+CF27)/(CD24*CC24*12)</f>
        <v>3.6239291555495478E-4</v>
      </c>
      <c r="CF24" s="486">
        <f>CF20-CF21-CF22-CF23-CF25-CF26-CF27</f>
        <v>1169414.1413661726</v>
      </c>
      <c r="CG24" s="461">
        <f>VLOOKUP($A24,$DA:$EN,10,0)</f>
        <v>1.05</v>
      </c>
      <c r="CH24" s="188">
        <f>VLOOKUP($A24,$DA:$EN,9,0)</f>
        <v>1385</v>
      </c>
      <c r="CI24" s="189">
        <f>VLOOKUP($A24,$DA:$EN,24,0)</f>
        <v>883362</v>
      </c>
      <c r="CJ24" s="482">
        <f>(CK24+CK27)/(CI24*CH24*12)</f>
        <v>3.3740737239592564E-4</v>
      </c>
      <c r="CK24" s="486">
        <f>CK20-CK21-CK22-CK23-CK25-CK26-CK27</f>
        <v>802589.47813628241</v>
      </c>
      <c r="CL24" s="461">
        <f>VLOOKUP($A24,$DA:$EN,13,0)</f>
        <v>1.053987</v>
      </c>
      <c r="CM24" s="188">
        <f>VLOOKUP($A24,$DA:$EN,12,0)</f>
        <v>1385</v>
      </c>
      <c r="CN24" s="189">
        <f>VLOOKUP($A24,$DA:$EN,24,0)</f>
        <v>883362</v>
      </c>
      <c r="CO24" s="482">
        <f>(CP24+CP27)/(CN24*CM24*12)</f>
        <v>3.1242182923689693E-4</v>
      </c>
      <c r="CP24" s="486">
        <f>CP20-CP21-CP22-CP23-CP25-CP26-CP27</f>
        <v>435764.8149063997</v>
      </c>
      <c r="DA24" s="1161">
        <v>2033</v>
      </c>
      <c r="DB24" s="370">
        <f t="shared" si="2"/>
        <v>3.4781348510649965</v>
      </c>
      <c r="DC24" s="345">
        <f>'24.Makro_prognozes'!I17</f>
        <v>5.066934851064997</v>
      </c>
      <c r="DD24" s="371">
        <f t="shared" si="3"/>
        <v>6.655734851064997</v>
      </c>
      <c r="DE24" s="381">
        <f t="shared" si="8"/>
        <v>2401</v>
      </c>
      <c r="DF24" s="346">
        <f t="shared" si="9"/>
        <v>1900</v>
      </c>
      <c r="DG24" s="382">
        <f t="shared" si="4"/>
        <v>1.0347813485106501</v>
      </c>
      <c r="DH24" s="347">
        <f t="shared" si="10"/>
        <v>2765</v>
      </c>
      <c r="DI24" s="348">
        <f t="shared" si="11"/>
        <v>2187</v>
      </c>
      <c r="DJ24" s="349">
        <f t="shared" si="5"/>
        <v>1.05066934851065</v>
      </c>
      <c r="DK24" s="350">
        <f t="shared" si="12"/>
        <v>3175</v>
      </c>
      <c r="DL24" s="351">
        <f t="shared" si="13"/>
        <v>2513</v>
      </c>
      <c r="DM24" s="352">
        <f t="shared" si="6"/>
        <v>1.0665573485106499</v>
      </c>
      <c r="DN24" s="353">
        <f t="shared" si="14"/>
        <v>1.0180863012255379</v>
      </c>
      <c r="DO24" s="354">
        <f t="shared" si="15"/>
        <v>1.026348061225538</v>
      </c>
      <c r="DP24" s="352">
        <f t="shared" si="16"/>
        <v>1.0346098212255379</v>
      </c>
      <c r="DQ24" s="353">
        <f t="shared" si="17"/>
        <v>1.0180863012255379</v>
      </c>
      <c r="DR24" s="354">
        <f t="shared" si="18"/>
        <v>1.026348061225538</v>
      </c>
      <c r="DS24" s="352">
        <f t="shared" si="19"/>
        <v>1.0346098212255379</v>
      </c>
      <c r="DT24" s="353">
        <f t="shared" si="20"/>
        <v>1.0208147511253964</v>
      </c>
      <c r="DU24" s="354">
        <f t="shared" si="21"/>
        <v>1.0364883084321876</v>
      </c>
      <c r="DV24" s="352">
        <f t="shared" si="22"/>
        <v>1.0521618657389786</v>
      </c>
      <c r="DW24" s="1131">
        <f>ROUND('24.Makro_prognozes'!K17,3)</f>
        <v>773.87400000000002</v>
      </c>
      <c r="DX24" s="394">
        <f t="shared" si="0"/>
        <v>773874</v>
      </c>
      <c r="DY24" s="1149">
        <f>'24.Makro_prognozes'!M17</f>
        <v>538.70630000000006</v>
      </c>
      <c r="DZ24" s="397">
        <f t="shared" si="1"/>
        <v>538706.30000000005</v>
      </c>
      <c r="EA24" s="279"/>
      <c r="EB24" s="279"/>
      <c r="EC24" s="279"/>
      <c r="ED24" s="279"/>
      <c r="EE24" s="399">
        <f>'8.Izdevumi_progn_reģioni'!R9</f>
        <v>16631</v>
      </c>
      <c r="EF24" s="280">
        <f>'8.Izdevumi_progn_reģioni'!AL9</f>
        <v>452</v>
      </c>
      <c r="EG24" s="280">
        <f>'8.Izdevumi_progn_reģioni'!CR9</f>
        <v>6414</v>
      </c>
      <c r="EH24" s="280">
        <f>'8.Izdevumi_progn_reģioni'!EY9</f>
        <v>10646</v>
      </c>
      <c r="EI24" s="280"/>
      <c r="EJ24" s="400">
        <f>'10.ISA_pak_klienti_reģioni'!JT8</f>
        <v>248</v>
      </c>
      <c r="EK24" s="355">
        <f t="shared" si="7"/>
        <v>852.96161002324209</v>
      </c>
      <c r="EL24" s="416">
        <f>'1.Kopsavilkums'!AB16</f>
        <v>438029269.40680027</v>
      </c>
      <c r="EM24" s="356">
        <f>'1.Kopsavilkums'!AC16</f>
        <v>0</v>
      </c>
      <c r="EN24" s="356">
        <f>'1.Kopsavilkums'!AD16</f>
        <v>0</v>
      </c>
    </row>
    <row r="25" spans="1:144" ht="31.5" outlineLevel="1" x14ac:dyDescent="0.25">
      <c r="A25" s="174">
        <f>A29</f>
        <v>2024</v>
      </c>
      <c r="B25" s="175" t="str">
        <f t="shared" si="24"/>
        <v>Pensijas daļa pakalpojuma finansēšanai - par aprūpi mājās</v>
      </c>
      <c r="C25" s="175" t="str">
        <f t="shared" si="24"/>
        <v>85% no piešķirtās vecuma pensijas apmēra</v>
      </c>
      <c r="D25" s="176" t="str">
        <f t="shared" si="23"/>
        <v>Klienta maksājums par ISA pakalpojumiem dzīves vietā</v>
      </c>
      <c r="E25" s="461">
        <f>VLOOKUP($A25,$DA:$EN,7,0)</f>
        <v>1.0460130000000001</v>
      </c>
      <c r="F25" s="195">
        <f>F15*E25</f>
        <v>221.05891372983208</v>
      </c>
      <c r="G25" s="189">
        <f>VLOOKUP($A25,$DA:$EN,31,0)</f>
        <v>17917.5</v>
      </c>
      <c r="H25" s="483">
        <v>0.85</v>
      </c>
      <c r="I25" s="485">
        <f>F25*G25*12</f>
        <v>47529877.041051194</v>
      </c>
      <c r="J25" s="461">
        <f>VLOOKUP($A25,$DA:$EN,10,0)</f>
        <v>1.05</v>
      </c>
      <c r="K25" s="195">
        <f>K15*J25</f>
        <v>221.90150544622645</v>
      </c>
      <c r="L25" s="189">
        <f>VLOOKUP($A25,$DA:$EN,31,0)</f>
        <v>17917.5</v>
      </c>
      <c r="M25" s="483">
        <v>0.85</v>
      </c>
      <c r="N25" s="485">
        <f>K25*L25*12</f>
        <v>47711042.68599315</v>
      </c>
      <c r="O25" s="461">
        <f>VLOOKUP($A25,$DA:$EN,13,0)</f>
        <v>1.053987</v>
      </c>
      <c r="P25" s="195">
        <f>P15*O25</f>
        <v>222.74409716262085</v>
      </c>
      <c r="Q25" s="189">
        <f>VLOOKUP($A25,$DA:$EN,31,0)</f>
        <v>17917.5</v>
      </c>
      <c r="R25" s="483">
        <v>0.85</v>
      </c>
      <c r="S25" s="485">
        <f>P25*Q25*12</f>
        <v>47892208.330935106</v>
      </c>
      <c r="T25" s="461">
        <f>VLOOKUP($A25,$DA:$EN,7,0)</f>
        <v>1.0460130000000001</v>
      </c>
      <c r="U25" s="195">
        <f>U15*T25</f>
        <v>221.05891372983208</v>
      </c>
      <c r="V25" s="189">
        <f>VLOOKUP($A25,$DA:$EN,31,0)</f>
        <v>17917.5</v>
      </c>
      <c r="W25" s="483">
        <v>0.85</v>
      </c>
      <c r="X25" s="485">
        <f>U25*V25*12</f>
        <v>47529877.041051194</v>
      </c>
      <c r="Y25" s="461">
        <f>VLOOKUP($A25,$DA:$EN,10,0)</f>
        <v>1.05</v>
      </c>
      <c r="Z25" s="195">
        <f>Z15*Y25</f>
        <v>221.90150544622645</v>
      </c>
      <c r="AA25" s="189">
        <f>VLOOKUP($A25,$DA:$EN,31,0)</f>
        <v>17917.5</v>
      </c>
      <c r="AB25" s="483">
        <v>0.85</v>
      </c>
      <c r="AC25" s="485">
        <f>Z25*AA25*12</f>
        <v>47711042.68599315</v>
      </c>
      <c r="AD25" s="461">
        <f>VLOOKUP($A25,$DA:$EN,13,0)</f>
        <v>1.053987</v>
      </c>
      <c r="AE25" s="195">
        <f>AE15*AD25</f>
        <v>222.74409716262085</v>
      </c>
      <c r="AF25" s="189">
        <f>VLOOKUP($A25,$DA:$EN,31,0)</f>
        <v>17917.5</v>
      </c>
      <c r="AG25" s="483">
        <v>0.85</v>
      </c>
      <c r="AH25" s="485">
        <f>AE25*AF25*12</f>
        <v>47892208.330935106</v>
      </c>
      <c r="AI25" s="461">
        <f>VLOOKUP($A25,$DA:$EN,7,0)</f>
        <v>1.0460130000000001</v>
      </c>
      <c r="AJ25" s="195">
        <f>AJ15*AI25</f>
        <v>221.05891372983208</v>
      </c>
      <c r="AK25" s="189">
        <f>VLOOKUP($A25,$DA:$EN,31,0)</f>
        <v>17917.5</v>
      </c>
      <c r="AL25" s="483">
        <v>0.85</v>
      </c>
      <c r="AM25" s="485">
        <f>AJ25*AK25*12</f>
        <v>47529877.041051194</v>
      </c>
      <c r="AN25" s="506">
        <f>VLOOKUP($A25,$DA:$EN,10,0)</f>
        <v>1.05</v>
      </c>
      <c r="AO25" s="195">
        <f>AO15*AN25</f>
        <v>221.90150544622645</v>
      </c>
      <c r="AP25" s="189">
        <f>VLOOKUP($A25,$DA:$EN,31,0)</f>
        <v>17917.5</v>
      </c>
      <c r="AQ25" s="483">
        <v>0.85</v>
      </c>
      <c r="AR25" s="485">
        <f>AO25*AP25*12</f>
        <v>47711042.68599315</v>
      </c>
      <c r="AS25" s="461">
        <f>VLOOKUP($A25,$DA:$EN,13,0)</f>
        <v>1.053987</v>
      </c>
      <c r="AT25" s="195">
        <f>AT15*AS25</f>
        <v>222.74409716262085</v>
      </c>
      <c r="AU25" s="189">
        <f>VLOOKUP($A25,$DA:$EN,31,0)</f>
        <v>17917.5</v>
      </c>
      <c r="AV25" s="483">
        <v>0.85</v>
      </c>
      <c r="AW25" s="485">
        <f>AT25*AU25*12</f>
        <v>47892208.330935106</v>
      </c>
      <c r="AX25" s="461">
        <f>VLOOKUP($A25,$DA:$EN,7,0)</f>
        <v>1.0460130000000001</v>
      </c>
      <c r="AY25" s="195">
        <f>AY15*AX25</f>
        <v>221.05891372983208</v>
      </c>
      <c r="AZ25" s="189">
        <f>VLOOKUP($A25,$DA:$EN,31,0)</f>
        <v>17917.5</v>
      </c>
      <c r="BA25" s="483">
        <v>0.85</v>
      </c>
      <c r="BB25" s="485">
        <f>AY25*AZ25*12</f>
        <v>47529877.041051194</v>
      </c>
      <c r="BC25" s="493">
        <f>VLOOKUP($A25,$DA:$EN,10,0)</f>
        <v>1.05</v>
      </c>
      <c r="BD25" s="195">
        <f>BD15*BC25</f>
        <v>221.90150544622645</v>
      </c>
      <c r="BE25" s="189">
        <f>VLOOKUP($A25,$DA:$EN,31,0)</f>
        <v>17917.5</v>
      </c>
      <c r="BF25" s="483">
        <v>0.85</v>
      </c>
      <c r="BG25" s="485">
        <f>BD25*BE25*12</f>
        <v>47711042.68599315</v>
      </c>
      <c r="BH25" s="461">
        <f>VLOOKUP($A25,$DA:$EN,13,0)</f>
        <v>1.053987</v>
      </c>
      <c r="BI25" s="195">
        <f>BI15*BH25</f>
        <v>222.74409716262085</v>
      </c>
      <c r="BJ25" s="189">
        <f>VLOOKUP($A25,$DA:$EN,31,0)</f>
        <v>17917.5</v>
      </c>
      <c r="BK25" s="483">
        <v>0.85</v>
      </c>
      <c r="BL25" s="485">
        <f>BI25*BJ25*12</f>
        <v>47892208.330935106</v>
      </c>
      <c r="BM25" s="461">
        <f>VLOOKUP($A25,$DA:$EN,7,0)</f>
        <v>1.0460130000000001</v>
      </c>
      <c r="BN25" s="195">
        <f>BN15*BM25</f>
        <v>221.05891372983208</v>
      </c>
      <c r="BO25" s="189">
        <f>VLOOKUP($A25,$DA:$EN,31,0)</f>
        <v>17917.5</v>
      </c>
      <c r="BP25" s="483">
        <v>0.85</v>
      </c>
      <c r="BQ25" s="485">
        <f>BN25*BO25*12</f>
        <v>47529877.041051194</v>
      </c>
      <c r="BR25" s="461">
        <f>VLOOKUP($A25,$DA:$EN,10,0)</f>
        <v>1.05</v>
      </c>
      <c r="BS25" s="195">
        <f>BS15*BR25</f>
        <v>221.90150544622645</v>
      </c>
      <c r="BT25" s="189">
        <f>VLOOKUP($A25,$DA:$EN,31,0)</f>
        <v>17917.5</v>
      </c>
      <c r="BU25" s="483">
        <v>0.85</v>
      </c>
      <c r="BV25" s="485">
        <f>BS25*BT25*12</f>
        <v>47711042.68599315</v>
      </c>
      <c r="BW25" s="461">
        <f>VLOOKUP($A25,$DA:$EN,13,0)</f>
        <v>1.053987</v>
      </c>
      <c r="BX25" s="195">
        <f>BX15*BW25</f>
        <v>222.74409716262085</v>
      </c>
      <c r="BY25" s="189">
        <f>VLOOKUP($A25,$DA:$EN,31,0)</f>
        <v>17917.5</v>
      </c>
      <c r="BZ25" s="483">
        <v>0.85</v>
      </c>
      <c r="CA25" s="485">
        <f>BX25*BY25*12</f>
        <v>47892208.330935106</v>
      </c>
      <c r="CB25" s="461">
        <f>VLOOKUP($A25,$DA:$EN,7,0)</f>
        <v>1.0460130000000001</v>
      </c>
      <c r="CC25" s="195">
        <f>CC15*CB25</f>
        <v>221.05891372983208</v>
      </c>
      <c r="CD25" s="189">
        <f>VLOOKUP($A25,$DA:$EN,31,0)</f>
        <v>17917.5</v>
      </c>
      <c r="CE25" s="483">
        <v>0.85</v>
      </c>
      <c r="CF25" s="485">
        <f>CC25*CD25*12</f>
        <v>47529877.041051194</v>
      </c>
      <c r="CG25" s="461">
        <f>VLOOKUP($A25,$DA:$EN,10,0)</f>
        <v>1.05</v>
      </c>
      <c r="CH25" s="195">
        <f>CH15*CG25</f>
        <v>221.90150544622645</v>
      </c>
      <c r="CI25" s="189">
        <f>VLOOKUP($A25,$DA:$EN,31,0)</f>
        <v>17917.5</v>
      </c>
      <c r="CJ25" s="483">
        <v>0.85</v>
      </c>
      <c r="CK25" s="485">
        <f>CH25*CI25*12</f>
        <v>47711042.68599315</v>
      </c>
      <c r="CL25" s="461">
        <f>VLOOKUP($A25,$DA:$EN,13,0)</f>
        <v>1.053987</v>
      </c>
      <c r="CM25" s="195">
        <f>CM15*CL25</f>
        <v>222.74409716262085</v>
      </c>
      <c r="CN25" s="189">
        <f>VLOOKUP($A25,$DA:$EN,31,0)</f>
        <v>17917.5</v>
      </c>
      <c r="CO25" s="483">
        <v>0.85</v>
      </c>
      <c r="CP25" s="485">
        <f>CM25*CN25*12</f>
        <v>47892208.330935106</v>
      </c>
      <c r="DA25" s="1161">
        <v>2034</v>
      </c>
      <c r="DB25" s="370">
        <f t="shared" si="2"/>
        <v>3.4508180293638606</v>
      </c>
      <c r="DC25" s="345">
        <f>'24.Makro_prognozes'!I18</f>
        <v>4.9378180293638607</v>
      </c>
      <c r="DD25" s="371">
        <f t="shared" si="3"/>
        <v>6.4248180293638608</v>
      </c>
      <c r="DE25" s="381">
        <f t="shared" si="8"/>
        <v>2484</v>
      </c>
      <c r="DF25" s="346">
        <f t="shared" si="9"/>
        <v>1966</v>
      </c>
      <c r="DG25" s="382">
        <f t="shared" si="4"/>
        <v>1.0345081802936387</v>
      </c>
      <c r="DH25" s="347">
        <f t="shared" si="10"/>
        <v>2902</v>
      </c>
      <c r="DI25" s="348">
        <f t="shared" si="11"/>
        <v>2295</v>
      </c>
      <c r="DJ25" s="349">
        <f t="shared" si="5"/>
        <v>1.0493781802936386</v>
      </c>
      <c r="DK25" s="350">
        <f t="shared" si="12"/>
        <v>3379</v>
      </c>
      <c r="DL25" s="351">
        <f t="shared" si="13"/>
        <v>2674</v>
      </c>
      <c r="DM25" s="352">
        <f t="shared" si="6"/>
        <v>1.0642481802936385</v>
      </c>
      <c r="DN25" s="353">
        <f t="shared" si="14"/>
        <v>1.0179442537526922</v>
      </c>
      <c r="DO25" s="354">
        <f t="shared" si="15"/>
        <v>1.025676653752692</v>
      </c>
      <c r="DP25" s="352">
        <f t="shared" si="16"/>
        <v>1.0334090537526921</v>
      </c>
      <c r="DQ25" s="353">
        <f t="shared" si="17"/>
        <v>1.0179442537526922</v>
      </c>
      <c r="DR25" s="354">
        <f t="shared" si="18"/>
        <v>1.025676653752692</v>
      </c>
      <c r="DS25" s="352">
        <f t="shared" si="19"/>
        <v>1.0334090537526921</v>
      </c>
      <c r="DT25" s="353">
        <f t="shared" si="20"/>
        <v>1.0216402253765506</v>
      </c>
      <c r="DU25" s="354">
        <f t="shared" si="21"/>
        <v>1.0363252616486052</v>
      </c>
      <c r="DV25" s="352">
        <f t="shared" si="22"/>
        <v>1.0510102979206597</v>
      </c>
      <c r="DW25" s="1131">
        <f>ROUND('24.Makro_prognozes'!K18,3)</f>
        <v>764.24800000000005</v>
      </c>
      <c r="DX25" s="394">
        <f t="shared" si="0"/>
        <v>764248</v>
      </c>
      <c r="DY25" s="1149">
        <f>'24.Makro_prognozes'!M18</f>
        <v>537.87059999999997</v>
      </c>
      <c r="DZ25" s="397">
        <f t="shared" si="1"/>
        <v>537870.6</v>
      </c>
      <c r="EA25" s="279"/>
      <c r="EB25" s="279"/>
      <c r="EC25" s="279"/>
      <c r="ED25" s="279"/>
      <c r="EE25" s="399">
        <f>'8.Izdevumi_progn_reģioni'!S9</f>
        <v>16514</v>
      </c>
      <c r="EF25" s="280">
        <f>'8.Izdevumi_progn_reģioni'!AM9</f>
        <v>450</v>
      </c>
      <c r="EG25" s="280">
        <f>'8.Izdevumi_progn_reģioni'!CS9</f>
        <v>6367</v>
      </c>
      <c r="EH25" s="280">
        <f>'8.Izdevumi_progn_reģioni'!EZ9</f>
        <v>10535</v>
      </c>
      <c r="EI25" s="280"/>
      <c r="EJ25" s="400">
        <f>'10.ISA_pak_klienti_reģioni'!JU8</f>
        <v>245</v>
      </c>
      <c r="EK25" s="355">
        <f t="shared" si="7"/>
        <v>874.86280994814763</v>
      </c>
      <c r="EL25" s="416">
        <f>'1.Kopsavilkums'!AB17</f>
        <v>470309829.39299935</v>
      </c>
      <c r="EM25" s="356">
        <f>'1.Kopsavilkums'!AC17</f>
        <v>0</v>
      </c>
      <c r="EN25" s="356">
        <f>'1.Kopsavilkums'!AD17</f>
        <v>0</v>
      </c>
    </row>
    <row r="26" spans="1:144" outlineLevel="1" x14ac:dyDescent="0.25">
      <c r="A26" s="174">
        <f>A25</f>
        <v>2024</v>
      </c>
      <c r="B26" s="175" t="str">
        <f t="shared" si="24"/>
        <v>Pensijas daļa pakalpojuma finansēšanai - par uzturēšanos SAC</v>
      </c>
      <c r="C26" s="175" t="str">
        <f t="shared" si="24"/>
        <v>85% no piešķirtās vecuma pensijas apmēra</v>
      </c>
      <c r="D26" s="176" t="str">
        <f t="shared" si="23"/>
        <v>Klienta maksājums par ISA pakalpojumiem SAC</v>
      </c>
      <c r="E26" s="461">
        <f>VLOOKUP($A26,$DA:$EN,7,0)</f>
        <v>1.0460130000000001</v>
      </c>
      <c r="F26" s="195">
        <f>F16*E26</f>
        <v>342.65251336148816</v>
      </c>
      <c r="G26" s="189">
        <f>VLOOKUP($A26,$DA:$EN,34,0)</f>
        <v>11846</v>
      </c>
      <c r="H26" s="483">
        <v>0.85</v>
      </c>
      <c r="I26" s="485">
        <f>F26*G26*12</f>
        <v>48708740.079362266</v>
      </c>
      <c r="J26" s="461">
        <f>VLOOKUP($A26,$DA:$EN,10,0)</f>
        <v>1.05</v>
      </c>
      <c r="K26" s="195">
        <f>K16*J26</f>
        <v>343.95857320087089</v>
      </c>
      <c r="L26" s="189">
        <f>VLOOKUP($A26,$DA:$EN,34,0)</f>
        <v>11846</v>
      </c>
      <c r="M26" s="483">
        <v>0.85</v>
      </c>
      <c r="N26" s="485">
        <f>K26*L26*12</f>
        <v>48894399.0976502</v>
      </c>
      <c r="O26" s="461">
        <f>VLOOKUP($A26,$DA:$EN,13,0)</f>
        <v>1.053987</v>
      </c>
      <c r="P26" s="195">
        <f>P16*O26</f>
        <v>345.26463304025361</v>
      </c>
      <c r="Q26" s="189">
        <f>VLOOKUP($A26,$DA:$EN,34,0)</f>
        <v>11846</v>
      </c>
      <c r="R26" s="483">
        <v>0.85</v>
      </c>
      <c r="S26" s="485">
        <f>P26*Q26*12</f>
        <v>49080058.115938127</v>
      </c>
      <c r="T26" s="461">
        <f>VLOOKUP($A26,$DA:$EN,7,0)</f>
        <v>1.0460130000000001</v>
      </c>
      <c r="U26" s="195">
        <f>U16*T26</f>
        <v>342.65251336148816</v>
      </c>
      <c r="V26" s="189">
        <f>VLOOKUP($A26,$DA:$EN,34,0)</f>
        <v>11846</v>
      </c>
      <c r="W26" s="483">
        <v>0.85</v>
      </c>
      <c r="X26" s="485">
        <f>U26*V26*12</f>
        <v>48708740.079362266</v>
      </c>
      <c r="Y26" s="461">
        <f>VLOOKUP($A26,$DA:$EN,10,0)</f>
        <v>1.05</v>
      </c>
      <c r="Z26" s="195">
        <f>Z16*Y26</f>
        <v>343.95857320087089</v>
      </c>
      <c r="AA26" s="189">
        <f>VLOOKUP($A26,$DA:$EN,34,0)</f>
        <v>11846</v>
      </c>
      <c r="AB26" s="483">
        <v>0.85</v>
      </c>
      <c r="AC26" s="485">
        <f>Z26*AA26*12</f>
        <v>48894399.0976502</v>
      </c>
      <c r="AD26" s="461">
        <f>VLOOKUP($A26,$DA:$EN,13,0)</f>
        <v>1.053987</v>
      </c>
      <c r="AE26" s="195">
        <f>AE16*AD26</f>
        <v>345.26463304025361</v>
      </c>
      <c r="AF26" s="189">
        <f>VLOOKUP($A26,$DA:$EN,34,0)</f>
        <v>11846</v>
      </c>
      <c r="AG26" s="483">
        <v>0.85</v>
      </c>
      <c r="AH26" s="485">
        <f>AE26*AF26*12</f>
        <v>49080058.115938127</v>
      </c>
      <c r="AI26" s="461">
        <f>VLOOKUP($A26,$DA:$EN,7,0)</f>
        <v>1.0460130000000001</v>
      </c>
      <c r="AJ26" s="195">
        <f>AJ16*AI26</f>
        <v>342.65251336148816</v>
      </c>
      <c r="AK26" s="189">
        <f>VLOOKUP($A26,$DA:$EN,34,0)</f>
        <v>11846</v>
      </c>
      <c r="AL26" s="483">
        <v>0.85</v>
      </c>
      <c r="AM26" s="485">
        <f>AJ26*AK26*12</f>
        <v>48708740.079362266</v>
      </c>
      <c r="AN26" s="506">
        <f>VLOOKUP($A26,$DA:$EN,10,0)</f>
        <v>1.05</v>
      </c>
      <c r="AO26" s="195">
        <f>AO16*AN26</f>
        <v>343.95857320087089</v>
      </c>
      <c r="AP26" s="189">
        <f>VLOOKUP($A26,$DA:$EN,34,0)</f>
        <v>11846</v>
      </c>
      <c r="AQ26" s="483">
        <v>0.85</v>
      </c>
      <c r="AR26" s="485">
        <f>AO26*AP26*12</f>
        <v>48894399.0976502</v>
      </c>
      <c r="AS26" s="461">
        <f>VLOOKUP($A26,$DA:$EN,13,0)</f>
        <v>1.053987</v>
      </c>
      <c r="AT26" s="195">
        <f>AT16*AS26</f>
        <v>345.26463304025361</v>
      </c>
      <c r="AU26" s="189">
        <f>VLOOKUP($A26,$DA:$EN,34,0)</f>
        <v>11846</v>
      </c>
      <c r="AV26" s="483">
        <v>0.85</v>
      </c>
      <c r="AW26" s="485">
        <f>AT26*AU26*12</f>
        <v>49080058.115938127</v>
      </c>
      <c r="AX26" s="461">
        <f>VLOOKUP($A26,$DA:$EN,7,0)</f>
        <v>1.0460130000000001</v>
      </c>
      <c r="AY26" s="195">
        <f>AY16*AX26</f>
        <v>342.65251336148816</v>
      </c>
      <c r="AZ26" s="189">
        <f>VLOOKUP($A26,$DA:$EN,34,0)</f>
        <v>11846</v>
      </c>
      <c r="BA26" s="483">
        <v>0.85</v>
      </c>
      <c r="BB26" s="485">
        <f>AY26*AZ26*12</f>
        <v>48708740.079362266</v>
      </c>
      <c r="BC26" s="493">
        <f>VLOOKUP($A26,$DA:$EN,10,0)</f>
        <v>1.05</v>
      </c>
      <c r="BD26" s="195">
        <f>BD16*BC26</f>
        <v>343.95857320087089</v>
      </c>
      <c r="BE26" s="189">
        <f>VLOOKUP($A26,$DA:$EN,34,0)</f>
        <v>11846</v>
      </c>
      <c r="BF26" s="483">
        <v>0.85</v>
      </c>
      <c r="BG26" s="485">
        <f>BD26*BE26*12</f>
        <v>48894399.0976502</v>
      </c>
      <c r="BH26" s="461">
        <f>VLOOKUP($A26,$DA:$EN,13,0)</f>
        <v>1.053987</v>
      </c>
      <c r="BI26" s="195">
        <f>BI16*BH26</f>
        <v>345.26463304025361</v>
      </c>
      <c r="BJ26" s="189">
        <f>VLOOKUP($A26,$DA:$EN,34,0)</f>
        <v>11846</v>
      </c>
      <c r="BK26" s="483">
        <v>0.85</v>
      </c>
      <c r="BL26" s="485">
        <f>BI26*BJ26*12</f>
        <v>49080058.115938127</v>
      </c>
      <c r="BM26" s="461">
        <f>VLOOKUP($A26,$DA:$EN,7,0)</f>
        <v>1.0460130000000001</v>
      </c>
      <c r="BN26" s="195">
        <f>BN16*BM26</f>
        <v>342.65251336148816</v>
      </c>
      <c r="BO26" s="189">
        <f>VLOOKUP($A26,$DA:$EN,34,0)</f>
        <v>11846</v>
      </c>
      <c r="BP26" s="483">
        <v>0.85</v>
      </c>
      <c r="BQ26" s="485">
        <f>BN26*BO26*12</f>
        <v>48708740.079362266</v>
      </c>
      <c r="BR26" s="461">
        <f>VLOOKUP($A26,$DA:$EN,10,0)</f>
        <v>1.05</v>
      </c>
      <c r="BS26" s="195">
        <f>BS16*BR26</f>
        <v>343.95857320087089</v>
      </c>
      <c r="BT26" s="189">
        <f>VLOOKUP($A26,$DA:$EN,34,0)</f>
        <v>11846</v>
      </c>
      <c r="BU26" s="483">
        <v>0.85</v>
      </c>
      <c r="BV26" s="485">
        <f>BS26*BT26*12</f>
        <v>48894399.0976502</v>
      </c>
      <c r="BW26" s="461">
        <f>VLOOKUP($A26,$DA:$EN,13,0)</f>
        <v>1.053987</v>
      </c>
      <c r="BX26" s="195">
        <f>BX16*BW26</f>
        <v>345.26463304025361</v>
      </c>
      <c r="BY26" s="189">
        <f>VLOOKUP($A26,$DA:$EN,34,0)</f>
        <v>11846</v>
      </c>
      <c r="BZ26" s="483">
        <v>0.85</v>
      </c>
      <c r="CA26" s="485">
        <f>BX26*BY26*12</f>
        <v>49080058.115938127</v>
      </c>
      <c r="CB26" s="461">
        <f>VLOOKUP($A26,$DA:$EN,7,0)</f>
        <v>1.0460130000000001</v>
      </c>
      <c r="CC26" s="195">
        <f>CC16*CB26</f>
        <v>342.65251336148816</v>
      </c>
      <c r="CD26" s="189">
        <f>VLOOKUP($A26,$DA:$EN,34,0)</f>
        <v>11846</v>
      </c>
      <c r="CE26" s="483">
        <v>0.85</v>
      </c>
      <c r="CF26" s="485">
        <f>CC26*CD26*12</f>
        <v>48708740.079362266</v>
      </c>
      <c r="CG26" s="461">
        <f>VLOOKUP($A26,$DA:$EN,10,0)</f>
        <v>1.05</v>
      </c>
      <c r="CH26" s="195">
        <f>CH16*CG26</f>
        <v>343.95857320087089</v>
      </c>
      <c r="CI26" s="189">
        <f>VLOOKUP($A26,$DA:$EN,34,0)</f>
        <v>11846</v>
      </c>
      <c r="CJ26" s="483">
        <v>0.85</v>
      </c>
      <c r="CK26" s="485">
        <f>CH26*CI26*12</f>
        <v>48894399.0976502</v>
      </c>
      <c r="CL26" s="461">
        <f>VLOOKUP($A26,$DA:$EN,13,0)</f>
        <v>1.053987</v>
      </c>
      <c r="CM26" s="195">
        <f>CM16*CL26</f>
        <v>345.26463304025361</v>
      </c>
      <c r="CN26" s="189">
        <f>VLOOKUP($A26,$DA:$EN,34,0)</f>
        <v>11846</v>
      </c>
      <c r="CO26" s="483">
        <v>0.85</v>
      </c>
      <c r="CP26" s="485">
        <f>CM26*CN26*12</f>
        <v>49080058.115938127</v>
      </c>
      <c r="DA26" s="1161">
        <v>2035</v>
      </c>
      <c r="DB26" s="370">
        <f t="shared" si="2"/>
        <v>3.2993577347344623</v>
      </c>
      <c r="DC26" s="345">
        <f>'24.Makro_prognozes'!I19</f>
        <v>4.8146577347344621</v>
      </c>
      <c r="DD26" s="371">
        <f t="shared" si="3"/>
        <v>6.329957734734462</v>
      </c>
      <c r="DE26" s="381">
        <f t="shared" si="8"/>
        <v>2566</v>
      </c>
      <c r="DF26" s="346">
        <f t="shared" si="9"/>
        <v>2031</v>
      </c>
      <c r="DG26" s="382">
        <f t="shared" si="4"/>
        <v>1.0329935773473446</v>
      </c>
      <c r="DH26" s="347">
        <f t="shared" si="10"/>
        <v>3042</v>
      </c>
      <c r="DI26" s="348">
        <f t="shared" si="11"/>
        <v>2405</v>
      </c>
      <c r="DJ26" s="349">
        <f t="shared" si="5"/>
        <v>1.0481465773473446</v>
      </c>
      <c r="DK26" s="350">
        <f t="shared" si="12"/>
        <v>3593</v>
      </c>
      <c r="DL26" s="351">
        <f t="shared" si="13"/>
        <v>2843</v>
      </c>
      <c r="DM26" s="352">
        <f t="shared" si="6"/>
        <v>1.0632995773473446</v>
      </c>
      <c r="DN26" s="353">
        <f t="shared" si="14"/>
        <v>1.0171566602206192</v>
      </c>
      <c r="DO26" s="354">
        <f t="shared" si="15"/>
        <v>1.0250362202206191</v>
      </c>
      <c r="DP26" s="352">
        <f t="shared" si="16"/>
        <v>1.0329157802206193</v>
      </c>
      <c r="DQ26" s="353">
        <f t="shared" si="17"/>
        <v>1.0171566602206192</v>
      </c>
      <c r="DR26" s="354">
        <f t="shared" si="18"/>
        <v>1.0250362202206191</v>
      </c>
      <c r="DS26" s="352">
        <f t="shared" si="19"/>
        <v>1.0329157802206193</v>
      </c>
      <c r="DT26" s="353">
        <f t="shared" si="20"/>
        <v>1.0217830164685213</v>
      </c>
      <c r="DU26" s="354">
        <f t="shared" si="21"/>
        <v>1.0367715685641763</v>
      </c>
      <c r="DV26" s="352">
        <f t="shared" si="22"/>
        <v>1.051760120659831</v>
      </c>
      <c r="DW26" s="1131">
        <f>ROUND('24.Makro_prognozes'!K19,3)</f>
        <v>755.95399999999995</v>
      </c>
      <c r="DX26" s="394">
        <f t="shared" si="0"/>
        <v>755954</v>
      </c>
      <c r="DY26" s="1149">
        <f>'24.Makro_prognozes'!M19</f>
        <v>537.57550000000003</v>
      </c>
      <c r="DZ26" s="397">
        <f t="shared" si="1"/>
        <v>537575.5</v>
      </c>
      <c r="EA26" s="279"/>
      <c r="EB26" s="279"/>
      <c r="EC26" s="279"/>
      <c r="ED26" s="279"/>
      <c r="EE26" s="399">
        <f>'8.Izdevumi_progn_reģioni'!T9</f>
        <v>16409</v>
      </c>
      <c r="EF26" s="280">
        <f>'8.Izdevumi_progn_reģioni'!AN9</f>
        <v>447</v>
      </c>
      <c r="EG26" s="280">
        <f>'8.Izdevumi_progn_reģioni'!CT9</f>
        <v>6327</v>
      </c>
      <c r="EH26" s="280">
        <f>'8.Izdevumi_progn_reģioni'!FA9</f>
        <v>10433</v>
      </c>
      <c r="EI26" s="280"/>
      <c r="EJ26" s="400">
        <f>'10.ISA_pak_klienti_reģioni'!JV8</f>
        <v>243</v>
      </c>
      <c r="EK26" s="355">
        <f t="shared" si="7"/>
        <v>896.76606792083908</v>
      </c>
      <c r="EL26" s="416">
        <f>'1.Kopsavilkums'!AB18</f>
        <v>504506651.47597456</v>
      </c>
      <c r="EM26" s="356">
        <f>'1.Kopsavilkums'!AC18</f>
        <v>0</v>
      </c>
      <c r="EN26" s="356">
        <f>'1.Kopsavilkums'!AD18</f>
        <v>0</v>
      </c>
    </row>
    <row r="27" spans="1:144" ht="32.25" outlineLevel="1" thickBot="1" x14ac:dyDescent="0.3">
      <c r="A27" s="174">
        <f>A26</f>
        <v>2024</v>
      </c>
      <c r="B27" s="197" t="str">
        <f t="shared" si="24"/>
        <v>SAC klientiem paredzētā valsts veselības budžeta daļa - 1.59 % no visām SAC gultu dienām.</v>
      </c>
      <c r="C27" s="198" t="str">
        <f t="shared" si="24"/>
        <v>No VM stacionārās palīdzības budžeta</v>
      </c>
      <c r="D27" s="199" t="str">
        <f t="shared" si="23"/>
        <v>Ilgtermiņa veselības aprūpes komponente</v>
      </c>
      <c r="E27" s="462">
        <f>VLOOKUP($A27,$DA:$EN,14,0)</f>
        <v>1.0454204314888231</v>
      </c>
      <c r="F27" s="200">
        <f>VLOOKUP($A27,$DA:$EN,37,0)</f>
        <v>670.38630589652269</v>
      </c>
      <c r="G27" s="201">
        <f>G26/5</f>
        <v>2369.1999999999998</v>
      </c>
      <c r="H27" s="202">
        <v>0</v>
      </c>
      <c r="I27" s="492">
        <f>E27*F27*G27*365*H27</f>
        <v>0</v>
      </c>
      <c r="J27" s="462">
        <f>VLOOKUP($A27,$DA:$EN,15,0)</f>
        <v>1.0454204314888231</v>
      </c>
      <c r="K27" s="200">
        <f>VLOOKUP($A27,$DA:$EN,37,0)</f>
        <v>670.38630589652269</v>
      </c>
      <c r="L27" s="201">
        <f>L26/5</f>
        <v>2369.1999999999998</v>
      </c>
      <c r="M27" s="202">
        <v>0</v>
      </c>
      <c r="N27" s="492">
        <f>J27*K27*L27*365*M27</f>
        <v>0</v>
      </c>
      <c r="O27" s="462">
        <f>VLOOKUP($A27,$DA:$EN,16,0)</f>
        <v>1.0454204314888231</v>
      </c>
      <c r="P27" s="200">
        <f>VLOOKUP($A27,$DA:$EN,37,0)</f>
        <v>670.38630589652269</v>
      </c>
      <c r="Q27" s="201">
        <f>Q26/5</f>
        <v>2369.1999999999998</v>
      </c>
      <c r="R27" s="202">
        <v>0</v>
      </c>
      <c r="S27" s="492">
        <f>O27*P27*Q27*365*R27</f>
        <v>0</v>
      </c>
      <c r="T27" s="462">
        <f>VLOOKUP($A27,$DA:$EN,14,0)</f>
        <v>1.0454204314888231</v>
      </c>
      <c r="U27" s="200">
        <f>VLOOKUP($A27,$DA:$EN,37,0)</f>
        <v>670.38630589652269</v>
      </c>
      <c r="V27" s="201">
        <f>V26/5</f>
        <v>2369.1999999999998</v>
      </c>
      <c r="W27" s="202">
        <v>0</v>
      </c>
      <c r="X27" s="492">
        <f>T27*U27*V27*365*W27</f>
        <v>0</v>
      </c>
      <c r="Y27" s="462">
        <f>VLOOKUP($A27,$DA:$EN,15,0)</f>
        <v>1.0454204314888231</v>
      </c>
      <c r="Z27" s="200">
        <f>VLOOKUP($A27,$DA:$EN,37,0)</f>
        <v>670.38630589652269</v>
      </c>
      <c r="AA27" s="201">
        <f>AA26/5</f>
        <v>2369.1999999999998</v>
      </c>
      <c r="AB27" s="202">
        <v>0</v>
      </c>
      <c r="AC27" s="492">
        <f>Y27*Z27*AA27*365*AB27</f>
        <v>0</v>
      </c>
      <c r="AD27" s="462">
        <f>VLOOKUP($A27,$DA:$EN,16,0)</f>
        <v>1.0454204314888231</v>
      </c>
      <c r="AE27" s="200">
        <f>VLOOKUP($A27,$DA:$EN,37,0)</f>
        <v>670.38630589652269</v>
      </c>
      <c r="AF27" s="201">
        <f>AF26/5</f>
        <v>2369.1999999999998</v>
      </c>
      <c r="AG27" s="202">
        <v>0</v>
      </c>
      <c r="AH27" s="492">
        <f>AD27*AE27*AF27*365*AG27</f>
        <v>0</v>
      </c>
      <c r="AI27" s="462">
        <f>VLOOKUP($A27,$DA:$EN,14,0)</f>
        <v>1.0454204314888231</v>
      </c>
      <c r="AJ27" s="200">
        <f>VLOOKUP($A27,$DA:$EN,37,0)</f>
        <v>670.38630589652269</v>
      </c>
      <c r="AK27" s="201">
        <f>AK26/5</f>
        <v>2369.1999999999998</v>
      </c>
      <c r="AL27" s="202">
        <v>0</v>
      </c>
      <c r="AM27" s="492">
        <f>AI27*AJ27*AK27*365*AL27</f>
        <v>0</v>
      </c>
      <c r="AN27" s="507">
        <f>VLOOKUP($A27,$DA:$EN,15,0)</f>
        <v>1.0454204314888231</v>
      </c>
      <c r="AO27" s="200">
        <f>VLOOKUP($A27,$DA:$EN,37,0)</f>
        <v>670.38630589652269</v>
      </c>
      <c r="AP27" s="201">
        <f>AP26/5</f>
        <v>2369.1999999999998</v>
      </c>
      <c r="AQ27" s="202">
        <v>0</v>
      </c>
      <c r="AR27" s="492">
        <f>AN27*AO27*AP27*365*AQ27</f>
        <v>0</v>
      </c>
      <c r="AS27" s="462">
        <f>VLOOKUP($A27,$DA:$EN,16,0)</f>
        <v>1.0454204314888231</v>
      </c>
      <c r="AT27" s="200">
        <f>VLOOKUP($A27,$DA:$EN,37,0)</f>
        <v>670.38630589652269</v>
      </c>
      <c r="AU27" s="201">
        <f>AU26/5</f>
        <v>2369.1999999999998</v>
      </c>
      <c r="AV27" s="202">
        <v>0</v>
      </c>
      <c r="AW27" s="492">
        <f>AS27*AT27*AU27*365*AV27</f>
        <v>0</v>
      </c>
      <c r="AX27" s="462">
        <f>VLOOKUP($A27,$DA:$EN,14,0)</f>
        <v>1.0454204314888231</v>
      </c>
      <c r="AY27" s="200">
        <f>VLOOKUP($A27,$DA:$EN,37,0)</f>
        <v>670.38630589652269</v>
      </c>
      <c r="AZ27" s="201">
        <f>AZ26/5</f>
        <v>2369.1999999999998</v>
      </c>
      <c r="BA27" s="202">
        <v>0</v>
      </c>
      <c r="BB27" s="492">
        <f>AX27*AY27*AZ27*365*BA27</f>
        <v>0</v>
      </c>
      <c r="BC27" s="494">
        <f>VLOOKUP($A27,$DA:$EN,15,0)</f>
        <v>1.0454204314888231</v>
      </c>
      <c r="BD27" s="200">
        <f>VLOOKUP($A27,$DA:$EN,37,0)</f>
        <v>670.38630589652269</v>
      </c>
      <c r="BE27" s="201">
        <f>BE26/5</f>
        <v>2369.1999999999998</v>
      </c>
      <c r="BF27" s="202">
        <v>0</v>
      </c>
      <c r="BG27" s="492">
        <f>BC27*BD27*BE27*365*BF27</f>
        <v>0</v>
      </c>
      <c r="BH27" s="462">
        <f>VLOOKUP($A27,$DA:$EN,16,0)</f>
        <v>1.0454204314888231</v>
      </c>
      <c r="BI27" s="200">
        <f>VLOOKUP($A27,$DA:$EN,37,0)</f>
        <v>670.38630589652269</v>
      </c>
      <c r="BJ27" s="201">
        <f>BJ26/5</f>
        <v>2369.1999999999998</v>
      </c>
      <c r="BK27" s="202">
        <v>0</v>
      </c>
      <c r="BL27" s="492">
        <f>BH27*BI27*BJ27*365*BK27</f>
        <v>0</v>
      </c>
      <c r="BM27" s="462">
        <f>VLOOKUP($A27,$DA:$EN,14,0)</f>
        <v>1.0454204314888231</v>
      </c>
      <c r="BN27" s="200">
        <f>VLOOKUP($A27,$DA:$EN,37,0)</f>
        <v>670.38630589652269</v>
      </c>
      <c r="BO27" s="201">
        <f>BO26/5</f>
        <v>2369.1999999999998</v>
      </c>
      <c r="BP27" s="202">
        <v>0</v>
      </c>
      <c r="BQ27" s="492">
        <f>BM27*BN27*BO27*365*BP27</f>
        <v>0</v>
      </c>
      <c r="BR27" s="462">
        <f>VLOOKUP($A27,$DA:$EN,15,0)</f>
        <v>1.0454204314888231</v>
      </c>
      <c r="BS27" s="200">
        <f>VLOOKUP($A27,$DA:$EN,37,0)</f>
        <v>670.38630589652269</v>
      </c>
      <c r="BT27" s="201">
        <f>BT26/5</f>
        <v>2369.1999999999998</v>
      </c>
      <c r="BU27" s="202">
        <v>0</v>
      </c>
      <c r="BV27" s="492">
        <f>BR27*BS27*BT27*365*BU27</f>
        <v>0</v>
      </c>
      <c r="BW27" s="462">
        <f>VLOOKUP($A27,$DA:$EN,16,0)</f>
        <v>1.0454204314888231</v>
      </c>
      <c r="BX27" s="200">
        <f>VLOOKUP($A27,$DA:$EN,37,0)</f>
        <v>670.38630589652269</v>
      </c>
      <c r="BY27" s="201">
        <f>BY26/5</f>
        <v>2369.1999999999998</v>
      </c>
      <c r="BZ27" s="202">
        <v>0</v>
      </c>
      <c r="CA27" s="492">
        <f>BW27*BX27*BY27*365*BZ27</f>
        <v>0</v>
      </c>
      <c r="CB27" s="462">
        <f>VLOOKUP($A27,$DA:$EN,14,0)</f>
        <v>1.0454204314888231</v>
      </c>
      <c r="CC27" s="200">
        <f>VLOOKUP($A27,$DA:$EN,37,0)</f>
        <v>670.38630589652269</v>
      </c>
      <c r="CD27" s="201">
        <f>CD26/2</f>
        <v>5923</v>
      </c>
      <c r="CE27" s="204">
        <v>1</v>
      </c>
      <c r="CF27" s="487">
        <f>CB27*CC27*CD27*CE27</f>
        <v>4151048.9103768058</v>
      </c>
      <c r="CG27" s="462">
        <f>VLOOKUP($A27,$DA:$EN,14,0)</f>
        <v>1.0454204314888231</v>
      </c>
      <c r="CH27" s="200">
        <f>VLOOKUP($A27,$DA:$EN,37,0)</f>
        <v>670.38630589652269</v>
      </c>
      <c r="CI27" s="201">
        <f>CI26/2</f>
        <v>5923</v>
      </c>
      <c r="CJ27" s="204">
        <v>1</v>
      </c>
      <c r="CK27" s="487">
        <f>CG27*CH27*CI27*CJ27</f>
        <v>4151048.9103768058</v>
      </c>
      <c r="CL27" s="462">
        <f>VLOOKUP($A27,$DA:$EN,14,0)</f>
        <v>1.0454204314888231</v>
      </c>
      <c r="CM27" s="200">
        <f>VLOOKUP($A27,$DA:$EN,37,0)</f>
        <v>670.38630589652269</v>
      </c>
      <c r="CN27" s="201">
        <f>CN26/2</f>
        <v>5923</v>
      </c>
      <c r="CO27" s="204">
        <v>1</v>
      </c>
      <c r="CP27" s="487">
        <f>CL27*CM27*CN27*CO27</f>
        <v>4151048.9103768058</v>
      </c>
      <c r="DA27" s="1161">
        <v>2036</v>
      </c>
      <c r="DB27" s="370">
        <f t="shared" ref="DB27:DB36" si="25">DC27-ABS($DD$56)-ABS($DE$56)</f>
        <v>3.2801429777909981</v>
      </c>
      <c r="DC27" s="345">
        <f>'24.Makro_prognozes'!I20</f>
        <v>4.6966346444576645</v>
      </c>
      <c r="DD27" s="371">
        <f t="shared" ref="DD27:DD36" si="26">DC27+ABS($DD$56)+ABS($DE$56)</f>
        <v>6.113126311124331</v>
      </c>
      <c r="DE27" s="381">
        <f t="shared" si="8"/>
        <v>2650</v>
      </c>
      <c r="DF27" s="346">
        <f t="shared" si="9"/>
        <v>2098</v>
      </c>
      <c r="DG27" s="382">
        <f t="shared" si="4"/>
        <v>1.03280142977791</v>
      </c>
      <c r="DH27" s="347">
        <f t="shared" si="10"/>
        <v>3185</v>
      </c>
      <c r="DI27" s="348">
        <f t="shared" si="11"/>
        <v>2518</v>
      </c>
      <c r="DJ27" s="349">
        <f t="shared" si="5"/>
        <v>1.0469663464445766</v>
      </c>
      <c r="DK27" s="350">
        <f t="shared" si="12"/>
        <v>3813</v>
      </c>
      <c r="DL27" s="351">
        <f t="shared" si="13"/>
        <v>3017</v>
      </c>
      <c r="DM27" s="352">
        <f t="shared" si="6"/>
        <v>1.0611312631112433</v>
      </c>
      <c r="DN27" s="353">
        <f t="shared" si="14"/>
        <v>1.0170567434845132</v>
      </c>
      <c r="DO27" s="354">
        <f t="shared" si="15"/>
        <v>1.0244225001511797</v>
      </c>
      <c r="DP27" s="352">
        <f t="shared" si="16"/>
        <v>1.0317882568178465</v>
      </c>
      <c r="DQ27" s="353">
        <f t="shared" si="17"/>
        <v>1.0170567434845132</v>
      </c>
      <c r="DR27" s="354">
        <f t="shared" si="18"/>
        <v>1.0244225001511797</v>
      </c>
      <c r="DS27" s="352">
        <f t="shared" si="19"/>
        <v>1.0317882568178465</v>
      </c>
      <c r="DT27" s="353">
        <f t="shared" si="20"/>
        <v>1.021950889989383</v>
      </c>
      <c r="DU27" s="354">
        <f t="shared" si="21"/>
        <v>1.0359669910294815</v>
      </c>
      <c r="DV27" s="352">
        <f t="shared" si="22"/>
        <v>1.0499830920695801</v>
      </c>
      <c r="DW27" s="1131">
        <f>ROUND('24.Makro_prognozes'!K20,3)</f>
        <v>748.01199999999994</v>
      </c>
      <c r="DX27" s="394">
        <f t="shared" si="0"/>
        <v>748012</v>
      </c>
      <c r="DY27" s="1149">
        <f>'24.Makro_prognozes'!M20</f>
        <v>537.79690000000005</v>
      </c>
      <c r="DZ27" s="397">
        <f t="shared" si="1"/>
        <v>537796.9</v>
      </c>
      <c r="EA27" s="279"/>
      <c r="EB27" s="279"/>
      <c r="EC27" s="279"/>
      <c r="ED27" s="279"/>
      <c r="EE27" s="407">
        <f t="shared" ref="EE27:EH30" si="27">EE26-((EE$26-EE$31)/5)</f>
        <v>16294.8</v>
      </c>
      <c r="EF27" s="357">
        <f t="shared" si="27"/>
        <v>444</v>
      </c>
      <c r="EG27" s="357">
        <f t="shared" si="27"/>
        <v>6282.6</v>
      </c>
      <c r="EH27" s="357">
        <f t="shared" si="27"/>
        <v>10341.6</v>
      </c>
      <c r="EI27" s="357"/>
      <c r="EJ27" s="408">
        <f>EJ26-((EJ$26-EJ$31)/5)</f>
        <v>240.8</v>
      </c>
      <c r="EK27" s="355">
        <f t="shared" si="7"/>
        <v>918.66733735020864</v>
      </c>
      <c r="EL27" s="417">
        <f t="shared" ref="EL27:EN30" si="28">(EL$31-EL$26)/5+EL26</f>
        <v>541040291.22852182</v>
      </c>
      <c r="EM27" s="358">
        <f t="shared" si="28"/>
        <v>0</v>
      </c>
      <c r="EN27" s="358">
        <f t="shared" si="28"/>
        <v>0</v>
      </c>
    </row>
    <row r="28" spans="1:144" outlineLevel="1" x14ac:dyDescent="0.25">
      <c r="A28" s="174">
        <f>A24</f>
        <v>2024</v>
      </c>
      <c r="B28" s="206" t="str">
        <f t="shared" si="24"/>
        <v>Papildus servisu nodrošināšanai</v>
      </c>
      <c r="C28" s="206" t="str">
        <f t="shared" si="24"/>
        <v>Brīvprātīgās iemaksas (apdrošināšana)</v>
      </c>
      <c r="D28" s="207" t="str">
        <f t="shared" si="23"/>
        <v>Personas brīvprātīgā apdrošināšana</v>
      </c>
      <c r="E28" s="463">
        <f>VLOOKUP($A28,$DA:$EN,7,0)</f>
        <v>1.0460130000000001</v>
      </c>
      <c r="F28" s="208">
        <f>VLOOKUP($A24,$DA:$EN,6,0)</f>
        <v>1385</v>
      </c>
      <c r="G28" s="209">
        <f>0.02*(VLOOKUP($A24,$DA:$EN,24,0)+VLOOKUP($A24,$DA:$EN,26,0))</f>
        <v>28362.367999999999</v>
      </c>
      <c r="H28" s="1125">
        <f>H18</f>
        <v>2E-3</v>
      </c>
      <c r="I28" s="210">
        <f>H28*G28*F28*12</f>
        <v>942765.11231999996</v>
      </c>
      <c r="J28" s="468">
        <f>VLOOKUP($A28,$DA:$EN,10,0)</f>
        <v>1.05</v>
      </c>
      <c r="K28" s="208">
        <f>VLOOKUP($A24,$DA:$EN,9,0)</f>
        <v>1385</v>
      </c>
      <c r="L28" s="209">
        <f>0.02*(VLOOKUP($A24,$DA:$EN,24,0)+VLOOKUP($A24,$DA:$EN,26,0))</f>
        <v>28362.367999999999</v>
      </c>
      <c r="M28" s="1125">
        <f>H28</f>
        <v>2E-3</v>
      </c>
      <c r="N28" s="210">
        <f>M28*L28*K28*12</f>
        <v>942765.11231999996</v>
      </c>
      <c r="O28" s="502">
        <f>VLOOKUP($A28,$DA:$EN,13,0)</f>
        <v>1.053987</v>
      </c>
      <c r="P28" s="208">
        <f>VLOOKUP($A24,$DA:$EN,12,0)</f>
        <v>1385</v>
      </c>
      <c r="Q28" s="209">
        <f>0.02*(VLOOKUP($A24,$DA:$EN,24,0)+VLOOKUP($A24,$DA:$EN,26,0))</f>
        <v>28362.367999999999</v>
      </c>
      <c r="R28" s="1125">
        <f>M28</f>
        <v>2E-3</v>
      </c>
      <c r="S28" s="211">
        <f>R28*Q28*P28*12</f>
        <v>942765.11231999996</v>
      </c>
      <c r="T28" s="463">
        <f>VLOOKUP($A28,$DA:$EN,7,0)</f>
        <v>1.0460130000000001</v>
      </c>
      <c r="U28" s="208">
        <f>VLOOKUP($A24,$DA:$EN,6,0)</f>
        <v>1385</v>
      </c>
      <c r="V28" s="209">
        <f>0.02*(VLOOKUP($A24,$DA:$EN,24,0)+VLOOKUP($A24,$DA:$EN,26,0))</f>
        <v>28362.367999999999</v>
      </c>
      <c r="W28" s="1125">
        <f>R28</f>
        <v>2E-3</v>
      </c>
      <c r="X28" s="211">
        <f>W28*V28*U28*12</f>
        <v>942765.11231999996</v>
      </c>
      <c r="Y28" s="495">
        <f>VLOOKUP($A28,$DA:$EN,10,0)</f>
        <v>1.05</v>
      </c>
      <c r="Z28" s="208">
        <f>VLOOKUP($A24,$DA:$EN,9,0)</f>
        <v>1385</v>
      </c>
      <c r="AA28" s="209">
        <f>0.02*(VLOOKUP($A24,$DA:$EN,24,0)+VLOOKUP($A24,$DA:$EN,26,0))</f>
        <v>28362.367999999999</v>
      </c>
      <c r="AB28" s="1125">
        <f>W28</f>
        <v>2E-3</v>
      </c>
      <c r="AC28" s="210">
        <f>AB28*AA28*Z28*12</f>
        <v>942765.11231999996</v>
      </c>
      <c r="AD28" s="502">
        <f>VLOOKUP($A28,$DA:$EN,13,0)</f>
        <v>1.053987</v>
      </c>
      <c r="AE28" s="208">
        <f>VLOOKUP($A24,$DA:$EN,12,0)</f>
        <v>1385</v>
      </c>
      <c r="AF28" s="209">
        <f>0.02*(VLOOKUP($A24,$DA:$EN,24,0)+VLOOKUP($A24,$DA:$EN,26,0))</f>
        <v>28362.367999999999</v>
      </c>
      <c r="AG28" s="1125">
        <f>AB28</f>
        <v>2E-3</v>
      </c>
      <c r="AH28" s="211">
        <f>AG28*AF28*AE28*12</f>
        <v>942765.11231999996</v>
      </c>
      <c r="AI28" s="463">
        <f>VLOOKUP($A28,$DA:$EN,7,0)</f>
        <v>1.0460130000000001</v>
      </c>
      <c r="AJ28" s="208">
        <f>VLOOKUP($A24,$DA:$EN,6,0)</f>
        <v>1385</v>
      </c>
      <c r="AK28" s="209">
        <f>0.02*(VLOOKUP($A24,$DA:$EN,24,0)+VLOOKUP($A24,$DA:$EN,26,0))</f>
        <v>28362.367999999999</v>
      </c>
      <c r="AL28" s="1125">
        <f>AG28</f>
        <v>2E-3</v>
      </c>
      <c r="AM28" s="211">
        <f>AL28*AK28*AJ28*12</f>
        <v>942765.11231999996</v>
      </c>
      <c r="AN28" s="495">
        <f>VLOOKUP($A28,$DA:$EN,10,0)</f>
        <v>1.05</v>
      </c>
      <c r="AO28" s="208">
        <f>VLOOKUP($A24,$DA:$EN,9,0)</f>
        <v>1385</v>
      </c>
      <c r="AP28" s="209">
        <f>0.02*(VLOOKUP($A24,$DA:$EN,24,0)+VLOOKUP($A24,$DA:$EN,26,0))</f>
        <v>28362.367999999999</v>
      </c>
      <c r="AQ28" s="1125">
        <f>AL28</f>
        <v>2E-3</v>
      </c>
      <c r="AR28" s="210">
        <f>AQ28*AP28*AO28*12</f>
        <v>942765.11231999996</v>
      </c>
      <c r="AS28" s="502">
        <f>VLOOKUP($A28,$DA:$EN,13,0)</f>
        <v>1.053987</v>
      </c>
      <c r="AT28" s="208">
        <f>VLOOKUP($A24,$DA:$EN,12,0)</f>
        <v>1385</v>
      </c>
      <c r="AU28" s="209">
        <f>0.02*(VLOOKUP($A24,$DA:$EN,24,0)+VLOOKUP($A24,$DA:$EN,26,0))</f>
        <v>28362.367999999999</v>
      </c>
      <c r="AV28" s="1125">
        <f>AQ28</f>
        <v>2E-3</v>
      </c>
      <c r="AW28" s="211">
        <f>AV28*AU28*AT28*12</f>
        <v>942765.11231999996</v>
      </c>
      <c r="AX28" s="463">
        <f>VLOOKUP($A28,$DA:$EN,7,0)</f>
        <v>1.0460130000000001</v>
      </c>
      <c r="AY28" s="208">
        <f>VLOOKUP($A24,$DA:$EN,6,0)</f>
        <v>1385</v>
      </c>
      <c r="AZ28" s="209">
        <f>0.02*(VLOOKUP($A24,$DA:$EN,24,0)+VLOOKUP($A24,$DA:$EN,26,0))</f>
        <v>28362.367999999999</v>
      </c>
      <c r="BA28" s="1125">
        <f>AV28</f>
        <v>2E-3</v>
      </c>
      <c r="BB28" s="210">
        <f>BA28*AZ28*AY28*12</f>
        <v>942765.11231999996</v>
      </c>
      <c r="BC28" s="502">
        <f>VLOOKUP($A28,$DA:$EN,10,0)</f>
        <v>1.05</v>
      </c>
      <c r="BD28" s="208">
        <f>VLOOKUP($A24,$DA:$EN,9,0)</f>
        <v>1385</v>
      </c>
      <c r="BE28" s="209">
        <f>0.02*(VLOOKUP($A24,$DA:$EN,24,0)+VLOOKUP($A24,$DA:$EN,26,0))</f>
        <v>28362.367999999999</v>
      </c>
      <c r="BF28" s="1125">
        <f>BA28</f>
        <v>2E-3</v>
      </c>
      <c r="BG28" s="210">
        <f>BF28*BE28*BD28*12</f>
        <v>942765.11231999996</v>
      </c>
      <c r="BH28" s="502">
        <f>VLOOKUP($A28,$DA:$EN,13,0)</f>
        <v>1.053987</v>
      </c>
      <c r="BI28" s="208">
        <f>VLOOKUP($A24,$DA:$EN,12,0)</f>
        <v>1385</v>
      </c>
      <c r="BJ28" s="209">
        <f>0.02*(VLOOKUP($A24,$DA:$EN,24,0)+VLOOKUP($A24,$DA:$EN,26,0))</f>
        <v>28362.367999999999</v>
      </c>
      <c r="BK28" s="1125">
        <f>BF28</f>
        <v>2E-3</v>
      </c>
      <c r="BL28" s="211">
        <f>BK28*BJ28*BI28*12</f>
        <v>942765.11231999996</v>
      </c>
      <c r="BM28" s="463">
        <f>VLOOKUP($A28,$DA:$EN,7,0)</f>
        <v>1.0460130000000001</v>
      </c>
      <c r="BN28" s="208">
        <f>VLOOKUP($A24,$DA:$EN,6,0)</f>
        <v>1385</v>
      </c>
      <c r="BO28" s="209">
        <f>0.02*(VLOOKUP($A24,$DA:$EN,24,0)+VLOOKUP($A24,$DA:$EN,26,0))</f>
        <v>28362.367999999999</v>
      </c>
      <c r="BP28" s="1125">
        <f>BK28</f>
        <v>2E-3</v>
      </c>
      <c r="BQ28" s="210">
        <f>BP28*BO28*BN28*12</f>
        <v>942765.11231999996</v>
      </c>
      <c r="BR28" s="502">
        <f>VLOOKUP($A28,$DA:$EN,10,0)</f>
        <v>1.05</v>
      </c>
      <c r="BS28" s="208">
        <f>VLOOKUP($A24,$DA:$EN,9,0)</f>
        <v>1385</v>
      </c>
      <c r="BT28" s="209">
        <f>0.02*(VLOOKUP($A24,$DA:$EN,24,0)+VLOOKUP($A24,$DA:$EN,26,0))</f>
        <v>28362.367999999999</v>
      </c>
      <c r="BU28" s="1125">
        <f>BP28</f>
        <v>2E-3</v>
      </c>
      <c r="BV28" s="210">
        <f>BU28*BT28*BS28*12</f>
        <v>942765.11231999996</v>
      </c>
      <c r="BW28" s="502">
        <f>VLOOKUP($A28,$DA:$EN,13,0)</f>
        <v>1.053987</v>
      </c>
      <c r="BX28" s="208">
        <f>VLOOKUP($A24,$DA:$EN,12,0)</f>
        <v>1385</v>
      </c>
      <c r="BY28" s="209">
        <f>0.02*(VLOOKUP($A24,$DA:$EN,24,0)+VLOOKUP($A24,$DA:$EN,26,0))</f>
        <v>28362.367999999999</v>
      </c>
      <c r="BZ28" s="1125">
        <f>BU28</f>
        <v>2E-3</v>
      </c>
      <c r="CA28" s="211">
        <f>BZ28*BY28*BX28*12</f>
        <v>942765.11231999996</v>
      </c>
      <c r="CB28" s="463">
        <f>VLOOKUP($A28,$DA:$EN,7,0)</f>
        <v>1.0460130000000001</v>
      </c>
      <c r="CC28" s="208">
        <f>VLOOKUP($A24,$DA:$EN,6,0)</f>
        <v>1385</v>
      </c>
      <c r="CD28" s="209">
        <f>0.02*(VLOOKUP($A24,$DA:$EN,24,0)+VLOOKUP($A24,$DA:$EN,26,0))</f>
        <v>28362.367999999999</v>
      </c>
      <c r="CE28" s="1125">
        <f>BZ28</f>
        <v>2E-3</v>
      </c>
      <c r="CF28" s="211">
        <f>CE28*CD28*CC28*12</f>
        <v>942765.11231999996</v>
      </c>
      <c r="CG28" s="495">
        <f>VLOOKUP($A28,$DA:$EN,10,0)</f>
        <v>1.05</v>
      </c>
      <c r="CH28" s="208">
        <f>VLOOKUP($A24,$DA:$EN,9,0)</f>
        <v>1385</v>
      </c>
      <c r="CI28" s="209">
        <f>0.02*(VLOOKUP($A24,$DA:$EN,24,0)+VLOOKUP($A24,$DA:$EN,26,0))</f>
        <v>28362.367999999999</v>
      </c>
      <c r="CJ28" s="1125">
        <f>CE28</f>
        <v>2E-3</v>
      </c>
      <c r="CK28" s="210">
        <f>CJ28*CI28*CH28*12</f>
        <v>942765.11231999996</v>
      </c>
      <c r="CL28" s="502">
        <f>VLOOKUP($A28,$DA:$EN,13,0)</f>
        <v>1.053987</v>
      </c>
      <c r="CM28" s="208">
        <f>VLOOKUP($A24,$DA:$EN,12,0)</f>
        <v>1385</v>
      </c>
      <c r="CN28" s="209">
        <f>0.02*(VLOOKUP($A24,$DA:$EN,24,0)+VLOOKUP($A24,$DA:$EN,26,0))</f>
        <v>28362.367999999999</v>
      </c>
      <c r="CO28" s="1125">
        <f>CJ28</f>
        <v>2E-3</v>
      </c>
      <c r="CP28" s="211">
        <f>CO28*CN28*CM28*12</f>
        <v>942765.11231999996</v>
      </c>
      <c r="DA28" s="1161">
        <v>2037</v>
      </c>
      <c r="DB28" s="370">
        <f t="shared" si="25"/>
        <v>3.1665920841761537</v>
      </c>
      <c r="DC28" s="345">
        <f>'24.Makro_prognozes'!I21</f>
        <v>4.5830837508428202</v>
      </c>
      <c r="DD28" s="371">
        <f t="shared" si="26"/>
        <v>5.9995754175094866</v>
      </c>
      <c r="DE28" s="381">
        <f t="shared" si="8"/>
        <v>2734</v>
      </c>
      <c r="DF28" s="346">
        <f t="shared" si="9"/>
        <v>2164</v>
      </c>
      <c r="DG28" s="382">
        <f t="shared" si="4"/>
        <v>1.0316659208417616</v>
      </c>
      <c r="DH28" s="347">
        <f t="shared" si="10"/>
        <v>3331</v>
      </c>
      <c r="DI28" s="348">
        <f t="shared" si="11"/>
        <v>2633</v>
      </c>
      <c r="DJ28" s="349">
        <f t="shared" si="5"/>
        <v>1.0458308375084282</v>
      </c>
      <c r="DK28" s="350">
        <f t="shared" si="12"/>
        <v>4042</v>
      </c>
      <c r="DL28" s="351">
        <f t="shared" si="13"/>
        <v>3198</v>
      </c>
      <c r="DM28" s="352">
        <f t="shared" si="6"/>
        <v>1.0599957541750948</v>
      </c>
      <c r="DN28" s="353">
        <f t="shared" si="14"/>
        <v>1.0164662788377159</v>
      </c>
      <c r="DO28" s="354">
        <f t="shared" si="15"/>
        <v>1.0238320355043826</v>
      </c>
      <c r="DP28" s="352">
        <f t="shared" si="16"/>
        <v>1.0311977921710493</v>
      </c>
      <c r="DQ28" s="353">
        <f t="shared" si="17"/>
        <v>1.0164662788377159</v>
      </c>
      <c r="DR28" s="354">
        <f t="shared" si="18"/>
        <v>1.0238320355043826</v>
      </c>
      <c r="DS28" s="352">
        <f t="shared" si="19"/>
        <v>1.0311977921710493</v>
      </c>
      <c r="DT28" s="353">
        <f t="shared" si="20"/>
        <v>1.0202764014566297</v>
      </c>
      <c r="DU28" s="354">
        <f t="shared" si="21"/>
        <v>1.0342849384370969</v>
      </c>
      <c r="DV28" s="352">
        <f t="shared" si="22"/>
        <v>1.0482934754175643</v>
      </c>
      <c r="DW28" s="1131">
        <f>ROUND('24.Makro_prognozes'!K21,3)</f>
        <v>739.75400000000002</v>
      </c>
      <c r="DX28" s="394">
        <f t="shared" si="0"/>
        <v>739754</v>
      </c>
      <c r="DY28" s="1213">
        <f>'24.Makro_prognozes'!M21</f>
        <v>538.03639999999996</v>
      </c>
      <c r="DZ28" s="397">
        <f t="shared" si="1"/>
        <v>538036.39999999991</v>
      </c>
      <c r="EA28" s="279"/>
      <c r="EB28" s="279"/>
      <c r="EC28" s="279"/>
      <c r="ED28" s="279"/>
      <c r="EE28" s="407">
        <f t="shared" si="27"/>
        <v>16180.599999999999</v>
      </c>
      <c r="EF28" s="357">
        <f t="shared" si="27"/>
        <v>441</v>
      </c>
      <c r="EG28" s="357">
        <f t="shared" si="27"/>
        <v>6238.2000000000007</v>
      </c>
      <c r="EH28" s="357">
        <f t="shared" si="27"/>
        <v>10250.200000000001</v>
      </c>
      <c r="EI28" s="357"/>
      <c r="EJ28" s="408">
        <f>EJ27-((EJ$26-EJ$31)/5)</f>
        <v>238.60000000000002</v>
      </c>
      <c r="EK28" s="355">
        <f t="shared" si="7"/>
        <v>940.5610499506555</v>
      </c>
      <c r="EL28" s="417">
        <f t="shared" si="28"/>
        <v>577573930.98106909</v>
      </c>
      <c r="EM28" s="358">
        <f t="shared" si="28"/>
        <v>0</v>
      </c>
      <c r="EN28" s="358">
        <f t="shared" si="28"/>
        <v>0</v>
      </c>
    </row>
    <row r="29" spans="1:144" ht="16.5" outlineLevel="1" thickBot="1" x14ac:dyDescent="0.3">
      <c r="A29" s="174">
        <f>A28</f>
        <v>2024</v>
      </c>
      <c r="B29" s="206" t="str">
        <f t="shared" si="24"/>
        <v>Pakalpojumu nodrošināšanai potenciālas vajadzības gadījumā</v>
      </c>
      <c r="C29" s="206" t="str">
        <f t="shared" si="24"/>
        <v>Tuvinieka ( ģimenes locekļu apdrošināšanas programma) - iespējams ilgtermiņa apdrošināšana ar uzkrājumu (izgudrots produkts)</v>
      </c>
      <c r="D29" s="207" t="str">
        <f t="shared" si="23"/>
        <v>Personas tuvinieka brīvprātīgā apdrošināšana</v>
      </c>
      <c r="E29" s="476">
        <f>VLOOKUP($A29,$DA:$EN,7,0)</f>
        <v>1.0460130000000001</v>
      </c>
      <c r="F29" s="477">
        <f>VLOOKUP($A24,$DA:$EN,5,0)</f>
        <v>1750</v>
      </c>
      <c r="G29" s="478">
        <f>G28/2</f>
        <v>14181.183999999999</v>
      </c>
      <c r="H29" s="471">
        <f>H19</f>
        <v>2E-3</v>
      </c>
      <c r="I29" s="479">
        <f>H29*G29*F29*12</f>
        <v>595609.728</v>
      </c>
      <c r="J29" s="497">
        <f>VLOOKUP($A29,$DA:$EN,10,0)</f>
        <v>1.05</v>
      </c>
      <c r="K29" s="469">
        <f>VLOOKUP($A24,$DA:$EN,8,0)</f>
        <v>1750</v>
      </c>
      <c r="L29" s="470">
        <f>L28/2</f>
        <v>14181.183999999999</v>
      </c>
      <c r="M29" s="471">
        <f>H29</f>
        <v>2E-3</v>
      </c>
      <c r="N29" s="479">
        <f>M29*L29*K29*12</f>
        <v>595609.728</v>
      </c>
      <c r="O29" s="503">
        <f>VLOOKUP($A29,$DA:$EN,13,0)</f>
        <v>1.053987</v>
      </c>
      <c r="P29" s="469">
        <f>VLOOKUP($A24,$DA:$EN,11,0)</f>
        <v>1750</v>
      </c>
      <c r="Q29" s="470">
        <f>Q28/2</f>
        <v>14181.183999999999</v>
      </c>
      <c r="R29" s="471">
        <f>M29</f>
        <v>2E-3</v>
      </c>
      <c r="S29" s="472">
        <f>R29*Q29*P29*12</f>
        <v>595609.728</v>
      </c>
      <c r="T29" s="504">
        <f>VLOOKUP($A29,$DA:$EN,7,0)</f>
        <v>1.0460130000000001</v>
      </c>
      <c r="U29" s="469">
        <f>VLOOKUP($A24,$DA:$EN,5,0)</f>
        <v>1750</v>
      </c>
      <c r="V29" s="470">
        <f>V28/2</f>
        <v>14181.183999999999</v>
      </c>
      <c r="W29" s="471">
        <f>R29</f>
        <v>2E-3</v>
      </c>
      <c r="X29" s="472">
        <f>W29*V29*U29*12</f>
        <v>595609.728</v>
      </c>
      <c r="Y29" s="505">
        <f>VLOOKUP($A29,$DA:$EN,10,0)</f>
        <v>1.05</v>
      </c>
      <c r="Z29" s="469">
        <f>VLOOKUP($A24,$DA:$EN,8,0)</f>
        <v>1750</v>
      </c>
      <c r="AA29" s="470">
        <f>AA28/2</f>
        <v>14181.183999999999</v>
      </c>
      <c r="AB29" s="471">
        <f>W29</f>
        <v>2E-3</v>
      </c>
      <c r="AC29" s="479">
        <f>AB29*AA29*Z29*12</f>
        <v>595609.728</v>
      </c>
      <c r="AD29" s="503">
        <f>VLOOKUP($A29,$DA:$EN,13,0)</f>
        <v>1.053987</v>
      </c>
      <c r="AE29" s="469">
        <f>VLOOKUP($A24,$DA:$EN,11,0)</f>
        <v>1750</v>
      </c>
      <c r="AF29" s="470">
        <f>AF28/2</f>
        <v>14181.183999999999</v>
      </c>
      <c r="AG29" s="471">
        <f>AB29</f>
        <v>2E-3</v>
      </c>
      <c r="AH29" s="472">
        <f>AG29*AF29*AE29*12</f>
        <v>595609.728</v>
      </c>
      <c r="AI29" s="504">
        <f>VLOOKUP($A29,$DA:$EN,7,0)</f>
        <v>1.0460130000000001</v>
      </c>
      <c r="AJ29" s="469">
        <f>VLOOKUP($A24,$DA:$EN,5,0)</f>
        <v>1750</v>
      </c>
      <c r="AK29" s="470">
        <f>AK28/2</f>
        <v>14181.183999999999</v>
      </c>
      <c r="AL29" s="471">
        <f>AG29</f>
        <v>2E-3</v>
      </c>
      <c r="AM29" s="472">
        <f>AL29*AK29*AJ29*12</f>
        <v>595609.728</v>
      </c>
      <c r="AN29" s="495">
        <f>VLOOKUP($A29,$DA:$EN,10,0)</f>
        <v>1.05</v>
      </c>
      <c r="AO29" s="208">
        <f>VLOOKUP($A24,$DA:$EN,8,0)</f>
        <v>1750</v>
      </c>
      <c r="AP29" s="209">
        <f>AP28/2</f>
        <v>14181.183999999999</v>
      </c>
      <c r="AQ29" s="471">
        <f>AL29</f>
        <v>2E-3</v>
      </c>
      <c r="AR29" s="479">
        <f>AQ29*AP29*AO29*12</f>
        <v>595609.728</v>
      </c>
      <c r="AS29" s="503">
        <f>VLOOKUP($A29,$DA:$EN,13,0)</f>
        <v>1.053987</v>
      </c>
      <c r="AT29" s="469">
        <f>VLOOKUP($A24,$DA:$EN,11,0)</f>
        <v>1750</v>
      </c>
      <c r="AU29" s="470">
        <f>AU28/2</f>
        <v>14181.183999999999</v>
      </c>
      <c r="AV29" s="471">
        <f>AQ29</f>
        <v>2E-3</v>
      </c>
      <c r="AW29" s="472">
        <f>AV29*AU29*AT29*12</f>
        <v>595609.728</v>
      </c>
      <c r="AX29" s="463">
        <f>VLOOKUP($A29,$DA:$EN,7,0)</f>
        <v>1.0460130000000001</v>
      </c>
      <c r="AY29" s="208">
        <f>VLOOKUP($A24,$DA:$EN,5,0)</f>
        <v>1750</v>
      </c>
      <c r="AZ29" s="209">
        <f>AZ28/2</f>
        <v>14181.183999999999</v>
      </c>
      <c r="BA29" s="471">
        <f>AV29</f>
        <v>2E-3</v>
      </c>
      <c r="BB29" s="479">
        <f>BA29*AZ29*AY29*12</f>
        <v>595609.728</v>
      </c>
      <c r="BC29" s="502">
        <f>VLOOKUP($A29,$DA:$EN,10,0)</f>
        <v>1.05</v>
      </c>
      <c r="BD29" s="208">
        <f>VLOOKUP($A24,$DA:$EN,8,0)</f>
        <v>1750</v>
      </c>
      <c r="BE29" s="209">
        <f>BE28/2</f>
        <v>14181.183999999999</v>
      </c>
      <c r="BF29" s="471">
        <f>BA29</f>
        <v>2E-3</v>
      </c>
      <c r="BG29" s="479">
        <f>BF29*BE29*BD29*12</f>
        <v>595609.728</v>
      </c>
      <c r="BH29" s="503">
        <f>VLOOKUP($A29,$DA:$EN,13,0)</f>
        <v>1.053987</v>
      </c>
      <c r="BI29" s="469">
        <f>VLOOKUP($A24,$DA:$EN,11,0)</f>
        <v>1750</v>
      </c>
      <c r="BJ29" s="470">
        <f>BJ28/2</f>
        <v>14181.183999999999</v>
      </c>
      <c r="BK29" s="471">
        <f>BF29</f>
        <v>2E-3</v>
      </c>
      <c r="BL29" s="472">
        <f>BK29*BJ29*BI29*12</f>
        <v>595609.728</v>
      </c>
      <c r="BM29" s="504">
        <f>VLOOKUP($A29,$DA:$EN,7,0)</f>
        <v>1.0460130000000001</v>
      </c>
      <c r="BN29" s="469">
        <f>VLOOKUP($A24,$DA:$EN,5,0)</f>
        <v>1750</v>
      </c>
      <c r="BO29" s="470">
        <f>BO28/2</f>
        <v>14181.183999999999</v>
      </c>
      <c r="BP29" s="471">
        <f>BK29</f>
        <v>2E-3</v>
      </c>
      <c r="BQ29" s="479">
        <f>BP29*BO29*BN29*12</f>
        <v>595609.728</v>
      </c>
      <c r="BR29" s="503">
        <f>VLOOKUP($A29,$DA:$EN,10,0)</f>
        <v>1.05</v>
      </c>
      <c r="BS29" s="469">
        <f>VLOOKUP($A24,$DA:$EN,8,0)</f>
        <v>1750</v>
      </c>
      <c r="BT29" s="470">
        <f>BT28/2</f>
        <v>14181.183999999999</v>
      </c>
      <c r="BU29" s="471">
        <f>BP29</f>
        <v>2E-3</v>
      </c>
      <c r="BV29" s="479">
        <f>BU29*BT29*BS29*12</f>
        <v>595609.728</v>
      </c>
      <c r="BW29" s="503">
        <f>VLOOKUP($A29,$DA:$EN,13,0)</f>
        <v>1.053987</v>
      </c>
      <c r="BX29" s="469">
        <f>VLOOKUP($A24,$DA:$EN,11,0)</f>
        <v>1750</v>
      </c>
      <c r="BY29" s="470">
        <f>BY28/2</f>
        <v>14181.183999999999</v>
      </c>
      <c r="BZ29" s="471">
        <f>BU29</f>
        <v>2E-3</v>
      </c>
      <c r="CA29" s="472">
        <f>BZ29*BY29*BX29*12</f>
        <v>595609.728</v>
      </c>
      <c r="CB29" s="504">
        <f>VLOOKUP($A29,$DA:$EN,7,0)</f>
        <v>1.0460130000000001</v>
      </c>
      <c r="CC29" s="469">
        <f>VLOOKUP($A24,$DA:$EN,5,0)</f>
        <v>1750</v>
      </c>
      <c r="CD29" s="470">
        <f>CD28/2</f>
        <v>14181.183999999999</v>
      </c>
      <c r="CE29" s="471">
        <f>BZ29</f>
        <v>2E-3</v>
      </c>
      <c r="CF29" s="472">
        <f>CE29*CD29*CC29*12</f>
        <v>595609.728</v>
      </c>
      <c r="CG29" s="505">
        <f>VLOOKUP($A29,$DA:$EN,10,0)</f>
        <v>1.05</v>
      </c>
      <c r="CH29" s="469">
        <f>VLOOKUP($A24,$DA:$EN,8,0)</f>
        <v>1750</v>
      </c>
      <c r="CI29" s="470">
        <f>CI28/2</f>
        <v>14181.183999999999</v>
      </c>
      <c r="CJ29" s="471">
        <f>CE29</f>
        <v>2E-3</v>
      </c>
      <c r="CK29" s="479">
        <f>CJ29*CI29*CH29*12</f>
        <v>595609.728</v>
      </c>
      <c r="CL29" s="503">
        <f>VLOOKUP($A29,$DA:$EN,13,0)</f>
        <v>1.053987</v>
      </c>
      <c r="CM29" s="469">
        <f>VLOOKUP($A24,$DA:$EN,11,0)</f>
        <v>1750</v>
      </c>
      <c r="CN29" s="470">
        <f>CN28/2</f>
        <v>14181.183999999999</v>
      </c>
      <c r="CO29" s="471">
        <f>CJ29</f>
        <v>2E-3</v>
      </c>
      <c r="CP29" s="472">
        <f>CO29*CN29*CM29*12</f>
        <v>595609.728</v>
      </c>
      <c r="DA29" s="1161">
        <v>2038</v>
      </c>
      <c r="DB29" s="370">
        <f t="shared" si="25"/>
        <v>3.0697913106061376</v>
      </c>
      <c r="DC29" s="345">
        <f>'24.Makro_prognozes'!I22</f>
        <v>4.4862829772728041</v>
      </c>
      <c r="DD29" s="371">
        <f t="shared" si="26"/>
        <v>5.9027746439394706</v>
      </c>
      <c r="DE29" s="381">
        <f t="shared" si="8"/>
        <v>2818</v>
      </c>
      <c r="DF29" s="346">
        <f t="shared" si="9"/>
        <v>2230</v>
      </c>
      <c r="DG29" s="382">
        <f t="shared" si="4"/>
        <v>1.0306979131060614</v>
      </c>
      <c r="DH29" s="347">
        <f t="shared" si="10"/>
        <v>3480</v>
      </c>
      <c r="DI29" s="348">
        <f t="shared" si="11"/>
        <v>2751</v>
      </c>
      <c r="DJ29" s="349">
        <f t="shared" si="5"/>
        <v>1.044862829772728</v>
      </c>
      <c r="DK29" s="350">
        <f t="shared" si="12"/>
        <v>4281</v>
      </c>
      <c r="DL29" s="351">
        <f t="shared" si="13"/>
        <v>3387</v>
      </c>
      <c r="DM29" s="352">
        <f t="shared" si="6"/>
        <v>1.0590277464393947</v>
      </c>
      <c r="DN29" s="353">
        <f t="shared" si="14"/>
        <v>1.0159629148151519</v>
      </c>
      <c r="DO29" s="354">
        <f t="shared" si="15"/>
        <v>1.0233286714818186</v>
      </c>
      <c r="DP29" s="352">
        <f t="shared" si="16"/>
        <v>1.0306944281484853</v>
      </c>
      <c r="DQ29" s="353">
        <f t="shared" si="17"/>
        <v>1.0159629148151519</v>
      </c>
      <c r="DR29" s="354">
        <f t="shared" si="18"/>
        <v>1.0233286714818186</v>
      </c>
      <c r="DS29" s="352">
        <f t="shared" si="19"/>
        <v>1.0306944281484853</v>
      </c>
      <c r="DT29" s="353">
        <f t="shared" si="20"/>
        <v>1.0200113159487314</v>
      </c>
      <c r="DU29" s="354">
        <f t="shared" si="21"/>
        <v>1.0340293663452145</v>
      </c>
      <c r="DV29" s="352">
        <f t="shared" si="22"/>
        <v>1.0480474167416978</v>
      </c>
      <c r="DW29" s="1131">
        <f>ROUND('24.Makro_prognozes'!K22,3)</f>
        <v>732.08399999999995</v>
      </c>
      <c r="DX29" s="394">
        <f t="shared" si="0"/>
        <v>732084</v>
      </c>
      <c r="DY29" s="1213">
        <f>'24.Makro_prognozes'!M22</f>
        <v>538.03589999999997</v>
      </c>
      <c r="DZ29" s="397">
        <f t="shared" si="1"/>
        <v>538035.9</v>
      </c>
      <c r="EA29" s="279"/>
      <c r="EB29" s="279"/>
      <c r="EC29" s="279"/>
      <c r="ED29" s="279"/>
      <c r="EE29" s="407">
        <f t="shared" si="27"/>
        <v>16066.399999999998</v>
      </c>
      <c r="EF29" s="357">
        <f t="shared" si="27"/>
        <v>438</v>
      </c>
      <c r="EG29" s="357">
        <f t="shared" si="27"/>
        <v>6193.8000000000011</v>
      </c>
      <c r="EH29" s="357">
        <f t="shared" si="27"/>
        <v>10158.800000000001</v>
      </c>
      <c r="EI29" s="357"/>
      <c r="EJ29" s="408">
        <f>EJ28-((EJ$26-EJ$31)/5)</f>
        <v>236.40000000000003</v>
      </c>
      <c r="EK29" s="355">
        <f t="shared" si="7"/>
        <v>962.50308969354876</v>
      </c>
      <c r="EL29" s="417">
        <f t="shared" si="28"/>
        <v>614107570.73361635</v>
      </c>
      <c r="EM29" s="358">
        <f t="shared" si="28"/>
        <v>0</v>
      </c>
      <c r="EN29" s="358">
        <f t="shared" si="28"/>
        <v>0</v>
      </c>
    </row>
    <row r="30" spans="1:144" ht="18.75" x14ac:dyDescent="0.25">
      <c r="A30" s="164">
        <f>A20+1</f>
        <v>2025</v>
      </c>
      <c r="B30" s="165"/>
      <c r="C30" s="166"/>
      <c r="D30" s="166" t="str">
        <f t="shared" si="23"/>
        <v>KOPĒJIE IEŅĒMUMI</v>
      </c>
      <c r="E30" s="473"/>
      <c r="F30" s="166"/>
      <c r="G30" s="474"/>
      <c r="H30" s="475"/>
      <c r="I30" s="490">
        <f>IF($D$5=$EL$8,VLOOKUP($A30,$DA:$EL,38,0),IF($D$5=$EM$8,VLOOKUP($A30,$DA:$EM,39,0),VLOOKUP($A30,$DA:$EN,40,0)))</f>
        <v>243566655.11356819</v>
      </c>
      <c r="J30" s="473"/>
      <c r="K30" s="166"/>
      <c r="L30" s="474"/>
      <c r="M30" s="475"/>
      <c r="N30" s="490">
        <f>IF($D$5=$EL$8,VLOOKUP($A30,$DA:$EL,38,0),IF($D$5=$EM$8,VLOOKUP($A30,$DA:$EM,39,0),VLOOKUP($A30,$DA:$EN,40,0)))</f>
        <v>243566655.11356819</v>
      </c>
      <c r="O30" s="473"/>
      <c r="P30" s="166"/>
      <c r="Q30" s="474"/>
      <c r="R30" s="475"/>
      <c r="S30" s="490">
        <f>IF($D$5=$EL$8,VLOOKUP($A30,$DA:$EL,38,0),IF($D$5=$EM$8,VLOOKUP($A30,$DA:$EM,39,0),VLOOKUP($A30,$DA:$EN,40,0)))</f>
        <v>243566655.11356819</v>
      </c>
      <c r="T30" s="473"/>
      <c r="U30" s="166"/>
      <c r="V30" s="474"/>
      <c r="W30" s="475"/>
      <c r="X30" s="490">
        <f>IF($D$5=$EL$8,VLOOKUP($A30,$DA:$EL,38,0),IF($D$5=$EM$8,VLOOKUP($A30,$DA:$EM,39,0),VLOOKUP($A30,$DA:$EN,40,0)))</f>
        <v>243566655.11356819</v>
      </c>
      <c r="Y30" s="473"/>
      <c r="Z30" s="166"/>
      <c r="AA30" s="474"/>
      <c r="AB30" s="475"/>
      <c r="AC30" s="490">
        <f>IF($D$5=$EL$8,VLOOKUP($A30,$DA:$EL,38,0),IF($D$5=$EM$8,VLOOKUP($A30,$DA:$EM,39,0),VLOOKUP($A30,$DA:$EN,40,0)))</f>
        <v>243566655.11356819</v>
      </c>
      <c r="AD30" s="473"/>
      <c r="AE30" s="166"/>
      <c r="AF30" s="474"/>
      <c r="AG30" s="475"/>
      <c r="AH30" s="490">
        <f>IF($D$5=$EL$8,VLOOKUP($A30,$DA:$EL,38,0),IF($D$5=$EM$8,VLOOKUP($A30,$DA:$EM,39,0),VLOOKUP($A30,$DA:$EN,40,0)))</f>
        <v>243566655.11356819</v>
      </c>
      <c r="AI30" s="473"/>
      <c r="AJ30" s="166"/>
      <c r="AK30" s="474"/>
      <c r="AL30" s="475"/>
      <c r="AM30" s="490">
        <f>IF($D$5=$EL$8,VLOOKUP($A30,$DA:$EL,38,0),IF($D$5=$EM$8,VLOOKUP($A30,$DA:$EM,39,0),VLOOKUP($A30,$DA:$EN,40,0)))</f>
        <v>243566655.11356819</v>
      </c>
      <c r="AN30" s="508"/>
      <c r="AO30" s="168"/>
      <c r="AP30" s="169"/>
      <c r="AQ30" s="170"/>
      <c r="AR30" s="490">
        <f>IF($D$5=$EL$8,VLOOKUP($A30,$DA:$EL,38,0),IF($D$5=$EM$8,VLOOKUP($A30,$DA:$EM,39,0),VLOOKUP($A30,$DA:$EN,40,0)))</f>
        <v>243566655.11356819</v>
      </c>
      <c r="AS30" s="473"/>
      <c r="AT30" s="166"/>
      <c r="AU30" s="474"/>
      <c r="AV30" s="475"/>
      <c r="AW30" s="490">
        <f>IF($D$5=$EL$8,VLOOKUP($A30,$DA:$EL,38,0),IF($D$5=$EM$8,VLOOKUP($A30,$DA:$EM,39,0),VLOOKUP($A30,$DA:$EN,40,0)))</f>
        <v>243566655.11356819</v>
      </c>
      <c r="AX30" s="167"/>
      <c r="AY30" s="168"/>
      <c r="AZ30" s="169"/>
      <c r="BA30" s="170"/>
      <c r="BB30" s="490">
        <f>IF($D$5=$EL$8,VLOOKUP($A30,$DA:$EL,38,0),IF($D$5=$EM$8,VLOOKUP($A30,$DA:$EM,39,0),VLOOKUP($A30,$DA:$EN,40,0)))</f>
        <v>243566655.11356819</v>
      </c>
      <c r="BC30" s="169"/>
      <c r="BD30" s="168"/>
      <c r="BE30" s="169"/>
      <c r="BF30" s="170"/>
      <c r="BG30" s="490">
        <f>IF($D$5=$EL$8,VLOOKUP($A30,$DA:$EL,38,0),IF($D$5=$EM$8,VLOOKUP($A30,$DA:$EM,39,0),VLOOKUP($A30,$DA:$EN,40,0)))</f>
        <v>243566655.11356819</v>
      </c>
      <c r="BH30" s="473"/>
      <c r="BI30" s="166"/>
      <c r="BJ30" s="474"/>
      <c r="BK30" s="475"/>
      <c r="BL30" s="490">
        <f>IF($D$5=$EL$8,VLOOKUP($A30,$DA:$EL,38,0),IF($D$5=$EM$8,VLOOKUP($A30,$DA:$EM,39,0),VLOOKUP($A30,$DA:$EN,40,0)))</f>
        <v>243566655.11356819</v>
      </c>
      <c r="BM30" s="473"/>
      <c r="BN30" s="166"/>
      <c r="BO30" s="474"/>
      <c r="BP30" s="475"/>
      <c r="BQ30" s="490">
        <f>IF($D$5=$EL$8,VLOOKUP($A30,$DA:$EL,38,0),IF($D$5=$EM$8,VLOOKUP($A30,$DA:$EM,39,0),VLOOKUP($A30,$DA:$EN,40,0)))</f>
        <v>243566655.11356819</v>
      </c>
      <c r="BR30" s="473"/>
      <c r="BS30" s="166"/>
      <c r="BT30" s="474"/>
      <c r="BU30" s="475"/>
      <c r="BV30" s="490">
        <f>IF($D$5=$EL$8,VLOOKUP($A30,$DA:$EL,38,0),IF($D$5=$EM$8,VLOOKUP($A30,$DA:$EM,39,0),VLOOKUP($A30,$DA:$EN,40,0)))</f>
        <v>243566655.11356819</v>
      </c>
      <c r="BW30" s="473"/>
      <c r="BX30" s="166"/>
      <c r="BY30" s="474"/>
      <c r="BZ30" s="475"/>
      <c r="CA30" s="490">
        <f>IF($D$5=$EL$8,VLOOKUP($A30,$DA:$EL,38,0),IF($D$5=$EM$8,VLOOKUP($A30,$DA:$EM,39,0),VLOOKUP($A30,$DA:$EN,40,0)))</f>
        <v>243566655.11356819</v>
      </c>
      <c r="CB30" s="473"/>
      <c r="CC30" s="166"/>
      <c r="CD30" s="474"/>
      <c r="CE30" s="475"/>
      <c r="CF30" s="484">
        <f>IF($D$5=$EL$8,VLOOKUP($A30,$DA:$EL,38,0),IF($D$5=$EM$8,VLOOKUP($A30,$DA:$EM,39,0),VLOOKUP($A30,$DA:$EN,40,0)))+CF37</f>
        <v>247666290.42895815</v>
      </c>
      <c r="CG30" s="473"/>
      <c r="CH30" s="166"/>
      <c r="CI30" s="474"/>
      <c r="CJ30" s="475"/>
      <c r="CK30" s="484">
        <f>IF($D$5=$EL$8,VLOOKUP($A30,$DA:$EL,38,0),IF($D$5=$EM$8,VLOOKUP($A30,$DA:$EM,39,0),VLOOKUP($A30,$DA:$EN,40,0)))+CK37</f>
        <v>247666290.42895815</v>
      </c>
      <c r="CL30" s="473"/>
      <c r="CM30" s="166"/>
      <c r="CN30" s="474"/>
      <c r="CO30" s="475"/>
      <c r="CP30" s="484">
        <f>IF($D$5=$EL$8,VLOOKUP($A30,$DA:$EL,38,0),IF($D$5=$EM$8,VLOOKUP($A30,$DA:$EM,39,0),VLOOKUP($A30,$DA:$EN,40,0)))+CP37</f>
        <v>247666290.42895815</v>
      </c>
      <c r="DA30" s="1161">
        <v>2039</v>
      </c>
      <c r="DB30" s="370">
        <f t="shared" si="25"/>
        <v>2.9761150832449763</v>
      </c>
      <c r="DC30" s="345">
        <f>'24.Makro_prognozes'!I23</f>
        <v>4.3926067499116428</v>
      </c>
      <c r="DD30" s="371">
        <f t="shared" si="26"/>
        <v>5.8090984165783093</v>
      </c>
      <c r="DE30" s="381">
        <f t="shared" si="8"/>
        <v>2902</v>
      </c>
      <c r="DF30" s="346">
        <f t="shared" si="9"/>
        <v>2296</v>
      </c>
      <c r="DG30" s="382">
        <f t="shared" si="4"/>
        <v>1.0297611508324498</v>
      </c>
      <c r="DH30" s="347">
        <f t="shared" si="10"/>
        <v>3633</v>
      </c>
      <c r="DI30" s="348">
        <f t="shared" si="11"/>
        <v>2872</v>
      </c>
      <c r="DJ30" s="349">
        <f t="shared" si="5"/>
        <v>1.0439260674991164</v>
      </c>
      <c r="DK30" s="350">
        <f t="shared" si="12"/>
        <v>4530</v>
      </c>
      <c r="DL30" s="351">
        <f t="shared" si="13"/>
        <v>3584</v>
      </c>
      <c r="DM30" s="352">
        <f t="shared" si="6"/>
        <v>1.0580909841657831</v>
      </c>
      <c r="DN30" s="353">
        <f t="shared" si="14"/>
        <v>1.0154757984328739</v>
      </c>
      <c r="DO30" s="354">
        <f t="shared" si="15"/>
        <v>1.0228415550995404</v>
      </c>
      <c r="DP30" s="352">
        <f t="shared" si="16"/>
        <v>1.0302073117662072</v>
      </c>
      <c r="DQ30" s="353">
        <f t="shared" si="17"/>
        <v>1.0154757984328739</v>
      </c>
      <c r="DR30" s="354">
        <f t="shared" si="18"/>
        <v>1.0228415550995404</v>
      </c>
      <c r="DS30" s="352">
        <f t="shared" si="19"/>
        <v>1.0302073117662072</v>
      </c>
      <c r="DT30" s="353">
        <f t="shared" si="20"/>
        <v>1.0188373700950415</v>
      </c>
      <c r="DU30" s="354">
        <f t="shared" si="21"/>
        <v>1.032852024301617</v>
      </c>
      <c r="DV30" s="352">
        <f t="shared" si="22"/>
        <v>1.0468666785081926</v>
      </c>
      <c r="DW30" s="1131">
        <f>ROUND('24.Makro_prognozes'!K23,3)</f>
        <v>724.31799999999998</v>
      </c>
      <c r="DX30" s="394">
        <f t="shared" si="0"/>
        <v>724318</v>
      </c>
      <c r="DY30" s="1214">
        <f>'24.Makro_prognozes'!M23</f>
        <v>537.92669999999998</v>
      </c>
      <c r="DZ30" s="397">
        <f t="shared" si="1"/>
        <v>537926.69999999995</v>
      </c>
      <c r="EA30" s="279"/>
      <c r="EB30" s="279"/>
      <c r="EC30" s="279"/>
      <c r="ED30" s="279"/>
      <c r="EE30" s="407">
        <f t="shared" si="27"/>
        <v>15952.199999999997</v>
      </c>
      <c r="EF30" s="357">
        <f t="shared" si="27"/>
        <v>435</v>
      </c>
      <c r="EG30" s="357">
        <f t="shared" si="27"/>
        <v>6149.4000000000015</v>
      </c>
      <c r="EH30" s="357">
        <f t="shared" si="27"/>
        <v>10067.400000000001</v>
      </c>
      <c r="EI30" s="357"/>
      <c r="EJ30" s="408">
        <f>EJ29-((EJ$26-EJ$31)/5)</f>
        <v>234.20000000000005</v>
      </c>
      <c r="EK30" s="355">
        <f t="shared" si="7"/>
        <v>984.48815705026186</v>
      </c>
      <c r="EL30" s="417">
        <f t="shared" si="28"/>
        <v>650641210.48616362</v>
      </c>
      <c r="EM30" s="358">
        <f t="shared" si="28"/>
        <v>0</v>
      </c>
      <c r="EN30" s="358">
        <f t="shared" si="28"/>
        <v>0</v>
      </c>
    </row>
    <row r="31" spans="1:144" outlineLevel="1" x14ac:dyDescent="0.25">
      <c r="A31" s="174">
        <f>A30</f>
        <v>2025</v>
      </c>
      <c r="B31" s="175" t="str">
        <f t="shared" ref="B31:C39" si="29">B21</f>
        <v>Finansējums valsts sociāli neaizsargātām iedzīvotāju kategorijām</v>
      </c>
      <c r="C31" s="175" t="str">
        <f t="shared" si="29"/>
        <v>no VID administrētās Valsts pamatbudžeta daļas</v>
      </c>
      <c r="D31" s="176" t="str">
        <f t="shared" si="23"/>
        <v>Valsts pamatbudžets</v>
      </c>
      <c r="E31" s="461">
        <f>VLOOKUP($A31,$DA:$EN,14,0)</f>
        <v>1.0170845565017061</v>
      </c>
      <c r="F31" s="177">
        <f>F21*E31</f>
        <v>7290389351.7937393</v>
      </c>
      <c r="G31" s="178">
        <v>1</v>
      </c>
      <c r="H31" s="488">
        <f>I31/F31</f>
        <v>1.136385876987467E-2</v>
      </c>
      <c r="I31" s="491">
        <f>I30-I32-I33-I34-I35-I36-I37</f>
        <v>82846954.971182197</v>
      </c>
      <c r="J31" s="461">
        <f>VLOOKUP($A31,$DA:$EN,15,0)</f>
        <v>1.0281480765017061</v>
      </c>
      <c r="K31" s="177">
        <f>K21*J31</f>
        <v>7369691871.8111315</v>
      </c>
      <c r="L31" s="178">
        <v>1</v>
      </c>
      <c r="M31" s="488">
        <f>N31/K31</f>
        <v>1.0912781838762074E-2</v>
      </c>
      <c r="N31" s="491">
        <f>N30-N32-N33-N34-N35-N36-N37</f>
        <v>80423839.615972981</v>
      </c>
      <c r="O31" s="461">
        <f>VLOOKUP($A31,$DA:$EN,16,0)</f>
        <v>1.0392115965017061</v>
      </c>
      <c r="P31" s="177">
        <f>P21*O31</f>
        <v>7448994391.8285236</v>
      </c>
      <c r="Q31" s="178">
        <v>1</v>
      </c>
      <c r="R31" s="488">
        <f>S31/P31</f>
        <v>1.046922342264154E-2</v>
      </c>
      <c r="S31" s="491">
        <f>S30-S32-S33-S34-S35-S36-S37</f>
        <v>77985186.562056646</v>
      </c>
      <c r="T31" s="461">
        <f>VLOOKUP($A31,$DA:$EN,14,0)</f>
        <v>1.0170845565017061</v>
      </c>
      <c r="U31" s="177">
        <f>U21*T31</f>
        <v>7290389351.7937393</v>
      </c>
      <c r="V31" s="178">
        <v>1</v>
      </c>
      <c r="W31" s="480">
        <f>X31/U31</f>
        <v>1.0580873207102366E-2</v>
      </c>
      <c r="X31" s="485">
        <f>X21/X20*X30</f>
        <v>77138685.361738756</v>
      </c>
      <c r="Y31" s="461">
        <f>VLOOKUP($A31,$DA:$EN,15,0)</f>
        <v>1.0281480765017061</v>
      </c>
      <c r="Z31" s="177">
        <f>Z21*Y31</f>
        <v>7369691871.8111315</v>
      </c>
      <c r="AA31" s="178">
        <v>1</v>
      </c>
      <c r="AB31" s="480">
        <f>AC31/Z31</f>
        <v>1.0467016356110097E-2</v>
      </c>
      <c r="AC31" s="485">
        <f>AC21/AC20*AC30</f>
        <v>77138685.361738756</v>
      </c>
      <c r="AD31" s="461">
        <f>VLOOKUP($A31,$DA:$EN,16,0)</f>
        <v>1.0392115965017061</v>
      </c>
      <c r="AE31" s="177">
        <f>AE21*AD31</f>
        <v>7448994391.8285236</v>
      </c>
      <c r="AF31" s="178">
        <v>1</v>
      </c>
      <c r="AG31" s="480">
        <f>AH31/AE31</f>
        <v>1.0355583761260334E-2</v>
      </c>
      <c r="AH31" s="485">
        <f>AH21/AH20*AH30</f>
        <v>77138685.361738756</v>
      </c>
      <c r="AI31" s="461">
        <f>VLOOKUP($A31,$DA:$EN,14,0)</f>
        <v>1.0170845565017061</v>
      </c>
      <c r="AJ31" s="177">
        <f>AJ21*AI31</f>
        <v>7290389351.7937393</v>
      </c>
      <c r="AK31" s="178">
        <v>1</v>
      </c>
      <c r="AL31" s="480">
        <f>AM31/AJ31</f>
        <v>0</v>
      </c>
      <c r="AM31" s="485">
        <f>AM21*AI31</f>
        <v>0</v>
      </c>
      <c r="AN31" s="506">
        <f>VLOOKUP($A31,$DA:$EN,15,0)</f>
        <v>1.0281480765017061</v>
      </c>
      <c r="AO31" s="177">
        <f>AO21*AN31</f>
        <v>7369691871.8111315</v>
      </c>
      <c r="AP31" s="178">
        <v>1</v>
      </c>
      <c r="AQ31" s="480">
        <f>AR31/AO31</f>
        <v>0</v>
      </c>
      <c r="AR31" s="485">
        <f>AR21*AN31</f>
        <v>0</v>
      </c>
      <c r="AS31" s="461">
        <f>VLOOKUP($A31,$DA:$EN,16,0)</f>
        <v>1.0392115965017061</v>
      </c>
      <c r="AT31" s="177">
        <f>AT21*AS31</f>
        <v>7448994391.8285236</v>
      </c>
      <c r="AU31" s="178">
        <v>1</v>
      </c>
      <c r="AV31" s="480">
        <f>AW31/AT31</f>
        <v>0</v>
      </c>
      <c r="AW31" s="485">
        <f>AW21*AS31</f>
        <v>0</v>
      </c>
      <c r="AX31" s="461">
        <f>VLOOKUP($A31,$DA:$EN,14,0)</f>
        <v>1.0170845565017061</v>
      </c>
      <c r="AY31" s="177">
        <f>AY21*AX31</f>
        <v>7290389351.7937393</v>
      </c>
      <c r="AZ31" s="178">
        <v>1</v>
      </c>
      <c r="BA31" s="488">
        <f>BB31/AY31</f>
        <v>7.8264727262328249E-3</v>
      </c>
      <c r="BB31" s="491">
        <f>BB30-BB32-BB33-BB34-BB35-BB36-BB37</f>
        <v>57058033.425431907</v>
      </c>
      <c r="BC31" s="493">
        <f>VLOOKUP($A31,$DA:$EN,15,0)</f>
        <v>1.0281480765017061</v>
      </c>
      <c r="BD31" s="177">
        <f>BD21*BC31</f>
        <v>7369691871.8111315</v>
      </c>
      <c r="BE31" s="178">
        <v>1</v>
      </c>
      <c r="BF31" s="488">
        <f>BG31/BD31</f>
        <v>7.2678088846660927E-3</v>
      </c>
      <c r="BG31" s="491">
        <f>BG30-BG32-BG33-BG34-BG35-BG36-BG37</f>
        <v>53561512.063200429</v>
      </c>
      <c r="BH31" s="461">
        <f>VLOOKUP($A31,$DA:$EN,16,0)</f>
        <v>1.0392115965017061</v>
      </c>
      <c r="BI31" s="177">
        <f>BI21*BH31</f>
        <v>7448994391.8285236</v>
      </c>
      <c r="BJ31" s="178">
        <v>1</v>
      </c>
      <c r="BK31" s="488">
        <f>BL31/BI31</f>
        <v>6.7160162118990547E-3</v>
      </c>
      <c r="BL31" s="491">
        <f>BL30-BL32-BL33-BL34-BL35-BL36-BL37</f>
        <v>50027567.097865507</v>
      </c>
      <c r="BM31" s="461">
        <f>VLOOKUP($A31,$DA:$EN,14,0)</f>
        <v>1.0170845565017061</v>
      </c>
      <c r="BN31" s="177">
        <f>BN21*BM31</f>
        <v>7290389351.7937393</v>
      </c>
      <c r="BO31" s="178">
        <v>1</v>
      </c>
      <c r="BP31" s="488">
        <f>BQ31/BN31</f>
        <v>6.612402397814918E-3</v>
      </c>
      <c r="BQ31" s="491">
        <f>(BQ30-BQ34-BQ35-BQ36-BQ37)/3</f>
        <v>48206988.030805267</v>
      </c>
      <c r="BR31" s="461">
        <f>VLOOKUP($A31,$DA:$EN,15,0)</f>
        <v>1.0281480765017061</v>
      </c>
      <c r="BS31" s="177">
        <f>BS21*BR31</f>
        <v>7369691871.8111315</v>
      </c>
      <c r="BT31" s="178">
        <v>1</v>
      </c>
      <c r="BU31" s="488">
        <f>BV31/BS31</f>
        <v>6.4316505678755926E-3</v>
      </c>
      <c r="BV31" s="491">
        <f>(BV30-BV34-BV35-BV36-BV37)/3</f>
        <v>47399282.912402205</v>
      </c>
      <c r="BW31" s="461">
        <f>VLOOKUP($A31,$DA:$EN,16,0)</f>
        <v>1.0392115965017061</v>
      </c>
      <c r="BX31" s="177">
        <f>BX21*BW31</f>
        <v>7448994391.8285236</v>
      </c>
      <c r="BY31" s="178">
        <v>1</v>
      </c>
      <c r="BZ31" s="488">
        <f>CA31/BX31</f>
        <v>6.254052038514298E-3</v>
      </c>
      <c r="CA31" s="491">
        <f>(CA30-CA34-CA35-CA36-CA37)/3</f>
        <v>46586398.56109675</v>
      </c>
      <c r="CB31" s="461">
        <f>VLOOKUP($A31,$DA:$EN,14,0)</f>
        <v>1.0170845565017061</v>
      </c>
      <c r="CC31" s="177">
        <f>CC21*CB31</f>
        <v>7290389351.7937393</v>
      </c>
      <c r="CD31" s="178">
        <v>1</v>
      </c>
      <c r="CE31" s="480">
        <f>CF31/CC31</f>
        <v>9.9815807105414298E-3</v>
      </c>
      <c r="CF31" s="485">
        <f>CF21*CB31</f>
        <v>72769609.726201028</v>
      </c>
      <c r="CG31" s="461">
        <f>VLOOKUP($A31,$DA:$EN,15,0)</f>
        <v>1.0281480765017061</v>
      </c>
      <c r="CH31" s="177">
        <f>CH21*CG31</f>
        <v>7369691871.8111315</v>
      </c>
      <c r="CI31" s="178">
        <v>1</v>
      </c>
      <c r="CJ31" s="480">
        <f>CK31/CH31</f>
        <v>9.9815807105414298E-3</v>
      </c>
      <c r="CK31" s="485">
        <f>CK21*CG31</f>
        <v>73561174.230303958</v>
      </c>
      <c r="CL31" s="461">
        <f>VLOOKUP($A31,$DA:$EN,16,0)</f>
        <v>1.0392115965017061</v>
      </c>
      <c r="CM31" s="177">
        <f>CM21*CL31</f>
        <v>7448994391.8285236</v>
      </c>
      <c r="CN31" s="178">
        <v>1</v>
      </c>
      <c r="CO31" s="480">
        <f>CP31/CM31</f>
        <v>9.9815807105414281E-3</v>
      </c>
      <c r="CP31" s="485">
        <f>CP21*CL31</f>
        <v>74352738.734406874</v>
      </c>
      <c r="DA31" s="1161">
        <v>2040</v>
      </c>
      <c r="DB31" s="370">
        <f t="shared" si="25"/>
        <v>2.8744426391120488</v>
      </c>
      <c r="DC31" s="345">
        <f>'24.Makro_prognozes'!I24</f>
        <v>4.2909343057787153</v>
      </c>
      <c r="DD31" s="371">
        <f t="shared" si="26"/>
        <v>5.7074259724453817</v>
      </c>
      <c r="DE31" s="381">
        <f t="shared" si="8"/>
        <v>2985</v>
      </c>
      <c r="DF31" s="346">
        <f t="shared" si="9"/>
        <v>2362</v>
      </c>
      <c r="DG31" s="382">
        <f t="shared" si="4"/>
        <v>1.0287444263911205</v>
      </c>
      <c r="DH31" s="347">
        <f t="shared" si="10"/>
        <v>3789</v>
      </c>
      <c r="DI31" s="348">
        <f t="shared" si="11"/>
        <v>2995</v>
      </c>
      <c r="DJ31" s="349">
        <f t="shared" si="5"/>
        <v>1.0429093430577872</v>
      </c>
      <c r="DK31" s="350">
        <f t="shared" si="12"/>
        <v>4789</v>
      </c>
      <c r="DL31" s="351">
        <f t="shared" si="13"/>
        <v>3789</v>
      </c>
      <c r="DM31" s="352">
        <f t="shared" si="6"/>
        <v>1.0570742597244538</v>
      </c>
      <c r="DN31" s="353">
        <f t="shared" si="14"/>
        <v>1.0149471017233826</v>
      </c>
      <c r="DO31" s="354">
        <f t="shared" si="15"/>
        <v>1.0223128583900494</v>
      </c>
      <c r="DP31" s="352">
        <f t="shared" si="16"/>
        <v>1.0296786150567159</v>
      </c>
      <c r="DQ31" s="353">
        <f t="shared" si="17"/>
        <v>1.0149471017233826</v>
      </c>
      <c r="DR31" s="354">
        <f t="shared" si="18"/>
        <v>1.0223128583900494</v>
      </c>
      <c r="DS31" s="352">
        <f t="shared" si="19"/>
        <v>1.0296786150567159</v>
      </c>
      <c r="DT31" s="353">
        <f t="shared" si="20"/>
        <v>1.018053874316692</v>
      </c>
      <c r="DU31" s="354">
        <f t="shared" si="21"/>
        <v>1.0320715913724832</v>
      </c>
      <c r="DV31" s="352">
        <f t="shared" si="22"/>
        <v>1.0460893084282745</v>
      </c>
      <c r="DW31" s="1131">
        <f>ROUND('24.Makro_prognozes'!K24,3)</f>
        <v>716.79100000000005</v>
      </c>
      <c r="DX31" s="394">
        <f t="shared" si="0"/>
        <v>716791</v>
      </c>
      <c r="DY31" s="1213">
        <f>'24.Makro_prognozes'!M24</f>
        <v>537.678</v>
      </c>
      <c r="DZ31" s="397">
        <f t="shared" si="1"/>
        <v>537678</v>
      </c>
      <c r="EA31" s="279"/>
      <c r="EB31" s="279"/>
      <c r="EC31" s="279"/>
      <c r="ED31" s="279"/>
      <c r="EE31" s="399">
        <f>'8.Izdevumi_progn_reģioni'!U9</f>
        <v>15838</v>
      </c>
      <c r="EF31" s="280">
        <f>'8.Izdevumi_progn_reģioni'!AO9</f>
        <v>432</v>
      </c>
      <c r="EG31" s="280">
        <f>'8.Izdevumi_progn_reģioni'!CU9</f>
        <v>6105</v>
      </c>
      <c r="EH31" s="280">
        <f>'8.Izdevumi_progn_reģioni'!FB9</f>
        <v>9976</v>
      </c>
      <c r="EI31" s="280"/>
      <c r="EJ31" s="400">
        <f>'10.ISA_pak_klienti_reģioni'!JW8</f>
        <v>232</v>
      </c>
      <c r="EK31" s="355">
        <f t="shared" si="7"/>
        <v>1006.454901885205</v>
      </c>
      <c r="EL31" s="416">
        <f>'1.Kopsavilkums'!AB19</f>
        <v>687174850.23871064</v>
      </c>
      <c r="EM31" s="356">
        <f>'1.Kopsavilkums'!AC19</f>
        <v>0</v>
      </c>
      <c r="EN31" s="356">
        <f>'1.Kopsavilkums'!AD19</f>
        <v>0</v>
      </c>
    </row>
    <row r="32" spans="1:144" ht="31.5" outlineLevel="1" x14ac:dyDescent="0.25">
      <c r="A32" s="174">
        <f>A31</f>
        <v>2025</v>
      </c>
      <c r="B32" s="175" t="str">
        <f t="shared" si="29"/>
        <v>Iedzīvotāju solidaritātes maksājums ISA sistēmas nodrošināšanai un pašvaldību trūcīgo personu finansējuma kompensēšanai</v>
      </c>
      <c r="C32" s="175" t="str">
        <f t="shared" si="29"/>
        <v>no VID administrētās Pašvaldības budžeta daļa</v>
      </c>
      <c r="D32" s="176" t="str">
        <f t="shared" si="23"/>
        <v>Pašvaldību budžets</v>
      </c>
      <c r="E32" s="461">
        <f>VLOOKUP($A32,$DA:$EN,17,0)</f>
        <v>1.0170845565017061</v>
      </c>
      <c r="F32" s="177">
        <f>F22*E32</f>
        <v>2579512427.710422</v>
      </c>
      <c r="G32" s="178">
        <v>1</v>
      </c>
      <c r="H32" s="481">
        <f>I32/F32</f>
        <v>2.394794010589989E-2</v>
      </c>
      <c r="I32" s="485">
        <f>I22/I20*I30</f>
        <v>61774009.121233605</v>
      </c>
      <c r="J32" s="461">
        <f>VLOOKUP($A32,$DA:$EN,18,0)</f>
        <v>1.0281480765017061</v>
      </c>
      <c r="K32" s="177">
        <f>K22*J32</f>
        <v>2607571537.5964098</v>
      </c>
      <c r="L32" s="178">
        <v>1</v>
      </c>
      <c r="M32" s="481">
        <f>N32/K32</f>
        <v>2.3690245207299374E-2</v>
      </c>
      <c r="N32" s="485">
        <f>N22/N20*N30</f>
        <v>61774009.121233605</v>
      </c>
      <c r="O32" s="461">
        <f>VLOOKUP($A32,$DA:$EN,19,0)</f>
        <v>1.0392115965017061</v>
      </c>
      <c r="P32" s="177">
        <f>P22*O32</f>
        <v>2635630647.482398</v>
      </c>
      <c r="Q32" s="178">
        <v>1</v>
      </c>
      <c r="R32" s="481">
        <f>S32/P32</f>
        <v>2.3438037184854127E-2</v>
      </c>
      <c r="S32" s="485">
        <f>S22/S20*S30</f>
        <v>61774009.121233605</v>
      </c>
      <c r="T32" s="461">
        <f>VLOOKUP($A32,$DA:$EN,17,0)</f>
        <v>1.0170845565017061</v>
      </c>
      <c r="U32" s="177">
        <f>U22*T32</f>
        <v>2579512427.710422</v>
      </c>
      <c r="V32" s="178">
        <v>1</v>
      </c>
      <c r="W32" s="481">
        <f>X32/U32</f>
        <v>2.394794010589989E-2</v>
      </c>
      <c r="X32" s="485">
        <f>X22/X20*X30</f>
        <v>61774009.121233605</v>
      </c>
      <c r="Y32" s="461">
        <f>VLOOKUP($A32,$DA:$EN,18,0)</f>
        <v>1.0281480765017061</v>
      </c>
      <c r="Z32" s="177">
        <f>Z22*Y32</f>
        <v>2607571537.5964098</v>
      </c>
      <c r="AA32" s="178">
        <v>1</v>
      </c>
      <c r="AB32" s="481">
        <f>AC32/Z32</f>
        <v>2.3690245207299374E-2</v>
      </c>
      <c r="AC32" s="485">
        <f>AC22/AC20*AC30</f>
        <v>61774009.121233605</v>
      </c>
      <c r="AD32" s="461">
        <f>VLOOKUP($A32,$DA:$EN,19,0)</f>
        <v>1.0392115965017061</v>
      </c>
      <c r="AE32" s="177">
        <f>AE22*AD32</f>
        <v>2635630647.482398</v>
      </c>
      <c r="AF32" s="178">
        <v>1</v>
      </c>
      <c r="AG32" s="481">
        <f>AH32/AE32</f>
        <v>2.3438037184854127E-2</v>
      </c>
      <c r="AH32" s="485">
        <f>AH22/AH20*AH30</f>
        <v>61774009.121233605</v>
      </c>
      <c r="AI32" s="461">
        <f>VLOOKUP($A32,$DA:$EN,17,0)</f>
        <v>1.0170845565017061</v>
      </c>
      <c r="AJ32" s="177">
        <f>AJ22*AI32</f>
        <v>2579512427.710422</v>
      </c>
      <c r="AK32" s="178">
        <v>1</v>
      </c>
      <c r="AL32" s="481">
        <v>0</v>
      </c>
      <c r="AM32" s="485">
        <f>AI32*AJ32*AK32*AL32</f>
        <v>0</v>
      </c>
      <c r="AN32" s="506">
        <f>VLOOKUP($A32,$DA:$EN,18,0)</f>
        <v>1.0281480765017061</v>
      </c>
      <c r="AO32" s="177">
        <f>AO22*AN32</f>
        <v>2607571537.5964098</v>
      </c>
      <c r="AP32" s="178">
        <v>1</v>
      </c>
      <c r="AQ32" s="481">
        <v>0</v>
      </c>
      <c r="AR32" s="485">
        <f>AN32*AO32*AP32*AQ32</f>
        <v>0</v>
      </c>
      <c r="AS32" s="461">
        <f>VLOOKUP($A32,$DA:$EN,19,0)</f>
        <v>1.0392115965017061</v>
      </c>
      <c r="AT32" s="177">
        <f>AT22*AS32</f>
        <v>2635630647.482398</v>
      </c>
      <c r="AU32" s="178">
        <v>1</v>
      </c>
      <c r="AV32" s="481">
        <v>0</v>
      </c>
      <c r="AW32" s="485">
        <f>AS32*AT32*AU32*AV32</f>
        <v>0</v>
      </c>
      <c r="AX32" s="461">
        <f>VLOOKUP($A32,$DA:$EN,17,0)</f>
        <v>1.0170845565017061</v>
      </c>
      <c r="AY32" s="177">
        <f>AY22*AX32</f>
        <v>2579512427.710422</v>
      </c>
      <c r="AZ32" s="178">
        <v>1</v>
      </c>
      <c r="BA32" s="481">
        <f>BB32/AY32</f>
        <v>2.394794010589989E-2</v>
      </c>
      <c r="BB32" s="485">
        <f>BB22/BB20*BB30</f>
        <v>61774009.121233605</v>
      </c>
      <c r="BC32" s="493">
        <f>VLOOKUP($A32,$DA:$EN,18,0)</f>
        <v>1.0281480765017061</v>
      </c>
      <c r="BD32" s="177">
        <f>BD22*BC32</f>
        <v>2607571537.5964098</v>
      </c>
      <c r="BE32" s="178">
        <v>1</v>
      </c>
      <c r="BF32" s="481">
        <f>BG32/BD32</f>
        <v>2.3690245207299374E-2</v>
      </c>
      <c r="BG32" s="485">
        <f>BG22/BG20*BG30</f>
        <v>61774009.121233605</v>
      </c>
      <c r="BH32" s="461">
        <f>VLOOKUP($A32,$DA:$EN,19,0)</f>
        <v>1.0392115965017061</v>
      </c>
      <c r="BI32" s="177">
        <f>BI22*BH32</f>
        <v>2635630647.482398</v>
      </c>
      <c r="BJ32" s="178">
        <v>1</v>
      </c>
      <c r="BK32" s="481">
        <f>BL32/BI32</f>
        <v>2.3438037184854127E-2</v>
      </c>
      <c r="BL32" s="485">
        <f>BL22/BL20*BL30</f>
        <v>61774009.121233605</v>
      </c>
      <c r="BM32" s="461">
        <f>VLOOKUP($A32,$DA:$EN,17,0)</f>
        <v>1.0170845565017061</v>
      </c>
      <c r="BN32" s="177">
        <f>BN22*BM32</f>
        <v>2579512427.710422</v>
      </c>
      <c r="BO32" s="178">
        <v>1</v>
      </c>
      <c r="BP32" s="488">
        <f>BQ32/BN32</f>
        <v>1.8688410845763531E-2</v>
      </c>
      <c r="BQ32" s="491">
        <f>(BQ30-BQ34-BQ35-BQ36-BQ37)/3</f>
        <v>48206988.030805267</v>
      </c>
      <c r="BR32" s="461">
        <f>VLOOKUP($A32,$DA:$EN,18,0)</f>
        <v>1.0281480765017061</v>
      </c>
      <c r="BS32" s="177">
        <f>BS22*BR32</f>
        <v>2607571537.5964098</v>
      </c>
      <c r="BT32" s="178">
        <v>1</v>
      </c>
      <c r="BU32" s="488">
        <f>BV32/BS32</f>
        <v>1.8177558018635839E-2</v>
      </c>
      <c r="BV32" s="491">
        <f>(BV30-BV34-BV35-BV36-BV37)/3</f>
        <v>47399282.912402205</v>
      </c>
      <c r="BW32" s="461">
        <f>VLOOKUP($A32,$DA:$EN,19,0)</f>
        <v>1.0392115965017061</v>
      </c>
      <c r="BX32" s="177">
        <f>BX22*BW32</f>
        <v>2635630647.482398</v>
      </c>
      <c r="BY32" s="178">
        <v>1</v>
      </c>
      <c r="BZ32" s="488">
        <f>CA32/BX32</f>
        <v>1.76756172590408E-2</v>
      </c>
      <c r="CA32" s="491">
        <f>(CA30-CA34-CA35-CA36-CA37)/3</f>
        <v>46586398.56109675</v>
      </c>
      <c r="CB32" s="461">
        <f>VLOOKUP($A32,$DA:$EN,17,0)</f>
        <v>1.0170845565017061</v>
      </c>
      <c r="CC32" s="177">
        <f>CC22*CB32</f>
        <v>2579512427.710422</v>
      </c>
      <c r="CD32" s="178">
        <v>1</v>
      </c>
      <c r="CE32" s="481">
        <f>CF32/CC32</f>
        <v>2.4003102329355652E-2</v>
      </c>
      <c r="CF32" s="485">
        <f>CF22*CB32</f>
        <v>61916300.762177885</v>
      </c>
      <c r="CG32" s="461">
        <f>VLOOKUP($A32,$DA:$EN,18,0)</f>
        <v>1.0281480765017061</v>
      </c>
      <c r="CH32" s="177">
        <f>CH22*CG32</f>
        <v>2607571537.5964098</v>
      </c>
      <c r="CI32" s="178">
        <v>1</v>
      </c>
      <c r="CJ32" s="481">
        <f>CK32/CH32</f>
        <v>2.4003102329355656E-2</v>
      </c>
      <c r="CK32" s="485">
        <f>CK22*CG32</f>
        <v>62589806.448041894</v>
      </c>
      <c r="CL32" s="461">
        <f>VLOOKUP($A32,$DA:$EN,19,0)</f>
        <v>1.0392115965017061</v>
      </c>
      <c r="CM32" s="177">
        <f>CM22*CL32</f>
        <v>2635630647.482398</v>
      </c>
      <c r="CN32" s="178">
        <v>1</v>
      </c>
      <c r="CO32" s="481">
        <f>CP32/CM32</f>
        <v>2.4003102329355652E-2</v>
      </c>
      <c r="CP32" s="485">
        <f>CP22*CL32</f>
        <v>63263312.133905895</v>
      </c>
      <c r="DA32" s="1161">
        <v>2041</v>
      </c>
      <c r="DB32" s="370">
        <f t="shared" si="25"/>
        <v>2.839583693525924</v>
      </c>
      <c r="DC32" s="345">
        <f>'24.Makro_prognozes'!I25</f>
        <v>4.2560753601925905</v>
      </c>
      <c r="DD32" s="371">
        <f t="shared" si="26"/>
        <v>5.672567026859257</v>
      </c>
      <c r="DE32" s="381">
        <f t="shared" si="8"/>
        <v>3070</v>
      </c>
      <c r="DF32" s="346">
        <f t="shared" si="9"/>
        <v>2429</v>
      </c>
      <c r="DG32" s="382">
        <f t="shared" si="4"/>
        <v>1.0283958369352593</v>
      </c>
      <c r="DH32" s="347">
        <f t="shared" si="10"/>
        <v>3950</v>
      </c>
      <c r="DI32" s="348">
        <f t="shared" si="11"/>
        <v>3122</v>
      </c>
      <c r="DJ32" s="349">
        <f t="shared" si="5"/>
        <v>1.0425607536019259</v>
      </c>
      <c r="DK32" s="350">
        <f t="shared" si="12"/>
        <v>5061</v>
      </c>
      <c r="DL32" s="351">
        <f t="shared" si="13"/>
        <v>4004</v>
      </c>
      <c r="DM32" s="352">
        <f t="shared" si="6"/>
        <v>1.0567256702685925</v>
      </c>
      <c r="DN32" s="353">
        <f t="shared" si="14"/>
        <v>1.0147658352063349</v>
      </c>
      <c r="DO32" s="354">
        <f t="shared" si="15"/>
        <v>1.0221315918730014</v>
      </c>
      <c r="DP32" s="352">
        <f t="shared" si="16"/>
        <v>1.0294973485396681</v>
      </c>
      <c r="DQ32" s="353">
        <f t="shared" si="17"/>
        <v>1.0147658352063349</v>
      </c>
      <c r="DR32" s="354">
        <f t="shared" si="18"/>
        <v>1.0221315918730014</v>
      </c>
      <c r="DS32" s="352">
        <f t="shared" si="19"/>
        <v>1.0294973485396681</v>
      </c>
      <c r="DT32" s="353">
        <f t="shared" si="20"/>
        <v>1.0175507731281053</v>
      </c>
      <c r="DU32" s="354">
        <f t="shared" si="21"/>
        <v>1.0315663120750693</v>
      </c>
      <c r="DV32" s="352">
        <f t="shared" si="22"/>
        <v>1.0455818510220334</v>
      </c>
      <c r="DW32" s="1131">
        <f>ROUND('24.Makro_prognozes'!K25,3)</f>
        <v>709.23199999999997</v>
      </c>
      <c r="DX32" s="394">
        <f t="shared" si="0"/>
        <v>709232</v>
      </c>
      <c r="DY32" s="1213">
        <f>'24.Makro_prognozes'!M25</f>
        <v>537.14769999999999</v>
      </c>
      <c r="DZ32" s="397">
        <f t="shared" si="1"/>
        <v>537147.69999999995</v>
      </c>
      <c r="EA32" s="279"/>
      <c r="EB32" s="279"/>
      <c r="EC32" s="279"/>
      <c r="ED32" s="279"/>
      <c r="EE32" s="407">
        <f t="shared" ref="EE32:EH35" si="30">EE31-((EE$31-EE$36)/5)</f>
        <v>15711.8</v>
      </c>
      <c r="EF32" s="357">
        <f t="shared" si="30"/>
        <v>428.8</v>
      </c>
      <c r="EG32" s="357">
        <f t="shared" si="30"/>
        <v>6056.2</v>
      </c>
      <c r="EH32" s="357">
        <f t="shared" si="30"/>
        <v>9896.6</v>
      </c>
      <c r="EI32" s="357"/>
      <c r="EJ32" s="408">
        <f>EJ31-((EJ$31-EJ$36)/5)</f>
        <v>230</v>
      </c>
      <c r="EK32" s="355">
        <f t="shared" si="7"/>
        <v>1028.72935101231</v>
      </c>
      <c r="EL32" s="417">
        <f t="shared" ref="EL32:EN35" si="31">(EL$36-EL$31)/5+EL31</f>
        <v>737290466.23761988</v>
      </c>
      <c r="EM32" s="358">
        <f t="shared" si="31"/>
        <v>0</v>
      </c>
      <c r="EN32" s="358">
        <f t="shared" si="31"/>
        <v>0</v>
      </c>
    </row>
    <row r="33" spans="1:144" ht="31.5" outlineLevel="1" x14ac:dyDescent="0.25">
      <c r="A33" s="174">
        <f>A32</f>
        <v>2025</v>
      </c>
      <c r="B33" s="175">
        <f t="shared" si="29"/>
        <v>0</v>
      </c>
      <c r="C33" s="175">
        <f t="shared" si="29"/>
        <v>0</v>
      </c>
      <c r="D33" s="176" t="str">
        <f t="shared" si="23"/>
        <v>Valsts sociālās apdrošināšanas speciālais  budžets</v>
      </c>
      <c r="E33" s="461">
        <f>VLOOKUP($A33,$DA:$EN,20,0)</f>
        <v>1.0152030242914478</v>
      </c>
      <c r="F33" s="177">
        <f>F23*E33</f>
        <v>5080544665.1913652</v>
      </c>
      <c r="G33" s="178">
        <v>1</v>
      </c>
      <c r="H33" s="481">
        <v>0</v>
      </c>
      <c r="I33" s="485">
        <f>E33*F33*G33*H33</f>
        <v>0</v>
      </c>
      <c r="J33" s="461">
        <f>VLOOKUP($A33,$DA:$EN,21,0)</f>
        <v>1.0361154091800893</v>
      </c>
      <c r="K33" s="177">
        <f>K23*J33</f>
        <v>5185199894.6776733</v>
      </c>
      <c r="L33" s="178">
        <v>1</v>
      </c>
      <c r="M33" s="481">
        <v>0</v>
      </c>
      <c r="N33" s="485">
        <f>J33*K33*L33*M33</f>
        <v>0</v>
      </c>
      <c r="O33" s="461">
        <f>VLOOKUP($A33,$DA:$EN,22,0)</f>
        <v>1.0570277940687307</v>
      </c>
      <c r="P33" s="177">
        <f>P23*O33</f>
        <v>5289855124.1639824</v>
      </c>
      <c r="Q33" s="178">
        <v>1</v>
      </c>
      <c r="R33" s="481">
        <v>0</v>
      </c>
      <c r="S33" s="485">
        <f>O33*P33*Q33*R33</f>
        <v>0</v>
      </c>
      <c r="T33" s="461">
        <f>VLOOKUP($A33,$DA:$EN,20,0)</f>
        <v>1.0152030242914478</v>
      </c>
      <c r="U33" s="177">
        <f>U23*T33</f>
        <v>5080544665.1913652</v>
      </c>
      <c r="V33" s="178">
        <v>1</v>
      </c>
      <c r="W33" s="481">
        <v>0</v>
      </c>
      <c r="X33" s="485">
        <f>T33*U33*V33*W33</f>
        <v>0</v>
      </c>
      <c r="Y33" s="461">
        <f>VLOOKUP($A33,$DA:$EN,21,0)</f>
        <v>1.0361154091800893</v>
      </c>
      <c r="Z33" s="177">
        <f>Z23*Y33</f>
        <v>5185199894.6776733</v>
      </c>
      <c r="AA33" s="178">
        <v>1</v>
      </c>
      <c r="AB33" s="481">
        <v>0</v>
      </c>
      <c r="AC33" s="485">
        <f>Y33*Z33*AA33*AB33</f>
        <v>0</v>
      </c>
      <c r="AD33" s="461">
        <f>VLOOKUP($A33,$DA:$EN,22,0)</f>
        <v>1.0570277940687307</v>
      </c>
      <c r="AE33" s="177">
        <f>AE23*AD33</f>
        <v>5289855124.1639824</v>
      </c>
      <c r="AF33" s="178">
        <v>1</v>
      </c>
      <c r="AG33" s="481">
        <v>0</v>
      </c>
      <c r="AH33" s="485">
        <f>AD33*AE33*AF33*AG33</f>
        <v>0</v>
      </c>
      <c r="AI33" s="461">
        <f>VLOOKUP($A33,$DA:$EN,20,0)</f>
        <v>1.0152030242914478</v>
      </c>
      <c r="AJ33" s="177">
        <f>AJ23*AI33</f>
        <v>5080544665.1913652</v>
      </c>
      <c r="AK33" s="178">
        <v>1</v>
      </c>
      <c r="AL33" s="481">
        <v>0</v>
      </c>
      <c r="AM33" s="485">
        <f>AI33*AJ33*AK33*AL33</f>
        <v>0</v>
      </c>
      <c r="AN33" s="506">
        <f>VLOOKUP($A33,$DA:$EN,21,0)</f>
        <v>1.0361154091800893</v>
      </c>
      <c r="AO33" s="177">
        <f>AO23*AN33</f>
        <v>5185199894.6776733</v>
      </c>
      <c r="AP33" s="178">
        <v>1</v>
      </c>
      <c r="AQ33" s="481">
        <v>0</v>
      </c>
      <c r="AR33" s="485">
        <f>AN33*AO33*AP33*AQ33</f>
        <v>0</v>
      </c>
      <c r="AS33" s="461">
        <f>VLOOKUP($A33,$DA:$EN,22,0)</f>
        <v>1.0570277940687307</v>
      </c>
      <c r="AT33" s="177">
        <f>AT23*AS33</f>
        <v>5289855124.1639824</v>
      </c>
      <c r="AU33" s="178">
        <v>1</v>
      </c>
      <c r="AV33" s="481">
        <v>0</v>
      </c>
      <c r="AW33" s="485">
        <f>AS33*AT33*AU33*AV33</f>
        <v>0</v>
      </c>
      <c r="AX33" s="461">
        <f>VLOOKUP($A33,$DA:$EN,20,0)</f>
        <v>1.0152030242914478</v>
      </c>
      <c r="AY33" s="177">
        <f>AY23*AX33</f>
        <v>5080544665.1913652</v>
      </c>
      <c r="AZ33" s="178">
        <v>1</v>
      </c>
      <c r="BA33" s="488">
        <v>5.0000000000000001E-3</v>
      </c>
      <c r="BB33" s="491">
        <f>AX33*AY33*AZ33*BA33</f>
        <v>25788921.545750275</v>
      </c>
      <c r="BC33" s="493">
        <f>VLOOKUP($A33,$DA:$EN,21,0)</f>
        <v>1.0361154091800893</v>
      </c>
      <c r="BD33" s="177">
        <f>BD23*BC33</f>
        <v>5185199894.6776733</v>
      </c>
      <c r="BE33" s="178">
        <v>1</v>
      </c>
      <c r="BF33" s="488">
        <v>5.0000000000000001E-3</v>
      </c>
      <c r="BG33" s="491">
        <f>BC33*BD33*BE33*BF33</f>
        <v>26862327.552772567</v>
      </c>
      <c r="BH33" s="461">
        <f>VLOOKUP($A33,$DA:$EN,22,0)</f>
        <v>1.0570277940687307</v>
      </c>
      <c r="BI33" s="177">
        <f>BI23*BH33</f>
        <v>5289855124.1639824</v>
      </c>
      <c r="BJ33" s="178">
        <v>1</v>
      </c>
      <c r="BK33" s="488">
        <v>5.0000000000000001E-3</v>
      </c>
      <c r="BL33" s="491">
        <f>BH33*BI33*BJ33*BK33</f>
        <v>27957619.464191131</v>
      </c>
      <c r="BM33" s="461">
        <f>VLOOKUP($A33,$DA:$EN,20,0)</f>
        <v>1.0152030242914478</v>
      </c>
      <c r="BN33" s="177">
        <f>BN23*BM33</f>
        <v>5080544665.1913652</v>
      </c>
      <c r="BO33" s="178">
        <v>1</v>
      </c>
      <c r="BP33" s="488">
        <f>BQ33/BN33</f>
        <v>9.4885472341358721E-3</v>
      </c>
      <c r="BQ33" s="491">
        <f>BQ30-BQ31-BQ32-BQ34-BQ35-BQ36-BQ37</f>
        <v>48206988.03080529</v>
      </c>
      <c r="BR33" s="461">
        <f>VLOOKUP($A33,$DA:$EN,21,0)</f>
        <v>1.0361154091800893</v>
      </c>
      <c r="BS33" s="177">
        <f>BS23*BR33</f>
        <v>5185199894.6776733</v>
      </c>
      <c r="BT33" s="178">
        <v>1</v>
      </c>
      <c r="BU33" s="488">
        <f>BV33/BS33</f>
        <v>9.1412643437440017E-3</v>
      </c>
      <c r="BV33" s="491">
        <f>BV30-BV31-BV32-BV34-BV35-BV36-BV37</f>
        <v>47399282.912402168</v>
      </c>
      <c r="BW33" s="461">
        <f>VLOOKUP($A33,$DA:$EN,22,0)</f>
        <v>1.0570277940687307</v>
      </c>
      <c r="BX33" s="177">
        <f>BX23*BW33</f>
        <v>5289855124.1639824</v>
      </c>
      <c r="BY33" s="178">
        <v>1</v>
      </c>
      <c r="BZ33" s="488">
        <f>CA33/BX33</f>
        <v>8.8067437515047895E-3</v>
      </c>
      <c r="CA33" s="491">
        <f>CA30-CA31-CA32-CA34-CA35-CA36-CA37</f>
        <v>46586398.561096743</v>
      </c>
      <c r="CB33" s="461">
        <f>VLOOKUP($A33,$DA:$EN,20,0)</f>
        <v>1.0152030242914478</v>
      </c>
      <c r="CC33" s="177">
        <f>CC23*CB33</f>
        <v>5080544665.1913652</v>
      </c>
      <c r="CD33" s="178">
        <v>1</v>
      </c>
      <c r="CE33" s="481">
        <v>0</v>
      </c>
      <c r="CF33" s="485">
        <f>CB33*CC33*CD33*CE33</f>
        <v>0</v>
      </c>
      <c r="CG33" s="461">
        <f>VLOOKUP($A33,$DA:$EN,21,0)</f>
        <v>1.0361154091800893</v>
      </c>
      <c r="CH33" s="177">
        <f>CH23*CG33</f>
        <v>5185199894.6776733</v>
      </c>
      <c r="CI33" s="178">
        <v>1</v>
      </c>
      <c r="CJ33" s="481">
        <v>0</v>
      </c>
      <c r="CK33" s="485">
        <f>CG33*CH33*CI33*CJ33</f>
        <v>0</v>
      </c>
      <c r="CL33" s="461">
        <f>VLOOKUP($A33,$DA:$EN,22,0)</f>
        <v>1.0570277940687307</v>
      </c>
      <c r="CM33" s="177">
        <f>CM23*CL33</f>
        <v>5289855124.1639824</v>
      </c>
      <c r="CN33" s="178">
        <v>1</v>
      </c>
      <c r="CO33" s="481">
        <v>0</v>
      </c>
      <c r="CP33" s="485">
        <f>CL33*CM33*CN33*CO33</f>
        <v>0</v>
      </c>
      <c r="DA33" s="1161">
        <v>2042</v>
      </c>
      <c r="DB33" s="370">
        <f t="shared" si="25"/>
        <v>2.8027041313441998</v>
      </c>
      <c r="DC33" s="345">
        <f>'24.Makro_prognozes'!I26</f>
        <v>4.2191957980108663</v>
      </c>
      <c r="DD33" s="371">
        <f t="shared" si="26"/>
        <v>5.6356874646775328</v>
      </c>
      <c r="DE33" s="381">
        <f t="shared" si="8"/>
        <v>3156</v>
      </c>
      <c r="DF33" s="346">
        <f t="shared" si="9"/>
        <v>2497</v>
      </c>
      <c r="DG33" s="382">
        <f t="shared" si="4"/>
        <v>1.028027041313442</v>
      </c>
      <c r="DH33" s="347">
        <f t="shared" si="10"/>
        <v>4117</v>
      </c>
      <c r="DI33" s="348">
        <f t="shared" si="11"/>
        <v>3254</v>
      </c>
      <c r="DJ33" s="349">
        <f t="shared" si="5"/>
        <v>1.0421919579801087</v>
      </c>
      <c r="DK33" s="350">
        <f t="shared" si="12"/>
        <v>5346</v>
      </c>
      <c r="DL33" s="351">
        <f t="shared" si="13"/>
        <v>4230</v>
      </c>
      <c r="DM33" s="352">
        <f t="shared" si="6"/>
        <v>1.0563568746467753</v>
      </c>
      <c r="DN33" s="353">
        <f t="shared" si="14"/>
        <v>1.0145740614829899</v>
      </c>
      <c r="DO33" s="354">
        <f t="shared" si="15"/>
        <v>1.0219398181496564</v>
      </c>
      <c r="DP33" s="352">
        <f t="shared" si="16"/>
        <v>1.0293055748163231</v>
      </c>
      <c r="DQ33" s="353">
        <f t="shared" si="17"/>
        <v>1.0145740614829899</v>
      </c>
      <c r="DR33" s="354">
        <f t="shared" si="18"/>
        <v>1.0219398181496564</v>
      </c>
      <c r="DS33" s="352">
        <f t="shared" si="19"/>
        <v>1.0293055748163231</v>
      </c>
      <c r="DT33" s="353">
        <f t="shared" si="20"/>
        <v>1.0163571706510712</v>
      </c>
      <c r="DU33" s="354">
        <f t="shared" si="21"/>
        <v>1.0303612912114097</v>
      </c>
      <c r="DV33" s="352">
        <f t="shared" si="22"/>
        <v>1.0443654117717482</v>
      </c>
      <c r="DW33" s="1131">
        <f>ROUND('24.Makro_prognozes'!K26,3)</f>
        <v>701.18100000000004</v>
      </c>
      <c r="DX33" s="394">
        <f t="shared" si="0"/>
        <v>701181</v>
      </c>
      <c r="DY33" s="1213">
        <f>'24.Makro_prognozes'!M26</f>
        <v>536.22839999999997</v>
      </c>
      <c r="DZ33" s="397">
        <f t="shared" si="1"/>
        <v>536228.39999999991</v>
      </c>
      <c r="EA33" s="279"/>
      <c r="EB33" s="279"/>
      <c r="EC33" s="279"/>
      <c r="ED33" s="279"/>
      <c r="EE33" s="407">
        <f t="shared" si="30"/>
        <v>15585.599999999999</v>
      </c>
      <c r="EF33" s="357">
        <f t="shared" si="30"/>
        <v>425.6</v>
      </c>
      <c r="EG33" s="357">
        <f t="shared" si="30"/>
        <v>6007.4</v>
      </c>
      <c r="EH33" s="357">
        <f t="shared" si="30"/>
        <v>9817.2000000000007</v>
      </c>
      <c r="EI33" s="357"/>
      <c r="EJ33" s="408">
        <f>EJ32-((EJ$31-EJ$36)/5)</f>
        <v>228</v>
      </c>
      <c r="EK33" s="355">
        <f t="shared" si="7"/>
        <v>1051.299485898734</v>
      </c>
      <c r="EL33" s="417">
        <f t="shared" si="31"/>
        <v>787406082.23652911</v>
      </c>
      <c r="EM33" s="358">
        <f t="shared" si="31"/>
        <v>0</v>
      </c>
      <c r="EN33" s="358">
        <f t="shared" si="31"/>
        <v>0</v>
      </c>
    </row>
    <row r="34" spans="1:144" s="173" customFormat="1" ht="18.75" outlineLevel="1" x14ac:dyDescent="0.25">
      <c r="A34" s="174">
        <f>A33</f>
        <v>2025</v>
      </c>
      <c r="B34" s="175" t="str">
        <f t="shared" si="29"/>
        <v>Versija, lai "iedarbinātu"  potenciālo obligāto apdrošināšanu</v>
      </c>
      <c r="C34" s="175" t="str">
        <f t="shared" si="29"/>
        <v>Obligātās iemaksa (ieturējums no darba algas)</v>
      </c>
      <c r="D34" s="176" t="str">
        <f t="shared" si="23"/>
        <v>ISA obligātā apdrošināšana</v>
      </c>
      <c r="E34" s="461">
        <f>VLOOKUP($A34,$DA:$EN,7,0)</f>
        <v>1.0328549163494347</v>
      </c>
      <c r="F34" s="188">
        <f>VLOOKUP($A34,$DA:$EN,6,0)</f>
        <v>1431</v>
      </c>
      <c r="G34" s="189">
        <f>VLOOKUP($A34,$DA:$EN,24,0)</f>
        <v>868265</v>
      </c>
      <c r="H34" s="489">
        <v>0</v>
      </c>
      <c r="I34" s="485">
        <f>H34*G34*F34*12</f>
        <v>0</v>
      </c>
      <c r="J34" s="461">
        <f>VLOOKUP($A34,$DA:$EN,10,0)</f>
        <v>1.0541309163494348</v>
      </c>
      <c r="K34" s="188">
        <f>VLOOKUP($A34,$DA:$EN,9,0)</f>
        <v>1460</v>
      </c>
      <c r="L34" s="189">
        <f>VLOOKUP($A34,$DA:$EN,24,0)</f>
        <v>868265</v>
      </c>
      <c r="M34" s="489">
        <v>0</v>
      </c>
      <c r="N34" s="485">
        <f>M34*L34*K34*12</f>
        <v>0</v>
      </c>
      <c r="O34" s="461">
        <f>VLOOKUP($A34,$DA:$EN,13,0)</f>
        <v>1.0754069163494349</v>
      </c>
      <c r="P34" s="188">
        <f>VLOOKUP($A34,$DA:$EN,12,0)</f>
        <v>1489</v>
      </c>
      <c r="Q34" s="189">
        <f>VLOOKUP($A34,$DA:$EN,24,0)</f>
        <v>868265</v>
      </c>
      <c r="R34" s="489">
        <v>0</v>
      </c>
      <c r="S34" s="485">
        <f>R34*Q34*P34*12</f>
        <v>0</v>
      </c>
      <c r="T34" s="461">
        <f>VLOOKUP($A34,$DA:$EN,7,0)</f>
        <v>1.0328549163494347</v>
      </c>
      <c r="U34" s="188">
        <f>VLOOKUP($A34,$DA:$EN,6,0)</f>
        <v>1431</v>
      </c>
      <c r="V34" s="189">
        <f>VLOOKUP($A34,$DA:$EN,24,0)</f>
        <v>868265</v>
      </c>
      <c r="W34" s="496">
        <f>X34/(V34*U34*12)</f>
        <v>3.8285233713273095E-4</v>
      </c>
      <c r="X34" s="486">
        <f>X30-X31-X32-X33-X35-X36-X37</f>
        <v>5708269.6094434559</v>
      </c>
      <c r="Y34" s="461">
        <f>VLOOKUP($A34,$DA:$EN,10,0)</f>
        <v>1.0541309163494348</v>
      </c>
      <c r="Z34" s="188">
        <f>VLOOKUP($A34,$DA:$EN,9,0)</f>
        <v>1460</v>
      </c>
      <c r="AA34" s="189">
        <f>VLOOKUP($A34,$DA:$EN,24,0)</f>
        <v>868265</v>
      </c>
      <c r="AB34" s="496">
        <f>AC34/(AA34*Z34*12)</f>
        <v>2.1595803638914919E-4</v>
      </c>
      <c r="AC34" s="486">
        <f>AC30-AC31-AC32-AC33-AC35-AC36-AC37</f>
        <v>3285154.2542342395</v>
      </c>
      <c r="AD34" s="461">
        <f>VLOOKUP($A34,$DA:$EN,13,0)</f>
        <v>1.0754069163494349</v>
      </c>
      <c r="AE34" s="188">
        <f>VLOOKUP($A34,$DA:$EN,12,0)</f>
        <v>1489</v>
      </c>
      <c r="AF34" s="189">
        <f>VLOOKUP($A34,$DA:$EN,24,0)</f>
        <v>868265</v>
      </c>
      <c r="AG34" s="496">
        <f>AH34/(AF34*AE34*12)</f>
        <v>5.4563138048710314E-5</v>
      </c>
      <c r="AH34" s="486">
        <f>AH30-AH31-AH32-AH33-AH35-AH36-AH37</f>
        <v>846501.20031790435</v>
      </c>
      <c r="AI34" s="461">
        <f>VLOOKUP($A34,$DA:$EN,7,0)</f>
        <v>1.0328549163494347</v>
      </c>
      <c r="AJ34" s="188">
        <f>VLOOKUP($A34,$DA:$EN,6,0)</f>
        <v>1431</v>
      </c>
      <c r="AK34" s="189">
        <f>VLOOKUP($A34,$DA:$EN,24,0)</f>
        <v>868265</v>
      </c>
      <c r="AL34" s="496">
        <f>AM34/(AK34*AJ34*12)</f>
        <v>9.6996949845486475E-3</v>
      </c>
      <c r="AM34" s="486">
        <f>AM30-AM31-AM32-AM33-AM35-AM36-AM37</f>
        <v>144620964.09241581</v>
      </c>
      <c r="AN34" s="506">
        <f>VLOOKUP($A34,$DA:$EN,10,0)</f>
        <v>1.0541309163494348</v>
      </c>
      <c r="AO34" s="188">
        <f>VLOOKUP($A34,$DA:$EN,9,0)</f>
        <v>1460</v>
      </c>
      <c r="AP34" s="189">
        <f>VLOOKUP($A34,$DA:$EN,24,0)</f>
        <v>868265</v>
      </c>
      <c r="AQ34" s="496">
        <f>AR34/(AP34*AO34*12)</f>
        <v>9.3477401106714635E-3</v>
      </c>
      <c r="AR34" s="486">
        <f>AR30-AR31-AR32-AR33-AR35-AR36-AR37</f>
        <v>142197848.73720661</v>
      </c>
      <c r="AS34" s="461">
        <f>VLOOKUP($A34,$DA:$EN,13,0)</f>
        <v>1.0754069163494349</v>
      </c>
      <c r="AT34" s="188">
        <f>VLOOKUP($A34,$DA:$EN,12,0)</f>
        <v>1489</v>
      </c>
      <c r="AU34" s="189">
        <f>VLOOKUP($A34,$DA:$EN,24,0)</f>
        <v>868265</v>
      </c>
      <c r="AV34" s="496">
        <f>AW34/(AU34*AT34*12)</f>
        <v>9.008493177304705E-3</v>
      </c>
      <c r="AW34" s="486">
        <f>AW30-AW31-AW32-AW33-AW35-AW36-AW37</f>
        <v>139759195.68329024</v>
      </c>
      <c r="AX34" s="461">
        <f>VLOOKUP($A34,$DA:$EN,7,0)</f>
        <v>1.0328549163494347</v>
      </c>
      <c r="AY34" s="188">
        <f>VLOOKUP($A34,$DA:$EN,6,0)</f>
        <v>1431</v>
      </c>
      <c r="AZ34" s="189">
        <f>VLOOKUP($A34,$DA:$EN,24,0)</f>
        <v>868265</v>
      </c>
      <c r="BA34" s="489">
        <v>0</v>
      </c>
      <c r="BB34" s="485">
        <f>BA34*AZ34*AY34*12</f>
        <v>0</v>
      </c>
      <c r="BC34" s="493">
        <f>VLOOKUP($A34,$DA:$EN,10,0)</f>
        <v>1.0541309163494348</v>
      </c>
      <c r="BD34" s="188">
        <f>VLOOKUP($A34,$DA:$EN,9,0)</f>
        <v>1460</v>
      </c>
      <c r="BE34" s="189">
        <f>VLOOKUP($A34,$DA:$EN,24,0)</f>
        <v>868265</v>
      </c>
      <c r="BF34" s="489">
        <v>0</v>
      </c>
      <c r="BG34" s="485">
        <f>BF34*BE34*BD34*12</f>
        <v>0</v>
      </c>
      <c r="BH34" s="461">
        <f>VLOOKUP($A34,$DA:$EN,13,0)</f>
        <v>1.0754069163494349</v>
      </c>
      <c r="BI34" s="188">
        <f>VLOOKUP($A34,$DA:$EN,12,0)</f>
        <v>1489</v>
      </c>
      <c r="BJ34" s="189">
        <f>VLOOKUP($A34,$DA:$EN,24,0)</f>
        <v>868265</v>
      </c>
      <c r="BK34" s="489">
        <v>0</v>
      </c>
      <c r="BL34" s="485">
        <f>BK34*BJ34*BI34*12</f>
        <v>0</v>
      </c>
      <c r="BM34" s="461">
        <f>VLOOKUP($A34,$DA:$EN,7,0)</f>
        <v>1.0328549163494347</v>
      </c>
      <c r="BN34" s="188">
        <f>VLOOKUP($A34,$DA:$EN,6,0)</f>
        <v>1431</v>
      </c>
      <c r="BO34" s="189">
        <f>VLOOKUP($A34,$DA:$EN,24,0)</f>
        <v>868265</v>
      </c>
      <c r="BP34" s="489">
        <v>0</v>
      </c>
      <c r="BQ34" s="485">
        <f>BP34*BO34*BN34*12</f>
        <v>0</v>
      </c>
      <c r="BR34" s="461">
        <f>VLOOKUP($A34,$DA:$EN,10,0)</f>
        <v>1.0541309163494348</v>
      </c>
      <c r="BS34" s="188">
        <f>VLOOKUP($A34,$DA:$EN,9,0)</f>
        <v>1460</v>
      </c>
      <c r="BT34" s="189">
        <f>VLOOKUP($A34,$DA:$EN,24,0)</f>
        <v>868265</v>
      </c>
      <c r="BU34" s="489">
        <v>0</v>
      </c>
      <c r="BV34" s="485">
        <f>BU34*BT34*BS34*12</f>
        <v>0</v>
      </c>
      <c r="BW34" s="461">
        <f>VLOOKUP($A34,$DA:$EN,13,0)</f>
        <v>1.0754069163494349</v>
      </c>
      <c r="BX34" s="188">
        <f>VLOOKUP($A34,$DA:$EN,12,0)</f>
        <v>1489</v>
      </c>
      <c r="BY34" s="189">
        <f>VLOOKUP($A34,$DA:$EN,24,0)</f>
        <v>868265</v>
      </c>
      <c r="BZ34" s="489">
        <v>0</v>
      </c>
      <c r="CA34" s="485">
        <f>BZ34*BY34*BX34*12</f>
        <v>0</v>
      </c>
      <c r="CB34" s="461">
        <f>VLOOKUP($A34,$DA:$EN,7,0)</f>
        <v>1.0328549163494347</v>
      </c>
      <c r="CC34" s="188">
        <f>VLOOKUP($A34,$DA:$EN,6,0)</f>
        <v>1431</v>
      </c>
      <c r="CD34" s="189">
        <f>VLOOKUP($A34,$DA:$EN,24,0)</f>
        <v>868265</v>
      </c>
      <c r="CE34" s="482">
        <f>(CF34+CF37)/(CD34*CC34*12)</f>
        <v>9.4130337586792651E-4</v>
      </c>
      <c r="CF34" s="486">
        <f>CF30-CF31-CF32-CF33-CF35-CF36-CF37</f>
        <v>9935053.60403689</v>
      </c>
      <c r="CG34" s="461">
        <f>VLOOKUP($A34,$DA:$EN,10,0)</f>
        <v>1.0541309163494348</v>
      </c>
      <c r="CH34" s="188">
        <f>VLOOKUP($A34,$DA:$EN,9,0)</f>
        <v>1460</v>
      </c>
      <c r="CI34" s="189">
        <f>VLOOKUP($A34,$DA:$EN,24,0)</f>
        <v>868265</v>
      </c>
      <c r="CJ34" s="482">
        <f>(CK34+CK37)/(CI34*CH34*12)</f>
        <v>6.6700640984964157E-4</v>
      </c>
      <c r="CK34" s="486">
        <f>CK30-CK31-CK32-CK33-CK35-CK36-CK37</f>
        <v>6046868.0588607267</v>
      </c>
      <c r="CL34" s="461">
        <f>VLOOKUP($A34,$DA:$EN,13,0)</f>
        <v>1.0754069163494349</v>
      </c>
      <c r="CM34" s="188">
        <f>VLOOKUP($A34,$DA:$EN,12,0)</f>
        <v>1489</v>
      </c>
      <c r="CN34" s="189">
        <f>VLOOKUP($A34,$DA:$EN,24,0)</f>
        <v>868265</v>
      </c>
      <c r="CO34" s="482">
        <f>(CP34+CP37)/(CN34*CM34*12)</f>
        <v>4.023924288979908E-4</v>
      </c>
      <c r="CP34" s="486">
        <f>CP30-CP31-CP32-CP33-CP35-CP36-CP37</f>
        <v>2143144.8149775048</v>
      </c>
      <c r="CQ34" s="131"/>
      <c r="CZ34" s="131"/>
      <c r="DA34" s="1161">
        <v>2043</v>
      </c>
      <c r="DB34" s="370">
        <f t="shared" si="25"/>
        <v>2.7869001622702978</v>
      </c>
      <c r="DC34" s="345">
        <f>'24.Makro_prognozes'!I27</f>
        <v>4.2033918289369643</v>
      </c>
      <c r="DD34" s="371">
        <f t="shared" si="26"/>
        <v>5.6198834956036308</v>
      </c>
      <c r="DE34" s="381">
        <f t="shared" si="8"/>
        <v>3244</v>
      </c>
      <c r="DF34" s="346">
        <f t="shared" si="9"/>
        <v>2567</v>
      </c>
      <c r="DG34" s="382">
        <f t="shared" si="4"/>
        <v>1.027869001622703</v>
      </c>
      <c r="DH34" s="347">
        <f t="shared" si="10"/>
        <v>4290</v>
      </c>
      <c r="DI34" s="348">
        <f t="shared" si="11"/>
        <v>3391</v>
      </c>
      <c r="DJ34" s="349">
        <f t="shared" si="5"/>
        <v>1.0420339182893696</v>
      </c>
      <c r="DK34" s="350">
        <f t="shared" si="12"/>
        <v>5646</v>
      </c>
      <c r="DL34" s="351">
        <f t="shared" si="13"/>
        <v>4468</v>
      </c>
      <c r="DM34" s="352">
        <f t="shared" si="6"/>
        <v>1.0561988349560363</v>
      </c>
      <c r="DN34" s="353">
        <f t="shared" si="14"/>
        <v>1.0144918808438055</v>
      </c>
      <c r="DO34" s="354">
        <f t="shared" si="15"/>
        <v>1.0218576375104722</v>
      </c>
      <c r="DP34" s="352">
        <f t="shared" si="16"/>
        <v>1.0292233941771389</v>
      </c>
      <c r="DQ34" s="353">
        <f t="shared" si="17"/>
        <v>1.0144918808438055</v>
      </c>
      <c r="DR34" s="354">
        <f t="shared" si="18"/>
        <v>1.0218576375104722</v>
      </c>
      <c r="DS34" s="352">
        <f t="shared" si="19"/>
        <v>1.0292233941771389</v>
      </c>
      <c r="DT34" s="353">
        <f t="shared" si="20"/>
        <v>1.0158485307124727</v>
      </c>
      <c r="DU34" s="354">
        <f t="shared" si="21"/>
        <v>1.0298477949774534</v>
      </c>
      <c r="DV34" s="352">
        <f t="shared" si="22"/>
        <v>1.0438470592424338</v>
      </c>
      <c r="DW34" s="1131">
        <f>ROUND('24.Makro_prognozes'!K27,3)</f>
        <v>692.98099999999999</v>
      </c>
      <c r="DX34" s="394">
        <f t="shared" si="0"/>
        <v>692981</v>
      </c>
      <c r="DY34" s="1213">
        <f>'24.Makro_prognozes'!M27</f>
        <v>535.23620000000005</v>
      </c>
      <c r="DZ34" s="397">
        <f t="shared" si="1"/>
        <v>535236.20000000007</v>
      </c>
      <c r="EA34" s="279"/>
      <c r="EB34" s="279"/>
      <c r="EC34" s="279"/>
      <c r="ED34" s="279"/>
      <c r="EE34" s="407">
        <f t="shared" si="30"/>
        <v>15459.399999999998</v>
      </c>
      <c r="EF34" s="357">
        <f t="shared" si="30"/>
        <v>422.40000000000003</v>
      </c>
      <c r="EG34" s="357">
        <f t="shared" si="30"/>
        <v>5958.5999999999995</v>
      </c>
      <c r="EH34" s="357">
        <f t="shared" si="30"/>
        <v>9737.8000000000011</v>
      </c>
      <c r="EI34" s="357"/>
      <c r="EJ34" s="408">
        <f>EJ33-((EJ$31-EJ$36)/5)</f>
        <v>226</v>
      </c>
      <c r="EK34" s="355">
        <f t="shared" si="7"/>
        <v>1074.2784089764543</v>
      </c>
      <c r="EL34" s="417">
        <f t="shared" si="31"/>
        <v>837521698.23543835</v>
      </c>
      <c r="EM34" s="358">
        <f t="shared" si="31"/>
        <v>0</v>
      </c>
      <c r="EN34" s="358">
        <f t="shared" si="31"/>
        <v>0</v>
      </c>
    </row>
    <row r="35" spans="1:144" ht="31.5" outlineLevel="1" x14ac:dyDescent="0.25">
      <c r="A35" s="174">
        <f>A39</f>
        <v>2025</v>
      </c>
      <c r="B35" s="175" t="str">
        <f t="shared" si="29"/>
        <v>Pensijas daļa pakalpojuma finansēšanai - par aprūpi mājās</v>
      </c>
      <c r="C35" s="175" t="str">
        <f t="shared" si="29"/>
        <v>85% no piešķirtās vecuma pensijas apmēra</v>
      </c>
      <c r="D35" s="176" t="str">
        <f t="shared" si="23"/>
        <v>Klienta maksājums par ISA pakalpojumiem dzīves vietā</v>
      </c>
      <c r="E35" s="461">
        <f>VLOOKUP($A35,$DA:$EN,7,0)</f>
        <v>1.0328549163494347</v>
      </c>
      <c r="F35" s="195">
        <f>F25*E35</f>
        <v>228.32178584872261</v>
      </c>
      <c r="G35" s="189">
        <f>VLOOKUP($A35,$DA:$EN,31,0)</f>
        <v>17984</v>
      </c>
      <c r="H35" s="483">
        <v>0.85</v>
      </c>
      <c r="I35" s="485">
        <f>F35*G35*12</f>
        <v>49273667.960441127</v>
      </c>
      <c r="J35" s="461">
        <f>VLOOKUP($A35,$DA:$EN,10,0)</f>
        <v>1.0541309163494348</v>
      </c>
      <c r="K35" s="195">
        <f>K25*J35</f>
        <v>233.91323727534979</v>
      </c>
      <c r="L35" s="189">
        <f>VLOOKUP($A35,$DA:$EN,31,0)</f>
        <v>17984</v>
      </c>
      <c r="M35" s="483">
        <v>0.85</v>
      </c>
      <c r="N35" s="485">
        <f>K35*L35*12</f>
        <v>50480347.909918681</v>
      </c>
      <c r="O35" s="461">
        <f>VLOOKUP($A35,$DA:$EN,13,0)</f>
        <v>1.0754069163494349</v>
      </c>
      <c r="P35" s="195">
        <f>P25*O35</f>
        <v>239.54054266469299</v>
      </c>
      <c r="Q35" s="189">
        <f>VLOOKUP($A35,$DA:$EN,31,0)</f>
        <v>17984</v>
      </c>
      <c r="R35" s="483">
        <v>0.85</v>
      </c>
      <c r="S35" s="485">
        <f>P35*Q35*12</f>
        <v>51694765.43138206</v>
      </c>
      <c r="T35" s="461">
        <f>VLOOKUP($A35,$DA:$EN,7,0)</f>
        <v>1.0328549163494347</v>
      </c>
      <c r="U35" s="195">
        <f>U25*T35</f>
        <v>228.32178584872261</v>
      </c>
      <c r="V35" s="189">
        <f>VLOOKUP($A35,$DA:$EN,31,0)</f>
        <v>17984</v>
      </c>
      <c r="W35" s="483">
        <v>0.85</v>
      </c>
      <c r="X35" s="485">
        <f>U35*V35*12</f>
        <v>49273667.960441127</v>
      </c>
      <c r="Y35" s="461">
        <f>VLOOKUP($A35,$DA:$EN,10,0)</f>
        <v>1.0541309163494348</v>
      </c>
      <c r="Z35" s="195">
        <f>Z25*Y35</f>
        <v>233.91323727534979</v>
      </c>
      <c r="AA35" s="189">
        <f>VLOOKUP($A35,$DA:$EN,31,0)</f>
        <v>17984</v>
      </c>
      <c r="AB35" s="483">
        <v>0.85</v>
      </c>
      <c r="AC35" s="485">
        <f>Z35*AA35*12</f>
        <v>50480347.909918681</v>
      </c>
      <c r="AD35" s="461">
        <f>VLOOKUP($A35,$DA:$EN,13,0)</f>
        <v>1.0754069163494349</v>
      </c>
      <c r="AE35" s="195">
        <f>AE25*AD35</f>
        <v>239.54054266469299</v>
      </c>
      <c r="AF35" s="189">
        <f>VLOOKUP($A35,$DA:$EN,31,0)</f>
        <v>17984</v>
      </c>
      <c r="AG35" s="483">
        <v>0.85</v>
      </c>
      <c r="AH35" s="485">
        <f>AE35*AF35*12</f>
        <v>51694765.43138206</v>
      </c>
      <c r="AI35" s="461">
        <f>VLOOKUP($A35,$DA:$EN,7,0)</f>
        <v>1.0328549163494347</v>
      </c>
      <c r="AJ35" s="195">
        <f>AJ25*AI35</f>
        <v>228.32178584872261</v>
      </c>
      <c r="AK35" s="189">
        <f>VLOOKUP($A35,$DA:$EN,31,0)</f>
        <v>17984</v>
      </c>
      <c r="AL35" s="483">
        <v>0.85</v>
      </c>
      <c r="AM35" s="485">
        <f>AJ35*AK35*12</f>
        <v>49273667.960441127</v>
      </c>
      <c r="AN35" s="506">
        <f>VLOOKUP($A35,$DA:$EN,10,0)</f>
        <v>1.0541309163494348</v>
      </c>
      <c r="AO35" s="195">
        <f>AO25*AN35</f>
        <v>233.91323727534979</v>
      </c>
      <c r="AP35" s="189">
        <f>VLOOKUP($A35,$DA:$EN,31,0)</f>
        <v>17984</v>
      </c>
      <c r="AQ35" s="483">
        <v>0.85</v>
      </c>
      <c r="AR35" s="485">
        <f>AO35*AP35*12</f>
        <v>50480347.909918681</v>
      </c>
      <c r="AS35" s="461">
        <f>VLOOKUP($A35,$DA:$EN,13,0)</f>
        <v>1.0754069163494349</v>
      </c>
      <c r="AT35" s="195">
        <f>AT25*AS35</f>
        <v>239.54054266469299</v>
      </c>
      <c r="AU35" s="189">
        <f>VLOOKUP($A35,$DA:$EN,31,0)</f>
        <v>17984</v>
      </c>
      <c r="AV35" s="483">
        <v>0.85</v>
      </c>
      <c r="AW35" s="485">
        <f>AT35*AU35*12</f>
        <v>51694765.43138206</v>
      </c>
      <c r="AX35" s="461">
        <f>VLOOKUP($A35,$DA:$EN,7,0)</f>
        <v>1.0328549163494347</v>
      </c>
      <c r="AY35" s="195">
        <f>AY25*AX35</f>
        <v>228.32178584872261</v>
      </c>
      <c r="AZ35" s="189">
        <f>VLOOKUP($A35,$DA:$EN,31,0)</f>
        <v>17984</v>
      </c>
      <c r="BA35" s="483">
        <v>0.85</v>
      </c>
      <c r="BB35" s="485">
        <f>AY35*AZ35*12</f>
        <v>49273667.960441127</v>
      </c>
      <c r="BC35" s="493">
        <f>VLOOKUP($A35,$DA:$EN,10,0)</f>
        <v>1.0541309163494348</v>
      </c>
      <c r="BD35" s="195">
        <f>BD25*BC35</f>
        <v>233.91323727534979</v>
      </c>
      <c r="BE35" s="189">
        <f>VLOOKUP($A35,$DA:$EN,31,0)</f>
        <v>17984</v>
      </c>
      <c r="BF35" s="483">
        <v>0.85</v>
      </c>
      <c r="BG35" s="485">
        <f>BD35*BE35*12</f>
        <v>50480347.909918681</v>
      </c>
      <c r="BH35" s="461">
        <f>VLOOKUP($A35,$DA:$EN,13,0)</f>
        <v>1.0754069163494349</v>
      </c>
      <c r="BI35" s="195">
        <f>BI25*BH35</f>
        <v>239.54054266469299</v>
      </c>
      <c r="BJ35" s="189">
        <f>VLOOKUP($A35,$DA:$EN,31,0)</f>
        <v>17984</v>
      </c>
      <c r="BK35" s="483">
        <v>0.85</v>
      </c>
      <c r="BL35" s="485">
        <f>BI35*BJ35*12</f>
        <v>51694765.43138206</v>
      </c>
      <c r="BM35" s="461">
        <f>VLOOKUP($A35,$DA:$EN,7,0)</f>
        <v>1.0328549163494347</v>
      </c>
      <c r="BN35" s="195">
        <f>BN25*BM35</f>
        <v>228.32178584872261</v>
      </c>
      <c r="BO35" s="189">
        <f>VLOOKUP($A35,$DA:$EN,31,0)</f>
        <v>17984</v>
      </c>
      <c r="BP35" s="483">
        <v>0.85</v>
      </c>
      <c r="BQ35" s="485">
        <f>BN35*BO35*12</f>
        <v>49273667.960441127</v>
      </c>
      <c r="BR35" s="461">
        <f>VLOOKUP($A35,$DA:$EN,10,0)</f>
        <v>1.0541309163494348</v>
      </c>
      <c r="BS35" s="195">
        <f>BS25*BR35</f>
        <v>233.91323727534979</v>
      </c>
      <c r="BT35" s="189">
        <f>VLOOKUP($A35,$DA:$EN,31,0)</f>
        <v>17984</v>
      </c>
      <c r="BU35" s="483">
        <v>0.85</v>
      </c>
      <c r="BV35" s="485">
        <f>BS35*BT35*12</f>
        <v>50480347.909918681</v>
      </c>
      <c r="BW35" s="461">
        <f>VLOOKUP($A35,$DA:$EN,13,0)</f>
        <v>1.0754069163494349</v>
      </c>
      <c r="BX35" s="195">
        <f>BX25*BW35</f>
        <v>239.54054266469299</v>
      </c>
      <c r="BY35" s="189">
        <f>VLOOKUP($A35,$DA:$EN,31,0)</f>
        <v>17984</v>
      </c>
      <c r="BZ35" s="483">
        <v>0.85</v>
      </c>
      <c r="CA35" s="485">
        <f>BX35*BY35*12</f>
        <v>51694765.43138206</v>
      </c>
      <c r="CB35" s="461">
        <f>VLOOKUP($A35,$DA:$EN,7,0)</f>
        <v>1.0328549163494347</v>
      </c>
      <c r="CC35" s="195">
        <f>CC25*CB35</f>
        <v>228.32178584872261</v>
      </c>
      <c r="CD35" s="189">
        <f>VLOOKUP($A35,$DA:$EN,31,0)</f>
        <v>17984</v>
      </c>
      <c r="CE35" s="483">
        <v>0.85</v>
      </c>
      <c r="CF35" s="485">
        <f>CC35*CD35*12</f>
        <v>49273667.960441127</v>
      </c>
      <c r="CG35" s="461">
        <f>VLOOKUP($A35,$DA:$EN,10,0)</f>
        <v>1.0541309163494348</v>
      </c>
      <c r="CH35" s="195">
        <f>CH25*CG35</f>
        <v>233.91323727534979</v>
      </c>
      <c r="CI35" s="189">
        <f>VLOOKUP($A35,$DA:$EN,31,0)</f>
        <v>17984</v>
      </c>
      <c r="CJ35" s="483">
        <v>0.85</v>
      </c>
      <c r="CK35" s="485">
        <f>CH35*CI35*12</f>
        <v>50480347.909918681</v>
      </c>
      <c r="CL35" s="461">
        <f>VLOOKUP($A35,$DA:$EN,13,0)</f>
        <v>1.0754069163494349</v>
      </c>
      <c r="CM35" s="195">
        <f>CM25*CL35</f>
        <v>239.54054266469299</v>
      </c>
      <c r="CN35" s="189">
        <f>VLOOKUP($A35,$DA:$EN,31,0)</f>
        <v>17984</v>
      </c>
      <c r="CO35" s="483">
        <v>0.85</v>
      </c>
      <c r="CP35" s="485">
        <f>CM35*CN35*12</f>
        <v>51694765.43138206</v>
      </c>
      <c r="CZ35" s="173"/>
      <c r="DA35" s="1161">
        <v>2044</v>
      </c>
      <c r="DB35" s="370">
        <f t="shared" si="25"/>
        <v>2.7722988537693478</v>
      </c>
      <c r="DC35" s="345">
        <f>'24.Makro_prognozes'!I28</f>
        <v>4.1887905204360143</v>
      </c>
      <c r="DD35" s="371">
        <f t="shared" si="26"/>
        <v>5.6052821871026808</v>
      </c>
      <c r="DE35" s="381">
        <f t="shared" si="8"/>
        <v>3334</v>
      </c>
      <c r="DF35" s="346">
        <f t="shared" si="9"/>
        <v>2638</v>
      </c>
      <c r="DG35" s="382">
        <f t="shared" si="4"/>
        <v>1.0277229885376935</v>
      </c>
      <c r="DH35" s="347">
        <f t="shared" si="10"/>
        <v>4470</v>
      </c>
      <c r="DI35" s="348">
        <f t="shared" si="11"/>
        <v>3533</v>
      </c>
      <c r="DJ35" s="349">
        <f t="shared" si="5"/>
        <v>1.0418879052043601</v>
      </c>
      <c r="DK35" s="350">
        <f t="shared" si="12"/>
        <v>5962</v>
      </c>
      <c r="DL35" s="351">
        <f t="shared" si="13"/>
        <v>4718</v>
      </c>
      <c r="DM35" s="352">
        <f t="shared" si="6"/>
        <v>1.0560528218710268</v>
      </c>
      <c r="DN35" s="353">
        <f t="shared" si="14"/>
        <v>1.0144159540396007</v>
      </c>
      <c r="DO35" s="354">
        <f t="shared" si="15"/>
        <v>1.0217817107062672</v>
      </c>
      <c r="DP35" s="352">
        <f t="shared" si="16"/>
        <v>1.0291474673729339</v>
      </c>
      <c r="DQ35" s="353">
        <f t="shared" si="17"/>
        <v>1.0144159540396007</v>
      </c>
      <c r="DR35" s="354">
        <f t="shared" si="18"/>
        <v>1.0217817107062672</v>
      </c>
      <c r="DS35" s="352">
        <f t="shared" si="19"/>
        <v>1.0291474673729339</v>
      </c>
      <c r="DT35" s="353">
        <f t="shared" si="20"/>
        <v>1.0151675175782298</v>
      </c>
      <c r="DU35" s="354">
        <f t="shared" si="21"/>
        <v>1.0291593845011082</v>
      </c>
      <c r="DV35" s="352">
        <f t="shared" si="22"/>
        <v>1.0431512514239869</v>
      </c>
      <c r="DW35" s="1131">
        <f>ROUND('24.Makro_prognozes'!K28,3)</f>
        <v>684.51499999999999</v>
      </c>
      <c r="DX35" s="394">
        <f t="shared" si="0"/>
        <v>684515</v>
      </c>
      <c r="DY35" s="1213">
        <f>'24.Makro_prognozes'!M28</f>
        <v>534.49080000000004</v>
      </c>
      <c r="DZ35" s="397">
        <f t="shared" si="1"/>
        <v>534490.80000000005</v>
      </c>
      <c r="EA35" s="279"/>
      <c r="EB35" s="279"/>
      <c r="EC35" s="279"/>
      <c r="ED35" s="279"/>
      <c r="EE35" s="407">
        <f t="shared" si="30"/>
        <v>15333.199999999997</v>
      </c>
      <c r="EF35" s="357">
        <f t="shared" si="30"/>
        <v>419.20000000000005</v>
      </c>
      <c r="EG35" s="357">
        <f t="shared" si="30"/>
        <v>5909.7999999999993</v>
      </c>
      <c r="EH35" s="357">
        <f t="shared" si="30"/>
        <v>9658.4000000000015</v>
      </c>
      <c r="EI35" s="357"/>
      <c r="EJ35" s="408">
        <f>EJ34-((EJ$31-EJ$36)/5)</f>
        <v>224</v>
      </c>
      <c r="EK35" s="355">
        <f t="shared" si="7"/>
        <v>1097.6780304987685</v>
      </c>
      <c r="EL35" s="417">
        <f t="shared" si="31"/>
        <v>887637314.23434758</v>
      </c>
      <c r="EM35" s="358">
        <f t="shared" si="31"/>
        <v>0</v>
      </c>
      <c r="EN35" s="358">
        <f t="shared" si="31"/>
        <v>0</v>
      </c>
    </row>
    <row r="36" spans="1:144" ht="16.5" outlineLevel="1" thickBot="1" x14ac:dyDescent="0.3">
      <c r="A36" s="174">
        <f>A35</f>
        <v>2025</v>
      </c>
      <c r="B36" s="175" t="str">
        <f t="shared" si="29"/>
        <v>Pensijas daļa pakalpojuma finansēšanai - par uzturēšanos SAC</v>
      </c>
      <c r="C36" s="175" t="str">
        <f t="shared" si="29"/>
        <v>85% no piešķirtās vecuma pensijas apmēra</v>
      </c>
      <c r="D36" s="176" t="str">
        <f t="shared" si="23"/>
        <v>Klienta maksājums par ISA pakalpojumiem SAC</v>
      </c>
      <c r="E36" s="461">
        <f>VLOOKUP($A36,$DA:$EN,7,0)</f>
        <v>1.0328549163494347</v>
      </c>
      <c r="F36" s="195">
        <f>F26*E36</f>
        <v>353.91033302490342</v>
      </c>
      <c r="G36" s="189">
        <f>VLOOKUP($A36,$DA:$EN,34,0)</f>
        <v>11696</v>
      </c>
      <c r="H36" s="483">
        <v>0.85</v>
      </c>
      <c r="I36" s="485">
        <f>F36*G36*12</f>
        <v>49672023.06071125</v>
      </c>
      <c r="J36" s="461">
        <f>VLOOKUP($A36,$DA:$EN,10,0)</f>
        <v>1.0541309163494348</v>
      </c>
      <c r="K36" s="195">
        <f>K26*J36</f>
        <v>362.57736595447818</v>
      </c>
      <c r="L36" s="189">
        <f>VLOOKUP($A36,$DA:$EN,34,0)</f>
        <v>11696</v>
      </c>
      <c r="M36" s="483">
        <v>0.85</v>
      </c>
      <c r="N36" s="485">
        <f>K36*L36*12</f>
        <v>50888458.466442913</v>
      </c>
      <c r="O36" s="461">
        <f>VLOOKUP($A36,$DA:$EN,13,0)</f>
        <v>1.0754069163494349</v>
      </c>
      <c r="P36" s="195">
        <f>P26*O36</f>
        <v>371.29997434233832</v>
      </c>
      <c r="Q36" s="189">
        <f>VLOOKUP($A36,$DA:$EN,34,0)</f>
        <v>11696</v>
      </c>
      <c r="R36" s="483">
        <v>0.85</v>
      </c>
      <c r="S36" s="485">
        <f>P36*Q36*12</f>
        <v>52112693.998895869</v>
      </c>
      <c r="T36" s="461">
        <f>VLOOKUP($A36,$DA:$EN,7,0)</f>
        <v>1.0328549163494347</v>
      </c>
      <c r="U36" s="195">
        <f>U26*T36</f>
        <v>353.91033302490342</v>
      </c>
      <c r="V36" s="189">
        <f>VLOOKUP($A36,$DA:$EN,34,0)</f>
        <v>11696</v>
      </c>
      <c r="W36" s="483">
        <v>0.85</v>
      </c>
      <c r="X36" s="485">
        <f>U36*V36*12</f>
        <v>49672023.06071125</v>
      </c>
      <c r="Y36" s="461">
        <f>VLOOKUP($A36,$DA:$EN,10,0)</f>
        <v>1.0541309163494348</v>
      </c>
      <c r="Z36" s="195">
        <f>Z26*Y36</f>
        <v>362.57736595447818</v>
      </c>
      <c r="AA36" s="189">
        <f>VLOOKUP($A36,$DA:$EN,34,0)</f>
        <v>11696</v>
      </c>
      <c r="AB36" s="483">
        <v>0.85</v>
      </c>
      <c r="AC36" s="485">
        <f>Z36*AA36*12</f>
        <v>50888458.466442913</v>
      </c>
      <c r="AD36" s="461">
        <f>VLOOKUP($A36,$DA:$EN,13,0)</f>
        <v>1.0754069163494349</v>
      </c>
      <c r="AE36" s="195">
        <f>AE26*AD36</f>
        <v>371.29997434233832</v>
      </c>
      <c r="AF36" s="189">
        <f>VLOOKUP($A36,$DA:$EN,34,0)</f>
        <v>11696</v>
      </c>
      <c r="AG36" s="483">
        <v>0.85</v>
      </c>
      <c r="AH36" s="485">
        <f>AE36*AF36*12</f>
        <v>52112693.998895869</v>
      </c>
      <c r="AI36" s="461">
        <f>VLOOKUP($A36,$DA:$EN,7,0)</f>
        <v>1.0328549163494347</v>
      </c>
      <c r="AJ36" s="195">
        <f>AJ26*AI36</f>
        <v>353.91033302490342</v>
      </c>
      <c r="AK36" s="189">
        <f>VLOOKUP($A36,$DA:$EN,34,0)</f>
        <v>11696</v>
      </c>
      <c r="AL36" s="483">
        <v>0.85</v>
      </c>
      <c r="AM36" s="485">
        <f>AJ36*AK36*12</f>
        <v>49672023.06071125</v>
      </c>
      <c r="AN36" s="506">
        <f>VLOOKUP($A36,$DA:$EN,10,0)</f>
        <v>1.0541309163494348</v>
      </c>
      <c r="AO36" s="195">
        <f>AO26*AN36</f>
        <v>362.57736595447818</v>
      </c>
      <c r="AP36" s="189">
        <f>VLOOKUP($A36,$DA:$EN,34,0)</f>
        <v>11696</v>
      </c>
      <c r="AQ36" s="483">
        <v>0.85</v>
      </c>
      <c r="AR36" s="485">
        <f>AO36*AP36*12</f>
        <v>50888458.466442913</v>
      </c>
      <c r="AS36" s="461">
        <f>VLOOKUP($A36,$DA:$EN,13,0)</f>
        <v>1.0754069163494349</v>
      </c>
      <c r="AT36" s="195">
        <f>AT26*AS36</f>
        <v>371.29997434233832</v>
      </c>
      <c r="AU36" s="189">
        <f>VLOOKUP($A36,$DA:$EN,34,0)</f>
        <v>11696</v>
      </c>
      <c r="AV36" s="483">
        <v>0.85</v>
      </c>
      <c r="AW36" s="485">
        <f>AT36*AU36*12</f>
        <v>52112693.998895869</v>
      </c>
      <c r="AX36" s="461">
        <f>VLOOKUP($A36,$DA:$EN,7,0)</f>
        <v>1.0328549163494347</v>
      </c>
      <c r="AY36" s="195">
        <f>AY26*AX36</f>
        <v>353.91033302490342</v>
      </c>
      <c r="AZ36" s="189">
        <f>VLOOKUP($A36,$DA:$EN,34,0)</f>
        <v>11696</v>
      </c>
      <c r="BA36" s="483">
        <v>0.85</v>
      </c>
      <c r="BB36" s="485">
        <f>AY36*AZ36*12</f>
        <v>49672023.06071125</v>
      </c>
      <c r="BC36" s="493">
        <f>VLOOKUP($A36,$DA:$EN,10,0)</f>
        <v>1.0541309163494348</v>
      </c>
      <c r="BD36" s="195">
        <f>BD26*BC36</f>
        <v>362.57736595447818</v>
      </c>
      <c r="BE36" s="189">
        <f>VLOOKUP($A36,$DA:$EN,34,0)</f>
        <v>11696</v>
      </c>
      <c r="BF36" s="483">
        <v>0.85</v>
      </c>
      <c r="BG36" s="485">
        <f>BD36*BE36*12</f>
        <v>50888458.466442913</v>
      </c>
      <c r="BH36" s="461">
        <f>VLOOKUP($A36,$DA:$EN,13,0)</f>
        <v>1.0754069163494349</v>
      </c>
      <c r="BI36" s="195">
        <f>BI26*BH36</f>
        <v>371.29997434233832</v>
      </c>
      <c r="BJ36" s="189">
        <f>VLOOKUP($A36,$DA:$EN,34,0)</f>
        <v>11696</v>
      </c>
      <c r="BK36" s="483">
        <v>0.85</v>
      </c>
      <c r="BL36" s="485">
        <f>BI36*BJ36*12</f>
        <v>52112693.998895869</v>
      </c>
      <c r="BM36" s="461">
        <f>VLOOKUP($A36,$DA:$EN,7,0)</f>
        <v>1.0328549163494347</v>
      </c>
      <c r="BN36" s="195">
        <f>BN26*BM36</f>
        <v>353.91033302490342</v>
      </c>
      <c r="BO36" s="189">
        <f>VLOOKUP($A36,$DA:$EN,34,0)</f>
        <v>11696</v>
      </c>
      <c r="BP36" s="483">
        <v>0.85</v>
      </c>
      <c r="BQ36" s="485">
        <f>BN36*BO36*12</f>
        <v>49672023.06071125</v>
      </c>
      <c r="BR36" s="461">
        <f>VLOOKUP($A36,$DA:$EN,10,0)</f>
        <v>1.0541309163494348</v>
      </c>
      <c r="BS36" s="195">
        <f>BS26*BR36</f>
        <v>362.57736595447818</v>
      </c>
      <c r="BT36" s="189">
        <f>VLOOKUP($A36,$DA:$EN,34,0)</f>
        <v>11696</v>
      </c>
      <c r="BU36" s="483">
        <v>0.85</v>
      </c>
      <c r="BV36" s="485">
        <f>BS36*BT36*12</f>
        <v>50888458.466442913</v>
      </c>
      <c r="BW36" s="461">
        <f>VLOOKUP($A36,$DA:$EN,13,0)</f>
        <v>1.0754069163494349</v>
      </c>
      <c r="BX36" s="195">
        <f>BX26*BW36</f>
        <v>371.29997434233832</v>
      </c>
      <c r="BY36" s="189">
        <f>VLOOKUP($A36,$DA:$EN,34,0)</f>
        <v>11696</v>
      </c>
      <c r="BZ36" s="483">
        <v>0.85</v>
      </c>
      <c r="CA36" s="485">
        <f>BX36*BY36*12</f>
        <v>52112693.998895869</v>
      </c>
      <c r="CB36" s="461">
        <f>VLOOKUP($A36,$DA:$EN,7,0)</f>
        <v>1.0328549163494347</v>
      </c>
      <c r="CC36" s="195">
        <f>CC26*CB36</f>
        <v>353.91033302490342</v>
      </c>
      <c r="CD36" s="189">
        <f>VLOOKUP($A36,$DA:$EN,34,0)</f>
        <v>11696</v>
      </c>
      <c r="CE36" s="483">
        <v>0.85</v>
      </c>
      <c r="CF36" s="485">
        <f>CC36*CD36*12</f>
        <v>49672023.06071125</v>
      </c>
      <c r="CG36" s="461">
        <f>VLOOKUP($A36,$DA:$EN,10,0)</f>
        <v>1.0541309163494348</v>
      </c>
      <c r="CH36" s="195">
        <f>CH26*CG36</f>
        <v>362.57736595447818</v>
      </c>
      <c r="CI36" s="189">
        <f>VLOOKUP($A36,$DA:$EN,34,0)</f>
        <v>11696</v>
      </c>
      <c r="CJ36" s="483">
        <v>0.85</v>
      </c>
      <c r="CK36" s="485">
        <f>CH36*CI36*12</f>
        <v>50888458.466442913</v>
      </c>
      <c r="CL36" s="461">
        <f>VLOOKUP($A36,$DA:$EN,13,0)</f>
        <v>1.0754069163494349</v>
      </c>
      <c r="CM36" s="195">
        <f>CM26*CL36</f>
        <v>371.29997434233832</v>
      </c>
      <c r="CN36" s="189">
        <f>VLOOKUP($A36,$DA:$EN,34,0)</f>
        <v>11696</v>
      </c>
      <c r="CO36" s="483">
        <v>0.85</v>
      </c>
      <c r="CP36" s="485">
        <f>CM36*CN36*12</f>
        <v>52112693.998895869</v>
      </c>
      <c r="DA36" s="1162">
        <v>2045</v>
      </c>
      <c r="DB36" s="372">
        <f t="shared" si="25"/>
        <v>2.7572023039939637</v>
      </c>
      <c r="DC36" s="345">
        <f>'24.Makro_prognozes'!I29</f>
        <v>4.1736939706606302</v>
      </c>
      <c r="DD36" s="373">
        <f t="shared" si="26"/>
        <v>5.5901856373272967</v>
      </c>
      <c r="DE36" s="383">
        <f t="shared" si="8"/>
        <v>3426</v>
      </c>
      <c r="DF36" s="384">
        <f t="shared" si="9"/>
        <v>2711</v>
      </c>
      <c r="DG36" s="385">
        <f t="shared" si="4"/>
        <v>1.0275720230399397</v>
      </c>
      <c r="DH36" s="386">
        <f t="shared" si="10"/>
        <v>4657</v>
      </c>
      <c r="DI36" s="387">
        <f t="shared" si="11"/>
        <v>3680</v>
      </c>
      <c r="DJ36" s="388">
        <f t="shared" si="5"/>
        <v>1.0417369397066063</v>
      </c>
      <c r="DK36" s="389">
        <f t="shared" si="12"/>
        <v>6295</v>
      </c>
      <c r="DL36" s="390">
        <f t="shared" si="13"/>
        <v>4982</v>
      </c>
      <c r="DM36" s="391">
        <f t="shared" si="6"/>
        <v>1.0559018563732729</v>
      </c>
      <c r="DN36" s="392">
        <f t="shared" si="14"/>
        <v>1.0143374519807686</v>
      </c>
      <c r="DO36" s="393">
        <f t="shared" si="15"/>
        <v>1.0217032086474354</v>
      </c>
      <c r="DP36" s="391">
        <f t="shared" si="16"/>
        <v>1.0290689653141019</v>
      </c>
      <c r="DQ36" s="392">
        <f t="shared" si="17"/>
        <v>1.0143374519807686</v>
      </c>
      <c r="DR36" s="393">
        <f t="shared" si="18"/>
        <v>1.0217032086474354</v>
      </c>
      <c r="DS36" s="391">
        <f t="shared" si="19"/>
        <v>1.0290689653141019</v>
      </c>
      <c r="DT36" s="392">
        <f t="shared" si="20"/>
        <v>1.0143497351734418</v>
      </c>
      <c r="DU36" s="393">
        <f t="shared" si="21"/>
        <v>1.0283323847079053</v>
      </c>
      <c r="DV36" s="391">
        <f t="shared" si="22"/>
        <v>1.0423150342423688</v>
      </c>
      <c r="DW36" s="1132">
        <f>ROUND('24.Makro_prognozes'!K29,3)</f>
        <v>675.70699999999999</v>
      </c>
      <c r="DX36" s="398">
        <f t="shared" si="0"/>
        <v>675707</v>
      </c>
      <c r="DY36" s="1215">
        <f>'24.Makro_prognozes'!M29</f>
        <v>534.19560000000001</v>
      </c>
      <c r="DZ36" s="398">
        <f t="shared" si="1"/>
        <v>534195.6</v>
      </c>
      <c r="EA36" s="279"/>
      <c r="EB36" s="279"/>
      <c r="EC36" s="279"/>
      <c r="ED36" s="279"/>
      <c r="EE36" s="409">
        <f>'8.Izdevumi_progn_reģioni'!V9</f>
        <v>15207</v>
      </c>
      <c r="EF36" s="410">
        <f>'8.Izdevumi_progn_reģioni'!AP9</f>
        <v>416</v>
      </c>
      <c r="EG36" s="410">
        <f>'8.Izdevumi_progn_reģioni'!CV9</f>
        <v>5861</v>
      </c>
      <c r="EH36" s="410">
        <f>'8.Izdevumi_progn_reģioni'!FC9</f>
        <v>9579</v>
      </c>
      <c r="EI36" s="410"/>
      <c r="EJ36" s="411">
        <f>'10.ISA_pak_klienti_reģioni'!JX8</f>
        <v>222</v>
      </c>
      <c r="EK36" s="418">
        <f t="shared" si="7"/>
        <v>1121.5011658223891</v>
      </c>
      <c r="EL36" s="416">
        <f>'1.Kopsavilkums'!AB20</f>
        <v>937752930.23325658</v>
      </c>
      <c r="EM36" s="356">
        <f>'1.Kopsavilkums'!AC20</f>
        <v>0</v>
      </c>
      <c r="EN36" s="356">
        <f>'1.Kopsavilkums'!AD20</f>
        <v>0</v>
      </c>
    </row>
    <row r="37" spans="1:144" ht="32.25" outlineLevel="1" thickBot="1" x14ac:dyDescent="0.3">
      <c r="A37" s="174">
        <f>A36</f>
        <v>2025</v>
      </c>
      <c r="B37" s="197" t="str">
        <f t="shared" si="29"/>
        <v>SAC klientiem paredzētā valsts veselības budžeta daļa - 1.59 % no visām SAC gultu dienām.</v>
      </c>
      <c r="C37" s="198" t="str">
        <f t="shared" si="29"/>
        <v>No VM stacionārās palīdzības budžeta</v>
      </c>
      <c r="D37" s="199" t="str">
        <f t="shared" si="23"/>
        <v>Ilgtermiņa veselības aprūpes komponente</v>
      </c>
      <c r="E37" s="462">
        <f>VLOOKUP($A37,$DA:$EN,14,0)</f>
        <v>1.0170845565017061</v>
      </c>
      <c r="F37" s="200">
        <f>VLOOKUP($A37,$DA:$EN,37,0)</f>
        <v>689.25639092059419</v>
      </c>
      <c r="G37" s="201">
        <f>G36/5</f>
        <v>2339.1999999999998</v>
      </c>
      <c r="H37" s="202">
        <v>0</v>
      </c>
      <c r="I37" s="492">
        <f>E37*F37*G37*365*H37</f>
        <v>0</v>
      </c>
      <c r="J37" s="462">
        <f>VLOOKUP($A37,$DA:$EN,15,0)</f>
        <v>1.0281480765017061</v>
      </c>
      <c r="K37" s="200">
        <f>VLOOKUP($A37,$DA:$EN,37,0)</f>
        <v>689.25639092059419</v>
      </c>
      <c r="L37" s="201">
        <f>L36/5</f>
        <v>2339.1999999999998</v>
      </c>
      <c r="M37" s="202">
        <v>0</v>
      </c>
      <c r="N37" s="492">
        <f>J37*K37*L37*365*M37</f>
        <v>0</v>
      </c>
      <c r="O37" s="462">
        <f>VLOOKUP($A37,$DA:$EN,16,0)</f>
        <v>1.0392115965017061</v>
      </c>
      <c r="P37" s="200">
        <f>VLOOKUP($A37,$DA:$EN,37,0)</f>
        <v>689.25639092059419</v>
      </c>
      <c r="Q37" s="201">
        <f>Q36/5</f>
        <v>2339.1999999999998</v>
      </c>
      <c r="R37" s="202">
        <v>0</v>
      </c>
      <c r="S37" s="492">
        <f>O37*P37*Q37*365*R37</f>
        <v>0</v>
      </c>
      <c r="T37" s="462">
        <f>VLOOKUP($A37,$DA:$EN,14,0)</f>
        <v>1.0170845565017061</v>
      </c>
      <c r="U37" s="200">
        <f>VLOOKUP($A37,$DA:$EN,37,0)</f>
        <v>689.25639092059419</v>
      </c>
      <c r="V37" s="201">
        <f>V36/5</f>
        <v>2339.1999999999998</v>
      </c>
      <c r="W37" s="202">
        <v>0</v>
      </c>
      <c r="X37" s="492">
        <f>T37*U37*V37*365*W37</f>
        <v>0</v>
      </c>
      <c r="Y37" s="462">
        <f>VLOOKUP($A37,$DA:$EN,15,0)</f>
        <v>1.0281480765017061</v>
      </c>
      <c r="Z37" s="200">
        <f>VLOOKUP($A37,$DA:$EN,37,0)</f>
        <v>689.25639092059419</v>
      </c>
      <c r="AA37" s="201">
        <f>AA36/5</f>
        <v>2339.1999999999998</v>
      </c>
      <c r="AB37" s="202">
        <v>0</v>
      </c>
      <c r="AC37" s="492">
        <f>Y37*Z37*AA37*365*AB37</f>
        <v>0</v>
      </c>
      <c r="AD37" s="462">
        <f>VLOOKUP($A37,$DA:$EN,16,0)</f>
        <v>1.0392115965017061</v>
      </c>
      <c r="AE37" s="200">
        <f>VLOOKUP($A37,$DA:$EN,37,0)</f>
        <v>689.25639092059419</v>
      </c>
      <c r="AF37" s="201">
        <f>AF36/5</f>
        <v>2339.1999999999998</v>
      </c>
      <c r="AG37" s="202">
        <v>0</v>
      </c>
      <c r="AH37" s="492">
        <f>AD37*AE37*AF37*365*AG37</f>
        <v>0</v>
      </c>
      <c r="AI37" s="462">
        <f>VLOOKUP($A37,$DA:$EN,14,0)</f>
        <v>1.0170845565017061</v>
      </c>
      <c r="AJ37" s="200">
        <f>VLOOKUP($A37,$DA:$EN,37,0)</f>
        <v>689.25639092059419</v>
      </c>
      <c r="AK37" s="201">
        <f>AK36/5</f>
        <v>2339.1999999999998</v>
      </c>
      <c r="AL37" s="202">
        <v>0</v>
      </c>
      <c r="AM37" s="492">
        <f>AI37*AJ37*AK37*365*AL37</f>
        <v>0</v>
      </c>
      <c r="AN37" s="507">
        <f>VLOOKUP($A37,$DA:$EN,15,0)</f>
        <v>1.0281480765017061</v>
      </c>
      <c r="AO37" s="200">
        <f>VLOOKUP($A37,$DA:$EN,37,0)</f>
        <v>689.25639092059419</v>
      </c>
      <c r="AP37" s="201">
        <f>AP36/5</f>
        <v>2339.1999999999998</v>
      </c>
      <c r="AQ37" s="202">
        <v>0</v>
      </c>
      <c r="AR37" s="492">
        <f>AN37*AO37*AP37*365*AQ37</f>
        <v>0</v>
      </c>
      <c r="AS37" s="462">
        <f>VLOOKUP($A37,$DA:$EN,16,0)</f>
        <v>1.0392115965017061</v>
      </c>
      <c r="AT37" s="200">
        <f>VLOOKUP($A37,$DA:$EN,37,0)</f>
        <v>689.25639092059419</v>
      </c>
      <c r="AU37" s="201">
        <f>AU36/5</f>
        <v>2339.1999999999998</v>
      </c>
      <c r="AV37" s="202">
        <v>0</v>
      </c>
      <c r="AW37" s="492">
        <f>AS37*AT37*AU37*365*AV37</f>
        <v>0</v>
      </c>
      <c r="AX37" s="462">
        <f>VLOOKUP($A37,$DA:$EN,14,0)</f>
        <v>1.0170845565017061</v>
      </c>
      <c r="AY37" s="200">
        <f>VLOOKUP($A37,$DA:$EN,37,0)</f>
        <v>689.25639092059419</v>
      </c>
      <c r="AZ37" s="201">
        <f>AZ36/5</f>
        <v>2339.1999999999998</v>
      </c>
      <c r="BA37" s="202">
        <v>0</v>
      </c>
      <c r="BB37" s="492">
        <f>AX37*AY37*AZ37*365*BA37</f>
        <v>0</v>
      </c>
      <c r="BC37" s="494">
        <f>VLOOKUP($A37,$DA:$EN,15,0)</f>
        <v>1.0281480765017061</v>
      </c>
      <c r="BD37" s="200">
        <f>VLOOKUP($A37,$DA:$EN,37,0)</f>
        <v>689.25639092059419</v>
      </c>
      <c r="BE37" s="201">
        <f>BE36/5</f>
        <v>2339.1999999999998</v>
      </c>
      <c r="BF37" s="202">
        <v>0</v>
      </c>
      <c r="BG37" s="492">
        <f>BC37*BD37*BE37*365*BF37</f>
        <v>0</v>
      </c>
      <c r="BH37" s="462">
        <f>VLOOKUP($A37,$DA:$EN,16,0)</f>
        <v>1.0392115965017061</v>
      </c>
      <c r="BI37" s="200">
        <f>VLOOKUP($A37,$DA:$EN,37,0)</f>
        <v>689.25639092059419</v>
      </c>
      <c r="BJ37" s="201">
        <f>BJ36/5</f>
        <v>2339.1999999999998</v>
      </c>
      <c r="BK37" s="202">
        <v>0</v>
      </c>
      <c r="BL37" s="492">
        <f>BH37*BI37*BJ37*365*BK37</f>
        <v>0</v>
      </c>
      <c r="BM37" s="462">
        <f>VLOOKUP($A37,$DA:$EN,14,0)</f>
        <v>1.0170845565017061</v>
      </c>
      <c r="BN37" s="200">
        <f>VLOOKUP($A37,$DA:$EN,37,0)</f>
        <v>689.25639092059419</v>
      </c>
      <c r="BO37" s="201">
        <f>BO36/5</f>
        <v>2339.1999999999998</v>
      </c>
      <c r="BP37" s="202">
        <v>0</v>
      </c>
      <c r="BQ37" s="492">
        <f>BM37*BN37*BO37*365*BP37</f>
        <v>0</v>
      </c>
      <c r="BR37" s="462">
        <f>VLOOKUP($A37,$DA:$EN,15,0)</f>
        <v>1.0281480765017061</v>
      </c>
      <c r="BS37" s="200">
        <f>VLOOKUP($A37,$DA:$EN,37,0)</f>
        <v>689.25639092059419</v>
      </c>
      <c r="BT37" s="201">
        <f>BT36/5</f>
        <v>2339.1999999999998</v>
      </c>
      <c r="BU37" s="202">
        <v>0</v>
      </c>
      <c r="BV37" s="492">
        <f>BR37*BS37*BT37*365*BU37</f>
        <v>0</v>
      </c>
      <c r="BW37" s="462">
        <f>VLOOKUP($A37,$DA:$EN,16,0)</f>
        <v>1.0392115965017061</v>
      </c>
      <c r="BX37" s="200">
        <f>VLOOKUP($A37,$DA:$EN,37,0)</f>
        <v>689.25639092059419</v>
      </c>
      <c r="BY37" s="201">
        <f>BY36/5</f>
        <v>2339.1999999999998</v>
      </c>
      <c r="BZ37" s="202">
        <v>0</v>
      </c>
      <c r="CA37" s="492">
        <f>BW37*BX37*BY37*365*BZ37</f>
        <v>0</v>
      </c>
      <c r="CB37" s="462">
        <f>VLOOKUP($A37,$DA:$EN,14,0)</f>
        <v>1.0170845565017061</v>
      </c>
      <c r="CC37" s="200">
        <f>VLOOKUP($A37,$DA:$EN,37,0)</f>
        <v>689.25639092059419</v>
      </c>
      <c r="CD37" s="201">
        <f>CD36/2</f>
        <v>5848</v>
      </c>
      <c r="CE37" s="204">
        <v>1</v>
      </c>
      <c r="CF37" s="487">
        <f>CB37*CC37*CD37*CE37</f>
        <v>4099635.315389968</v>
      </c>
      <c r="CG37" s="462">
        <f>VLOOKUP($A37,$DA:$EN,14,0)</f>
        <v>1.0170845565017061</v>
      </c>
      <c r="CH37" s="200">
        <f>VLOOKUP($A37,$DA:$EN,37,0)</f>
        <v>689.25639092059419</v>
      </c>
      <c r="CI37" s="201">
        <f>CI36/2</f>
        <v>5848</v>
      </c>
      <c r="CJ37" s="204">
        <v>1</v>
      </c>
      <c r="CK37" s="487">
        <f>CG37*CH37*CI37*CJ37</f>
        <v>4099635.315389968</v>
      </c>
      <c r="CL37" s="462">
        <f>VLOOKUP($A37,$DA:$EN,14,0)</f>
        <v>1.0170845565017061</v>
      </c>
      <c r="CM37" s="200">
        <f>VLOOKUP($A37,$DA:$EN,37,0)</f>
        <v>689.25639092059419</v>
      </c>
      <c r="CN37" s="201">
        <f>CN36/2</f>
        <v>5848</v>
      </c>
      <c r="CO37" s="204">
        <v>1</v>
      </c>
      <c r="CP37" s="487">
        <f>CL37*CM37*CN37*CO37</f>
        <v>4099635.315389968</v>
      </c>
      <c r="DA37" s="1163"/>
      <c r="DB37" s="130"/>
      <c r="DC37" s="130"/>
      <c r="DD37" s="130"/>
      <c r="DE37" s="131"/>
      <c r="DF37" s="131"/>
      <c r="DG37" s="131"/>
      <c r="DH37" s="131"/>
      <c r="DI37" s="131"/>
      <c r="DJ37" s="131"/>
      <c r="DK37" s="131"/>
      <c r="DL37" s="131"/>
      <c r="DM37" s="131"/>
      <c r="DN37" s="131"/>
      <c r="DO37" s="131"/>
      <c r="DP37" s="131"/>
      <c r="DQ37" s="131"/>
      <c r="DR37" s="131"/>
      <c r="DS37" s="131"/>
      <c r="DT37" s="131"/>
      <c r="DU37" s="131"/>
      <c r="DV37" s="131"/>
      <c r="DW37" s="131"/>
      <c r="DX37" s="131"/>
      <c r="DY37" s="137"/>
      <c r="DZ37" s="131"/>
      <c r="EA37" s="131"/>
      <c r="EB37" s="131"/>
      <c r="EC37" s="131"/>
      <c r="ED37" s="131"/>
      <c r="EE37" s="131"/>
      <c r="EF37" s="131"/>
      <c r="EG37" s="131"/>
      <c r="EH37" s="131"/>
      <c r="EI37" s="131"/>
      <c r="EJ37" s="131"/>
      <c r="EK37" s="131"/>
    </row>
    <row r="38" spans="1:144" outlineLevel="1" x14ac:dyDescent="0.25">
      <c r="A38" s="174">
        <f>A34</f>
        <v>2025</v>
      </c>
      <c r="B38" s="206" t="str">
        <f t="shared" si="29"/>
        <v>Papildus servisu nodrošināšanai</v>
      </c>
      <c r="C38" s="206" t="str">
        <f t="shared" si="29"/>
        <v>Brīvprātīgās iemaksas (apdrošināšana)</v>
      </c>
      <c r="D38" s="207" t="str">
        <f t="shared" si="23"/>
        <v>Personas brīvprātīgā apdrošināšana</v>
      </c>
      <c r="E38" s="463">
        <f>VLOOKUP($A38,$DA:$EN,7,0)</f>
        <v>1.0328549163494347</v>
      </c>
      <c r="F38" s="208">
        <f>VLOOKUP($A34,$DA:$EN,6,0)</f>
        <v>1431</v>
      </c>
      <c r="G38" s="209">
        <f>0.02*(VLOOKUP($A34,$DA:$EN,24,0)+VLOOKUP($A34,$DA:$EN,26,0))</f>
        <v>28117.257999999998</v>
      </c>
      <c r="H38" s="1125">
        <f>H28</f>
        <v>2E-3</v>
      </c>
      <c r="I38" s="210">
        <f>H38*G38*F38*12</f>
        <v>965659.10875199991</v>
      </c>
      <c r="J38" s="468">
        <f>VLOOKUP($A38,$DA:$EN,10,0)</f>
        <v>1.0541309163494348</v>
      </c>
      <c r="K38" s="208">
        <f>VLOOKUP($A34,$DA:$EN,9,0)</f>
        <v>1460</v>
      </c>
      <c r="L38" s="209">
        <f>0.02*(VLOOKUP($A34,$DA:$EN,24,0)+VLOOKUP($A34,$DA:$EN,26,0))</f>
        <v>28117.257999999998</v>
      </c>
      <c r="M38" s="1125">
        <f>H38</f>
        <v>2E-3</v>
      </c>
      <c r="N38" s="210">
        <f>M38*L38*K38*12</f>
        <v>985228.72032000008</v>
      </c>
      <c r="O38" s="502">
        <f>VLOOKUP($A38,$DA:$EN,13,0)</f>
        <v>1.0754069163494349</v>
      </c>
      <c r="P38" s="208">
        <f>VLOOKUP($A34,$DA:$EN,12,0)</f>
        <v>1489</v>
      </c>
      <c r="Q38" s="209">
        <f>0.02*(VLOOKUP($A34,$DA:$EN,24,0)+VLOOKUP($A34,$DA:$EN,26,0))</f>
        <v>28117.257999999998</v>
      </c>
      <c r="R38" s="1125">
        <f>M38</f>
        <v>2E-3</v>
      </c>
      <c r="S38" s="211">
        <f>R38*Q38*P38*12</f>
        <v>1004798.331888</v>
      </c>
      <c r="T38" s="463">
        <f>VLOOKUP($A38,$DA:$EN,7,0)</f>
        <v>1.0328549163494347</v>
      </c>
      <c r="U38" s="208">
        <f>VLOOKUP($A34,$DA:$EN,6,0)</f>
        <v>1431</v>
      </c>
      <c r="V38" s="209">
        <f>0.02*(VLOOKUP($A34,$DA:$EN,24,0)+VLOOKUP($A34,$DA:$EN,26,0))</f>
        <v>28117.257999999998</v>
      </c>
      <c r="W38" s="1125">
        <f>R38</f>
        <v>2E-3</v>
      </c>
      <c r="X38" s="211">
        <f>W38*V38*U38*12</f>
        <v>965659.10875199991</v>
      </c>
      <c r="Y38" s="495">
        <f>VLOOKUP($A38,$DA:$EN,10,0)</f>
        <v>1.0541309163494348</v>
      </c>
      <c r="Z38" s="208">
        <f>VLOOKUP($A34,$DA:$EN,9,0)</f>
        <v>1460</v>
      </c>
      <c r="AA38" s="209">
        <f>0.02*(VLOOKUP($A34,$DA:$EN,24,0)+VLOOKUP($A34,$DA:$EN,26,0))</f>
        <v>28117.257999999998</v>
      </c>
      <c r="AB38" s="1125">
        <f>W38</f>
        <v>2E-3</v>
      </c>
      <c r="AC38" s="210">
        <f>AB38*AA38*Z38*12</f>
        <v>985228.72032000008</v>
      </c>
      <c r="AD38" s="502">
        <f>VLOOKUP($A38,$DA:$EN,13,0)</f>
        <v>1.0754069163494349</v>
      </c>
      <c r="AE38" s="208">
        <f>VLOOKUP($A34,$DA:$EN,12,0)</f>
        <v>1489</v>
      </c>
      <c r="AF38" s="209">
        <f>0.02*(VLOOKUP($A34,$DA:$EN,24,0)+VLOOKUP($A34,$DA:$EN,26,0))</f>
        <v>28117.257999999998</v>
      </c>
      <c r="AG38" s="1125">
        <f>AB38</f>
        <v>2E-3</v>
      </c>
      <c r="AH38" s="211">
        <f>AG38*AF38*AE38*12</f>
        <v>1004798.331888</v>
      </c>
      <c r="AI38" s="463">
        <f>VLOOKUP($A38,$DA:$EN,7,0)</f>
        <v>1.0328549163494347</v>
      </c>
      <c r="AJ38" s="208">
        <f>VLOOKUP($A34,$DA:$EN,6,0)</f>
        <v>1431</v>
      </c>
      <c r="AK38" s="209">
        <f>0.02*(VLOOKUP($A34,$DA:$EN,24,0)+VLOOKUP($A34,$DA:$EN,26,0))</f>
        <v>28117.257999999998</v>
      </c>
      <c r="AL38" s="1125">
        <f>AG38</f>
        <v>2E-3</v>
      </c>
      <c r="AM38" s="211">
        <f>AL38*AK38*AJ38*12</f>
        <v>965659.10875199991</v>
      </c>
      <c r="AN38" s="495">
        <f>VLOOKUP($A38,$DA:$EN,10,0)</f>
        <v>1.0541309163494348</v>
      </c>
      <c r="AO38" s="208">
        <f>VLOOKUP($A34,$DA:$EN,9,0)</f>
        <v>1460</v>
      </c>
      <c r="AP38" s="209">
        <f>0.02*(VLOOKUP($A34,$DA:$EN,24,0)+VLOOKUP($A34,$DA:$EN,26,0))</f>
        <v>28117.257999999998</v>
      </c>
      <c r="AQ38" s="1125">
        <f>AL38</f>
        <v>2E-3</v>
      </c>
      <c r="AR38" s="210">
        <f>AQ38*AP38*AO38*12</f>
        <v>985228.72032000008</v>
      </c>
      <c r="AS38" s="502">
        <f>VLOOKUP($A38,$DA:$EN,13,0)</f>
        <v>1.0754069163494349</v>
      </c>
      <c r="AT38" s="208">
        <f>VLOOKUP($A34,$DA:$EN,12,0)</f>
        <v>1489</v>
      </c>
      <c r="AU38" s="209">
        <f>0.02*(VLOOKUP($A34,$DA:$EN,24,0)+VLOOKUP($A34,$DA:$EN,26,0))</f>
        <v>28117.257999999998</v>
      </c>
      <c r="AV38" s="1125">
        <f>AQ38</f>
        <v>2E-3</v>
      </c>
      <c r="AW38" s="211">
        <f>AV38*AU38*AT38*12</f>
        <v>1004798.331888</v>
      </c>
      <c r="AX38" s="463">
        <f>VLOOKUP($A38,$DA:$EN,7,0)</f>
        <v>1.0328549163494347</v>
      </c>
      <c r="AY38" s="208">
        <f>VLOOKUP($A34,$DA:$EN,6,0)</f>
        <v>1431</v>
      </c>
      <c r="AZ38" s="209">
        <f>0.02*(VLOOKUP($A34,$DA:$EN,24,0)+VLOOKUP($A34,$DA:$EN,26,0))</f>
        <v>28117.257999999998</v>
      </c>
      <c r="BA38" s="1125">
        <f>AV38</f>
        <v>2E-3</v>
      </c>
      <c r="BB38" s="210">
        <f>BA38*AZ38*AY38*12</f>
        <v>965659.10875199991</v>
      </c>
      <c r="BC38" s="502">
        <f>VLOOKUP($A38,$DA:$EN,10,0)</f>
        <v>1.0541309163494348</v>
      </c>
      <c r="BD38" s="208">
        <f>VLOOKUP($A34,$DA:$EN,9,0)</f>
        <v>1460</v>
      </c>
      <c r="BE38" s="209">
        <f>0.02*(VLOOKUP($A34,$DA:$EN,24,0)+VLOOKUP($A34,$DA:$EN,26,0))</f>
        <v>28117.257999999998</v>
      </c>
      <c r="BF38" s="1125">
        <f>BA38</f>
        <v>2E-3</v>
      </c>
      <c r="BG38" s="210">
        <f>BF38*BE38*BD38*12</f>
        <v>985228.72032000008</v>
      </c>
      <c r="BH38" s="502">
        <f>VLOOKUP($A38,$DA:$EN,13,0)</f>
        <v>1.0754069163494349</v>
      </c>
      <c r="BI38" s="208">
        <f>VLOOKUP($A34,$DA:$EN,12,0)</f>
        <v>1489</v>
      </c>
      <c r="BJ38" s="209">
        <f>0.02*(VLOOKUP($A34,$DA:$EN,24,0)+VLOOKUP($A34,$DA:$EN,26,0))</f>
        <v>28117.257999999998</v>
      </c>
      <c r="BK38" s="1125">
        <f>BF38</f>
        <v>2E-3</v>
      </c>
      <c r="BL38" s="211">
        <f>BK38*BJ38*BI38*12</f>
        <v>1004798.331888</v>
      </c>
      <c r="BM38" s="463">
        <f>VLOOKUP($A38,$DA:$EN,7,0)</f>
        <v>1.0328549163494347</v>
      </c>
      <c r="BN38" s="208">
        <f>VLOOKUP($A34,$DA:$EN,6,0)</f>
        <v>1431</v>
      </c>
      <c r="BO38" s="209">
        <f>0.02*(VLOOKUP($A34,$DA:$EN,24,0)+VLOOKUP($A34,$DA:$EN,26,0))</f>
        <v>28117.257999999998</v>
      </c>
      <c r="BP38" s="1125">
        <f>BK38</f>
        <v>2E-3</v>
      </c>
      <c r="BQ38" s="210">
        <f>BP38*BO38*BN38*12</f>
        <v>965659.10875199991</v>
      </c>
      <c r="BR38" s="502">
        <f>VLOOKUP($A38,$DA:$EN,10,0)</f>
        <v>1.0541309163494348</v>
      </c>
      <c r="BS38" s="208">
        <f>VLOOKUP($A34,$DA:$EN,9,0)</f>
        <v>1460</v>
      </c>
      <c r="BT38" s="209">
        <f>0.02*(VLOOKUP($A34,$DA:$EN,24,0)+VLOOKUP($A34,$DA:$EN,26,0))</f>
        <v>28117.257999999998</v>
      </c>
      <c r="BU38" s="1125">
        <f>BP38</f>
        <v>2E-3</v>
      </c>
      <c r="BV38" s="210">
        <f>BU38*BT38*BS38*12</f>
        <v>985228.72032000008</v>
      </c>
      <c r="BW38" s="502">
        <f>VLOOKUP($A38,$DA:$EN,13,0)</f>
        <v>1.0754069163494349</v>
      </c>
      <c r="BX38" s="208">
        <f>VLOOKUP($A34,$DA:$EN,12,0)</f>
        <v>1489</v>
      </c>
      <c r="BY38" s="209">
        <f>0.02*(VLOOKUP($A34,$DA:$EN,24,0)+VLOOKUP($A34,$DA:$EN,26,0))</f>
        <v>28117.257999999998</v>
      </c>
      <c r="BZ38" s="1125">
        <f>BU38</f>
        <v>2E-3</v>
      </c>
      <c r="CA38" s="211">
        <f>BZ38*BY38*BX38*12</f>
        <v>1004798.331888</v>
      </c>
      <c r="CB38" s="463">
        <f>VLOOKUP($A38,$DA:$EN,7,0)</f>
        <v>1.0328549163494347</v>
      </c>
      <c r="CC38" s="208">
        <f>VLOOKUP($A34,$DA:$EN,6,0)</f>
        <v>1431</v>
      </c>
      <c r="CD38" s="209">
        <f>0.02*(VLOOKUP($A34,$DA:$EN,24,0)+VLOOKUP($A34,$DA:$EN,26,0))</f>
        <v>28117.257999999998</v>
      </c>
      <c r="CE38" s="1125">
        <f>BZ38</f>
        <v>2E-3</v>
      </c>
      <c r="CF38" s="211">
        <f>CE38*CD38*CC38*12</f>
        <v>965659.10875199991</v>
      </c>
      <c r="CG38" s="495">
        <f>VLOOKUP($A38,$DA:$EN,10,0)</f>
        <v>1.0541309163494348</v>
      </c>
      <c r="CH38" s="208">
        <f>VLOOKUP($A34,$DA:$EN,9,0)</f>
        <v>1460</v>
      </c>
      <c r="CI38" s="209">
        <f>0.02*(VLOOKUP($A34,$DA:$EN,24,0)+VLOOKUP($A34,$DA:$EN,26,0))</f>
        <v>28117.257999999998</v>
      </c>
      <c r="CJ38" s="1125">
        <f>CE38</f>
        <v>2E-3</v>
      </c>
      <c r="CK38" s="210">
        <f>CJ38*CI38*CH38*12</f>
        <v>985228.72032000008</v>
      </c>
      <c r="CL38" s="502">
        <f>VLOOKUP($A38,$DA:$EN,13,0)</f>
        <v>1.0754069163494349</v>
      </c>
      <c r="CM38" s="208">
        <f>VLOOKUP($A34,$DA:$EN,12,0)</f>
        <v>1489</v>
      </c>
      <c r="CN38" s="209">
        <f>0.02*(VLOOKUP($A34,$DA:$EN,24,0)+VLOOKUP($A34,$DA:$EN,26,0))</f>
        <v>28117.257999999998</v>
      </c>
      <c r="CO38" s="1125">
        <f>CJ38</f>
        <v>2E-3</v>
      </c>
      <c r="CP38" s="211">
        <f>CO38*CN38*CM38*12</f>
        <v>1004798.331888</v>
      </c>
      <c r="DA38" s="1163"/>
      <c r="DB38" s="130"/>
      <c r="DC38" s="130"/>
      <c r="DD38" s="130"/>
      <c r="DE38" s="131"/>
      <c r="DF38" s="131"/>
      <c r="DG38" s="131"/>
      <c r="DH38" s="131"/>
      <c r="DI38" s="131"/>
      <c r="DJ38" s="131"/>
      <c r="DK38" s="131"/>
      <c r="DL38" s="131"/>
      <c r="DM38" s="131"/>
      <c r="DN38" s="131"/>
      <c r="DO38" s="131"/>
      <c r="DP38" s="131"/>
      <c r="DQ38" s="131"/>
      <c r="DR38" s="131"/>
      <c r="DS38" s="131"/>
      <c r="DT38" s="131"/>
      <c r="DU38" s="131"/>
      <c r="DV38" s="131"/>
      <c r="DW38" s="131"/>
      <c r="DX38" s="131"/>
      <c r="DY38" s="137"/>
      <c r="DZ38" s="131"/>
      <c r="EA38" s="131"/>
      <c r="EB38" s="131"/>
      <c r="EC38" s="131"/>
      <c r="ED38" s="131"/>
      <c r="EE38" s="131"/>
      <c r="EF38" s="131"/>
      <c r="EG38" s="131"/>
      <c r="EH38" s="131"/>
      <c r="EI38" s="131"/>
      <c r="EJ38" s="131"/>
      <c r="EK38" s="131"/>
    </row>
    <row r="39" spans="1:144" ht="16.5" outlineLevel="1" thickBot="1" x14ac:dyDescent="0.3">
      <c r="A39" s="174">
        <f>A38</f>
        <v>2025</v>
      </c>
      <c r="B39" s="206" t="str">
        <f t="shared" si="29"/>
        <v>Pakalpojumu nodrošināšanai potenciālas vajadzības gadījumā</v>
      </c>
      <c r="C39" s="206" t="str">
        <f t="shared" si="29"/>
        <v>Tuvinieka ( ģimenes locekļu apdrošināšanas programma) - iespējams ilgtermiņa apdrošināšana ar uzkrājumu (izgudrots produkts)</v>
      </c>
      <c r="D39" s="207" t="str">
        <f t="shared" si="23"/>
        <v>Personas tuvinieka brīvprātīgā apdrošināšana</v>
      </c>
      <c r="E39" s="476">
        <f>VLOOKUP($A39,$DA:$EN,7,0)</f>
        <v>1.0328549163494347</v>
      </c>
      <c r="F39" s="477">
        <f>VLOOKUP($A34,$DA:$EN,5,0)</f>
        <v>1807</v>
      </c>
      <c r="G39" s="478">
        <f>G38/2</f>
        <v>14058.628999999999</v>
      </c>
      <c r="H39" s="471">
        <f>H29</f>
        <v>2E-3</v>
      </c>
      <c r="I39" s="479">
        <f>H39*G39*F39*12</f>
        <v>609694.62247199996</v>
      </c>
      <c r="J39" s="497">
        <f>VLOOKUP($A39,$DA:$EN,10,0)</f>
        <v>1.0541309163494348</v>
      </c>
      <c r="K39" s="469">
        <f>VLOOKUP($A34,$DA:$EN,8,0)</f>
        <v>1845</v>
      </c>
      <c r="L39" s="470">
        <f>L38/2</f>
        <v>14058.628999999999</v>
      </c>
      <c r="M39" s="471">
        <f>H39</f>
        <v>2E-3</v>
      </c>
      <c r="N39" s="479">
        <f>M39*L39*K39*12</f>
        <v>622516.09211999993</v>
      </c>
      <c r="O39" s="503">
        <f>VLOOKUP($A39,$DA:$EN,13,0)</f>
        <v>1.0754069163494349</v>
      </c>
      <c r="P39" s="469">
        <f>VLOOKUP($A34,$DA:$EN,11,0)</f>
        <v>1882</v>
      </c>
      <c r="Q39" s="470">
        <f>Q38/2</f>
        <v>14058.628999999999</v>
      </c>
      <c r="R39" s="471">
        <f>M39</f>
        <v>2E-3</v>
      </c>
      <c r="S39" s="472">
        <f>R39*Q39*P39*12</f>
        <v>635000.15467200009</v>
      </c>
      <c r="T39" s="504">
        <f>VLOOKUP($A39,$DA:$EN,7,0)</f>
        <v>1.0328549163494347</v>
      </c>
      <c r="U39" s="469">
        <f>VLOOKUP($A34,$DA:$EN,5,0)</f>
        <v>1807</v>
      </c>
      <c r="V39" s="470">
        <f>V38/2</f>
        <v>14058.628999999999</v>
      </c>
      <c r="W39" s="471">
        <f>R39</f>
        <v>2E-3</v>
      </c>
      <c r="X39" s="472">
        <f>W39*V39*U39*12</f>
        <v>609694.62247199996</v>
      </c>
      <c r="Y39" s="505">
        <f>VLOOKUP($A39,$DA:$EN,10,0)</f>
        <v>1.0541309163494348</v>
      </c>
      <c r="Z39" s="469">
        <f>VLOOKUP($A34,$DA:$EN,8,0)</f>
        <v>1845</v>
      </c>
      <c r="AA39" s="470">
        <f>AA38/2</f>
        <v>14058.628999999999</v>
      </c>
      <c r="AB39" s="471">
        <f>W39</f>
        <v>2E-3</v>
      </c>
      <c r="AC39" s="479">
        <f>AB39*AA39*Z39*12</f>
        <v>622516.09211999993</v>
      </c>
      <c r="AD39" s="503">
        <f>VLOOKUP($A39,$DA:$EN,13,0)</f>
        <v>1.0754069163494349</v>
      </c>
      <c r="AE39" s="469">
        <f>VLOOKUP($A34,$DA:$EN,11,0)</f>
        <v>1882</v>
      </c>
      <c r="AF39" s="470">
        <f>AF38/2</f>
        <v>14058.628999999999</v>
      </c>
      <c r="AG39" s="471">
        <f>AB39</f>
        <v>2E-3</v>
      </c>
      <c r="AH39" s="472">
        <f>AG39*AF39*AE39*12</f>
        <v>635000.15467200009</v>
      </c>
      <c r="AI39" s="504">
        <f>VLOOKUP($A39,$DA:$EN,7,0)</f>
        <v>1.0328549163494347</v>
      </c>
      <c r="AJ39" s="469">
        <f>VLOOKUP($A34,$DA:$EN,5,0)</f>
        <v>1807</v>
      </c>
      <c r="AK39" s="470">
        <f>AK38/2</f>
        <v>14058.628999999999</v>
      </c>
      <c r="AL39" s="471">
        <f>AG39</f>
        <v>2E-3</v>
      </c>
      <c r="AM39" s="472">
        <f>AL39*AK39*AJ39*12</f>
        <v>609694.62247199996</v>
      </c>
      <c r="AN39" s="495">
        <f>VLOOKUP($A39,$DA:$EN,10,0)</f>
        <v>1.0541309163494348</v>
      </c>
      <c r="AO39" s="208">
        <f>VLOOKUP($A34,$DA:$EN,8,0)</f>
        <v>1845</v>
      </c>
      <c r="AP39" s="209">
        <f>AP38/2</f>
        <v>14058.628999999999</v>
      </c>
      <c r="AQ39" s="471">
        <f>AL39</f>
        <v>2E-3</v>
      </c>
      <c r="AR39" s="479">
        <f>AQ39*AP39*AO39*12</f>
        <v>622516.09211999993</v>
      </c>
      <c r="AS39" s="503">
        <f>VLOOKUP($A39,$DA:$EN,13,0)</f>
        <v>1.0754069163494349</v>
      </c>
      <c r="AT39" s="469">
        <f>VLOOKUP($A34,$DA:$EN,11,0)</f>
        <v>1882</v>
      </c>
      <c r="AU39" s="470">
        <f>AU38/2</f>
        <v>14058.628999999999</v>
      </c>
      <c r="AV39" s="471">
        <f>AQ39</f>
        <v>2E-3</v>
      </c>
      <c r="AW39" s="472">
        <f>AV39*AU39*AT39*12</f>
        <v>635000.15467200009</v>
      </c>
      <c r="AX39" s="463">
        <f>VLOOKUP($A39,$DA:$EN,7,0)</f>
        <v>1.0328549163494347</v>
      </c>
      <c r="AY39" s="208">
        <f>VLOOKUP($A34,$DA:$EN,5,0)</f>
        <v>1807</v>
      </c>
      <c r="AZ39" s="209">
        <f>AZ38/2</f>
        <v>14058.628999999999</v>
      </c>
      <c r="BA39" s="471">
        <f>AV39</f>
        <v>2E-3</v>
      </c>
      <c r="BB39" s="479">
        <f>BA39*AZ39*AY39*12</f>
        <v>609694.62247199996</v>
      </c>
      <c r="BC39" s="502">
        <f>VLOOKUP($A39,$DA:$EN,10,0)</f>
        <v>1.0541309163494348</v>
      </c>
      <c r="BD39" s="208">
        <f>VLOOKUP($A34,$DA:$EN,8,0)</f>
        <v>1845</v>
      </c>
      <c r="BE39" s="209">
        <f>BE38/2</f>
        <v>14058.628999999999</v>
      </c>
      <c r="BF39" s="471">
        <f>BA39</f>
        <v>2E-3</v>
      </c>
      <c r="BG39" s="479">
        <f>BF39*BE39*BD39*12</f>
        <v>622516.09211999993</v>
      </c>
      <c r="BH39" s="503">
        <f>VLOOKUP($A39,$DA:$EN,13,0)</f>
        <v>1.0754069163494349</v>
      </c>
      <c r="BI39" s="469">
        <f>VLOOKUP($A34,$DA:$EN,11,0)</f>
        <v>1882</v>
      </c>
      <c r="BJ39" s="470">
        <f>BJ38/2</f>
        <v>14058.628999999999</v>
      </c>
      <c r="BK39" s="471">
        <f>BF39</f>
        <v>2E-3</v>
      </c>
      <c r="BL39" s="472">
        <f>BK39*BJ39*BI39*12</f>
        <v>635000.15467200009</v>
      </c>
      <c r="BM39" s="504">
        <f>VLOOKUP($A39,$DA:$EN,7,0)</f>
        <v>1.0328549163494347</v>
      </c>
      <c r="BN39" s="469">
        <f>VLOOKUP($A34,$DA:$EN,5,0)</f>
        <v>1807</v>
      </c>
      <c r="BO39" s="470">
        <f>BO38/2</f>
        <v>14058.628999999999</v>
      </c>
      <c r="BP39" s="471">
        <f>BK39</f>
        <v>2E-3</v>
      </c>
      <c r="BQ39" s="479">
        <f>BP39*BO39*BN39*12</f>
        <v>609694.62247199996</v>
      </c>
      <c r="BR39" s="503">
        <f>VLOOKUP($A39,$DA:$EN,10,0)</f>
        <v>1.0541309163494348</v>
      </c>
      <c r="BS39" s="469">
        <f>VLOOKUP($A34,$DA:$EN,8,0)</f>
        <v>1845</v>
      </c>
      <c r="BT39" s="470">
        <f>BT38/2</f>
        <v>14058.628999999999</v>
      </c>
      <c r="BU39" s="471">
        <f>BP39</f>
        <v>2E-3</v>
      </c>
      <c r="BV39" s="479">
        <f>BU39*BT39*BS39*12</f>
        <v>622516.09211999993</v>
      </c>
      <c r="BW39" s="503">
        <f>VLOOKUP($A39,$DA:$EN,13,0)</f>
        <v>1.0754069163494349</v>
      </c>
      <c r="BX39" s="469">
        <f>VLOOKUP($A34,$DA:$EN,11,0)</f>
        <v>1882</v>
      </c>
      <c r="BY39" s="470">
        <f>BY38/2</f>
        <v>14058.628999999999</v>
      </c>
      <c r="BZ39" s="471">
        <f>BU39</f>
        <v>2E-3</v>
      </c>
      <c r="CA39" s="472">
        <f>BZ39*BY39*BX39*12</f>
        <v>635000.15467200009</v>
      </c>
      <c r="CB39" s="504">
        <f>VLOOKUP($A39,$DA:$EN,7,0)</f>
        <v>1.0328549163494347</v>
      </c>
      <c r="CC39" s="469">
        <f>VLOOKUP($A34,$DA:$EN,5,0)</f>
        <v>1807</v>
      </c>
      <c r="CD39" s="470">
        <f>CD38/2</f>
        <v>14058.628999999999</v>
      </c>
      <c r="CE39" s="471">
        <f>BZ39</f>
        <v>2E-3</v>
      </c>
      <c r="CF39" s="472">
        <f>CE39*CD39*CC39*12</f>
        <v>609694.62247199996</v>
      </c>
      <c r="CG39" s="505">
        <f>VLOOKUP($A39,$DA:$EN,10,0)</f>
        <v>1.0541309163494348</v>
      </c>
      <c r="CH39" s="469">
        <f>VLOOKUP($A34,$DA:$EN,8,0)</f>
        <v>1845</v>
      </c>
      <c r="CI39" s="470">
        <f>CI38/2</f>
        <v>14058.628999999999</v>
      </c>
      <c r="CJ39" s="471">
        <f>CE39</f>
        <v>2E-3</v>
      </c>
      <c r="CK39" s="479">
        <f>CJ39*CI39*CH39*12</f>
        <v>622516.09211999993</v>
      </c>
      <c r="CL39" s="503">
        <f>VLOOKUP($A39,$DA:$EN,13,0)</f>
        <v>1.0754069163494349</v>
      </c>
      <c r="CM39" s="469">
        <f>VLOOKUP($A34,$DA:$EN,11,0)</f>
        <v>1882</v>
      </c>
      <c r="CN39" s="470">
        <f>CN38/2</f>
        <v>14058.628999999999</v>
      </c>
      <c r="CO39" s="471">
        <f>CJ39</f>
        <v>2E-3</v>
      </c>
      <c r="CP39" s="472">
        <f>CO39*CN39*CM39*12</f>
        <v>635000.15467200009</v>
      </c>
      <c r="DA39" s="1163"/>
      <c r="DB39" s="130"/>
      <c r="DC39" s="130"/>
      <c r="DD39" s="130"/>
      <c r="DE39" s="131"/>
      <c r="DF39" s="131"/>
      <c r="DG39" s="131"/>
      <c r="DH39" s="131"/>
      <c r="DI39" s="131"/>
      <c r="DJ39" s="131"/>
      <c r="DK39" s="131"/>
      <c r="DL39" s="131"/>
      <c r="DM39" s="131"/>
      <c r="DN39" s="131"/>
      <c r="DO39" s="131"/>
      <c r="DP39" s="131"/>
      <c r="DQ39" s="131"/>
      <c r="DR39" s="131"/>
      <c r="DS39" s="131"/>
      <c r="DT39" s="131"/>
      <c r="DU39" s="131"/>
      <c r="DV39" s="131"/>
      <c r="DW39" s="131"/>
      <c r="DX39" s="131"/>
      <c r="DY39" s="137"/>
      <c r="DZ39" s="131"/>
      <c r="EA39" s="131"/>
      <c r="EB39" s="131"/>
      <c r="EC39" s="131"/>
      <c r="ED39" s="131"/>
      <c r="EE39" s="131"/>
      <c r="EF39" s="131"/>
      <c r="EG39" s="131"/>
      <c r="EH39" s="131"/>
      <c r="EI39" s="131"/>
      <c r="EJ39" s="131"/>
      <c r="EK39" s="131"/>
    </row>
    <row r="40" spans="1:144" ht="18.75" x14ac:dyDescent="0.25">
      <c r="A40" s="164">
        <f>A30+1</f>
        <v>2026</v>
      </c>
      <c r="B40" s="165"/>
      <c r="C40" s="166"/>
      <c r="D40" s="166" t="str">
        <f t="shared" si="23"/>
        <v>KOPĒJIE IEŅĒMUMI</v>
      </c>
      <c r="E40" s="473"/>
      <c r="F40" s="166"/>
      <c r="G40" s="474"/>
      <c r="H40" s="475"/>
      <c r="I40" s="490">
        <f>IF($D$5=$EL$8,VLOOKUP($A40,$DA:$EL,38,0),IF($D$5=$EM$8,VLOOKUP($A40,$DA:$EM,39,0),VLOOKUP($A40,$DA:$EN,40,0)))</f>
        <v>264849487.15768418</v>
      </c>
      <c r="J40" s="473"/>
      <c r="K40" s="166"/>
      <c r="L40" s="474"/>
      <c r="M40" s="475"/>
      <c r="N40" s="490">
        <f>IF($D$5=$EL$8,VLOOKUP($A40,$DA:$EL,38,0),IF($D$5=$EM$8,VLOOKUP($A40,$DA:$EM,39,0),VLOOKUP($A40,$DA:$EN,40,0)))</f>
        <v>264849487.15768418</v>
      </c>
      <c r="O40" s="473"/>
      <c r="P40" s="166"/>
      <c r="Q40" s="474"/>
      <c r="R40" s="475"/>
      <c r="S40" s="490">
        <f>IF($D$5=$EL$8,VLOOKUP($A40,$DA:$EL,38,0),IF($D$5=$EM$8,VLOOKUP($A40,$DA:$EM,39,0),VLOOKUP($A40,$DA:$EN,40,0)))</f>
        <v>264849487.15768418</v>
      </c>
      <c r="T40" s="473"/>
      <c r="U40" s="166"/>
      <c r="V40" s="474"/>
      <c r="W40" s="475"/>
      <c r="X40" s="490">
        <f>IF($D$5=$EL$8,VLOOKUP($A40,$DA:$EL,38,0),IF($D$5=$EM$8,VLOOKUP($A40,$DA:$EM,39,0),VLOOKUP($A40,$DA:$EN,40,0)))</f>
        <v>264849487.15768418</v>
      </c>
      <c r="Y40" s="473"/>
      <c r="Z40" s="166"/>
      <c r="AA40" s="474"/>
      <c r="AB40" s="475"/>
      <c r="AC40" s="490">
        <f>IF($D$5=$EL$8,VLOOKUP($A40,$DA:$EL,38,0),IF($D$5=$EM$8,VLOOKUP($A40,$DA:$EM,39,0),VLOOKUP($A40,$DA:$EN,40,0)))</f>
        <v>264849487.15768418</v>
      </c>
      <c r="AD40" s="473"/>
      <c r="AE40" s="166"/>
      <c r="AF40" s="474"/>
      <c r="AG40" s="475"/>
      <c r="AH40" s="490">
        <f>IF($D$5=$EL$8,VLOOKUP($A40,$DA:$EL,38,0),IF($D$5=$EM$8,VLOOKUP($A40,$DA:$EM,39,0),VLOOKUP($A40,$DA:$EN,40,0)))</f>
        <v>264849487.15768418</v>
      </c>
      <c r="AI40" s="473"/>
      <c r="AJ40" s="166"/>
      <c r="AK40" s="474"/>
      <c r="AL40" s="475"/>
      <c r="AM40" s="490">
        <f>IF($D$5=$EL$8,VLOOKUP($A40,$DA:$EL,38,0),IF($D$5=$EM$8,VLOOKUP($A40,$DA:$EM,39,0),VLOOKUP($A40,$DA:$EN,40,0)))</f>
        <v>264849487.15768418</v>
      </c>
      <c r="AN40" s="508"/>
      <c r="AO40" s="168"/>
      <c r="AP40" s="169"/>
      <c r="AQ40" s="170"/>
      <c r="AR40" s="490">
        <f>IF($D$5=$EL$8,VLOOKUP($A40,$DA:$EL,38,0),IF($D$5=$EM$8,VLOOKUP($A40,$DA:$EM,39,0),VLOOKUP($A40,$DA:$EN,40,0)))</f>
        <v>264849487.15768418</v>
      </c>
      <c r="AS40" s="473"/>
      <c r="AT40" s="166"/>
      <c r="AU40" s="474"/>
      <c r="AV40" s="475"/>
      <c r="AW40" s="490">
        <f>IF($D$5=$EL$8,VLOOKUP($A40,$DA:$EL,38,0),IF($D$5=$EM$8,VLOOKUP($A40,$DA:$EM,39,0),VLOOKUP($A40,$DA:$EN,40,0)))</f>
        <v>264849487.15768418</v>
      </c>
      <c r="AX40" s="167"/>
      <c r="AY40" s="168"/>
      <c r="AZ40" s="169"/>
      <c r="BA40" s="170"/>
      <c r="BB40" s="490">
        <f>IF($D$5=$EL$8,VLOOKUP($A40,$DA:$EL,38,0),IF($D$5=$EM$8,VLOOKUP($A40,$DA:$EM,39,0),VLOOKUP($A40,$DA:$EN,40,0)))</f>
        <v>264849487.15768418</v>
      </c>
      <c r="BC40" s="169"/>
      <c r="BD40" s="168"/>
      <c r="BE40" s="169"/>
      <c r="BF40" s="170"/>
      <c r="BG40" s="490">
        <f>IF($D$5=$EL$8,VLOOKUP($A40,$DA:$EL,38,0),IF($D$5=$EM$8,VLOOKUP($A40,$DA:$EM,39,0),VLOOKUP($A40,$DA:$EN,40,0)))</f>
        <v>264849487.15768418</v>
      </c>
      <c r="BH40" s="473"/>
      <c r="BI40" s="166"/>
      <c r="BJ40" s="474"/>
      <c r="BK40" s="475"/>
      <c r="BL40" s="490">
        <f>IF($D$5=$EL$8,VLOOKUP($A40,$DA:$EL,38,0),IF($D$5=$EM$8,VLOOKUP($A40,$DA:$EM,39,0),VLOOKUP($A40,$DA:$EN,40,0)))</f>
        <v>264849487.15768418</v>
      </c>
      <c r="BM40" s="473"/>
      <c r="BN40" s="166"/>
      <c r="BO40" s="474"/>
      <c r="BP40" s="475"/>
      <c r="BQ40" s="490">
        <f>IF($D$5=$EL$8,VLOOKUP($A40,$DA:$EL,38,0),IF($D$5=$EM$8,VLOOKUP($A40,$DA:$EM,39,0),VLOOKUP($A40,$DA:$EN,40,0)))</f>
        <v>264849487.15768418</v>
      </c>
      <c r="BR40" s="473"/>
      <c r="BS40" s="166"/>
      <c r="BT40" s="474"/>
      <c r="BU40" s="475"/>
      <c r="BV40" s="490">
        <f>IF($D$5=$EL$8,VLOOKUP($A40,$DA:$EL,38,0),IF($D$5=$EM$8,VLOOKUP($A40,$DA:$EM,39,0),VLOOKUP($A40,$DA:$EN,40,0)))</f>
        <v>264849487.15768418</v>
      </c>
      <c r="BW40" s="473"/>
      <c r="BX40" s="166"/>
      <c r="BY40" s="474"/>
      <c r="BZ40" s="475"/>
      <c r="CA40" s="490">
        <f>IF($D$5=$EL$8,VLOOKUP($A40,$DA:$EL,38,0),IF($D$5=$EM$8,VLOOKUP($A40,$DA:$EM,39,0),VLOOKUP($A40,$DA:$EN,40,0)))</f>
        <v>264849487.15768418</v>
      </c>
      <c r="CB40" s="473"/>
      <c r="CC40" s="166"/>
      <c r="CD40" s="474"/>
      <c r="CE40" s="475"/>
      <c r="CF40" s="484">
        <f>IF($D$5=$EL$8,VLOOKUP($A40,$DA:$EL,38,0),IF($D$5=$EM$8,VLOOKUP($A40,$DA:$EM,39,0),VLOOKUP($A40,$DA:$EN,40,0)))+CF47</f>
        <v>269035360.82638377</v>
      </c>
      <c r="CG40" s="473"/>
      <c r="CH40" s="166"/>
      <c r="CI40" s="474"/>
      <c r="CJ40" s="475"/>
      <c r="CK40" s="484">
        <f>IF($D$5=$EL$8,VLOOKUP($A40,$DA:$EL,38,0),IF($D$5=$EM$8,VLOOKUP($A40,$DA:$EM,39,0),VLOOKUP($A40,$DA:$EN,40,0)))+CK47</f>
        <v>269035360.82638377</v>
      </c>
      <c r="CL40" s="473"/>
      <c r="CM40" s="166"/>
      <c r="CN40" s="474"/>
      <c r="CO40" s="475"/>
      <c r="CP40" s="484">
        <f>IF($D$5=$EL$8,VLOOKUP($A40,$DA:$EL,38,0),IF($D$5=$EM$8,VLOOKUP($A40,$DA:$EM,39,0),VLOOKUP($A40,$DA:$EN,40,0)))+CP47</f>
        <v>269035360.82638377</v>
      </c>
      <c r="DA40" s="1398" t="s">
        <v>180</v>
      </c>
      <c r="DB40" s="1398"/>
      <c r="DC40" s="1398"/>
      <c r="DD40" s="1398"/>
      <c r="DE40" s="1398"/>
      <c r="DF40" s="1398"/>
      <c r="DG40" s="1398"/>
      <c r="DH40" s="1398"/>
      <c r="DI40" s="1398"/>
      <c r="DJ40" s="1398"/>
      <c r="DK40" s="1398"/>
      <c r="DP40" s="131"/>
      <c r="DQ40" s="131"/>
      <c r="DR40" s="131"/>
      <c r="DS40" s="131"/>
      <c r="DT40" s="131"/>
      <c r="DU40" s="131"/>
      <c r="DV40" s="131"/>
      <c r="DW40" s="131"/>
      <c r="DX40" s="131"/>
      <c r="DY40" s="137"/>
      <c r="DZ40" s="131"/>
      <c r="EA40" s="131"/>
      <c r="EB40" s="131"/>
      <c r="EC40" s="131"/>
      <c r="ED40" s="131"/>
      <c r="EE40" s="131"/>
      <c r="EF40" s="131"/>
      <c r="EG40" s="131"/>
      <c r="EH40" s="131"/>
      <c r="EI40" s="131"/>
      <c r="EJ40" s="131"/>
      <c r="EK40" s="131"/>
    </row>
    <row r="41" spans="1:144" ht="31.7" customHeight="1" outlineLevel="1" thickBot="1" x14ac:dyDescent="0.3">
      <c r="A41" s="174">
        <f>A40</f>
        <v>2026</v>
      </c>
      <c r="B41" s="175" t="str">
        <f t="shared" ref="B41:C49" si="32">B31</f>
        <v>Finansējums valsts sociāli neaizsargātām iedzīvotāju kategorijām</v>
      </c>
      <c r="C41" s="175" t="str">
        <f t="shared" si="32"/>
        <v>no VID administrētās Valsts pamatbudžeta daļas</v>
      </c>
      <c r="D41" s="176" t="str">
        <f t="shared" si="23"/>
        <v>Valsts pamatbudžets</v>
      </c>
      <c r="E41" s="461">
        <f>VLOOKUP($A41,$DA:$EN,14,0)</f>
        <v>1.0211124019158744</v>
      </c>
      <c r="F41" s="177">
        <f>F31*E41</f>
        <v>7444306981.9120197</v>
      </c>
      <c r="G41" s="178">
        <v>1</v>
      </c>
      <c r="H41" s="488">
        <f>I41/F41</f>
        <v>1.2869679408255863E-2</v>
      </c>
      <c r="I41" s="491">
        <f>I40-I42-I43-I44-I45-I46-I47</f>
        <v>95805844.273848474</v>
      </c>
      <c r="J41" s="461">
        <f>VLOOKUP($A41,$DA:$EN,15,0)</f>
        <v>1.0287948819158743</v>
      </c>
      <c r="K41" s="177">
        <f>K31*J41</f>
        <v>7581901279.0163116</v>
      </c>
      <c r="L41" s="178">
        <v>1</v>
      </c>
      <c r="M41" s="488">
        <f>N41/K41</f>
        <v>1.2111647791412839E-2</v>
      </c>
      <c r="N41" s="491">
        <f>N40-N42-N43-N44-N45-N46-N47</f>
        <v>91829317.880708098</v>
      </c>
      <c r="O41" s="461">
        <f>VLOOKUP($A41,$DA:$EN,16,0)</f>
        <v>1.0364773619158745</v>
      </c>
      <c r="P41" s="177">
        <f>P31*O41</f>
        <v>7720714056.1685724</v>
      </c>
      <c r="Q41" s="178">
        <v>1</v>
      </c>
      <c r="R41" s="488">
        <f>S41/P41</f>
        <v>1.1367536726392713E-2</v>
      </c>
      <c r="S41" s="491">
        <f>S40-S42-S43-S44-S45-S46-S47</f>
        <v>87765500.587472692</v>
      </c>
      <c r="T41" s="461">
        <f>VLOOKUP($A41,$DA:$EN,14,0)</f>
        <v>1.0211124019158744</v>
      </c>
      <c r="U41" s="177">
        <f>U31*T41</f>
        <v>7444306981.9120197</v>
      </c>
      <c r="V41" s="178">
        <v>1</v>
      </c>
      <c r="W41" s="480">
        <f>X41/U41</f>
        <v>1.1267544022078647E-2</v>
      </c>
      <c r="X41" s="485">
        <f>X31/X30*X40</f>
        <v>83879056.632561117</v>
      </c>
      <c r="Y41" s="461">
        <f>VLOOKUP($A41,$DA:$EN,15,0)</f>
        <v>1.0287948819158743</v>
      </c>
      <c r="Z41" s="177">
        <f>Z31*Y41</f>
        <v>7581901279.0163116</v>
      </c>
      <c r="AA41" s="178">
        <v>1</v>
      </c>
      <c r="AB41" s="480">
        <f>AC41/Z41</f>
        <v>1.1063063675691083E-2</v>
      </c>
      <c r="AC41" s="485">
        <f>AC31/AC30*AC40</f>
        <v>83879056.632561117</v>
      </c>
      <c r="AD41" s="461">
        <f>VLOOKUP($A41,$DA:$EN,16,0)</f>
        <v>1.0364773619158745</v>
      </c>
      <c r="AE41" s="177">
        <f>AE31*AD41</f>
        <v>7720714056.1685724</v>
      </c>
      <c r="AF41" s="178">
        <v>1</v>
      </c>
      <c r="AG41" s="480">
        <f>AH41/AE41</f>
        <v>1.0864157903315273E-2</v>
      </c>
      <c r="AH41" s="485">
        <f>AH31/AH30*AH40</f>
        <v>83879056.632561117</v>
      </c>
      <c r="AI41" s="461">
        <f>VLOOKUP($A41,$DA:$EN,14,0)</f>
        <v>1.0211124019158744</v>
      </c>
      <c r="AJ41" s="177">
        <f>AJ31*AI41</f>
        <v>7444306981.9120197</v>
      </c>
      <c r="AK41" s="178">
        <v>1</v>
      </c>
      <c r="AL41" s="480">
        <f>AM41/AJ41</f>
        <v>0</v>
      </c>
      <c r="AM41" s="485">
        <f>AM31*AI41</f>
        <v>0</v>
      </c>
      <c r="AN41" s="506">
        <f>VLOOKUP($A41,$DA:$EN,15,0)</f>
        <v>1.0287948819158743</v>
      </c>
      <c r="AO41" s="177">
        <f>AO31*AN41</f>
        <v>7581901279.0163116</v>
      </c>
      <c r="AP41" s="178">
        <v>1</v>
      </c>
      <c r="AQ41" s="480">
        <f>AR41/AO41</f>
        <v>0</v>
      </c>
      <c r="AR41" s="485">
        <f>AR31*AN41</f>
        <v>0</v>
      </c>
      <c r="AS41" s="461">
        <f>VLOOKUP($A41,$DA:$EN,16,0)</f>
        <v>1.0364773619158745</v>
      </c>
      <c r="AT41" s="177">
        <f>AT31*AS41</f>
        <v>7720714056.1685724</v>
      </c>
      <c r="AU41" s="178">
        <v>1</v>
      </c>
      <c r="AV41" s="480">
        <f>AW41/AT41</f>
        <v>0</v>
      </c>
      <c r="AW41" s="485">
        <f>AW31*AS41</f>
        <v>0</v>
      </c>
      <c r="AX41" s="461">
        <f>VLOOKUP($A41,$DA:$EN,14,0)</f>
        <v>1.0211124019158744</v>
      </c>
      <c r="AY41" s="177">
        <f>AY31*AX41</f>
        <v>7444306981.9120197</v>
      </c>
      <c r="AZ41" s="178">
        <v>1</v>
      </c>
      <c r="BA41" s="488">
        <f>BB41/AY41</f>
        <v>9.2982192145787176E-3</v>
      </c>
      <c r="BB41" s="491">
        <f>BB40-BB42-BB43-BB44-BB45-BB46-BB47</f>
        <v>69218798.218436837</v>
      </c>
      <c r="BC41" s="493">
        <f>VLOOKUP($A41,$DA:$EN,15,0)</f>
        <v>1.0287948819158743</v>
      </c>
      <c r="BD41" s="177">
        <f>BD31*BC41</f>
        <v>7581901279.0163116</v>
      </c>
      <c r="BE41" s="178">
        <v>1</v>
      </c>
      <c r="BF41" s="488">
        <f>BG41/BD41</f>
        <v>8.4304231395813164E-3</v>
      </c>
      <c r="BG41" s="491">
        <f>BG40-BG42-BG43-BG44-BG45-BG46-BG47</f>
        <v>63918635.984640293</v>
      </c>
      <c r="BH41" s="461">
        <f>VLOOKUP($A41,$DA:$EN,16,0)</f>
        <v>1.0364773619158745</v>
      </c>
      <c r="BI41" s="177">
        <f>BI31*BH41</f>
        <v>7720714056.1685724</v>
      </c>
      <c r="BJ41" s="178">
        <v>1</v>
      </c>
      <c r="BK41" s="488">
        <f>BL41/BI41</f>
        <v>7.5755557385920307E-3</v>
      </c>
      <c r="BL41" s="491">
        <f>BL40-BL42-BL43-BL44-BL45-BL46-BL47</f>
        <v>58488699.674235985</v>
      </c>
      <c r="BM41" s="461">
        <f>VLOOKUP($A41,$DA:$EN,14,0)</f>
        <v>1.0211124019158744</v>
      </c>
      <c r="BN41" s="177">
        <f>BN31*BM41</f>
        <v>7444306981.9120197</v>
      </c>
      <c r="BO41" s="178">
        <v>1</v>
      </c>
      <c r="BP41" s="488">
        <f>BQ41/BN41</f>
        <v>7.2976419456038397E-3</v>
      </c>
      <c r="BQ41" s="491">
        <f>(BQ40-BQ44-BQ45-BQ46-BQ47)/3</f>
        <v>54325886.887152679</v>
      </c>
      <c r="BR41" s="461">
        <f>VLOOKUP($A41,$DA:$EN,15,0)</f>
        <v>1.0287948819158743</v>
      </c>
      <c r="BS41" s="177">
        <f>BS31*BR41</f>
        <v>7581901279.0163116</v>
      </c>
      <c r="BT41" s="178">
        <v>1</v>
      </c>
      <c r="BU41" s="488">
        <f>BV41/BS41</f>
        <v>6.990380926763475E-3</v>
      </c>
      <c r="BV41" s="491">
        <f>(BV40-BV44-BV45-BV46-BV47)/3</f>
        <v>53000378.089439221</v>
      </c>
      <c r="BW41" s="461">
        <f>VLOOKUP($A41,$DA:$EN,16,0)</f>
        <v>1.0364773619158745</v>
      </c>
      <c r="BX41" s="177">
        <f>BX31*BW41</f>
        <v>7720714056.1685724</v>
      </c>
      <c r="BY41" s="178">
        <v>1</v>
      </c>
      <c r="BZ41" s="488">
        <f>CA41/BX41</f>
        <v>6.6892481640042504E-3</v>
      </c>
      <c r="CA41" s="491">
        <f>(CA40-CA44-CA45-CA46-CA47)/3</f>
        <v>51645772.325027429</v>
      </c>
      <c r="CB41" s="461">
        <f>VLOOKUP($A41,$DA:$EN,14,0)</f>
        <v>1.0211124019158744</v>
      </c>
      <c r="CC41" s="177">
        <f>CC31*CB41</f>
        <v>7444306981.9120197</v>
      </c>
      <c r="CD41" s="178">
        <v>1</v>
      </c>
      <c r="CE41" s="480">
        <f>CF41/CC41</f>
        <v>9.9815807105414298E-3</v>
      </c>
      <c r="CF41" s="485">
        <f>CF31*CB41</f>
        <v>74305950.974001899</v>
      </c>
      <c r="CG41" s="461">
        <f>VLOOKUP($A41,$DA:$EN,15,0)</f>
        <v>1.0287948819158743</v>
      </c>
      <c r="CH41" s="177">
        <f>CH31*CG41</f>
        <v>7581901279.0163116</v>
      </c>
      <c r="CI41" s="178">
        <v>1</v>
      </c>
      <c r="CJ41" s="480">
        <f>CK41/CH41</f>
        <v>9.9815807105414298E-3</v>
      </c>
      <c r="CK41" s="485">
        <f>CK31*CG41</f>
        <v>75679359.555858612</v>
      </c>
      <c r="CL41" s="461">
        <f>VLOOKUP($A41,$DA:$EN,16,0)</f>
        <v>1.0364773619158745</v>
      </c>
      <c r="CM41" s="177">
        <f>CM31*CL41</f>
        <v>7720714056.1685724</v>
      </c>
      <c r="CN41" s="178">
        <v>1</v>
      </c>
      <c r="CO41" s="480">
        <f>CP41/CM41</f>
        <v>9.9815807105414281E-3</v>
      </c>
      <c r="CP41" s="485">
        <f>CP31*CL41</f>
        <v>77064930.494658291</v>
      </c>
      <c r="DA41" s="1164" t="s">
        <v>127</v>
      </c>
      <c r="DB41" s="359" t="s">
        <v>181</v>
      </c>
      <c r="DC41" s="360"/>
      <c r="DD41" s="360"/>
      <c r="DE41" s="212"/>
      <c r="DF41" s="213"/>
      <c r="DG41" s="214"/>
      <c r="DH41" s="1401" t="s">
        <v>182</v>
      </c>
      <c r="DI41" s="1403" t="s">
        <v>183</v>
      </c>
      <c r="DJ41" s="1404"/>
      <c r="DK41" s="1405"/>
      <c r="DP41" s="131"/>
      <c r="DQ41" s="131"/>
      <c r="DR41" s="131"/>
      <c r="DS41" s="131"/>
      <c r="DT41" s="131"/>
      <c r="DU41" s="131"/>
      <c r="DV41" s="131"/>
      <c r="DW41" s="131"/>
      <c r="DX41" s="131"/>
      <c r="DY41" s="137"/>
      <c r="DZ41" s="131"/>
      <c r="EA41" s="131"/>
      <c r="EB41" s="131"/>
      <c r="EC41" s="131"/>
      <c r="ED41" s="131"/>
      <c r="EE41" s="131"/>
      <c r="EF41" s="131"/>
      <c r="EG41" s="131"/>
      <c r="EH41" s="131"/>
      <c r="EI41" s="131"/>
      <c r="EJ41" s="131"/>
      <c r="EK41" s="131"/>
    </row>
    <row r="42" spans="1:144" ht="40.35" customHeight="1" outlineLevel="1" x14ac:dyDescent="0.25">
      <c r="A42" s="174">
        <f>A41</f>
        <v>2026</v>
      </c>
      <c r="B42" s="175" t="str">
        <f t="shared" si="32"/>
        <v>Iedzīvotāju solidaritātes maksājums ISA sistēmas nodrošināšanai un pašvaldību trūcīgo personu finansējuma kompensēšanai</v>
      </c>
      <c r="C42" s="175" t="str">
        <f t="shared" si="32"/>
        <v>no VID administrētās Pašvaldības budžeta daļa</v>
      </c>
      <c r="D42" s="176" t="str">
        <f t="shared" si="23"/>
        <v>Pašvaldību budžets</v>
      </c>
      <c r="E42" s="461">
        <f>VLOOKUP($A42,$DA:$EN,17,0)</f>
        <v>1.0211124019158744</v>
      </c>
      <c r="F42" s="177">
        <f>F32*E42</f>
        <v>2633972130.8312373</v>
      </c>
      <c r="G42" s="178">
        <v>1</v>
      </c>
      <c r="H42" s="481">
        <f>I42/F42</f>
        <v>2.5502098371257734E-2</v>
      </c>
      <c r="I42" s="485">
        <f>I32/I30*I40</f>
        <v>67171816.387609556</v>
      </c>
      <c r="J42" s="461">
        <f>VLOOKUP($A42,$DA:$EN,18,0)</f>
        <v>1.0287948819158743</v>
      </c>
      <c r="K42" s="177">
        <f>K32*J42</f>
        <v>2682656252.1086931</v>
      </c>
      <c r="L42" s="178">
        <v>1</v>
      </c>
      <c r="M42" s="481">
        <f>N42/K42</f>
        <v>2.5039293176235072E-2</v>
      </c>
      <c r="N42" s="485">
        <f>N32/N30*N40</f>
        <v>67171816.387609556</v>
      </c>
      <c r="O42" s="461">
        <f>VLOOKUP($A42,$DA:$EN,19,0)</f>
        <v>1.0364773619158745</v>
      </c>
      <c r="P42" s="177">
        <f>P32*O42</f>
        <v>2731771500.487184</v>
      </c>
      <c r="Q42" s="178">
        <v>1</v>
      </c>
      <c r="R42" s="481">
        <f>S42/P42</f>
        <v>2.4589105046168808E-2</v>
      </c>
      <c r="S42" s="485">
        <f>S32/S30*S40</f>
        <v>67171816.387609556</v>
      </c>
      <c r="T42" s="461">
        <f>VLOOKUP($A42,$DA:$EN,17,0)</f>
        <v>1.0211124019158744</v>
      </c>
      <c r="U42" s="177">
        <f>U32*T42</f>
        <v>2633972130.8312373</v>
      </c>
      <c r="V42" s="178">
        <v>1</v>
      </c>
      <c r="W42" s="481">
        <f>X42/U42</f>
        <v>2.5502098371257734E-2</v>
      </c>
      <c r="X42" s="485">
        <f>X32/X30*X40</f>
        <v>67171816.387609556</v>
      </c>
      <c r="Y42" s="461">
        <f>VLOOKUP($A42,$DA:$EN,18,0)</f>
        <v>1.0287948819158743</v>
      </c>
      <c r="Z42" s="177">
        <f>Z32*Y42</f>
        <v>2682656252.1086931</v>
      </c>
      <c r="AA42" s="178">
        <v>1</v>
      </c>
      <c r="AB42" s="481">
        <f>AC42/Z42</f>
        <v>2.5039293176235072E-2</v>
      </c>
      <c r="AC42" s="485">
        <f>AC32/AC30*AC40</f>
        <v>67171816.387609556</v>
      </c>
      <c r="AD42" s="461">
        <f>VLOOKUP($A42,$DA:$EN,19,0)</f>
        <v>1.0364773619158745</v>
      </c>
      <c r="AE42" s="177">
        <f>AE32*AD42</f>
        <v>2731771500.487184</v>
      </c>
      <c r="AF42" s="178">
        <v>1</v>
      </c>
      <c r="AG42" s="481">
        <f>AH42/AE42</f>
        <v>2.4589105046168808E-2</v>
      </c>
      <c r="AH42" s="485">
        <f>AH32/AH30*AH40</f>
        <v>67171816.387609556</v>
      </c>
      <c r="AI42" s="461">
        <f>VLOOKUP($A42,$DA:$EN,17,0)</f>
        <v>1.0211124019158744</v>
      </c>
      <c r="AJ42" s="177">
        <f>AJ32*AI42</f>
        <v>2633972130.8312373</v>
      </c>
      <c r="AK42" s="178">
        <v>1</v>
      </c>
      <c r="AL42" s="481">
        <v>0</v>
      </c>
      <c r="AM42" s="485">
        <f>AI42*AJ42*AK42*AL42</f>
        <v>0</v>
      </c>
      <c r="AN42" s="506">
        <f>VLOOKUP($A42,$DA:$EN,18,0)</f>
        <v>1.0287948819158743</v>
      </c>
      <c r="AO42" s="177">
        <f>AO32*AN42</f>
        <v>2682656252.1086931</v>
      </c>
      <c r="AP42" s="178">
        <v>1</v>
      </c>
      <c r="AQ42" s="481">
        <v>0</v>
      </c>
      <c r="AR42" s="485">
        <f>AN42*AO42*AP42*AQ42</f>
        <v>0</v>
      </c>
      <c r="AS42" s="461">
        <f>VLOOKUP($A42,$DA:$EN,19,0)</f>
        <v>1.0364773619158745</v>
      </c>
      <c r="AT42" s="177">
        <f>AT32*AS42</f>
        <v>2731771500.487184</v>
      </c>
      <c r="AU42" s="178">
        <v>1</v>
      </c>
      <c r="AV42" s="481">
        <v>0</v>
      </c>
      <c r="AW42" s="485">
        <f>AS42*AT42*AU42*AV42</f>
        <v>0</v>
      </c>
      <c r="AX42" s="461">
        <f>VLOOKUP($A42,$DA:$EN,17,0)</f>
        <v>1.0211124019158744</v>
      </c>
      <c r="AY42" s="177">
        <f>AY32*AX42</f>
        <v>2633972130.8312373</v>
      </c>
      <c r="AZ42" s="178">
        <v>1</v>
      </c>
      <c r="BA42" s="481">
        <f>BB42/AY42</f>
        <v>2.5502098371257734E-2</v>
      </c>
      <c r="BB42" s="485">
        <f>BB32/BB30*BB40</f>
        <v>67171816.387609556</v>
      </c>
      <c r="BC42" s="493">
        <f>VLOOKUP($A42,$DA:$EN,18,0)</f>
        <v>1.0287948819158743</v>
      </c>
      <c r="BD42" s="177">
        <f>BD32*BC42</f>
        <v>2682656252.1086931</v>
      </c>
      <c r="BE42" s="178">
        <v>1</v>
      </c>
      <c r="BF42" s="481">
        <f>BG42/BD42</f>
        <v>2.5039293176235072E-2</v>
      </c>
      <c r="BG42" s="485">
        <f>BG32/BG30*BG40</f>
        <v>67171816.387609556</v>
      </c>
      <c r="BH42" s="461">
        <f>VLOOKUP($A42,$DA:$EN,19,0)</f>
        <v>1.0364773619158745</v>
      </c>
      <c r="BI42" s="177">
        <f>BI32*BH42</f>
        <v>2731771500.487184</v>
      </c>
      <c r="BJ42" s="178">
        <v>1</v>
      </c>
      <c r="BK42" s="481">
        <f>BL42/BI42</f>
        <v>2.4589105046168808E-2</v>
      </c>
      <c r="BL42" s="485">
        <f>BL32/BL30*BL40</f>
        <v>67171816.387609556</v>
      </c>
      <c r="BM42" s="461">
        <f>VLOOKUP($A42,$DA:$EN,17,0)</f>
        <v>1.0211124019158744</v>
      </c>
      <c r="BN42" s="177">
        <f>BN32*BM42</f>
        <v>2633972130.8312373</v>
      </c>
      <c r="BO42" s="178">
        <v>1</v>
      </c>
      <c r="BP42" s="488">
        <f>BQ42/BN42</f>
        <v>2.0625080368640174E-2</v>
      </c>
      <c r="BQ42" s="491">
        <f>(BQ40-BQ44-BQ45-BQ46-BQ47)/3</f>
        <v>54325886.887152679</v>
      </c>
      <c r="BR42" s="461">
        <f>VLOOKUP($A42,$DA:$EN,18,0)</f>
        <v>1.0287948819158743</v>
      </c>
      <c r="BS42" s="177">
        <f>BS32*BR42</f>
        <v>2682656252.1086931</v>
      </c>
      <c r="BT42" s="178">
        <v>1</v>
      </c>
      <c r="BU42" s="488">
        <f>BV42/BS42</f>
        <v>1.975667886922838E-2</v>
      </c>
      <c r="BV42" s="491">
        <f>(BV40-BV44-BV45-BV46-BV47)/3</f>
        <v>53000378.089439221</v>
      </c>
      <c r="BW42" s="461">
        <f>VLOOKUP($A42,$DA:$EN,19,0)</f>
        <v>1.0364773619158745</v>
      </c>
      <c r="BX42" s="177">
        <f>BX32*BW42</f>
        <v>2731771500.487184</v>
      </c>
      <c r="BY42" s="178">
        <v>1</v>
      </c>
      <c r="BZ42" s="488">
        <f>CA42/BX42</f>
        <v>1.8905597454185654E-2</v>
      </c>
      <c r="CA42" s="491">
        <f>(CA40-CA44-CA45-CA46-CA47)/3</f>
        <v>51645772.325027429</v>
      </c>
      <c r="CB42" s="461">
        <f>VLOOKUP($A42,$DA:$EN,17,0)</f>
        <v>1.0211124019158744</v>
      </c>
      <c r="CC42" s="177">
        <f>CC32*CB42</f>
        <v>2633972130.8312373</v>
      </c>
      <c r="CD42" s="178">
        <v>1</v>
      </c>
      <c r="CE42" s="481">
        <f>CF42/CC42</f>
        <v>2.4003102329355652E-2</v>
      </c>
      <c r="CF42" s="485">
        <f>CF32*CB42</f>
        <v>63223502.589013144</v>
      </c>
      <c r="CG42" s="461">
        <f>VLOOKUP($A42,$DA:$EN,18,0)</f>
        <v>1.0287948819158743</v>
      </c>
      <c r="CH42" s="177">
        <f>CH32*CG42</f>
        <v>2682656252.1086931</v>
      </c>
      <c r="CI42" s="178">
        <v>1</v>
      </c>
      <c r="CJ42" s="481">
        <f>CK42/CH42</f>
        <v>2.4003102329355659E-2</v>
      </c>
      <c r="CK42" s="485">
        <f>CK32*CG42</f>
        <v>64392072.533850692</v>
      </c>
      <c r="CL42" s="461">
        <f>VLOOKUP($A42,$DA:$EN,19,0)</f>
        <v>1.0364773619158745</v>
      </c>
      <c r="CM42" s="177">
        <f>CM32*CL42</f>
        <v>2731771500.487184</v>
      </c>
      <c r="CN42" s="178">
        <v>1</v>
      </c>
      <c r="CO42" s="481">
        <f>CP42/CM42</f>
        <v>2.4003102329355652E-2</v>
      </c>
      <c r="CP42" s="485">
        <f>CP32*CL42</f>
        <v>65570990.866611317</v>
      </c>
      <c r="DA42" s="1165"/>
      <c r="DB42" s="215" t="s">
        <v>184</v>
      </c>
      <c r="DC42" s="215" t="s">
        <v>185</v>
      </c>
      <c r="DD42" s="215" t="s">
        <v>186</v>
      </c>
      <c r="DE42" s="215" t="s">
        <v>187</v>
      </c>
      <c r="DF42" s="216" t="s">
        <v>188</v>
      </c>
      <c r="DG42" s="217" t="str">
        <f>'1.Kopsavilkums'!$C$7</f>
        <v>Bāzes scenārijs</v>
      </c>
      <c r="DH42" s="1402"/>
      <c r="DI42" s="523" t="s">
        <v>95</v>
      </c>
      <c r="DJ42" s="524" t="s">
        <v>103</v>
      </c>
      <c r="DK42" s="525" t="s">
        <v>104</v>
      </c>
      <c r="DP42" s="131"/>
      <c r="DQ42" s="131"/>
      <c r="DR42" s="131"/>
      <c r="DS42" s="131"/>
      <c r="DT42" s="131"/>
      <c r="DU42" s="131"/>
      <c r="DV42" s="131"/>
      <c r="DW42" s="131"/>
      <c r="DX42" s="131"/>
      <c r="DY42" s="137"/>
      <c r="DZ42" s="131"/>
      <c r="EA42" s="131"/>
      <c r="EB42" s="131"/>
      <c r="EC42" s="131"/>
      <c r="ED42" s="131"/>
      <c r="EE42" s="131"/>
      <c r="EF42" s="131"/>
      <c r="EG42" s="131"/>
      <c r="EH42" s="131"/>
      <c r="EI42" s="131"/>
      <c r="EJ42" s="131"/>
      <c r="EK42" s="131"/>
    </row>
    <row r="43" spans="1:144" ht="31.5" outlineLevel="1" x14ac:dyDescent="0.25">
      <c r="A43" s="174">
        <f>A42</f>
        <v>2026</v>
      </c>
      <c r="B43" s="175">
        <f t="shared" si="32"/>
        <v>0</v>
      </c>
      <c r="C43" s="175">
        <f t="shared" si="32"/>
        <v>0</v>
      </c>
      <c r="D43" s="176" t="str">
        <f t="shared" si="23"/>
        <v>Valsts sociālās apdrošināšanas speciālais  budžets</v>
      </c>
      <c r="E43" s="461">
        <f>VLOOKUP($A43,$DA:$EN,20,0)</f>
        <v>1.0230453950965497</v>
      </c>
      <c r="F43" s="177">
        <f>F33*E43</f>
        <v>5197627824.3063679</v>
      </c>
      <c r="G43" s="178">
        <v>1</v>
      </c>
      <c r="H43" s="481">
        <v>0</v>
      </c>
      <c r="I43" s="485">
        <f>E43*F43*G43*H43</f>
        <v>0</v>
      </c>
      <c r="J43" s="461">
        <f>VLOOKUP($A43,$DA:$EN,21,0)</f>
        <v>1.0375701514301574</v>
      </c>
      <c r="K43" s="177">
        <f>K33*J43</f>
        <v>5380008639.9163494</v>
      </c>
      <c r="L43" s="178">
        <v>1</v>
      </c>
      <c r="M43" s="481">
        <v>0</v>
      </c>
      <c r="N43" s="485">
        <f>J43*K43*L43*M43</f>
        <v>0</v>
      </c>
      <c r="O43" s="461">
        <f>VLOOKUP($A43,$DA:$EN,22,0)</f>
        <v>1.0520949077637654</v>
      </c>
      <c r="P43" s="177">
        <f>P33*O43</f>
        <v>5565429638.9409866</v>
      </c>
      <c r="Q43" s="178">
        <v>1</v>
      </c>
      <c r="R43" s="481">
        <v>0</v>
      </c>
      <c r="S43" s="485">
        <f>O43*P43*Q43*R43</f>
        <v>0</v>
      </c>
      <c r="T43" s="461">
        <f>VLOOKUP($A43,$DA:$EN,20,0)</f>
        <v>1.0230453950965497</v>
      </c>
      <c r="U43" s="177">
        <f>U33*T43</f>
        <v>5197627824.3063679</v>
      </c>
      <c r="V43" s="178">
        <v>1</v>
      </c>
      <c r="W43" s="481">
        <v>0</v>
      </c>
      <c r="X43" s="485">
        <f>T43*U43*V43*W43</f>
        <v>0</v>
      </c>
      <c r="Y43" s="461">
        <f>VLOOKUP($A43,$DA:$EN,21,0)</f>
        <v>1.0375701514301574</v>
      </c>
      <c r="Z43" s="177">
        <f>Z33*Y43</f>
        <v>5380008639.9163494</v>
      </c>
      <c r="AA43" s="178">
        <v>1</v>
      </c>
      <c r="AB43" s="481">
        <v>0</v>
      </c>
      <c r="AC43" s="485">
        <f>Y43*Z43*AA43*AB43</f>
        <v>0</v>
      </c>
      <c r="AD43" s="461">
        <f>VLOOKUP($A43,$DA:$EN,22,0)</f>
        <v>1.0520949077637654</v>
      </c>
      <c r="AE43" s="177">
        <f>AE33*AD43</f>
        <v>5565429638.9409866</v>
      </c>
      <c r="AF43" s="178">
        <v>1</v>
      </c>
      <c r="AG43" s="481">
        <v>0</v>
      </c>
      <c r="AH43" s="485">
        <f>AD43*AE43*AF43*AG43</f>
        <v>0</v>
      </c>
      <c r="AI43" s="461">
        <f>VLOOKUP($A43,$DA:$EN,20,0)</f>
        <v>1.0230453950965497</v>
      </c>
      <c r="AJ43" s="177">
        <f>AJ33*AI43</f>
        <v>5197627824.3063679</v>
      </c>
      <c r="AK43" s="178">
        <v>1</v>
      </c>
      <c r="AL43" s="481">
        <v>0</v>
      </c>
      <c r="AM43" s="485">
        <f>AI43*AJ43*AK43*AL43</f>
        <v>0</v>
      </c>
      <c r="AN43" s="506">
        <f>VLOOKUP($A43,$DA:$EN,21,0)</f>
        <v>1.0375701514301574</v>
      </c>
      <c r="AO43" s="177">
        <f>AO33*AN43</f>
        <v>5380008639.9163494</v>
      </c>
      <c r="AP43" s="178">
        <v>1</v>
      </c>
      <c r="AQ43" s="481">
        <v>0</v>
      </c>
      <c r="AR43" s="485">
        <f>AN43*AO43*AP43*AQ43</f>
        <v>0</v>
      </c>
      <c r="AS43" s="461">
        <f>VLOOKUP($A43,$DA:$EN,22,0)</f>
        <v>1.0520949077637654</v>
      </c>
      <c r="AT43" s="177">
        <f>AT33*AS43</f>
        <v>5565429638.9409866</v>
      </c>
      <c r="AU43" s="178">
        <v>1</v>
      </c>
      <c r="AV43" s="481">
        <v>0</v>
      </c>
      <c r="AW43" s="485">
        <f>AS43*AT43*AU43*AV43</f>
        <v>0</v>
      </c>
      <c r="AX43" s="461">
        <f>VLOOKUP($A43,$DA:$EN,20,0)</f>
        <v>1.0230453950965497</v>
      </c>
      <c r="AY43" s="177">
        <f>AY33*AX43</f>
        <v>5197627824.3063679</v>
      </c>
      <c r="AZ43" s="178">
        <v>1</v>
      </c>
      <c r="BA43" s="488">
        <v>5.0000000000000001E-3</v>
      </c>
      <c r="BB43" s="491">
        <f>AX43*AY43*AZ43*BA43</f>
        <v>26587046.055411641</v>
      </c>
      <c r="BC43" s="493">
        <f>VLOOKUP($A43,$DA:$EN,21,0)</f>
        <v>1.0375701514301574</v>
      </c>
      <c r="BD43" s="177">
        <f>BD33*BC43</f>
        <v>5380008639.9163494</v>
      </c>
      <c r="BE43" s="178">
        <v>1</v>
      </c>
      <c r="BF43" s="488">
        <v>5.0000000000000001E-3</v>
      </c>
      <c r="BG43" s="491">
        <f>BC43*BD43*BE43*BF43</f>
        <v>27910681.896067809</v>
      </c>
      <c r="BH43" s="461">
        <f>VLOOKUP($A43,$DA:$EN,22,0)</f>
        <v>1.0520949077637654</v>
      </c>
      <c r="BI43" s="177">
        <f>BI33*BH43</f>
        <v>5565429638.9409866</v>
      </c>
      <c r="BJ43" s="178">
        <v>1</v>
      </c>
      <c r="BK43" s="488">
        <v>5.0000000000000001E-3</v>
      </c>
      <c r="BL43" s="491">
        <f>BH43*BI43*BJ43*BK43</f>
        <v>29276800.913236719</v>
      </c>
      <c r="BM43" s="461">
        <f>VLOOKUP($A43,$DA:$EN,20,0)</f>
        <v>1.0230453950965497</v>
      </c>
      <c r="BN43" s="177">
        <f>BN33*BM43</f>
        <v>5197627824.3063679</v>
      </c>
      <c r="BO43" s="178">
        <v>1</v>
      </c>
      <c r="BP43" s="488">
        <f>BQ43/BN43</f>
        <v>1.0452054037632557E-2</v>
      </c>
      <c r="BQ43" s="491">
        <f>BQ40-BQ41-BQ42-BQ44-BQ45-BQ46-BQ47</f>
        <v>54325886.887152694</v>
      </c>
      <c r="BR43" s="461">
        <f>VLOOKUP($A43,$DA:$EN,21,0)</f>
        <v>1.0375701514301574</v>
      </c>
      <c r="BS43" s="177">
        <f>BS33*BR43</f>
        <v>5380008639.9163494</v>
      </c>
      <c r="BT43" s="178">
        <v>1</v>
      </c>
      <c r="BU43" s="488">
        <f>BV43/BS43</f>
        <v>9.8513555714779127E-3</v>
      </c>
      <c r="BV43" s="491">
        <f>BV40-BV41-BV42-BV44-BV45-BV46-BV47</f>
        <v>53000378.089439236</v>
      </c>
      <c r="BW43" s="461">
        <f>VLOOKUP($A43,$DA:$EN,22,0)</f>
        <v>1.0520949077637654</v>
      </c>
      <c r="BX43" s="177">
        <f>BX33*BW43</f>
        <v>5565429638.9409866</v>
      </c>
      <c r="BY43" s="178">
        <v>1</v>
      </c>
      <c r="BZ43" s="488">
        <f>CA43/BX43</f>
        <v>9.2797458014139533E-3</v>
      </c>
      <c r="CA43" s="491">
        <f>CA40-CA41-CA42-CA44-CA45-CA46-CA47</f>
        <v>51645772.325027391</v>
      </c>
      <c r="CB43" s="461">
        <f>VLOOKUP($A43,$DA:$EN,20,0)</f>
        <v>1.0230453950965497</v>
      </c>
      <c r="CC43" s="177">
        <f>CC33*CB43</f>
        <v>5197627824.3063679</v>
      </c>
      <c r="CD43" s="178">
        <v>1</v>
      </c>
      <c r="CE43" s="481">
        <v>0</v>
      </c>
      <c r="CF43" s="485">
        <f>CB43*CC43*CD43*CE43</f>
        <v>0</v>
      </c>
      <c r="CG43" s="461">
        <f>VLOOKUP($A43,$DA:$EN,21,0)</f>
        <v>1.0375701514301574</v>
      </c>
      <c r="CH43" s="177">
        <f>CH33*CG43</f>
        <v>5380008639.9163494</v>
      </c>
      <c r="CI43" s="178">
        <v>1</v>
      </c>
      <c r="CJ43" s="481">
        <v>0</v>
      </c>
      <c r="CK43" s="485">
        <f>CG43*CH43*CI43*CJ43</f>
        <v>0</v>
      </c>
      <c r="CL43" s="461">
        <f>VLOOKUP($A43,$DA:$EN,22,0)</f>
        <v>1.0520949077637654</v>
      </c>
      <c r="CM43" s="177">
        <f>CM33*CL43</f>
        <v>5565429638.9409866</v>
      </c>
      <c r="CN43" s="178">
        <v>1</v>
      </c>
      <c r="CO43" s="481">
        <v>0</v>
      </c>
      <c r="CP43" s="485">
        <f>CL43*CM43*CN43*CO43</f>
        <v>0</v>
      </c>
      <c r="DA43" s="1166">
        <v>2024</v>
      </c>
      <c r="DB43" s="219">
        <f>'24.Makro_prognozes'!G8</f>
        <v>1.7075</v>
      </c>
      <c r="DC43" s="219">
        <f>'24.Makro_prognozes'!H8</f>
        <v>1.8576999999999999</v>
      </c>
      <c r="DD43" s="529">
        <f>'6.Rādītāji izdevumu aprēķiniem'!D10</f>
        <v>0.1</v>
      </c>
      <c r="DE43" s="219">
        <f>'24.Makro_prognozes'!L8</f>
        <v>-0.29870000000000019</v>
      </c>
      <c r="DF43" s="219">
        <f>'6.Rādītāji izdevumu aprēķiniem'!F10</f>
        <v>5</v>
      </c>
      <c r="DG43" s="220">
        <f>IF($DG$42=$DI$42,DI43,IF($DG$42=$DJ$42,DJ43,IF($DG$42=$DK$42,DK43,"")))</f>
        <v>0</v>
      </c>
      <c r="DH43" s="531">
        <f>(DB43*'6.Rādītāji izdevumu aprēķiniem'!$B$36+DC43*'6.Rādītāji izdevumu aprēķiniem'!$C$36+DD43+'6.Rādītāji izdevumu aprēķiniem'!$D$36+DE43*'6.Rādītāji izdevumu aprēķiniem'!$E$36+DF43*'6.Rādītāji izdevumu aprēķiniem'!$F$36+DG43*'6.Rādītāji izdevumu aprēķiniem'!$G$36)</f>
        <v>6.2101118218783515</v>
      </c>
      <c r="DI43" s="221">
        <v>0</v>
      </c>
      <c r="DJ43" s="221">
        <f>'24.Makro_prognozes'!N8+'24.Makro_prognozes'!P8</f>
        <v>2.7100000000000003E-2</v>
      </c>
      <c r="DK43" s="222">
        <f>'24.Makro_prognozes'!O8</f>
        <v>-3.3E-3</v>
      </c>
      <c r="DL43" s="131"/>
      <c r="DM43" s="131"/>
      <c r="DN43" s="131"/>
      <c r="DO43" s="131"/>
      <c r="DP43" s="131"/>
      <c r="DQ43" s="131"/>
      <c r="DR43" s="131"/>
      <c r="DS43" s="131"/>
      <c r="DT43" s="131"/>
      <c r="DU43" s="131"/>
      <c r="DV43" s="131"/>
      <c r="DW43" s="131"/>
      <c r="DX43" s="131"/>
      <c r="DY43" s="137"/>
      <c r="DZ43" s="131"/>
      <c r="EA43" s="131"/>
      <c r="EB43" s="131"/>
      <c r="EC43" s="131"/>
      <c r="ED43" s="131"/>
      <c r="EE43" s="131"/>
      <c r="EF43" s="131"/>
      <c r="EG43" s="131"/>
      <c r="EH43" s="131"/>
      <c r="EI43" s="131"/>
      <c r="EJ43" s="131"/>
      <c r="EK43" s="131"/>
    </row>
    <row r="44" spans="1:144" outlineLevel="1" x14ac:dyDescent="0.25">
      <c r="A44" s="174">
        <f>A43</f>
        <v>2026</v>
      </c>
      <c r="B44" s="175" t="str">
        <f t="shared" si="32"/>
        <v>Versija, lai "iedarbinātu"  potenciālo obligāto apdrošināšanu</v>
      </c>
      <c r="C44" s="175" t="str">
        <f t="shared" si="32"/>
        <v>Obligātās iemaksa (ieturējums no darba algas)</v>
      </c>
      <c r="D44" s="176" t="str">
        <f t="shared" si="23"/>
        <v>ISA obligātā apdrošināšana</v>
      </c>
      <c r="E44" s="461">
        <f>VLOOKUP($A44,$DA:$EN,7,0)</f>
        <v>1.040600772915143</v>
      </c>
      <c r="F44" s="188">
        <f>VLOOKUP($A44,$DA:$EN,6,0)</f>
        <v>1489</v>
      </c>
      <c r="G44" s="189">
        <f>VLOOKUP($A44,$DA:$EN,24,0)</f>
        <v>853617</v>
      </c>
      <c r="H44" s="489">
        <v>0</v>
      </c>
      <c r="I44" s="485">
        <f>H44*G44*F44*12</f>
        <v>0</v>
      </c>
      <c r="J44" s="461">
        <f>VLOOKUP($A44,$DA:$EN,10,0)</f>
        <v>1.055374772915143</v>
      </c>
      <c r="K44" s="188">
        <f>VLOOKUP($A44,$DA:$EN,9,0)</f>
        <v>1541</v>
      </c>
      <c r="L44" s="189">
        <f>VLOOKUP($A44,$DA:$EN,24,0)</f>
        <v>853617</v>
      </c>
      <c r="M44" s="489">
        <v>0</v>
      </c>
      <c r="N44" s="485">
        <f>M44*L44*K44*12</f>
        <v>0</v>
      </c>
      <c r="O44" s="461">
        <f>VLOOKUP($A44,$DA:$EN,13,0)</f>
        <v>1.0701487729151431</v>
      </c>
      <c r="P44" s="188">
        <f>VLOOKUP($A44,$DA:$EN,12,0)</f>
        <v>1593</v>
      </c>
      <c r="Q44" s="189">
        <f>VLOOKUP($A44,$DA:$EN,24,0)</f>
        <v>853617</v>
      </c>
      <c r="R44" s="489">
        <v>0</v>
      </c>
      <c r="S44" s="485">
        <f>R44*Q44*P44*12</f>
        <v>0</v>
      </c>
      <c r="T44" s="461">
        <f>VLOOKUP($A44,$DA:$EN,7,0)</f>
        <v>1.040600772915143</v>
      </c>
      <c r="U44" s="188">
        <f>VLOOKUP($A44,$DA:$EN,6,0)</f>
        <v>1489</v>
      </c>
      <c r="V44" s="189">
        <f>VLOOKUP($A44,$DA:$EN,24,0)</f>
        <v>853617</v>
      </c>
      <c r="W44" s="496">
        <f>X44/(V44*U44*12)</f>
        <v>7.8195990871208587E-4</v>
      </c>
      <c r="X44" s="486">
        <f>X40-X41-X42-X43-X45-X46-X47</f>
        <v>11926787.641287372</v>
      </c>
      <c r="Y44" s="461">
        <f>VLOOKUP($A44,$DA:$EN,10,0)</f>
        <v>1.055374772915143</v>
      </c>
      <c r="Z44" s="188">
        <f>VLOOKUP($A44,$DA:$EN,9,0)</f>
        <v>1541</v>
      </c>
      <c r="AA44" s="189">
        <f>VLOOKUP($A44,$DA:$EN,24,0)</f>
        <v>853617</v>
      </c>
      <c r="AB44" s="496">
        <f>AC44/(AA44*Z44*12)</f>
        <v>5.0365651905483688E-4</v>
      </c>
      <c r="AC44" s="486">
        <f>AC40-AC41-AC42-AC43-AC45-AC46-AC47</f>
        <v>7950261.2481469959</v>
      </c>
      <c r="AD44" s="461">
        <f>VLOOKUP($A44,$DA:$EN,13,0)</f>
        <v>1.0701487729151431</v>
      </c>
      <c r="AE44" s="188">
        <f>VLOOKUP($A44,$DA:$EN,12,0)</f>
        <v>1593</v>
      </c>
      <c r="AF44" s="189">
        <f>VLOOKUP($A44,$DA:$EN,24,0)</f>
        <v>853617</v>
      </c>
      <c r="AG44" s="496">
        <f>AH44/(AF44*AE44*12)</f>
        <v>2.3817289295765935E-4</v>
      </c>
      <c r="AH44" s="486">
        <f>AH40-AH41-AH42-AH43-AH45-AH46-AH47</f>
        <v>3886443.9549115971</v>
      </c>
      <c r="AI44" s="461">
        <f>VLOOKUP($A44,$DA:$EN,7,0)</f>
        <v>1.040600772915143</v>
      </c>
      <c r="AJ44" s="188">
        <f>VLOOKUP($A44,$DA:$EN,6,0)</f>
        <v>1489</v>
      </c>
      <c r="AK44" s="189">
        <f>VLOOKUP($A44,$DA:$EN,24,0)</f>
        <v>853617</v>
      </c>
      <c r="AL44" s="496">
        <f>AM44/(AK44*AJ44*12)</f>
        <v>1.0685358076786132E-2</v>
      </c>
      <c r="AM44" s="486">
        <f>AM40-AM41-AM42-AM43-AM45-AM46-AM47</f>
        <v>162977660.66145805</v>
      </c>
      <c r="AN44" s="506">
        <f>VLOOKUP($A44,$DA:$EN,10,0)</f>
        <v>1.055374772915143</v>
      </c>
      <c r="AO44" s="188">
        <f>VLOOKUP($A44,$DA:$EN,9,0)</f>
        <v>1541</v>
      </c>
      <c r="AP44" s="189">
        <f>VLOOKUP($A44,$DA:$EN,24,0)</f>
        <v>853617</v>
      </c>
      <c r="AQ44" s="496">
        <f>AR44/(AP44*AO44*12)</f>
        <v>1.0072871231749356E-2</v>
      </c>
      <c r="AR44" s="486">
        <f>AR40-AR41-AR42-AR43-AR45-AR46-AR47</f>
        <v>159001134.26831767</v>
      </c>
      <c r="AS44" s="461">
        <f>VLOOKUP($A44,$DA:$EN,13,0)</f>
        <v>1.0701487729151431</v>
      </c>
      <c r="AT44" s="188">
        <f>VLOOKUP($A44,$DA:$EN,12,0)</f>
        <v>1593</v>
      </c>
      <c r="AU44" s="189">
        <f>VLOOKUP($A44,$DA:$EN,24,0)</f>
        <v>853617</v>
      </c>
      <c r="AV44" s="496">
        <f>AW44/(AU44*AT44*12)</f>
        <v>9.4950215258906515E-3</v>
      </c>
      <c r="AW44" s="486">
        <f>AW40-AW41-AW42-AW43-AW45-AW46-AW47</f>
        <v>154937316.97508228</v>
      </c>
      <c r="AX44" s="461">
        <f>VLOOKUP($A44,$DA:$EN,7,0)</f>
        <v>1.040600772915143</v>
      </c>
      <c r="AY44" s="188">
        <f>VLOOKUP($A44,$DA:$EN,6,0)</f>
        <v>1489</v>
      </c>
      <c r="AZ44" s="189">
        <f>VLOOKUP($A44,$DA:$EN,24,0)</f>
        <v>853617</v>
      </c>
      <c r="BA44" s="489">
        <v>0</v>
      </c>
      <c r="BB44" s="485">
        <f>BA44*AZ44*AY44*12</f>
        <v>0</v>
      </c>
      <c r="BC44" s="493">
        <f>VLOOKUP($A44,$DA:$EN,10,0)</f>
        <v>1.055374772915143</v>
      </c>
      <c r="BD44" s="188">
        <f>VLOOKUP($A44,$DA:$EN,9,0)</f>
        <v>1541</v>
      </c>
      <c r="BE44" s="189">
        <f>VLOOKUP($A44,$DA:$EN,24,0)</f>
        <v>853617</v>
      </c>
      <c r="BF44" s="489">
        <v>0</v>
      </c>
      <c r="BG44" s="485">
        <f>BF44*BE44*BD44*12</f>
        <v>0</v>
      </c>
      <c r="BH44" s="461">
        <f>VLOOKUP($A44,$DA:$EN,13,0)</f>
        <v>1.0701487729151431</v>
      </c>
      <c r="BI44" s="188">
        <f>VLOOKUP($A44,$DA:$EN,12,0)</f>
        <v>1593</v>
      </c>
      <c r="BJ44" s="189">
        <f>VLOOKUP($A44,$DA:$EN,24,0)</f>
        <v>853617</v>
      </c>
      <c r="BK44" s="489">
        <v>0</v>
      </c>
      <c r="BL44" s="485">
        <f>BK44*BJ44*BI44*12</f>
        <v>0</v>
      </c>
      <c r="BM44" s="461">
        <f>VLOOKUP($A44,$DA:$EN,7,0)</f>
        <v>1.040600772915143</v>
      </c>
      <c r="BN44" s="188">
        <f>VLOOKUP($A44,$DA:$EN,6,0)</f>
        <v>1489</v>
      </c>
      <c r="BO44" s="189">
        <f>VLOOKUP($A44,$DA:$EN,24,0)</f>
        <v>853617</v>
      </c>
      <c r="BP44" s="489">
        <v>0</v>
      </c>
      <c r="BQ44" s="485">
        <f>BP44*BO44*BN44*12</f>
        <v>0</v>
      </c>
      <c r="BR44" s="461">
        <f>VLOOKUP($A44,$DA:$EN,10,0)</f>
        <v>1.055374772915143</v>
      </c>
      <c r="BS44" s="188">
        <f>VLOOKUP($A44,$DA:$EN,9,0)</f>
        <v>1541</v>
      </c>
      <c r="BT44" s="189">
        <f>VLOOKUP($A44,$DA:$EN,24,0)</f>
        <v>853617</v>
      </c>
      <c r="BU44" s="489">
        <v>0</v>
      </c>
      <c r="BV44" s="485">
        <f>BU44*BT44*BS44*12</f>
        <v>0</v>
      </c>
      <c r="BW44" s="461">
        <f>VLOOKUP($A44,$DA:$EN,13,0)</f>
        <v>1.0701487729151431</v>
      </c>
      <c r="BX44" s="188">
        <f>VLOOKUP($A44,$DA:$EN,12,0)</f>
        <v>1593</v>
      </c>
      <c r="BY44" s="189">
        <f>VLOOKUP($A44,$DA:$EN,24,0)</f>
        <v>853617</v>
      </c>
      <c r="BZ44" s="489">
        <v>0</v>
      </c>
      <c r="CA44" s="485">
        <f>BZ44*BY44*BX44*12</f>
        <v>0</v>
      </c>
      <c r="CB44" s="461">
        <f>VLOOKUP($A44,$DA:$EN,7,0)</f>
        <v>1.040600772915143</v>
      </c>
      <c r="CC44" s="188">
        <f>VLOOKUP($A44,$DA:$EN,6,0)</f>
        <v>1489</v>
      </c>
      <c r="CD44" s="189">
        <f>VLOOKUP($A44,$DA:$EN,24,0)</f>
        <v>853617</v>
      </c>
      <c r="CE44" s="482">
        <f>(CF44+CF47)/(CD44*CC44*12)</f>
        <v>1.9429090035294847E-3</v>
      </c>
      <c r="CF44" s="486">
        <f>CF40-CF41-CF42-CF43-CF45-CF46-CF47</f>
        <v>25448207.098442994</v>
      </c>
      <c r="CG44" s="461">
        <f>VLOOKUP($A44,$DA:$EN,10,0)</f>
        <v>1.055374772915143</v>
      </c>
      <c r="CH44" s="188">
        <f>VLOOKUP($A44,$DA:$EN,9,0)</f>
        <v>1541</v>
      </c>
      <c r="CI44" s="189">
        <f>VLOOKUP($A44,$DA:$EN,24,0)</f>
        <v>853617</v>
      </c>
      <c r="CJ44" s="482">
        <f>(CK44+CK47)/(CI44*CH44*12)</f>
        <v>1.4643934461797349E-3</v>
      </c>
      <c r="CK44" s="486">
        <f>CK40-CK41-CK42-CK43-CK45-CK46-CK47</f>
        <v>18929702.178608321</v>
      </c>
      <c r="CL44" s="461">
        <f>VLOOKUP($A44,$DA:$EN,13,0)</f>
        <v>1.0701487729151431</v>
      </c>
      <c r="CM44" s="188">
        <f>VLOOKUP($A44,$DA:$EN,12,0)</f>
        <v>1593</v>
      </c>
      <c r="CN44" s="189">
        <f>VLOOKUP($A44,$DA:$EN,24,0)</f>
        <v>853617</v>
      </c>
      <c r="CO44" s="482">
        <f>(CP44+CP47)/(CN44*CM44*12)</f>
        <v>1.0103891031350842E-3</v>
      </c>
      <c r="CP44" s="486">
        <f>CP40-CP41-CP42-CP43-CP45-CP46-CP47</f>
        <v>12301395.613812642</v>
      </c>
      <c r="DA44" s="1167">
        <v>2025</v>
      </c>
      <c r="DB44" s="219">
        <f>'24.Makro_prognozes'!G9</f>
        <v>1.8049999999999999</v>
      </c>
      <c r="DC44" s="219">
        <f>'24.Makro_prognozes'!H9</f>
        <v>2.2195</v>
      </c>
      <c r="DD44" s="224">
        <f>'24.Makro_prognozes'!F9</f>
        <v>2.069</v>
      </c>
      <c r="DE44" s="219">
        <f>'24.Makro_prognozes'!L9</f>
        <v>-5.8599999999999319E-2</v>
      </c>
      <c r="DF44" s="223">
        <f>'24.Makro_prognozes'!I9</f>
        <v>5.4130916349434788</v>
      </c>
      <c r="DG44" s="220">
        <f t="shared" ref="DG44:DG55" si="33">IF($DG$42=$DI$42,DI44,IF($DG$42=$DJ$42,DJ44,IF($DG$42=$DK$42,DK44,"")))</f>
        <v>0</v>
      </c>
      <c r="DH44" s="531">
        <f>(DB44*'6.Rādītāji izdevumu aprēķiniem'!$B$36+DC44*'6.Rādītāji izdevumu aprēķiniem'!$C$36+DD44+'6.Rādītāji izdevumu aprēķiniem'!$D$36+DE44*'6.Rādītāji izdevumu aprēķiniem'!$E$36+DF44*'6.Rādītāji izdevumu aprēķiniem'!$F$36+DG44*'6.Rādītāji izdevumu aprēķiniem'!$G$36)</f>
        <v>8.7982997355121633</v>
      </c>
      <c r="DI44" s="223">
        <v>0</v>
      </c>
      <c r="DJ44" s="221">
        <f>'24.Makro_prognozes'!N9+'24.Makro_prognozes'!P9</f>
        <v>4.02E-2</v>
      </c>
      <c r="DK44" s="222">
        <f>'24.Makro_prognozes'!O9</f>
        <v>-4.4999999999999997E-3</v>
      </c>
      <c r="DL44" s="131"/>
      <c r="DM44" s="131"/>
      <c r="DN44" s="131"/>
      <c r="DO44" s="131"/>
      <c r="DP44" s="131"/>
      <c r="DQ44" s="131"/>
      <c r="DR44" s="131"/>
      <c r="DS44" s="131"/>
      <c r="DT44" s="131"/>
      <c r="DU44" s="131"/>
      <c r="DV44" s="131"/>
      <c r="DW44" s="131"/>
      <c r="DX44" s="131"/>
      <c r="DY44" s="137"/>
      <c r="DZ44" s="131"/>
      <c r="EA44" s="131"/>
      <c r="EB44" s="131"/>
      <c r="EC44" s="131"/>
      <c r="ED44" s="131"/>
      <c r="EE44" s="131"/>
      <c r="EF44" s="131"/>
      <c r="EG44" s="131"/>
      <c r="EH44" s="131"/>
      <c r="EI44" s="131"/>
      <c r="EJ44" s="131"/>
      <c r="EK44" s="131"/>
    </row>
    <row r="45" spans="1:144" ht="31.5" outlineLevel="1" x14ac:dyDescent="0.25">
      <c r="A45" s="174">
        <f>A49</f>
        <v>2026</v>
      </c>
      <c r="B45" s="175" t="str">
        <f t="shared" si="32"/>
        <v>Pensijas daļa pakalpojuma finansēšanai - par aprūpi mājās</v>
      </c>
      <c r="C45" s="175" t="str">
        <f t="shared" si="32"/>
        <v>85% no piešķirtās vecuma pensijas apmēra</v>
      </c>
      <c r="D45" s="176" t="str">
        <f t="shared" si="23"/>
        <v>Klienta maksājums par ISA pakalpojumiem dzīves vietā</v>
      </c>
      <c r="E45" s="461">
        <f>VLOOKUP($A45,$DA:$EN,7,0)</f>
        <v>1.040600772915143</v>
      </c>
      <c r="F45" s="195">
        <f>F35*E45</f>
        <v>237.5918268275465</v>
      </c>
      <c r="G45" s="189">
        <f>VLOOKUP($A45,$DA:$EN,31,0)</f>
        <v>17809</v>
      </c>
      <c r="H45" s="483">
        <v>0.85</v>
      </c>
      <c r="I45" s="485">
        <f>F45*G45*12</f>
        <v>50775274.12766131</v>
      </c>
      <c r="J45" s="461">
        <f>VLOOKUP($A45,$DA:$EN,10,0)</f>
        <v>1.055374772915143</v>
      </c>
      <c r="K45" s="195">
        <f>K35*J45</f>
        <v>246.86612967131825</v>
      </c>
      <c r="L45" s="189">
        <f>VLOOKUP($A45,$DA:$EN,31,0)</f>
        <v>17809</v>
      </c>
      <c r="M45" s="483">
        <v>0.85</v>
      </c>
      <c r="N45" s="485">
        <f>K45*L45*12</f>
        <v>52757266.839798085</v>
      </c>
      <c r="O45" s="461">
        <f>VLOOKUP($A45,$DA:$EN,13,0)</f>
        <v>1.0701487729151431</v>
      </c>
      <c r="P45" s="195">
        <f>P35*O45</f>
        <v>256.34401779604866</v>
      </c>
      <c r="Q45" s="189">
        <f>VLOOKUP($A45,$DA:$EN,31,0)</f>
        <v>17809</v>
      </c>
      <c r="R45" s="483">
        <v>0.85</v>
      </c>
      <c r="S45" s="485">
        <f>P45*Q45*12</f>
        <v>54782767.355157964</v>
      </c>
      <c r="T45" s="461">
        <f>VLOOKUP($A45,$DA:$EN,7,0)</f>
        <v>1.040600772915143</v>
      </c>
      <c r="U45" s="195">
        <f>U35*T45</f>
        <v>237.5918268275465</v>
      </c>
      <c r="V45" s="189">
        <f>VLOOKUP($A45,$DA:$EN,31,0)</f>
        <v>17809</v>
      </c>
      <c r="W45" s="483">
        <v>0.85</v>
      </c>
      <c r="X45" s="485">
        <f>U45*V45*12</f>
        <v>50775274.12766131</v>
      </c>
      <c r="Y45" s="461">
        <f>VLOOKUP($A45,$DA:$EN,10,0)</f>
        <v>1.055374772915143</v>
      </c>
      <c r="Z45" s="195">
        <f>Z35*Y45</f>
        <v>246.86612967131825</v>
      </c>
      <c r="AA45" s="189">
        <f>VLOOKUP($A45,$DA:$EN,31,0)</f>
        <v>17809</v>
      </c>
      <c r="AB45" s="483">
        <v>0.85</v>
      </c>
      <c r="AC45" s="485">
        <f>Z45*AA45*12</f>
        <v>52757266.839798085</v>
      </c>
      <c r="AD45" s="461">
        <f>VLOOKUP($A45,$DA:$EN,13,0)</f>
        <v>1.0701487729151431</v>
      </c>
      <c r="AE45" s="195">
        <f>AE35*AD45</f>
        <v>256.34401779604866</v>
      </c>
      <c r="AF45" s="189">
        <f>VLOOKUP($A45,$DA:$EN,31,0)</f>
        <v>17809</v>
      </c>
      <c r="AG45" s="483">
        <v>0.85</v>
      </c>
      <c r="AH45" s="485">
        <f>AE45*AF45*12</f>
        <v>54782767.355157964</v>
      </c>
      <c r="AI45" s="461">
        <f>VLOOKUP($A45,$DA:$EN,7,0)</f>
        <v>1.040600772915143</v>
      </c>
      <c r="AJ45" s="195">
        <f>AJ35*AI45</f>
        <v>237.5918268275465</v>
      </c>
      <c r="AK45" s="189">
        <f>VLOOKUP($A45,$DA:$EN,31,0)</f>
        <v>17809</v>
      </c>
      <c r="AL45" s="483">
        <v>0.85</v>
      </c>
      <c r="AM45" s="485">
        <f>AJ45*AK45*12</f>
        <v>50775274.12766131</v>
      </c>
      <c r="AN45" s="506">
        <f>VLOOKUP($A45,$DA:$EN,10,0)</f>
        <v>1.055374772915143</v>
      </c>
      <c r="AO45" s="195">
        <f>AO35*AN45</f>
        <v>246.86612967131825</v>
      </c>
      <c r="AP45" s="189">
        <f>VLOOKUP($A45,$DA:$EN,31,0)</f>
        <v>17809</v>
      </c>
      <c r="AQ45" s="483">
        <v>0.85</v>
      </c>
      <c r="AR45" s="485">
        <f>AO45*AP45*12</f>
        <v>52757266.839798085</v>
      </c>
      <c r="AS45" s="461">
        <f>VLOOKUP($A45,$DA:$EN,13,0)</f>
        <v>1.0701487729151431</v>
      </c>
      <c r="AT45" s="195">
        <f>AT35*AS45</f>
        <v>256.34401779604866</v>
      </c>
      <c r="AU45" s="189">
        <f>VLOOKUP($A45,$DA:$EN,31,0)</f>
        <v>17809</v>
      </c>
      <c r="AV45" s="483">
        <v>0.85</v>
      </c>
      <c r="AW45" s="485">
        <f>AT45*AU45*12</f>
        <v>54782767.355157964</v>
      </c>
      <c r="AX45" s="461">
        <f>VLOOKUP($A45,$DA:$EN,7,0)</f>
        <v>1.040600772915143</v>
      </c>
      <c r="AY45" s="195">
        <f>AY35*AX45</f>
        <v>237.5918268275465</v>
      </c>
      <c r="AZ45" s="189">
        <f>VLOOKUP($A45,$DA:$EN,31,0)</f>
        <v>17809</v>
      </c>
      <c r="BA45" s="483">
        <v>0.85</v>
      </c>
      <c r="BB45" s="485">
        <f>AY45*AZ45*12</f>
        <v>50775274.12766131</v>
      </c>
      <c r="BC45" s="493">
        <f>VLOOKUP($A45,$DA:$EN,10,0)</f>
        <v>1.055374772915143</v>
      </c>
      <c r="BD45" s="195">
        <f>BD35*BC45</f>
        <v>246.86612967131825</v>
      </c>
      <c r="BE45" s="189">
        <f>VLOOKUP($A45,$DA:$EN,31,0)</f>
        <v>17809</v>
      </c>
      <c r="BF45" s="483">
        <v>0.85</v>
      </c>
      <c r="BG45" s="485">
        <f>BD45*BE45*12</f>
        <v>52757266.839798085</v>
      </c>
      <c r="BH45" s="461">
        <f>VLOOKUP($A45,$DA:$EN,13,0)</f>
        <v>1.0701487729151431</v>
      </c>
      <c r="BI45" s="195">
        <f>BI35*BH45</f>
        <v>256.34401779604866</v>
      </c>
      <c r="BJ45" s="189">
        <f>VLOOKUP($A45,$DA:$EN,31,0)</f>
        <v>17809</v>
      </c>
      <c r="BK45" s="483">
        <v>0.85</v>
      </c>
      <c r="BL45" s="485">
        <f>BI45*BJ45*12</f>
        <v>54782767.355157964</v>
      </c>
      <c r="BM45" s="461">
        <f>VLOOKUP($A45,$DA:$EN,7,0)</f>
        <v>1.040600772915143</v>
      </c>
      <c r="BN45" s="195">
        <f>BN35*BM45</f>
        <v>237.5918268275465</v>
      </c>
      <c r="BO45" s="189">
        <f>VLOOKUP($A45,$DA:$EN,31,0)</f>
        <v>17809</v>
      </c>
      <c r="BP45" s="483">
        <v>0.85</v>
      </c>
      <c r="BQ45" s="485">
        <f>BN45*BO45*12</f>
        <v>50775274.12766131</v>
      </c>
      <c r="BR45" s="461">
        <f>VLOOKUP($A45,$DA:$EN,10,0)</f>
        <v>1.055374772915143</v>
      </c>
      <c r="BS45" s="195">
        <f>BS35*BR45</f>
        <v>246.86612967131825</v>
      </c>
      <c r="BT45" s="189">
        <f>VLOOKUP($A45,$DA:$EN,31,0)</f>
        <v>17809</v>
      </c>
      <c r="BU45" s="483">
        <v>0.85</v>
      </c>
      <c r="BV45" s="485">
        <f>BS45*BT45*12</f>
        <v>52757266.839798085</v>
      </c>
      <c r="BW45" s="461">
        <f>VLOOKUP($A45,$DA:$EN,13,0)</f>
        <v>1.0701487729151431</v>
      </c>
      <c r="BX45" s="195">
        <f>BX35*BW45</f>
        <v>256.34401779604866</v>
      </c>
      <c r="BY45" s="189">
        <f>VLOOKUP($A45,$DA:$EN,31,0)</f>
        <v>17809</v>
      </c>
      <c r="BZ45" s="483">
        <v>0.85</v>
      </c>
      <c r="CA45" s="485">
        <f>BX45*BY45*12</f>
        <v>54782767.355157964</v>
      </c>
      <c r="CB45" s="461">
        <f>VLOOKUP($A45,$DA:$EN,7,0)</f>
        <v>1.040600772915143</v>
      </c>
      <c r="CC45" s="195">
        <f>CC35*CB45</f>
        <v>237.5918268275465</v>
      </c>
      <c r="CD45" s="189">
        <f>VLOOKUP($A45,$DA:$EN,31,0)</f>
        <v>17809</v>
      </c>
      <c r="CE45" s="483">
        <v>0.85</v>
      </c>
      <c r="CF45" s="485">
        <f>CC45*CD45*12</f>
        <v>50775274.12766131</v>
      </c>
      <c r="CG45" s="461">
        <f>VLOOKUP($A45,$DA:$EN,10,0)</f>
        <v>1.055374772915143</v>
      </c>
      <c r="CH45" s="195">
        <f>CH35*CG45</f>
        <v>246.86612967131825</v>
      </c>
      <c r="CI45" s="189">
        <f>VLOOKUP($A45,$DA:$EN,31,0)</f>
        <v>17809</v>
      </c>
      <c r="CJ45" s="483">
        <v>0.85</v>
      </c>
      <c r="CK45" s="485">
        <f>CH45*CI45*12</f>
        <v>52757266.839798085</v>
      </c>
      <c r="CL45" s="461">
        <f>VLOOKUP($A45,$DA:$EN,13,0)</f>
        <v>1.0701487729151431</v>
      </c>
      <c r="CM45" s="195">
        <f>CM35*CL45</f>
        <v>256.34401779604866</v>
      </c>
      <c r="CN45" s="189">
        <f>VLOOKUP($A45,$DA:$EN,31,0)</f>
        <v>17809</v>
      </c>
      <c r="CO45" s="483">
        <v>0.85</v>
      </c>
      <c r="CP45" s="485">
        <f>CM45*CN45*12</f>
        <v>54782767.355157964</v>
      </c>
      <c r="DA45" s="1168">
        <v>2026</v>
      </c>
      <c r="DB45" s="219">
        <f>'24.Makro_prognozes'!G10</f>
        <v>1.9025000000000001</v>
      </c>
      <c r="DC45" s="219">
        <f>'24.Makro_prognozes'!H10</f>
        <v>2.7692999999999999</v>
      </c>
      <c r="DD45" s="224">
        <f>'24.Makro_prognozes'!F10</f>
        <v>1.4550000000000001</v>
      </c>
      <c r="DE45" s="219">
        <f>'24.Makro_prognozes'!L10</f>
        <v>-2.2400000000000198E-2</v>
      </c>
      <c r="DF45" s="223">
        <f>'24.Makro_prognozes'!I10</f>
        <v>5.5374772915143033</v>
      </c>
      <c r="DG45" s="220">
        <f t="shared" si="33"/>
        <v>0</v>
      </c>
      <c r="DH45" s="531">
        <f>(DB45*'6.Rādītāji izdevumu aprēķiniem'!$B$36+DC45*'6.Rādītāji izdevumu aprēķiniem'!$C$36+DD45+'6.Rādītāji izdevumu aprēķiniem'!$D$36+DE45*'6.Rādītāji izdevumu aprēķiniem'!$E$36+DF45*'6.Rādītāji izdevumu aprēķiniem'!$F$36+DG45*'6.Rādītāji izdevumu aprēķiniem'!$G$36)</f>
        <v>8.7304008563616549</v>
      </c>
      <c r="DI45" s="221">
        <v>0</v>
      </c>
      <c r="DJ45" s="221">
        <f>'24.Makro_prognozes'!N10+'24.Makro_prognozes'!P10</f>
        <v>5.4199999999999998E-2</v>
      </c>
      <c r="DK45" s="222">
        <f>'24.Makro_prognozes'!O10</f>
        <v>-5.7000000000000002E-3</v>
      </c>
      <c r="DL45" s="131"/>
      <c r="DM45" s="131"/>
      <c r="DN45" s="131"/>
      <c r="DO45" s="131"/>
      <c r="DP45" s="131"/>
      <c r="DQ45" s="131"/>
      <c r="DR45" s="131"/>
      <c r="DS45" s="131"/>
      <c r="DT45" s="131"/>
      <c r="DU45" s="131"/>
      <c r="DV45" s="131"/>
      <c r="DW45" s="131"/>
      <c r="DX45" s="131"/>
      <c r="DY45" s="137"/>
      <c r="DZ45" s="131"/>
      <c r="EA45" s="131"/>
      <c r="EB45" s="131"/>
      <c r="EC45" s="131"/>
      <c r="ED45" s="131"/>
      <c r="EE45" s="131"/>
      <c r="EF45" s="131"/>
      <c r="EG45" s="131"/>
      <c r="EH45" s="131"/>
      <c r="EI45" s="131"/>
      <c r="EJ45" s="131"/>
      <c r="EK45" s="131"/>
    </row>
    <row r="46" spans="1:144" s="173" customFormat="1" ht="18.75" outlineLevel="1" x14ac:dyDescent="0.25">
      <c r="A46" s="174">
        <f>A45</f>
        <v>2026</v>
      </c>
      <c r="B46" s="175" t="str">
        <f t="shared" si="32"/>
        <v>Pensijas daļa pakalpojuma finansēšanai - par uzturēšanos SAC</v>
      </c>
      <c r="C46" s="175" t="str">
        <f t="shared" si="32"/>
        <v>85% no piešķirtās vecuma pensijas apmēra</v>
      </c>
      <c r="D46" s="176" t="str">
        <f t="shared" si="23"/>
        <v>Klienta maksājums par ISA pakalpojumiem SAC</v>
      </c>
      <c r="E46" s="461">
        <f>VLOOKUP($A46,$DA:$EN,7,0)</f>
        <v>1.040600772915143</v>
      </c>
      <c r="F46" s="195">
        <f>F36*E46</f>
        <v>368.27936608837012</v>
      </c>
      <c r="G46" s="189">
        <f>VLOOKUP($A46,$DA:$EN,34,0)</f>
        <v>11562</v>
      </c>
      <c r="H46" s="483">
        <v>0.85</v>
      </c>
      <c r="I46" s="485">
        <f>F46*G46*12</f>
        <v>51096552.368564822</v>
      </c>
      <c r="J46" s="461">
        <f>VLOOKUP($A46,$DA:$EN,10,0)</f>
        <v>1.055374772915143</v>
      </c>
      <c r="K46" s="195">
        <f>K36*J46</f>
        <v>382.65500525837814</v>
      </c>
      <c r="L46" s="189">
        <f>VLOOKUP($A46,$DA:$EN,34,0)</f>
        <v>11562</v>
      </c>
      <c r="M46" s="483">
        <v>0.85</v>
      </c>
      <c r="N46" s="485">
        <f>K46*L46*12</f>
        <v>53091086.049568422</v>
      </c>
      <c r="O46" s="461">
        <f>VLOOKUP($A46,$DA:$EN,13,0)</f>
        <v>1.0701487729151431</v>
      </c>
      <c r="P46" s="195">
        <f>P36*O46</f>
        <v>397.34621192587747</v>
      </c>
      <c r="Q46" s="189">
        <f>VLOOKUP($A46,$DA:$EN,34,0)</f>
        <v>11562</v>
      </c>
      <c r="R46" s="483">
        <v>0.85</v>
      </c>
      <c r="S46" s="485">
        <f>P46*Q46*12</f>
        <v>55129402.827443942</v>
      </c>
      <c r="T46" s="461">
        <f>VLOOKUP($A46,$DA:$EN,7,0)</f>
        <v>1.040600772915143</v>
      </c>
      <c r="U46" s="195">
        <f>U36*T46</f>
        <v>368.27936608837012</v>
      </c>
      <c r="V46" s="189">
        <f>VLOOKUP($A46,$DA:$EN,34,0)</f>
        <v>11562</v>
      </c>
      <c r="W46" s="483">
        <v>0.85</v>
      </c>
      <c r="X46" s="485">
        <f>U46*V46*12</f>
        <v>51096552.368564822</v>
      </c>
      <c r="Y46" s="461">
        <f>VLOOKUP($A46,$DA:$EN,10,0)</f>
        <v>1.055374772915143</v>
      </c>
      <c r="Z46" s="195">
        <f>Z36*Y46</f>
        <v>382.65500525837814</v>
      </c>
      <c r="AA46" s="189">
        <f>VLOOKUP($A46,$DA:$EN,34,0)</f>
        <v>11562</v>
      </c>
      <c r="AB46" s="483">
        <v>0.85</v>
      </c>
      <c r="AC46" s="485">
        <f>Z46*AA46*12</f>
        <v>53091086.049568422</v>
      </c>
      <c r="AD46" s="461">
        <f>VLOOKUP($A46,$DA:$EN,13,0)</f>
        <v>1.0701487729151431</v>
      </c>
      <c r="AE46" s="195">
        <f>AE36*AD46</f>
        <v>397.34621192587747</v>
      </c>
      <c r="AF46" s="189">
        <f>VLOOKUP($A46,$DA:$EN,34,0)</f>
        <v>11562</v>
      </c>
      <c r="AG46" s="483">
        <v>0.85</v>
      </c>
      <c r="AH46" s="485">
        <f>AE46*AF46*12</f>
        <v>55129402.827443942</v>
      </c>
      <c r="AI46" s="461">
        <f>VLOOKUP($A46,$DA:$EN,7,0)</f>
        <v>1.040600772915143</v>
      </c>
      <c r="AJ46" s="195">
        <f>AJ36*AI46</f>
        <v>368.27936608837012</v>
      </c>
      <c r="AK46" s="189">
        <f>VLOOKUP($A46,$DA:$EN,34,0)</f>
        <v>11562</v>
      </c>
      <c r="AL46" s="483">
        <v>0.85</v>
      </c>
      <c r="AM46" s="485">
        <f>AJ46*AK46*12</f>
        <v>51096552.368564822</v>
      </c>
      <c r="AN46" s="506">
        <f>VLOOKUP($A46,$DA:$EN,10,0)</f>
        <v>1.055374772915143</v>
      </c>
      <c r="AO46" s="195">
        <f>AO36*AN46</f>
        <v>382.65500525837814</v>
      </c>
      <c r="AP46" s="189">
        <f>VLOOKUP($A46,$DA:$EN,34,0)</f>
        <v>11562</v>
      </c>
      <c r="AQ46" s="483">
        <v>0.85</v>
      </c>
      <c r="AR46" s="485">
        <f>AO46*AP46*12</f>
        <v>53091086.049568422</v>
      </c>
      <c r="AS46" s="461">
        <f>VLOOKUP($A46,$DA:$EN,13,0)</f>
        <v>1.0701487729151431</v>
      </c>
      <c r="AT46" s="195">
        <f>AT36*AS46</f>
        <v>397.34621192587747</v>
      </c>
      <c r="AU46" s="189">
        <f>VLOOKUP($A46,$DA:$EN,34,0)</f>
        <v>11562</v>
      </c>
      <c r="AV46" s="483">
        <v>0.85</v>
      </c>
      <c r="AW46" s="485">
        <f>AT46*AU46*12</f>
        <v>55129402.827443942</v>
      </c>
      <c r="AX46" s="461">
        <f>VLOOKUP($A46,$DA:$EN,7,0)</f>
        <v>1.040600772915143</v>
      </c>
      <c r="AY46" s="195">
        <f>AY36*AX46</f>
        <v>368.27936608837012</v>
      </c>
      <c r="AZ46" s="189">
        <f>VLOOKUP($A46,$DA:$EN,34,0)</f>
        <v>11562</v>
      </c>
      <c r="BA46" s="483">
        <v>0.85</v>
      </c>
      <c r="BB46" s="485">
        <f>AY46*AZ46*12</f>
        <v>51096552.368564822</v>
      </c>
      <c r="BC46" s="493">
        <f>VLOOKUP($A46,$DA:$EN,10,0)</f>
        <v>1.055374772915143</v>
      </c>
      <c r="BD46" s="195">
        <f>BD36*BC46</f>
        <v>382.65500525837814</v>
      </c>
      <c r="BE46" s="189">
        <f>VLOOKUP($A46,$DA:$EN,34,0)</f>
        <v>11562</v>
      </c>
      <c r="BF46" s="483">
        <v>0.85</v>
      </c>
      <c r="BG46" s="485">
        <f>BD46*BE46*12</f>
        <v>53091086.049568422</v>
      </c>
      <c r="BH46" s="461">
        <f>VLOOKUP($A46,$DA:$EN,13,0)</f>
        <v>1.0701487729151431</v>
      </c>
      <c r="BI46" s="195">
        <f>BI36*BH46</f>
        <v>397.34621192587747</v>
      </c>
      <c r="BJ46" s="189">
        <f>VLOOKUP($A46,$DA:$EN,34,0)</f>
        <v>11562</v>
      </c>
      <c r="BK46" s="483">
        <v>0.85</v>
      </c>
      <c r="BL46" s="485">
        <f>BI46*BJ46*12</f>
        <v>55129402.827443942</v>
      </c>
      <c r="BM46" s="461">
        <f>VLOOKUP($A46,$DA:$EN,7,0)</f>
        <v>1.040600772915143</v>
      </c>
      <c r="BN46" s="195">
        <f>BN36*BM46</f>
        <v>368.27936608837012</v>
      </c>
      <c r="BO46" s="189">
        <f>VLOOKUP($A46,$DA:$EN,34,0)</f>
        <v>11562</v>
      </c>
      <c r="BP46" s="483">
        <v>0.85</v>
      </c>
      <c r="BQ46" s="485">
        <f>BN46*BO46*12</f>
        <v>51096552.368564822</v>
      </c>
      <c r="BR46" s="461">
        <f>VLOOKUP($A46,$DA:$EN,10,0)</f>
        <v>1.055374772915143</v>
      </c>
      <c r="BS46" s="195">
        <f>BS36*BR46</f>
        <v>382.65500525837814</v>
      </c>
      <c r="BT46" s="189">
        <f>VLOOKUP($A46,$DA:$EN,34,0)</f>
        <v>11562</v>
      </c>
      <c r="BU46" s="483">
        <v>0.85</v>
      </c>
      <c r="BV46" s="485">
        <f>BS46*BT46*12</f>
        <v>53091086.049568422</v>
      </c>
      <c r="BW46" s="461">
        <f>VLOOKUP($A46,$DA:$EN,13,0)</f>
        <v>1.0701487729151431</v>
      </c>
      <c r="BX46" s="195">
        <f>BX36*BW46</f>
        <v>397.34621192587747</v>
      </c>
      <c r="BY46" s="189">
        <f>VLOOKUP($A46,$DA:$EN,34,0)</f>
        <v>11562</v>
      </c>
      <c r="BZ46" s="483">
        <v>0.85</v>
      </c>
      <c r="CA46" s="485">
        <f>BX46*BY46*12</f>
        <v>55129402.827443942</v>
      </c>
      <c r="CB46" s="461">
        <f>VLOOKUP($A46,$DA:$EN,7,0)</f>
        <v>1.040600772915143</v>
      </c>
      <c r="CC46" s="195">
        <f>CC36*CB46</f>
        <v>368.27936608837012</v>
      </c>
      <c r="CD46" s="189">
        <f>VLOOKUP($A46,$DA:$EN,34,0)</f>
        <v>11562</v>
      </c>
      <c r="CE46" s="483">
        <v>0.85</v>
      </c>
      <c r="CF46" s="485">
        <f>CC46*CD46*12</f>
        <v>51096552.368564822</v>
      </c>
      <c r="CG46" s="461">
        <f>VLOOKUP($A46,$DA:$EN,10,0)</f>
        <v>1.055374772915143</v>
      </c>
      <c r="CH46" s="195">
        <f>CH36*CG46</f>
        <v>382.65500525837814</v>
      </c>
      <c r="CI46" s="189">
        <f>VLOOKUP($A46,$DA:$EN,34,0)</f>
        <v>11562</v>
      </c>
      <c r="CJ46" s="483">
        <v>0.85</v>
      </c>
      <c r="CK46" s="485">
        <f>CH46*CI46*12</f>
        <v>53091086.049568422</v>
      </c>
      <c r="CL46" s="461">
        <f>VLOOKUP($A46,$DA:$EN,13,0)</f>
        <v>1.0701487729151431</v>
      </c>
      <c r="CM46" s="195">
        <f>CM36*CL46</f>
        <v>397.34621192587747</v>
      </c>
      <c r="CN46" s="189">
        <f>VLOOKUP($A46,$DA:$EN,34,0)</f>
        <v>11562</v>
      </c>
      <c r="CO46" s="483">
        <v>0.85</v>
      </c>
      <c r="CP46" s="485">
        <f>CM46*CN46*12</f>
        <v>55129402.827443942</v>
      </c>
      <c r="CQ46" s="131"/>
      <c r="CZ46" s="131"/>
      <c r="DA46" s="1167">
        <v>2027</v>
      </c>
      <c r="DB46" s="219">
        <f>'24.Makro_prognozes'!G11</f>
        <v>2</v>
      </c>
      <c r="DC46" s="219">
        <f>'24.Makro_prognozes'!H11</f>
        <v>2.9676999999999998</v>
      </c>
      <c r="DD46" s="224">
        <f>'24.Makro_prognozes'!F11</f>
        <v>1.3338000000000001</v>
      </c>
      <c r="DE46" s="219">
        <f>'24.Makro_prognozes'!L11</f>
        <v>-1.9899999999999807E-2</v>
      </c>
      <c r="DF46" s="223">
        <f>'24.Makro_prognozes'!I11</f>
        <v>5.3491465534514449</v>
      </c>
      <c r="DG46" s="220">
        <f t="shared" si="33"/>
        <v>0</v>
      </c>
      <c r="DH46" s="531">
        <f>(DB46*'6.Rādītāji izdevumu aprēķiniem'!$B$36+DC46*'6.Rādītāji izdevumu aprēķiniem'!$C$36+DD46+'6.Rādītāji izdevumu aprēķiniem'!$D$36+DE46*'6.Rādītāji izdevumu aprēķiniem'!$E$36+DF46*'6.Rādītāji izdevumu aprēķiniem'!$F$36+DG46*'6.Rādītāji izdevumu aprēķiniem'!$G$36)</f>
        <v>8.6633466531130594</v>
      </c>
      <c r="DI46" s="223">
        <v>0</v>
      </c>
      <c r="DJ46" s="221">
        <f>'24.Makro_prognozes'!N11+'24.Makro_prognozes'!P11</f>
        <v>7.1099999999999997E-2</v>
      </c>
      <c r="DK46" s="222">
        <f>'24.Makro_prognozes'!O11</f>
        <v>-7.7999999999999996E-3</v>
      </c>
      <c r="DL46" s="131"/>
      <c r="DM46" s="131"/>
      <c r="DN46" s="131"/>
      <c r="DO46" s="131"/>
      <c r="DP46" s="131"/>
      <c r="DQ46" s="131"/>
      <c r="DR46" s="131"/>
      <c r="DS46" s="131"/>
      <c r="DT46" s="131"/>
      <c r="DU46" s="131"/>
      <c r="DV46" s="131"/>
      <c r="DW46" s="131"/>
      <c r="DX46" s="131"/>
      <c r="DY46" s="137"/>
      <c r="DZ46" s="131"/>
      <c r="EA46" s="131"/>
      <c r="EB46" s="131"/>
      <c r="EC46" s="131"/>
      <c r="ED46" s="131"/>
      <c r="EE46" s="131"/>
      <c r="EF46" s="131"/>
      <c r="EG46" s="131"/>
      <c r="EH46" s="131"/>
      <c r="EI46" s="131"/>
      <c r="EJ46" s="131"/>
      <c r="EK46" s="131"/>
      <c r="EL46" s="137"/>
      <c r="EM46" s="137"/>
      <c r="EN46" s="137"/>
    </row>
    <row r="47" spans="1:144" ht="32.25" outlineLevel="1" thickBot="1" x14ac:dyDescent="0.3">
      <c r="A47" s="174">
        <f>A46</f>
        <v>2026</v>
      </c>
      <c r="B47" s="197" t="str">
        <f t="shared" si="32"/>
        <v>SAC klientiem paredzētā valsts veselības budžeta daļa - 1.59 % no visām SAC gultu dienām.</v>
      </c>
      <c r="C47" s="198" t="str">
        <f t="shared" si="32"/>
        <v>No VM stacionārās palīdzības budžeta</v>
      </c>
      <c r="D47" s="199" t="str">
        <f t="shared" si="23"/>
        <v>Ilgtermiņa veselības aprūpes komponente</v>
      </c>
      <c r="E47" s="462">
        <f>VLOOKUP($A47,$DA:$EN,14,0)</f>
        <v>1.0211124019158744</v>
      </c>
      <c r="F47" s="200">
        <f>VLOOKUP($A47,$DA:$EN,37,0)</f>
        <v>709.1034473069144</v>
      </c>
      <c r="G47" s="201">
        <f>G46/5</f>
        <v>2312.4</v>
      </c>
      <c r="H47" s="202">
        <v>0</v>
      </c>
      <c r="I47" s="492">
        <f>E47*F47*G47*365*H47</f>
        <v>0</v>
      </c>
      <c r="J47" s="462">
        <f>VLOOKUP($A47,$DA:$EN,15,0)</f>
        <v>1.0287948819158743</v>
      </c>
      <c r="K47" s="200">
        <f>VLOOKUP($A47,$DA:$EN,37,0)</f>
        <v>709.1034473069144</v>
      </c>
      <c r="L47" s="201">
        <f>L46/5</f>
        <v>2312.4</v>
      </c>
      <c r="M47" s="202">
        <v>0</v>
      </c>
      <c r="N47" s="492">
        <f>J47*K47*L47*365*M47</f>
        <v>0</v>
      </c>
      <c r="O47" s="462">
        <f>VLOOKUP($A47,$DA:$EN,16,0)</f>
        <v>1.0364773619158745</v>
      </c>
      <c r="P47" s="200">
        <f>VLOOKUP($A47,$DA:$EN,37,0)</f>
        <v>709.1034473069144</v>
      </c>
      <c r="Q47" s="201">
        <f>Q46/5</f>
        <v>2312.4</v>
      </c>
      <c r="R47" s="202">
        <v>0</v>
      </c>
      <c r="S47" s="492">
        <f>O47*P47*Q47*365*R47</f>
        <v>0</v>
      </c>
      <c r="T47" s="462">
        <f>VLOOKUP($A47,$DA:$EN,14,0)</f>
        <v>1.0211124019158744</v>
      </c>
      <c r="U47" s="200">
        <f>VLOOKUP($A47,$DA:$EN,37,0)</f>
        <v>709.1034473069144</v>
      </c>
      <c r="V47" s="201">
        <f>V46/5</f>
        <v>2312.4</v>
      </c>
      <c r="W47" s="202">
        <v>0</v>
      </c>
      <c r="X47" s="492">
        <f>T47*U47*V47*365*W47</f>
        <v>0</v>
      </c>
      <c r="Y47" s="462">
        <f>VLOOKUP($A47,$DA:$EN,15,0)</f>
        <v>1.0287948819158743</v>
      </c>
      <c r="Z47" s="200">
        <f>VLOOKUP($A47,$DA:$EN,37,0)</f>
        <v>709.1034473069144</v>
      </c>
      <c r="AA47" s="201">
        <f>AA46/5</f>
        <v>2312.4</v>
      </c>
      <c r="AB47" s="202">
        <v>0</v>
      </c>
      <c r="AC47" s="492">
        <f>Y47*Z47*AA47*365*AB47</f>
        <v>0</v>
      </c>
      <c r="AD47" s="462">
        <f>VLOOKUP($A47,$DA:$EN,16,0)</f>
        <v>1.0364773619158745</v>
      </c>
      <c r="AE47" s="200">
        <f>VLOOKUP($A47,$DA:$EN,37,0)</f>
        <v>709.1034473069144</v>
      </c>
      <c r="AF47" s="201">
        <f>AF46/5</f>
        <v>2312.4</v>
      </c>
      <c r="AG47" s="202">
        <v>0</v>
      </c>
      <c r="AH47" s="492">
        <f>AD47*AE47*AF47*365*AG47</f>
        <v>0</v>
      </c>
      <c r="AI47" s="462">
        <f>VLOOKUP($A47,$DA:$EN,14,0)</f>
        <v>1.0211124019158744</v>
      </c>
      <c r="AJ47" s="200">
        <f>VLOOKUP($A47,$DA:$EN,37,0)</f>
        <v>709.1034473069144</v>
      </c>
      <c r="AK47" s="201">
        <f>AK46/5</f>
        <v>2312.4</v>
      </c>
      <c r="AL47" s="202">
        <v>0</v>
      </c>
      <c r="AM47" s="492">
        <f>AI47*AJ47*AK47*365*AL47</f>
        <v>0</v>
      </c>
      <c r="AN47" s="507">
        <f>VLOOKUP($A47,$DA:$EN,15,0)</f>
        <v>1.0287948819158743</v>
      </c>
      <c r="AO47" s="200">
        <f>VLOOKUP($A47,$DA:$EN,37,0)</f>
        <v>709.1034473069144</v>
      </c>
      <c r="AP47" s="201">
        <f>AP46/5</f>
        <v>2312.4</v>
      </c>
      <c r="AQ47" s="202">
        <v>0</v>
      </c>
      <c r="AR47" s="492">
        <f>AN47*AO47*AP47*365*AQ47</f>
        <v>0</v>
      </c>
      <c r="AS47" s="462">
        <f>VLOOKUP($A47,$DA:$EN,16,0)</f>
        <v>1.0364773619158745</v>
      </c>
      <c r="AT47" s="200">
        <f>VLOOKUP($A47,$DA:$EN,37,0)</f>
        <v>709.1034473069144</v>
      </c>
      <c r="AU47" s="201">
        <f>AU46/5</f>
        <v>2312.4</v>
      </c>
      <c r="AV47" s="202">
        <v>0</v>
      </c>
      <c r="AW47" s="492">
        <f>AS47*AT47*AU47*365*AV47</f>
        <v>0</v>
      </c>
      <c r="AX47" s="462">
        <f>VLOOKUP($A47,$DA:$EN,14,0)</f>
        <v>1.0211124019158744</v>
      </c>
      <c r="AY47" s="200">
        <f>VLOOKUP($A47,$DA:$EN,37,0)</f>
        <v>709.1034473069144</v>
      </c>
      <c r="AZ47" s="201">
        <f>AZ46/5</f>
        <v>2312.4</v>
      </c>
      <c r="BA47" s="202">
        <v>0</v>
      </c>
      <c r="BB47" s="492">
        <f>AX47*AY47*AZ47*365*BA47</f>
        <v>0</v>
      </c>
      <c r="BC47" s="494">
        <f>VLOOKUP($A47,$DA:$EN,15,0)</f>
        <v>1.0287948819158743</v>
      </c>
      <c r="BD47" s="200">
        <f>VLOOKUP($A47,$DA:$EN,37,0)</f>
        <v>709.1034473069144</v>
      </c>
      <c r="BE47" s="201">
        <f>BE46/5</f>
        <v>2312.4</v>
      </c>
      <c r="BF47" s="202">
        <v>0</v>
      </c>
      <c r="BG47" s="492">
        <f>BC47*BD47*BE47*365*BF47</f>
        <v>0</v>
      </c>
      <c r="BH47" s="462">
        <f>VLOOKUP($A47,$DA:$EN,16,0)</f>
        <v>1.0364773619158745</v>
      </c>
      <c r="BI47" s="200">
        <f>VLOOKUP($A47,$DA:$EN,37,0)</f>
        <v>709.1034473069144</v>
      </c>
      <c r="BJ47" s="201">
        <f>BJ46/5</f>
        <v>2312.4</v>
      </c>
      <c r="BK47" s="202">
        <v>0</v>
      </c>
      <c r="BL47" s="492">
        <f>BH47*BI47*BJ47*365*BK47</f>
        <v>0</v>
      </c>
      <c r="BM47" s="462">
        <f>VLOOKUP($A47,$DA:$EN,14,0)</f>
        <v>1.0211124019158744</v>
      </c>
      <c r="BN47" s="200">
        <f>VLOOKUP($A47,$DA:$EN,37,0)</f>
        <v>709.1034473069144</v>
      </c>
      <c r="BO47" s="201">
        <f>BO46/5</f>
        <v>2312.4</v>
      </c>
      <c r="BP47" s="202">
        <v>0</v>
      </c>
      <c r="BQ47" s="492">
        <f>BM47*BN47*BO47*365*BP47</f>
        <v>0</v>
      </c>
      <c r="BR47" s="462">
        <f>VLOOKUP($A47,$DA:$EN,15,0)</f>
        <v>1.0287948819158743</v>
      </c>
      <c r="BS47" s="200">
        <f>VLOOKUP($A47,$DA:$EN,37,0)</f>
        <v>709.1034473069144</v>
      </c>
      <c r="BT47" s="201">
        <f>BT46/5</f>
        <v>2312.4</v>
      </c>
      <c r="BU47" s="202">
        <v>0</v>
      </c>
      <c r="BV47" s="492">
        <f>BR47*BS47*BT47*365*BU47</f>
        <v>0</v>
      </c>
      <c r="BW47" s="462">
        <f>VLOOKUP($A47,$DA:$EN,16,0)</f>
        <v>1.0364773619158745</v>
      </c>
      <c r="BX47" s="200">
        <f>VLOOKUP($A47,$DA:$EN,37,0)</f>
        <v>709.1034473069144</v>
      </c>
      <c r="BY47" s="201">
        <f>BY46/5</f>
        <v>2312.4</v>
      </c>
      <c r="BZ47" s="202">
        <v>0</v>
      </c>
      <c r="CA47" s="492">
        <f>BW47*BX47*BY47*365*BZ47</f>
        <v>0</v>
      </c>
      <c r="CB47" s="462">
        <f>VLOOKUP($A47,$DA:$EN,14,0)</f>
        <v>1.0211124019158744</v>
      </c>
      <c r="CC47" s="200">
        <f>VLOOKUP($A47,$DA:$EN,37,0)</f>
        <v>709.1034473069144</v>
      </c>
      <c r="CD47" s="201">
        <f>CD46/2</f>
        <v>5781</v>
      </c>
      <c r="CE47" s="204">
        <v>1</v>
      </c>
      <c r="CF47" s="487">
        <f>CB47*CC47*CD47*CE47</f>
        <v>4185873.6686996208</v>
      </c>
      <c r="CG47" s="462">
        <f>VLOOKUP($A47,$DA:$EN,14,0)</f>
        <v>1.0211124019158744</v>
      </c>
      <c r="CH47" s="200">
        <f>VLOOKUP($A47,$DA:$EN,37,0)</f>
        <v>709.1034473069144</v>
      </c>
      <c r="CI47" s="201">
        <f>CI46/2</f>
        <v>5781</v>
      </c>
      <c r="CJ47" s="204">
        <v>1</v>
      </c>
      <c r="CK47" s="487">
        <f>CG47*CH47*CI47*CJ47</f>
        <v>4185873.6686996208</v>
      </c>
      <c r="CL47" s="462">
        <f>VLOOKUP($A47,$DA:$EN,14,0)</f>
        <v>1.0211124019158744</v>
      </c>
      <c r="CM47" s="200">
        <f>VLOOKUP($A47,$DA:$EN,37,0)</f>
        <v>709.1034473069144</v>
      </c>
      <c r="CN47" s="201">
        <f>CN46/2</f>
        <v>5781</v>
      </c>
      <c r="CO47" s="204">
        <v>1</v>
      </c>
      <c r="CP47" s="487">
        <f>CL47*CM47*CN47*CO47</f>
        <v>4185873.6686996208</v>
      </c>
      <c r="CZ47" s="173"/>
      <c r="DA47" s="1168">
        <v>2028</v>
      </c>
      <c r="DB47" s="219">
        <f>'24.Makro_prognozes'!G12</f>
        <v>2</v>
      </c>
      <c r="DC47" s="219">
        <f>'24.Makro_prognozes'!H12</f>
        <v>3.0366</v>
      </c>
      <c r="DD47" s="224">
        <f>'24.Makro_prognozes'!F12</f>
        <v>1.3821000000000001</v>
      </c>
      <c r="DE47" s="219">
        <f>'24.Makro_prognozes'!L12</f>
        <v>0.12429999999999986</v>
      </c>
      <c r="DF47" s="223">
        <f>'24.Makro_prognozes'!I12</f>
        <v>4.9514091524351489</v>
      </c>
      <c r="DG47" s="220">
        <f t="shared" si="33"/>
        <v>0</v>
      </c>
      <c r="DH47" s="531">
        <f>(DB47*'6.Rādītāji izdevumu aprēķiniem'!$B$36+DC47*'6.Rādītāji izdevumu aprēķiniem'!$C$36+DD47+'6.Rādītāji izdevumu aprēķiniem'!$D$36+DE47*'6.Rādītāji izdevumu aprēķiniem'!$E$36+DF47*'6.Rādītāji izdevumu aprēķiniem'!$F$36+DG47*'6.Rādītāji izdevumu aprēķiniem'!$G$36)</f>
        <v>8.4639960645342249</v>
      </c>
      <c r="DI47" s="221">
        <v>0</v>
      </c>
      <c r="DJ47" s="221">
        <f>'24.Makro_prognozes'!N12+'24.Makro_prognozes'!P12</f>
        <v>8.7599999999999997E-2</v>
      </c>
      <c r="DK47" s="222">
        <f>'24.Makro_prognozes'!O12</f>
        <v>-9.4000000000000004E-3</v>
      </c>
      <c r="DL47" s="131"/>
      <c r="DM47" s="131"/>
      <c r="DN47" s="131"/>
      <c r="DO47" s="131"/>
      <c r="DP47" s="173"/>
      <c r="DQ47" s="173"/>
      <c r="DR47" s="173"/>
      <c r="DS47" s="173"/>
      <c r="DT47" s="173"/>
      <c r="DU47" s="173"/>
      <c r="DV47" s="173"/>
      <c r="DW47" s="173"/>
      <c r="DX47" s="173"/>
      <c r="DY47" s="173"/>
      <c r="DZ47" s="173"/>
      <c r="EA47" s="173"/>
      <c r="EB47" s="173"/>
      <c r="EC47" s="173"/>
      <c r="ED47" s="173"/>
      <c r="EE47" s="173"/>
      <c r="EF47" s="173"/>
      <c r="EG47" s="173"/>
      <c r="EH47" s="173"/>
      <c r="EI47" s="173"/>
      <c r="EJ47" s="173"/>
      <c r="EK47" s="173"/>
      <c r="EL47" s="173"/>
      <c r="EM47" s="173"/>
      <c r="EN47" s="173"/>
    </row>
    <row r="48" spans="1:144" outlineLevel="1" x14ac:dyDescent="0.25">
      <c r="A48" s="174">
        <f>A44</f>
        <v>2026</v>
      </c>
      <c r="B48" s="206" t="str">
        <f t="shared" si="32"/>
        <v>Papildus servisu nodrošināšanai</v>
      </c>
      <c r="C48" s="206" t="str">
        <f t="shared" si="32"/>
        <v>Brīvprātīgās iemaksas (apdrošināšana)</v>
      </c>
      <c r="D48" s="207" t="str">
        <f t="shared" si="23"/>
        <v>Personas brīvprātīgā apdrošināšana</v>
      </c>
      <c r="E48" s="463">
        <f>VLOOKUP($A48,$DA:$EN,7,0)</f>
        <v>1.040600772915143</v>
      </c>
      <c r="F48" s="208">
        <f>VLOOKUP($A44,$DA:$EN,6,0)</f>
        <v>1489</v>
      </c>
      <c r="G48" s="209">
        <f>0.02*(VLOOKUP($A44,$DA:$EN,24,0)+VLOOKUP($A44,$DA:$EN,26,0))</f>
        <v>27866.147999999997</v>
      </c>
      <c r="H48" s="1125">
        <f>H38</f>
        <v>2E-3</v>
      </c>
      <c r="I48" s="210">
        <f>H48*G48*F48*12</f>
        <v>995824.66492799995</v>
      </c>
      <c r="J48" s="468">
        <f>VLOOKUP($A48,$DA:$EN,10,0)</f>
        <v>1.055374772915143</v>
      </c>
      <c r="K48" s="208">
        <f>VLOOKUP($A44,$DA:$EN,9,0)</f>
        <v>1541</v>
      </c>
      <c r="L48" s="209">
        <f>0.02*(VLOOKUP($A44,$DA:$EN,24,0)+VLOOKUP($A44,$DA:$EN,26,0))</f>
        <v>27866.147999999997</v>
      </c>
      <c r="M48" s="1125">
        <f>H48</f>
        <v>2E-3</v>
      </c>
      <c r="N48" s="210">
        <f>M48*L48*K48*12</f>
        <v>1030601.617632</v>
      </c>
      <c r="O48" s="502">
        <f>VLOOKUP($A48,$DA:$EN,13,0)</f>
        <v>1.0701487729151431</v>
      </c>
      <c r="P48" s="208">
        <f>VLOOKUP($A44,$DA:$EN,12,0)</f>
        <v>1593</v>
      </c>
      <c r="Q48" s="209">
        <f>0.02*(VLOOKUP($A44,$DA:$EN,24,0)+VLOOKUP($A44,$DA:$EN,26,0))</f>
        <v>27866.147999999997</v>
      </c>
      <c r="R48" s="1125">
        <f>M48</f>
        <v>2E-3</v>
      </c>
      <c r="S48" s="211">
        <f>R48*Q48*P48*12</f>
        <v>1065378.5703360001</v>
      </c>
      <c r="T48" s="463">
        <f>VLOOKUP($A48,$DA:$EN,7,0)</f>
        <v>1.040600772915143</v>
      </c>
      <c r="U48" s="208">
        <f>VLOOKUP($A44,$DA:$EN,6,0)</f>
        <v>1489</v>
      </c>
      <c r="V48" s="209">
        <f>0.02*(VLOOKUP($A44,$DA:$EN,24,0)+VLOOKUP($A44,$DA:$EN,26,0))</f>
        <v>27866.147999999997</v>
      </c>
      <c r="W48" s="1125">
        <f>R48</f>
        <v>2E-3</v>
      </c>
      <c r="X48" s="211">
        <f>W48*V48*U48*12</f>
        <v>995824.66492799995</v>
      </c>
      <c r="Y48" s="495">
        <f>VLOOKUP($A48,$DA:$EN,10,0)</f>
        <v>1.055374772915143</v>
      </c>
      <c r="Z48" s="208">
        <f>VLOOKUP($A44,$DA:$EN,9,0)</f>
        <v>1541</v>
      </c>
      <c r="AA48" s="209">
        <f>0.02*(VLOOKUP($A44,$DA:$EN,24,0)+VLOOKUP($A44,$DA:$EN,26,0))</f>
        <v>27866.147999999997</v>
      </c>
      <c r="AB48" s="1125">
        <f>W48</f>
        <v>2E-3</v>
      </c>
      <c r="AC48" s="210">
        <f>AB48*AA48*Z48*12</f>
        <v>1030601.617632</v>
      </c>
      <c r="AD48" s="502">
        <f>VLOOKUP($A48,$DA:$EN,13,0)</f>
        <v>1.0701487729151431</v>
      </c>
      <c r="AE48" s="208">
        <f>VLOOKUP($A44,$DA:$EN,12,0)</f>
        <v>1593</v>
      </c>
      <c r="AF48" s="209">
        <f>0.02*(VLOOKUP($A44,$DA:$EN,24,0)+VLOOKUP($A44,$DA:$EN,26,0))</f>
        <v>27866.147999999997</v>
      </c>
      <c r="AG48" s="1125">
        <f>AB48</f>
        <v>2E-3</v>
      </c>
      <c r="AH48" s="211">
        <f>AG48*AF48*AE48*12</f>
        <v>1065378.5703360001</v>
      </c>
      <c r="AI48" s="463">
        <f>VLOOKUP($A48,$DA:$EN,7,0)</f>
        <v>1.040600772915143</v>
      </c>
      <c r="AJ48" s="208">
        <f>VLOOKUP($A44,$DA:$EN,6,0)</f>
        <v>1489</v>
      </c>
      <c r="AK48" s="209">
        <f>0.02*(VLOOKUP($A44,$DA:$EN,24,0)+VLOOKUP($A44,$DA:$EN,26,0))</f>
        <v>27866.147999999997</v>
      </c>
      <c r="AL48" s="1125">
        <f>AG48</f>
        <v>2E-3</v>
      </c>
      <c r="AM48" s="211">
        <f>AL48*AK48*AJ48*12</f>
        <v>995824.66492799995</v>
      </c>
      <c r="AN48" s="495">
        <f>VLOOKUP($A48,$DA:$EN,10,0)</f>
        <v>1.055374772915143</v>
      </c>
      <c r="AO48" s="208">
        <f>VLOOKUP($A44,$DA:$EN,9,0)</f>
        <v>1541</v>
      </c>
      <c r="AP48" s="209">
        <f>0.02*(VLOOKUP($A44,$DA:$EN,24,0)+VLOOKUP($A44,$DA:$EN,26,0))</f>
        <v>27866.147999999997</v>
      </c>
      <c r="AQ48" s="1125">
        <f>AL48</f>
        <v>2E-3</v>
      </c>
      <c r="AR48" s="210">
        <f>AQ48*AP48*AO48*12</f>
        <v>1030601.617632</v>
      </c>
      <c r="AS48" s="502">
        <f>VLOOKUP($A48,$DA:$EN,13,0)</f>
        <v>1.0701487729151431</v>
      </c>
      <c r="AT48" s="208">
        <f>VLOOKUP($A44,$DA:$EN,12,0)</f>
        <v>1593</v>
      </c>
      <c r="AU48" s="209">
        <f>0.02*(VLOOKUP($A44,$DA:$EN,24,0)+VLOOKUP($A44,$DA:$EN,26,0))</f>
        <v>27866.147999999997</v>
      </c>
      <c r="AV48" s="1125">
        <f>AQ48</f>
        <v>2E-3</v>
      </c>
      <c r="AW48" s="211">
        <f>AV48*AU48*AT48*12</f>
        <v>1065378.5703360001</v>
      </c>
      <c r="AX48" s="463">
        <f>VLOOKUP($A48,$DA:$EN,7,0)</f>
        <v>1.040600772915143</v>
      </c>
      <c r="AY48" s="208">
        <f>VLOOKUP($A44,$DA:$EN,6,0)</f>
        <v>1489</v>
      </c>
      <c r="AZ48" s="209">
        <f>0.02*(VLOOKUP($A44,$DA:$EN,24,0)+VLOOKUP($A44,$DA:$EN,26,0))</f>
        <v>27866.147999999997</v>
      </c>
      <c r="BA48" s="1125">
        <f>AV48</f>
        <v>2E-3</v>
      </c>
      <c r="BB48" s="210">
        <f>BA48*AZ48*AY48*12</f>
        <v>995824.66492799995</v>
      </c>
      <c r="BC48" s="502">
        <f>VLOOKUP($A48,$DA:$EN,10,0)</f>
        <v>1.055374772915143</v>
      </c>
      <c r="BD48" s="208">
        <f>VLOOKUP($A44,$DA:$EN,9,0)</f>
        <v>1541</v>
      </c>
      <c r="BE48" s="209">
        <f>0.02*(VLOOKUP($A44,$DA:$EN,24,0)+VLOOKUP($A44,$DA:$EN,26,0))</f>
        <v>27866.147999999997</v>
      </c>
      <c r="BF48" s="1125">
        <f>BA48</f>
        <v>2E-3</v>
      </c>
      <c r="BG48" s="210">
        <f>BF48*BE48*BD48*12</f>
        <v>1030601.617632</v>
      </c>
      <c r="BH48" s="502">
        <f>VLOOKUP($A48,$DA:$EN,13,0)</f>
        <v>1.0701487729151431</v>
      </c>
      <c r="BI48" s="208">
        <f>VLOOKUP($A44,$DA:$EN,12,0)</f>
        <v>1593</v>
      </c>
      <c r="BJ48" s="209">
        <f>0.02*(VLOOKUP($A44,$DA:$EN,24,0)+VLOOKUP($A44,$DA:$EN,26,0))</f>
        <v>27866.147999999997</v>
      </c>
      <c r="BK48" s="1125">
        <f>BF48</f>
        <v>2E-3</v>
      </c>
      <c r="BL48" s="211">
        <f>BK48*BJ48*BI48*12</f>
        <v>1065378.5703360001</v>
      </c>
      <c r="BM48" s="463">
        <f>VLOOKUP($A48,$DA:$EN,7,0)</f>
        <v>1.040600772915143</v>
      </c>
      <c r="BN48" s="208">
        <f>VLOOKUP($A44,$DA:$EN,6,0)</f>
        <v>1489</v>
      </c>
      <c r="BO48" s="209">
        <f>0.02*(VLOOKUP($A44,$DA:$EN,24,0)+VLOOKUP($A44,$DA:$EN,26,0))</f>
        <v>27866.147999999997</v>
      </c>
      <c r="BP48" s="1125">
        <f>BK48</f>
        <v>2E-3</v>
      </c>
      <c r="BQ48" s="210">
        <f>BP48*BO48*BN48*12</f>
        <v>995824.66492799995</v>
      </c>
      <c r="BR48" s="502">
        <f>VLOOKUP($A48,$DA:$EN,10,0)</f>
        <v>1.055374772915143</v>
      </c>
      <c r="BS48" s="208">
        <f>VLOOKUP($A44,$DA:$EN,9,0)</f>
        <v>1541</v>
      </c>
      <c r="BT48" s="209">
        <f>0.02*(VLOOKUP($A44,$DA:$EN,24,0)+VLOOKUP($A44,$DA:$EN,26,0))</f>
        <v>27866.147999999997</v>
      </c>
      <c r="BU48" s="1125">
        <f>BP48</f>
        <v>2E-3</v>
      </c>
      <c r="BV48" s="210">
        <f>BU48*BT48*BS48*12</f>
        <v>1030601.617632</v>
      </c>
      <c r="BW48" s="502">
        <f>VLOOKUP($A48,$DA:$EN,13,0)</f>
        <v>1.0701487729151431</v>
      </c>
      <c r="BX48" s="208">
        <f>VLOOKUP($A44,$DA:$EN,12,0)</f>
        <v>1593</v>
      </c>
      <c r="BY48" s="209">
        <f>0.02*(VLOOKUP($A44,$DA:$EN,24,0)+VLOOKUP($A44,$DA:$EN,26,0))</f>
        <v>27866.147999999997</v>
      </c>
      <c r="BZ48" s="1125">
        <f>BU48</f>
        <v>2E-3</v>
      </c>
      <c r="CA48" s="211">
        <f>BZ48*BY48*BX48*12</f>
        <v>1065378.5703360001</v>
      </c>
      <c r="CB48" s="463">
        <f>VLOOKUP($A48,$DA:$EN,7,0)</f>
        <v>1.040600772915143</v>
      </c>
      <c r="CC48" s="208">
        <f>VLOOKUP($A44,$DA:$EN,6,0)</f>
        <v>1489</v>
      </c>
      <c r="CD48" s="209">
        <f>0.02*(VLOOKUP($A44,$DA:$EN,24,0)+VLOOKUP($A44,$DA:$EN,26,0))</f>
        <v>27866.147999999997</v>
      </c>
      <c r="CE48" s="1125">
        <f>BZ48</f>
        <v>2E-3</v>
      </c>
      <c r="CF48" s="211">
        <f>CE48*CD48*CC48*12</f>
        <v>995824.66492799995</v>
      </c>
      <c r="CG48" s="495">
        <f>VLOOKUP($A48,$DA:$EN,10,0)</f>
        <v>1.055374772915143</v>
      </c>
      <c r="CH48" s="208">
        <f>VLOOKUP($A44,$DA:$EN,9,0)</f>
        <v>1541</v>
      </c>
      <c r="CI48" s="209">
        <f>0.02*(VLOOKUP($A44,$DA:$EN,24,0)+VLOOKUP($A44,$DA:$EN,26,0))</f>
        <v>27866.147999999997</v>
      </c>
      <c r="CJ48" s="1125">
        <f>CE48</f>
        <v>2E-3</v>
      </c>
      <c r="CK48" s="210">
        <f>CJ48*CI48*CH48*12</f>
        <v>1030601.617632</v>
      </c>
      <c r="CL48" s="502">
        <f>VLOOKUP($A48,$DA:$EN,13,0)</f>
        <v>1.0701487729151431</v>
      </c>
      <c r="CM48" s="208">
        <f>VLOOKUP($A44,$DA:$EN,12,0)</f>
        <v>1593</v>
      </c>
      <c r="CN48" s="209">
        <f>0.02*(VLOOKUP($A44,$DA:$EN,24,0)+VLOOKUP($A44,$DA:$EN,26,0))</f>
        <v>27866.147999999997</v>
      </c>
      <c r="CO48" s="1125">
        <f>CJ48</f>
        <v>2E-3</v>
      </c>
      <c r="CP48" s="211">
        <f>CO48*CN48*CM48*12</f>
        <v>1065378.5703360001</v>
      </c>
      <c r="DA48" s="1167">
        <v>2029</v>
      </c>
      <c r="DB48" s="219">
        <f>'24.Makro_prognozes'!G13</f>
        <v>2</v>
      </c>
      <c r="DC48" s="219">
        <f>'24.Makro_prognozes'!H13</f>
        <v>3.0847000000000002</v>
      </c>
      <c r="DD48" s="224">
        <f>'24.Makro_prognozes'!F13</f>
        <v>1.4258</v>
      </c>
      <c r="DE48" s="219">
        <f>'24.Makro_prognozes'!L13</f>
        <v>0.18679999999999986</v>
      </c>
      <c r="DF48" s="223">
        <f>'24.Makro_prognozes'!I13</f>
        <v>5.0781639556953806</v>
      </c>
      <c r="DG48" s="220">
        <f t="shared" si="33"/>
        <v>0</v>
      </c>
      <c r="DH48" s="531">
        <f>(DB48*'6.Rādītāji izdevumu aprēķiniem'!$B$36+DC48*'6.Rādītāji izdevumu aprēķiniem'!$C$36+DD48+'6.Rādītāji izdevumu aprēķiniem'!$D$36+DE48*'6.Rādītāji izdevumu aprēķiniem'!$E$36+DF48*'6.Rādītāji izdevumu aprēķiniem'!$F$36+DG48*'6.Rādītāji izdevumu aprēķiniem'!$G$36)</f>
        <v>8.6366808511807545</v>
      </c>
      <c r="DI48" s="223">
        <v>0</v>
      </c>
      <c r="DJ48" s="221">
        <f>'24.Makro_prognozes'!N13+'24.Makro_prognozes'!P13</f>
        <v>0.105</v>
      </c>
      <c r="DK48" s="222">
        <f>'24.Makro_prognozes'!O13</f>
        <v>-1.12E-2</v>
      </c>
      <c r="DL48" s="131"/>
      <c r="DM48" s="131"/>
      <c r="DN48" s="131"/>
      <c r="DO48" s="131"/>
      <c r="DP48" s="131"/>
      <c r="DQ48" s="131"/>
      <c r="DR48" s="131"/>
      <c r="DS48" s="131"/>
      <c r="DT48" s="131"/>
      <c r="DU48" s="131"/>
      <c r="DV48" s="131"/>
      <c r="DW48" s="131"/>
      <c r="DX48" s="131"/>
      <c r="DY48" s="137"/>
      <c r="DZ48" s="131"/>
      <c r="EA48" s="131"/>
      <c r="EB48" s="131"/>
      <c r="EC48" s="131"/>
      <c r="ED48" s="131"/>
      <c r="EE48" s="131"/>
      <c r="EF48" s="131"/>
      <c r="EG48" s="131"/>
      <c r="EH48" s="131"/>
      <c r="EI48" s="131"/>
      <c r="EJ48" s="131"/>
      <c r="EK48" s="131"/>
    </row>
    <row r="49" spans="1:141" ht="25.35" customHeight="1" outlineLevel="1" thickBot="1" x14ac:dyDescent="0.3">
      <c r="A49" s="174">
        <f>A48</f>
        <v>2026</v>
      </c>
      <c r="B49" s="206" t="str">
        <f t="shared" si="32"/>
        <v>Pakalpojumu nodrošināšanai potenciālas vajadzības gadījumā</v>
      </c>
      <c r="C49" s="206" t="str">
        <f t="shared" si="32"/>
        <v>Tuvinieka ( ģimenes locekļu apdrošināšanas programma) - iespējams ilgtermiņa apdrošināšana ar uzkrājumu (izgudrots produkts)</v>
      </c>
      <c r="D49" s="207" t="str">
        <f t="shared" si="23"/>
        <v>Personas tuvinieka brīvprātīgā apdrošināšana</v>
      </c>
      <c r="E49" s="476">
        <f>VLOOKUP($A49,$DA:$EN,7,0)</f>
        <v>1.040600772915143</v>
      </c>
      <c r="F49" s="477">
        <f>VLOOKUP($A44,$DA:$EN,5,0)</f>
        <v>1880</v>
      </c>
      <c r="G49" s="478">
        <f>G48/2</f>
        <v>13933.073999999999</v>
      </c>
      <c r="H49" s="471">
        <f>H39</f>
        <v>2E-3</v>
      </c>
      <c r="I49" s="479">
        <f>H49*G49*F49*12</f>
        <v>628660.29888000002</v>
      </c>
      <c r="J49" s="497">
        <f>VLOOKUP($A49,$DA:$EN,10,0)</f>
        <v>1.055374772915143</v>
      </c>
      <c r="K49" s="469">
        <f>VLOOKUP($A44,$DA:$EN,8,0)</f>
        <v>1947</v>
      </c>
      <c r="L49" s="470">
        <f>L48/2</f>
        <v>13933.073999999999</v>
      </c>
      <c r="M49" s="471">
        <f>H49</f>
        <v>2E-3</v>
      </c>
      <c r="N49" s="479">
        <f>M49*L49*K49*12</f>
        <v>651064.68187199999</v>
      </c>
      <c r="O49" s="503">
        <f>VLOOKUP($A49,$DA:$EN,13,0)</f>
        <v>1.0701487729151431</v>
      </c>
      <c r="P49" s="469">
        <f>VLOOKUP($A44,$DA:$EN,11,0)</f>
        <v>2014</v>
      </c>
      <c r="Q49" s="470">
        <f>Q48/2</f>
        <v>13933.073999999999</v>
      </c>
      <c r="R49" s="471">
        <f>M49</f>
        <v>2E-3</v>
      </c>
      <c r="S49" s="472">
        <f>R49*Q49*P49*12</f>
        <v>673469.06486400007</v>
      </c>
      <c r="T49" s="504">
        <f>VLOOKUP($A49,$DA:$EN,7,0)</f>
        <v>1.040600772915143</v>
      </c>
      <c r="U49" s="469">
        <f>VLOOKUP($A44,$DA:$EN,5,0)</f>
        <v>1880</v>
      </c>
      <c r="V49" s="470">
        <f>V48/2</f>
        <v>13933.073999999999</v>
      </c>
      <c r="W49" s="471">
        <f>R49</f>
        <v>2E-3</v>
      </c>
      <c r="X49" s="472">
        <f>W49*V49*U49*12</f>
        <v>628660.29888000002</v>
      </c>
      <c r="Y49" s="505">
        <f>VLOOKUP($A49,$DA:$EN,10,0)</f>
        <v>1.055374772915143</v>
      </c>
      <c r="Z49" s="469">
        <f>VLOOKUP($A44,$DA:$EN,8,0)</f>
        <v>1947</v>
      </c>
      <c r="AA49" s="470">
        <f>AA48/2</f>
        <v>13933.073999999999</v>
      </c>
      <c r="AB49" s="471">
        <f>W49</f>
        <v>2E-3</v>
      </c>
      <c r="AC49" s="479">
        <f>AB49*AA49*Z49*12</f>
        <v>651064.68187199999</v>
      </c>
      <c r="AD49" s="503">
        <f>VLOOKUP($A49,$DA:$EN,13,0)</f>
        <v>1.0701487729151431</v>
      </c>
      <c r="AE49" s="469">
        <f>VLOOKUP($A44,$DA:$EN,11,0)</f>
        <v>2014</v>
      </c>
      <c r="AF49" s="470">
        <f>AF48/2</f>
        <v>13933.073999999999</v>
      </c>
      <c r="AG49" s="471">
        <f>AB49</f>
        <v>2E-3</v>
      </c>
      <c r="AH49" s="472">
        <f>AG49*AF49*AE49*12</f>
        <v>673469.06486400007</v>
      </c>
      <c r="AI49" s="504">
        <f>VLOOKUP($A49,$DA:$EN,7,0)</f>
        <v>1.040600772915143</v>
      </c>
      <c r="AJ49" s="469">
        <f>VLOOKUP($A44,$DA:$EN,5,0)</f>
        <v>1880</v>
      </c>
      <c r="AK49" s="470">
        <f>AK48/2</f>
        <v>13933.073999999999</v>
      </c>
      <c r="AL49" s="471">
        <f>AG49</f>
        <v>2E-3</v>
      </c>
      <c r="AM49" s="472">
        <f>AL49*AK49*AJ49*12</f>
        <v>628660.29888000002</v>
      </c>
      <c r="AN49" s="495">
        <f>VLOOKUP($A49,$DA:$EN,10,0)</f>
        <v>1.055374772915143</v>
      </c>
      <c r="AO49" s="208">
        <f>VLOOKUP($A44,$DA:$EN,8,0)</f>
        <v>1947</v>
      </c>
      <c r="AP49" s="209">
        <f>AP48/2</f>
        <v>13933.073999999999</v>
      </c>
      <c r="AQ49" s="471">
        <f>AL49</f>
        <v>2E-3</v>
      </c>
      <c r="AR49" s="479">
        <f>AQ49*AP49*AO49*12</f>
        <v>651064.68187199999</v>
      </c>
      <c r="AS49" s="503">
        <f>VLOOKUP($A49,$DA:$EN,13,0)</f>
        <v>1.0701487729151431</v>
      </c>
      <c r="AT49" s="469">
        <f>VLOOKUP($A44,$DA:$EN,11,0)</f>
        <v>2014</v>
      </c>
      <c r="AU49" s="470">
        <f>AU48/2</f>
        <v>13933.073999999999</v>
      </c>
      <c r="AV49" s="471">
        <f>AQ49</f>
        <v>2E-3</v>
      </c>
      <c r="AW49" s="472">
        <f>AV49*AU49*AT49*12</f>
        <v>673469.06486400007</v>
      </c>
      <c r="AX49" s="463">
        <f>VLOOKUP($A49,$DA:$EN,7,0)</f>
        <v>1.040600772915143</v>
      </c>
      <c r="AY49" s="208">
        <f>VLOOKUP($A44,$DA:$EN,5,0)</f>
        <v>1880</v>
      </c>
      <c r="AZ49" s="209">
        <f>AZ48/2</f>
        <v>13933.073999999999</v>
      </c>
      <c r="BA49" s="471">
        <f>AV49</f>
        <v>2E-3</v>
      </c>
      <c r="BB49" s="479">
        <f>BA49*AZ49*AY49*12</f>
        <v>628660.29888000002</v>
      </c>
      <c r="BC49" s="502">
        <f>VLOOKUP($A49,$DA:$EN,10,0)</f>
        <v>1.055374772915143</v>
      </c>
      <c r="BD49" s="208">
        <f>VLOOKUP($A44,$DA:$EN,8,0)</f>
        <v>1947</v>
      </c>
      <c r="BE49" s="209">
        <f>BE48/2</f>
        <v>13933.073999999999</v>
      </c>
      <c r="BF49" s="471">
        <f>BA49</f>
        <v>2E-3</v>
      </c>
      <c r="BG49" s="479">
        <f>BF49*BE49*BD49*12</f>
        <v>651064.68187199999</v>
      </c>
      <c r="BH49" s="503">
        <f>VLOOKUP($A49,$DA:$EN,13,0)</f>
        <v>1.0701487729151431</v>
      </c>
      <c r="BI49" s="469">
        <f>VLOOKUP($A44,$DA:$EN,11,0)</f>
        <v>2014</v>
      </c>
      <c r="BJ49" s="470">
        <f>BJ48/2</f>
        <v>13933.073999999999</v>
      </c>
      <c r="BK49" s="471">
        <f>BF49</f>
        <v>2E-3</v>
      </c>
      <c r="BL49" s="472">
        <f>BK49*BJ49*BI49*12</f>
        <v>673469.06486400007</v>
      </c>
      <c r="BM49" s="504">
        <f>VLOOKUP($A49,$DA:$EN,7,0)</f>
        <v>1.040600772915143</v>
      </c>
      <c r="BN49" s="469">
        <f>VLOOKUP($A44,$DA:$EN,5,0)</f>
        <v>1880</v>
      </c>
      <c r="BO49" s="470">
        <f>BO48/2</f>
        <v>13933.073999999999</v>
      </c>
      <c r="BP49" s="471">
        <f>BK49</f>
        <v>2E-3</v>
      </c>
      <c r="BQ49" s="479">
        <f>BP49*BO49*BN49*12</f>
        <v>628660.29888000002</v>
      </c>
      <c r="BR49" s="503">
        <f>VLOOKUP($A49,$DA:$EN,10,0)</f>
        <v>1.055374772915143</v>
      </c>
      <c r="BS49" s="469">
        <f>VLOOKUP($A44,$DA:$EN,8,0)</f>
        <v>1947</v>
      </c>
      <c r="BT49" s="470">
        <f>BT48/2</f>
        <v>13933.073999999999</v>
      </c>
      <c r="BU49" s="471">
        <f>BP49</f>
        <v>2E-3</v>
      </c>
      <c r="BV49" s="479">
        <f>BU49*BT49*BS49*12</f>
        <v>651064.68187199999</v>
      </c>
      <c r="BW49" s="503">
        <f>VLOOKUP($A49,$DA:$EN,13,0)</f>
        <v>1.0701487729151431</v>
      </c>
      <c r="BX49" s="469">
        <f>VLOOKUP($A44,$DA:$EN,11,0)</f>
        <v>2014</v>
      </c>
      <c r="BY49" s="470">
        <f>BY48/2</f>
        <v>13933.073999999999</v>
      </c>
      <c r="BZ49" s="471">
        <f>BU49</f>
        <v>2E-3</v>
      </c>
      <c r="CA49" s="472">
        <f>BZ49*BY49*BX49*12</f>
        <v>673469.06486400007</v>
      </c>
      <c r="CB49" s="504">
        <f>VLOOKUP($A49,$DA:$EN,7,0)</f>
        <v>1.040600772915143</v>
      </c>
      <c r="CC49" s="469">
        <f>VLOOKUP($A44,$DA:$EN,5,0)</f>
        <v>1880</v>
      </c>
      <c r="CD49" s="470">
        <f>CD48/2</f>
        <v>13933.073999999999</v>
      </c>
      <c r="CE49" s="471">
        <f>BZ49</f>
        <v>2E-3</v>
      </c>
      <c r="CF49" s="472">
        <f>CE49*CD49*CC49*12</f>
        <v>628660.29888000002</v>
      </c>
      <c r="CG49" s="505">
        <f>VLOOKUP($A49,$DA:$EN,10,0)</f>
        <v>1.055374772915143</v>
      </c>
      <c r="CH49" s="469">
        <f>VLOOKUP($A44,$DA:$EN,8,0)</f>
        <v>1947</v>
      </c>
      <c r="CI49" s="470">
        <f>CI48/2</f>
        <v>13933.073999999999</v>
      </c>
      <c r="CJ49" s="471">
        <f>CE49</f>
        <v>2E-3</v>
      </c>
      <c r="CK49" s="479">
        <f>CJ49*CI49*CH49*12</f>
        <v>651064.68187199999</v>
      </c>
      <c r="CL49" s="503">
        <f>VLOOKUP($A49,$DA:$EN,13,0)</f>
        <v>1.0701487729151431</v>
      </c>
      <c r="CM49" s="469">
        <f>VLOOKUP($A44,$DA:$EN,11,0)</f>
        <v>2014</v>
      </c>
      <c r="CN49" s="470">
        <f>CN48/2</f>
        <v>13933.073999999999</v>
      </c>
      <c r="CO49" s="471">
        <f>CJ49</f>
        <v>2E-3</v>
      </c>
      <c r="CP49" s="472">
        <f>CO49*CN49*CM49*12</f>
        <v>673469.06486400007</v>
      </c>
      <c r="DA49" s="1168">
        <v>2030</v>
      </c>
      <c r="DB49" s="219">
        <f>'24.Makro_prognozes'!G14</f>
        <v>2</v>
      </c>
      <c r="DC49" s="219">
        <f>'24.Makro_prognozes'!H14</f>
        <v>3.1185999999999998</v>
      </c>
      <c r="DD49" s="224">
        <f>'24.Makro_prognozes'!F14</f>
        <v>1.4177999999999999</v>
      </c>
      <c r="DE49" s="219">
        <f>'24.Makro_prognozes'!L14</f>
        <v>0.21060000000000034</v>
      </c>
      <c r="DF49" s="223">
        <f>'24.Makro_prognozes'!I14</f>
        <v>5.150808739208812</v>
      </c>
      <c r="DG49" s="220">
        <f t="shared" si="33"/>
        <v>0</v>
      </c>
      <c r="DH49" s="531">
        <f>(DB49*'6.Rādītāji izdevumu aprēķiniem'!$B$36+DC49*'6.Rādītāji izdevumu aprēķiniem'!$C$36+DD49+'6.Rādītāji izdevumu aprēķiniem'!$D$36+DE49*'6.Rādītāji izdevumu aprēķiniem'!$E$36+DF49*'6.Rādītāji izdevumu aprēķiniem'!$F$36+DG49*'6.Rādītāji izdevumu aprēķiniem'!$G$36)</f>
        <v>8.7074666711965421</v>
      </c>
      <c r="DI49" s="221">
        <v>0</v>
      </c>
      <c r="DJ49" s="221">
        <f>'24.Makro_prognozes'!N14+'24.Makro_prognozes'!P14</f>
        <v>0.1234</v>
      </c>
      <c r="DK49" s="222">
        <f>'24.Makro_prognozes'!O14</f>
        <v>-1.2999999999999999E-2</v>
      </c>
      <c r="DL49" s="131"/>
      <c r="DM49" s="131"/>
      <c r="DN49" s="131"/>
      <c r="DO49" s="131"/>
      <c r="DP49" s="131"/>
      <c r="DQ49" s="131"/>
      <c r="DR49" s="131"/>
      <c r="DS49" s="131"/>
      <c r="DT49" s="131"/>
      <c r="DU49" s="131"/>
      <c r="DV49" s="131"/>
      <c r="DW49" s="131"/>
      <c r="DX49" s="131"/>
      <c r="DY49" s="137"/>
      <c r="DZ49" s="131"/>
      <c r="EA49" s="131"/>
      <c r="EB49" s="131"/>
      <c r="EC49" s="131"/>
      <c r="ED49" s="131"/>
      <c r="EE49" s="131"/>
      <c r="EF49" s="131"/>
      <c r="EG49" s="131"/>
      <c r="EH49" s="131"/>
      <c r="EI49" s="131"/>
      <c r="EJ49" s="131"/>
      <c r="EK49" s="131"/>
    </row>
    <row r="50" spans="1:141" ht="18.75" x14ac:dyDescent="0.25">
      <c r="A50" s="164">
        <f>A40+1</f>
        <v>2027</v>
      </c>
      <c r="B50" s="165"/>
      <c r="C50" s="166"/>
      <c r="D50" s="166" t="str">
        <f t="shared" si="23"/>
        <v>KOPĒJIE IEŅĒMUMI</v>
      </c>
      <c r="E50" s="473"/>
      <c r="F50" s="166"/>
      <c r="G50" s="474"/>
      <c r="H50" s="475"/>
      <c r="I50" s="490">
        <f>IF($D$5=$EL$8,VLOOKUP($A50,$DA:$EL,38,0),IF($D$5=$EM$8,VLOOKUP($A50,$DA:$EM,39,0),VLOOKUP($A50,$DA:$EN,40,0)))</f>
        <v>284590900.75905317</v>
      </c>
      <c r="J50" s="473"/>
      <c r="K50" s="166"/>
      <c r="L50" s="474"/>
      <c r="M50" s="475"/>
      <c r="N50" s="490">
        <f>IF($D$5=$EL$8,VLOOKUP($A50,$DA:$EL,38,0),IF($D$5=$EM$8,VLOOKUP($A50,$DA:$EM,39,0),VLOOKUP($A50,$DA:$EN,40,0)))</f>
        <v>284590900.75905317</v>
      </c>
      <c r="O50" s="473"/>
      <c r="P50" s="166"/>
      <c r="Q50" s="474"/>
      <c r="R50" s="475"/>
      <c r="S50" s="490">
        <f>IF($D$5=$EL$8,VLOOKUP($A50,$DA:$EL,38,0),IF($D$5=$EM$8,VLOOKUP($A50,$DA:$EM,39,0),VLOOKUP($A50,$DA:$EN,40,0)))</f>
        <v>284590900.75905317</v>
      </c>
      <c r="T50" s="473"/>
      <c r="U50" s="166"/>
      <c r="V50" s="474"/>
      <c r="W50" s="475"/>
      <c r="X50" s="490">
        <f>IF($D$5=$EL$8,VLOOKUP($A50,$DA:$EL,38,0),IF($D$5=$EM$8,VLOOKUP($A50,$DA:$EM,39,0),VLOOKUP($A50,$DA:$EN,40,0)))</f>
        <v>284590900.75905317</v>
      </c>
      <c r="Y50" s="473"/>
      <c r="Z50" s="166"/>
      <c r="AA50" s="474"/>
      <c r="AB50" s="475"/>
      <c r="AC50" s="490">
        <f>IF($D$5=$EL$8,VLOOKUP($A50,$DA:$EL,38,0),IF($D$5=$EM$8,VLOOKUP($A50,$DA:$EM,39,0),VLOOKUP($A50,$DA:$EN,40,0)))</f>
        <v>284590900.75905317</v>
      </c>
      <c r="AD50" s="473"/>
      <c r="AE50" s="166"/>
      <c r="AF50" s="474"/>
      <c r="AG50" s="475"/>
      <c r="AH50" s="490">
        <f>IF($D$5=$EL$8,VLOOKUP($A50,$DA:$EL,38,0),IF($D$5=$EM$8,VLOOKUP($A50,$DA:$EM,39,0),VLOOKUP($A50,$DA:$EN,40,0)))</f>
        <v>284590900.75905317</v>
      </c>
      <c r="AI50" s="473"/>
      <c r="AJ50" s="166"/>
      <c r="AK50" s="474"/>
      <c r="AL50" s="475"/>
      <c r="AM50" s="490">
        <f>IF($D$5=$EL$8,VLOOKUP($A50,$DA:$EL,38,0),IF($D$5=$EM$8,VLOOKUP($A50,$DA:$EM,39,0),VLOOKUP($A50,$DA:$EN,40,0)))</f>
        <v>284590900.75905317</v>
      </c>
      <c r="AN50" s="508"/>
      <c r="AO50" s="168"/>
      <c r="AP50" s="169"/>
      <c r="AQ50" s="170"/>
      <c r="AR50" s="490">
        <f>IF($D$5=$EL$8,VLOOKUP($A50,$DA:$EL,38,0),IF($D$5=$EM$8,VLOOKUP($A50,$DA:$EM,39,0),VLOOKUP($A50,$DA:$EN,40,0)))</f>
        <v>284590900.75905317</v>
      </c>
      <c r="AS50" s="473"/>
      <c r="AT50" s="166"/>
      <c r="AU50" s="474"/>
      <c r="AV50" s="475"/>
      <c r="AW50" s="490">
        <f>IF($D$5=$EL$8,VLOOKUP($A50,$DA:$EL,38,0),IF($D$5=$EM$8,VLOOKUP($A50,$DA:$EM,39,0),VLOOKUP($A50,$DA:$EN,40,0)))</f>
        <v>284590900.75905317</v>
      </c>
      <c r="AX50" s="167"/>
      <c r="AY50" s="168"/>
      <c r="AZ50" s="169"/>
      <c r="BA50" s="170"/>
      <c r="BB50" s="490">
        <f>IF($D$5=$EL$8,VLOOKUP($A50,$DA:$EL,38,0),IF($D$5=$EM$8,VLOOKUP($A50,$DA:$EM,39,0),VLOOKUP($A50,$DA:$EN,40,0)))</f>
        <v>284590900.75905317</v>
      </c>
      <c r="BC50" s="169"/>
      <c r="BD50" s="168"/>
      <c r="BE50" s="169"/>
      <c r="BF50" s="170"/>
      <c r="BG50" s="490">
        <f>IF($D$5=$EL$8,VLOOKUP($A50,$DA:$EL,38,0),IF($D$5=$EM$8,VLOOKUP($A50,$DA:$EM,39,0),VLOOKUP($A50,$DA:$EN,40,0)))</f>
        <v>284590900.75905317</v>
      </c>
      <c r="BH50" s="473"/>
      <c r="BI50" s="166"/>
      <c r="BJ50" s="474"/>
      <c r="BK50" s="475"/>
      <c r="BL50" s="490">
        <f>IF($D$5=$EL$8,VLOOKUP($A50,$DA:$EL,38,0),IF($D$5=$EM$8,VLOOKUP($A50,$DA:$EM,39,0),VLOOKUP($A50,$DA:$EN,40,0)))</f>
        <v>284590900.75905317</v>
      </c>
      <c r="BM50" s="473"/>
      <c r="BN50" s="166"/>
      <c r="BO50" s="474"/>
      <c r="BP50" s="475"/>
      <c r="BQ50" s="490">
        <f>IF($D$5=$EL$8,VLOOKUP($A50,$DA:$EL,38,0),IF($D$5=$EM$8,VLOOKUP($A50,$DA:$EM,39,0),VLOOKUP($A50,$DA:$EN,40,0)))</f>
        <v>284590900.75905317</v>
      </c>
      <c r="BR50" s="473"/>
      <c r="BS50" s="166"/>
      <c r="BT50" s="474"/>
      <c r="BU50" s="475"/>
      <c r="BV50" s="490">
        <f>IF($D$5=$EL$8,VLOOKUP($A50,$DA:$EL,38,0),IF($D$5=$EM$8,VLOOKUP($A50,$DA:$EM,39,0),VLOOKUP($A50,$DA:$EN,40,0)))</f>
        <v>284590900.75905317</v>
      </c>
      <c r="BW50" s="473"/>
      <c r="BX50" s="166"/>
      <c r="BY50" s="474"/>
      <c r="BZ50" s="475"/>
      <c r="CA50" s="490">
        <f>IF($D$5=$EL$8,VLOOKUP($A50,$DA:$EL,38,0),IF($D$5=$EM$8,VLOOKUP($A50,$DA:$EM,39,0),VLOOKUP($A50,$DA:$EN,40,0)))</f>
        <v>284590900.75905317</v>
      </c>
      <c r="CB50" s="473"/>
      <c r="CC50" s="166"/>
      <c r="CD50" s="474"/>
      <c r="CE50" s="475"/>
      <c r="CF50" s="484">
        <f>IF($D$5=$EL$8,VLOOKUP($A50,$DA:$EL,38,0),IF($D$5=$EM$8,VLOOKUP($A50,$DA:$EM,39,0),VLOOKUP($A50,$DA:$EN,40,0)))+CF57</f>
        <v>288841572.86472028</v>
      </c>
      <c r="CG50" s="473"/>
      <c r="CH50" s="166"/>
      <c r="CI50" s="474"/>
      <c r="CJ50" s="475"/>
      <c r="CK50" s="484">
        <f>IF($D$5=$EL$8,VLOOKUP($A50,$DA:$EL,38,0),IF($D$5=$EM$8,VLOOKUP($A50,$DA:$EM,39,0),VLOOKUP($A50,$DA:$EN,40,0)))+CK57</f>
        <v>288841572.86472028</v>
      </c>
      <c r="CL50" s="473"/>
      <c r="CM50" s="166"/>
      <c r="CN50" s="474"/>
      <c r="CO50" s="475"/>
      <c r="CP50" s="484">
        <f>IF($D$5=$EL$8,VLOOKUP($A50,$DA:$EL,38,0),IF($D$5=$EM$8,VLOOKUP($A50,$DA:$EM,39,0),VLOOKUP($A50,$DA:$EN,40,0)))+CP57</f>
        <v>288841572.86472028</v>
      </c>
      <c r="DA50" s="1167">
        <v>2031</v>
      </c>
      <c r="DB50" s="219">
        <f>'24.Makro_prognozes'!G15</f>
        <v>2</v>
      </c>
      <c r="DC50" s="219">
        <f>'24.Makro_prognozes'!H15</f>
        <v>3.1337999999999999</v>
      </c>
      <c r="DD50" s="224">
        <f>'24.Makro_prognozes'!F15</f>
        <v>1.4386000000000001</v>
      </c>
      <c r="DE50" s="219">
        <f>'24.Makro_prognozes'!L15</f>
        <v>0.21839999999999993</v>
      </c>
      <c r="DF50" s="223">
        <f>'24.Makro_prognozes'!I15</f>
        <v>5.1856704823397104</v>
      </c>
      <c r="DG50" s="220">
        <f t="shared" si="33"/>
        <v>0</v>
      </c>
      <c r="DH50" s="531">
        <f>(DB50*'6.Rādītāji izdevumu aprēķiniem'!$B$36+DC50*'6.Rādītāji izdevumu aprēķiniem'!$C$36+DD50+'6.Rādītāji izdevumu aprēķiniem'!$D$36+DE50*'6.Rādītāji izdevumu aprēķiniem'!$E$36+DF50*'6.Rādītāji izdevumu aprēķiniem'!$F$36+DG50*'6.Rādītāji izdevumu aprēķiniem'!$G$36)</f>
        <v>8.765342444562398</v>
      </c>
      <c r="DI50" s="223">
        <v>0</v>
      </c>
      <c r="DJ50" s="221">
        <f>'24.Makro_prognozes'!N15+'24.Makro_prognozes'!P15</f>
        <v>0.14270000000000002</v>
      </c>
      <c r="DK50" s="222">
        <f>'24.Makro_prognozes'!O15</f>
        <v>-1.47E-2</v>
      </c>
      <c r="DL50" s="131"/>
      <c r="DM50" s="131"/>
      <c r="DN50" s="131"/>
      <c r="DO50" s="131"/>
      <c r="DP50" s="131"/>
      <c r="DQ50" s="131"/>
      <c r="DR50" s="131"/>
      <c r="DS50" s="131"/>
      <c r="DT50" s="131"/>
      <c r="DU50" s="131"/>
      <c r="DV50" s="131"/>
      <c r="DW50" s="131"/>
      <c r="DX50" s="131"/>
      <c r="DY50" s="137"/>
      <c r="DZ50" s="131"/>
      <c r="EA50" s="131"/>
      <c r="EB50" s="131"/>
      <c r="EC50" s="131"/>
      <c r="ED50" s="131"/>
      <c r="EE50" s="131"/>
      <c r="EF50" s="131"/>
      <c r="EG50" s="131"/>
      <c r="EH50" s="131"/>
      <c r="EI50" s="131"/>
      <c r="EJ50" s="131"/>
      <c r="EK50" s="131"/>
    </row>
    <row r="51" spans="1:141" outlineLevel="1" x14ac:dyDescent="0.25">
      <c r="A51" s="174">
        <f>A50</f>
        <v>2027</v>
      </c>
      <c r="B51" s="175" t="str">
        <f t="shared" ref="B51:C59" si="34">B41</f>
        <v>Finansējums valsts sociāli neaizsargātām iedzīvotāju kategorijām</v>
      </c>
      <c r="C51" s="175" t="str">
        <f t="shared" si="34"/>
        <v>no VID administrētās Valsts pamatbudžeta daļas</v>
      </c>
      <c r="D51" s="176" t="str">
        <f t="shared" si="23"/>
        <v>Valsts pamatbudžets</v>
      </c>
      <c r="E51" s="461">
        <f>VLOOKUP($A51,$DA:$EN,14,0)</f>
        <v>1.0207763220779476</v>
      </c>
      <c r="F51" s="177">
        <f>F41*E51</f>
        <v>7598972301.4153376</v>
      </c>
      <c r="G51" s="178">
        <v>1</v>
      </c>
      <c r="H51" s="488">
        <f>I51/F51</f>
        <v>1.4158716226584546E-2</v>
      </c>
      <c r="I51" s="491">
        <f>I50-I52-I53-I54-I55-I56-I57</f>
        <v>107591692.42941585</v>
      </c>
      <c r="J51" s="461">
        <f>VLOOKUP($A51,$DA:$EN,15,0)</f>
        <v>1.0278155620779474</v>
      </c>
      <c r="K51" s="177">
        <f>K41*J51</f>
        <v>7792796124.7116594</v>
      </c>
      <c r="L51" s="178">
        <v>1</v>
      </c>
      <c r="M51" s="488">
        <f>N51/K51</f>
        <v>1.3099581057492347E-2</v>
      </c>
      <c r="N51" s="491">
        <f>N50-N52-N53-N54-N55-N56-N57</f>
        <v>102082364.50017262</v>
      </c>
      <c r="O51" s="461">
        <f>VLOOKUP($A51,$DA:$EN,16,0)</f>
        <v>1.0348548020779476</v>
      </c>
      <c r="P51" s="177">
        <f>P41*O51</f>
        <v>7989818016.4967556</v>
      </c>
      <c r="Q51" s="178">
        <v>1</v>
      </c>
      <c r="R51" s="488">
        <f>S51/P51</f>
        <v>1.2062147070332581E-2</v>
      </c>
      <c r="S51" s="491">
        <f>S50-S52-S53-S54-S55-S56-S57</f>
        <v>96374359.980176806</v>
      </c>
      <c r="T51" s="461">
        <f>VLOOKUP($A51,$DA:$EN,14,0)</f>
        <v>1.0207763220779476</v>
      </c>
      <c r="U51" s="177">
        <f>U41*T51</f>
        <v>7598972301.4153376</v>
      </c>
      <c r="V51" s="178">
        <v>1</v>
      </c>
      <c r="W51" s="480">
        <f>X51/U51</f>
        <v>1.1860979351357104E-2</v>
      </c>
      <c r="X51" s="485">
        <f>X41/X40*X50</f>
        <v>90131253.558621883</v>
      </c>
      <c r="Y51" s="461">
        <f>VLOOKUP($A51,$DA:$EN,15,0)</f>
        <v>1.0278155620779474</v>
      </c>
      <c r="Z51" s="177">
        <f>Z41*Y51</f>
        <v>7792796124.7116594</v>
      </c>
      <c r="AA51" s="178">
        <v>1</v>
      </c>
      <c r="AB51" s="480">
        <f>AC51/Z51</f>
        <v>1.1565970944986941E-2</v>
      </c>
      <c r="AC51" s="485">
        <f>AC41/AC40*AC50</f>
        <v>90131253.558621883</v>
      </c>
      <c r="AD51" s="461">
        <f>VLOOKUP($A51,$DA:$EN,16,0)</f>
        <v>1.0348548020779476</v>
      </c>
      <c r="AE51" s="177">
        <f>AE41*AD51</f>
        <v>7989818016.4967556</v>
      </c>
      <c r="AF51" s="178">
        <v>1</v>
      </c>
      <c r="AG51" s="480">
        <f>AH51/AE51</f>
        <v>1.1280764264283101E-2</v>
      </c>
      <c r="AH51" s="485">
        <f>AH41/AH40*AH50</f>
        <v>90131253.558621883</v>
      </c>
      <c r="AI51" s="461">
        <f>VLOOKUP($A51,$DA:$EN,14,0)</f>
        <v>1.0207763220779476</v>
      </c>
      <c r="AJ51" s="177">
        <f>AJ41*AI51</f>
        <v>7598972301.4153376</v>
      </c>
      <c r="AK51" s="178">
        <v>1</v>
      </c>
      <c r="AL51" s="480">
        <f>AM51/AJ51</f>
        <v>0</v>
      </c>
      <c r="AM51" s="485">
        <f>AM41*AI51</f>
        <v>0</v>
      </c>
      <c r="AN51" s="506">
        <f>VLOOKUP($A51,$DA:$EN,15,0)</f>
        <v>1.0278155620779474</v>
      </c>
      <c r="AO51" s="177">
        <f>AO41*AN51</f>
        <v>7792796124.7116594</v>
      </c>
      <c r="AP51" s="178">
        <v>1</v>
      </c>
      <c r="AQ51" s="480">
        <f>AR51/AO51</f>
        <v>0</v>
      </c>
      <c r="AR51" s="485">
        <f>AR41*AN51</f>
        <v>0</v>
      </c>
      <c r="AS51" s="461">
        <f>VLOOKUP($A51,$DA:$EN,16,0)</f>
        <v>1.0348548020779476</v>
      </c>
      <c r="AT51" s="177">
        <f>AT41*AS51</f>
        <v>7989818016.4967556</v>
      </c>
      <c r="AU51" s="178">
        <v>1</v>
      </c>
      <c r="AV51" s="480">
        <f>AW51/AT51</f>
        <v>0</v>
      </c>
      <c r="AW51" s="485">
        <f>AW41*AS51</f>
        <v>0</v>
      </c>
      <c r="AX51" s="461">
        <f>VLOOKUP($A51,$DA:$EN,14,0)</f>
        <v>1.0207763220779476</v>
      </c>
      <c r="AY51" s="177">
        <f>AY41*AX51</f>
        <v>7598972301.4153376</v>
      </c>
      <c r="AZ51" s="178">
        <v>1</v>
      </c>
      <c r="BA51" s="488">
        <f>BB51/AY51</f>
        <v>1.0577080358075039E-2</v>
      </c>
      <c r="BB51" s="491">
        <f>BB50-BB52-BB53-BB54-BB55-BB56-BB57</f>
        <v>80374940.670856446</v>
      </c>
      <c r="BC51" s="493">
        <f>VLOOKUP($A51,$DA:$EN,15,0)</f>
        <v>1.0278155620779474</v>
      </c>
      <c r="BD51" s="177">
        <f>BD41*BC51</f>
        <v>7792796124.7116594</v>
      </c>
      <c r="BE51" s="178">
        <v>1</v>
      </c>
      <c r="BF51" s="488">
        <f>BG51/BD51</f>
        <v>9.3897497033199346E-3</v>
      </c>
      <c r="BG51" s="491">
        <f>BG50-BG52-BG53-BG54-BG55-BG56-BG57</f>
        <v>73172405.100044042</v>
      </c>
      <c r="BH51" s="461">
        <f>VLOOKUP($A51,$DA:$EN,16,0)</f>
        <v>1.0348548020779476</v>
      </c>
      <c r="BI51" s="177">
        <f>BI41*BH51</f>
        <v>7989818016.4967556</v>
      </c>
      <c r="BJ51" s="178">
        <v>1</v>
      </c>
      <c r="BK51" s="488">
        <f>BL51/BI51</f>
        <v>8.2222791596102164E-3</v>
      </c>
      <c r="BL51" s="491">
        <f>BL50-BL52-BL53-BL54-BL55-BL56-BL57</f>
        <v>65694514.166119508</v>
      </c>
      <c r="BM51" s="461">
        <f>VLOOKUP($A51,$DA:$EN,14,0)</f>
        <v>1.0207763220779476</v>
      </c>
      <c r="BN51" s="177">
        <f>BN41*BM51</f>
        <v>7598972301.4153376</v>
      </c>
      <c r="BO51" s="178">
        <v>1</v>
      </c>
      <c r="BP51" s="488">
        <f>BQ51/BN51</f>
        <v>7.8857320172034864E-3</v>
      </c>
      <c r="BQ51" s="491">
        <f>(BQ50-BQ54-BQ55-BQ56-BQ57)/3</f>
        <v>59923459.175113387</v>
      </c>
      <c r="BR51" s="461">
        <f>VLOOKUP($A51,$DA:$EN,15,0)</f>
        <v>1.0278155620779474</v>
      </c>
      <c r="BS51" s="177">
        <f>BS41*BR51</f>
        <v>7792796124.7116594</v>
      </c>
      <c r="BT51" s="178">
        <v>1</v>
      </c>
      <c r="BU51" s="488">
        <f>BV51/BS51</f>
        <v>7.453937662738685E-3</v>
      </c>
      <c r="BV51" s="491">
        <f>(BV50-BV54-BV55-BV56-BV57)/3</f>
        <v>58087016.532032311</v>
      </c>
      <c r="BW51" s="461">
        <f>VLOOKUP($A51,$DA:$EN,16,0)</f>
        <v>1.0348548020779476</v>
      </c>
      <c r="BX51" s="177">
        <f>BX41*BW51</f>
        <v>7989818016.4967556</v>
      </c>
      <c r="BY51" s="178">
        <v>1</v>
      </c>
      <c r="BZ51" s="488">
        <f>CA51/BX51</f>
        <v>7.031993500064118E-3</v>
      </c>
      <c r="CA51" s="491">
        <f>(CA50-CA54-CA55-CA56-CA57)/3</f>
        <v>56184348.358700372</v>
      </c>
      <c r="CB51" s="461">
        <f>VLOOKUP($A51,$DA:$EN,14,0)</f>
        <v>1.0207763220779476</v>
      </c>
      <c r="CC51" s="177">
        <f>CC41*CB51</f>
        <v>7598972301.4153376</v>
      </c>
      <c r="CD51" s="178">
        <v>1</v>
      </c>
      <c r="CE51" s="480">
        <f>CF51/CC51</f>
        <v>9.9815807105414298E-3</v>
      </c>
      <c r="CF51" s="485">
        <f>CF41*CB51</f>
        <v>75849755.343745947</v>
      </c>
      <c r="CG51" s="461">
        <f>VLOOKUP($A51,$DA:$EN,15,0)</f>
        <v>1.0278155620779474</v>
      </c>
      <c r="CH51" s="177">
        <f>CH41*CG51</f>
        <v>7792796124.7116594</v>
      </c>
      <c r="CI51" s="178">
        <v>1</v>
      </c>
      <c r="CJ51" s="480">
        <f>CK51/CH51</f>
        <v>9.9815807105414298E-3</v>
      </c>
      <c r="CK51" s="485">
        <f>CK41*CG51</f>
        <v>77784423.479603902</v>
      </c>
      <c r="CL51" s="461">
        <f>VLOOKUP($A51,$DA:$EN,16,0)</f>
        <v>1.0348548020779476</v>
      </c>
      <c r="CM51" s="177">
        <f>CM41*CL51</f>
        <v>7989818016.4967556</v>
      </c>
      <c r="CN51" s="178">
        <v>1</v>
      </c>
      <c r="CO51" s="480">
        <f>CP51/CM51</f>
        <v>9.9815807105414281E-3</v>
      </c>
      <c r="CP51" s="485">
        <f>CP41*CL51</f>
        <v>79751013.394200385</v>
      </c>
      <c r="DA51" s="1168">
        <v>2032</v>
      </c>
      <c r="DB51" s="219">
        <f>'24.Makro_prognozes'!G16</f>
        <v>2</v>
      </c>
      <c r="DC51" s="219">
        <f>'24.Makro_prognozes'!H16</f>
        <v>3.1501999999999999</v>
      </c>
      <c r="DD51" s="224">
        <f>'24.Makro_prognozes'!F16</f>
        <v>1.5074000000000001</v>
      </c>
      <c r="DE51" s="219">
        <f>'24.Makro_prognozes'!L16</f>
        <v>0.22379999999999978</v>
      </c>
      <c r="DF51" s="223">
        <f>'24.Makro_prognozes'!I16</f>
        <v>5.2126791534623074</v>
      </c>
      <c r="DG51" s="220">
        <f t="shared" si="33"/>
        <v>0</v>
      </c>
      <c r="DH51" s="531">
        <f>(DB51*'6.Rādītāji izdevumu aprēķiniem'!$B$36+DC51*'6.Rādītāji izdevumu aprēķiniem'!$C$36+DD51+'6.Rādītāji izdevumu aprēķiniem'!$D$36+DE51*'6.Rādītāji izdevumu aprēķiniem'!$E$36+DF51*'6.Rādītāji izdevumu aprēķiniem'!$F$36+DG51*'6.Rādītāji izdevumu aprēķiniem'!$G$36)</f>
        <v>8.8662911979380201</v>
      </c>
      <c r="DI51" s="221">
        <v>0</v>
      </c>
      <c r="DJ51" s="221">
        <f>'24.Makro_prognozes'!N16+'24.Makro_prognozes'!P16</f>
        <v>0.16320000000000001</v>
      </c>
      <c r="DK51" s="222">
        <f>'24.Makro_prognozes'!O16</f>
        <v>-1.6500000000000001E-2</v>
      </c>
      <c r="DL51" s="131"/>
      <c r="DM51" s="131"/>
      <c r="DN51" s="131"/>
      <c r="DO51" s="131"/>
      <c r="DP51" s="131"/>
      <c r="DQ51" s="131"/>
      <c r="DR51" s="131"/>
      <c r="DS51" s="131"/>
      <c r="DT51" s="131"/>
      <c r="DU51" s="131"/>
      <c r="DV51" s="131"/>
      <c r="DW51" s="131"/>
      <c r="DX51" s="131"/>
      <c r="DY51" s="137"/>
      <c r="DZ51" s="131"/>
      <c r="EA51" s="131"/>
      <c r="EB51" s="131"/>
      <c r="EC51" s="131"/>
      <c r="ED51" s="131"/>
      <c r="EE51" s="131"/>
      <c r="EF51" s="131"/>
      <c r="EG51" s="131"/>
      <c r="EH51" s="131"/>
      <c r="EI51" s="131"/>
      <c r="EJ51" s="131"/>
      <c r="EK51" s="131"/>
    </row>
    <row r="52" spans="1:141" ht="31.5" outlineLevel="1" x14ac:dyDescent="0.25">
      <c r="A52" s="174">
        <f>A51</f>
        <v>2027</v>
      </c>
      <c r="B52" s="175" t="str">
        <f t="shared" si="34"/>
        <v>Iedzīvotāju solidaritātes maksājums ISA sistēmas nodrošināšanai un pašvaldību trūcīgo personu finansējuma kompensēšanai</v>
      </c>
      <c r="C52" s="175" t="str">
        <f t="shared" si="34"/>
        <v>no VID administrētās Pašvaldības budžeta daļa</v>
      </c>
      <c r="D52" s="176" t="str">
        <f t="shared" si="23"/>
        <v>Pašvaldību budžets</v>
      </c>
      <c r="E52" s="461">
        <f>VLOOKUP($A52,$DA:$EN,17,0)</f>
        <v>1.0207763220779476</v>
      </c>
      <c r="F52" s="177">
        <f>F42*E52</f>
        <v>2688696384.1657248</v>
      </c>
      <c r="G52" s="178">
        <v>1</v>
      </c>
      <c r="H52" s="481">
        <f>I52/F52</f>
        <v>2.6845234560882045E-2</v>
      </c>
      <c r="I52" s="485">
        <f>I42/I40*I50</f>
        <v>72178685.095924303</v>
      </c>
      <c r="J52" s="461">
        <f>VLOOKUP($A52,$DA:$EN,18,0)</f>
        <v>1.0278155620779474</v>
      </c>
      <c r="K52" s="177">
        <f>K42*J52</f>
        <v>2757275843.6230164</v>
      </c>
      <c r="L52" s="178">
        <v>1</v>
      </c>
      <c r="M52" s="481">
        <f>N52/K52</f>
        <v>2.6177535070659692E-2</v>
      </c>
      <c r="N52" s="485">
        <f>N42/N40*N50</f>
        <v>72178685.095924303</v>
      </c>
      <c r="O52" s="461">
        <f>VLOOKUP($A52,$DA:$EN,19,0)</f>
        <v>1.0348548020779476</v>
      </c>
      <c r="P52" s="177">
        <f>P42*O52</f>
        <v>2826986855.4588428</v>
      </c>
      <c r="Q52" s="178">
        <v>1</v>
      </c>
      <c r="R52" s="481">
        <f>S52/P52</f>
        <v>2.553202005752132E-2</v>
      </c>
      <c r="S52" s="485">
        <f>S42/S40*S50</f>
        <v>72178685.095924303</v>
      </c>
      <c r="T52" s="461">
        <f>VLOOKUP($A52,$DA:$EN,17,0)</f>
        <v>1.0207763220779476</v>
      </c>
      <c r="U52" s="177">
        <f>U42*T52</f>
        <v>2688696384.1657248</v>
      </c>
      <c r="V52" s="178">
        <v>1</v>
      </c>
      <c r="W52" s="481">
        <f>X52/U52</f>
        <v>2.6845234560882045E-2</v>
      </c>
      <c r="X52" s="485">
        <f>X42/X40*X50</f>
        <v>72178685.095924303</v>
      </c>
      <c r="Y52" s="461">
        <f>VLOOKUP($A52,$DA:$EN,18,0)</f>
        <v>1.0278155620779474</v>
      </c>
      <c r="Z52" s="177">
        <f>Z42*Y52</f>
        <v>2757275843.6230164</v>
      </c>
      <c r="AA52" s="178">
        <v>1</v>
      </c>
      <c r="AB52" s="481">
        <f>AC52/Z52</f>
        <v>2.6177535070659692E-2</v>
      </c>
      <c r="AC52" s="485">
        <f>AC42/AC40*AC50</f>
        <v>72178685.095924303</v>
      </c>
      <c r="AD52" s="461">
        <f>VLOOKUP($A52,$DA:$EN,19,0)</f>
        <v>1.0348548020779476</v>
      </c>
      <c r="AE52" s="177">
        <f>AE42*AD52</f>
        <v>2826986855.4588428</v>
      </c>
      <c r="AF52" s="178">
        <v>1</v>
      </c>
      <c r="AG52" s="481">
        <f>AH52/AE52</f>
        <v>2.553202005752132E-2</v>
      </c>
      <c r="AH52" s="485">
        <f>AH42/AH40*AH50</f>
        <v>72178685.095924303</v>
      </c>
      <c r="AI52" s="461">
        <f>VLOOKUP($A52,$DA:$EN,17,0)</f>
        <v>1.0207763220779476</v>
      </c>
      <c r="AJ52" s="177">
        <f>AJ42*AI52</f>
        <v>2688696384.1657248</v>
      </c>
      <c r="AK52" s="178">
        <v>1</v>
      </c>
      <c r="AL52" s="481">
        <v>0</v>
      </c>
      <c r="AM52" s="485">
        <f>AI52*AJ52*AK52*AL52</f>
        <v>0</v>
      </c>
      <c r="AN52" s="506">
        <f>VLOOKUP($A52,$DA:$EN,18,0)</f>
        <v>1.0278155620779474</v>
      </c>
      <c r="AO52" s="177">
        <f>AO42*AN52</f>
        <v>2757275843.6230164</v>
      </c>
      <c r="AP52" s="178">
        <v>1</v>
      </c>
      <c r="AQ52" s="481">
        <v>0</v>
      </c>
      <c r="AR52" s="485">
        <f>AN52*AO52*AP52*AQ52</f>
        <v>0</v>
      </c>
      <c r="AS52" s="461">
        <f>VLOOKUP($A52,$DA:$EN,19,0)</f>
        <v>1.0348548020779476</v>
      </c>
      <c r="AT52" s="177">
        <f>AT42*AS52</f>
        <v>2826986855.4588428</v>
      </c>
      <c r="AU52" s="178">
        <v>1</v>
      </c>
      <c r="AV52" s="481">
        <v>0</v>
      </c>
      <c r="AW52" s="485">
        <f>AS52*AT52*AU52*AV52</f>
        <v>0</v>
      </c>
      <c r="AX52" s="461">
        <f>VLOOKUP($A52,$DA:$EN,17,0)</f>
        <v>1.0207763220779476</v>
      </c>
      <c r="AY52" s="177">
        <f>AY42*AX52</f>
        <v>2688696384.1657248</v>
      </c>
      <c r="AZ52" s="178">
        <v>1</v>
      </c>
      <c r="BA52" s="481">
        <f>BB52/AY52</f>
        <v>2.6845234560882045E-2</v>
      </c>
      <c r="BB52" s="485">
        <f>BB42/BB40*BB50</f>
        <v>72178685.095924303</v>
      </c>
      <c r="BC52" s="493">
        <f>VLOOKUP($A52,$DA:$EN,18,0)</f>
        <v>1.0278155620779474</v>
      </c>
      <c r="BD52" s="177">
        <f>BD42*BC52</f>
        <v>2757275843.6230164</v>
      </c>
      <c r="BE52" s="178">
        <v>1</v>
      </c>
      <c r="BF52" s="481">
        <f>BG52/BD52</f>
        <v>2.6177535070659692E-2</v>
      </c>
      <c r="BG52" s="485">
        <f>BG42/BG40*BG50</f>
        <v>72178685.095924303</v>
      </c>
      <c r="BH52" s="461">
        <f>VLOOKUP($A52,$DA:$EN,19,0)</f>
        <v>1.0348548020779476</v>
      </c>
      <c r="BI52" s="177">
        <f>BI42*BH52</f>
        <v>2826986855.4588428</v>
      </c>
      <c r="BJ52" s="178">
        <v>1</v>
      </c>
      <c r="BK52" s="481">
        <f>BL52/BI52</f>
        <v>2.553202005752132E-2</v>
      </c>
      <c r="BL52" s="485">
        <f>BL42/BL40*BL50</f>
        <v>72178685.095924303</v>
      </c>
      <c r="BM52" s="461">
        <f>VLOOKUP($A52,$DA:$EN,17,0)</f>
        <v>1.0207763220779476</v>
      </c>
      <c r="BN52" s="177">
        <f>BN42*BM52</f>
        <v>2688696384.1657248</v>
      </c>
      <c r="BO52" s="178">
        <v>1</v>
      </c>
      <c r="BP52" s="488">
        <f>BQ52/BN52</f>
        <v>2.2287179589341035E-2</v>
      </c>
      <c r="BQ52" s="491">
        <f>(BQ50-BQ54-BQ55-BQ56-BQ57)/3</f>
        <v>59923459.175113387</v>
      </c>
      <c r="BR52" s="461">
        <f>VLOOKUP($A52,$DA:$EN,18,0)</f>
        <v>1.0278155620779474</v>
      </c>
      <c r="BS52" s="177">
        <f>BS42*BR52</f>
        <v>2757275843.6230164</v>
      </c>
      <c r="BT52" s="178">
        <v>1</v>
      </c>
      <c r="BU52" s="488">
        <f>BV52/BS52</f>
        <v>2.1066813705409648E-2</v>
      </c>
      <c r="BV52" s="491">
        <f>(BV50-BV54-BV55-BV56-BV57)/3</f>
        <v>58087016.532032311</v>
      </c>
      <c r="BW52" s="461">
        <f>VLOOKUP($A52,$DA:$EN,19,0)</f>
        <v>1.0348548020779476</v>
      </c>
      <c r="BX52" s="177">
        <f>BX42*BW52</f>
        <v>2826986855.4588428</v>
      </c>
      <c r="BY52" s="178">
        <v>1</v>
      </c>
      <c r="BZ52" s="488">
        <f>CA52/BX52</f>
        <v>1.9874287087755561E-2</v>
      </c>
      <c r="CA52" s="491">
        <f>(CA50-CA54-CA55-CA56-CA57)/3</f>
        <v>56184348.358700372</v>
      </c>
      <c r="CB52" s="461">
        <f>VLOOKUP($A52,$DA:$EN,17,0)</f>
        <v>1.0207763220779476</v>
      </c>
      <c r="CC52" s="177">
        <f>CC42*CB52</f>
        <v>2688696384.1657248</v>
      </c>
      <c r="CD52" s="178">
        <v>1</v>
      </c>
      <c r="CE52" s="481">
        <f>CF52/CC52</f>
        <v>2.4003102329355652E-2</v>
      </c>
      <c r="CF52" s="485">
        <f>CF42*CB52</f>
        <v>64537054.441698432</v>
      </c>
      <c r="CG52" s="461">
        <f>VLOOKUP($A52,$DA:$EN,18,0)</f>
        <v>1.0278155620779474</v>
      </c>
      <c r="CH52" s="177">
        <f>CH42*CG52</f>
        <v>2757275843.6230164</v>
      </c>
      <c r="CI52" s="178">
        <v>1</v>
      </c>
      <c r="CJ52" s="481">
        <f>CK52/CH52</f>
        <v>2.4003102329355656E-2</v>
      </c>
      <c r="CK52" s="485">
        <f>CK42*CG52</f>
        <v>66183174.224743709</v>
      </c>
      <c r="CL52" s="461">
        <f>VLOOKUP($A52,$DA:$EN,19,0)</f>
        <v>1.0348548020779476</v>
      </c>
      <c r="CM52" s="177">
        <f>CM42*CL52</f>
        <v>2826986855.4588428</v>
      </c>
      <c r="CN52" s="178">
        <v>1</v>
      </c>
      <c r="CO52" s="481">
        <f>CP52/CM52</f>
        <v>2.4003102329355652E-2</v>
      </c>
      <c r="CP52" s="485">
        <f>CP42*CL52</f>
        <v>67856454.77532196</v>
      </c>
      <c r="DA52" s="1167">
        <v>2033</v>
      </c>
      <c r="DB52" s="219">
        <f>'24.Makro_prognozes'!G17</f>
        <v>2</v>
      </c>
      <c r="DC52" s="219">
        <f>'24.Makro_prognozes'!H17</f>
        <v>2.9687000000000001</v>
      </c>
      <c r="DD52" s="224">
        <f>'24.Makro_prognozes'!F17</f>
        <v>1.4845999999999999</v>
      </c>
      <c r="DE52" s="219">
        <f>'24.Makro_prognozes'!L17</f>
        <v>-0.10420000000000051</v>
      </c>
      <c r="DF52" s="223">
        <f>'24.Makro_prognozes'!I17</f>
        <v>5.066934851064997</v>
      </c>
      <c r="DG52" s="220">
        <f t="shared" si="33"/>
        <v>0</v>
      </c>
      <c r="DH52" s="531">
        <f>(DB52*'6.Rādītāji izdevumu aprēķiniem'!$B$36+DC52*'6.Rādītāji izdevumu aprēķiniem'!$C$36+DD52+'6.Rādītāji izdevumu aprēķiniem'!$D$36+DE52*'6.Rādītāji izdevumu aprēķiniem'!$E$36+DF52*'6.Rādītāji izdevumu aprēķiniem'!$F$36+DG52*'6.Rādītāji izdevumu aprēķiniem'!$G$36)</f>
        <v>8.605948196241453</v>
      </c>
      <c r="DI52" s="223">
        <v>0</v>
      </c>
      <c r="DJ52" s="221">
        <f>'24.Makro_prognozes'!N17+'24.Makro_prognozes'!P17</f>
        <v>0.185</v>
      </c>
      <c r="DK52" s="222">
        <f>'24.Makro_prognozes'!O17</f>
        <v>-1.8200000000000001E-2</v>
      </c>
      <c r="DL52" s="131"/>
      <c r="DM52" s="131"/>
      <c r="DN52" s="131"/>
      <c r="DO52" s="131"/>
      <c r="DP52" s="131"/>
      <c r="DQ52" s="131"/>
      <c r="DR52" s="131"/>
      <c r="DS52" s="131"/>
      <c r="DT52" s="131"/>
      <c r="DU52" s="131"/>
      <c r="DV52" s="131"/>
      <c r="DW52" s="131"/>
      <c r="DX52" s="131"/>
      <c r="DY52" s="137"/>
      <c r="DZ52" s="131"/>
      <c r="EA52" s="131"/>
      <c r="EB52" s="131"/>
      <c r="EC52" s="131"/>
      <c r="ED52" s="131"/>
      <c r="EE52" s="131"/>
      <c r="EF52" s="131"/>
      <c r="EG52" s="131"/>
      <c r="EH52" s="131"/>
      <c r="EI52" s="131"/>
      <c r="EJ52" s="131"/>
      <c r="EK52" s="131"/>
    </row>
    <row r="53" spans="1:141" ht="31.5" outlineLevel="1" x14ac:dyDescent="0.25">
      <c r="A53" s="174">
        <f>A52</f>
        <v>2027</v>
      </c>
      <c r="B53" s="175">
        <f t="shared" si="34"/>
        <v>0</v>
      </c>
      <c r="C53" s="175">
        <f t="shared" si="34"/>
        <v>0</v>
      </c>
      <c r="D53" s="176" t="str">
        <f t="shared" si="23"/>
        <v>Valsts sociālās apdrošināšanas speciālais  budžets</v>
      </c>
      <c r="E53" s="461">
        <f>VLOOKUP($A53,$DA:$EN,20,0)</f>
        <v>1.0233649881023834</v>
      </c>
      <c r="F53" s="177">
        <f>F43*E53</f>
        <v>5319070336.5819035</v>
      </c>
      <c r="G53" s="178">
        <v>1</v>
      </c>
      <c r="H53" s="481">
        <v>0</v>
      </c>
      <c r="I53" s="485">
        <f>E53*F53*G53*H53</f>
        <v>0</v>
      </c>
      <c r="J53" s="461">
        <f>VLOOKUP($A53,$DA:$EN,21,0)</f>
        <v>1.0366860442669161</v>
      </c>
      <c r="K53" s="177">
        <f>K43*J53</f>
        <v>5577379875.0367117</v>
      </c>
      <c r="L53" s="178">
        <v>1</v>
      </c>
      <c r="M53" s="481">
        <v>0</v>
      </c>
      <c r="N53" s="485">
        <f>J53*K53*L53*M53</f>
        <v>0</v>
      </c>
      <c r="O53" s="461">
        <f>VLOOKUP($A53,$DA:$EN,22,0)</f>
        <v>1.0500071004314488</v>
      </c>
      <c r="P53" s="177">
        <f>P43*O53</f>
        <v>5843740637.8396702</v>
      </c>
      <c r="Q53" s="178">
        <v>1</v>
      </c>
      <c r="R53" s="481">
        <v>0</v>
      </c>
      <c r="S53" s="485">
        <f>O53*P53*Q53*R53</f>
        <v>0</v>
      </c>
      <c r="T53" s="461">
        <f>VLOOKUP($A53,$DA:$EN,20,0)</f>
        <v>1.0233649881023834</v>
      </c>
      <c r="U53" s="177">
        <f>U43*T53</f>
        <v>5319070336.5819035</v>
      </c>
      <c r="V53" s="178">
        <v>1</v>
      </c>
      <c r="W53" s="481">
        <v>0</v>
      </c>
      <c r="X53" s="485">
        <f>T53*U53*V53*W53</f>
        <v>0</v>
      </c>
      <c r="Y53" s="461">
        <f>VLOOKUP($A53,$DA:$EN,21,0)</f>
        <v>1.0366860442669161</v>
      </c>
      <c r="Z53" s="177">
        <f>Z43*Y53</f>
        <v>5577379875.0367117</v>
      </c>
      <c r="AA53" s="178">
        <v>1</v>
      </c>
      <c r="AB53" s="481">
        <v>0</v>
      </c>
      <c r="AC53" s="485">
        <f>Y53*Z53*AA53*AB53</f>
        <v>0</v>
      </c>
      <c r="AD53" s="461">
        <f>VLOOKUP($A53,$DA:$EN,22,0)</f>
        <v>1.0500071004314488</v>
      </c>
      <c r="AE53" s="177">
        <f>AE43*AD53</f>
        <v>5843740637.8396702</v>
      </c>
      <c r="AF53" s="178">
        <v>1</v>
      </c>
      <c r="AG53" s="481">
        <v>0</v>
      </c>
      <c r="AH53" s="485">
        <f>AD53*AE53*AF53*AG53</f>
        <v>0</v>
      </c>
      <c r="AI53" s="461">
        <f>VLOOKUP($A53,$DA:$EN,20,0)</f>
        <v>1.0233649881023834</v>
      </c>
      <c r="AJ53" s="177">
        <f>AJ43*AI53</f>
        <v>5319070336.5819035</v>
      </c>
      <c r="AK53" s="178">
        <v>1</v>
      </c>
      <c r="AL53" s="481">
        <v>0</v>
      </c>
      <c r="AM53" s="485">
        <f>AI53*AJ53*AK53*AL53</f>
        <v>0</v>
      </c>
      <c r="AN53" s="506">
        <f>VLOOKUP($A53,$DA:$EN,21,0)</f>
        <v>1.0366860442669161</v>
      </c>
      <c r="AO53" s="177">
        <f>AO43*AN53</f>
        <v>5577379875.0367117</v>
      </c>
      <c r="AP53" s="178">
        <v>1</v>
      </c>
      <c r="AQ53" s="481">
        <v>0</v>
      </c>
      <c r="AR53" s="485">
        <f>AN53*AO53*AP53*AQ53</f>
        <v>0</v>
      </c>
      <c r="AS53" s="461">
        <f>VLOOKUP($A53,$DA:$EN,22,0)</f>
        <v>1.0500071004314488</v>
      </c>
      <c r="AT53" s="177">
        <f>AT43*AS53</f>
        <v>5843740637.8396702</v>
      </c>
      <c r="AU53" s="178">
        <v>1</v>
      </c>
      <c r="AV53" s="481">
        <v>0</v>
      </c>
      <c r="AW53" s="485">
        <f>AS53*AT53*AU53*AV53</f>
        <v>0</v>
      </c>
      <c r="AX53" s="461">
        <f>VLOOKUP($A53,$DA:$EN,20,0)</f>
        <v>1.0233649881023834</v>
      </c>
      <c r="AY53" s="177">
        <f>AY43*AX53</f>
        <v>5319070336.5819035</v>
      </c>
      <c r="AZ53" s="178">
        <v>1</v>
      </c>
      <c r="BA53" s="488">
        <v>5.0000000000000001E-3</v>
      </c>
      <c r="BB53" s="491">
        <f>AX53*AY53*AZ53*BA53</f>
        <v>27216751.758559398</v>
      </c>
      <c r="BC53" s="493">
        <f>VLOOKUP($A53,$DA:$EN,21,0)</f>
        <v>1.0366860442669161</v>
      </c>
      <c r="BD53" s="177">
        <f>BD43*BC53</f>
        <v>5577379875.0367117</v>
      </c>
      <c r="BE53" s="178">
        <v>1</v>
      </c>
      <c r="BF53" s="488">
        <v>5.0000000000000001E-3</v>
      </c>
      <c r="BG53" s="491">
        <f>BC53*BD53*BE53*BF53</f>
        <v>28909959.400128581</v>
      </c>
      <c r="BH53" s="461">
        <f>VLOOKUP($A53,$DA:$EN,22,0)</f>
        <v>1.0500071004314488</v>
      </c>
      <c r="BI53" s="177">
        <f>BI43*BH53</f>
        <v>5843740637.8396702</v>
      </c>
      <c r="BJ53" s="178">
        <v>1</v>
      </c>
      <c r="BK53" s="488">
        <v>5.0000000000000001E-3</v>
      </c>
      <c r="BL53" s="491">
        <f>BH53*BI53*BJ53*BK53</f>
        <v>30679845.814057291</v>
      </c>
      <c r="BM53" s="461">
        <f>VLOOKUP($A53,$DA:$EN,20,0)</f>
        <v>1.0233649881023834</v>
      </c>
      <c r="BN53" s="177">
        <f>BN43*BM53</f>
        <v>5319070336.5819035</v>
      </c>
      <c r="BO53" s="178">
        <v>1</v>
      </c>
      <c r="BP53" s="488">
        <f>BQ53/BN53</f>
        <v>1.1265776796179936E-2</v>
      </c>
      <c r="BQ53" s="491">
        <f>BQ50-BQ51-BQ52-BQ54-BQ55-BQ56-BQ57</f>
        <v>59923459.17511341</v>
      </c>
      <c r="BR53" s="461">
        <f>VLOOKUP($A53,$DA:$EN,21,0)</f>
        <v>1.0366860442669161</v>
      </c>
      <c r="BS53" s="177">
        <f>BS43*BR53</f>
        <v>5577379875.0367117</v>
      </c>
      <c r="BT53" s="178">
        <v>1</v>
      </c>
      <c r="BU53" s="488">
        <f>BV53/BS53</f>
        <v>1.0414749906496186E-2</v>
      </c>
      <c r="BV53" s="491">
        <f>BV50-BV51-BV52-BV54-BV55-BV56-BV57</f>
        <v>58087016.532032304</v>
      </c>
      <c r="BW53" s="461">
        <f>VLOOKUP($A53,$DA:$EN,22,0)</f>
        <v>1.0500071004314488</v>
      </c>
      <c r="BX53" s="177">
        <f>BX43*BW53</f>
        <v>5843740637.8396702</v>
      </c>
      <c r="BY53" s="178">
        <v>1</v>
      </c>
      <c r="BZ53" s="488">
        <f>CA53/BX53</f>
        <v>9.6144493468606033E-3</v>
      </c>
      <c r="CA53" s="491">
        <f>CA50-CA51-CA52-CA54-CA55-CA56-CA57</f>
        <v>56184348.358700387</v>
      </c>
      <c r="CB53" s="461">
        <f>VLOOKUP($A53,$DA:$EN,20,0)</f>
        <v>1.0233649881023834</v>
      </c>
      <c r="CC53" s="177">
        <f>CC43*CB53</f>
        <v>5319070336.5819035</v>
      </c>
      <c r="CD53" s="178">
        <v>1</v>
      </c>
      <c r="CE53" s="481">
        <v>0</v>
      </c>
      <c r="CF53" s="485">
        <f>CB53*CC53*CD53*CE53</f>
        <v>0</v>
      </c>
      <c r="CG53" s="461">
        <f>VLOOKUP($A53,$DA:$EN,21,0)</f>
        <v>1.0366860442669161</v>
      </c>
      <c r="CH53" s="177">
        <f>CH43*CG53</f>
        <v>5577379875.0367117</v>
      </c>
      <c r="CI53" s="178">
        <v>1</v>
      </c>
      <c r="CJ53" s="481">
        <v>0</v>
      </c>
      <c r="CK53" s="485">
        <f>CG53*CH53*CI53*CJ53</f>
        <v>0</v>
      </c>
      <c r="CL53" s="461">
        <f>VLOOKUP($A53,$DA:$EN,22,0)</f>
        <v>1.0500071004314488</v>
      </c>
      <c r="CM53" s="177">
        <f>CM43*CL53</f>
        <v>5843740637.8396702</v>
      </c>
      <c r="CN53" s="178">
        <v>1</v>
      </c>
      <c r="CO53" s="481">
        <v>0</v>
      </c>
      <c r="CP53" s="485">
        <f>CL53*CM53*CN53*CO53</f>
        <v>0</v>
      </c>
      <c r="DA53" s="1168">
        <v>2034</v>
      </c>
      <c r="DB53" s="219">
        <f>'24.Makro_prognozes'!G18</f>
        <v>2</v>
      </c>
      <c r="DC53" s="219">
        <f>'24.Makro_prognozes'!H18</f>
        <v>2.8448000000000002</v>
      </c>
      <c r="DD53" s="224">
        <f>'24.Makro_prognozes'!F18</f>
        <v>1.4775</v>
      </c>
      <c r="DE53" s="219">
        <f>'24.Makro_prognozes'!L18</f>
        <v>9.5000000000000639E-3</v>
      </c>
      <c r="DF53" s="223">
        <f>'24.Makro_prognozes'!I18</f>
        <v>4.9378180293638607</v>
      </c>
      <c r="DG53" s="220">
        <f t="shared" si="33"/>
        <v>0</v>
      </c>
      <c r="DH53" s="531">
        <f>(DB53*'6.Rādītāji izdevumu aprēķiniem'!$B$36+DC53*'6.Rādītāji izdevumu aprēķiniem'!$C$36+DD53+'6.Rādītāji izdevumu aprēķiniem'!$D$36+DE53*'6.Rādītāji izdevumu aprēķiniem'!$E$36+DF53*'6.Rādītāji izdevumu aprēķiniem'!$F$36+DG53*'6.Rādītāji izdevumu aprēķiniem'!$G$36)</f>
        <v>8.4094007024438575</v>
      </c>
      <c r="DI53" s="221">
        <v>0</v>
      </c>
      <c r="DJ53" s="221">
        <f>'24.Makro_prognozes'!N18+'24.Makro_prognozes'!P18</f>
        <v>0.2082</v>
      </c>
      <c r="DK53" s="222">
        <f>'24.Makro_prognozes'!O18</f>
        <v>-1.9699999999999999E-2</v>
      </c>
      <c r="DL53" s="131"/>
      <c r="DM53" s="131"/>
      <c r="DN53" s="131"/>
      <c r="DO53" s="131"/>
      <c r="DP53" s="131"/>
      <c r="DQ53" s="131"/>
      <c r="DR53" s="131"/>
      <c r="DS53" s="131"/>
      <c r="DT53" s="131"/>
      <c r="DU53" s="131"/>
      <c r="DV53" s="131"/>
      <c r="DW53" s="131"/>
      <c r="DX53" s="131"/>
      <c r="DY53" s="137"/>
      <c r="DZ53" s="131"/>
      <c r="EA53" s="131"/>
      <c r="EB53" s="131"/>
      <c r="EC53" s="131"/>
      <c r="ED53" s="131"/>
      <c r="EE53" s="131"/>
      <c r="EF53" s="131"/>
      <c r="EG53" s="131"/>
      <c r="EH53" s="131"/>
      <c r="EI53" s="131"/>
      <c r="EJ53" s="131"/>
      <c r="EK53" s="131"/>
    </row>
    <row r="54" spans="1:141" outlineLevel="1" x14ac:dyDescent="0.25">
      <c r="A54" s="174">
        <f>A53</f>
        <v>2027</v>
      </c>
      <c r="B54" s="175" t="str">
        <f t="shared" si="34"/>
        <v>Versija, lai "iedarbinātu"  potenciālo obligāto apdrošināšanu</v>
      </c>
      <c r="C54" s="175" t="str">
        <f t="shared" si="34"/>
        <v>Obligātās iemaksa (ieturējums no darba algas)</v>
      </c>
      <c r="D54" s="176" t="str">
        <f t="shared" si="23"/>
        <v>ISA obligātā apdrošināšana</v>
      </c>
      <c r="E54" s="461">
        <f>VLOOKUP($A54,$DA:$EN,7,0)</f>
        <v>1.0399544655345145</v>
      </c>
      <c r="F54" s="188">
        <f>VLOOKUP($A54,$DA:$EN,6,0)</f>
        <v>1548</v>
      </c>
      <c r="G54" s="189">
        <f>VLOOKUP($A54,$DA:$EN,24,0)</f>
        <v>840000</v>
      </c>
      <c r="H54" s="489">
        <v>0</v>
      </c>
      <c r="I54" s="485">
        <f>H54*G54*F54*12</f>
        <v>0</v>
      </c>
      <c r="J54" s="461">
        <f>VLOOKUP($A54,$DA:$EN,10,0)</f>
        <v>1.0534914655345144</v>
      </c>
      <c r="K54" s="188">
        <f>VLOOKUP($A54,$DA:$EN,9,0)</f>
        <v>1623</v>
      </c>
      <c r="L54" s="189">
        <f>VLOOKUP($A54,$DA:$EN,24,0)</f>
        <v>840000</v>
      </c>
      <c r="M54" s="489">
        <v>0</v>
      </c>
      <c r="N54" s="485">
        <f>M54*L54*K54*12</f>
        <v>0</v>
      </c>
      <c r="O54" s="461">
        <f>VLOOKUP($A54,$DA:$EN,13,0)</f>
        <v>1.0670284655345144</v>
      </c>
      <c r="P54" s="188">
        <f>VLOOKUP($A54,$DA:$EN,12,0)</f>
        <v>1700</v>
      </c>
      <c r="Q54" s="189">
        <f>VLOOKUP($A54,$DA:$EN,24,0)</f>
        <v>840000</v>
      </c>
      <c r="R54" s="489">
        <v>0</v>
      </c>
      <c r="S54" s="485">
        <f>R54*Q54*P54*12</f>
        <v>0</v>
      </c>
      <c r="T54" s="461">
        <f>VLOOKUP($A54,$DA:$EN,7,0)</f>
        <v>1.0399544655345145</v>
      </c>
      <c r="U54" s="188">
        <f>VLOOKUP($A54,$DA:$EN,6,0)</f>
        <v>1548</v>
      </c>
      <c r="V54" s="189">
        <f>VLOOKUP($A54,$DA:$EN,24,0)</f>
        <v>840000</v>
      </c>
      <c r="W54" s="496">
        <f>X54/(V54*U54*12)</f>
        <v>1.1189834598915374E-3</v>
      </c>
      <c r="X54" s="486">
        <f>X50-X51-X52-X53-X55-X56-X57</f>
        <v>17460438.870793968</v>
      </c>
      <c r="Y54" s="461">
        <f>VLOOKUP($A54,$DA:$EN,10,0)</f>
        <v>1.0534914655345144</v>
      </c>
      <c r="Z54" s="188">
        <f>VLOOKUP($A54,$DA:$EN,9,0)</f>
        <v>1623</v>
      </c>
      <c r="AA54" s="189">
        <f>VLOOKUP($A54,$DA:$EN,24,0)</f>
        <v>840000</v>
      </c>
      <c r="AB54" s="496">
        <f>AC54/(AA54*Z54*12)</f>
        <v>7.3051514816469714E-4</v>
      </c>
      <c r="AC54" s="486">
        <f>AC50-AC51-AC52-AC53-AC55-AC56-AC57</f>
        <v>11951110.941550739</v>
      </c>
      <c r="AD54" s="461">
        <f>VLOOKUP($A54,$DA:$EN,13,0)</f>
        <v>1.0670284655345144</v>
      </c>
      <c r="AE54" s="188">
        <f>VLOOKUP($A54,$DA:$EN,12,0)</f>
        <v>1700</v>
      </c>
      <c r="AF54" s="189">
        <f>VLOOKUP($A54,$DA:$EN,24,0)</f>
        <v>840000</v>
      </c>
      <c r="AG54" s="496">
        <f>AH54/(AF54*AE54*12)</f>
        <v>3.6432693869951698E-4</v>
      </c>
      <c r="AH54" s="486">
        <f>AH50-AH51-AH52-AH53-AH55-AH56-AH57</f>
        <v>6243106.4215549231</v>
      </c>
      <c r="AI54" s="461">
        <f>VLOOKUP($A54,$DA:$EN,7,0)</f>
        <v>1.0399544655345145</v>
      </c>
      <c r="AJ54" s="188">
        <f>VLOOKUP($A54,$DA:$EN,6,0)</f>
        <v>1548</v>
      </c>
      <c r="AK54" s="189">
        <f>VLOOKUP($A54,$DA:$EN,24,0)</f>
        <v>840000</v>
      </c>
      <c r="AL54" s="496">
        <f>AM54/(AK54*AJ54*12)</f>
        <v>1.1520906233679669E-2</v>
      </c>
      <c r="AM54" s="486">
        <f>AM50-AM51-AM52-AM53-AM55-AM56-AM57</f>
        <v>179770377.52534017</v>
      </c>
      <c r="AN54" s="506">
        <f>VLOOKUP($A54,$DA:$EN,10,0)</f>
        <v>1.0534914655345144</v>
      </c>
      <c r="AO54" s="188">
        <f>VLOOKUP($A54,$DA:$EN,9,0)</f>
        <v>1623</v>
      </c>
      <c r="AP54" s="189">
        <f>VLOOKUP($A54,$DA:$EN,24,0)</f>
        <v>840000</v>
      </c>
      <c r="AQ54" s="496">
        <f>AR54/(AP54*AO54*12)</f>
        <v>1.0651757571962619E-2</v>
      </c>
      <c r="AR54" s="486">
        <f>AR50-AR51-AR52-AR53-AR55-AR56-AR57</f>
        <v>174261049.59609693</v>
      </c>
      <c r="AS54" s="461">
        <f>VLOOKUP($A54,$DA:$EN,13,0)</f>
        <v>1.0670284655345144</v>
      </c>
      <c r="AT54" s="188">
        <f>VLOOKUP($A54,$DA:$EN,12,0)</f>
        <v>1700</v>
      </c>
      <c r="AU54" s="189">
        <f>VLOOKUP($A54,$DA:$EN,24,0)</f>
        <v>840000</v>
      </c>
      <c r="AV54" s="496">
        <f>AW54/(AU54*AT54*12)</f>
        <v>9.8361954409489447E-3</v>
      </c>
      <c r="AW54" s="486">
        <f>AW50-AW51-AW52-AW53-AW55-AW56-AW57</f>
        <v>168553045.07610112</v>
      </c>
      <c r="AX54" s="461">
        <f>VLOOKUP($A54,$DA:$EN,7,0)</f>
        <v>1.0399544655345145</v>
      </c>
      <c r="AY54" s="188">
        <f>VLOOKUP($A54,$DA:$EN,6,0)</f>
        <v>1548</v>
      </c>
      <c r="AZ54" s="189">
        <f>VLOOKUP($A54,$DA:$EN,24,0)</f>
        <v>840000</v>
      </c>
      <c r="BA54" s="489">
        <v>0</v>
      </c>
      <c r="BB54" s="485">
        <f>BA54*AZ54*AY54*12</f>
        <v>0</v>
      </c>
      <c r="BC54" s="493">
        <f>VLOOKUP($A54,$DA:$EN,10,0)</f>
        <v>1.0534914655345144</v>
      </c>
      <c r="BD54" s="188">
        <f>VLOOKUP($A54,$DA:$EN,9,0)</f>
        <v>1623</v>
      </c>
      <c r="BE54" s="189">
        <f>VLOOKUP($A54,$DA:$EN,24,0)</f>
        <v>840000</v>
      </c>
      <c r="BF54" s="489">
        <v>0</v>
      </c>
      <c r="BG54" s="485">
        <f>BF54*BE54*BD54*12</f>
        <v>0</v>
      </c>
      <c r="BH54" s="461">
        <f>VLOOKUP($A54,$DA:$EN,13,0)</f>
        <v>1.0670284655345144</v>
      </c>
      <c r="BI54" s="188">
        <f>VLOOKUP($A54,$DA:$EN,12,0)</f>
        <v>1700</v>
      </c>
      <c r="BJ54" s="189">
        <f>VLOOKUP($A54,$DA:$EN,24,0)</f>
        <v>840000</v>
      </c>
      <c r="BK54" s="489">
        <v>0</v>
      </c>
      <c r="BL54" s="485">
        <f>BK54*BJ54*BI54*12</f>
        <v>0</v>
      </c>
      <c r="BM54" s="461">
        <f>VLOOKUP($A54,$DA:$EN,7,0)</f>
        <v>1.0399544655345145</v>
      </c>
      <c r="BN54" s="188">
        <f>VLOOKUP($A54,$DA:$EN,6,0)</f>
        <v>1548</v>
      </c>
      <c r="BO54" s="189">
        <f>VLOOKUP($A54,$DA:$EN,24,0)</f>
        <v>840000</v>
      </c>
      <c r="BP54" s="489">
        <v>0</v>
      </c>
      <c r="BQ54" s="485">
        <f>BP54*BO54*BN54*12</f>
        <v>0</v>
      </c>
      <c r="BR54" s="461">
        <f>VLOOKUP($A54,$DA:$EN,10,0)</f>
        <v>1.0534914655345144</v>
      </c>
      <c r="BS54" s="188">
        <f>VLOOKUP($A54,$DA:$EN,9,0)</f>
        <v>1623</v>
      </c>
      <c r="BT54" s="189">
        <f>VLOOKUP($A54,$DA:$EN,24,0)</f>
        <v>840000</v>
      </c>
      <c r="BU54" s="489">
        <v>0</v>
      </c>
      <c r="BV54" s="485">
        <f>BU54*BT54*BS54*12</f>
        <v>0</v>
      </c>
      <c r="BW54" s="461">
        <f>VLOOKUP($A54,$DA:$EN,13,0)</f>
        <v>1.0670284655345144</v>
      </c>
      <c r="BX54" s="188">
        <f>VLOOKUP($A54,$DA:$EN,12,0)</f>
        <v>1700</v>
      </c>
      <c r="BY54" s="189">
        <f>VLOOKUP($A54,$DA:$EN,24,0)</f>
        <v>840000</v>
      </c>
      <c r="BZ54" s="489">
        <v>0</v>
      </c>
      <c r="CA54" s="485">
        <f>BZ54*BY54*BX54*12</f>
        <v>0</v>
      </c>
      <c r="CB54" s="461">
        <f>VLOOKUP($A54,$DA:$EN,7,0)</f>
        <v>1.0399544655345145</v>
      </c>
      <c r="CC54" s="188">
        <f>VLOOKUP($A54,$DA:$EN,6,0)</f>
        <v>1548</v>
      </c>
      <c r="CD54" s="189">
        <f>VLOOKUP($A54,$DA:$EN,24,0)</f>
        <v>840000</v>
      </c>
      <c r="CE54" s="482">
        <f>(CF54+CF57)/(CD54*CC54*12)</f>
        <v>2.796378317488702E-3</v>
      </c>
      <c r="CF54" s="486">
        <f>CF50-CF51-CF52-CF53-CF55-CF56-CF57</f>
        <v>39383567.739895798</v>
      </c>
      <c r="CG54" s="461">
        <f>VLOOKUP($A54,$DA:$EN,10,0)</f>
        <v>1.0534914655345144</v>
      </c>
      <c r="CH54" s="188">
        <f>VLOOKUP($A54,$DA:$EN,9,0)</f>
        <v>1623</v>
      </c>
      <c r="CI54" s="189">
        <f>VLOOKUP($A54,$DA:$EN,24,0)</f>
        <v>840000</v>
      </c>
      <c r="CJ54" s="482">
        <f>(CK54+CK57)/(CI54*CH54*12)</f>
        <v>2.1115196724061135E-3</v>
      </c>
      <c r="CK54" s="486">
        <f>CK50-CK51-CK52-CK53-CK55-CK56-CK57</f>
        <v>30293451.891749322</v>
      </c>
      <c r="CL54" s="461">
        <f>VLOOKUP($A54,$DA:$EN,13,0)</f>
        <v>1.0670284655345144</v>
      </c>
      <c r="CM54" s="188">
        <f>VLOOKUP($A54,$DA:$EN,12,0)</f>
        <v>1700</v>
      </c>
      <c r="CN54" s="189">
        <f>VLOOKUP($A54,$DA:$EN,24,0)</f>
        <v>840000</v>
      </c>
      <c r="CO54" s="482">
        <f>(CP54+CP57)/(CN54*CM54*12)</f>
        <v>1.4703693401170569E-3</v>
      </c>
      <c r="CP54" s="486">
        <f>CP50-CP51-CP52-CP53-CP55-CP56-CP57</f>
        <v>20945576.906578779</v>
      </c>
      <c r="DA54" s="1167">
        <v>2035</v>
      </c>
      <c r="DB54" s="219">
        <f>'24.Makro_prognozes'!G19</f>
        <v>2</v>
      </c>
      <c r="DC54" s="219">
        <f>'24.Makro_prognozes'!H19</f>
        <v>2.7263999999999999</v>
      </c>
      <c r="DD54" s="224">
        <f>'24.Makro_prognozes'!F19</f>
        <v>1.476</v>
      </c>
      <c r="DE54" s="219">
        <f>'24.Makro_prognozes'!L19</f>
        <v>-3.9299999999999891E-2</v>
      </c>
      <c r="DF54" s="223">
        <f>'24.Makro_prognozes'!I19</f>
        <v>4.8146577347344621</v>
      </c>
      <c r="DG54" s="220">
        <f t="shared" si="33"/>
        <v>0</v>
      </c>
      <c r="DH54" s="531">
        <f>(DB54*'6.Rādītāji izdevumu aprēķiniem'!$B$36+DC54*'6.Rādītāji izdevumu aprēķiniem'!$C$36+DD54+'6.Rādītāji izdevumu aprēķiniem'!$D$36+DE54*'6.Rādītāji izdevumu aprēķiniem'!$E$36+DF54*'6.Rādītāji izdevumu aprēķiniem'!$F$36+DG54*'6.Rādītāji izdevumu aprēķiniem'!$G$36)</f>
        <v>8.2294649765093624</v>
      </c>
      <c r="DI54" s="223">
        <v>0</v>
      </c>
      <c r="DJ54" s="221">
        <f>'24.Makro_prognozes'!N19+'24.Makro_prognozes'!P19</f>
        <v>0.23249999999999998</v>
      </c>
      <c r="DK54" s="222">
        <f>'24.Makro_prognozes'!O19</f>
        <v>-2.0899999999999998E-2</v>
      </c>
      <c r="DL54" s="131"/>
      <c r="DM54" s="131"/>
      <c r="DN54" s="131"/>
      <c r="DO54" s="131"/>
      <c r="DP54" s="131"/>
      <c r="DQ54" s="131"/>
      <c r="DR54" s="131"/>
      <c r="DS54" s="131"/>
      <c r="DT54" s="131"/>
      <c r="DU54" s="131"/>
      <c r="DV54" s="131"/>
      <c r="DW54" s="131"/>
      <c r="DX54" s="131"/>
      <c r="DY54" s="137"/>
      <c r="DZ54" s="131"/>
      <c r="EA54" s="131"/>
      <c r="EB54" s="131"/>
      <c r="EC54" s="131"/>
      <c r="ED54" s="131"/>
      <c r="EE54" s="131"/>
      <c r="EF54" s="131"/>
      <c r="EG54" s="131"/>
      <c r="EH54" s="131"/>
      <c r="EI54" s="131"/>
      <c r="EJ54" s="131"/>
      <c r="EK54" s="131"/>
    </row>
    <row r="55" spans="1:141" ht="31.5" outlineLevel="1" x14ac:dyDescent="0.25">
      <c r="A55" s="174">
        <f>A59</f>
        <v>2027</v>
      </c>
      <c r="B55" s="175" t="str">
        <f t="shared" si="34"/>
        <v>Pensijas daļa pakalpojuma finansēšanai - par aprūpi mājās</v>
      </c>
      <c r="C55" s="175" t="str">
        <f t="shared" si="34"/>
        <v>85% no piešķirtās vecuma pensijas apmēra</v>
      </c>
      <c r="D55" s="176" t="str">
        <f t="shared" si="23"/>
        <v>Klienta maksājums par ISA pakalpojumiem dzīves vietā</v>
      </c>
      <c r="E55" s="461">
        <f>VLOOKUP($A55,$DA:$EN,7,0)</f>
        <v>1.0399544655345145</v>
      </c>
      <c r="F55" s="195">
        <f>F45*E55</f>
        <v>247.08468128381006</v>
      </c>
      <c r="G55" s="189">
        <f>VLOOKUP($A55,$DA:$EN,31,0)</f>
        <v>17640</v>
      </c>
      <c r="H55" s="483">
        <v>0.85</v>
      </c>
      <c r="I55" s="485">
        <f>F55*G55*12</f>
        <v>52302885.334156908</v>
      </c>
      <c r="J55" s="461">
        <f>VLOOKUP($A55,$DA:$EN,10,0)</f>
        <v>1.0534914655345144</v>
      </c>
      <c r="K55" s="195">
        <f>K45*J55</f>
        <v>260.07136073827053</v>
      </c>
      <c r="L55" s="189">
        <f>VLOOKUP($A55,$DA:$EN,31,0)</f>
        <v>17640</v>
      </c>
      <c r="M55" s="483">
        <v>0.85</v>
      </c>
      <c r="N55" s="485">
        <f>K55*L55*12</f>
        <v>55051905.641077101</v>
      </c>
      <c r="O55" s="461">
        <f>VLOOKUP($A55,$DA:$EN,13,0)</f>
        <v>1.0670284655345144</v>
      </c>
      <c r="P55" s="195">
        <f>P45*O55</f>
        <v>273.52636395787005</v>
      </c>
      <c r="Q55" s="189">
        <f>VLOOKUP($A55,$DA:$EN,31,0)</f>
        <v>17640</v>
      </c>
      <c r="R55" s="483">
        <v>0.85</v>
      </c>
      <c r="S55" s="485">
        <f>P55*Q55*12</f>
        <v>57900060.722601928</v>
      </c>
      <c r="T55" s="461">
        <f>VLOOKUP($A55,$DA:$EN,7,0)</f>
        <v>1.0399544655345145</v>
      </c>
      <c r="U55" s="195">
        <f>U45*T55</f>
        <v>247.08468128381006</v>
      </c>
      <c r="V55" s="189">
        <f>VLOOKUP($A55,$DA:$EN,31,0)</f>
        <v>17640</v>
      </c>
      <c r="W55" s="483">
        <v>0.85</v>
      </c>
      <c r="X55" s="485">
        <f>U55*V55*12</f>
        <v>52302885.334156908</v>
      </c>
      <c r="Y55" s="461">
        <f>VLOOKUP($A55,$DA:$EN,10,0)</f>
        <v>1.0534914655345144</v>
      </c>
      <c r="Z55" s="195">
        <f>Z45*Y55</f>
        <v>260.07136073827053</v>
      </c>
      <c r="AA55" s="189">
        <f>VLOOKUP($A55,$DA:$EN,31,0)</f>
        <v>17640</v>
      </c>
      <c r="AB55" s="483">
        <v>0.85</v>
      </c>
      <c r="AC55" s="485">
        <f>Z55*AA55*12</f>
        <v>55051905.641077101</v>
      </c>
      <c r="AD55" s="461">
        <f>VLOOKUP($A55,$DA:$EN,13,0)</f>
        <v>1.0670284655345144</v>
      </c>
      <c r="AE55" s="195">
        <f>AE45*AD55</f>
        <v>273.52636395787005</v>
      </c>
      <c r="AF55" s="189">
        <f>VLOOKUP($A55,$DA:$EN,31,0)</f>
        <v>17640</v>
      </c>
      <c r="AG55" s="483">
        <v>0.85</v>
      </c>
      <c r="AH55" s="485">
        <f>AE55*AF55*12</f>
        <v>57900060.722601928</v>
      </c>
      <c r="AI55" s="461">
        <f>VLOOKUP($A55,$DA:$EN,7,0)</f>
        <v>1.0399544655345145</v>
      </c>
      <c r="AJ55" s="195">
        <f>AJ45*AI55</f>
        <v>247.08468128381006</v>
      </c>
      <c r="AK55" s="189">
        <f>VLOOKUP($A55,$DA:$EN,31,0)</f>
        <v>17640</v>
      </c>
      <c r="AL55" s="483">
        <v>0.85</v>
      </c>
      <c r="AM55" s="485">
        <f>AJ55*AK55*12</f>
        <v>52302885.334156908</v>
      </c>
      <c r="AN55" s="506">
        <f>VLOOKUP($A55,$DA:$EN,10,0)</f>
        <v>1.0534914655345144</v>
      </c>
      <c r="AO55" s="195">
        <f>AO45*AN55</f>
        <v>260.07136073827053</v>
      </c>
      <c r="AP55" s="189">
        <f>VLOOKUP($A55,$DA:$EN,31,0)</f>
        <v>17640</v>
      </c>
      <c r="AQ55" s="483">
        <v>0.85</v>
      </c>
      <c r="AR55" s="485">
        <f>AO55*AP55*12</f>
        <v>55051905.641077101</v>
      </c>
      <c r="AS55" s="461">
        <f>VLOOKUP($A55,$DA:$EN,13,0)</f>
        <v>1.0670284655345144</v>
      </c>
      <c r="AT55" s="195">
        <f>AT45*AS55</f>
        <v>273.52636395787005</v>
      </c>
      <c r="AU55" s="189">
        <f>VLOOKUP($A55,$DA:$EN,31,0)</f>
        <v>17640</v>
      </c>
      <c r="AV55" s="483">
        <v>0.85</v>
      </c>
      <c r="AW55" s="485">
        <f>AT55*AU55*12</f>
        <v>57900060.722601928</v>
      </c>
      <c r="AX55" s="461">
        <f>VLOOKUP($A55,$DA:$EN,7,0)</f>
        <v>1.0399544655345145</v>
      </c>
      <c r="AY55" s="195">
        <f>AY45*AX55</f>
        <v>247.08468128381006</v>
      </c>
      <c r="AZ55" s="189">
        <f>VLOOKUP($A55,$DA:$EN,31,0)</f>
        <v>17640</v>
      </c>
      <c r="BA55" s="483">
        <v>0.85</v>
      </c>
      <c r="BB55" s="485">
        <f>AY55*AZ55*12</f>
        <v>52302885.334156908</v>
      </c>
      <c r="BC55" s="493">
        <f>VLOOKUP($A55,$DA:$EN,10,0)</f>
        <v>1.0534914655345144</v>
      </c>
      <c r="BD55" s="195">
        <f>BD45*BC55</f>
        <v>260.07136073827053</v>
      </c>
      <c r="BE55" s="189">
        <f>VLOOKUP($A55,$DA:$EN,31,0)</f>
        <v>17640</v>
      </c>
      <c r="BF55" s="483">
        <v>0.85</v>
      </c>
      <c r="BG55" s="485">
        <f>BD55*BE55*12</f>
        <v>55051905.641077101</v>
      </c>
      <c r="BH55" s="461">
        <f>VLOOKUP($A55,$DA:$EN,13,0)</f>
        <v>1.0670284655345144</v>
      </c>
      <c r="BI55" s="195">
        <f>BI45*BH55</f>
        <v>273.52636395787005</v>
      </c>
      <c r="BJ55" s="189">
        <f>VLOOKUP($A55,$DA:$EN,31,0)</f>
        <v>17640</v>
      </c>
      <c r="BK55" s="483">
        <v>0.85</v>
      </c>
      <c r="BL55" s="485">
        <f>BI55*BJ55*12</f>
        <v>57900060.722601928</v>
      </c>
      <c r="BM55" s="461">
        <f>VLOOKUP($A55,$DA:$EN,7,0)</f>
        <v>1.0399544655345145</v>
      </c>
      <c r="BN55" s="195">
        <f>BN45*BM55</f>
        <v>247.08468128381006</v>
      </c>
      <c r="BO55" s="189">
        <f>VLOOKUP($A55,$DA:$EN,31,0)</f>
        <v>17640</v>
      </c>
      <c r="BP55" s="483">
        <v>0.85</v>
      </c>
      <c r="BQ55" s="485">
        <f>BN55*BO55*12</f>
        <v>52302885.334156908</v>
      </c>
      <c r="BR55" s="461">
        <f>VLOOKUP($A55,$DA:$EN,10,0)</f>
        <v>1.0534914655345144</v>
      </c>
      <c r="BS55" s="195">
        <f>BS45*BR55</f>
        <v>260.07136073827053</v>
      </c>
      <c r="BT55" s="189">
        <f>VLOOKUP($A55,$DA:$EN,31,0)</f>
        <v>17640</v>
      </c>
      <c r="BU55" s="483">
        <v>0.85</v>
      </c>
      <c r="BV55" s="485">
        <f>BS55*BT55*12</f>
        <v>55051905.641077101</v>
      </c>
      <c r="BW55" s="461">
        <f>VLOOKUP($A55,$DA:$EN,13,0)</f>
        <v>1.0670284655345144</v>
      </c>
      <c r="BX55" s="195">
        <f>BX45*BW55</f>
        <v>273.52636395787005</v>
      </c>
      <c r="BY55" s="189">
        <f>VLOOKUP($A55,$DA:$EN,31,0)</f>
        <v>17640</v>
      </c>
      <c r="BZ55" s="483">
        <v>0.85</v>
      </c>
      <c r="CA55" s="485">
        <f>BX55*BY55*12</f>
        <v>57900060.722601928</v>
      </c>
      <c r="CB55" s="461">
        <f>VLOOKUP($A55,$DA:$EN,7,0)</f>
        <v>1.0399544655345145</v>
      </c>
      <c r="CC55" s="195">
        <f>CC45*CB55</f>
        <v>247.08468128381006</v>
      </c>
      <c r="CD55" s="189">
        <f>VLOOKUP($A55,$DA:$EN,31,0)</f>
        <v>17640</v>
      </c>
      <c r="CE55" s="483">
        <v>0.85</v>
      </c>
      <c r="CF55" s="485">
        <f>CC55*CD55*12</f>
        <v>52302885.334156908</v>
      </c>
      <c r="CG55" s="461">
        <f>VLOOKUP($A55,$DA:$EN,10,0)</f>
        <v>1.0534914655345144</v>
      </c>
      <c r="CH55" s="195">
        <f>CH45*CG55</f>
        <v>260.07136073827053</v>
      </c>
      <c r="CI55" s="189">
        <f>VLOOKUP($A55,$DA:$EN,31,0)</f>
        <v>17640</v>
      </c>
      <c r="CJ55" s="483">
        <v>0.85</v>
      </c>
      <c r="CK55" s="485">
        <f>CH55*CI55*12</f>
        <v>55051905.641077101</v>
      </c>
      <c r="CL55" s="461">
        <f>VLOOKUP($A55,$DA:$EN,13,0)</f>
        <v>1.0670284655345144</v>
      </c>
      <c r="CM55" s="195">
        <f>CM45*CL55</f>
        <v>273.52636395787005</v>
      </c>
      <c r="CN55" s="189">
        <f>VLOOKUP($A55,$DA:$EN,31,0)</f>
        <v>17640</v>
      </c>
      <c r="CO55" s="483">
        <v>0.85</v>
      </c>
      <c r="CP55" s="485">
        <f>CM55*CN55*12</f>
        <v>57900060.722601928</v>
      </c>
      <c r="DA55" s="1163"/>
      <c r="DB55" s="227"/>
      <c r="DC55" s="227"/>
      <c r="DD55" s="227"/>
      <c r="DE55" s="227"/>
      <c r="DF55" s="227"/>
      <c r="DG55" s="220">
        <f t="shared" si="33"/>
        <v>0</v>
      </c>
      <c r="DH55" s="228"/>
      <c r="DI55" s="227"/>
      <c r="DJ55" s="227"/>
      <c r="DK55" s="229"/>
      <c r="DL55" s="131"/>
      <c r="DM55" s="131"/>
      <c r="DN55" s="131"/>
      <c r="DO55" s="131"/>
      <c r="DP55" s="131"/>
      <c r="DQ55" s="131"/>
      <c r="DR55" s="131"/>
      <c r="DS55" s="131"/>
      <c r="DT55" s="131"/>
      <c r="DU55" s="131"/>
      <c r="DV55" s="131"/>
      <c r="DW55" s="131"/>
      <c r="DX55" s="131"/>
      <c r="DY55" s="137"/>
      <c r="DZ55" s="131"/>
      <c r="EA55" s="131"/>
      <c r="EB55" s="131"/>
      <c r="EC55" s="131"/>
      <c r="ED55" s="131"/>
      <c r="EE55" s="131"/>
      <c r="EF55" s="131"/>
      <c r="EG55" s="131"/>
      <c r="EH55" s="131"/>
      <c r="EI55" s="131"/>
      <c r="EJ55" s="131"/>
      <c r="EK55" s="131"/>
    </row>
    <row r="56" spans="1:141" ht="15.6" customHeight="1" outlineLevel="1" x14ac:dyDescent="0.25">
      <c r="A56" s="174">
        <f>A55</f>
        <v>2027</v>
      </c>
      <c r="B56" s="175" t="str">
        <f t="shared" si="34"/>
        <v>Pensijas daļa pakalpojuma finansēšanai - par uzturēšanos SAC</v>
      </c>
      <c r="C56" s="175" t="str">
        <f t="shared" si="34"/>
        <v>85% no piešķirtās vecuma pensijas apmēra</v>
      </c>
      <c r="D56" s="176" t="str">
        <f t="shared" si="23"/>
        <v>Klienta maksājums par ISA pakalpojumiem SAC</v>
      </c>
      <c r="E56" s="461">
        <f>VLOOKUP($A56,$DA:$EN,7,0)</f>
        <v>1.0399544655345145</v>
      </c>
      <c r="F56" s="195">
        <f>F46*E56</f>
        <v>382.99377132782075</v>
      </c>
      <c r="G56" s="189">
        <f>VLOOKUP($A56,$DA:$EN,34,0)</f>
        <v>11427</v>
      </c>
      <c r="H56" s="483">
        <v>0.85</v>
      </c>
      <c r="I56" s="485">
        <f>F56*G56*12</f>
        <v>52517637.8995561</v>
      </c>
      <c r="J56" s="461">
        <f>VLOOKUP($A56,$DA:$EN,10,0)</f>
        <v>1.0534914655345144</v>
      </c>
      <c r="K56" s="195">
        <f>K46*J56</f>
        <v>403.1237822837661</v>
      </c>
      <c r="L56" s="189">
        <f>VLOOKUP($A56,$DA:$EN,34,0)</f>
        <v>11427</v>
      </c>
      <c r="M56" s="483">
        <v>0.85</v>
      </c>
      <c r="N56" s="485">
        <f>K56*L56*12</f>
        <v>55277945.521879144</v>
      </c>
      <c r="O56" s="461">
        <f>VLOOKUP($A56,$DA:$EN,13,0)</f>
        <v>1.0670284655345144</v>
      </c>
      <c r="P56" s="195">
        <f>P46*O56</f>
        <v>423.97971879722098</v>
      </c>
      <c r="Q56" s="189">
        <f>VLOOKUP($A56,$DA:$EN,34,0)</f>
        <v>11427</v>
      </c>
      <c r="R56" s="483">
        <v>0.85</v>
      </c>
      <c r="S56" s="485">
        <f>P56*Q56*12</f>
        <v>58137794.960350133</v>
      </c>
      <c r="T56" s="461">
        <f>VLOOKUP($A56,$DA:$EN,7,0)</f>
        <v>1.0399544655345145</v>
      </c>
      <c r="U56" s="195">
        <f>U46*T56</f>
        <v>382.99377132782075</v>
      </c>
      <c r="V56" s="189">
        <f>VLOOKUP($A56,$DA:$EN,34,0)</f>
        <v>11427</v>
      </c>
      <c r="W56" s="483">
        <v>0.85</v>
      </c>
      <c r="X56" s="485">
        <f>U56*V56*12</f>
        <v>52517637.8995561</v>
      </c>
      <c r="Y56" s="461">
        <f>VLOOKUP($A56,$DA:$EN,10,0)</f>
        <v>1.0534914655345144</v>
      </c>
      <c r="Z56" s="195">
        <f>Z46*Y56</f>
        <v>403.1237822837661</v>
      </c>
      <c r="AA56" s="189">
        <f>VLOOKUP($A56,$DA:$EN,34,0)</f>
        <v>11427</v>
      </c>
      <c r="AB56" s="483">
        <v>0.85</v>
      </c>
      <c r="AC56" s="485">
        <f>Z56*AA56*12</f>
        <v>55277945.521879144</v>
      </c>
      <c r="AD56" s="461">
        <f>VLOOKUP($A56,$DA:$EN,13,0)</f>
        <v>1.0670284655345144</v>
      </c>
      <c r="AE56" s="195">
        <f>AE46*AD56</f>
        <v>423.97971879722098</v>
      </c>
      <c r="AF56" s="189">
        <f>VLOOKUP($A56,$DA:$EN,34,0)</f>
        <v>11427</v>
      </c>
      <c r="AG56" s="483">
        <v>0.85</v>
      </c>
      <c r="AH56" s="485">
        <f>AE56*AF56*12</f>
        <v>58137794.960350133</v>
      </c>
      <c r="AI56" s="461">
        <f>VLOOKUP($A56,$DA:$EN,7,0)</f>
        <v>1.0399544655345145</v>
      </c>
      <c r="AJ56" s="195">
        <f>AJ46*AI56</f>
        <v>382.99377132782075</v>
      </c>
      <c r="AK56" s="189">
        <f>VLOOKUP($A56,$DA:$EN,34,0)</f>
        <v>11427</v>
      </c>
      <c r="AL56" s="483">
        <v>0.85</v>
      </c>
      <c r="AM56" s="485">
        <f>AJ56*AK56*12</f>
        <v>52517637.8995561</v>
      </c>
      <c r="AN56" s="506">
        <f>VLOOKUP($A56,$DA:$EN,10,0)</f>
        <v>1.0534914655345144</v>
      </c>
      <c r="AO56" s="195">
        <f>AO46*AN56</f>
        <v>403.1237822837661</v>
      </c>
      <c r="AP56" s="189">
        <f>VLOOKUP($A56,$DA:$EN,34,0)</f>
        <v>11427</v>
      </c>
      <c r="AQ56" s="483">
        <v>0.85</v>
      </c>
      <c r="AR56" s="485">
        <f>AO56*AP56*12</f>
        <v>55277945.521879144</v>
      </c>
      <c r="AS56" s="461">
        <f>VLOOKUP($A56,$DA:$EN,13,0)</f>
        <v>1.0670284655345144</v>
      </c>
      <c r="AT56" s="195">
        <f>AT46*AS56</f>
        <v>423.97971879722098</v>
      </c>
      <c r="AU56" s="189">
        <f>VLOOKUP($A56,$DA:$EN,34,0)</f>
        <v>11427</v>
      </c>
      <c r="AV56" s="483">
        <v>0.85</v>
      </c>
      <c r="AW56" s="485">
        <f>AT56*AU56*12</f>
        <v>58137794.960350133</v>
      </c>
      <c r="AX56" s="461">
        <f>VLOOKUP($A56,$DA:$EN,7,0)</f>
        <v>1.0399544655345145</v>
      </c>
      <c r="AY56" s="195">
        <f>AY46*AX56</f>
        <v>382.99377132782075</v>
      </c>
      <c r="AZ56" s="189">
        <f>VLOOKUP($A56,$DA:$EN,34,0)</f>
        <v>11427</v>
      </c>
      <c r="BA56" s="483">
        <v>0.85</v>
      </c>
      <c r="BB56" s="485">
        <f>AY56*AZ56*12</f>
        <v>52517637.8995561</v>
      </c>
      <c r="BC56" s="493">
        <f>VLOOKUP($A56,$DA:$EN,10,0)</f>
        <v>1.0534914655345144</v>
      </c>
      <c r="BD56" s="195">
        <f>BD46*BC56</f>
        <v>403.1237822837661</v>
      </c>
      <c r="BE56" s="189">
        <f>VLOOKUP($A56,$DA:$EN,34,0)</f>
        <v>11427</v>
      </c>
      <c r="BF56" s="483">
        <v>0.85</v>
      </c>
      <c r="BG56" s="485">
        <f>BD56*BE56*12</f>
        <v>55277945.521879144</v>
      </c>
      <c r="BH56" s="461">
        <f>VLOOKUP($A56,$DA:$EN,13,0)</f>
        <v>1.0670284655345144</v>
      </c>
      <c r="BI56" s="195">
        <f>BI46*BH56</f>
        <v>423.97971879722098</v>
      </c>
      <c r="BJ56" s="189">
        <f>VLOOKUP($A56,$DA:$EN,34,0)</f>
        <v>11427</v>
      </c>
      <c r="BK56" s="483">
        <v>0.85</v>
      </c>
      <c r="BL56" s="485">
        <f>BI56*BJ56*12</f>
        <v>58137794.960350133</v>
      </c>
      <c r="BM56" s="461">
        <f>VLOOKUP($A56,$DA:$EN,7,0)</f>
        <v>1.0399544655345145</v>
      </c>
      <c r="BN56" s="195">
        <f>BN46*BM56</f>
        <v>382.99377132782075</v>
      </c>
      <c r="BO56" s="189">
        <f>VLOOKUP($A56,$DA:$EN,34,0)</f>
        <v>11427</v>
      </c>
      <c r="BP56" s="483">
        <v>0.85</v>
      </c>
      <c r="BQ56" s="485">
        <f>BN56*BO56*12</f>
        <v>52517637.8995561</v>
      </c>
      <c r="BR56" s="461">
        <f>VLOOKUP($A56,$DA:$EN,10,0)</f>
        <v>1.0534914655345144</v>
      </c>
      <c r="BS56" s="195">
        <f>BS46*BR56</f>
        <v>403.1237822837661</v>
      </c>
      <c r="BT56" s="189">
        <f>VLOOKUP($A56,$DA:$EN,34,0)</f>
        <v>11427</v>
      </c>
      <c r="BU56" s="483">
        <v>0.85</v>
      </c>
      <c r="BV56" s="485">
        <f>BS56*BT56*12</f>
        <v>55277945.521879144</v>
      </c>
      <c r="BW56" s="461">
        <f>VLOOKUP($A56,$DA:$EN,13,0)</f>
        <v>1.0670284655345144</v>
      </c>
      <c r="BX56" s="195">
        <f>BX46*BW56</f>
        <v>423.97971879722098</v>
      </c>
      <c r="BY56" s="189">
        <f>VLOOKUP($A56,$DA:$EN,34,0)</f>
        <v>11427</v>
      </c>
      <c r="BZ56" s="483">
        <v>0.85</v>
      </c>
      <c r="CA56" s="485">
        <f>BX56*BY56*12</f>
        <v>58137794.960350133</v>
      </c>
      <c r="CB56" s="461">
        <f>VLOOKUP($A56,$DA:$EN,7,0)</f>
        <v>1.0399544655345145</v>
      </c>
      <c r="CC56" s="195">
        <f>CC46*CB56</f>
        <v>382.99377132782075</v>
      </c>
      <c r="CD56" s="189">
        <f>VLOOKUP($A56,$DA:$EN,34,0)</f>
        <v>11427</v>
      </c>
      <c r="CE56" s="483">
        <v>0.85</v>
      </c>
      <c r="CF56" s="485">
        <f>CC56*CD56*12</f>
        <v>52517637.8995561</v>
      </c>
      <c r="CG56" s="461">
        <f>VLOOKUP($A56,$DA:$EN,10,0)</f>
        <v>1.0534914655345144</v>
      </c>
      <c r="CH56" s="195">
        <f>CH46*CG56</f>
        <v>403.1237822837661</v>
      </c>
      <c r="CI56" s="189">
        <f>VLOOKUP($A56,$DA:$EN,34,0)</f>
        <v>11427</v>
      </c>
      <c r="CJ56" s="483">
        <v>0.85</v>
      </c>
      <c r="CK56" s="485">
        <f>CH56*CI56*12</f>
        <v>55277945.521879144</v>
      </c>
      <c r="CL56" s="461">
        <f>VLOOKUP($A56,$DA:$EN,13,0)</f>
        <v>1.0670284655345144</v>
      </c>
      <c r="CM56" s="195">
        <f>CM46*CL56</f>
        <v>423.97971879722098</v>
      </c>
      <c r="CN56" s="189">
        <f>VLOOKUP($A56,$DA:$EN,34,0)</f>
        <v>11427</v>
      </c>
      <c r="CO56" s="483">
        <v>0.85</v>
      </c>
      <c r="CP56" s="485">
        <f>CM56*CN56*12</f>
        <v>58137794.960350133</v>
      </c>
      <c r="DA56" s="1453" t="s">
        <v>189</v>
      </c>
      <c r="DB56" s="1399">
        <f>AVERAGE(DB43:DB54)</f>
        <v>1.9512499999999999</v>
      </c>
      <c r="DC56" s="1399">
        <f t="shared" ref="DC56:DF56" si="35">AVERAGE(DC43:DC54)</f>
        <v>2.8231666666666659</v>
      </c>
      <c r="DD56" s="1399">
        <f t="shared" si="35"/>
        <v>1.3806333333333332</v>
      </c>
      <c r="DE56" s="1399">
        <f t="shared" si="35"/>
        <v>3.5858333333333325E-2</v>
      </c>
      <c r="DF56" s="1399">
        <f t="shared" si="35"/>
        <v>5.1414881315178258</v>
      </c>
      <c r="DG56" s="1399">
        <f t="shared" ref="DG56" si="36">AVERAGE(DG43:DG54)</f>
        <v>0</v>
      </c>
      <c r="DH56" s="1399">
        <f>(DB56*'6.Rādītāji izdevumu aprēķiniem'!$B$36+DC56*'6.Rādītāji izdevumu aprēķiniem'!$C$36+DD56+'6.Rādītāji izdevumu aprēķiniem'!$D$36+DE56*'6.Rādītāji izdevumu aprēķiniem'!$E$36+DF56*'6.Rādītāji izdevumu aprēķiniem'!$F$36+DG56*'6.Rādītāji izdevumu aprēķiniem'!$G$36)</f>
        <v>8.4238958476226529</v>
      </c>
      <c r="DI56" s="1399">
        <f t="shared" ref="DI56:DK56" si="37">AVERAGE(DI43:DI54)</f>
        <v>0</v>
      </c>
      <c r="DJ56" s="1399">
        <f t="shared" si="37"/>
        <v>0.12001666666666666</v>
      </c>
      <c r="DK56" s="1399">
        <f t="shared" si="37"/>
        <v>-1.2075000000000001E-2</v>
      </c>
      <c r="DL56" s="131"/>
      <c r="DM56" s="131"/>
      <c r="DN56" s="131"/>
      <c r="DO56" s="131"/>
      <c r="DP56" s="131"/>
      <c r="DQ56" s="131"/>
      <c r="DR56" s="131"/>
      <c r="DS56" s="131"/>
      <c r="DT56" s="131"/>
      <c r="DU56" s="131"/>
      <c r="DV56" s="131"/>
      <c r="DW56" s="131"/>
      <c r="DX56" s="131"/>
      <c r="DY56" s="137"/>
      <c r="DZ56" s="131"/>
      <c r="EA56" s="131"/>
      <c r="EB56" s="131"/>
      <c r="EC56" s="131"/>
      <c r="ED56" s="131"/>
      <c r="EE56" s="131"/>
      <c r="EF56" s="131"/>
      <c r="EG56" s="131"/>
      <c r="EH56" s="131"/>
      <c r="EI56" s="131"/>
      <c r="EJ56" s="131"/>
      <c r="EK56" s="131"/>
    </row>
    <row r="57" spans="1:141" ht="32.25" outlineLevel="1" thickBot="1" x14ac:dyDescent="0.3">
      <c r="A57" s="174">
        <f>A56</f>
        <v>2027</v>
      </c>
      <c r="B57" s="197" t="str">
        <f t="shared" si="34"/>
        <v>SAC klientiem paredzētā valsts veselības budžeta daļa - 1.59 % no visām SAC gultu dienām.</v>
      </c>
      <c r="C57" s="198" t="str">
        <f t="shared" si="34"/>
        <v>No VM stacionārās palīdzības budžeta</v>
      </c>
      <c r="D57" s="199" t="str">
        <f t="shared" si="23"/>
        <v>Ilgtermiņa veselības aprūpes komponente</v>
      </c>
      <c r="E57" s="462">
        <f>VLOOKUP($A57,$DA:$EN,14,0)</f>
        <v>1.0207763220779476</v>
      </c>
      <c r="F57" s="200">
        <f>VLOOKUP($A57,$DA:$EN,37,0)</f>
        <v>728.82755826516643</v>
      </c>
      <c r="G57" s="201">
        <f>G56/5</f>
        <v>2285.4</v>
      </c>
      <c r="H57" s="202">
        <v>0</v>
      </c>
      <c r="I57" s="492">
        <f>E57*F57*G57*365*H57</f>
        <v>0</v>
      </c>
      <c r="J57" s="462">
        <f>VLOOKUP($A57,$DA:$EN,15,0)</f>
        <v>1.0278155620779474</v>
      </c>
      <c r="K57" s="200">
        <f>VLOOKUP($A57,$DA:$EN,37,0)</f>
        <v>728.82755826516643</v>
      </c>
      <c r="L57" s="201">
        <f>L56/5</f>
        <v>2285.4</v>
      </c>
      <c r="M57" s="202">
        <v>0</v>
      </c>
      <c r="N57" s="492">
        <f>J57*K57*L57*365*M57</f>
        <v>0</v>
      </c>
      <c r="O57" s="462">
        <f>VLOOKUP($A57,$DA:$EN,16,0)</f>
        <v>1.0348548020779476</v>
      </c>
      <c r="P57" s="200">
        <f>VLOOKUP($A57,$DA:$EN,37,0)</f>
        <v>728.82755826516643</v>
      </c>
      <c r="Q57" s="201">
        <f>Q56/5</f>
        <v>2285.4</v>
      </c>
      <c r="R57" s="202">
        <v>0</v>
      </c>
      <c r="S57" s="492">
        <f>O57*P57*Q57*365*R57</f>
        <v>0</v>
      </c>
      <c r="T57" s="462">
        <f>VLOOKUP($A57,$DA:$EN,14,0)</f>
        <v>1.0207763220779476</v>
      </c>
      <c r="U57" s="200">
        <f>VLOOKUP($A57,$DA:$EN,37,0)</f>
        <v>728.82755826516643</v>
      </c>
      <c r="V57" s="201">
        <f>V56/5</f>
        <v>2285.4</v>
      </c>
      <c r="W57" s="202">
        <v>0</v>
      </c>
      <c r="X57" s="492">
        <f>T57*U57*V57*365*W57</f>
        <v>0</v>
      </c>
      <c r="Y57" s="462">
        <f>VLOOKUP($A57,$DA:$EN,15,0)</f>
        <v>1.0278155620779474</v>
      </c>
      <c r="Z57" s="200">
        <f>VLOOKUP($A57,$DA:$EN,37,0)</f>
        <v>728.82755826516643</v>
      </c>
      <c r="AA57" s="201">
        <f>AA56/5</f>
        <v>2285.4</v>
      </c>
      <c r="AB57" s="202">
        <v>0</v>
      </c>
      <c r="AC57" s="492">
        <f>Y57*Z57*AA57*365*AB57</f>
        <v>0</v>
      </c>
      <c r="AD57" s="462">
        <f>VLOOKUP($A57,$DA:$EN,16,0)</f>
        <v>1.0348548020779476</v>
      </c>
      <c r="AE57" s="200">
        <f>VLOOKUP($A57,$DA:$EN,37,0)</f>
        <v>728.82755826516643</v>
      </c>
      <c r="AF57" s="201">
        <f>AF56/5</f>
        <v>2285.4</v>
      </c>
      <c r="AG57" s="202">
        <v>0</v>
      </c>
      <c r="AH57" s="492">
        <f>AD57*AE57*AF57*365*AG57</f>
        <v>0</v>
      </c>
      <c r="AI57" s="462">
        <f>VLOOKUP($A57,$DA:$EN,14,0)</f>
        <v>1.0207763220779476</v>
      </c>
      <c r="AJ57" s="200">
        <f>VLOOKUP($A57,$DA:$EN,37,0)</f>
        <v>728.82755826516643</v>
      </c>
      <c r="AK57" s="201">
        <f>AK56/5</f>
        <v>2285.4</v>
      </c>
      <c r="AL57" s="202">
        <v>0</v>
      </c>
      <c r="AM57" s="492">
        <f>AI57*AJ57*AK57*365*AL57</f>
        <v>0</v>
      </c>
      <c r="AN57" s="507">
        <f>VLOOKUP($A57,$DA:$EN,15,0)</f>
        <v>1.0278155620779474</v>
      </c>
      <c r="AO57" s="200">
        <f>VLOOKUP($A57,$DA:$EN,37,0)</f>
        <v>728.82755826516643</v>
      </c>
      <c r="AP57" s="201">
        <f>AP56/5</f>
        <v>2285.4</v>
      </c>
      <c r="AQ57" s="202">
        <v>0</v>
      </c>
      <c r="AR57" s="492">
        <f>AN57*AO57*AP57*365*AQ57</f>
        <v>0</v>
      </c>
      <c r="AS57" s="462">
        <f>VLOOKUP($A57,$DA:$EN,16,0)</f>
        <v>1.0348548020779476</v>
      </c>
      <c r="AT57" s="200">
        <f>VLOOKUP($A57,$DA:$EN,37,0)</f>
        <v>728.82755826516643</v>
      </c>
      <c r="AU57" s="201">
        <f>AU56/5</f>
        <v>2285.4</v>
      </c>
      <c r="AV57" s="202">
        <v>0</v>
      </c>
      <c r="AW57" s="492">
        <f>AS57*AT57*AU57*365*AV57</f>
        <v>0</v>
      </c>
      <c r="AX57" s="462">
        <f>VLOOKUP($A57,$DA:$EN,14,0)</f>
        <v>1.0207763220779476</v>
      </c>
      <c r="AY57" s="200">
        <f>VLOOKUP($A57,$DA:$EN,37,0)</f>
        <v>728.82755826516643</v>
      </c>
      <c r="AZ57" s="201">
        <f>AZ56/5</f>
        <v>2285.4</v>
      </c>
      <c r="BA57" s="202">
        <v>0</v>
      </c>
      <c r="BB57" s="492">
        <f>AX57*AY57*AZ57*365*BA57</f>
        <v>0</v>
      </c>
      <c r="BC57" s="494">
        <f>VLOOKUP($A57,$DA:$EN,15,0)</f>
        <v>1.0278155620779474</v>
      </c>
      <c r="BD57" s="200">
        <f>VLOOKUP($A57,$DA:$EN,37,0)</f>
        <v>728.82755826516643</v>
      </c>
      <c r="BE57" s="201">
        <f>BE56/5</f>
        <v>2285.4</v>
      </c>
      <c r="BF57" s="202">
        <v>0</v>
      </c>
      <c r="BG57" s="492">
        <f>BC57*BD57*BE57*365*BF57</f>
        <v>0</v>
      </c>
      <c r="BH57" s="462">
        <f>VLOOKUP($A57,$DA:$EN,16,0)</f>
        <v>1.0348548020779476</v>
      </c>
      <c r="BI57" s="200">
        <f>VLOOKUP($A57,$DA:$EN,37,0)</f>
        <v>728.82755826516643</v>
      </c>
      <c r="BJ57" s="201">
        <f>BJ56/5</f>
        <v>2285.4</v>
      </c>
      <c r="BK57" s="202">
        <v>0</v>
      </c>
      <c r="BL57" s="492">
        <f>BH57*BI57*BJ57*365*BK57</f>
        <v>0</v>
      </c>
      <c r="BM57" s="462">
        <f>VLOOKUP($A57,$DA:$EN,14,0)</f>
        <v>1.0207763220779476</v>
      </c>
      <c r="BN57" s="200">
        <f>VLOOKUP($A57,$DA:$EN,37,0)</f>
        <v>728.82755826516643</v>
      </c>
      <c r="BO57" s="201">
        <f>BO56/5</f>
        <v>2285.4</v>
      </c>
      <c r="BP57" s="202">
        <v>0</v>
      </c>
      <c r="BQ57" s="492">
        <f>BM57*BN57*BO57*365*BP57</f>
        <v>0</v>
      </c>
      <c r="BR57" s="462">
        <f>VLOOKUP($A57,$DA:$EN,15,0)</f>
        <v>1.0278155620779474</v>
      </c>
      <c r="BS57" s="200">
        <f>VLOOKUP($A57,$DA:$EN,37,0)</f>
        <v>728.82755826516643</v>
      </c>
      <c r="BT57" s="201">
        <f>BT56/5</f>
        <v>2285.4</v>
      </c>
      <c r="BU57" s="202">
        <v>0</v>
      </c>
      <c r="BV57" s="492">
        <f>BR57*BS57*BT57*365*BU57</f>
        <v>0</v>
      </c>
      <c r="BW57" s="462">
        <f>VLOOKUP($A57,$DA:$EN,16,0)</f>
        <v>1.0348548020779476</v>
      </c>
      <c r="BX57" s="200">
        <f>VLOOKUP($A57,$DA:$EN,37,0)</f>
        <v>728.82755826516643</v>
      </c>
      <c r="BY57" s="201">
        <f>BY56/5</f>
        <v>2285.4</v>
      </c>
      <c r="BZ57" s="202">
        <v>0</v>
      </c>
      <c r="CA57" s="492">
        <f>BW57*BX57*BY57*365*BZ57</f>
        <v>0</v>
      </c>
      <c r="CB57" s="462">
        <f>VLOOKUP($A57,$DA:$EN,14,0)</f>
        <v>1.0207763220779476</v>
      </c>
      <c r="CC57" s="200">
        <f>VLOOKUP($A57,$DA:$EN,37,0)</f>
        <v>728.82755826516643</v>
      </c>
      <c r="CD57" s="201">
        <f>CD56/2</f>
        <v>5713.5</v>
      </c>
      <c r="CE57" s="204">
        <v>1</v>
      </c>
      <c r="CF57" s="487">
        <f>CB57*CC57*CD57*CE57</f>
        <v>4250672.1056671077</v>
      </c>
      <c r="CG57" s="462">
        <f>VLOOKUP($A57,$DA:$EN,14,0)</f>
        <v>1.0207763220779476</v>
      </c>
      <c r="CH57" s="200">
        <f>VLOOKUP($A57,$DA:$EN,37,0)</f>
        <v>728.82755826516643</v>
      </c>
      <c r="CI57" s="201">
        <f>CI56/2</f>
        <v>5713.5</v>
      </c>
      <c r="CJ57" s="204">
        <v>1</v>
      </c>
      <c r="CK57" s="487">
        <f>CG57*CH57*CI57*CJ57</f>
        <v>4250672.1056671077</v>
      </c>
      <c r="CL57" s="462">
        <f>VLOOKUP($A57,$DA:$EN,14,0)</f>
        <v>1.0207763220779476</v>
      </c>
      <c r="CM57" s="200">
        <f>VLOOKUP($A57,$DA:$EN,37,0)</f>
        <v>728.82755826516643</v>
      </c>
      <c r="CN57" s="201">
        <f>CN56/2</f>
        <v>5713.5</v>
      </c>
      <c r="CO57" s="204">
        <v>1</v>
      </c>
      <c r="CP57" s="487">
        <f>CL57*CM57*CN57*CO57</f>
        <v>4250672.1056671077</v>
      </c>
      <c r="DA57" s="1454"/>
      <c r="DB57" s="1400"/>
      <c r="DC57" s="1400"/>
      <c r="DD57" s="1400"/>
      <c r="DE57" s="1400"/>
      <c r="DF57" s="1400"/>
      <c r="DG57" s="1400"/>
      <c r="DH57" s="1400"/>
      <c r="DI57" s="1400"/>
      <c r="DJ57" s="1400"/>
      <c r="DK57" s="1400"/>
      <c r="DP57" s="131"/>
      <c r="DQ57" s="131"/>
      <c r="DR57" s="131"/>
      <c r="DS57" s="131"/>
      <c r="DT57" s="131"/>
      <c r="DU57" s="131"/>
      <c r="DV57" s="131"/>
      <c r="DW57" s="131"/>
      <c r="DX57" s="131"/>
      <c r="DY57" s="137"/>
      <c r="DZ57" s="131"/>
      <c r="EA57" s="131"/>
      <c r="EB57" s="131"/>
      <c r="EC57" s="131"/>
      <c r="ED57" s="131"/>
      <c r="EE57" s="131"/>
      <c r="EF57" s="131"/>
      <c r="EG57" s="131"/>
      <c r="EH57" s="131"/>
      <c r="EI57" s="131"/>
      <c r="EJ57" s="131"/>
      <c r="EK57" s="131"/>
    </row>
    <row r="58" spans="1:141" outlineLevel="1" x14ac:dyDescent="0.25">
      <c r="A58" s="174">
        <f>A54</f>
        <v>2027</v>
      </c>
      <c r="B58" s="206" t="str">
        <f t="shared" si="34"/>
        <v>Papildus servisu nodrošināšanai</v>
      </c>
      <c r="C58" s="206" t="str">
        <f t="shared" si="34"/>
        <v>Brīvprātīgās iemaksas (apdrošināšana)</v>
      </c>
      <c r="D58" s="207" t="str">
        <f t="shared" si="23"/>
        <v>Personas brīvprātīgā apdrošināšana</v>
      </c>
      <c r="E58" s="463">
        <f>VLOOKUP($A58,$DA:$EN,7,0)</f>
        <v>1.0399544655345145</v>
      </c>
      <c r="F58" s="208">
        <f>VLOOKUP($A54,$DA:$EN,6,0)</f>
        <v>1548</v>
      </c>
      <c r="G58" s="209">
        <f>0.02*(VLOOKUP($A54,$DA:$EN,24,0)+VLOOKUP($A54,$DA:$EN,26,0))</f>
        <v>27623.325999999997</v>
      </c>
      <c r="H58" s="1125">
        <f>H48</f>
        <v>2E-3</v>
      </c>
      <c r="I58" s="210">
        <f>H58*G58*F58*12</f>
        <v>1026261.8075519999</v>
      </c>
      <c r="J58" s="468">
        <f>VLOOKUP($A58,$DA:$EN,10,0)</f>
        <v>1.0534914655345144</v>
      </c>
      <c r="K58" s="208">
        <f>VLOOKUP($A54,$DA:$EN,9,0)</f>
        <v>1623</v>
      </c>
      <c r="L58" s="209">
        <f>0.02*(VLOOKUP($A54,$DA:$EN,24,0)+VLOOKUP($A54,$DA:$EN,26,0))</f>
        <v>27623.325999999997</v>
      </c>
      <c r="M58" s="1125">
        <f>H58</f>
        <v>2E-3</v>
      </c>
      <c r="N58" s="210">
        <f>M58*L58*K58*12</f>
        <v>1075983.7943520001</v>
      </c>
      <c r="O58" s="502">
        <f>VLOOKUP($A58,$DA:$EN,13,0)</f>
        <v>1.0670284655345144</v>
      </c>
      <c r="P58" s="208">
        <f>VLOOKUP($A54,$DA:$EN,12,0)</f>
        <v>1700</v>
      </c>
      <c r="Q58" s="209">
        <f>0.02*(VLOOKUP($A54,$DA:$EN,24,0)+VLOOKUP($A54,$DA:$EN,26,0))</f>
        <v>27623.325999999997</v>
      </c>
      <c r="R58" s="1125">
        <f>M58</f>
        <v>2E-3</v>
      </c>
      <c r="S58" s="211">
        <f>R58*Q58*P58*12</f>
        <v>1127031.7008</v>
      </c>
      <c r="T58" s="463">
        <f>VLOOKUP($A58,$DA:$EN,7,0)</f>
        <v>1.0399544655345145</v>
      </c>
      <c r="U58" s="208">
        <f>VLOOKUP($A54,$DA:$EN,6,0)</f>
        <v>1548</v>
      </c>
      <c r="V58" s="209">
        <f>0.02*(VLOOKUP($A54,$DA:$EN,24,0)+VLOOKUP($A54,$DA:$EN,26,0))</f>
        <v>27623.325999999997</v>
      </c>
      <c r="W58" s="1125">
        <f>R58</f>
        <v>2E-3</v>
      </c>
      <c r="X58" s="211">
        <f>W58*V58*U58*12</f>
        <v>1026261.8075519999</v>
      </c>
      <c r="Y58" s="495">
        <f>VLOOKUP($A58,$DA:$EN,10,0)</f>
        <v>1.0534914655345144</v>
      </c>
      <c r="Z58" s="208">
        <f>VLOOKUP($A54,$DA:$EN,9,0)</f>
        <v>1623</v>
      </c>
      <c r="AA58" s="209">
        <f>0.02*(VLOOKUP($A54,$DA:$EN,24,0)+VLOOKUP($A54,$DA:$EN,26,0))</f>
        <v>27623.325999999997</v>
      </c>
      <c r="AB58" s="1125">
        <f>W58</f>
        <v>2E-3</v>
      </c>
      <c r="AC58" s="210">
        <f>AB58*AA58*Z58*12</f>
        <v>1075983.7943520001</v>
      </c>
      <c r="AD58" s="502">
        <f>VLOOKUP($A58,$DA:$EN,13,0)</f>
        <v>1.0670284655345144</v>
      </c>
      <c r="AE58" s="208">
        <f>VLOOKUP($A54,$DA:$EN,12,0)</f>
        <v>1700</v>
      </c>
      <c r="AF58" s="209">
        <f>0.02*(VLOOKUP($A54,$DA:$EN,24,0)+VLOOKUP($A54,$DA:$EN,26,0))</f>
        <v>27623.325999999997</v>
      </c>
      <c r="AG58" s="1125">
        <f>AB58</f>
        <v>2E-3</v>
      </c>
      <c r="AH58" s="211">
        <f>AG58*AF58*AE58*12</f>
        <v>1127031.7008</v>
      </c>
      <c r="AI58" s="463">
        <f>VLOOKUP($A58,$DA:$EN,7,0)</f>
        <v>1.0399544655345145</v>
      </c>
      <c r="AJ58" s="208">
        <f>VLOOKUP($A54,$DA:$EN,6,0)</f>
        <v>1548</v>
      </c>
      <c r="AK58" s="209">
        <f>0.02*(VLOOKUP($A54,$DA:$EN,24,0)+VLOOKUP($A54,$DA:$EN,26,0))</f>
        <v>27623.325999999997</v>
      </c>
      <c r="AL58" s="1125">
        <f>AG58</f>
        <v>2E-3</v>
      </c>
      <c r="AM58" s="211">
        <f>AL58*AK58*AJ58*12</f>
        <v>1026261.8075519999</v>
      </c>
      <c r="AN58" s="495">
        <f>VLOOKUP($A58,$DA:$EN,10,0)</f>
        <v>1.0534914655345144</v>
      </c>
      <c r="AO58" s="208">
        <f>VLOOKUP($A54,$DA:$EN,9,0)</f>
        <v>1623</v>
      </c>
      <c r="AP58" s="209">
        <f>0.02*(VLOOKUP($A54,$DA:$EN,24,0)+VLOOKUP($A54,$DA:$EN,26,0))</f>
        <v>27623.325999999997</v>
      </c>
      <c r="AQ58" s="1125">
        <f>AL58</f>
        <v>2E-3</v>
      </c>
      <c r="AR58" s="210">
        <f>AQ58*AP58*AO58*12</f>
        <v>1075983.7943520001</v>
      </c>
      <c r="AS58" s="502">
        <f>VLOOKUP($A58,$DA:$EN,13,0)</f>
        <v>1.0670284655345144</v>
      </c>
      <c r="AT58" s="208">
        <f>VLOOKUP($A54,$DA:$EN,12,0)</f>
        <v>1700</v>
      </c>
      <c r="AU58" s="209">
        <f>0.02*(VLOOKUP($A54,$DA:$EN,24,0)+VLOOKUP($A54,$DA:$EN,26,0))</f>
        <v>27623.325999999997</v>
      </c>
      <c r="AV58" s="1125">
        <f>AQ58</f>
        <v>2E-3</v>
      </c>
      <c r="AW58" s="211">
        <f>AV58*AU58*AT58*12</f>
        <v>1127031.7008</v>
      </c>
      <c r="AX58" s="463">
        <f>VLOOKUP($A58,$DA:$EN,7,0)</f>
        <v>1.0399544655345145</v>
      </c>
      <c r="AY58" s="208">
        <f>VLOOKUP($A54,$DA:$EN,6,0)</f>
        <v>1548</v>
      </c>
      <c r="AZ58" s="209">
        <f>0.02*(VLOOKUP($A54,$DA:$EN,24,0)+VLOOKUP($A54,$DA:$EN,26,0))</f>
        <v>27623.325999999997</v>
      </c>
      <c r="BA58" s="1125">
        <f>AV58</f>
        <v>2E-3</v>
      </c>
      <c r="BB58" s="210">
        <f>BA58*AZ58*AY58*12</f>
        <v>1026261.8075519999</v>
      </c>
      <c r="BC58" s="502">
        <f>VLOOKUP($A58,$DA:$EN,10,0)</f>
        <v>1.0534914655345144</v>
      </c>
      <c r="BD58" s="208">
        <f>VLOOKUP($A54,$DA:$EN,9,0)</f>
        <v>1623</v>
      </c>
      <c r="BE58" s="209">
        <f>0.02*(VLOOKUP($A54,$DA:$EN,24,0)+VLOOKUP($A54,$DA:$EN,26,0))</f>
        <v>27623.325999999997</v>
      </c>
      <c r="BF58" s="1125">
        <f>BA58</f>
        <v>2E-3</v>
      </c>
      <c r="BG58" s="210">
        <f>BF58*BE58*BD58*12</f>
        <v>1075983.7943520001</v>
      </c>
      <c r="BH58" s="502">
        <f>VLOOKUP($A58,$DA:$EN,13,0)</f>
        <v>1.0670284655345144</v>
      </c>
      <c r="BI58" s="208">
        <f>VLOOKUP($A54,$DA:$EN,12,0)</f>
        <v>1700</v>
      </c>
      <c r="BJ58" s="209">
        <f>0.02*(VLOOKUP($A54,$DA:$EN,24,0)+VLOOKUP($A54,$DA:$EN,26,0))</f>
        <v>27623.325999999997</v>
      </c>
      <c r="BK58" s="1125">
        <f>BF58</f>
        <v>2E-3</v>
      </c>
      <c r="BL58" s="211">
        <f>BK58*BJ58*BI58*12</f>
        <v>1127031.7008</v>
      </c>
      <c r="BM58" s="463">
        <f>VLOOKUP($A58,$DA:$EN,7,0)</f>
        <v>1.0399544655345145</v>
      </c>
      <c r="BN58" s="208">
        <f>VLOOKUP($A54,$DA:$EN,6,0)</f>
        <v>1548</v>
      </c>
      <c r="BO58" s="209">
        <f>0.02*(VLOOKUP($A54,$DA:$EN,24,0)+VLOOKUP($A54,$DA:$EN,26,0))</f>
        <v>27623.325999999997</v>
      </c>
      <c r="BP58" s="1125">
        <f>BK58</f>
        <v>2E-3</v>
      </c>
      <c r="BQ58" s="210">
        <f>BP58*BO58*BN58*12</f>
        <v>1026261.8075519999</v>
      </c>
      <c r="BR58" s="502">
        <f>VLOOKUP($A58,$DA:$EN,10,0)</f>
        <v>1.0534914655345144</v>
      </c>
      <c r="BS58" s="208">
        <f>VLOOKUP($A54,$DA:$EN,9,0)</f>
        <v>1623</v>
      </c>
      <c r="BT58" s="209">
        <f>0.02*(VLOOKUP($A54,$DA:$EN,24,0)+VLOOKUP($A54,$DA:$EN,26,0))</f>
        <v>27623.325999999997</v>
      </c>
      <c r="BU58" s="1125">
        <f>BP58</f>
        <v>2E-3</v>
      </c>
      <c r="BV58" s="210">
        <f>BU58*BT58*BS58*12</f>
        <v>1075983.7943520001</v>
      </c>
      <c r="BW58" s="502">
        <f>VLOOKUP($A58,$DA:$EN,13,0)</f>
        <v>1.0670284655345144</v>
      </c>
      <c r="BX58" s="208">
        <f>VLOOKUP($A54,$DA:$EN,12,0)</f>
        <v>1700</v>
      </c>
      <c r="BY58" s="209">
        <f>0.02*(VLOOKUP($A54,$DA:$EN,24,0)+VLOOKUP($A54,$DA:$EN,26,0))</f>
        <v>27623.325999999997</v>
      </c>
      <c r="BZ58" s="1125">
        <f>BU58</f>
        <v>2E-3</v>
      </c>
      <c r="CA58" s="211">
        <f>BZ58*BY58*BX58*12</f>
        <v>1127031.7008</v>
      </c>
      <c r="CB58" s="463">
        <f>VLOOKUP($A58,$DA:$EN,7,0)</f>
        <v>1.0399544655345145</v>
      </c>
      <c r="CC58" s="208">
        <f>VLOOKUP($A54,$DA:$EN,6,0)</f>
        <v>1548</v>
      </c>
      <c r="CD58" s="209">
        <f>0.02*(VLOOKUP($A54,$DA:$EN,24,0)+VLOOKUP($A54,$DA:$EN,26,0))</f>
        <v>27623.325999999997</v>
      </c>
      <c r="CE58" s="1125">
        <f>BZ58</f>
        <v>2E-3</v>
      </c>
      <c r="CF58" s="211">
        <f>CE58*CD58*CC58*12</f>
        <v>1026261.8075519999</v>
      </c>
      <c r="CG58" s="495">
        <f>VLOOKUP($A58,$DA:$EN,10,0)</f>
        <v>1.0534914655345144</v>
      </c>
      <c r="CH58" s="208">
        <f>VLOOKUP($A54,$DA:$EN,9,0)</f>
        <v>1623</v>
      </c>
      <c r="CI58" s="209">
        <f>0.02*(VLOOKUP($A54,$DA:$EN,24,0)+VLOOKUP($A54,$DA:$EN,26,0))</f>
        <v>27623.325999999997</v>
      </c>
      <c r="CJ58" s="1125">
        <f>CE58</f>
        <v>2E-3</v>
      </c>
      <c r="CK58" s="210">
        <f>CJ58*CI58*CH58*12</f>
        <v>1075983.7943520001</v>
      </c>
      <c r="CL58" s="502">
        <f>VLOOKUP($A58,$DA:$EN,13,0)</f>
        <v>1.0670284655345144</v>
      </c>
      <c r="CM58" s="208">
        <f>VLOOKUP($A54,$DA:$EN,12,0)</f>
        <v>1700</v>
      </c>
      <c r="CN58" s="209">
        <f>0.02*(VLOOKUP($A54,$DA:$EN,24,0)+VLOOKUP($A54,$DA:$EN,26,0))</f>
        <v>27623.325999999997</v>
      </c>
      <c r="CO58" s="1125">
        <f>CJ58</f>
        <v>2E-3</v>
      </c>
      <c r="CP58" s="211">
        <f>CO58*CN58*CM58*12</f>
        <v>1127031.7008</v>
      </c>
      <c r="DP58" s="131"/>
      <c r="DQ58" s="131"/>
      <c r="DR58" s="131"/>
      <c r="DS58" s="131"/>
      <c r="DT58" s="131"/>
      <c r="DU58" s="131"/>
      <c r="DV58" s="131"/>
      <c r="DW58" s="131"/>
      <c r="DX58" s="131"/>
      <c r="DY58" s="137"/>
      <c r="DZ58" s="131"/>
      <c r="EA58" s="131"/>
      <c r="EB58" s="131"/>
      <c r="EC58" s="131"/>
      <c r="ED58" s="131"/>
      <c r="EE58" s="131"/>
      <c r="EF58" s="131"/>
      <c r="EG58" s="131"/>
      <c r="EH58" s="131"/>
      <c r="EI58" s="131"/>
      <c r="EJ58" s="131"/>
      <c r="EK58" s="131"/>
    </row>
    <row r="59" spans="1:141" ht="19.5" outlineLevel="1" thickBot="1" x14ac:dyDescent="0.3">
      <c r="A59" s="174">
        <f>A58</f>
        <v>2027</v>
      </c>
      <c r="B59" s="206" t="str">
        <f t="shared" si="34"/>
        <v>Pakalpojumu nodrošināšanai potenciālas vajadzības gadījumā</v>
      </c>
      <c r="C59" s="206" t="str">
        <f t="shared" si="34"/>
        <v>Tuvinieka ( ģimenes locekļu apdrošināšanas programma) - iespējams ilgtermiņa apdrošināšana ar uzkrājumu (izgudrots produkts)</v>
      </c>
      <c r="D59" s="207" t="str">
        <f t="shared" si="23"/>
        <v>Personas tuvinieka brīvprātīgā apdrošināšana</v>
      </c>
      <c r="E59" s="476">
        <f>VLOOKUP($A59,$DA:$EN,7,0)</f>
        <v>1.0399544655345145</v>
      </c>
      <c r="F59" s="477">
        <f>VLOOKUP($A54,$DA:$EN,5,0)</f>
        <v>1955</v>
      </c>
      <c r="G59" s="478">
        <f>G58/2</f>
        <v>13811.662999999999</v>
      </c>
      <c r="H59" s="471">
        <f>H49</f>
        <v>2E-3</v>
      </c>
      <c r="I59" s="479">
        <f>H59*G59*F59*12</f>
        <v>648043.22795999993</v>
      </c>
      <c r="J59" s="497">
        <f>VLOOKUP($A59,$DA:$EN,10,0)</f>
        <v>1.0534914655345144</v>
      </c>
      <c r="K59" s="469">
        <f>VLOOKUP($A54,$DA:$EN,8,0)</f>
        <v>2051</v>
      </c>
      <c r="L59" s="470">
        <f>L58/2</f>
        <v>13811.662999999999</v>
      </c>
      <c r="M59" s="471">
        <f>H59</f>
        <v>2E-3</v>
      </c>
      <c r="N59" s="479">
        <f>M59*L59*K59*12</f>
        <v>679865.29951200006</v>
      </c>
      <c r="O59" s="503">
        <f>VLOOKUP($A59,$DA:$EN,13,0)</f>
        <v>1.0670284655345144</v>
      </c>
      <c r="P59" s="469">
        <f>VLOOKUP($A54,$DA:$EN,11,0)</f>
        <v>2149</v>
      </c>
      <c r="Q59" s="470">
        <f>Q58/2</f>
        <v>13811.662999999999</v>
      </c>
      <c r="R59" s="471">
        <f>M59</f>
        <v>2E-3</v>
      </c>
      <c r="S59" s="472">
        <f>R59*Q59*P59*12</f>
        <v>712350.33088799997</v>
      </c>
      <c r="T59" s="504">
        <f>VLOOKUP($A59,$DA:$EN,7,0)</f>
        <v>1.0399544655345145</v>
      </c>
      <c r="U59" s="469">
        <f>VLOOKUP($A54,$DA:$EN,5,0)</f>
        <v>1955</v>
      </c>
      <c r="V59" s="470">
        <f>V58/2</f>
        <v>13811.662999999999</v>
      </c>
      <c r="W59" s="471">
        <f>R59</f>
        <v>2E-3</v>
      </c>
      <c r="X59" s="472">
        <f>W59*V59*U59*12</f>
        <v>648043.22795999993</v>
      </c>
      <c r="Y59" s="505">
        <f>VLOOKUP($A59,$DA:$EN,10,0)</f>
        <v>1.0534914655345144</v>
      </c>
      <c r="Z59" s="469">
        <f>VLOOKUP($A54,$DA:$EN,8,0)</f>
        <v>2051</v>
      </c>
      <c r="AA59" s="470">
        <f>AA58/2</f>
        <v>13811.662999999999</v>
      </c>
      <c r="AB59" s="471">
        <f>W59</f>
        <v>2E-3</v>
      </c>
      <c r="AC59" s="479">
        <f>AB59*AA59*Z59*12</f>
        <v>679865.29951200006</v>
      </c>
      <c r="AD59" s="503">
        <f>VLOOKUP($A59,$DA:$EN,13,0)</f>
        <v>1.0670284655345144</v>
      </c>
      <c r="AE59" s="469">
        <f>VLOOKUP($A54,$DA:$EN,11,0)</f>
        <v>2149</v>
      </c>
      <c r="AF59" s="470">
        <f>AF58/2</f>
        <v>13811.662999999999</v>
      </c>
      <c r="AG59" s="471">
        <f>AB59</f>
        <v>2E-3</v>
      </c>
      <c r="AH59" s="472">
        <f>AG59*AF59*AE59*12</f>
        <v>712350.33088799997</v>
      </c>
      <c r="AI59" s="504">
        <f>VLOOKUP($A59,$DA:$EN,7,0)</f>
        <v>1.0399544655345145</v>
      </c>
      <c r="AJ59" s="469">
        <f>VLOOKUP($A54,$DA:$EN,5,0)</f>
        <v>1955</v>
      </c>
      <c r="AK59" s="470">
        <f>AK58/2</f>
        <v>13811.662999999999</v>
      </c>
      <c r="AL59" s="471">
        <f>AG59</f>
        <v>2E-3</v>
      </c>
      <c r="AM59" s="472">
        <f>AL59*AK59*AJ59*12</f>
        <v>648043.22795999993</v>
      </c>
      <c r="AN59" s="495">
        <f>VLOOKUP($A59,$DA:$EN,10,0)</f>
        <v>1.0534914655345144</v>
      </c>
      <c r="AO59" s="208">
        <f>VLOOKUP($A54,$DA:$EN,8,0)</f>
        <v>2051</v>
      </c>
      <c r="AP59" s="209">
        <f>AP58/2</f>
        <v>13811.662999999999</v>
      </c>
      <c r="AQ59" s="471">
        <f>AL59</f>
        <v>2E-3</v>
      </c>
      <c r="AR59" s="479">
        <f>AQ59*AP59*AO59*12</f>
        <v>679865.29951200006</v>
      </c>
      <c r="AS59" s="503">
        <f>VLOOKUP($A59,$DA:$EN,13,0)</f>
        <v>1.0670284655345144</v>
      </c>
      <c r="AT59" s="469">
        <f>VLOOKUP($A54,$DA:$EN,11,0)</f>
        <v>2149</v>
      </c>
      <c r="AU59" s="470">
        <f>AU58/2</f>
        <v>13811.662999999999</v>
      </c>
      <c r="AV59" s="471">
        <f>AQ59</f>
        <v>2E-3</v>
      </c>
      <c r="AW59" s="472">
        <f>AV59*AU59*AT59*12</f>
        <v>712350.33088799997</v>
      </c>
      <c r="AX59" s="463">
        <f>VLOOKUP($A59,$DA:$EN,7,0)</f>
        <v>1.0399544655345145</v>
      </c>
      <c r="AY59" s="208">
        <f>VLOOKUP($A54,$DA:$EN,5,0)</f>
        <v>1955</v>
      </c>
      <c r="AZ59" s="209">
        <f>AZ58/2</f>
        <v>13811.662999999999</v>
      </c>
      <c r="BA59" s="471">
        <f>AV59</f>
        <v>2E-3</v>
      </c>
      <c r="BB59" s="479">
        <f>BA59*AZ59*AY59*12</f>
        <v>648043.22795999993</v>
      </c>
      <c r="BC59" s="502">
        <f>VLOOKUP($A59,$DA:$EN,10,0)</f>
        <v>1.0534914655345144</v>
      </c>
      <c r="BD59" s="208">
        <f>VLOOKUP($A54,$DA:$EN,8,0)</f>
        <v>2051</v>
      </c>
      <c r="BE59" s="209">
        <f>BE58/2</f>
        <v>13811.662999999999</v>
      </c>
      <c r="BF59" s="471">
        <f>BA59</f>
        <v>2E-3</v>
      </c>
      <c r="BG59" s="479">
        <f>BF59*BE59*BD59*12</f>
        <v>679865.29951200006</v>
      </c>
      <c r="BH59" s="503">
        <f>VLOOKUP($A59,$DA:$EN,13,0)</f>
        <v>1.0670284655345144</v>
      </c>
      <c r="BI59" s="469">
        <f>VLOOKUP($A54,$DA:$EN,11,0)</f>
        <v>2149</v>
      </c>
      <c r="BJ59" s="470">
        <f>BJ58/2</f>
        <v>13811.662999999999</v>
      </c>
      <c r="BK59" s="471">
        <f>BF59</f>
        <v>2E-3</v>
      </c>
      <c r="BL59" s="472">
        <f>BK59*BJ59*BI59*12</f>
        <v>712350.33088799997</v>
      </c>
      <c r="BM59" s="504">
        <f>VLOOKUP($A59,$DA:$EN,7,0)</f>
        <v>1.0399544655345145</v>
      </c>
      <c r="BN59" s="469">
        <f>VLOOKUP($A54,$DA:$EN,5,0)</f>
        <v>1955</v>
      </c>
      <c r="BO59" s="470">
        <f>BO58/2</f>
        <v>13811.662999999999</v>
      </c>
      <c r="BP59" s="471">
        <f>BK59</f>
        <v>2E-3</v>
      </c>
      <c r="BQ59" s="479">
        <f>BP59*BO59*BN59*12</f>
        <v>648043.22795999993</v>
      </c>
      <c r="BR59" s="503">
        <f>VLOOKUP($A59,$DA:$EN,10,0)</f>
        <v>1.0534914655345144</v>
      </c>
      <c r="BS59" s="469">
        <f>VLOOKUP($A54,$DA:$EN,8,0)</f>
        <v>2051</v>
      </c>
      <c r="BT59" s="470">
        <f>BT58/2</f>
        <v>13811.662999999999</v>
      </c>
      <c r="BU59" s="471">
        <f>BP59</f>
        <v>2E-3</v>
      </c>
      <c r="BV59" s="479">
        <f>BU59*BT59*BS59*12</f>
        <v>679865.29951200006</v>
      </c>
      <c r="BW59" s="503">
        <f>VLOOKUP($A59,$DA:$EN,13,0)</f>
        <v>1.0670284655345144</v>
      </c>
      <c r="BX59" s="469">
        <f>VLOOKUP($A54,$DA:$EN,11,0)</f>
        <v>2149</v>
      </c>
      <c r="BY59" s="470">
        <f>BY58/2</f>
        <v>13811.662999999999</v>
      </c>
      <c r="BZ59" s="471">
        <f>BU59</f>
        <v>2E-3</v>
      </c>
      <c r="CA59" s="472">
        <f>BZ59*BY59*BX59*12</f>
        <v>712350.33088799997</v>
      </c>
      <c r="CB59" s="504">
        <f>VLOOKUP($A59,$DA:$EN,7,0)</f>
        <v>1.0399544655345145</v>
      </c>
      <c r="CC59" s="469">
        <f>VLOOKUP($A54,$DA:$EN,5,0)</f>
        <v>1955</v>
      </c>
      <c r="CD59" s="470">
        <f>CD58/2</f>
        <v>13811.662999999999</v>
      </c>
      <c r="CE59" s="471">
        <f>BZ59</f>
        <v>2E-3</v>
      </c>
      <c r="CF59" s="472">
        <f>CE59*CD59*CC59*12</f>
        <v>648043.22795999993</v>
      </c>
      <c r="CG59" s="505">
        <f>VLOOKUP($A59,$DA:$EN,10,0)</f>
        <v>1.0534914655345144</v>
      </c>
      <c r="CH59" s="469">
        <f>VLOOKUP($A54,$DA:$EN,8,0)</f>
        <v>2051</v>
      </c>
      <c r="CI59" s="470">
        <f>CI58/2</f>
        <v>13811.662999999999</v>
      </c>
      <c r="CJ59" s="471">
        <f>CE59</f>
        <v>2E-3</v>
      </c>
      <c r="CK59" s="479">
        <f>CJ59*CI59*CH59*12</f>
        <v>679865.29951200006</v>
      </c>
      <c r="CL59" s="503">
        <f>VLOOKUP($A59,$DA:$EN,13,0)</f>
        <v>1.0670284655345144</v>
      </c>
      <c r="CM59" s="469">
        <f>VLOOKUP($A54,$DA:$EN,11,0)</f>
        <v>2149</v>
      </c>
      <c r="CN59" s="470">
        <f>CN58/2</f>
        <v>13811.662999999999</v>
      </c>
      <c r="CO59" s="471">
        <f>CJ59</f>
        <v>2E-3</v>
      </c>
      <c r="CP59" s="472">
        <f>CO59*CN59*CM59*12</f>
        <v>712350.33088799997</v>
      </c>
      <c r="DA59" s="1169" t="s">
        <v>190</v>
      </c>
      <c r="DB59" s="121"/>
      <c r="DC59" s="121"/>
      <c r="DD59" s="121"/>
      <c r="DE59" s="122" t="s">
        <v>191</v>
      </c>
      <c r="DF59" s="230" t="s">
        <v>192</v>
      </c>
      <c r="DG59" s="121"/>
      <c r="DI59" s="121"/>
      <c r="DJ59" s="121"/>
      <c r="DK59" s="121"/>
      <c r="DN59" s="121"/>
      <c r="DO59" s="121"/>
      <c r="DP59" s="131"/>
      <c r="DQ59" s="131"/>
      <c r="DR59" s="131"/>
      <c r="DS59" s="131"/>
      <c r="DT59" s="131"/>
      <c r="DU59" s="131"/>
      <c r="DV59" s="131"/>
      <c r="DW59" s="131"/>
      <c r="DX59" s="131"/>
      <c r="DY59" s="137"/>
      <c r="DZ59" s="131"/>
      <c r="EA59" s="131"/>
      <c r="EB59" s="131"/>
      <c r="EC59" s="131"/>
      <c r="ED59" s="131"/>
      <c r="EE59" s="131"/>
      <c r="EF59" s="131"/>
      <c r="EG59" s="131"/>
      <c r="EH59" s="131"/>
      <c r="EI59" s="131"/>
      <c r="EJ59" s="131"/>
      <c r="EK59" s="131"/>
    </row>
    <row r="60" spans="1:141" ht="18.75" x14ac:dyDescent="0.25">
      <c r="A60" s="164">
        <f>A50+1</f>
        <v>2028</v>
      </c>
      <c r="B60" s="165"/>
      <c r="C60" s="166"/>
      <c r="D60" s="166" t="str">
        <f t="shared" si="23"/>
        <v>KOPĒJIE IEŅĒMUMI</v>
      </c>
      <c r="E60" s="473"/>
      <c r="F60" s="166"/>
      <c r="G60" s="474"/>
      <c r="H60" s="475"/>
      <c r="I60" s="490">
        <f>IF($D$5=$EL$8,VLOOKUP($A60,$DA:$EL,38,0),IF($D$5=$EM$8,VLOOKUP($A60,$DA:$EM,39,0),VLOOKUP($A60,$DA:$EN,40,0)))</f>
        <v>305111433.22546393</v>
      </c>
      <c r="J60" s="473"/>
      <c r="K60" s="166"/>
      <c r="L60" s="474"/>
      <c r="M60" s="475"/>
      <c r="N60" s="490">
        <f>IF($D$5=$EL$8,VLOOKUP($A60,$DA:$EL,38,0),IF($D$5=$EM$8,VLOOKUP($A60,$DA:$EM,39,0),VLOOKUP($A60,$DA:$EN,40,0)))</f>
        <v>305111433.22546393</v>
      </c>
      <c r="O60" s="473"/>
      <c r="P60" s="166"/>
      <c r="Q60" s="474"/>
      <c r="R60" s="475"/>
      <c r="S60" s="490">
        <f>IF($D$5=$EL$8,VLOOKUP($A60,$DA:$EL,38,0),IF($D$5=$EM$8,VLOOKUP($A60,$DA:$EM,39,0),VLOOKUP($A60,$DA:$EN,40,0)))</f>
        <v>305111433.22546393</v>
      </c>
      <c r="T60" s="473"/>
      <c r="U60" s="166"/>
      <c r="V60" s="474"/>
      <c r="W60" s="475"/>
      <c r="X60" s="490">
        <f>IF($D$5=$EL$8,VLOOKUP($A60,$DA:$EL,38,0),IF($D$5=$EM$8,VLOOKUP($A60,$DA:$EM,39,0),VLOOKUP($A60,$DA:$EN,40,0)))</f>
        <v>305111433.22546393</v>
      </c>
      <c r="Y60" s="473"/>
      <c r="Z60" s="166"/>
      <c r="AA60" s="474"/>
      <c r="AB60" s="475"/>
      <c r="AC60" s="490">
        <f>IF($D$5=$EL$8,VLOOKUP($A60,$DA:$EL,38,0),IF($D$5=$EM$8,VLOOKUP($A60,$DA:$EM,39,0),VLOOKUP($A60,$DA:$EN,40,0)))</f>
        <v>305111433.22546393</v>
      </c>
      <c r="AD60" s="473"/>
      <c r="AE60" s="166"/>
      <c r="AF60" s="474"/>
      <c r="AG60" s="475"/>
      <c r="AH60" s="490">
        <f>IF($D$5=$EL$8,VLOOKUP($A60,$DA:$EL,38,0),IF($D$5=$EM$8,VLOOKUP($A60,$DA:$EM,39,0),VLOOKUP($A60,$DA:$EN,40,0)))</f>
        <v>305111433.22546393</v>
      </c>
      <c r="AI60" s="473"/>
      <c r="AJ60" s="166"/>
      <c r="AK60" s="474"/>
      <c r="AL60" s="475"/>
      <c r="AM60" s="490">
        <f>IF($D$5=$EL$8,VLOOKUP($A60,$DA:$EL,38,0),IF($D$5=$EM$8,VLOOKUP($A60,$DA:$EM,39,0),VLOOKUP($A60,$DA:$EN,40,0)))</f>
        <v>305111433.22546393</v>
      </c>
      <c r="AN60" s="508"/>
      <c r="AO60" s="168"/>
      <c r="AP60" s="169"/>
      <c r="AQ60" s="170"/>
      <c r="AR60" s="490">
        <f>IF($D$5=$EL$8,VLOOKUP($A60,$DA:$EL,38,0),IF($D$5=$EM$8,VLOOKUP($A60,$DA:$EM,39,0),VLOOKUP($A60,$DA:$EN,40,0)))</f>
        <v>305111433.22546393</v>
      </c>
      <c r="AS60" s="473"/>
      <c r="AT60" s="166"/>
      <c r="AU60" s="474"/>
      <c r="AV60" s="475"/>
      <c r="AW60" s="490">
        <f>IF($D$5=$EL$8,VLOOKUP($A60,$DA:$EL,38,0),IF($D$5=$EM$8,VLOOKUP($A60,$DA:$EM,39,0),VLOOKUP($A60,$DA:$EN,40,0)))</f>
        <v>305111433.22546393</v>
      </c>
      <c r="AX60" s="167"/>
      <c r="AY60" s="168"/>
      <c r="AZ60" s="169"/>
      <c r="BA60" s="170"/>
      <c r="BB60" s="490">
        <f>IF($D$5=$EL$8,VLOOKUP($A60,$DA:$EL,38,0),IF($D$5=$EM$8,VLOOKUP($A60,$DA:$EM,39,0),VLOOKUP($A60,$DA:$EN,40,0)))</f>
        <v>305111433.22546393</v>
      </c>
      <c r="BC60" s="169"/>
      <c r="BD60" s="168"/>
      <c r="BE60" s="169"/>
      <c r="BF60" s="170"/>
      <c r="BG60" s="490">
        <f>IF($D$5=$EL$8,VLOOKUP($A60,$DA:$EL,38,0),IF($D$5=$EM$8,VLOOKUP($A60,$DA:$EM,39,0),VLOOKUP($A60,$DA:$EN,40,0)))</f>
        <v>305111433.22546393</v>
      </c>
      <c r="BH60" s="473"/>
      <c r="BI60" s="166"/>
      <c r="BJ60" s="474"/>
      <c r="BK60" s="475"/>
      <c r="BL60" s="490">
        <f>IF($D$5=$EL$8,VLOOKUP($A60,$DA:$EL,38,0),IF($D$5=$EM$8,VLOOKUP($A60,$DA:$EM,39,0),VLOOKUP($A60,$DA:$EN,40,0)))</f>
        <v>305111433.22546393</v>
      </c>
      <c r="BM60" s="473"/>
      <c r="BN60" s="166"/>
      <c r="BO60" s="474"/>
      <c r="BP60" s="475"/>
      <c r="BQ60" s="490">
        <f>IF($D$5=$EL$8,VLOOKUP($A60,$DA:$EL,38,0),IF($D$5=$EM$8,VLOOKUP($A60,$DA:$EM,39,0),VLOOKUP($A60,$DA:$EN,40,0)))</f>
        <v>305111433.22546393</v>
      </c>
      <c r="BR60" s="473"/>
      <c r="BS60" s="166"/>
      <c r="BT60" s="474"/>
      <c r="BU60" s="475"/>
      <c r="BV60" s="490">
        <f>IF($D$5=$EL$8,VLOOKUP($A60,$DA:$EL,38,0),IF($D$5=$EM$8,VLOOKUP($A60,$DA:$EM,39,0),VLOOKUP($A60,$DA:$EN,40,0)))</f>
        <v>305111433.22546393</v>
      </c>
      <c r="BW60" s="473"/>
      <c r="BX60" s="166"/>
      <c r="BY60" s="474"/>
      <c r="BZ60" s="475"/>
      <c r="CA60" s="490">
        <f>IF($D$5=$EL$8,VLOOKUP($A60,$DA:$EL,38,0),IF($D$5=$EM$8,VLOOKUP($A60,$DA:$EM,39,0),VLOOKUP($A60,$DA:$EN,40,0)))</f>
        <v>305111433.22546393</v>
      </c>
      <c r="CB60" s="473"/>
      <c r="CC60" s="166"/>
      <c r="CD60" s="474"/>
      <c r="CE60" s="475"/>
      <c r="CF60" s="484">
        <f>IF($D$5=$EL$8,VLOOKUP($A60,$DA:$EL,38,0),IF($D$5=$EM$8,VLOOKUP($A60,$DA:$EM,39,0),VLOOKUP($A60,$DA:$EN,40,0)))+CF67</f>
        <v>309406434.45799971</v>
      </c>
      <c r="CG60" s="473"/>
      <c r="CH60" s="166"/>
      <c r="CI60" s="474"/>
      <c r="CJ60" s="475"/>
      <c r="CK60" s="484">
        <f>IF($D$5=$EL$8,VLOOKUP($A60,$DA:$EL,38,0),IF($D$5=$EM$8,VLOOKUP($A60,$DA:$EM,39,0),VLOOKUP($A60,$DA:$EN,40,0)))+CK67</f>
        <v>309406434.45799971</v>
      </c>
      <c r="CL60" s="473"/>
      <c r="CM60" s="166"/>
      <c r="CN60" s="474"/>
      <c r="CO60" s="475"/>
      <c r="CP60" s="484">
        <f>IF($D$5=$EL$8,VLOOKUP($A60,$DA:$EL,38,0),IF($D$5=$EM$8,VLOOKUP($A60,$DA:$EM,39,0),VLOOKUP($A60,$DA:$EN,40,0)))+CP67</f>
        <v>309406434.45799971</v>
      </c>
      <c r="DB60" s="121"/>
      <c r="DC60" s="121"/>
      <c r="DD60" s="121"/>
      <c r="DE60" s="121"/>
      <c r="DF60" s="121"/>
      <c r="DG60" s="121"/>
      <c r="DI60" s="122"/>
      <c r="DJ60" s="231" t="s">
        <v>193</v>
      </c>
      <c r="DN60" s="121"/>
      <c r="DO60" s="121"/>
      <c r="DP60" s="131"/>
      <c r="DQ60" s="131"/>
      <c r="DR60" s="131"/>
      <c r="DS60" s="131"/>
      <c r="DT60" s="131"/>
      <c r="DU60" s="131"/>
      <c r="DV60" s="131"/>
      <c r="DW60" s="131"/>
      <c r="DX60" s="131"/>
      <c r="DY60" s="137"/>
      <c r="DZ60" s="131"/>
      <c r="EA60" s="131"/>
      <c r="EB60" s="131"/>
      <c r="EC60" s="131"/>
      <c r="ED60" s="131"/>
      <c r="EE60" s="131"/>
      <c r="EF60" s="131"/>
      <c r="EG60" s="131"/>
      <c r="EH60" s="131"/>
      <c r="EI60" s="131"/>
      <c r="EJ60" s="131"/>
      <c r="EK60" s="131"/>
    </row>
    <row r="61" spans="1:141" ht="94.5" outlineLevel="1" x14ac:dyDescent="0.25">
      <c r="A61" s="174">
        <f>A60</f>
        <v>2028</v>
      </c>
      <c r="B61" s="175" t="str">
        <f t="shared" ref="B61:C69" si="38">B51</f>
        <v>Finansējums valsts sociāli neaizsargātām iedzīvotāju kategorijām</v>
      </c>
      <c r="C61" s="175" t="str">
        <f t="shared" si="38"/>
        <v>no VID administrētās Valsts pamatbudžeta daļas</v>
      </c>
      <c r="D61" s="176" t="str">
        <f t="shared" si="23"/>
        <v>Valsts pamatbudžets</v>
      </c>
      <c r="E61" s="461">
        <f>VLOOKUP($A61,$DA:$EN,14,0)</f>
        <v>1.0179140475926627</v>
      </c>
      <c r="F61" s="177">
        <f>F51*E61</f>
        <v>7735100652.8782177</v>
      </c>
      <c r="G61" s="178">
        <v>1</v>
      </c>
      <c r="H61" s="488">
        <f>I61/F61</f>
        <v>1.5576406312375186E-2</v>
      </c>
      <c r="I61" s="491">
        <f>I60-I62-I63-I64-I65-I66-I67</f>
        <v>120485070.63634969</v>
      </c>
      <c r="J61" s="461">
        <f>VLOOKUP($A61,$DA:$EN,15,0)</f>
        <v>1.0257473275926627</v>
      </c>
      <c r="K61" s="177">
        <f>K51*J61</f>
        <v>7993439799.3974428</v>
      </c>
      <c r="L61" s="178">
        <v>1</v>
      </c>
      <c r="M61" s="488">
        <f>N61/K61</f>
        <v>1.4162190081114577E-2</v>
      </c>
      <c r="N61" s="491">
        <f>N60-N62-N63-N64-N65-N66-N67</f>
        <v>113204613.84101295</v>
      </c>
      <c r="O61" s="461">
        <f>VLOOKUP($A61,$DA:$EN,16,0)</f>
        <v>1.0335806075926628</v>
      </c>
      <c r="P61" s="177">
        <f>P51*O61</f>
        <v>8258120960.0455208</v>
      </c>
      <c r="Q61" s="178">
        <v>1</v>
      </c>
      <c r="R61" s="488">
        <f>S61/P61</f>
        <v>1.2781455131136621E-2</v>
      </c>
      <c r="S61" s="491">
        <f>S60-S62-S63-S64-S65-S66-S67</f>
        <v>105550802.51832071</v>
      </c>
      <c r="T61" s="461">
        <f>VLOOKUP($A61,$DA:$EN,14,0)</f>
        <v>1.0179140475926627</v>
      </c>
      <c r="U61" s="177">
        <f>U51*T61</f>
        <v>7735100652.8782177</v>
      </c>
      <c r="V61" s="178">
        <v>1</v>
      </c>
      <c r="W61" s="480">
        <f>X61/U61</f>
        <v>1.2492429687275489E-2</v>
      </c>
      <c r="X61" s="485">
        <f>X51/X50*X60</f>
        <v>96630201.030079871</v>
      </c>
      <c r="Y61" s="461">
        <f>VLOOKUP($A61,$DA:$EN,15,0)</f>
        <v>1.0257473275926627</v>
      </c>
      <c r="Z61" s="177">
        <f>Z51*Y61</f>
        <v>7993439799.3974428</v>
      </c>
      <c r="AA61" s="178">
        <v>1</v>
      </c>
      <c r="AB61" s="480">
        <f>AC61/Z61</f>
        <v>1.2088688156175767E-2</v>
      </c>
      <c r="AC61" s="485">
        <f>AC51/AC50*AC60</f>
        <v>96630201.030079871</v>
      </c>
      <c r="AD61" s="461">
        <f>VLOOKUP($A61,$DA:$EN,16,0)</f>
        <v>1.0335806075926628</v>
      </c>
      <c r="AE61" s="177">
        <f>AE51*AD61</f>
        <v>8258120960.0455208</v>
      </c>
      <c r="AF61" s="178">
        <v>1</v>
      </c>
      <c r="AG61" s="480">
        <f>AH61/AE61</f>
        <v>1.1701233427991254E-2</v>
      </c>
      <c r="AH61" s="485">
        <f>AH51/AH50*AH60</f>
        <v>96630201.030079871</v>
      </c>
      <c r="AI61" s="461">
        <f>VLOOKUP($A61,$DA:$EN,14,0)</f>
        <v>1.0179140475926627</v>
      </c>
      <c r="AJ61" s="177">
        <f>AJ51*AI61</f>
        <v>7735100652.8782177</v>
      </c>
      <c r="AK61" s="178">
        <v>1</v>
      </c>
      <c r="AL61" s="480">
        <f>AM61/AJ61</f>
        <v>0</v>
      </c>
      <c r="AM61" s="485">
        <f>AM51*AI61</f>
        <v>0</v>
      </c>
      <c r="AN61" s="506">
        <f>VLOOKUP($A61,$DA:$EN,15,0)</f>
        <v>1.0257473275926627</v>
      </c>
      <c r="AO61" s="177">
        <f>AO51*AN61</f>
        <v>7993439799.3974428</v>
      </c>
      <c r="AP61" s="178">
        <v>1</v>
      </c>
      <c r="AQ61" s="480">
        <f>AR61/AO61</f>
        <v>0</v>
      </c>
      <c r="AR61" s="485">
        <f>AR51*AN61</f>
        <v>0</v>
      </c>
      <c r="AS61" s="461">
        <f>VLOOKUP($A61,$DA:$EN,16,0)</f>
        <v>1.0335806075926628</v>
      </c>
      <c r="AT61" s="177">
        <f>AT51*AS61</f>
        <v>8258120960.0455208</v>
      </c>
      <c r="AU61" s="178">
        <v>1</v>
      </c>
      <c r="AV61" s="480">
        <f>AW61/AT61</f>
        <v>0</v>
      </c>
      <c r="AW61" s="485">
        <f>AW51*AS61</f>
        <v>0</v>
      </c>
      <c r="AX61" s="461">
        <f>VLOOKUP($A61,$DA:$EN,14,0)</f>
        <v>1.0179140475926627</v>
      </c>
      <c r="AY61" s="177">
        <f>AY51*AX61</f>
        <v>7735100652.8782177</v>
      </c>
      <c r="AZ61" s="178">
        <v>1</v>
      </c>
      <c r="BA61" s="488">
        <f>BB61/AY61</f>
        <v>1.2001193769597435E-2</v>
      </c>
      <c r="BB61" s="491">
        <f>BB60-BB62-BB63-BB64-BB65-BB66-BB67</f>
        <v>92830441.762531117</v>
      </c>
      <c r="BC61" s="493">
        <f>VLOOKUP($A61,$DA:$EN,15,0)</f>
        <v>1.0257473275926627</v>
      </c>
      <c r="BD61" s="177">
        <f>BD51*BC61</f>
        <v>7993439799.3974428</v>
      </c>
      <c r="BE61" s="178">
        <v>1</v>
      </c>
      <c r="BF61" s="488">
        <f>BG61/BD61</f>
        <v>1.0428088900570554E-2</v>
      </c>
      <c r="BG61" s="491">
        <f>BG60-BG62-BG63-BG64-BG65-BG66-BG67</f>
        <v>83356300.849475384</v>
      </c>
      <c r="BH61" s="461">
        <f>VLOOKUP($A61,$DA:$EN,16,0)</f>
        <v>1.0335806075926628</v>
      </c>
      <c r="BI61" s="177">
        <f>BI51*BH61</f>
        <v>8258120960.0455208</v>
      </c>
      <c r="BJ61" s="178">
        <v>1</v>
      </c>
      <c r="BK61" s="488">
        <f>BL61/BI61</f>
        <v>8.8849275209915493E-3</v>
      </c>
      <c r="BL61" s="491">
        <f>BL60-BL62-BL63-BL64-BL65-BL66-BL67</f>
        <v>73372806.189585596</v>
      </c>
      <c r="BM61" s="461">
        <f>VLOOKUP($A61,$DA:$EN,14,0)</f>
        <v>1.0179140475926627</v>
      </c>
      <c r="BN61" s="177">
        <f>BN51*BM61</f>
        <v>7735100652.8782177</v>
      </c>
      <c r="BO61" s="178">
        <v>1</v>
      </c>
      <c r="BP61" s="488">
        <f>BQ61/BN61</f>
        <v>8.5268542054766049E-3</v>
      </c>
      <c r="BQ61" s="491">
        <f>(BQ60-BQ64-BQ65-BQ66-BQ67)/3</f>
        <v>65956075.531779468</v>
      </c>
      <c r="BR61" s="461">
        <f>VLOOKUP($A61,$DA:$EN,15,0)</f>
        <v>1.0257473275926627</v>
      </c>
      <c r="BS61" s="177">
        <f>BS51*BR61</f>
        <v>7993439799.3974428</v>
      </c>
      <c r="BT61" s="178">
        <v>1</v>
      </c>
      <c r="BU61" s="488">
        <f>BV61/BS61</f>
        <v>7.9476743672717079E-3</v>
      </c>
      <c r="BV61" s="491">
        <f>(BV60-BV64-BV65-BV66-BV67)/3</f>
        <v>63529256.60000056</v>
      </c>
      <c r="BW61" s="461">
        <f>VLOOKUP($A61,$DA:$EN,16,0)</f>
        <v>1.0335806075926628</v>
      </c>
      <c r="BX61" s="177">
        <f>BX51*BW61</f>
        <v>8258120960.0455208</v>
      </c>
      <c r="BY61" s="178">
        <v>1</v>
      </c>
      <c r="BZ61" s="488">
        <f>CA61/BX61</f>
        <v>7.3840025417558214E-3</v>
      </c>
      <c r="CA61" s="491">
        <f>(CA60-CA64-CA65-CA66-CA67)/3</f>
        <v>60977986.159103148</v>
      </c>
      <c r="CB61" s="461">
        <f>VLOOKUP($A61,$DA:$EN,14,0)</f>
        <v>1.0179140475926627</v>
      </c>
      <c r="CC61" s="177">
        <f>CC51*CB61</f>
        <v>7735100652.8782177</v>
      </c>
      <c r="CD61" s="178">
        <v>1</v>
      </c>
      <c r="CE61" s="480">
        <f>CF61/CC61</f>
        <v>9.9815807105414298E-3</v>
      </c>
      <c r="CF61" s="485">
        <f>CF51*CB61</f>
        <v>77208531.470865637</v>
      </c>
      <c r="CG61" s="461">
        <f>VLOOKUP($A61,$DA:$EN,15,0)</f>
        <v>1.0257473275926627</v>
      </c>
      <c r="CH61" s="177">
        <f>CH51*CG61</f>
        <v>7993439799.3974428</v>
      </c>
      <c r="CI61" s="178">
        <v>1</v>
      </c>
      <c r="CJ61" s="480">
        <f>CK61/CH61</f>
        <v>9.9815807105414298E-3</v>
      </c>
      <c r="CK61" s="485">
        <f>CK51*CG61</f>
        <v>79787164.51253967</v>
      </c>
      <c r="CL61" s="461">
        <f>VLOOKUP($A61,$DA:$EN,16,0)</f>
        <v>1.0335806075926628</v>
      </c>
      <c r="CM61" s="177">
        <f>CM51*CL61</f>
        <v>8258120960.0455208</v>
      </c>
      <c r="CN61" s="178">
        <v>1</v>
      </c>
      <c r="CO61" s="480">
        <f>CP61/CM61</f>
        <v>9.9815807105414264E-3</v>
      </c>
      <c r="CP61" s="485">
        <f>CP51*CL61</f>
        <v>82429100.880108222</v>
      </c>
      <c r="DA61" s="1170" t="s">
        <v>194</v>
      </c>
      <c r="DB61" s="123" t="s">
        <v>195</v>
      </c>
      <c r="DC61" s="123" t="s">
        <v>196</v>
      </c>
      <c r="DD61" s="123" t="s">
        <v>197</v>
      </c>
      <c r="DE61" s="123" t="s">
        <v>198</v>
      </c>
      <c r="DF61" s="123" t="s">
        <v>199</v>
      </c>
      <c r="DG61" s="123" t="s">
        <v>200</v>
      </c>
      <c r="DH61" s="123" t="s">
        <v>201</v>
      </c>
      <c r="DI61" s="136"/>
      <c r="DJ61" s="232">
        <f>(41374624/12/60)*0.5</f>
        <v>28732.37777777778</v>
      </c>
      <c r="DK61" s="233">
        <f>G18/(DX14+DZ14)</f>
        <v>0.02</v>
      </c>
      <c r="DL61" s="234" t="s">
        <v>202</v>
      </c>
      <c r="DM61" s="136"/>
      <c r="DN61" s="136"/>
      <c r="DO61" s="136"/>
      <c r="DP61" s="131"/>
      <c r="DQ61" s="131"/>
      <c r="DR61" s="131"/>
      <c r="DS61" s="131"/>
      <c r="DT61" s="131"/>
      <c r="DU61" s="131"/>
      <c r="DV61" s="131"/>
      <c r="DW61" s="131"/>
      <c r="DX61" s="131"/>
      <c r="DY61" s="137"/>
      <c r="DZ61" s="131"/>
      <c r="EA61" s="131"/>
      <c r="EB61" s="131"/>
      <c r="EC61" s="131"/>
      <c r="ED61" s="131"/>
      <c r="EE61" s="131"/>
      <c r="EF61" s="131"/>
      <c r="EG61" s="131"/>
      <c r="EH61" s="131"/>
      <c r="EI61" s="131"/>
      <c r="EJ61" s="131"/>
      <c r="EK61" s="131"/>
    </row>
    <row r="62" spans="1:141" ht="31.5" outlineLevel="1" x14ac:dyDescent="0.25">
      <c r="A62" s="174">
        <f>A61</f>
        <v>2028</v>
      </c>
      <c r="B62" s="175" t="str">
        <f t="shared" si="38"/>
        <v>Iedzīvotāju solidaritātes maksājums ISA sistēmas nodrošināšanai un pašvaldību trūcīgo personu finansējuma kompensēšanai</v>
      </c>
      <c r="C62" s="175" t="str">
        <f t="shared" si="38"/>
        <v>no VID administrētās Pašvaldības budžeta daļa</v>
      </c>
      <c r="D62" s="176" t="str">
        <f t="shared" si="23"/>
        <v>Pašvaldību budžets</v>
      </c>
      <c r="E62" s="461">
        <f>VLOOKUP($A62,$DA:$EN,17,0)</f>
        <v>1.0179140475926627</v>
      </c>
      <c r="F62" s="177">
        <f>F52*E62</f>
        <v>2736861819.1538897</v>
      </c>
      <c r="G62" s="178">
        <v>1</v>
      </c>
      <c r="H62" s="481">
        <f>I62/F62</f>
        <v>2.8274411012431749E-2</v>
      </c>
      <c r="I62" s="485">
        <f>I52/I50*I60</f>
        <v>77383155.958988726</v>
      </c>
      <c r="J62" s="461">
        <f>VLOOKUP($A62,$DA:$EN,18,0)</f>
        <v>1.0257473275926627</v>
      </c>
      <c r="K62" s="177">
        <f>K52*J62</f>
        <v>2828268328.0321136</v>
      </c>
      <c r="L62" s="178">
        <v>1</v>
      </c>
      <c r="M62" s="481">
        <f>N62/K62</f>
        <v>2.7360613274211965E-2</v>
      </c>
      <c r="N62" s="485">
        <f>N52/N50*N60</f>
        <v>77383155.958988726</v>
      </c>
      <c r="O62" s="461">
        <f>VLOOKUP($A62,$DA:$EN,19,0)</f>
        <v>1.0335806075926628</v>
      </c>
      <c r="P62" s="177">
        <f>P52*O62</f>
        <v>2921918791.721622</v>
      </c>
      <c r="Q62" s="178">
        <v>1</v>
      </c>
      <c r="R62" s="481">
        <f>S62/P62</f>
        <v>2.6483677841502858E-2</v>
      </c>
      <c r="S62" s="485">
        <f>S52/S50*S60</f>
        <v>77383155.958988726</v>
      </c>
      <c r="T62" s="461">
        <f>VLOOKUP($A62,$DA:$EN,17,0)</f>
        <v>1.0179140475926627</v>
      </c>
      <c r="U62" s="177">
        <f>U52*T62</f>
        <v>2736861819.1538897</v>
      </c>
      <c r="V62" s="178">
        <v>1</v>
      </c>
      <c r="W62" s="481">
        <f>X62/U62</f>
        <v>2.8274411012431749E-2</v>
      </c>
      <c r="X62" s="485">
        <f>X52/X50*X60</f>
        <v>77383155.958988726</v>
      </c>
      <c r="Y62" s="461">
        <f>VLOOKUP($A62,$DA:$EN,18,0)</f>
        <v>1.0257473275926627</v>
      </c>
      <c r="Z62" s="177">
        <f>Z52*Y62</f>
        <v>2828268328.0321136</v>
      </c>
      <c r="AA62" s="178">
        <v>1</v>
      </c>
      <c r="AB62" s="481">
        <f>AC62/Z62</f>
        <v>2.7360613274211965E-2</v>
      </c>
      <c r="AC62" s="485">
        <f>AC52/AC50*AC60</f>
        <v>77383155.958988726</v>
      </c>
      <c r="AD62" s="461">
        <f>VLOOKUP($A62,$DA:$EN,19,0)</f>
        <v>1.0335806075926628</v>
      </c>
      <c r="AE62" s="177">
        <f>AE52*AD62</f>
        <v>2921918791.721622</v>
      </c>
      <c r="AF62" s="178">
        <v>1</v>
      </c>
      <c r="AG62" s="481">
        <f>AH62/AE62</f>
        <v>2.6483677841502858E-2</v>
      </c>
      <c r="AH62" s="485">
        <f>AH52/AH50*AH60</f>
        <v>77383155.958988726</v>
      </c>
      <c r="AI62" s="461">
        <f>VLOOKUP($A62,$DA:$EN,17,0)</f>
        <v>1.0179140475926627</v>
      </c>
      <c r="AJ62" s="177">
        <f>AJ52*AI62</f>
        <v>2736861819.1538897</v>
      </c>
      <c r="AK62" s="178">
        <v>1</v>
      </c>
      <c r="AL62" s="481">
        <v>0</v>
      </c>
      <c r="AM62" s="485">
        <f>AI62*AJ62*AK62*AL62</f>
        <v>0</v>
      </c>
      <c r="AN62" s="506">
        <f>VLOOKUP($A62,$DA:$EN,18,0)</f>
        <v>1.0257473275926627</v>
      </c>
      <c r="AO62" s="177">
        <f>AO52*AN62</f>
        <v>2828268328.0321136</v>
      </c>
      <c r="AP62" s="178">
        <v>1</v>
      </c>
      <c r="AQ62" s="481">
        <v>0</v>
      </c>
      <c r="AR62" s="485">
        <f>AN62*AO62*AP62*AQ62</f>
        <v>0</v>
      </c>
      <c r="AS62" s="461">
        <f>VLOOKUP($A62,$DA:$EN,19,0)</f>
        <v>1.0335806075926628</v>
      </c>
      <c r="AT62" s="177">
        <f>AT52*AS62</f>
        <v>2921918791.721622</v>
      </c>
      <c r="AU62" s="178">
        <v>1</v>
      </c>
      <c r="AV62" s="481">
        <v>0</v>
      </c>
      <c r="AW62" s="485">
        <f>AS62*AT62*AU62*AV62</f>
        <v>0</v>
      </c>
      <c r="AX62" s="461">
        <f>VLOOKUP($A62,$DA:$EN,17,0)</f>
        <v>1.0179140475926627</v>
      </c>
      <c r="AY62" s="177">
        <f>AY52*AX62</f>
        <v>2736861819.1538897</v>
      </c>
      <c r="AZ62" s="178">
        <v>1</v>
      </c>
      <c r="BA62" s="481">
        <f>BB62/AY62</f>
        <v>2.8274411012431749E-2</v>
      </c>
      <c r="BB62" s="485">
        <f>BB52/BB50*BB60</f>
        <v>77383155.958988726</v>
      </c>
      <c r="BC62" s="493">
        <f>VLOOKUP($A62,$DA:$EN,18,0)</f>
        <v>1.0257473275926627</v>
      </c>
      <c r="BD62" s="177">
        <f>BD52*BC62</f>
        <v>2828268328.0321136</v>
      </c>
      <c r="BE62" s="178">
        <v>1</v>
      </c>
      <c r="BF62" s="481">
        <f>BG62/BD62</f>
        <v>2.7360613274211965E-2</v>
      </c>
      <c r="BG62" s="485">
        <f>BG52/BG50*BG60</f>
        <v>77383155.958988726</v>
      </c>
      <c r="BH62" s="461">
        <f>VLOOKUP($A62,$DA:$EN,19,0)</f>
        <v>1.0335806075926628</v>
      </c>
      <c r="BI62" s="177">
        <f>BI52*BH62</f>
        <v>2921918791.721622</v>
      </c>
      <c r="BJ62" s="178">
        <v>1</v>
      </c>
      <c r="BK62" s="481">
        <f>BL62/BI62</f>
        <v>2.6483677841502858E-2</v>
      </c>
      <c r="BL62" s="485">
        <f>BL52/BL50*BL60</f>
        <v>77383155.958988726</v>
      </c>
      <c r="BM62" s="461">
        <f>VLOOKUP($A62,$DA:$EN,17,0)</f>
        <v>1.0179140475926627</v>
      </c>
      <c r="BN62" s="177">
        <f>BN52*BM62</f>
        <v>2736861819.1538897</v>
      </c>
      <c r="BO62" s="178">
        <v>1</v>
      </c>
      <c r="BP62" s="488">
        <f>BQ62/BN62</f>
        <v>2.4099161700523859E-2</v>
      </c>
      <c r="BQ62" s="491">
        <f>(BQ60-BQ64-BQ65-BQ66-BQ67)/3</f>
        <v>65956075.531779468</v>
      </c>
      <c r="BR62" s="461">
        <f>VLOOKUP($A62,$DA:$EN,18,0)</f>
        <v>1.0257473275926627</v>
      </c>
      <c r="BS62" s="177">
        <f>BS52*BR62</f>
        <v>2828268328.0321136</v>
      </c>
      <c r="BT62" s="178">
        <v>1</v>
      </c>
      <c r="BU62" s="488">
        <f>BV62/BS62</f>
        <v>2.2462245173251898E-2</v>
      </c>
      <c r="BV62" s="491">
        <f>(BV60-BV64-BV65-BV66-BV67)/3</f>
        <v>63529256.60000056</v>
      </c>
      <c r="BW62" s="461">
        <f>VLOOKUP($A62,$DA:$EN,19,0)</f>
        <v>1.0335806075926628</v>
      </c>
      <c r="BX62" s="177">
        <f>BX52*BW62</f>
        <v>2921918791.721622</v>
      </c>
      <c r="BY62" s="178">
        <v>1</v>
      </c>
      <c r="BZ62" s="488">
        <f>CA62/BX62</f>
        <v>2.0869158421468088E-2</v>
      </c>
      <c r="CA62" s="491">
        <f>(CA60-CA64-CA65-CA66-CA67)/3</f>
        <v>60977986.159103148</v>
      </c>
      <c r="CB62" s="461">
        <f>VLOOKUP($A62,$DA:$EN,17,0)</f>
        <v>1.0179140475926627</v>
      </c>
      <c r="CC62" s="177">
        <f>CC52*CB62</f>
        <v>2736861819.1538897</v>
      </c>
      <c r="CD62" s="178">
        <v>1</v>
      </c>
      <c r="CE62" s="481">
        <f>CF62/CC62</f>
        <v>2.4003102329355652E-2</v>
      </c>
      <c r="CF62" s="485">
        <f>CF52*CB62</f>
        <v>65693174.306457281</v>
      </c>
      <c r="CG62" s="461">
        <f>VLOOKUP($A62,$DA:$EN,18,0)</f>
        <v>1.0257473275926627</v>
      </c>
      <c r="CH62" s="177">
        <f>CH52*CG62</f>
        <v>2828268328.0321136</v>
      </c>
      <c r="CI62" s="178">
        <v>1</v>
      </c>
      <c r="CJ62" s="481">
        <f>CK62/CH62</f>
        <v>2.4003102329355659E-2</v>
      </c>
      <c r="CK62" s="485">
        <f>CK52*CG62</f>
        <v>67887214.092630461</v>
      </c>
      <c r="CL62" s="461">
        <f>VLOOKUP($A62,$DA:$EN,19,0)</f>
        <v>1.0335806075926628</v>
      </c>
      <c r="CM62" s="177">
        <f>CM52*CL62</f>
        <v>2921918791.721622</v>
      </c>
      <c r="CN62" s="178">
        <v>1</v>
      </c>
      <c r="CO62" s="481">
        <f>CP62/CM62</f>
        <v>2.4003102329355649E-2</v>
      </c>
      <c r="CP62" s="485">
        <f>CP52*CL62</f>
        <v>70135115.75576131</v>
      </c>
      <c r="DA62" s="1170" t="s">
        <v>203</v>
      </c>
      <c r="DB62" s="124">
        <v>544795.91754000005</v>
      </c>
      <c r="DC62" s="124">
        <v>3879514.72529</v>
      </c>
      <c r="DD62" s="124">
        <v>4805184.18322</v>
      </c>
      <c r="DE62" s="124">
        <v>2496027.1524499999</v>
      </c>
      <c r="DF62" s="124">
        <v>23607.393780000002</v>
      </c>
      <c r="DG62" s="124">
        <v>2056534.9694599996</v>
      </c>
      <c r="DH62" s="124">
        <v>13805664.341739999</v>
      </c>
      <c r="DI62" s="136"/>
      <c r="DJ62" s="136"/>
      <c r="DK62" s="136"/>
      <c r="DL62" s="136"/>
      <c r="DM62" s="136"/>
      <c r="DN62" s="136"/>
      <c r="DO62" s="136"/>
    </row>
    <row r="63" spans="1:141" ht="31.5" outlineLevel="1" x14ac:dyDescent="0.25">
      <c r="A63" s="174">
        <f>A62</f>
        <v>2028</v>
      </c>
      <c r="B63" s="175">
        <f t="shared" si="38"/>
        <v>0</v>
      </c>
      <c r="C63" s="175">
        <f t="shared" si="38"/>
        <v>0</v>
      </c>
      <c r="D63" s="176" t="str">
        <f t="shared" si="23"/>
        <v>Valsts sociālās apdrošināšanas speciālais  budžets</v>
      </c>
      <c r="E63" s="461">
        <f>VLOOKUP($A63,$DA:$EN,20,0)</f>
        <v>1.0197202611139673</v>
      </c>
      <c r="F63" s="177">
        <f>F53*E63</f>
        <v>5423963792.5028563</v>
      </c>
      <c r="G63" s="178">
        <v>1</v>
      </c>
      <c r="H63" s="481">
        <v>0</v>
      </c>
      <c r="I63" s="485">
        <f>E63*F63*G63*H63</f>
        <v>0</v>
      </c>
      <c r="J63" s="461">
        <f>VLOOKUP($A63,$DA:$EN,21,0)</f>
        <v>1.0345697605139672</v>
      </c>
      <c r="K63" s="177">
        <f>K53*J63</f>
        <v>5770188561.6121511</v>
      </c>
      <c r="L63" s="178">
        <v>1</v>
      </c>
      <c r="M63" s="481">
        <v>0</v>
      </c>
      <c r="N63" s="485">
        <f>J63*K63*L63*M63</f>
        <v>0</v>
      </c>
      <c r="O63" s="461">
        <f>VLOOKUP($A63,$DA:$EN,22,0)</f>
        <v>1.0494192599139673</v>
      </c>
      <c r="P63" s="177">
        <f>P53*O63</f>
        <v>6132533975.2908821</v>
      </c>
      <c r="Q63" s="178">
        <v>1</v>
      </c>
      <c r="R63" s="481">
        <v>0</v>
      </c>
      <c r="S63" s="485">
        <f>O63*P63*Q63*R63</f>
        <v>0</v>
      </c>
      <c r="T63" s="461">
        <f>VLOOKUP($A63,$DA:$EN,20,0)</f>
        <v>1.0197202611139673</v>
      </c>
      <c r="U63" s="177">
        <f>U53*T63</f>
        <v>5423963792.5028563</v>
      </c>
      <c r="V63" s="178">
        <v>1</v>
      </c>
      <c r="W63" s="481">
        <v>0</v>
      </c>
      <c r="X63" s="485">
        <f>T63*U63*V63*W63</f>
        <v>0</v>
      </c>
      <c r="Y63" s="461">
        <f>VLOOKUP($A63,$DA:$EN,21,0)</f>
        <v>1.0345697605139672</v>
      </c>
      <c r="Z63" s="177">
        <f>Z53*Y63</f>
        <v>5770188561.6121511</v>
      </c>
      <c r="AA63" s="178">
        <v>1</v>
      </c>
      <c r="AB63" s="481">
        <v>0</v>
      </c>
      <c r="AC63" s="485">
        <f>Y63*Z63*AA63*AB63</f>
        <v>0</v>
      </c>
      <c r="AD63" s="461">
        <f>VLOOKUP($A63,$DA:$EN,22,0)</f>
        <v>1.0494192599139673</v>
      </c>
      <c r="AE63" s="177">
        <f>AE53*AD63</f>
        <v>6132533975.2908821</v>
      </c>
      <c r="AF63" s="178">
        <v>1</v>
      </c>
      <c r="AG63" s="481">
        <v>0</v>
      </c>
      <c r="AH63" s="485">
        <f>AD63*AE63*AF63*AG63</f>
        <v>0</v>
      </c>
      <c r="AI63" s="461">
        <f>VLOOKUP($A63,$DA:$EN,20,0)</f>
        <v>1.0197202611139673</v>
      </c>
      <c r="AJ63" s="177">
        <f>AJ53*AI63</f>
        <v>5423963792.5028563</v>
      </c>
      <c r="AK63" s="178">
        <v>1</v>
      </c>
      <c r="AL63" s="481">
        <v>0</v>
      </c>
      <c r="AM63" s="485">
        <f>AI63*AJ63*AK63*AL63</f>
        <v>0</v>
      </c>
      <c r="AN63" s="506">
        <f>VLOOKUP($A63,$DA:$EN,21,0)</f>
        <v>1.0345697605139672</v>
      </c>
      <c r="AO63" s="177">
        <f>AO53*AN63</f>
        <v>5770188561.6121511</v>
      </c>
      <c r="AP63" s="178">
        <v>1</v>
      </c>
      <c r="AQ63" s="481">
        <v>0</v>
      </c>
      <c r="AR63" s="485">
        <f>AN63*AO63*AP63*AQ63</f>
        <v>0</v>
      </c>
      <c r="AS63" s="461">
        <f>VLOOKUP($A63,$DA:$EN,22,0)</f>
        <v>1.0494192599139673</v>
      </c>
      <c r="AT63" s="177">
        <f>AT53*AS63</f>
        <v>6132533975.2908821</v>
      </c>
      <c r="AU63" s="178">
        <v>1</v>
      </c>
      <c r="AV63" s="481">
        <v>0</v>
      </c>
      <c r="AW63" s="485">
        <f>AS63*AT63*AU63*AV63</f>
        <v>0</v>
      </c>
      <c r="AX63" s="461">
        <f>VLOOKUP($A63,$DA:$EN,20,0)</f>
        <v>1.0197202611139673</v>
      </c>
      <c r="AY63" s="177">
        <f>AY53*AX63</f>
        <v>5423963792.5028563</v>
      </c>
      <c r="AZ63" s="178">
        <v>1</v>
      </c>
      <c r="BA63" s="488">
        <v>5.0000000000000001E-3</v>
      </c>
      <c r="BB63" s="491">
        <f>AX63*AY63*AZ63*BA63</f>
        <v>27654628.873818584</v>
      </c>
      <c r="BC63" s="493">
        <f>VLOOKUP($A63,$DA:$EN,21,0)</f>
        <v>1.0345697605139672</v>
      </c>
      <c r="BD63" s="177">
        <f>BD53*BC63</f>
        <v>5770188561.6121511</v>
      </c>
      <c r="BE63" s="178">
        <v>1</v>
      </c>
      <c r="BF63" s="488">
        <v>5.0000000000000001E-3</v>
      </c>
      <c r="BG63" s="491">
        <f>BC63*BD63*BE63*BF63</f>
        <v>29848312.991537582</v>
      </c>
      <c r="BH63" s="461">
        <f>VLOOKUP($A63,$DA:$EN,22,0)</f>
        <v>1.0494192599139673</v>
      </c>
      <c r="BI63" s="177">
        <f>BI53*BH63</f>
        <v>6132533975.2908821</v>
      </c>
      <c r="BJ63" s="178">
        <v>1</v>
      </c>
      <c r="BK63" s="488">
        <v>5.0000000000000001E-3</v>
      </c>
      <c r="BL63" s="491">
        <f>BH63*BI63*BJ63*BK63</f>
        <v>32177996.328735091</v>
      </c>
      <c r="BM63" s="461">
        <f>VLOOKUP($A63,$DA:$EN,20,0)</f>
        <v>1.0197202611139673</v>
      </c>
      <c r="BN63" s="177">
        <f>BN53*BM63</f>
        <v>5423963792.5028563</v>
      </c>
      <c r="BO63" s="178">
        <v>1</v>
      </c>
      <c r="BP63" s="488">
        <f>BQ63/BN63</f>
        <v>1.2160124597982325E-2</v>
      </c>
      <c r="BQ63" s="491">
        <f>BQ60-BQ61-BQ62-BQ64-BQ65-BQ66-BQ67</f>
        <v>65956075.531779483</v>
      </c>
      <c r="BR63" s="461">
        <f>VLOOKUP($A63,$DA:$EN,21,0)</f>
        <v>1.0345697605139672</v>
      </c>
      <c r="BS63" s="177">
        <f>BS53*BR63</f>
        <v>5770188561.6121511</v>
      </c>
      <c r="BT63" s="178">
        <v>1</v>
      </c>
      <c r="BU63" s="488">
        <f>BV63/BS63</f>
        <v>1.100990997463191E-2</v>
      </c>
      <c r="BV63" s="491">
        <f>BV60-BV61-BV62-BV64-BV65-BV66-BV67</f>
        <v>63529256.600000575</v>
      </c>
      <c r="BW63" s="461">
        <f>VLOOKUP($A63,$DA:$EN,22,0)</f>
        <v>1.0494192599139673</v>
      </c>
      <c r="BX63" s="177">
        <f>BX53*BW63</f>
        <v>6132533975.2908821</v>
      </c>
      <c r="BY63" s="178">
        <v>1</v>
      </c>
      <c r="BZ63" s="488">
        <f>CA63/BX63</f>
        <v>9.9433588798357644E-3</v>
      </c>
      <c r="CA63" s="491">
        <f>CA60-CA61-CA62-CA64-CA65-CA66-CA67</f>
        <v>60977986.15910311</v>
      </c>
      <c r="CB63" s="461">
        <f>VLOOKUP($A63,$DA:$EN,20,0)</f>
        <v>1.0197202611139673</v>
      </c>
      <c r="CC63" s="177">
        <f>CC53*CB63</f>
        <v>5423963792.5028563</v>
      </c>
      <c r="CD63" s="178">
        <v>1</v>
      </c>
      <c r="CE63" s="481">
        <v>0</v>
      </c>
      <c r="CF63" s="485">
        <f>CB63*CC63*CD63*CE63</f>
        <v>0</v>
      </c>
      <c r="CG63" s="461">
        <f>VLOOKUP($A63,$DA:$EN,21,0)</f>
        <v>1.0345697605139672</v>
      </c>
      <c r="CH63" s="177">
        <f>CH53*CG63</f>
        <v>5770188561.6121511</v>
      </c>
      <c r="CI63" s="178">
        <v>1</v>
      </c>
      <c r="CJ63" s="481">
        <v>0</v>
      </c>
      <c r="CK63" s="485">
        <f>CG63*CH63*CI63*CJ63</f>
        <v>0</v>
      </c>
      <c r="CL63" s="461">
        <f>VLOOKUP($A63,$DA:$EN,22,0)</f>
        <v>1.0494192599139673</v>
      </c>
      <c r="CM63" s="177">
        <f>CM53*CL63</f>
        <v>6132533975.2908821</v>
      </c>
      <c r="CN63" s="178">
        <v>1</v>
      </c>
      <c r="CO63" s="481">
        <v>0</v>
      </c>
      <c r="CP63" s="485">
        <f>CL63*CM63*CN63*CO63</f>
        <v>0</v>
      </c>
      <c r="DA63" s="1170" t="s">
        <v>204</v>
      </c>
      <c r="DB63" s="124">
        <f t="shared" ref="DB63:DH63" si="39">DB62*1000</f>
        <v>544795917.54000008</v>
      </c>
      <c r="DC63" s="124">
        <f t="shared" si="39"/>
        <v>3879514725.29</v>
      </c>
      <c r="DD63" s="124">
        <f t="shared" si="39"/>
        <v>4805184183.2200003</v>
      </c>
      <c r="DE63" s="124">
        <f t="shared" si="39"/>
        <v>2496027152.4499998</v>
      </c>
      <c r="DF63" s="124">
        <f t="shared" si="39"/>
        <v>23607393.780000001</v>
      </c>
      <c r="DG63" s="124">
        <f t="shared" si="39"/>
        <v>2056534969.4599996</v>
      </c>
      <c r="DH63" s="124">
        <f t="shared" si="39"/>
        <v>13805664341.74</v>
      </c>
      <c r="DI63" s="136"/>
      <c r="DJ63" s="136"/>
      <c r="DK63" s="136"/>
      <c r="DL63" s="136"/>
      <c r="DM63" s="136"/>
      <c r="DN63" s="136"/>
      <c r="DO63" s="136"/>
    </row>
    <row r="64" spans="1:141" ht="15" customHeight="1" outlineLevel="1" x14ac:dyDescent="0.25">
      <c r="A64" s="174">
        <f>A63</f>
        <v>2028</v>
      </c>
      <c r="B64" s="175" t="str">
        <f t="shared" si="38"/>
        <v>Versija, lai "iedarbinātu"  potenciālo obligāto apdrošināšanu</v>
      </c>
      <c r="C64" s="175" t="str">
        <f t="shared" si="38"/>
        <v>Obligātās iemaksa (ieturējums no darba algas)</v>
      </c>
      <c r="D64" s="176" t="str">
        <f t="shared" si="23"/>
        <v>ISA obligātā apdrošināšana</v>
      </c>
      <c r="E64" s="461">
        <f>VLOOKUP($A64,$DA:$EN,7,0)</f>
        <v>1.0344500915243515</v>
      </c>
      <c r="F64" s="188">
        <f>VLOOKUP($A64,$DA:$EN,6,0)</f>
        <v>1601</v>
      </c>
      <c r="G64" s="189">
        <f>VLOOKUP($A64,$DA:$EN,24,0)</f>
        <v>828039</v>
      </c>
      <c r="H64" s="489">
        <v>0</v>
      </c>
      <c r="I64" s="485">
        <f>H64*G64*F64*12</f>
        <v>0</v>
      </c>
      <c r="J64" s="461">
        <f>VLOOKUP($A64,$DA:$EN,10,0)</f>
        <v>1.0495140915243515</v>
      </c>
      <c r="K64" s="188">
        <f>VLOOKUP($A64,$DA:$EN,9,0)</f>
        <v>1703</v>
      </c>
      <c r="L64" s="189">
        <f>VLOOKUP($A64,$DA:$EN,24,0)</f>
        <v>828039</v>
      </c>
      <c r="M64" s="489">
        <v>0</v>
      </c>
      <c r="N64" s="485">
        <f>M64*L64*K64*12</f>
        <v>0</v>
      </c>
      <c r="O64" s="461">
        <f>VLOOKUP($A64,$DA:$EN,13,0)</f>
        <v>1.0645780915243515</v>
      </c>
      <c r="P64" s="188">
        <f>VLOOKUP($A64,$DA:$EN,12,0)</f>
        <v>1810</v>
      </c>
      <c r="Q64" s="189">
        <f>VLOOKUP($A64,$DA:$EN,24,0)</f>
        <v>828039</v>
      </c>
      <c r="R64" s="489">
        <v>0</v>
      </c>
      <c r="S64" s="485">
        <f>R64*Q64*P64*12</f>
        <v>0</v>
      </c>
      <c r="T64" s="461">
        <f>VLOOKUP($A64,$DA:$EN,7,0)</f>
        <v>1.0344500915243515</v>
      </c>
      <c r="U64" s="188">
        <f>VLOOKUP($A64,$DA:$EN,6,0)</f>
        <v>1601</v>
      </c>
      <c r="V64" s="189">
        <f>VLOOKUP($A64,$DA:$EN,24,0)</f>
        <v>828039</v>
      </c>
      <c r="W64" s="496">
        <f>X64/(V64*U64*12)</f>
        <v>1.499524883065469E-3</v>
      </c>
      <c r="X64" s="486">
        <f>X60-X61-X62-X63-X65-X66-X67</f>
        <v>23854869.606269822</v>
      </c>
      <c r="Y64" s="461">
        <f>VLOOKUP($A64,$DA:$EN,10,0)</f>
        <v>1.0495140915243515</v>
      </c>
      <c r="Z64" s="188">
        <f>VLOOKUP($A64,$DA:$EN,9,0)</f>
        <v>1703</v>
      </c>
      <c r="AA64" s="189">
        <f>VLOOKUP($A64,$DA:$EN,24,0)</f>
        <v>828039</v>
      </c>
      <c r="AB64" s="496">
        <f>AC64/(AA64*Z64*12)</f>
        <v>9.7947073654466627E-4</v>
      </c>
      <c r="AC64" s="486">
        <f>AC60-AC61-AC62-AC63-AC65-AC66-AC67</f>
        <v>16574412.810933098</v>
      </c>
      <c r="AD64" s="461">
        <f>VLOOKUP($A64,$DA:$EN,13,0)</f>
        <v>1.0645780915243515</v>
      </c>
      <c r="AE64" s="188">
        <f>VLOOKUP($A64,$DA:$EN,12,0)</f>
        <v>1810</v>
      </c>
      <c r="AF64" s="189">
        <f>VLOOKUP($A64,$DA:$EN,24,0)</f>
        <v>828039</v>
      </c>
      <c r="AG64" s="496">
        <f>AH64/(AF64*AE64*12)</f>
        <v>4.9600211156774381E-4</v>
      </c>
      <c r="AH64" s="486">
        <f>AH60-AH61-AH62-AH63-AH65-AH66-AH67</f>
        <v>8920601.4882408231</v>
      </c>
      <c r="AI64" s="461">
        <f>VLOOKUP($A64,$DA:$EN,7,0)</f>
        <v>1.0344500915243515</v>
      </c>
      <c r="AJ64" s="188">
        <f>VLOOKUP($A64,$DA:$EN,6,0)</f>
        <v>1601</v>
      </c>
      <c r="AK64" s="189">
        <f>VLOOKUP($A64,$DA:$EN,24,0)</f>
        <v>828039</v>
      </c>
      <c r="AL64" s="496">
        <f>AM64/(AK64*AJ64*12)</f>
        <v>1.2438061253110439E-2</v>
      </c>
      <c r="AM64" s="486">
        <f>AM60-AM61-AM62-AM63-AM65-AM66-AM67</f>
        <v>197868226.5953384</v>
      </c>
      <c r="AN64" s="506">
        <f>VLOOKUP($A64,$DA:$EN,10,0)</f>
        <v>1.0495140915243515</v>
      </c>
      <c r="AO64" s="188">
        <f>VLOOKUP($A64,$DA:$EN,9,0)</f>
        <v>1703</v>
      </c>
      <c r="AP64" s="189">
        <f>VLOOKUP($A64,$DA:$EN,24,0)</f>
        <v>828039</v>
      </c>
      <c r="AQ64" s="496">
        <f>AR64/(AP64*AO64*12)</f>
        <v>1.1262851082077254E-2</v>
      </c>
      <c r="AR64" s="486">
        <f>AR60-AR61-AR62-AR63-AR65-AR66-AR67</f>
        <v>190587769.80000168</v>
      </c>
      <c r="AS64" s="461">
        <f>VLOOKUP($A64,$DA:$EN,13,0)</f>
        <v>1.0645780915243515</v>
      </c>
      <c r="AT64" s="188">
        <f>VLOOKUP($A64,$DA:$EN,12,0)</f>
        <v>1810</v>
      </c>
      <c r="AU64" s="189">
        <f>VLOOKUP($A64,$DA:$EN,24,0)</f>
        <v>828039</v>
      </c>
      <c r="AV64" s="496">
        <f>AW64/(AU64*AT64*12)</f>
        <v>1.0171469917336804E-2</v>
      </c>
      <c r="AW64" s="486">
        <f>AW60-AW61-AW62-AW63-AW65-AW66-AW67</f>
        <v>182933958.47730944</v>
      </c>
      <c r="AX64" s="461">
        <f>VLOOKUP($A64,$DA:$EN,7,0)</f>
        <v>1.0344500915243515</v>
      </c>
      <c r="AY64" s="188">
        <f>VLOOKUP($A64,$DA:$EN,6,0)</f>
        <v>1601</v>
      </c>
      <c r="AZ64" s="189">
        <f>VLOOKUP($A64,$DA:$EN,24,0)</f>
        <v>828039</v>
      </c>
      <c r="BA64" s="489">
        <v>0</v>
      </c>
      <c r="BB64" s="485">
        <f>BA64*AZ64*AY64*12</f>
        <v>0</v>
      </c>
      <c r="BC64" s="493">
        <f>VLOOKUP($A64,$DA:$EN,10,0)</f>
        <v>1.0495140915243515</v>
      </c>
      <c r="BD64" s="188">
        <f>VLOOKUP($A64,$DA:$EN,9,0)</f>
        <v>1703</v>
      </c>
      <c r="BE64" s="189">
        <f>VLOOKUP($A64,$DA:$EN,24,0)</f>
        <v>828039</v>
      </c>
      <c r="BF64" s="489">
        <v>0</v>
      </c>
      <c r="BG64" s="485">
        <f>BF64*BE64*BD64*12</f>
        <v>0</v>
      </c>
      <c r="BH64" s="461">
        <f>VLOOKUP($A64,$DA:$EN,13,0)</f>
        <v>1.0645780915243515</v>
      </c>
      <c r="BI64" s="188">
        <f>VLOOKUP($A64,$DA:$EN,12,0)</f>
        <v>1810</v>
      </c>
      <c r="BJ64" s="189">
        <f>VLOOKUP($A64,$DA:$EN,24,0)</f>
        <v>828039</v>
      </c>
      <c r="BK64" s="489">
        <v>0</v>
      </c>
      <c r="BL64" s="485">
        <f>BK64*BJ64*BI64*12</f>
        <v>0</v>
      </c>
      <c r="BM64" s="461">
        <f>VLOOKUP($A64,$DA:$EN,7,0)</f>
        <v>1.0344500915243515</v>
      </c>
      <c r="BN64" s="188">
        <f>VLOOKUP($A64,$DA:$EN,6,0)</f>
        <v>1601</v>
      </c>
      <c r="BO64" s="189">
        <f>VLOOKUP($A64,$DA:$EN,24,0)</f>
        <v>828039</v>
      </c>
      <c r="BP64" s="489">
        <v>0</v>
      </c>
      <c r="BQ64" s="485">
        <f>BP64*BO64*BN64*12</f>
        <v>0</v>
      </c>
      <c r="BR64" s="461">
        <f>VLOOKUP($A64,$DA:$EN,10,0)</f>
        <v>1.0495140915243515</v>
      </c>
      <c r="BS64" s="188">
        <f>VLOOKUP($A64,$DA:$EN,9,0)</f>
        <v>1703</v>
      </c>
      <c r="BT64" s="189">
        <f>VLOOKUP($A64,$DA:$EN,24,0)</f>
        <v>828039</v>
      </c>
      <c r="BU64" s="489">
        <v>0</v>
      </c>
      <c r="BV64" s="485">
        <f>BU64*BT64*BS64*12</f>
        <v>0</v>
      </c>
      <c r="BW64" s="461">
        <f>VLOOKUP($A64,$DA:$EN,13,0)</f>
        <v>1.0645780915243515</v>
      </c>
      <c r="BX64" s="188">
        <f>VLOOKUP($A64,$DA:$EN,12,0)</f>
        <v>1810</v>
      </c>
      <c r="BY64" s="189">
        <f>VLOOKUP($A64,$DA:$EN,24,0)</f>
        <v>828039</v>
      </c>
      <c r="BZ64" s="489">
        <v>0</v>
      </c>
      <c r="CA64" s="485">
        <f>BZ64*BY64*BX64*12</f>
        <v>0</v>
      </c>
      <c r="CB64" s="461">
        <f>VLOOKUP($A64,$DA:$EN,7,0)</f>
        <v>1.0344500915243515</v>
      </c>
      <c r="CC64" s="188">
        <f>VLOOKUP($A64,$DA:$EN,6,0)</f>
        <v>1601</v>
      </c>
      <c r="CD64" s="189">
        <f>VLOOKUP($A64,$DA:$EN,24,0)</f>
        <v>828039</v>
      </c>
      <c r="CE64" s="482">
        <f>(CF64+CF67)/(CD64*CC64*12)</f>
        <v>3.7251986026273767E-3</v>
      </c>
      <c r="CF64" s="486">
        <f>CF60-CF61-CF62-CF63-CF65-CF66-CF67</f>
        <v>54966520.818015479</v>
      </c>
      <c r="CG64" s="461">
        <f>VLOOKUP($A64,$DA:$EN,10,0)</f>
        <v>1.0495140915243515</v>
      </c>
      <c r="CH64" s="188">
        <f>VLOOKUP($A64,$DA:$EN,9,0)</f>
        <v>1703</v>
      </c>
      <c r="CI64" s="189">
        <f>VLOOKUP($A64,$DA:$EN,24,0)</f>
        <v>828039</v>
      </c>
      <c r="CJ64" s="482">
        <f>(CK64+CK67)/(CI64*CH64*12)</f>
        <v>2.7897965031631177E-3</v>
      </c>
      <c r="CK64" s="486">
        <f>CK60-CK61-CK62-CK63-CK65-CK66-CK67</f>
        <v>42913391.194831543</v>
      </c>
      <c r="CL64" s="461">
        <f>VLOOKUP($A64,$DA:$EN,13,0)</f>
        <v>1.0645780915243515</v>
      </c>
      <c r="CM64" s="188">
        <f>VLOOKUP($A64,$DA:$EN,12,0)</f>
        <v>1810</v>
      </c>
      <c r="CN64" s="189">
        <f>VLOOKUP($A64,$DA:$EN,24,0)</f>
        <v>828039</v>
      </c>
      <c r="CO64" s="482">
        <f>(CP64+CP67)/(CN64*CM64*12)</f>
        <v>1.9274244886188633E-3</v>
      </c>
      <c r="CP64" s="486">
        <f>CP60-CP61-CP62-CP63-CP65-CP66-CP67</f>
        <v>30369741.841439839</v>
      </c>
      <c r="DA64" s="1171" t="s">
        <v>205</v>
      </c>
      <c r="DB64" s="125">
        <f>DB63</f>
        <v>544795917.54000008</v>
      </c>
      <c r="DC64" s="125">
        <f>DC63</f>
        <v>3879514725.29</v>
      </c>
      <c r="DD64" s="125">
        <f>DD63*0.029</f>
        <v>139350341.31338</v>
      </c>
      <c r="DE64" s="125">
        <f>DE63*0.25</f>
        <v>624006788.11249995</v>
      </c>
      <c r="DF64" s="125">
        <f>DF63</f>
        <v>23607393.780000001</v>
      </c>
      <c r="DG64" s="125">
        <f>DG63*0.8</f>
        <v>1645227975.5679998</v>
      </c>
      <c r="DH64" s="125">
        <f>SUM(DB64:DG64)</f>
        <v>6856503141.6038799</v>
      </c>
      <c r="DI64" s="136"/>
      <c r="DJ64" s="136"/>
      <c r="DK64" s="136"/>
      <c r="DL64" s="136"/>
      <c r="DM64" s="136"/>
      <c r="DN64" s="136"/>
      <c r="DO64" s="136"/>
      <c r="EF64" s="131"/>
      <c r="EG64" s="131"/>
      <c r="EH64" s="131"/>
      <c r="EI64" s="131"/>
    </row>
    <row r="65" spans="1:141" ht="31.5" outlineLevel="1" x14ac:dyDescent="0.25">
      <c r="A65" s="174">
        <f>A69</f>
        <v>2028</v>
      </c>
      <c r="B65" s="175" t="str">
        <f t="shared" si="38"/>
        <v>Pensijas daļa pakalpojuma finansēšanai - par aprūpi mājās</v>
      </c>
      <c r="C65" s="175" t="str">
        <f t="shared" si="38"/>
        <v>85% no piešķirtās vecuma pensijas apmēra</v>
      </c>
      <c r="D65" s="176" t="str">
        <f t="shared" si="23"/>
        <v>Klienta maksājums par ISA pakalpojumiem dzīves vietā</v>
      </c>
      <c r="E65" s="461">
        <f>VLOOKUP($A65,$DA:$EN,7,0)</f>
        <v>1.0344500915243515</v>
      </c>
      <c r="F65" s="195">
        <f>F55*E65</f>
        <v>255.59677116830252</v>
      </c>
      <c r="G65" s="189">
        <f>VLOOKUP($A65,$DA:$EN,31,0)</f>
        <v>17468</v>
      </c>
      <c r="H65" s="483">
        <v>0.85</v>
      </c>
      <c r="I65" s="485">
        <f>F65*G65*12</f>
        <v>53577172.785214901</v>
      </c>
      <c r="J65" s="461">
        <f>VLOOKUP($A65,$DA:$EN,10,0)</f>
        <v>1.0495140915243515</v>
      </c>
      <c r="K65" s="195">
        <f>K55*J65</f>
        <v>272.94855789672789</v>
      </c>
      <c r="L65" s="189">
        <f>VLOOKUP($A65,$DA:$EN,31,0)</f>
        <v>17468</v>
      </c>
      <c r="M65" s="483">
        <v>0.85</v>
      </c>
      <c r="N65" s="485">
        <f>K65*L65*12</f>
        <v>57214384.912080511</v>
      </c>
      <c r="O65" s="461">
        <f>VLOOKUP($A65,$DA:$EN,13,0)</f>
        <v>1.0645780915243515</v>
      </c>
      <c r="P65" s="195">
        <f>P55*O65</f>
        <v>291.19017452386447</v>
      </c>
      <c r="Q65" s="189">
        <f>VLOOKUP($A65,$DA:$EN,31,0)</f>
        <v>17468</v>
      </c>
      <c r="R65" s="483">
        <v>0.85</v>
      </c>
      <c r="S65" s="485">
        <f>P65*Q65*12</f>
        <v>61038119.622994378</v>
      </c>
      <c r="T65" s="461">
        <f>VLOOKUP($A65,$DA:$EN,7,0)</f>
        <v>1.0344500915243515</v>
      </c>
      <c r="U65" s="195">
        <f>U55*T65</f>
        <v>255.59677116830252</v>
      </c>
      <c r="V65" s="189">
        <f>VLOOKUP($A65,$DA:$EN,31,0)</f>
        <v>17468</v>
      </c>
      <c r="W65" s="483">
        <v>0.85</v>
      </c>
      <c r="X65" s="485">
        <f>U65*V65*12</f>
        <v>53577172.785214901</v>
      </c>
      <c r="Y65" s="461">
        <f>VLOOKUP($A65,$DA:$EN,10,0)</f>
        <v>1.0495140915243515</v>
      </c>
      <c r="Z65" s="195">
        <f>Z55*Y65</f>
        <v>272.94855789672789</v>
      </c>
      <c r="AA65" s="189">
        <f>VLOOKUP($A65,$DA:$EN,31,0)</f>
        <v>17468</v>
      </c>
      <c r="AB65" s="483">
        <v>0.85</v>
      </c>
      <c r="AC65" s="485">
        <f>Z65*AA65*12</f>
        <v>57214384.912080511</v>
      </c>
      <c r="AD65" s="461">
        <f>VLOOKUP($A65,$DA:$EN,13,0)</f>
        <v>1.0645780915243515</v>
      </c>
      <c r="AE65" s="195">
        <f>AE55*AD65</f>
        <v>291.19017452386447</v>
      </c>
      <c r="AF65" s="189">
        <f>VLOOKUP($A65,$DA:$EN,31,0)</f>
        <v>17468</v>
      </c>
      <c r="AG65" s="483">
        <v>0.85</v>
      </c>
      <c r="AH65" s="485">
        <f>AE65*AF65*12</f>
        <v>61038119.622994378</v>
      </c>
      <c r="AI65" s="461">
        <f>VLOOKUP($A65,$DA:$EN,7,0)</f>
        <v>1.0344500915243515</v>
      </c>
      <c r="AJ65" s="195">
        <f>AJ55*AI65</f>
        <v>255.59677116830252</v>
      </c>
      <c r="AK65" s="189">
        <f>VLOOKUP($A65,$DA:$EN,31,0)</f>
        <v>17468</v>
      </c>
      <c r="AL65" s="483">
        <v>0.85</v>
      </c>
      <c r="AM65" s="485">
        <f>AJ65*AK65*12</f>
        <v>53577172.785214901</v>
      </c>
      <c r="AN65" s="506">
        <f>VLOOKUP($A65,$DA:$EN,10,0)</f>
        <v>1.0495140915243515</v>
      </c>
      <c r="AO65" s="195">
        <f>AO55*AN65</f>
        <v>272.94855789672789</v>
      </c>
      <c r="AP65" s="189">
        <f>VLOOKUP($A65,$DA:$EN,31,0)</f>
        <v>17468</v>
      </c>
      <c r="AQ65" s="483">
        <v>0.85</v>
      </c>
      <c r="AR65" s="485">
        <f>AO65*AP65*12</f>
        <v>57214384.912080511</v>
      </c>
      <c r="AS65" s="461">
        <f>VLOOKUP($A65,$DA:$EN,13,0)</f>
        <v>1.0645780915243515</v>
      </c>
      <c r="AT65" s="195">
        <f>AT55*AS65</f>
        <v>291.19017452386447</v>
      </c>
      <c r="AU65" s="189">
        <f>VLOOKUP($A65,$DA:$EN,31,0)</f>
        <v>17468</v>
      </c>
      <c r="AV65" s="483">
        <v>0.85</v>
      </c>
      <c r="AW65" s="485">
        <f>AT65*AU65*12</f>
        <v>61038119.622994378</v>
      </c>
      <c r="AX65" s="461">
        <f>VLOOKUP($A65,$DA:$EN,7,0)</f>
        <v>1.0344500915243515</v>
      </c>
      <c r="AY65" s="195">
        <f>AY55*AX65</f>
        <v>255.59677116830252</v>
      </c>
      <c r="AZ65" s="189">
        <f>VLOOKUP($A65,$DA:$EN,31,0)</f>
        <v>17468</v>
      </c>
      <c r="BA65" s="483">
        <v>0.85</v>
      </c>
      <c r="BB65" s="485">
        <f>AY65*AZ65*12</f>
        <v>53577172.785214901</v>
      </c>
      <c r="BC65" s="493">
        <f>VLOOKUP($A65,$DA:$EN,10,0)</f>
        <v>1.0495140915243515</v>
      </c>
      <c r="BD65" s="195">
        <f>BD55*BC65</f>
        <v>272.94855789672789</v>
      </c>
      <c r="BE65" s="189">
        <f>VLOOKUP($A65,$DA:$EN,31,0)</f>
        <v>17468</v>
      </c>
      <c r="BF65" s="483">
        <v>0.85</v>
      </c>
      <c r="BG65" s="485">
        <f>BD65*BE65*12</f>
        <v>57214384.912080511</v>
      </c>
      <c r="BH65" s="461">
        <f>VLOOKUP($A65,$DA:$EN,13,0)</f>
        <v>1.0645780915243515</v>
      </c>
      <c r="BI65" s="195">
        <f>BI55*BH65</f>
        <v>291.19017452386447</v>
      </c>
      <c r="BJ65" s="189">
        <f>VLOOKUP($A65,$DA:$EN,31,0)</f>
        <v>17468</v>
      </c>
      <c r="BK65" s="483">
        <v>0.85</v>
      </c>
      <c r="BL65" s="485">
        <f>BI65*BJ65*12</f>
        <v>61038119.622994378</v>
      </c>
      <c r="BM65" s="461">
        <f>VLOOKUP($A65,$DA:$EN,7,0)</f>
        <v>1.0344500915243515</v>
      </c>
      <c r="BN65" s="195">
        <f>BN55*BM65</f>
        <v>255.59677116830252</v>
      </c>
      <c r="BO65" s="189">
        <f>VLOOKUP($A65,$DA:$EN,31,0)</f>
        <v>17468</v>
      </c>
      <c r="BP65" s="483">
        <v>0.85</v>
      </c>
      <c r="BQ65" s="485">
        <f>BN65*BO65*12</f>
        <v>53577172.785214901</v>
      </c>
      <c r="BR65" s="461">
        <f>VLOOKUP($A65,$DA:$EN,10,0)</f>
        <v>1.0495140915243515</v>
      </c>
      <c r="BS65" s="195">
        <f>BS55*BR65</f>
        <v>272.94855789672789</v>
      </c>
      <c r="BT65" s="189">
        <f>VLOOKUP($A65,$DA:$EN,31,0)</f>
        <v>17468</v>
      </c>
      <c r="BU65" s="483">
        <v>0.85</v>
      </c>
      <c r="BV65" s="485">
        <f>BS65*BT65*12</f>
        <v>57214384.912080511</v>
      </c>
      <c r="BW65" s="461">
        <f>VLOOKUP($A65,$DA:$EN,13,0)</f>
        <v>1.0645780915243515</v>
      </c>
      <c r="BX65" s="195">
        <f>BX55*BW65</f>
        <v>291.19017452386447</v>
      </c>
      <c r="BY65" s="189">
        <f>VLOOKUP($A65,$DA:$EN,31,0)</f>
        <v>17468</v>
      </c>
      <c r="BZ65" s="483">
        <v>0.85</v>
      </c>
      <c r="CA65" s="485">
        <f>BX65*BY65*12</f>
        <v>61038119.622994378</v>
      </c>
      <c r="CB65" s="461">
        <f>VLOOKUP($A65,$DA:$EN,7,0)</f>
        <v>1.0344500915243515</v>
      </c>
      <c r="CC65" s="195">
        <f>CC55*CB65</f>
        <v>255.59677116830252</v>
      </c>
      <c r="CD65" s="189">
        <f>VLOOKUP($A65,$DA:$EN,31,0)</f>
        <v>17468</v>
      </c>
      <c r="CE65" s="483">
        <v>0.85</v>
      </c>
      <c r="CF65" s="485">
        <f>CC65*CD65*12</f>
        <v>53577172.785214901</v>
      </c>
      <c r="CG65" s="461">
        <f>VLOOKUP($A65,$DA:$EN,10,0)</f>
        <v>1.0495140915243515</v>
      </c>
      <c r="CH65" s="195">
        <f>CH55*CG65</f>
        <v>272.94855789672789</v>
      </c>
      <c r="CI65" s="189">
        <f>VLOOKUP($A65,$DA:$EN,31,0)</f>
        <v>17468</v>
      </c>
      <c r="CJ65" s="483">
        <v>0.85</v>
      </c>
      <c r="CK65" s="485">
        <f>CH65*CI65*12</f>
        <v>57214384.912080511</v>
      </c>
      <c r="CL65" s="461">
        <f>VLOOKUP($A65,$DA:$EN,13,0)</f>
        <v>1.0645780915243515</v>
      </c>
      <c r="CM65" s="195">
        <f>CM55*CL65</f>
        <v>291.19017452386447</v>
      </c>
      <c r="CN65" s="189">
        <f>VLOOKUP($A65,$DA:$EN,31,0)</f>
        <v>17468</v>
      </c>
      <c r="CO65" s="483">
        <v>0.85</v>
      </c>
      <c r="CP65" s="485">
        <f>CM65*CN65*12</f>
        <v>61038119.622994378</v>
      </c>
      <c r="DA65" s="1171" t="s">
        <v>206</v>
      </c>
      <c r="DB65" s="125"/>
      <c r="DC65" s="125"/>
      <c r="DD65" s="235"/>
      <c r="DE65" s="125">
        <f>DE63*0.75</f>
        <v>1872020364.3374999</v>
      </c>
      <c r="DF65" s="125"/>
      <c r="DG65" s="125">
        <f>DG63*0.2</f>
        <v>411306993.89199996</v>
      </c>
      <c r="DH65" s="125">
        <f>SUM(DB65:DG65)</f>
        <v>2283327358.2294998</v>
      </c>
      <c r="DI65" s="136"/>
      <c r="DJ65" s="136"/>
      <c r="DK65" s="136"/>
      <c r="DL65" s="136"/>
      <c r="DM65" s="136"/>
      <c r="DN65" s="136"/>
      <c r="DO65" s="136"/>
      <c r="EF65" s="131"/>
      <c r="EG65" s="131"/>
      <c r="EH65" s="131"/>
      <c r="EI65" s="131"/>
      <c r="EJ65" s="131"/>
      <c r="EK65" s="131"/>
    </row>
    <row r="66" spans="1:141" ht="47.25" outlineLevel="1" x14ac:dyDescent="0.25">
      <c r="A66" s="174">
        <f>A65</f>
        <v>2028</v>
      </c>
      <c r="B66" s="175" t="str">
        <f t="shared" si="38"/>
        <v>Pensijas daļa pakalpojuma finansēšanai - par uzturēšanos SAC</v>
      </c>
      <c r="C66" s="175" t="str">
        <f t="shared" si="38"/>
        <v>85% no piešķirtās vecuma pensijas apmēra</v>
      </c>
      <c r="D66" s="176" t="str">
        <f t="shared" si="23"/>
        <v>Klienta maksājums par ISA pakalpojumiem SAC</v>
      </c>
      <c r="E66" s="461">
        <f>VLOOKUP($A66,$DA:$EN,7,0)</f>
        <v>1.0344500915243515</v>
      </c>
      <c r="F66" s="195">
        <f>F56*E66</f>
        <v>396.18794180332071</v>
      </c>
      <c r="G66" s="189">
        <f>VLOOKUP($A66,$DA:$EN,34,0)</f>
        <v>11288</v>
      </c>
      <c r="H66" s="483">
        <v>0.85</v>
      </c>
      <c r="I66" s="485">
        <f>F66*G66*12</f>
        <v>53666033.844910607</v>
      </c>
      <c r="J66" s="461">
        <f>VLOOKUP($A66,$DA:$EN,10,0)</f>
        <v>1.0495140915243515</v>
      </c>
      <c r="K66" s="195">
        <f>K56*J66</f>
        <v>423.08409013540722</v>
      </c>
      <c r="L66" s="189">
        <f>VLOOKUP($A66,$DA:$EN,34,0)</f>
        <v>11288</v>
      </c>
      <c r="M66" s="483">
        <v>0.85</v>
      </c>
      <c r="N66" s="485">
        <f>K66*L66*12</f>
        <v>57309278.51338172</v>
      </c>
      <c r="O66" s="461">
        <f>VLOOKUP($A66,$DA:$EN,13,0)</f>
        <v>1.0645780915243515</v>
      </c>
      <c r="P66" s="195">
        <f>P56*O66</f>
        <v>451.3595198821767</v>
      </c>
      <c r="Q66" s="189">
        <f>VLOOKUP($A66,$DA:$EN,34,0)</f>
        <v>11288</v>
      </c>
      <c r="R66" s="483">
        <v>0.85</v>
      </c>
      <c r="S66" s="485">
        <f>P66*Q66*12</f>
        <v>61139355.125160128</v>
      </c>
      <c r="T66" s="461">
        <f>VLOOKUP($A66,$DA:$EN,7,0)</f>
        <v>1.0344500915243515</v>
      </c>
      <c r="U66" s="195">
        <f>U56*T66</f>
        <v>396.18794180332071</v>
      </c>
      <c r="V66" s="189">
        <f>VLOOKUP($A66,$DA:$EN,34,0)</f>
        <v>11288</v>
      </c>
      <c r="W66" s="483">
        <v>0.85</v>
      </c>
      <c r="X66" s="485">
        <f>U66*V66*12</f>
        <v>53666033.844910607</v>
      </c>
      <c r="Y66" s="461">
        <f>VLOOKUP($A66,$DA:$EN,10,0)</f>
        <v>1.0495140915243515</v>
      </c>
      <c r="Z66" s="195">
        <f>Z56*Y66</f>
        <v>423.08409013540722</v>
      </c>
      <c r="AA66" s="189">
        <f>VLOOKUP($A66,$DA:$EN,34,0)</f>
        <v>11288</v>
      </c>
      <c r="AB66" s="483">
        <v>0.85</v>
      </c>
      <c r="AC66" s="485">
        <f>Z66*AA66*12</f>
        <v>57309278.51338172</v>
      </c>
      <c r="AD66" s="461">
        <f>VLOOKUP($A66,$DA:$EN,13,0)</f>
        <v>1.0645780915243515</v>
      </c>
      <c r="AE66" s="195">
        <f>AE56*AD66</f>
        <v>451.3595198821767</v>
      </c>
      <c r="AF66" s="189">
        <f>VLOOKUP($A66,$DA:$EN,34,0)</f>
        <v>11288</v>
      </c>
      <c r="AG66" s="483">
        <v>0.85</v>
      </c>
      <c r="AH66" s="485">
        <f>AE66*AF66*12</f>
        <v>61139355.125160128</v>
      </c>
      <c r="AI66" s="461">
        <f>VLOOKUP($A66,$DA:$EN,7,0)</f>
        <v>1.0344500915243515</v>
      </c>
      <c r="AJ66" s="195">
        <f>AJ56*AI66</f>
        <v>396.18794180332071</v>
      </c>
      <c r="AK66" s="189">
        <f>VLOOKUP($A66,$DA:$EN,34,0)</f>
        <v>11288</v>
      </c>
      <c r="AL66" s="483">
        <v>0.85</v>
      </c>
      <c r="AM66" s="485">
        <f>AJ66*AK66*12</f>
        <v>53666033.844910607</v>
      </c>
      <c r="AN66" s="506">
        <f>VLOOKUP($A66,$DA:$EN,10,0)</f>
        <v>1.0495140915243515</v>
      </c>
      <c r="AO66" s="195">
        <f>AO56*AN66</f>
        <v>423.08409013540722</v>
      </c>
      <c r="AP66" s="189">
        <f>VLOOKUP($A66,$DA:$EN,34,0)</f>
        <v>11288</v>
      </c>
      <c r="AQ66" s="483">
        <v>0.85</v>
      </c>
      <c r="AR66" s="485">
        <f>AO66*AP66*12</f>
        <v>57309278.51338172</v>
      </c>
      <c r="AS66" s="461">
        <f>VLOOKUP($A66,$DA:$EN,13,0)</f>
        <v>1.0645780915243515</v>
      </c>
      <c r="AT66" s="195">
        <f>AT56*AS66</f>
        <v>451.3595198821767</v>
      </c>
      <c r="AU66" s="189">
        <f>VLOOKUP($A66,$DA:$EN,34,0)</f>
        <v>11288</v>
      </c>
      <c r="AV66" s="483">
        <v>0.85</v>
      </c>
      <c r="AW66" s="485">
        <f>AT66*AU66*12</f>
        <v>61139355.125160128</v>
      </c>
      <c r="AX66" s="461">
        <f>VLOOKUP($A66,$DA:$EN,7,0)</f>
        <v>1.0344500915243515</v>
      </c>
      <c r="AY66" s="195">
        <f>AY56*AX66</f>
        <v>396.18794180332071</v>
      </c>
      <c r="AZ66" s="189">
        <f>VLOOKUP($A66,$DA:$EN,34,0)</f>
        <v>11288</v>
      </c>
      <c r="BA66" s="483">
        <v>0.85</v>
      </c>
      <c r="BB66" s="485">
        <f>AY66*AZ66*12</f>
        <v>53666033.844910607</v>
      </c>
      <c r="BC66" s="493">
        <f>VLOOKUP($A66,$DA:$EN,10,0)</f>
        <v>1.0495140915243515</v>
      </c>
      <c r="BD66" s="195">
        <f>BD56*BC66</f>
        <v>423.08409013540722</v>
      </c>
      <c r="BE66" s="189">
        <f>VLOOKUP($A66,$DA:$EN,34,0)</f>
        <v>11288</v>
      </c>
      <c r="BF66" s="483">
        <v>0.85</v>
      </c>
      <c r="BG66" s="485">
        <f>BD66*BE66*12</f>
        <v>57309278.51338172</v>
      </c>
      <c r="BH66" s="461">
        <f>VLOOKUP($A66,$DA:$EN,13,0)</f>
        <v>1.0645780915243515</v>
      </c>
      <c r="BI66" s="195">
        <f>BI56*BH66</f>
        <v>451.3595198821767</v>
      </c>
      <c r="BJ66" s="189">
        <f>VLOOKUP($A66,$DA:$EN,34,0)</f>
        <v>11288</v>
      </c>
      <c r="BK66" s="483">
        <v>0.85</v>
      </c>
      <c r="BL66" s="485">
        <f>BI66*BJ66*12</f>
        <v>61139355.125160128</v>
      </c>
      <c r="BM66" s="461">
        <f>VLOOKUP($A66,$DA:$EN,7,0)</f>
        <v>1.0344500915243515</v>
      </c>
      <c r="BN66" s="195">
        <f>BN56*BM66</f>
        <v>396.18794180332071</v>
      </c>
      <c r="BO66" s="189">
        <f>VLOOKUP($A66,$DA:$EN,34,0)</f>
        <v>11288</v>
      </c>
      <c r="BP66" s="483">
        <v>0.85</v>
      </c>
      <c r="BQ66" s="485">
        <f>BN66*BO66*12</f>
        <v>53666033.844910607</v>
      </c>
      <c r="BR66" s="461">
        <f>VLOOKUP($A66,$DA:$EN,10,0)</f>
        <v>1.0495140915243515</v>
      </c>
      <c r="BS66" s="195">
        <f>BS56*BR66</f>
        <v>423.08409013540722</v>
      </c>
      <c r="BT66" s="189">
        <f>VLOOKUP($A66,$DA:$EN,34,0)</f>
        <v>11288</v>
      </c>
      <c r="BU66" s="483">
        <v>0.85</v>
      </c>
      <c r="BV66" s="485">
        <f>BS66*BT66*12</f>
        <v>57309278.51338172</v>
      </c>
      <c r="BW66" s="461">
        <f>VLOOKUP($A66,$DA:$EN,13,0)</f>
        <v>1.0645780915243515</v>
      </c>
      <c r="BX66" s="195">
        <f>BX56*BW66</f>
        <v>451.3595198821767</v>
      </c>
      <c r="BY66" s="189">
        <f>VLOOKUP($A66,$DA:$EN,34,0)</f>
        <v>11288</v>
      </c>
      <c r="BZ66" s="483">
        <v>0.85</v>
      </c>
      <c r="CA66" s="485">
        <f>BX66*BY66*12</f>
        <v>61139355.125160128</v>
      </c>
      <c r="CB66" s="461">
        <f>VLOOKUP($A66,$DA:$EN,7,0)</f>
        <v>1.0344500915243515</v>
      </c>
      <c r="CC66" s="195">
        <f>CC56*CB66</f>
        <v>396.18794180332071</v>
      </c>
      <c r="CD66" s="189">
        <f>VLOOKUP($A66,$DA:$EN,34,0)</f>
        <v>11288</v>
      </c>
      <c r="CE66" s="483">
        <v>0.85</v>
      </c>
      <c r="CF66" s="485">
        <f>CC66*CD66*12</f>
        <v>53666033.844910607</v>
      </c>
      <c r="CG66" s="461">
        <f>VLOOKUP($A66,$DA:$EN,10,0)</f>
        <v>1.0495140915243515</v>
      </c>
      <c r="CH66" s="195">
        <f>CH56*CG66</f>
        <v>423.08409013540722</v>
      </c>
      <c r="CI66" s="189">
        <f>VLOOKUP($A66,$DA:$EN,34,0)</f>
        <v>11288</v>
      </c>
      <c r="CJ66" s="483">
        <v>0.85</v>
      </c>
      <c r="CK66" s="485">
        <f>CH66*CI66*12</f>
        <v>57309278.51338172</v>
      </c>
      <c r="CL66" s="461">
        <f>VLOOKUP($A66,$DA:$EN,13,0)</f>
        <v>1.0645780915243515</v>
      </c>
      <c r="CM66" s="195">
        <f>CM56*CL66</f>
        <v>451.3595198821767</v>
      </c>
      <c r="CN66" s="189">
        <f>VLOOKUP($A66,$DA:$EN,34,0)</f>
        <v>11288</v>
      </c>
      <c r="CO66" s="483">
        <v>0.85</v>
      </c>
      <c r="CP66" s="485">
        <f>CM66*CN66*12</f>
        <v>61139355.125160128</v>
      </c>
      <c r="DA66" s="1171" t="s">
        <v>207</v>
      </c>
      <c r="DB66" s="125"/>
      <c r="DC66" s="125"/>
      <c r="DD66" s="125">
        <f>DD63*0.971</f>
        <v>4665833841.90662</v>
      </c>
      <c r="DE66" s="125"/>
      <c r="DF66" s="125"/>
      <c r="DG66" s="125"/>
      <c r="DH66" s="125">
        <f>SUM(DB66:DG66)</f>
        <v>4665833841.90662</v>
      </c>
      <c r="DI66" s="136"/>
      <c r="DJ66" s="136"/>
      <c r="DK66" s="136"/>
      <c r="DL66" s="136"/>
      <c r="DM66" s="136"/>
      <c r="DN66" s="136"/>
      <c r="DO66" s="136"/>
      <c r="EF66" s="131"/>
      <c r="EG66" s="131"/>
      <c r="EH66" s="131"/>
      <c r="EI66" s="131"/>
      <c r="EJ66" s="131"/>
      <c r="EK66" s="131"/>
    </row>
    <row r="67" spans="1:141" ht="32.25" outlineLevel="1" thickBot="1" x14ac:dyDescent="0.3">
      <c r="A67" s="174">
        <f>A66</f>
        <v>2028</v>
      </c>
      <c r="B67" s="197" t="str">
        <f t="shared" si="38"/>
        <v>SAC klientiem paredzētā valsts veselības budžeta daļa - 1.59 % no visām SAC gultu dienām.</v>
      </c>
      <c r="C67" s="198" t="str">
        <f t="shared" si="38"/>
        <v>No VM stacionārās palīdzības budžeta</v>
      </c>
      <c r="D67" s="199" t="str">
        <f t="shared" si="23"/>
        <v>Ilgtermiņa veselības aprūpes komponente</v>
      </c>
      <c r="E67" s="462">
        <f>VLOOKUP($A67,$DA:$EN,14,0)</f>
        <v>1.0179140475926627</v>
      </c>
      <c r="F67" s="200">
        <f>VLOOKUP($A67,$DA:$EN,37,0)</f>
        <v>747.59292016638017</v>
      </c>
      <c r="G67" s="201">
        <f>G66/5</f>
        <v>2257.6</v>
      </c>
      <c r="H67" s="202">
        <v>0</v>
      </c>
      <c r="I67" s="492">
        <f>E67*F67*G67*365*H67</f>
        <v>0</v>
      </c>
      <c r="J67" s="462">
        <f>VLOOKUP($A67,$DA:$EN,15,0)</f>
        <v>1.0257473275926627</v>
      </c>
      <c r="K67" s="200">
        <f>VLOOKUP($A67,$DA:$EN,37,0)</f>
        <v>747.59292016638017</v>
      </c>
      <c r="L67" s="201">
        <f>L66/5</f>
        <v>2257.6</v>
      </c>
      <c r="M67" s="202">
        <v>0</v>
      </c>
      <c r="N67" s="492">
        <f>J67*K67*L67*365*M67</f>
        <v>0</v>
      </c>
      <c r="O67" s="462">
        <f>VLOOKUP($A67,$DA:$EN,16,0)</f>
        <v>1.0335806075926628</v>
      </c>
      <c r="P67" s="200">
        <f>VLOOKUP($A67,$DA:$EN,37,0)</f>
        <v>747.59292016638017</v>
      </c>
      <c r="Q67" s="201">
        <f>Q66/5</f>
        <v>2257.6</v>
      </c>
      <c r="R67" s="202">
        <v>0</v>
      </c>
      <c r="S67" s="492">
        <f>O67*P67*Q67*365*R67</f>
        <v>0</v>
      </c>
      <c r="T67" s="462">
        <f>VLOOKUP($A67,$DA:$EN,14,0)</f>
        <v>1.0179140475926627</v>
      </c>
      <c r="U67" s="200">
        <f>VLOOKUP($A67,$DA:$EN,37,0)</f>
        <v>747.59292016638017</v>
      </c>
      <c r="V67" s="201">
        <f>V66/5</f>
        <v>2257.6</v>
      </c>
      <c r="W67" s="202">
        <v>0</v>
      </c>
      <c r="X67" s="492">
        <f>T67*U67*V67*365*W67</f>
        <v>0</v>
      </c>
      <c r="Y67" s="462">
        <f>VLOOKUP($A67,$DA:$EN,15,0)</f>
        <v>1.0257473275926627</v>
      </c>
      <c r="Z67" s="200">
        <f>VLOOKUP($A67,$DA:$EN,37,0)</f>
        <v>747.59292016638017</v>
      </c>
      <c r="AA67" s="201">
        <f>AA66/5</f>
        <v>2257.6</v>
      </c>
      <c r="AB67" s="202">
        <v>0</v>
      </c>
      <c r="AC67" s="492">
        <f>Y67*Z67*AA67*365*AB67</f>
        <v>0</v>
      </c>
      <c r="AD67" s="462">
        <f>VLOOKUP($A67,$DA:$EN,16,0)</f>
        <v>1.0335806075926628</v>
      </c>
      <c r="AE67" s="200">
        <f>VLOOKUP($A67,$DA:$EN,37,0)</f>
        <v>747.59292016638017</v>
      </c>
      <c r="AF67" s="201">
        <f>AF66/5</f>
        <v>2257.6</v>
      </c>
      <c r="AG67" s="202">
        <v>0</v>
      </c>
      <c r="AH67" s="492">
        <f>AD67*AE67*AF67*365*AG67</f>
        <v>0</v>
      </c>
      <c r="AI67" s="462">
        <f>VLOOKUP($A67,$DA:$EN,14,0)</f>
        <v>1.0179140475926627</v>
      </c>
      <c r="AJ67" s="200">
        <f>VLOOKUP($A67,$DA:$EN,37,0)</f>
        <v>747.59292016638017</v>
      </c>
      <c r="AK67" s="201">
        <f>AK66/5</f>
        <v>2257.6</v>
      </c>
      <c r="AL67" s="202">
        <v>0</v>
      </c>
      <c r="AM67" s="492">
        <f>AI67*AJ67*AK67*365*AL67</f>
        <v>0</v>
      </c>
      <c r="AN67" s="507">
        <f>VLOOKUP($A67,$DA:$EN,15,0)</f>
        <v>1.0257473275926627</v>
      </c>
      <c r="AO67" s="200">
        <f>VLOOKUP($A67,$DA:$EN,37,0)</f>
        <v>747.59292016638017</v>
      </c>
      <c r="AP67" s="201">
        <f>AP66/5</f>
        <v>2257.6</v>
      </c>
      <c r="AQ67" s="202">
        <v>0</v>
      </c>
      <c r="AR67" s="492">
        <f>AN67*AO67*AP67*365*AQ67</f>
        <v>0</v>
      </c>
      <c r="AS67" s="462">
        <f>VLOOKUP($A67,$DA:$EN,16,0)</f>
        <v>1.0335806075926628</v>
      </c>
      <c r="AT67" s="200">
        <f>VLOOKUP($A67,$DA:$EN,37,0)</f>
        <v>747.59292016638017</v>
      </c>
      <c r="AU67" s="201">
        <f>AU66/5</f>
        <v>2257.6</v>
      </c>
      <c r="AV67" s="202">
        <v>0</v>
      </c>
      <c r="AW67" s="492">
        <f>AS67*AT67*AU67*365*AV67</f>
        <v>0</v>
      </c>
      <c r="AX67" s="462">
        <f>VLOOKUP($A67,$DA:$EN,14,0)</f>
        <v>1.0179140475926627</v>
      </c>
      <c r="AY67" s="200">
        <f>VLOOKUP($A67,$DA:$EN,37,0)</f>
        <v>747.59292016638017</v>
      </c>
      <c r="AZ67" s="201">
        <f>AZ66/5</f>
        <v>2257.6</v>
      </c>
      <c r="BA67" s="202">
        <v>0</v>
      </c>
      <c r="BB67" s="492">
        <f>AX67*AY67*AZ67*365*BA67</f>
        <v>0</v>
      </c>
      <c r="BC67" s="494">
        <f>VLOOKUP($A67,$DA:$EN,15,0)</f>
        <v>1.0257473275926627</v>
      </c>
      <c r="BD67" s="200">
        <f>VLOOKUP($A67,$DA:$EN,37,0)</f>
        <v>747.59292016638017</v>
      </c>
      <c r="BE67" s="201">
        <f>BE66/5</f>
        <v>2257.6</v>
      </c>
      <c r="BF67" s="202">
        <v>0</v>
      </c>
      <c r="BG67" s="492">
        <f>BC67*BD67*BE67*365*BF67</f>
        <v>0</v>
      </c>
      <c r="BH67" s="462">
        <f>VLOOKUP($A67,$DA:$EN,16,0)</f>
        <v>1.0335806075926628</v>
      </c>
      <c r="BI67" s="200">
        <f>VLOOKUP($A67,$DA:$EN,37,0)</f>
        <v>747.59292016638017</v>
      </c>
      <c r="BJ67" s="201">
        <f>BJ66/5</f>
        <v>2257.6</v>
      </c>
      <c r="BK67" s="202">
        <v>0</v>
      </c>
      <c r="BL67" s="492">
        <f>BH67*BI67*BJ67*365*BK67</f>
        <v>0</v>
      </c>
      <c r="BM67" s="462">
        <f>VLOOKUP($A67,$DA:$EN,14,0)</f>
        <v>1.0179140475926627</v>
      </c>
      <c r="BN67" s="200">
        <f>VLOOKUP($A67,$DA:$EN,37,0)</f>
        <v>747.59292016638017</v>
      </c>
      <c r="BO67" s="201">
        <f>BO66/5</f>
        <v>2257.6</v>
      </c>
      <c r="BP67" s="202">
        <v>0</v>
      </c>
      <c r="BQ67" s="492">
        <f>BM67*BN67*BO67*365*BP67</f>
        <v>0</v>
      </c>
      <c r="BR67" s="462">
        <f>VLOOKUP($A67,$DA:$EN,15,0)</f>
        <v>1.0257473275926627</v>
      </c>
      <c r="BS67" s="200">
        <f>VLOOKUP($A67,$DA:$EN,37,0)</f>
        <v>747.59292016638017</v>
      </c>
      <c r="BT67" s="201">
        <f>BT66/5</f>
        <v>2257.6</v>
      </c>
      <c r="BU67" s="202">
        <v>0</v>
      </c>
      <c r="BV67" s="492">
        <f>BR67*BS67*BT67*365*BU67</f>
        <v>0</v>
      </c>
      <c r="BW67" s="462">
        <f>VLOOKUP($A67,$DA:$EN,16,0)</f>
        <v>1.0335806075926628</v>
      </c>
      <c r="BX67" s="200">
        <f>VLOOKUP($A67,$DA:$EN,37,0)</f>
        <v>747.59292016638017</v>
      </c>
      <c r="BY67" s="201">
        <f>BY66/5</f>
        <v>2257.6</v>
      </c>
      <c r="BZ67" s="202">
        <v>0</v>
      </c>
      <c r="CA67" s="492">
        <f>BW67*BX67*BY67*365*BZ67</f>
        <v>0</v>
      </c>
      <c r="CB67" s="462">
        <f>VLOOKUP($A67,$DA:$EN,14,0)</f>
        <v>1.0179140475926627</v>
      </c>
      <c r="CC67" s="200">
        <f>VLOOKUP($A67,$DA:$EN,37,0)</f>
        <v>747.59292016638017</v>
      </c>
      <c r="CD67" s="201">
        <f>CD66/2</f>
        <v>5644</v>
      </c>
      <c r="CE67" s="204">
        <v>1</v>
      </c>
      <c r="CF67" s="487">
        <f>CB67*CC67*CD67*CE67</f>
        <v>4295001.232535799</v>
      </c>
      <c r="CG67" s="462">
        <f>VLOOKUP($A67,$DA:$EN,14,0)</f>
        <v>1.0179140475926627</v>
      </c>
      <c r="CH67" s="200">
        <f>VLOOKUP($A67,$DA:$EN,37,0)</f>
        <v>747.59292016638017</v>
      </c>
      <c r="CI67" s="201">
        <f>CI66/2</f>
        <v>5644</v>
      </c>
      <c r="CJ67" s="204">
        <v>1</v>
      </c>
      <c r="CK67" s="487">
        <f>CG67*CH67*CI67*CJ67</f>
        <v>4295001.232535799</v>
      </c>
      <c r="CL67" s="462">
        <f>VLOOKUP($A67,$DA:$EN,14,0)</f>
        <v>1.0179140475926627</v>
      </c>
      <c r="CM67" s="200">
        <f>VLOOKUP($A67,$DA:$EN,37,0)</f>
        <v>747.59292016638017</v>
      </c>
      <c r="CN67" s="201">
        <f>CN66/2</f>
        <v>5644</v>
      </c>
      <c r="CO67" s="204">
        <v>1</v>
      </c>
      <c r="CP67" s="487">
        <f>CL67*CM67*CN67*CO67</f>
        <v>4295001.232535799</v>
      </c>
      <c r="DD67" s="133"/>
      <c r="DI67" s="136"/>
      <c r="DJ67" s="136"/>
      <c r="DK67" s="136"/>
      <c r="DL67" s="136"/>
      <c r="DM67" s="136"/>
      <c r="DN67" s="136"/>
      <c r="DO67" s="136"/>
      <c r="DP67" s="131"/>
      <c r="DQ67" s="131"/>
      <c r="DR67" s="131"/>
      <c r="DS67" s="131"/>
      <c r="DT67" s="131"/>
      <c r="DU67" s="131"/>
      <c r="DV67" s="131"/>
      <c r="DW67" s="131"/>
      <c r="DX67" s="131"/>
      <c r="DY67" s="137"/>
      <c r="DZ67" s="131"/>
      <c r="EA67" s="131"/>
      <c r="EB67" s="236"/>
      <c r="ED67" s="236"/>
      <c r="EE67" s="131"/>
      <c r="EF67" s="131"/>
      <c r="EG67" s="131"/>
      <c r="EH67" s="131"/>
      <c r="EI67" s="131"/>
      <c r="EJ67" s="131"/>
      <c r="EK67" s="131"/>
    </row>
    <row r="68" spans="1:141" ht="18.75" outlineLevel="1" x14ac:dyDescent="0.25">
      <c r="A68" s="174">
        <f>A64</f>
        <v>2028</v>
      </c>
      <c r="B68" s="206" t="str">
        <f t="shared" si="38"/>
        <v>Papildus servisu nodrošināšanai</v>
      </c>
      <c r="C68" s="206" t="str">
        <f t="shared" si="38"/>
        <v>Brīvprātīgās iemaksas (apdrošināšana)</v>
      </c>
      <c r="D68" s="207" t="str">
        <f t="shared" si="23"/>
        <v>Personas brīvprātīgā apdrošināšana</v>
      </c>
      <c r="E68" s="463">
        <f>VLOOKUP($A68,$DA:$EN,7,0)</f>
        <v>1.0344500915243515</v>
      </c>
      <c r="F68" s="208">
        <f>VLOOKUP($A64,$DA:$EN,6,0)</f>
        <v>1601</v>
      </c>
      <c r="G68" s="209">
        <f>0.02*(VLOOKUP($A64,$DA:$EN,24,0)+VLOOKUP($A64,$DA:$EN,26,0))</f>
        <v>27397.122000000003</v>
      </c>
      <c r="H68" s="1125">
        <f>H58</f>
        <v>2E-3</v>
      </c>
      <c r="I68" s="210">
        <f>H68*G68*F68*12</f>
        <v>1052707.0157280001</v>
      </c>
      <c r="J68" s="468">
        <f>VLOOKUP($A68,$DA:$EN,10,0)</f>
        <v>1.0495140915243515</v>
      </c>
      <c r="K68" s="208">
        <f>VLOOKUP($A64,$DA:$EN,9,0)</f>
        <v>1703</v>
      </c>
      <c r="L68" s="209">
        <f>0.02*(VLOOKUP($A64,$DA:$EN,24,0)+VLOOKUP($A64,$DA:$EN,26,0))</f>
        <v>27397.122000000003</v>
      </c>
      <c r="M68" s="1125">
        <f>H68</f>
        <v>2E-3</v>
      </c>
      <c r="N68" s="210">
        <f>M68*L68*K68*12</f>
        <v>1119775.1703840001</v>
      </c>
      <c r="O68" s="502">
        <f>VLOOKUP($A68,$DA:$EN,13,0)</f>
        <v>1.0645780915243515</v>
      </c>
      <c r="P68" s="208">
        <f>VLOOKUP($A64,$DA:$EN,12,0)</f>
        <v>1810</v>
      </c>
      <c r="Q68" s="209">
        <f>0.02*(VLOOKUP($A64,$DA:$EN,24,0)+VLOOKUP($A64,$DA:$EN,26,0))</f>
        <v>27397.122000000003</v>
      </c>
      <c r="R68" s="1125">
        <f>M68</f>
        <v>2E-3</v>
      </c>
      <c r="S68" s="211">
        <f>R68*Q68*P68*12</f>
        <v>1190130.9796800001</v>
      </c>
      <c r="T68" s="463">
        <f>VLOOKUP($A68,$DA:$EN,7,0)</f>
        <v>1.0344500915243515</v>
      </c>
      <c r="U68" s="208">
        <f>VLOOKUP($A64,$DA:$EN,6,0)</f>
        <v>1601</v>
      </c>
      <c r="V68" s="209">
        <f>0.02*(VLOOKUP($A64,$DA:$EN,24,0)+VLOOKUP($A64,$DA:$EN,26,0))</f>
        <v>27397.122000000003</v>
      </c>
      <c r="W68" s="1125">
        <f>R68</f>
        <v>2E-3</v>
      </c>
      <c r="X68" s="211">
        <f>W68*V68*U68*12</f>
        <v>1052707.0157280001</v>
      </c>
      <c r="Y68" s="495">
        <f>VLOOKUP($A68,$DA:$EN,10,0)</f>
        <v>1.0495140915243515</v>
      </c>
      <c r="Z68" s="208">
        <f>VLOOKUP($A64,$DA:$EN,9,0)</f>
        <v>1703</v>
      </c>
      <c r="AA68" s="209">
        <f>0.02*(VLOOKUP($A64,$DA:$EN,24,0)+VLOOKUP($A64,$DA:$EN,26,0))</f>
        <v>27397.122000000003</v>
      </c>
      <c r="AB68" s="1125">
        <f>W68</f>
        <v>2E-3</v>
      </c>
      <c r="AC68" s="210">
        <f>AB68*AA68*Z68*12</f>
        <v>1119775.1703840001</v>
      </c>
      <c r="AD68" s="502">
        <f>VLOOKUP($A68,$DA:$EN,13,0)</f>
        <v>1.0645780915243515</v>
      </c>
      <c r="AE68" s="208">
        <f>VLOOKUP($A64,$DA:$EN,12,0)</f>
        <v>1810</v>
      </c>
      <c r="AF68" s="209">
        <f>0.02*(VLOOKUP($A64,$DA:$EN,24,0)+VLOOKUP($A64,$DA:$EN,26,0))</f>
        <v>27397.122000000003</v>
      </c>
      <c r="AG68" s="1125">
        <f>AB68</f>
        <v>2E-3</v>
      </c>
      <c r="AH68" s="211">
        <f>AG68*AF68*AE68*12</f>
        <v>1190130.9796800001</v>
      </c>
      <c r="AI68" s="463">
        <f>VLOOKUP($A68,$DA:$EN,7,0)</f>
        <v>1.0344500915243515</v>
      </c>
      <c r="AJ68" s="208">
        <f>VLOOKUP($A64,$DA:$EN,6,0)</f>
        <v>1601</v>
      </c>
      <c r="AK68" s="209">
        <f>0.02*(VLOOKUP($A64,$DA:$EN,24,0)+VLOOKUP($A64,$DA:$EN,26,0))</f>
        <v>27397.122000000003</v>
      </c>
      <c r="AL68" s="1125">
        <f>AG68</f>
        <v>2E-3</v>
      </c>
      <c r="AM68" s="211">
        <f>AL68*AK68*AJ68*12</f>
        <v>1052707.0157280001</v>
      </c>
      <c r="AN68" s="495">
        <f>VLOOKUP($A68,$DA:$EN,10,0)</f>
        <v>1.0495140915243515</v>
      </c>
      <c r="AO68" s="208">
        <f>VLOOKUP($A64,$DA:$EN,9,0)</f>
        <v>1703</v>
      </c>
      <c r="AP68" s="209">
        <f>0.02*(VLOOKUP($A64,$DA:$EN,24,0)+VLOOKUP($A64,$DA:$EN,26,0))</f>
        <v>27397.122000000003</v>
      </c>
      <c r="AQ68" s="1125">
        <f>AL68</f>
        <v>2E-3</v>
      </c>
      <c r="AR68" s="210">
        <f>AQ68*AP68*AO68*12</f>
        <v>1119775.1703840001</v>
      </c>
      <c r="AS68" s="502">
        <f>VLOOKUP($A68,$DA:$EN,13,0)</f>
        <v>1.0645780915243515</v>
      </c>
      <c r="AT68" s="208">
        <f>VLOOKUP($A64,$DA:$EN,12,0)</f>
        <v>1810</v>
      </c>
      <c r="AU68" s="209">
        <f>0.02*(VLOOKUP($A64,$DA:$EN,24,0)+VLOOKUP($A64,$DA:$EN,26,0))</f>
        <v>27397.122000000003</v>
      </c>
      <c r="AV68" s="1125">
        <f>AQ68</f>
        <v>2E-3</v>
      </c>
      <c r="AW68" s="211">
        <f>AV68*AU68*AT68*12</f>
        <v>1190130.9796800001</v>
      </c>
      <c r="AX68" s="463">
        <f>VLOOKUP($A68,$DA:$EN,7,0)</f>
        <v>1.0344500915243515</v>
      </c>
      <c r="AY68" s="208">
        <f>VLOOKUP($A64,$DA:$EN,6,0)</f>
        <v>1601</v>
      </c>
      <c r="AZ68" s="209">
        <f>0.02*(VLOOKUP($A64,$DA:$EN,24,0)+VLOOKUP($A64,$DA:$EN,26,0))</f>
        <v>27397.122000000003</v>
      </c>
      <c r="BA68" s="1125">
        <f>AV68</f>
        <v>2E-3</v>
      </c>
      <c r="BB68" s="210">
        <f>BA68*AZ68*AY68*12</f>
        <v>1052707.0157280001</v>
      </c>
      <c r="BC68" s="502">
        <f>VLOOKUP($A68,$DA:$EN,10,0)</f>
        <v>1.0495140915243515</v>
      </c>
      <c r="BD68" s="208">
        <f>VLOOKUP($A64,$DA:$EN,9,0)</f>
        <v>1703</v>
      </c>
      <c r="BE68" s="209">
        <f>0.02*(VLOOKUP($A64,$DA:$EN,24,0)+VLOOKUP($A64,$DA:$EN,26,0))</f>
        <v>27397.122000000003</v>
      </c>
      <c r="BF68" s="1125">
        <f>BA68</f>
        <v>2E-3</v>
      </c>
      <c r="BG68" s="210">
        <f>BF68*BE68*BD68*12</f>
        <v>1119775.1703840001</v>
      </c>
      <c r="BH68" s="502">
        <f>VLOOKUP($A68,$DA:$EN,13,0)</f>
        <v>1.0645780915243515</v>
      </c>
      <c r="BI68" s="208">
        <f>VLOOKUP($A64,$DA:$EN,12,0)</f>
        <v>1810</v>
      </c>
      <c r="BJ68" s="209">
        <f>0.02*(VLOOKUP($A64,$DA:$EN,24,0)+VLOOKUP($A64,$DA:$EN,26,0))</f>
        <v>27397.122000000003</v>
      </c>
      <c r="BK68" s="1125">
        <f>BF68</f>
        <v>2E-3</v>
      </c>
      <c r="BL68" s="211">
        <f>BK68*BJ68*BI68*12</f>
        <v>1190130.9796800001</v>
      </c>
      <c r="BM68" s="463">
        <f>VLOOKUP($A68,$DA:$EN,7,0)</f>
        <v>1.0344500915243515</v>
      </c>
      <c r="BN68" s="208">
        <f>VLOOKUP($A64,$DA:$EN,6,0)</f>
        <v>1601</v>
      </c>
      <c r="BO68" s="209">
        <f>0.02*(VLOOKUP($A64,$DA:$EN,24,0)+VLOOKUP($A64,$DA:$EN,26,0))</f>
        <v>27397.122000000003</v>
      </c>
      <c r="BP68" s="1125">
        <f>BK68</f>
        <v>2E-3</v>
      </c>
      <c r="BQ68" s="210">
        <f>BP68*BO68*BN68*12</f>
        <v>1052707.0157280001</v>
      </c>
      <c r="BR68" s="502">
        <f>VLOOKUP($A68,$DA:$EN,10,0)</f>
        <v>1.0495140915243515</v>
      </c>
      <c r="BS68" s="208">
        <f>VLOOKUP($A64,$DA:$EN,9,0)</f>
        <v>1703</v>
      </c>
      <c r="BT68" s="209">
        <f>0.02*(VLOOKUP($A64,$DA:$EN,24,0)+VLOOKUP($A64,$DA:$EN,26,0))</f>
        <v>27397.122000000003</v>
      </c>
      <c r="BU68" s="1125">
        <f>BP68</f>
        <v>2E-3</v>
      </c>
      <c r="BV68" s="210">
        <f>BU68*BT68*BS68*12</f>
        <v>1119775.1703840001</v>
      </c>
      <c r="BW68" s="502">
        <f>VLOOKUP($A68,$DA:$EN,13,0)</f>
        <v>1.0645780915243515</v>
      </c>
      <c r="BX68" s="208">
        <f>VLOOKUP($A64,$DA:$EN,12,0)</f>
        <v>1810</v>
      </c>
      <c r="BY68" s="209">
        <f>0.02*(VLOOKUP($A64,$DA:$EN,24,0)+VLOOKUP($A64,$DA:$EN,26,0))</f>
        <v>27397.122000000003</v>
      </c>
      <c r="BZ68" s="1125">
        <f>BU68</f>
        <v>2E-3</v>
      </c>
      <c r="CA68" s="211">
        <f>BZ68*BY68*BX68*12</f>
        <v>1190130.9796800001</v>
      </c>
      <c r="CB68" s="463">
        <f>VLOOKUP($A68,$DA:$EN,7,0)</f>
        <v>1.0344500915243515</v>
      </c>
      <c r="CC68" s="208">
        <f>VLOOKUP($A64,$DA:$EN,6,0)</f>
        <v>1601</v>
      </c>
      <c r="CD68" s="209">
        <f>0.02*(VLOOKUP($A64,$DA:$EN,24,0)+VLOOKUP($A64,$DA:$EN,26,0))</f>
        <v>27397.122000000003</v>
      </c>
      <c r="CE68" s="1125">
        <f>BZ68</f>
        <v>2E-3</v>
      </c>
      <c r="CF68" s="211">
        <f>CE68*CD68*CC68*12</f>
        <v>1052707.0157280001</v>
      </c>
      <c r="CG68" s="495">
        <f>VLOOKUP($A68,$DA:$EN,10,0)</f>
        <v>1.0495140915243515</v>
      </c>
      <c r="CH68" s="208">
        <f>VLOOKUP($A64,$DA:$EN,9,0)</f>
        <v>1703</v>
      </c>
      <c r="CI68" s="209">
        <f>0.02*(VLOOKUP($A64,$DA:$EN,24,0)+VLOOKUP($A64,$DA:$EN,26,0))</f>
        <v>27397.122000000003</v>
      </c>
      <c r="CJ68" s="1125">
        <f>CE68</f>
        <v>2E-3</v>
      </c>
      <c r="CK68" s="210">
        <f>CJ68*CI68*CH68*12</f>
        <v>1119775.1703840001</v>
      </c>
      <c r="CL68" s="502">
        <f>VLOOKUP($A68,$DA:$EN,13,0)</f>
        <v>1.0645780915243515</v>
      </c>
      <c r="CM68" s="208">
        <f>VLOOKUP($A64,$DA:$EN,12,0)</f>
        <v>1810</v>
      </c>
      <c r="CN68" s="209">
        <f>0.02*(VLOOKUP($A64,$DA:$EN,24,0)+VLOOKUP($A64,$DA:$EN,26,0))</f>
        <v>27397.122000000003</v>
      </c>
      <c r="CO68" s="1125">
        <f>CJ68</f>
        <v>2E-3</v>
      </c>
      <c r="CP68" s="211">
        <f>CO68*CN68*CM68*12</f>
        <v>1190130.9796800001</v>
      </c>
      <c r="DA68" s="1172" t="s">
        <v>208</v>
      </c>
      <c r="DC68" s="133"/>
      <c r="DD68" s="133"/>
      <c r="DE68" s="237" t="s">
        <v>209</v>
      </c>
      <c r="DI68" s="136"/>
      <c r="DJ68" s="136"/>
      <c r="DK68" s="136"/>
      <c r="DL68" s="136"/>
      <c r="DM68" s="136"/>
      <c r="DN68" s="136"/>
      <c r="DO68" s="136"/>
      <c r="DP68" s="131"/>
      <c r="DQ68" s="131"/>
      <c r="DR68" s="131"/>
      <c r="DS68" s="131"/>
      <c r="DT68" s="131"/>
      <c r="DU68" s="131"/>
      <c r="DV68" s="131"/>
      <c r="DW68" s="131"/>
      <c r="DX68" s="131"/>
      <c r="DY68" s="137"/>
      <c r="DZ68" s="131"/>
      <c r="EA68" s="131"/>
      <c r="EB68" s="236"/>
      <c r="ED68" s="236"/>
      <c r="EE68" s="131"/>
      <c r="EF68" s="131"/>
      <c r="EG68" s="131"/>
      <c r="EH68" s="131"/>
      <c r="EI68" s="131"/>
      <c r="EJ68" s="131"/>
      <c r="EK68" s="131"/>
    </row>
    <row r="69" spans="1:141" ht="16.5" outlineLevel="1" thickBot="1" x14ac:dyDescent="0.3">
      <c r="A69" s="174">
        <f>A68</f>
        <v>2028</v>
      </c>
      <c r="B69" s="206" t="str">
        <f t="shared" si="38"/>
        <v>Pakalpojumu nodrošināšanai potenciālas vajadzības gadījumā</v>
      </c>
      <c r="C69" s="206" t="str">
        <f t="shared" si="38"/>
        <v>Tuvinieka ( ģimenes locekļu apdrošināšanas programma) - iespējams ilgtermiņa apdrošināšana ar uzkrājumu (izgudrots produkts)</v>
      </c>
      <c r="D69" s="207" t="str">
        <f t="shared" si="23"/>
        <v>Personas tuvinieka brīvprātīgā apdrošināšana</v>
      </c>
      <c r="E69" s="476">
        <f>VLOOKUP($A69,$DA:$EN,7,0)</f>
        <v>1.0344500915243515</v>
      </c>
      <c r="F69" s="477">
        <f>VLOOKUP($A64,$DA:$EN,5,0)</f>
        <v>2022</v>
      </c>
      <c r="G69" s="478">
        <f>G68/2</f>
        <v>13698.561000000002</v>
      </c>
      <c r="H69" s="471">
        <f>H59</f>
        <v>2E-3</v>
      </c>
      <c r="I69" s="479">
        <f>H69*G69*F69*12</f>
        <v>664763.76820800011</v>
      </c>
      <c r="J69" s="497">
        <f>VLOOKUP($A69,$DA:$EN,10,0)</f>
        <v>1.0495140915243515</v>
      </c>
      <c r="K69" s="469">
        <f>VLOOKUP($A64,$DA:$EN,8,0)</f>
        <v>2153</v>
      </c>
      <c r="L69" s="470">
        <f>L68/2</f>
        <v>13698.561000000002</v>
      </c>
      <c r="M69" s="471">
        <f>H69</f>
        <v>2E-3</v>
      </c>
      <c r="N69" s="479">
        <f>M69*L69*K69*12</f>
        <v>707832.04399200005</v>
      </c>
      <c r="O69" s="503">
        <f>VLOOKUP($A69,$DA:$EN,13,0)</f>
        <v>1.0645780915243515</v>
      </c>
      <c r="P69" s="469">
        <f>VLOOKUP($A64,$DA:$EN,11,0)</f>
        <v>2288</v>
      </c>
      <c r="Q69" s="470">
        <f>Q68/2</f>
        <v>13698.561000000002</v>
      </c>
      <c r="R69" s="471">
        <f>M69</f>
        <v>2E-3</v>
      </c>
      <c r="S69" s="472">
        <f>R69*Q69*P69*12</f>
        <v>752215.38163200009</v>
      </c>
      <c r="T69" s="504">
        <f>VLOOKUP($A69,$DA:$EN,7,0)</f>
        <v>1.0344500915243515</v>
      </c>
      <c r="U69" s="469">
        <f>VLOOKUP($A64,$DA:$EN,5,0)</f>
        <v>2022</v>
      </c>
      <c r="V69" s="470">
        <f>V68/2</f>
        <v>13698.561000000002</v>
      </c>
      <c r="W69" s="471">
        <f>R69</f>
        <v>2E-3</v>
      </c>
      <c r="X69" s="472">
        <f>W69*V69*U69*12</f>
        <v>664763.76820800011</v>
      </c>
      <c r="Y69" s="505">
        <f>VLOOKUP($A69,$DA:$EN,10,0)</f>
        <v>1.0495140915243515</v>
      </c>
      <c r="Z69" s="469">
        <f>VLOOKUP($A64,$DA:$EN,8,0)</f>
        <v>2153</v>
      </c>
      <c r="AA69" s="470">
        <f>AA68/2</f>
        <v>13698.561000000002</v>
      </c>
      <c r="AB69" s="471">
        <f>W69</f>
        <v>2E-3</v>
      </c>
      <c r="AC69" s="479">
        <f>AB69*AA69*Z69*12</f>
        <v>707832.04399200005</v>
      </c>
      <c r="AD69" s="503">
        <f>VLOOKUP($A69,$DA:$EN,13,0)</f>
        <v>1.0645780915243515</v>
      </c>
      <c r="AE69" s="469">
        <f>VLOOKUP($A64,$DA:$EN,11,0)</f>
        <v>2288</v>
      </c>
      <c r="AF69" s="470">
        <f>AF68/2</f>
        <v>13698.561000000002</v>
      </c>
      <c r="AG69" s="471">
        <f>AB69</f>
        <v>2E-3</v>
      </c>
      <c r="AH69" s="472">
        <f>AG69*AF69*AE69*12</f>
        <v>752215.38163200009</v>
      </c>
      <c r="AI69" s="504">
        <f>VLOOKUP($A69,$DA:$EN,7,0)</f>
        <v>1.0344500915243515</v>
      </c>
      <c r="AJ69" s="469">
        <f>VLOOKUP($A64,$DA:$EN,5,0)</f>
        <v>2022</v>
      </c>
      <c r="AK69" s="470">
        <f>AK68/2</f>
        <v>13698.561000000002</v>
      </c>
      <c r="AL69" s="471">
        <f>AG69</f>
        <v>2E-3</v>
      </c>
      <c r="AM69" s="472">
        <f>AL69*AK69*AJ69*12</f>
        <v>664763.76820800011</v>
      </c>
      <c r="AN69" s="495">
        <f>VLOOKUP($A69,$DA:$EN,10,0)</f>
        <v>1.0495140915243515</v>
      </c>
      <c r="AO69" s="208">
        <f>VLOOKUP($A64,$DA:$EN,8,0)</f>
        <v>2153</v>
      </c>
      <c r="AP69" s="209">
        <f>AP68/2</f>
        <v>13698.561000000002</v>
      </c>
      <c r="AQ69" s="471">
        <f>AL69</f>
        <v>2E-3</v>
      </c>
      <c r="AR69" s="479">
        <f>AQ69*AP69*AO69*12</f>
        <v>707832.04399200005</v>
      </c>
      <c r="AS69" s="503">
        <f>VLOOKUP($A69,$DA:$EN,13,0)</f>
        <v>1.0645780915243515</v>
      </c>
      <c r="AT69" s="469">
        <f>VLOOKUP($A64,$DA:$EN,11,0)</f>
        <v>2288</v>
      </c>
      <c r="AU69" s="470">
        <f>AU68/2</f>
        <v>13698.561000000002</v>
      </c>
      <c r="AV69" s="471">
        <f>AQ69</f>
        <v>2E-3</v>
      </c>
      <c r="AW69" s="472">
        <f>AV69*AU69*AT69*12</f>
        <v>752215.38163200009</v>
      </c>
      <c r="AX69" s="463">
        <f>VLOOKUP($A69,$DA:$EN,7,0)</f>
        <v>1.0344500915243515</v>
      </c>
      <c r="AY69" s="208">
        <f>VLOOKUP($A64,$DA:$EN,5,0)</f>
        <v>2022</v>
      </c>
      <c r="AZ69" s="209">
        <f>AZ68/2</f>
        <v>13698.561000000002</v>
      </c>
      <c r="BA69" s="471">
        <f>AV69</f>
        <v>2E-3</v>
      </c>
      <c r="BB69" s="479">
        <f>BA69*AZ69*AY69*12</f>
        <v>664763.76820800011</v>
      </c>
      <c r="BC69" s="502">
        <f>VLOOKUP($A69,$DA:$EN,10,0)</f>
        <v>1.0495140915243515</v>
      </c>
      <c r="BD69" s="208">
        <f>VLOOKUP($A64,$DA:$EN,8,0)</f>
        <v>2153</v>
      </c>
      <c r="BE69" s="209">
        <f>BE68/2</f>
        <v>13698.561000000002</v>
      </c>
      <c r="BF69" s="471">
        <f>BA69</f>
        <v>2E-3</v>
      </c>
      <c r="BG69" s="479">
        <f>BF69*BE69*BD69*12</f>
        <v>707832.04399200005</v>
      </c>
      <c r="BH69" s="503">
        <f>VLOOKUP($A69,$DA:$EN,13,0)</f>
        <v>1.0645780915243515</v>
      </c>
      <c r="BI69" s="469">
        <f>VLOOKUP($A64,$DA:$EN,11,0)</f>
        <v>2288</v>
      </c>
      <c r="BJ69" s="470">
        <f>BJ68/2</f>
        <v>13698.561000000002</v>
      </c>
      <c r="BK69" s="471">
        <f>BF69</f>
        <v>2E-3</v>
      </c>
      <c r="BL69" s="472">
        <f>BK69*BJ69*BI69*12</f>
        <v>752215.38163200009</v>
      </c>
      <c r="BM69" s="504">
        <f>VLOOKUP($A69,$DA:$EN,7,0)</f>
        <v>1.0344500915243515</v>
      </c>
      <c r="BN69" s="469">
        <f>VLOOKUP($A64,$DA:$EN,5,0)</f>
        <v>2022</v>
      </c>
      <c r="BO69" s="470">
        <f>BO68/2</f>
        <v>13698.561000000002</v>
      </c>
      <c r="BP69" s="471">
        <f>BK69</f>
        <v>2E-3</v>
      </c>
      <c r="BQ69" s="479">
        <f>BP69*BO69*BN69*12</f>
        <v>664763.76820800011</v>
      </c>
      <c r="BR69" s="503">
        <f>VLOOKUP($A69,$DA:$EN,10,0)</f>
        <v>1.0495140915243515</v>
      </c>
      <c r="BS69" s="469">
        <f>VLOOKUP($A64,$DA:$EN,8,0)</f>
        <v>2153</v>
      </c>
      <c r="BT69" s="470">
        <f>BT68/2</f>
        <v>13698.561000000002</v>
      </c>
      <c r="BU69" s="471">
        <f>BP69</f>
        <v>2E-3</v>
      </c>
      <c r="BV69" s="479">
        <f>BU69*BT69*BS69*12</f>
        <v>707832.04399200005</v>
      </c>
      <c r="BW69" s="503">
        <f>VLOOKUP($A69,$DA:$EN,13,0)</f>
        <v>1.0645780915243515</v>
      </c>
      <c r="BX69" s="469">
        <f>VLOOKUP($A64,$DA:$EN,11,0)</f>
        <v>2288</v>
      </c>
      <c r="BY69" s="470">
        <f>BY68/2</f>
        <v>13698.561000000002</v>
      </c>
      <c r="BZ69" s="471">
        <f>BU69</f>
        <v>2E-3</v>
      </c>
      <c r="CA69" s="472">
        <f>BZ69*BY69*BX69*12</f>
        <v>752215.38163200009</v>
      </c>
      <c r="CB69" s="504">
        <f>VLOOKUP($A69,$DA:$EN,7,0)</f>
        <v>1.0344500915243515</v>
      </c>
      <c r="CC69" s="469">
        <f>VLOOKUP($A64,$DA:$EN,5,0)</f>
        <v>2022</v>
      </c>
      <c r="CD69" s="470">
        <f>CD68/2</f>
        <v>13698.561000000002</v>
      </c>
      <c r="CE69" s="471">
        <f>BZ69</f>
        <v>2E-3</v>
      </c>
      <c r="CF69" s="472">
        <f>CE69*CD69*CC69*12</f>
        <v>664763.76820800011</v>
      </c>
      <c r="CG69" s="505">
        <f>VLOOKUP($A69,$DA:$EN,10,0)</f>
        <v>1.0495140915243515</v>
      </c>
      <c r="CH69" s="469">
        <f>VLOOKUP($A64,$DA:$EN,8,0)</f>
        <v>2153</v>
      </c>
      <c r="CI69" s="470">
        <f>CI68/2</f>
        <v>13698.561000000002</v>
      </c>
      <c r="CJ69" s="471">
        <f>CE69</f>
        <v>2E-3</v>
      </c>
      <c r="CK69" s="479">
        <f>CJ69*CI69*CH69*12</f>
        <v>707832.04399200005</v>
      </c>
      <c r="CL69" s="503">
        <f>VLOOKUP($A69,$DA:$EN,13,0)</f>
        <v>1.0645780915243515</v>
      </c>
      <c r="CM69" s="469">
        <f>VLOOKUP($A64,$DA:$EN,11,0)</f>
        <v>2288</v>
      </c>
      <c r="CN69" s="470">
        <f>CN68/2</f>
        <v>13698.561000000002</v>
      </c>
      <c r="CO69" s="471">
        <f>CJ69</f>
        <v>2E-3</v>
      </c>
      <c r="CP69" s="472">
        <f>CO69*CN69*CM69*12</f>
        <v>752215.38163200009</v>
      </c>
      <c r="DC69" s="238"/>
      <c r="DD69" s="133"/>
      <c r="DI69" s="136"/>
      <c r="DJ69" s="136"/>
      <c r="DK69" s="136"/>
      <c r="DL69" s="136"/>
      <c r="DM69" s="136"/>
      <c r="DN69" s="136"/>
      <c r="DO69" s="136"/>
      <c r="DP69" s="131"/>
      <c r="DQ69" s="131"/>
      <c r="DR69" s="131"/>
      <c r="DS69" s="131"/>
      <c r="DT69" s="131"/>
      <c r="DU69" s="131"/>
      <c r="DV69" s="131"/>
      <c r="DW69" s="131"/>
      <c r="DX69" s="131"/>
      <c r="DY69" s="137"/>
      <c r="DZ69" s="131"/>
      <c r="EA69" s="131"/>
      <c r="EB69" s="236"/>
      <c r="ED69" s="236"/>
      <c r="EE69" s="131"/>
      <c r="EF69" s="131"/>
      <c r="EG69" s="131"/>
      <c r="EH69" s="131"/>
      <c r="EI69" s="131"/>
      <c r="EJ69" s="131"/>
      <c r="EK69" s="131"/>
    </row>
    <row r="70" spans="1:141" ht="18.75" x14ac:dyDescent="0.25">
      <c r="A70" s="164">
        <f>A60+1</f>
        <v>2029</v>
      </c>
      <c r="B70" s="165"/>
      <c r="C70" s="166"/>
      <c r="D70" s="166" t="str">
        <f t="shared" si="23"/>
        <v>KOPĒJIE IEŅĒMUMI</v>
      </c>
      <c r="E70" s="473"/>
      <c r="F70" s="166"/>
      <c r="G70" s="474"/>
      <c r="H70" s="475"/>
      <c r="I70" s="490">
        <f>IF($D$5=$EL$8,VLOOKUP($A70,$DA:$EL,38,0),IF($D$5=$EM$8,VLOOKUP($A70,$DA:$EM,39,0),VLOOKUP($A70,$DA:$EN,40,0)))</f>
        <v>327626619.75101036</v>
      </c>
      <c r="J70" s="473"/>
      <c r="K70" s="166"/>
      <c r="L70" s="474"/>
      <c r="M70" s="475"/>
      <c r="N70" s="490">
        <f>IF($D$5=$EL$8,VLOOKUP($A70,$DA:$EL,38,0),IF($D$5=$EM$8,VLOOKUP($A70,$DA:$EM,39,0),VLOOKUP($A70,$DA:$EN,40,0)))</f>
        <v>327626619.75101036</v>
      </c>
      <c r="O70" s="473"/>
      <c r="P70" s="166"/>
      <c r="Q70" s="474"/>
      <c r="R70" s="475"/>
      <c r="S70" s="490">
        <f>IF($D$5=$EL$8,VLOOKUP($A70,$DA:$EL,38,0),IF($D$5=$EM$8,VLOOKUP($A70,$DA:$EM,39,0),VLOOKUP($A70,$DA:$EN,40,0)))</f>
        <v>327626619.75101036</v>
      </c>
      <c r="T70" s="473"/>
      <c r="U70" s="166"/>
      <c r="V70" s="474"/>
      <c r="W70" s="475"/>
      <c r="X70" s="490">
        <f>IF($D$5=$EL$8,VLOOKUP($A70,$DA:$EL,38,0),IF($D$5=$EM$8,VLOOKUP($A70,$DA:$EM,39,0),VLOOKUP($A70,$DA:$EN,40,0)))</f>
        <v>327626619.75101036</v>
      </c>
      <c r="Y70" s="473"/>
      <c r="Z70" s="166"/>
      <c r="AA70" s="474"/>
      <c r="AB70" s="475"/>
      <c r="AC70" s="490">
        <f>IF($D$5=$EL$8,VLOOKUP($A70,$DA:$EL,38,0),IF($D$5=$EM$8,VLOOKUP($A70,$DA:$EM,39,0),VLOOKUP($A70,$DA:$EN,40,0)))</f>
        <v>327626619.75101036</v>
      </c>
      <c r="AD70" s="473"/>
      <c r="AE70" s="166"/>
      <c r="AF70" s="474"/>
      <c r="AG70" s="475"/>
      <c r="AH70" s="490">
        <f>IF($D$5=$EL$8,VLOOKUP($A70,$DA:$EL,38,0),IF($D$5=$EM$8,VLOOKUP($A70,$DA:$EM,39,0),VLOOKUP($A70,$DA:$EN,40,0)))</f>
        <v>327626619.75101036</v>
      </c>
      <c r="AI70" s="473"/>
      <c r="AJ70" s="166"/>
      <c r="AK70" s="474"/>
      <c r="AL70" s="475"/>
      <c r="AM70" s="490">
        <f>IF($D$5=$EL$8,VLOOKUP($A70,$DA:$EL,38,0),IF($D$5=$EM$8,VLOOKUP($A70,$DA:$EM,39,0),VLOOKUP($A70,$DA:$EN,40,0)))</f>
        <v>327626619.75101036</v>
      </c>
      <c r="AN70" s="508"/>
      <c r="AO70" s="168"/>
      <c r="AP70" s="169"/>
      <c r="AQ70" s="170"/>
      <c r="AR70" s="490">
        <f>IF($D$5=$EL$8,VLOOKUP($A70,$DA:$EL,38,0),IF($D$5=$EM$8,VLOOKUP($A70,$DA:$EM,39,0),VLOOKUP($A70,$DA:$EN,40,0)))</f>
        <v>327626619.75101036</v>
      </c>
      <c r="AS70" s="473"/>
      <c r="AT70" s="166"/>
      <c r="AU70" s="474"/>
      <c r="AV70" s="475"/>
      <c r="AW70" s="490">
        <f>IF($D$5=$EL$8,VLOOKUP($A70,$DA:$EL,38,0),IF($D$5=$EM$8,VLOOKUP($A70,$DA:$EM,39,0),VLOOKUP($A70,$DA:$EN,40,0)))</f>
        <v>327626619.75101036</v>
      </c>
      <c r="AX70" s="167"/>
      <c r="AY70" s="168"/>
      <c r="AZ70" s="169"/>
      <c r="BA70" s="170"/>
      <c r="BB70" s="490">
        <f>IF($D$5=$EL$8,VLOOKUP($A70,$DA:$EL,38,0),IF($D$5=$EM$8,VLOOKUP($A70,$DA:$EM,39,0),VLOOKUP($A70,$DA:$EN,40,0)))</f>
        <v>327626619.75101036</v>
      </c>
      <c r="BC70" s="169"/>
      <c r="BD70" s="168"/>
      <c r="BE70" s="169"/>
      <c r="BF70" s="170"/>
      <c r="BG70" s="490">
        <f>IF($D$5=$EL$8,VLOOKUP($A70,$DA:$EL,38,0),IF($D$5=$EM$8,VLOOKUP($A70,$DA:$EM,39,0),VLOOKUP($A70,$DA:$EN,40,0)))</f>
        <v>327626619.75101036</v>
      </c>
      <c r="BH70" s="473"/>
      <c r="BI70" s="166"/>
      <c r="BJ70" s="474"/>
      <c r="BK70" s="475"/>
      <c r="BL70" s="490">
        <f>IF($D$5=$EL$8,VLOOKUP($A70,$DA:$EL,38,0),IF($D$5=$EM$8,VLOOKUP($A70,$DA:$EM,39,0),VLOOKUP($A70,$DA:$EN,40,0)))</f>
        <v>327626619.75101036</v>
      </c>
      <c r="BM70" s="473"/>
      <c r="BN70" s="166"/>
      <c r="BO70" s="474"/>
      <c r="BP70" s="475"/>
      <c r="BQ70" s="490">
        <f>IF($D$5=$EL$8,VLOOKUP($A70,$DA:$EL,38,0),IF($D$5=$EM$8,VLOOKUP($A70,$DA:$EM,39,0),VLOOKUP($A70,$DA:$EN,40,0)))</f>
        <v>327626619.75101036</v>
      </c>
      <c r="BR70" s="473"/>
      <c r="BS70" s="166"/>
      <c r="BT70" s="474"/>
      <c r="BU70" s="475"/>
      <c r="BV70" s="490">
        <f>IF($D$5=$EL$8,VLOOKUP($A70,$DA:$EL,38,0),IF($D$5=$EM$8,VLOOKUP($A70,$DA:$EM,39,0),VLOOKUP($A70,$DA:$EN,40,0)))</f>
        <v>327626619.75101036</v>
      </c>
      <c r="BW70" s="473"/>
      <c r="BX70" s="166"/>
      <c r="BY70" s="474"/>
      <c r="BZ70" s="475"/>
      <c r="CA70" s="490">
        <f>IF($D$5=$EL$8,VLOOKUP($A70,$DA:$EL,38,0),IF($D$5=$EM$8,VLOOKUP($A70,$DA:$EM,39,0),VLOOKUP($A70,$DA:$EN,40,0)))</f>
        <v>327626619.75101036</v>
      </c>
      <c r="CB70" s="473"/>
      <c r="CC70" s="166"/>
      <c r="CD70" s="474"/>
      <c r="CE70" s="475"/>
      <c r="CF70" s="484">
        <f>IF($D$5=$EL$8,VLOOKUP($A70,$DA:$EL,38,0),IF($D$5=$EM$8,VLOOKUP($A70,$DA:$EM,39,0),VLOOKUP($A70,$DA:$EN,40,0)))+CF77</f>
        <v>331982771.17743301</v>
      </c>
      <c r="CG70" s="473"/>
      <c r="CH70" s="166"/>
      <c r="CI70" s="474"/>
      <c r="CJ70" s="475"/>
      <c r="CK70" s="484">
        <f>IF($D$5=$EL$8,VLOOKUP($A70,$DA:$EL,38,0),IF($D$5=$EM$8,VLOOKUP($A70,$DA:$EM,39,0),VLOOKUP($A70,$DA:$EN,40,0)))+CK77</f>
        <v>331982771.17743301</v>
      </c>
      <c r="CL70" s="473"/>
      <c r="CM70" s="166"/>
      <c r="CN70" s="474"/>
      <c r="CO70" s="475"/>
      <c r="CP70" s="484">
        <f>IF($D$5=$EL$8,VLOOKUP($A70,$DA:$EL,38,0),IF($D$5=$EM$8,VLOOKUP($A70,$DA:$EM,39,0),VLOOKUP($A70,$DA:$EN,40,0)))+CP77</f>
        <v>331982771.17743301</v>
      </c>
      <c r="DB70" s="132">
        <v>719.4</v>
      </c>
      <c r="DC70" s="132">
        <v>3882</v>
      </c>
      <c r="DD70" s="132">
        <v>5243</v>
      </c>
      <c r="DE70" s="132">
        <v>2811</v>
      </c>
      <c r="DG70" s="132">
        <f>1191+102.3+66.1+62.3+54.4+28.5+5</f>
        <v>1509.6</v>
      </c>
      <c r="DH70" s="132">
        <f>SUM(DB70:DG70)</f>
        <v>14165</v>
      </c>
      <c r="DI70" s="136"/>
      <c r="DJ70" s="136"/>
      <c r="DK70" s="136"/>
      <c r="DL70" s="136"/>
      <c r="DM70" s="136"/>
      <c r="DN70" s="136"/>
      <c r="DO70" s="136"/>
      <c r="DP70" s="131"/>
      <c r="DQ70" s="131"/>
      <c r="DR70" s="131"/>
      <c r="DS70" s="131"/>
      <c r="DT70" s="131"/>
      <c r="DU70" s="131"/>
      <c r="DV70" s="131"/>
      <c r="DW70" s="131"/>
      <c r="DX70" s="131"/>
      <c r="DY70" s="137"/>
      <c r="DZ70" s="131"/>
      <c r="EA70" s="131"/>
      <c r="EB70" s="236"/>
      <c r="ED70" s="236"/>
      <c r="EE70" s="131"/>
      <c r="EF70" s="131"/>
      <c r="EG70" s="131"/>
      <c r="EH70" s="131"/>
      <c r="EI70" s="131"/>
      <c r="EJ70" s="131"/>
      <c r="EK70" s="131"/>
    </row>
    <row r="71" spans="1:141" outlineLevel="1" x14ac:dyDescent="0.25">
      <c r="A71" s="174">
        <f>A70</f>
        <v>2029</v>
      </c>
      <c r="B71" s="175" t="str">
        <f t="shared" ref="B71:C79" si="40">B61</f>
        <v>Finansējums valsts sociāli neaizsargātām iedzīvotāju kategorijām</v>
      </c>
      <c r="C71" s="175" t="str">
        <f t="shared" si="40"/>
        <v>no VID administrētās Valsts pamatbudžeta daļas</v>
      </c>
      <c r="D71" s="176" t="str">
        <f t="shared" si="23"/>
        <v>Valsts pamatbudžets</v>
      </c>
      <c r="E71" s="461">
        <f>VLOOKUP($A71,$DA:$EN,14,0)</f>
        <v>1.0180209325696159</v>
      </c>
      <c r="F71" s="177">
        <f>F61*E71</f>
        <v>7874494380.1629276</v>
      </c>
      <c r="G71" s="178">
        <v>1</v>
      </c>
      <c r="H71" s="488">
        <f>I71/F71</f>
        <v>1.7120458122116416E-2</v>
      </c>
      <c r="I71" s="491">
        <f>I70-I72-I73-I74-I75-I76-I77</f>
        <v>134814951.26842046</v>
      </c>
      <c r="J71" s="461">
        <f>VLOOKUP($A71,$DA:$EN,15,0)</f>
        <v>1.0264064525696159</v>
      </c>
      <c r="K71" s="177">
        <f>K61*J71</f>
        <v>8204518188.3283119</v>
      </c>
      <c r="L71" s="178">
        <v>1</v>
      </c>
      <c r="M71" s="488">
        <f>N71/K71</f>
        <v>1.5301365811354398E-2</v>
      </c>
      <c r="N71" s="491">
        <f>N70-N72-N73-N74-N75-N76-N77</f>
        <v>125540334.10552216</v>
      </c>
      <c r="O71" s="461">
        <f>VLOOKUP($A71,$DA:$EN,16,0)</f>
        <v>1.034791972569616</v>
      </c>
      <c r="P71" s="177">
        <f>P61*O71</f>
        <v>8545437277.963995</v>
      </c>
      <c r="Q71" s="178">
        <v>1</v>
      </c>
      <c r="R71" s="488">
        <f>S71/P71</f>
        <v>1.3532327714986742E-2</v>
      </c>
      <c r="S71" s="491">
        <f>S70-S72-S73-S74-S75-S76-S77</f>
        <v>115639657.71327303</v>
      </c>
      <c r="T71" s="461">
        <f>VLOOKUP($A71,$DA:$EN,14,0)</f>
        <v>1.0180209325696159</v>
      </c>
      <c r="U71" s="177">
        <f>U61*T71</f>
        <v>7874494380.1629276</v>
      </c>
      <c r="V71" s="178">
        <v>1</v>
      </c>
      <c r="W71" s="480">
        <f>X71/U71</f>
        <v>1.3176828841494851E-2</v>
      </c>
      <c r="X71" s="485">
        <f>X61/X60*X70</f>
        <v>103760864.66071999</v>
      </c>
      <c r="Y71" s="461">
        <f>VLOOKUP($A71,$DA:$EN,15,0)</f>
        <v>1.0264064525696159</v>
      </c>
      <c r="Z71" s="177">
        <f>Z61*Y71</f>
        <v>8204518188.3283119</v>
      </c>
      <c r="AA71" s="178">
        <v>1</v>
      </c>
      <c r="AB71" s="480">
        <f>AC71/Z71</f>
        <v>1.2646795616631023E-2</v>
      </c>
      <c r="AC71" s="485">
        <f>AC61/AC60*AC70</f>
        <v>103760864.66071999</v>
      </c>
      <c r="AD71" s="461">
        <f>VLOOKUP($A71,$DA:$EN,16,0)</f>
        <v>1.034791972569616</v>
      </c>
      <c r="AE71" s="177">
        <f>AE61*AD71</f>
        <v>8545437277.963995</v>
      </c>
      <c r="AF71" s="178">
        <v>1</v>
      </c>
      <c r="AG71" s="480">
        <f>AH71/AE71</f>
        <v>1.2142253378687448E-2</v>
      </c>
      <c r="AH71" s="485">
        <f>AH61/AH60*AH70</f>
        <v>103760864.66071999</v>
      </c>
      <c r="AI71" s="461">
        <f>VLOOKUP($A71,$DA:$EN,14,0)</f>
        <v>1.0180209325696159</v>
      </c>
      <c r="AJ71" s="177">
        <f>AJ61*AI71</f>
        <v>7874494380.1629276</v>
      </c>
      <c r="AK71" s="178">
        <v>1</v>
      </c>
      <c r="AL71" s="480">
        <f>AM71/AJ71</f>
        <v>0</v>
      </c>
      <c r="AM71" s="485">
        <f>AM61*AI71</f>
        <v>0</v>
      </c>
      <c r="AN71" s="506">
        <f>VLOOKUP($A71,$DA:$EN,15,0)</f>
        <v>1.0264064525696159</v>
      </c>
      <c r="AO71" s="177">
        <f>AO61*AN71</f>
        <v>8204518188.3283119</v>
      </c>
      <c r="AP71" s="178">
        <v>1</v>
      </c>
      <c r="AQ71" s="480">
        <f>AR71/AO71</f>
        <v>0</v>
      </c>
      <c r="AR71" s="485">
        <f>AR61*AN71</f>
        <v>0</v>
      </c>
      <c r="AS71" s="461">
        <f>VLOOKUP($A71,$DA:$EN,16,0)</f>
        <v>1.034791972569616</v>
      </c>
      <c r="AT71" s="177">
        <f>AT61*AS71</f>
        <v>8545437277.963995</v>
      </c>
      <c r="AU71" s="178">
        <v>1</v>
      </c>
      <c r="AV71" s="480">
        <f>AW71/AT71</f>
        <v>0</v>
      </c>
      <c r="AW71" s="485">
        <f>AW61*AS71</f>
        <v>0</v>
      </c>
      <c r="AX71" s="461">
        <f>VLOOKUP($A71,$DA:$EN,14,0)</f>
        <v>1.0180209325696159</v>
      </c>
      <c r="AY71" s="177">
        <f>AY61*AX71</f>
        <v>7874494380.1629276</v>
      </c>
      <c r="AZ71" s="178">
        <v>1</v>
      </c>
      <c r="BA71" s="488">
        <f>BB71/AY71</f>
        <v>1.3531331935211992E-2</v>
      </c>
      <c r="BB71" s="491">
        <f>BB70-BB72-BB73-BB74-BB75-BB76-BB77</f>
        <v>106552397.27994598</v>
      </c>
      <c r="BC71" s="493">
        <f>VLOOKUP($A71,$DA:$EN,15,0)</f>
        <v>1.0264064525696159</v>
      </c>
      <c r="BD71" s="177">
        <f>BD61*BC71</f>
        <v>8204518188.3283119</v>
      </c>
      <c r="BE71" s="178">
        <v>1</v>
      </c>
      <c r="BF71" s="488">
        <f>BG71/BD71</f>
        <v>1.152160046128641E-2</v>
      </c>
      <c r="BG71" s="491">
        <f>BG70-BG72-BG73-BG74-BG75-BG76-BG77</f>
        <v>94529180.543276221</v>
      </c>
      <c r="BH71" s="461">
        <f>VLOOKUP($A71,$DA:$EN,16,0)</f>
        <v>1.034791972569616</v>
      </c>
      <c r="BI71" s="177">
        <f>BI61*BH71</f>
        <v>8545437277.963995</v>
      </c>
      <c r="BJ71" s="178">
        <v>1</v>
      </c>
      <c r="BK71" s="488">
        <f>BL71/BI71</f>
        <v>9.5561820479337697E-3</v>
      </c>
      <c r="BL71" s="491">
        <f>BL70-BL72-BL73-BL74-BL75-BL76-BL77</f>
        <v>81661754.307423547</v>
      </c>
      <c r="BM71" s="461">
        <f>VLOOKUP($A71,$DA:$EN,14,0)</f>
        <v>1.0180209325696159</v>
      </c>
      <c r="BN71" s="177">
        <f>BN61*BM71</f>
        <v>7874494380.1629276</v>
      </c>
      <c r="BO71" s="178">
        <v>1</v>
      </c>
      <c r="BP71" s="488">
        <f>BQ71/BN71</f>
        <v>9.2242310818232316E-3</v>
      </c>
      <c r="BQ71" s="491">
        <f>(BQ70-BQ74-BQ75-BQ76-BQ77)/3</f>
        <v>72636155.815141246</v>
      </c>
      <c r="BR71" s="461">
        <f>VLOOKUP($A71,$DA:$EN,15,0)</f>
        <v>1.0264064525696159</v>
      </c>
      <c r="BS71" s="177">
        <f>BS61*BR71</f>
        <v>8204518188.3283119</v>
      </c>
      <c r="BT71" s="178">
        <v>1</v>
      </c>
      <c r="BU71" s="488">
        <f>BV71/BS71</f>
        <v>8.4763803509845907E-3</v>
      </c>
      <c r="BV71" s="491">
        <f>(BV70-BV74-BV75-BV76-BV77)/3</f>
        <v>69544616.760841802</v>
      </c>
      <c r="BW71" s="461">
        <f>VLOOKUP($A71,$DA:$EN,16,0)</f>
        <v>1.034791972569616</v>
      </c>
      <c r="BX71" s="177">
        <f>BX61*BW71</f>
        <v>8545437277.963995</v>
      </c>
      <c r="BY71" s="178">
        <v>1</v>
      </c>
      <c r="BZ71" s="488">
        <f>CA71/BX71</f>
        <v>7.7520189010786261E-3</v>
      </c>
      <c r="CA71" s="491">
        <f>(CA70-CA74-CA75-CA76-CA77)/3</f>
        <v>66244391.296758771</v>
      </c>
      <c r="CB71" s="461">
        <f>VLOOKUP($A71,$DA:$EN,14,0)</f>
        <v>1.0180209325696159</v>
      </c>
      <c r="CC71" s="177">
        <f>CC61*CB71</f>
        <v>7874494380.1629276</v>
      </c>
      <c r="CD71" s="178">
        <v>1</v>
      </c>
      <c r="CE71" s="480">
        <f>CF71/CC71</f>
        <v>9.9815807105414298E-3</v>
      </c>
      <c r="CF71" s="485">
        <f>CF61*CB71</f>
        <v>78599901.210301176</v>
      </c>
      <c r="CG71" s="461">
        <f>VLOOKUP($A71,$DA:$EN,15,0)</f>
        <v>1.0264064525696159</v>
      </c>
      <c r="CH71" s="177">
        <f>CH61*CG71</f>
        <v>8204518188.3283119</v>
      </c>
      <c r="CI71" s="178">
        <v>1</v>
      </c>
      <c r="CJ71" s="480">
        <f>CK71/CH71</f>
        <v>9.9815807105414298E-3</v>
      </c>
      <c r="CK71" s="485">
        <f>CK61*CG71</f>
        <v>81894060.487904191</v>
      </c>
      <c r="CL71" s="461">
        <f>VLOOKUP($A71,$DA:$EN,16,0)</f>
        <v>1.034791972569616</v>
      </c>
      <c r="CM71" s="177">
        <f>CM61*CL71</f>
        <v>8545437277.963995</v>
      </c>
      <c r="CN71" s="178">
        <v>1</v>
      </c>
      <c r="CO71" s="480">
        <f>CP71/CM71</f>
        <v>9.9815807105414264E-3</v>
      </c>
      <c r="CP71" s="485">
        <f>CP61*CL71</f>
        <v>85296971.896867052</v>
      </c>
      <c r="DB71" s="126">
        <f>DB70*1000000</f>
        <v>719400000</v>
      </c>
      <c r="DC71" s="126">
        <f>DC70*1000000</f>
        <v>3882000000</v>
      </c>
      <c r="DD71" s="126">
        <f>DD70*1000000</f>
        <v>5243000000</v>
      </c>
      <c r="DE71" s="126">
        <f>DE70*1000000</f>
        <v>2811000000</v>
      </c>
      <c r="DF71" s="126">
        <f>DF70*1000000</f>
        <v>0</v>
      </c>
      <c r="DG71" s="126">
        <f>DG70*1000000+630064341</f>
        <v>2139664341</v>
      </c>
      <c r="DH71" s="126">
        <f>SUM(DB71:DG71)</f>
        <v>14795064341</v>
      </c>
      <c r="DI71" s="136"/>
      <c r="DJ71" s="136"/>
      <c r="DK71" s="136"/>
      <c r="DL71" s="136"/>
      <c r="DM71" s="136"/>
      <c r="DN71" s="136"/>
      <c r="DO71" s="136"/>
      <c r="DP71" s="131"/>
      <c r="DQ71" s="131"/>
      <c r="DR71" s="131"/>
      <c r="DS71" s="131"/>
      <c r="DT71" s="131"/>
      <c r="DU71" s="131"/>
      <c r="DV71" s="131"/>
      <c r="DW71" s="131"/>
      <c r="DX71" s="131"/>
      <c r="DY71" s="137"/>
      <c r="DZ71" s="131"/>
      <c r="EA71" s="131"/>
      <c r="EB71" s="236"/>
      <c r="ED71" s="236"/>
      <c r="EE71" s="131"/>
      <c r="EF71" s="131"/>
      <c r="EG71" s="131"/>
      <c r="EH71" s="131"/>
      <c r="EI71" s="131"/>
      <c r="EJ71" s="131"/>
      <c r="EK71" s="131"/>
    </row>
    <row r="72" spans="1:141" ht="47.25" outlineLevel="1" x14ac:dyDescent="0.25">
      <c r="A72" s="174">
        <f>A71</f>
        <v>2029</v>
      </c>
      <c r="B72" s="175" t="str">
        <f t="shared" si="40"/>
        <v>Iedzīvotāju solidaritātes maksājums ISA sistēmas nodrošināšanai un pašvaldību trūcīgo personu finansējuma kompensēšanai</v>
      </c>
      <c r="C72" s="175" t="str">
        <f t="shared" si="40"/>
        <v>no VID administrētās Pašvaldības budžeta daļa</v>
      </c>
      <c r="D72" s="176" t="str">
        <f t="shared" si="23"/>
        <v>Pašvaldību budžets</v>
      </c>
      <c r="E72" s="461">
        <f>VLOOKUP($A72,$DA:$EN,17,0)</f>
        <v>1.0180209325696159</v>
      </c>
      <c r="F72" s="177">
        <f>F62*E72</f>
        <v>2786182621.4492183</v>
      </c>
      <c r="G72" s="178">
        <v>1</v>
      </c>
      <c r="H72" s="481">
        <f>I72/F72</f>
        <v>2.9823427774372736E-2</v>
      </c>
      <c r="I72" s="485">
        <f>I62/I60*I70</f>
        <v>83093516.17700325</v>
      </c>
      <c r="J72" s="461">
        <f>VLOOKUP($A72,$DA:$EN,18,0)</f>
        <v>1.0264064525696159</v>
      </c>
      <c r="K72" s="177">
        <f>K62*J72</f>
        <v>2902952861.4904404</v>
      </c>
      <c r="L72" s="178">
        <v>1</v>
      </c>
      <c r="M72" s="481">
        <f>N72/K72</f>
        <v>2.862379106436513E-2</v>
      </c>
      <c r="N72" s="485">
        <f>N62/N60*N70</f>
        <v>83093516.17700325</v>
      </c>
      <c r="O72" s="461">
        <f>VLOOKUP($A72,$DA:$EN,19,0)</f>
        <v>1.034791972569616</v>
      </c>
      <c r="P72" s="177">
        <f>P62*O72</f>
        <v>3023578110.1738462</v>
      </c>
      <c r="Q72" s="178">
        <v>1</v>
      </c>
      <c r="R72" s="481">
        <f>S72/P72</f>
        <v>2.7481848706804413E-2</v>
      </c>
      <c r="S72" s="485">
        <f>S62/S60*S70</f>
        <v>83093516.17700325</v>
      </c>
      <c r="T72" s="461">
        <f>VLOOKUP($A72,$DA:$EN,17,0)</f>
        <v>1.0180209325696159</v>
      </c>
      <c r="U72" s="177">
        <f>U62*T72</f>
        <v>2786182621.4492183</v>
      </c>
      <c r="V72" s="178">
        <v>1</v>
      </c>
      <c r="W72" s="481">
        <f>X72/U72</f>
        <v>2.9823427774372736E-2</v>
      </c>
      <c r="X72" s="485">
        <f>X62/X60*X70</f>
        <v>83093516.17700325</v>
      </c>
      <c r="Y72" s="461">
        <f>VLOOKUP($A72,$DA:$EN,18,0)</f>
        <v>1.0264064525696159</v>
      </c>
      <c r="Z72" s="177">
        <f>Z62*Y72</f>
        <v>2902952861.4904404</v>
      </c>
      <c r="AA72" s="178">
        <v>1</v>
      </c>
      <c r="AB72" s="481">
        <f>AC72/Z72</f>
        <v>2.862379106436513E-2</v>
      </c>
      <c r="AC72" s="485">
        <f>AC62/AC60*AC70</f>
        <v>83093516.17700325</v>
      </c>
      <c r="AD72" s="461">
        <f>VLOOKUP($A72,$DA:$EN,19,0)</f>
        <v>1.034791972569616</v>
      </c>
      <c r="AE72" s="177">
        <f>AE62*AD72</f>
        <v>3023578110.1738462</v>
      </c>
      <c r="AF72" s="178">
        <v>1</v>
      </c>
      <c r="AG72" s="481">
        <f>AH72/AE72</f>
        <v>2.7481848706804413E-2</v>
      </c>
      <c r="AH72" s="485">
        <f>AH62/AH60*AH70</f>
        <v>83093516.17700325</v>
      </c>
      <c r="AI72" s="461">
        <f>VLOOKUP($A72,$DA:$EN,17,0)</f>
        <v>1.0180209325696159</v>
      </c>
      <c r="AJ72" s="177">
        <f>AJ62*AI72</f>
        <v>2786182621.4492183</v>
      </c>
      <c r="AK72" s="178">
        <v>1</v>
      </c>
      <c r="AL72" s="481">
        <v>0</v>
      </c>
      <c r="AM72" s="485">
        <f>AI72*AJ72*AK72*AL72</f>
        <v>0</v>
      </c>
      <c r="AN72" s="506">
        <f>VLOOKUP($A72,$DA:$EN,18,0)</f>
        <v>1.0264064525696159</v>
      </c>
      <c r="AO72" s="177">
        <f>AO62*AN72</f>
        <v>2902952861.4904404</v>
      </c>
      <c r="AP72" s="178">
        <v>1</v>
      </c>
      <c r="AQ72" s="481">
        <v>0</v>
      </c>
      <c r="AR72" s="485">
        <f>AN72*AO72*AP72*AQ72</f>
        <v>0</v>
      </c>
      <c r="AS72" s="461">
        <f>VLOOKUP($A72,$DA:$EN,19,0)</f>
        <v>1.034791972569616</v>
      </c>
      <c r="AT72" s="177">
        <f>AT62*AS72</f>
        <v>3023578110.1738462</v>
      </c>
      <c r="AU72" s="178">
        <v>1</v>
      </c>
      <c r="AV72" s="481">
        <v>0</v>
      </c>
      <c r="AW72" s="485">
        <f>AS72*AT72*AU72*AV72</f>
        <v>0</v>
      </c>
      <c r="AX72" s="461">
        <f>VLOOKUP($A72,$DA:$EN,17,0)</f>
        <v>1.0180209325696159</v>
      </c>
      <c r="AY72" s="177">
        <f>AY62*AX72</f>
        <v>2786182621.4492183</v>
      </c>
      <c r="AZ72" s="178">
        <v>1</v>
      </c>
      <c r="BA72" s="481">
        <f>BB72/AY72</f>
        <v>2.9823427774372736E-2</v>
      </c>
      <c r="BB72" s="485">
        <f>BB62/BB60*BB70</f>
        <v>83093516.17700325</v>
      </c>
      <c r="BC72" s="493">
        <f>VLOOKUP($A72,$DA:$EN,18,0)</f>
        <v>1.0264064525696159</v>
      </c>
      <c r="BD72" s="177">
        <f>BD62*BC72</f>
        <v>2902952861.4904404</v>
      </c>
      <c r="BE72" s="178">
        <v>1</v>
      </c>
      <c r="BF72" s="481">
        <f>BG72/BD72</f>
        <v>2.862379106436513E-2</v>
      </c>
      <c r="BG72" s="485">
        <f>BG62/BG60*BG70</f>
        <v>83093516.17700325</v>
      </c>
      <c r="BH72" s="461">
        <f>VLOOKUP($A72,$DA:$EN,19,0)</f>
        <v>1.034791972569616</v>
      </c>
      <c r="BI72" s="177">
        <f>BI62*BH72</f>
        <v>3023578110.1738462</v>
      </c>
      <c r="BJ72" s="178">
        <v>1</v>
      </c>
      <c r="BK72" s="481">
        <f>BL72/BI72</f>
        <v>2.7481848706804413E-2</v>
      </c>
      <c r="BL72" s="485">
        <f>BL62/BL60*BL70</f>
        <v>83093516.17700325</v>
      </c>
      <c r="BM72" s="461">
        <f>VLOOKUP($A72,$DA:$EN,17,0)</f>
        <v>1.0180209325696159</v>
      </c>
      <c r="BN72" s="177">
        <f>BN62*BM72</f>
        <v>2786182621.4492183</v>
      </c>
      <c r="BO72" s="178">
        <v>1</v>
      </c>
      <c r="BP72" s="488">
        <f>BQ72/BN72</f>
        <v>2.6070134547519334E-2</v>
      </c>
      <c r="BQ72" s="491">
        <f>(BQ70-BQ74-BQ75-BQ76-BQ77)/3</f>
        <v>72636155.815141246</v>
      </c>
      <c r="BR72" s="461">
        <f>VLOOKUP($A72,$DA:$EN,18,0)</f>
        <v>1.0264064525696159</v>
      </c>
      <c r="BS72" s="177">
        <f>BS62*BR72</f>
        <v>2902952861.4904404</v>
      </c>
      <c r="BT72" s="178">
        <v>1</v>
      </c>
      <c r="BU72" s="488">
        <f>BV72/BS72</f>
        <v>2.395650914053632E-2</v>
      </c>
      <c r="BV72" s="491">
        <f>(BV70-BV74-BV75-BV76-BV77)/3</f>
        <v>69544616.760841802</v>
      </c>
      <c r="BW72" s="461">
        <f>VLOOKUP($A72,$DA:$EN,19,0)</f>
        <v>1.034791972569616</v>
      </c>
      <c r="BX72" s="177">
        <f>BX62*BW72</f>
        <v>3023578110.1738462</v>
      </c>
      <c r="BY72" s="178">
        <v>1</v>
      </c>
      <c r="BZ72" s="488">
        <f>CA72/BX72</f>
        <v>2.1909270699459433E-2</v>
      </c>
      <c r="CA72" s="491">
        <f>(CA70-CA74-CA75-CA76-CA77)/3</f>
        <v>66244391.296758771</v>
      </c>
      <c r="CB72" s="461">
        <f>VLOOKUP($A72,$DA:$EN,17,0)</f>
        <v>1.0180209325696159</v>
      </c>
      <c r="CC72" s="177">
        <f>CC62*CB72</f>
        <v>2786182621.4492183</v>
      </c>
      <c r="CD72" s="178">
        <v>1</v>
      </c>
      <c r="CE72" s="481">
        <f>CF72/CC72</f>
        <v>2.4003102329355652E-2</v>
      </c>
      <c r="CF72" s="485">
        <f>CF62*CB72</f>
        <v>66877026.570917971</v>
      </c>
      <c r="CG72" s="461">
        <f>VLOOKUP($A72,$DA:$EN,18,0)</f>
        <v>1.0264064525696159</v>
      </c>
      <c r="CH72" s="177">
        <f>CH62*CG72</f>
        <v>2902952861.4904404</v>
      </c>
      <c r="CI72" s="178">
        <v>1</v>
      </c>
      <c r="CJ72" s="481">
        <f>CK72/CH72</f>
        <v>2.4003102329355663E-2</v>
      </c>
      <c r="CK72" s="485">
        <f>CK62*CG72</f>
        <v>69679874.591650873</v>
      </c>
      <c r="CL72" s="461">
        <f>VLOOKUP($A72,$DA:$EN,19,0)</f>
        <v>1.034791972569616</v>
      </c>
      <c r="CM72" s="177">
        <f>CM62*CL72</f>
        <v>3023578110.1738462</v>
      </c>
      <c r="CN72" s="178">
        <v>1</v>
      </c>
      <c r="CO72" s="481">
        <f>CP72/CM72</f>
        <v>2.4003102329355649E-2</v>
      </c>
      <c r="CP72" s="485">
        <f>CP62*CL72</f>
        <v>72575254.779302597</v>
      </c>
      <c r="DA72" s="1171" t="s">
        <v>205</v>
      </c>
      <c r="DB72" s="127">
        <f>DB71</f>
        <v>719400000</v>
      </c>
      <c r="DC72" s="127">
        <f>DC71</f>
        <v>3882000000</v>
      </c>
      <c r="DD72" s="127">
        <f>DD71*0.029</f>
        <v>152047000</v>
      </c>
      <c r="DE72" s="127">
        <f>DE71*0.25</f>
        <v>702750000</v>
      </c>
      <c r="DF72" s="127">
        <f>DF71</f>
        <v>0</v>
      </c>
      <c r="DG72" s="127">
        <f>DG71*0.8</f>
        <v>1711731472.8000002</v>
      </c>
      <c r="DH72" s="127">
        <f>SUM(DB72:DG72)</f>
        <v>7167928472.8000002</v>
      </c>
      <c r="DI72" s="136"/>
      <c r="DJ72" s="136"/>
      <c r="DK72" s="136"/>
      <c r="DL72" s="136"/>
      <c r="DM72" s="136"/>
      <c r="DN72" s="136"/>
      <c r="DO72" s="136"/>
      <c r="DP72" s="131"/>
      <c r="DQ72" s="131"/>
      <c r="DR72" s="131"/>
      <c r="DS72" s="131"/>
      <c r="DT72" s="131"/>
      <c r="DU72" s="131"/>
      <c r="DV72" s="131"/>
      <c r="DW72" s="131"/>
      <c r="DX72" s="131"/>
      <c r="DY72" s="137"/>
      <c r="DZ72" s="131"/>
      <c r="EA72" s="131"/>
      <c r="EB72" s="236"/>
      <c r="ED72" s="236"/>
      <c r="EE72" s="131"/>
      <c r="EF72" s="131"/>
      <c r="EG72" s="131"/>
      <c r="EH72" s="131"/>
      <c r="EI72" s="131"/>
      <c r="EJ72" s="131"/>
      <c r="EK72" s="131"/>
    </row>
    <row r="73" spans="1:141" ht="31.5" outlineLevel="1" x14ac:dyDescent="0.25">
      <c r="A73" s="174">
        <f>A72</f>
        <v>2029</v>
      </c>
      <c r="B73" s="175">
        <f t="shared" si="40"/>
        <v>0</v>
      </c>
      <c r="C73" s="175">
        <f t="shared" si="40"/>
        <v>0</v>
      </c>
      <c r="D73" s="176" t="str">
        <f t="shared" si="23"/>
        <v>Valsts sociālās apdrošināšanas speciālais  budžets</v>
      </c>
      <c r="E73" s="461">
        <f>VLOOKUP($A73,$DA:$EN,20,0)</f>
        <v>1.0208508845806479</v>
      </c>
      <c r="F73" s="177">
        <f>F63*E73</f>
        <v>5537058235.5099468</v>
      </c>
      <c r="G73" s="178">
        <v>1</v>
      </c>
      <c r="H73" s="481">
        <v>0</v>
      </c>
      <c r="I73" s="485">
        <f>E73*F73*G73*H73</f>
        <v>0</v>
      </c>
      <c r="J73" s="461">
        <f>VLOOKUP($A73,$DA:$EN,21,0)</f>
        <v>1.0367617255748525</v>
      </c>
      <c r="K73" s="177">
        <f>K63*J73</f>
        <v>5982310650.0292902</v>
      </c>
      <c r="L73" s="178">
        <v>1</v>
      </c>
      <c r="M73" s="481">
        <v>0</v>
      </c>
      <c r="N73" s="485">
        <f>J73*K73*L73*M73</f>
        <v>0</v>
      </c>
      <c r="O73" s="461">
        <f>VLOOKUP($A73,$DA:$EN,22,0)</f>
        <v>1.0526725665690568</v>
      </c>
      <c r="P73" s="177">
        <f>P63*O73</f>
        <v>6455550279.3413935</v>
      </c>
      <c r="Q73" s="178">
        <v>1</v>
      </c>
      <c r="R73" s="481">
        <v>0</v>
      </c>
      <c r="S73" s="485">
        <f>O73*P73*Q73*R73</f>
        <v>0</v>
      </c>
      <c r="T73" s="461">
        <f>VLOOKUP($A73,$DA:$EN,20,0)</f>
        <v>1.0208508845806479</v>
      </c>
      <c r="U73" s="177">
        <f>U63*T73</f>
        <v>5537058235.5099468</v>
      </c>
      <c r="V73" s="178">
        <v>1</v>
      </c>
      <c r="W73" s="481">
        <v>0</v>
      </c>
      <c r="X73" s="485">
        <f>T73*U73*V73*W73</f>
        <v>0</v>
      </c>
      <c r="Y73" s="461">
        <f>VLOOKUP($A73,$DA:$EN,21,0)</f>
        <v>1.0367617255748525</v>
      </c>
      <c r="Z73" s="177">
        <f>Z63*Y73</f>
        <v>5982310650.0292902</v>
      </c>
      <c r="AA73" s="178">
        <v>1</v>
      </c>
      <c r="AB73" s="481">
        <v>0</v>
      </c>
      <c r="AC73" s="485">
        <f>Y73*Z73*AA73*AB73</f>
        <v>0</v>
      </c>
      <c r="AD73" s="461">
        <f>VLOOKUP($A73,$DA:$EN,22,0)</f>
        <v>1.0526725665690568</v>
      </c>
      <c r="AE73" s="177">
        <f>AE63*AD73</f>
        <v>6455550279.3413935</v>
      </c>
      <c r="AF73" s="178">
        <v>1</v>
      </c>
      <c r="AG73" s="481">
        <v>0</v>
      </c>
      <c r="AH73" s="485">
        <f>AD73*AE73*AF73*AG73</f>
        <v>0</v>
      </c>
      <c r="AI73" s="461">
        <f>VLOOKUP($A73,$DA:$EN,20,0)</f>
        <v>1.0208508845806479</v>
      </c>
      <c r="AJ73" s="177">
        <f>AJ63*AI73</f>
        <v>5537058235.5099468</v>
      </c>
      <c r="AK73" s="178">
        <v>1</v>
      </c>
      <c r="AL73" s="481">
        <v>0</v>
      </c>
      <c r="AM73" s="485">
        <f>AI73*AJ73*AK73*AL73</f>
        <v>0</v>
      </c>
      <c r="AN73" s="506">
        <f>VLOOKUP($A73,$DA:$EN,21,0)</f>
        <v>1.0367617255748525</v>
      </c>
      <c r="AO73" s="177">
        <f>AO63*AN73</f>
        <v>5982310650.0292902</v>
      </c>
      <c r="AP73" s="178">
        <v>1</v>
      </c>
      <c r="AQ73" s="481">
        <v>0</v>
      </c>
      <c r="AR73" s="485">
        <f>AN73*AO73*AP73*AQ73</f>
        <v>0</v>
      </c>
      <c r="AS73" s="461">
        <f>VLOOKUP($A73,$DA:$EN,22,0)</f>
        <v>1.0526725665690568</v>
      </c>
      <c r="AT73" s="177">
        <f>AT63*AS73</f>
        <v>6455550279.3413935</v>
      </c>
      <c r="AU73" s="178">
        <v>1</v>
      </c>
      <c r="AV73" s="481">
        <v>0</v>
      </c>
      <c r="AW73" s="485">
        <f>AS73*AT73*AU73*AV73</f>
        <v>0</v>
      </c>
      <c r="AX73" s="461">
        <f>VLOOKUP($A73,$DA:$EN,20,0)</f>
        <v>1.0208508845806479</v>
      </c>
      <c r="AY73" s="177">
        <f>AY63*AX73</f>
        <v>5537058235.5099468</v>
      </c>
      <c r="AZ73" s="178">
        <v>1</v>
      </c>
      <c r="BA73" s="488">
        <v>5.0000000000000001E-3</v>
      </c>
      <c r="BB73" s="491">
        <f>AX73*AY73*AZ73*BA73</f>
        <v>28262553.988474455</v>
      </c>
      <c r="BC73" s="493">
        <f>VLOOKUP($A73,$DA:$EN,21,0)</f>
        <v>1.0367617255748525</v>
      </c>
      <c r="BD73" s="177">
        <f>BD63*BC73</f>
        <v>5982310650.0292902</v>
      </c>
      <c r="BE73" s="178">
        <v>1</v>
      </c>
      <c r="BF73" s="488">
        <v>5.0000000000000001E-3</v>
      </c>
      <c r="BG73" s="491">
        <f>BC73*BD73*BE73*BF73</f>
        <v>31011153.562245924</v>
      </c>
      <c r="BH73" s="461">
        <f>VLOOKUP($A73,$DA:$EN,22,0)</f>
        <v>1.0526725665690568</v>
      </c>
      <c r="BI73" s="177">
        <f>BI63*BH73</f>
        <v>6455550279.3413935</v>
      </c>
      <c r="BJ73" s="178">
        <v>1</v>
      </c>
      <c r="BK73" s="488">
        <v>5.0000000000000001E-3</v>
      </c>
      <c r="BL73" s="491">
        <f>BH73*BI73*BJ73*BK73</f>
        <v>33977903.405849479</v>
      </c>
      <c r="BM73" s="461">
        <f>VLOOKUP($A73,$DA:$EN,20,0)</f>
        <v>1.0208508845806479</v>
      </c>
      <c r="BN73" s="177">
        <f>BN63*BM73</f>
        <v>5537058235.5099468</v>
      </c>
      <c r="BO73" s="178">
        <v>1</v>
      </c>
      <c r="BP73" s="488">
        <f>BQ73/BN73</f>
        <v>1.3118185275588241E-2</v>
      </c>
      <c r="BQ73" s="491">
        <f>BQ70-BQ71-BQ72-BQ74-BQ75-BQ76-BQ77</f>
        <v>72636155.815141186</v>
      </c>
      <c r="BR73" s="461">
        <f>VLOOKUP($A73,$DA:$EN,21,0)</f>
        <v>1.0367617255748525</v>
      </c>
      <c r="BS73" s="177">
        <f>BS63*BR73</f>
        <v>5982310650.0292902</v>
      </c>
      <c r="BT73" s="178">
        <v>1</v>
      </c>
      <c r="BU73" s="488">
        <f>BV73/BS73</f>
        <v>1.162504270160249E-2</v>
      </c>
      <c r="BV73" s="491">
        <f>BV70-BV71-BV72-BV74-BV75-BV76-BV77</f>
        <v>69544616.760841846</v>
      </c>
      <c r="BW73" s="461">
        <f>VLOOKUP($A73,$DA:$EN,22,0)</f>
        <v>1.0526725665690568</v>
      </c>
      <c r="BX73" s="177">
        <f>BX63*BW73</f>
        <v>6455550279.3413935</v>
      </c>
      <c r="BY73" s="178">
        <v>1</v>
      </c>
      <c r="BZ73" s="488">
        <f>CA73/BX73</f>
        <v>1.026161805427331E-2</v>
      </c>
      <c r="CA73" s="491">
        <f>CA70-CA71-CA72-CA74-CA75-CA76-CA77</f>
        <v>66244391.296758756</v>
      </c>
      <c r="CB73" s="461">
        <f>VLOOKUP($A73,$DA:$EN,20,0)</f>
        <v>1.0208508845806479</v>
      </c>
      <c r="CC73" s="177">
        <f>CC63*CB73</f>
        <v>5537058235.5099468</v>
      </c>
      <c r="CD73" s="178">
        <v>1</v>
      </c>
      <c r="CE73" s="481">
        <v>0</v>
      </c>
      <c r="CF73" s="485">
        <f>CB73*CC73*CD73*CE73</f>
        <v>0</v>
      </c>
      <c r="CG73" s="461">
        <f>VLOOKUP($A73,$DA:$EN,21,0)</f>
        <v>1.0367617255748525</v>
      </c>
      <c r="CH73" s="177">
        <f>CH63*CG73</f>
        <v>5982310650.0292902</v>
      </c>
      <c r="CI73" s="178">
        <v>1</v>
      </c>
      <c r="CJ73" s="481">
        <v>0</v>
      </c>
      <c r="CK73" s="485">
        <f>CG73*CH73*CI73*CJ73</f>
        <v>0</v>
      </c>
      <c r="CL73" s="461">
        <f>VLOOKUP($A73,$DA:$EN,22,0)</f>
        <v>1.0526725665690568</v>
      </c>
      <c r="CM73" s="177">
        <f>CM63*CL73</f>
        <v>6455550279.3413935</v>
      </c>
      <c r="CN73" s="178">
        <v>1</v>
      </c>
      <c r="CO73" s="481">
        <v>0</v>
      </c>
      <c r="CP73" s="485">
        <f>CL73*CM73*CN73*CO73</f>
        <v>0</v>
      </c>
      <c r="DA73" s="1171" t="s">
        <v>206</v>
      </c>
      <c r="DB73" s="127"/>
      <c r="DC73" s="127"/>
      <c r="DD73" s="239"/>
      <c r="DE73" s="127">
        <f>DE71*0.75</f>
        <v>2108250000</v>
      </c>
      <c r="DF73" s="127"/>
      <c r="DG73" s="127">
        <f>DG71*0.2</f>
        <v>427932868.20000005</v>
      </c>
      <c r="DH73" s="127">
        <f>SUM(DB73:DG73)</f>
        <v>2536182868.1999998</v>
      </c>
      <c r="DI73" s="136"/>
      <c r="DJ73" s="136"/>
      <c r="DK73" s="136"/>
      <c r="DL73" s="136"/>
      <c r="DM73" s="136"/>
      <c r="DN73" s="136"/>
      <c r="DO73" s="136"/>
      <c r="DP73" s="131"/>
      <c r="DQ73" s="131"/>
      <c r="DR73" s="131"/>
      <c r="DS73" s="131"/>
      <c r="DT73" s="131"/>
      <c r="DU73" s="131"/>
      <c r="DV73" s="131"/>
      <c r="DW73" s="131"/>
      <c r="DX73" s="131"/>
      <c r="DY73" s="137"/>
      <c r="DZ73" s="131"/>
      <c r="EA73" s="131"/>
      <c r="EB73" s="236"/>
      <c r="ED73" s="236"/>
      <c r="EE73" s="131"/>
      <c r="EF73" s="131"/>
      <c r="EG73" s="131"/>
      <c r="EH73" s="131"/>
      <c r="EI73" s="131"/>
      <c r="EJ73" s="131"/>
      <c r="EK73" s="131"/>
    </row>
    <row r="74" spans="1:141" ht="47.25" outlineLevel="1" x14ac:dyDescent="0.25">
      <c r="A74" s="174">
        <f>A73</f>
        <v>2029</v>
      </c>
      <c r="B74" s="175" t="str">
        <f t="shared" si="40"/>
        <v>Versija, lai "iedarbinātu"  potenciālo obligāto apdrošināšanu</v>
      </c>
      <c r="C74" s="175" t="str">
        <f t="shared" si="40"/>
        <v>Obligātās iemaksa (ieturējums no darba algas)</v>
      </c>
      <c r="D74" s="176" t="str">
        <f t="shared" si="23"/>
        <v>ISA obligātā apdrošināšana</v>
      </c>
      <c r="E74" s="461">
        <f>VLOOKUP($A74,$DA:$EN,7,0)</f>
        <v>1.0346556395569537</v>
      </c>
      <c r="F74" s="188">
        <f>VLOOKUP($A74,$DA:$EN,6,0)</f>
        <v>1656</v>
      </c>
      <c r="G74" s="189">
        <f>VLOOKUP($A74,$DA:$EN,24,0)</f>
        <v>816991</v>
      </c>
      <c r="H74" s="489">
        <v>0</v>
      </c>
      <c r="I74" s="485">
        <f>H74*G74*F74*12</f>
        <v>0</v>
      </c>
      <c r="J74" s="461">
        <f>VLOOKUP($A74,$DA:$EN,10,0)</f>
        <v>1.0507816395569538</v>
      </c>
      <c r="K74" s="188">
        <f>VLOOKUP($A74,$DA:$EN,9,0)</f>
        <v>1789</v>
      </c>
      <c r="L74" s="189">
        <f>VLOOKUP($A74,$DA:$EN,24,0)</f>
        <v>816991</v>
      </c>
      <c r="M74" s="489">
        <v>0</v>
      </c>
      <c r="N74" s="485">
        <f>M74*L74*K74*12</f>
        <v>0</v>
      </c>
      <c r="O74" s="461">
        <f>VLOOKUP($A74,$DA:$EN,13,0)</f>
        <v>1.0669076395569539</v>
      </c>
      <c r="P74" s="188">
        <f>VLOOKUP($A74,$DA:$EN,12,0)</f>
        <v>1931</v>
      </c>
      <c r="Q74" s="189">
        <f>VLOOKUP($A74,$DA:$EN,24,0)</f>
        <v>816991</v>
      </c>
      <c r="R74" s="489">
        <v>0</v>
      </c>
      <c r="S74" s="485">
        <f>R74*Q74*P74*12</f>
        <v>0</v>
      </c>
      <c r="T74" s="461">
        <f>VLOOKUP($A74,$DA:$EN,7,0)</f>
        <v>1.0346556395569537</v>
      </c>
      <c r="U74" s="188">
        <f>VLOOKUP($A74,$DA:$EN,6,0)</f>
        <v>1656</v>
      </c>
      <c r="V74" s="189">
        <f>VLOOKUP($A74,$DA:$EN,24,0)</f>
        <v>816991</v>
      </c>
      <c r="W74" s="496">
        <f>X74/(V74*U74*12)</f>
        <v>1.9127574802204287E-3</v>
      </c>
      <c r="X74" s="486">
        <f>X70-X71-X72-X73-X75-X76-X77</f>
        <v>31054086.607700452</v>
      </c>
      <c r="Y74" s="461">
        <f>VLOOKUP($A74,$DA:$EN,10,0)</f>
        <v>1.0507816395569538</v>
      </c>
      <c r="Z74" s="188">
        <f>VLOOKUP($A74,$DA:$EN,9,0)</f>
        <v>1789</v>
      </c>
      <c r="AA74" s="189">
        <f>VLOOKUP($A74,$DA:$EN,24,0)</f>
        <v>816991</v>
      </c>
      <c r="AB74" s="496">
        <f>AC74/(AA74*Z74*12)</f>
        <v>1.2417622042771228E-3</v>
      </c>
      <c r="AC74" s="486">
        <f>AC70-AC71-AC72-AC73-AC75-AC76-AC77</f>
        <v>21779469.444802165</v>
      </c>
      <c r="AD74" s="461">
        <f>VLOOKUP($A74,$DA:$EN,13,0)</f>
        <v>1.0669076395569539</v>
      </c>
      <c r="AE74" s="188">
        <f>VLOOKUP($A74,$DA:$EN,12,0)</f>
        <v>1931</v>
      </c>
      <c r="AF74" s="189">
        <f>VLOOKUP($A74,$DA:$EN,24,0)</f>
        <v>816991</v>
      </c>
      <c r="AG74" s="496">
        <f>AH74/(AF74*AE74*12)</f>
        <v>6.2746791593386645E-4</v>
      </c>
      <c r="AH74" s="486">
        <f>AH70-AH71-AH72-AH73-AH75-AH76-AH77</f>
        <v>11878793.052553043</v>
      </c>
      <c r="AI74" s="461">
        <f>VLOOKUP($A74,$DA:$EN,7,0)</f>
        <v>1.0346556395569537</v>
      </c>
      <c r="AJ74" s="188">
        <f>VLOOKUP($A74,$DA:$EN,6,0)</f>
        <v>1656</v>
      </c>
      <c r="AK74" s="189">
        <f>VLOOKUP($A74,$DA:$EN,24,0)</f>
        <v>816991</v>
      </c>
      <c r="AL74" s="496">
        <f>AM74/(AK74*AJ74*12)</f>
        <v>1.3421938837713199E-2</v>
      </c>
      <c r="AM74" s="486">
        <f>AM70-AM71-AM72-AM73-AM75-AM76-AM77</f>
        <v>217908467.44542372</v>
      </c>
      <c r="AN74" s="506">
        <f>VLOOKUP($A74,$DA:$EN,10,0)</f>
        <v>1.0507816395569538</v>
      </c>
      <c r="AO74" s="188">
        <f>VLOOKUP($A74,$DA:$EN,9,0)</f>
        <v>1789</v>
      </c>
      <c r="AP74" s="189">
        <f>VLOOKUP($A74,$DA:$EN,24,0)</f>
        <v>816991</v>
      </c>
      <c r="AQ74" s="496">
        <f>AR74/(AP74*AO74*12)</f>
        <v>1.189531409248731E-2</v>
      </c>
      <c r="AR74" s="486">
        <f>AR70-AR71-AR72-AR73-AR75-AR76-AR77</f>
        <v>208633850.28252542</v>
      </c>
      <c r="AS74" s="461">
        <f>VLOOKUP($A74,$DA:$EN,13,0)</f>
        <v>1.0669076395569539</v>
      </c>
      <c r="AT74" s="188">
        <f>VLOOKUP($A74,$DA:$EN,12,0)</f>
        <v>1931</v>
      </c>
      <c r="AU74" s="189">
        <f>VLOOKUP($A74,$DA:$EN,24,0)</f>
        <v>816991</v>
      </c>
      <c r="AV74" s="496">
        <f>AW74/(AU74*AT74*12)</f>
        <v>1.0497589266533569E-2</v>
      </c>
      <c r="AW74" s="486">
        <f>AW70-AW71-AW72-AW73-AW75-AW76-AW77</f>
        <v>198733173.89027631</v>
      </c>
      <c r="AX74" s="461">
        <f>VLOOKUP($A74,$DA:$EN,7,0)</f>
        <v>1.0346556395569537</v>
      </c>
      <c r="AY74" s="188">
        <f>VLOOKUP($A74,$DA:$EN,6,0)</f>
        <v>1656</v>
      </c>
      <c r="AZ74" s="189">
        <f>VLOOKUP($A74,$DA:$EN,24,0)</f>
        <v>816991</v>
      </c>
      <c r="BA74" s="489">
        <v>0</v>
      </c>
      <c r="BB74" s="485">
        <f>BA74*AZ74*AY74*12</f>
        <v>0</v>
      </c>
      <c r="BC74" s="493">
        <f>VLOOKUP($A74,$DA:$EN,10,0)</f>
        <v>1.0507816395569538</v>
      </c>
      <c r="BD74" s="188">
        <f>VLOOKUP($A74,$DA:$EN,9,0)</f>
        <v>1789</v>
      </c>
      <c r="BE74" s="189">
        <f>VLOOKUP($A74,$DA:$EN,24,0)</f>
        <v>816991</v>
      </c>
      <c r="BF74" s="489">
        <v>0</v>
      </c>
      <c r="BG74" s="485">
        <f>BF74*BE74*BD74*12</f>
        <v>0</v>
      </c>
      <c r="BH74" s="461">
        <f>VLOOKUP($A74,$DA:$EN,13,0)</f>
        <v>1.0669076395569539</v>
      </c>
      <c r="BI74" s="188">
        <f>VLOOKUP($A74,$DA:$EN,12,0)</f>
        <v>1931</v>
      </c>
      <c r="BJ74" s="189">
        <f>VLOOKUP($A74,$DA:$EN,24,0)</f>
        <v>816991</v>
      </c>
      <c r="BK74" s="489">
        <v>0</v>
      </c>
      <c r="BL74" s="485">
        <f>BK74*BJ74*BI74*12</f>
        <v>0</v>
      </c>
      <c r="BM74" s="461">
        <f>VLOOKUP($A74,$DA:$EN,7,0)</f>
        <v>1.0346556395569537</v>
      </c>
      <c r="BN74" s="188">
        <f>VLOOKUP($A74,$DA:$EN,6,0)</f>
        <v>1656</v>
      </c>
      <c r="BO74" s="189">
        <f>VLOOKUP($A74,$DA:$EN,24,0)</f>
        <v>816991</v>
      </c>
      <c r="BP74" s="489">
        <v>0</v>
      </c>
      <c r="BQ74" s="485">
        <f>BP74*BO74*BN74*12</f>
        <v>0</v>
      </c>
      <c r="BR74" s="461">
        <f>VLOOKUP($A74,$DA:$EN,10,0)</f>
        <v>1.0507816395569538</v>
      </c>
      <c r="BS74" s="188">
        <f>VLOOKUP($A74,$DA:$EN,9,0)</f>
        <v>1789</v>
      </c>
      <c r="BT74" s="189">
        <f>VLOOKUP($A74,$DA:$EN,24,0)</f>
        <v>816991</v>
      </c>
      <c r="BU74" s="489">
        <v>0</v>
      </c>
      <c r="BV74" s="485">
        <f>BU74*BT74*BS74*12</f>
        <v>0</v>
      </c>
      <c r="BW74" s="461">
        <f>VLOOKUP($A74,$DA:$EN,13,0)</f>
        <v>1.0669076395569539</v>
      </c>
      <c r="BX74" s="188">
        <f>VLOOKUP($A74,$DA:$EN,12,0)</f>
        <v>1931</v>
      </c>
      <c r="BY74" s="189">
        <f>VLOOKUP($A74,$DA:$EN,24,0)</f>
        <v>816991</v>
      </c>
      <c r="BZ74" s="489">
        <v>0</v>
      </c>
      <c r="CA74" s="485">
        <f>BZ74*BY74*BX74*12</f>
        <v>0</v>
      </c>
      <c r="CB74" s="461">
        <f>VLOOKUP($A74,$DA:$EN,7,0)</f>
        <v>1.0346556395569537</v>
      </c>
      <c r="CC74" s="188">
        <f>VLOOKUP($A74,$DA:$EN,6,0)</f>
        <v>1656</v>
      </c>
      <c r="CD74" s="189">
        <f>VLOOKUP($A74,$DA:$EN,24,0)</f>
        <v>816991</v>
      </c>
      <c r="CE74" s="482">
        <f>(CF74+CF77)/(CD74*CC74*12)</f>
        <v>4.7296908898950534E-3</v>
      </c>
      <c r="CF74" s="486">
        <f>CF70-CF71-CF72-CF73-CF75-CF76-CF77</f>
        <v>72431539.664204568</v>
      </c>
      <c r="CG74" s="461">
        <f>VLOOKUP($A74,$DA:$EN,10,0)</f>
        <v>1.0507816395569538</v>
      </c>
      <c r="CH74" s="188">
        <f>VLOOKUP($A74,$DA:$EN,9,0)</f>
        <v>1789</v>
      </c>
      <c r="CI74" s="189">
        <f>VLOOKUP($A74,$DA:$EN,24,0)</f>
        <v>816991</v>
      </c>
      <c r="CJ74" s="482">
        <f>(CK74+CK77)/(CI74*CH74*12)</f>
        <v>3.5016532642831075E-3</v>
      </c>
      <c r="CK74" s="486">
        <f>CK70-CK71-CK72-CK73-CK75-CK76-CK77</f>
        <v>57059915.202970333</v>
      </c>
      <c r="CL74" s="461">
        <f>VLOOKUP($A74,$DA:$EN,13,0)</f>
        <v>1.0669076395569539</v>
      </c>
      <c r="CM74" s="188">
        <f>VLOOKUP($A74,$DA:$EN,12,0)</f>
        <v>1931</v>
      </c>
      <c r="CN74" s="189">
        <f>VLOOKUP($A74,$DA:$EN,24,0)</f>
        <v>816991</v>
      </c>
      <c r="CO74" s="482">
        <f>(CP74+CP77)/(CN74*CM74*12)</f>
        <v>2.3884816010369928E-3</v>
      </c>
      <c r="CP74" s="486">
        <f>CP70-CP71-CP72-CP73-CP75-CP76-CP77</f>
        <v>40860947.214106642</v>
      </c>
      <c r="DA74" s="1171" t="s">
        <v>207</v>
      </c>
      <c r="DB74" s="127"/>
      <c r="DC74" s="127"/>
      <c r="DD74" s="127">
        <f>DD71*0.971</f>
        <v>5090953000</v>
      </c>
      <c r="DE74" s="127"/>
      <c r="DF74" s="127"/>
      <c r="DG74" s="127"/>
      <c r="DH74" s="127">
        <f>SUM(DB74:DG74)</f>
        <v>5090953000</v>
      </c>
      <c r="DI74" s="136"/>
      <c r="DJ74" s="136"/>
      <c r="DK74" s="136"/>
      <c r="DL74" s="136"/>
      <c r="DM74" s="136"/>
      <c r="DN74" s="136"/>
      <c r="DO74" s="136"/>
      <c r="DP74" s="131"/>
      <c r="DQ74" s="131"/>
      <c r="DR74" s="131"/>
      <c r="DS74" s="131"/>
      <c r="DT74" s="131"/>
      <c r="DU74" s="131"/>
      <c r="DV74" s="131"/>
      <c r="DW74" s="131"/>
      <c r="DX74" s="131"/>
      <c r="DY74" s="137"/>
      <c r="DZ74" s="131"/>
      <c r="EA74" s="131"/>
      <c r="EB74" s="236"/>
      <c r="ED74" s="236"/>
      <c r="EE74" s="131"/>
      <c r="EF74" s="131"/>
      <c r="EG74" s="131"/>
      <c r="EH74" s="131"/>
      <c r="EI74" s="131"/>
      <c r="EJ74" s="131"/>
      <c r="EK74" s="131"/>
    </row>
    <row r="75" spans="1:141" ht="31.5" outlineLevel="1" x14ac:dyDescent="0.25">
      <c r="A75" s="174">
        <f>A79</f>
        <v>2029</v>
      </c>
      <c r="B75" s="175" t="str">
        <f t="shared" si="40"/>
        <v>Pensijas daļa pakalpojuma finansēšanai - par aprūpi mājās</v>
      </c>
      <c r="C75" s="175" t="str">
        <f t="shared" si="40"/>
        <v>85% no piešķirtās vecuma pensijas apmēra</v>
      </c>
      <c r="D75" s="176" t="str">
        <f t="shared" si="23"/>
        <v>Klienta maksājums par ISA pakalpojumiem dzīves vietā</v>
      </c>
      <c r="E75" s="461">
        <f>VLOOKUP($A75,$DA:$EN,7,0)</f>
        <v>1.0346556395569537</v>
      </c>
      <c r="F75" s="195">
        <f>F65*E75</f>
        <v>264.45464074183241</v>
      </c>
      <c r="G75" s="189">
        <f>VLOOKUP($A75,$DA:$EN,31,0)</f>
        <v>17286</v>
      </c>
      <c r="H75" s="483">
        <v>0.85</v>
      </c>
      <c r="I75" s="485">
        <f>F75*G75*12</f>
        <v>54856355.038359784</v>
      </c>
      <c r="J75" s="461">
        <f>VLOOKUP($A75,$DA:$EN,10,0)</f>
        <v>1.0507816395569538</v>
      </c>
      <c r="K75" s="195">
        <f>K65*J75</f>
        <v>286.80933318142985</v>
      </c>
      <c r="L75" s="189">
        <f>VLOOKUP($A75,$DA:$EN,31,0)</f>
        <v>17286</v>
      </c>
      <c r="M75" s="483">
        <v>0.85</v>
      </c>
      <c r="N75" s="485">
        <f>K75*L75*12</f>
        <v>59493433.600490361</v>
      </c>
      <c r="O75" s="461">
        <f>VLOOKUP($A75,$DA:$EN,13,0)</f>
        <v>1.0669076395569539</v>
      </c>
      <c r="P75" s="195">
        <f>P65*O75</f>
        <v>310.67302176343367</v>
      </c>
      <c r="Q75" s="189">
        <f>VLOOKUP($A75,$DA:$EN,31,0)</f>
        <v>17286</v>
      </c>
      <c r="R75" s="483">
        <v>0.85</v>
      </c>
      <c r="S75" s="485">
        <f>P75*Q75*12</f>
        <v>64443526.250432581</v>
      </c>
      <c r="T75" s="461">
        <f>VLOOKUP($A75,$DA:$EN,7,0)</f>
        <v>1.0346556395569537</v>
      </c>
      <c r="U75" s="195">
        <f>U65*T75</f>
        <v>264.45464074183241</v>
      </c>
      <c r="V75" s="189">
        <f>VLOOKUP($A75,$DA:$EN,31,0)</f>
        <v>17286</v>
      </c>
      <c r="W75" s="483">
        <v>0.85</v>
      </c>
      <c r="X75" s="485">
        <f>U75*V75*12</f>
        <v>54856355.038359784</v>
      </c>
      <c r="Y75" s="461">
        <f>VLOOKUP($A75,$DA:$EN,10,0)</f>
        <v>1.0507816395569538</v>
      </c>
      <c r="Z75" s="195">
        <f>Z65*Y75</f>
        <v>286.80933318142985</v>
      </c>
      <c r="AA75" s="189">
        <f>VLOOKUP($A75,$DA:$EN,31,0)</f>
        <v>17286</v>
      </c>
      <c r="AB75" s="483">
        <v>0.85</v>
      </c>
      <c r="AC75" s="485">
        <f>Z75*AA75*12</f>
        <v>59493433.600490361</v>
      </c>
      <c r="AD75" s="461">
        <f>VLOOKUP($A75,$DA:$EN,13,0)</f>
        <v>1.0669076395569539</v>
      </c>
      <c r="AE75" s="195">
        <f>AE65*AD75</f>
        <v>310.67302176343367</v>
      </c>
      <c r="AF75" s="189">
        <f>VLOOKUP($A75,$DA:$EN,31,0)</f>
        <v>17286</v>
      </c>
      <c r="AG75" s="483">
        <v>0.85</v>
      </c>
      <c r="AH75" s="485">
        <f>AE75*AF75*12</f>
        <v>64443526.250432581</v>
      </c>
      <c r="AI75" s="461">
        <f>VLOOKUP($A75,$DA:$EN,7,0)</f>
        <v>1.0346556395569537</v>
      </c>
      <c r="AJ75" s="195">
        <f>AJ65*AI75</f>
        <v>264.45464074183241</v>
      </c>
      <c r="AK75" s="189">
        <f>VLOOKUP($A75,$DA:$EN,31,0)</f>
        <v>17286</v>
      </c>
      <c r="AL75" s="483">
        <v>0.85</v>
      </c>
      <c r="AM75" s="485">
        <f>AJ75*AK75*12</f>
        <v>54856355.038359784</v>
      </c>
      <c r="AN75" s="506">
        <f>VLOOKUP($A75,$DA:$EN,10,0)</f>
        <v>1.0507816395569538</v>
      </c>
      <c r="AO75" s="195">
        <f>AO65*AN75</f>
        <v>286.80933318142985</v>
      </c>
      <c r="AP75" s="189">
        <f>VLOOKUP($A75,$DA:$EN,31,0)</f>
        <v>17286</v>
      </c>
      <c r="AQ75" s="483">
        <v>0.85</v>
      </c>
      <c r="AR75" s="485">
        <f>AO75*AP75*12</f>
        <v>59493433.600490361</v>
      </c>
      <c r="AS75" s="461">
        <f>VLOOKUP($A75,$DA:$EN,13,0)</f>
        <v>1.0669076395569539</v>
      </c>
      <c r="AT75" s="195">
        <f>AT65*AS75</f>
        <v>310.67302176343367</v>
      </c>
      <c r="AU75" s="189">
        <f>VLOOKUP($A75,$DA:$EN,31,0)</f>
        <v>17286</v>
      </c>
      <c r="AV75" s="483">
        <v>0.85</v>
      </c>
      <c r="AW75" s="485">
        <f>AT75*AU75*12</f>
        <v>64443526.250432581</v>
      </c>
      <c r="AX75" s="461">
        <f>VLOOKUP($A75,$DA:$EN,7,0)</f>
        <v>1.0346556395569537</v>
      </c>
      <c r="AY75" s="195">
        <f>AY65*AX75</f>
        <v>264.45464074183241</v>
      </c>
      <c r="AZ75" s="189">
        <f>VLOOKUP($A75,$DA:$EN,31,0)</f>
        <v>17286</v>
      </c>
      <c r="BA75" s="483">
        <v>0.85</v>
      </c>
      <c r="BB75" s="485">
        <f>AY75*AZ75*12</f>
        <v>54856355.038359784</v>
      </c>
      <c r="BC75" s="493">
        <f>VLOOKUP($A75,$DA:$EN,10,0)</f>
        <v>1.0507816395569538</v>
      </c>
      <c r="BD75" s="195">
        <f>BD65*BC75</f>
        <v>286.80933318142985</v>
      </c>
      <c r="BE75" s="189">
        <f>VLOOKUP($A75,$DA:$EN,31,0)</f>
        <v>17286</v>
      </c>
      <c r="BF75" s="483">
        <v>0.85</v>
      </c>
      <c r="BG75" s="485">
        <f>BD75*BE75*12</f>
        <v>59493433.600490361</v>
      </c>
      <c r="BH75" s="461">
        <f>VLOOKUP($A75,$DA:$EN,13,0)</f>
        <v>1.0669076395569539</v>
      </c>
      <c r="BI75" s="195">
        <f>BI65*BH75</f>
        <v>310.67302176343367</v>
      </c>
      <c r="BJ75" s="189">
        <f>VLOOKUP($A75,$DA:$EN,31,0)</f>
        <v>17286</v>
      </c>
      <c r="BK75" s="483">
        <v>0.85</v>
      </c>
      <c r="BL75" s="485">
        <f>BI75*BJ75*12</f>
        <v>64443526.250432581</v>
      </c>
      <c r="BM75" s="461">
        <f>VLOOKUP($A75,$DA:$EN,7,0)</f>
        <v>1.0346556395569537</v>
      </c>
      <c r="BN75" s="195">
        <f>BN65*BM75</f>
        <v>264.45464074183241</v>
      </c>
      <c r="BO75" s="189">
        <f>VLOOKUP($A75,$DA:$EN,31,0)</f>
        <v>17286</v>
      </c>
      <c r="BP75" s="483">
        <v>0.85</v>
      </c>
      <c r="BQ75" s="485">
        <f>BN75*BO75*12</f>
        <v>54856355.038359784</v>
      </c>
      <c r="BR75" s="461">
        <f>VLOOKUP($A75,$DA:$EN,10,0)</f>
        <v>1.0507816395569538</v>
      </c>
      <c r="BS75" s="195">
        <f>BS65*BR75</f>
        <v>286.80933318142985</v>
      </c>
      <c r="BT75" s="189">
        <f>VLOOKUP($A75,$DA:$EN,31,0)</f>
        <v>17286</v>
      </c>
      <c r="BU75" s="483">
        <v>0.85</v>
      </c>
      <c r="BV75" s="485">
        <f>BS75*BT75*12</f>
        <v>59493433.600490361</v>
      </c>
      <c r="BW75" s="461">
        <f>VLOOKUP($A75,$DA:$EN,13,0)</f>
        <v>1.0669076395569539</v>
      </c>
      <c r="BX75" s="195">
        <f>BX65*BW75</f>
        <v>310.67302176343367</v>
      </c>
      <c r="BY75" s="189">
        <f>VLOOKUP($A75,$DA:$EN,31,0)</f>
        <v>17286</v>
      </c>
      <c r="BZ75" s="483">
        <v>0.85</v>
      </c>
      <c r="CA75" s="485">
        <f>BX75*BY75*12</f>
        <v>64443526.250432581</v>
      </c>
      <c r="CB75" s="461">
        <f>VLOOKUP($A75,$DA:$EN,7,0)</f>
        <v>1.0346556395569537</v>
      </c>
      <c r="CC75" s="195">
        <f>CC65*CB75</f>
        <v>264.45464074183241</v>
      </c>
      <c r="CD75" s="189">
        <f>VLOOKUP($A75,$DA:$EN,31,0)</f>
        <v>17286</v>
      </c>
      <c r="CE75" s="483">
        <v>0.85</v>
      </c>
      <c r="CF75" s="485">
        <f>CC75*CD75*12</f>
        <v>54856355.038359784</v>
      </c>
      <c r="CG75" s="461">
        <f>VLOOKUP($A75,$DA:$EN,10,0)</f>
        <v>1.0507816395569538</v>
      </c>
      <c r="CH75" s="195">
        <f>CH65*CG75</f>
        <v>286.80933318142985</v>
      </c>
      <c r="CI75" s="189">
        <f>VLOOKUP($A75,$DA:$EN,31,0)</f>
        <v>17286</v>
      </c>
      <c r="CJ75" s="483">
        <v>0.85</v>
      </c>
      <c r="CK75" s="485">
        <f>CH75*CI75*12</f>
        <v>59493433.600490361</v>
      </c>
      <c r="CL75" s="461">
        <f>VLOOKUP($A75,$DA:$EN,13,0)</f>
        <v>1.0669076395569539</v>
      </c>
      <c r="CM75" s="195">
        <f>CM65*CL75</f>
        <v>310.67302176343367</v>
      </c>
      <c r="CN75" s="189">
        <f>VLOOKUP($A75,$DA:$EN,31,0)</f>
        <v>17286</v>
      </c>
      <c r="CO75" s="483">
        <v>0.85</v>
      </c>
      <c r="CP75" s="485">
        <f>CM75*CN75*12</f>
        <v>64443526.250432581</v>
      </c>
      <c r="DJ75" s="133"/>
      <c r="DK75" s="133"/>
      <c r="DL75" s="133"/>
      <c r="DM75" s="133"/>
      <c r="DN75" s="136"/>
      <c r="DO75" s="136"/>
      <c r="DP75" s="131"/>
      <c r="DQ75" s="131"/>
      <c r="DR75" s="131"/>
      <c r="DS75" s="131"/>
      <c r="DT75" s="131"/>
      <c r="DU75" s="131"/>
      <c r="DV75" s="131"/>
      <c r="DW75" s="131"/>
      <c r="DX75" s="131"/>
      <c r="DY75" s="137"/>
      <c r="DZ75" s="131"/>
      <c r="EA75" s="131"/>
      <c r="EB75" s="236"/>
      <c r="ED75" s="236"/>
      <c r="EE75" s="131"/>
      <c r="EF75" s="131"/>
      <c r="EG75" s="131"/>
      <c r="EH75" s="131"/>
      <c r="EI75" s="131"/>
      <c r="EJ75" s="131"/>
      <c r="EK75" s="131"/>
    </row>
    <row r="76" spans="1:141" outlineLevel="1" x14ac:dyDescent="0.25">
      <c r="A76" s="174">
        <f>A75</f>
        <v>2029</v>
      </c>
      <c r="B76" s="175" t="str">
        <f t="shared" si="40"/>
        <v>Pensijas daļa pakalpojuma finansēšanai - par uzturēšanos SAC</v>
      </c>
      <c r="C76" s="175" t="str">
        <f t="shared" si="40"/>
        <v>85% no piešķirtās vecuma pensijas apmēra</v>
      </c>
      <c r="D76" s="176" t="str">
        <f t="shared" si="23"/>
        <v>Klienta maksājums par ISA pakalpojumiem SAC</v>
      </c>
      <c r="E76" s="461">
        <f>VLOOKUP($A76,$DA:$EN,7,0)</f>
        <v>1.0346556395569537</v>
      </c>
      <c r="F76" s="195">
        <f>F66*E76</f>
        <v>409.91808831126798</v>
      </c>
      <c r="G76" s="189">
        <f>VLOOKUP($A76,$DA:$EN,34,0)</f>
        <v>11153</v>
      </c>
      <c r="H76" s="483">
        <v>0.85</v>
      </c>
      <c r="I76" s="485">
        <f>F76*G76*12</f>
        <v>54861797.26722686</v>
      </c>
      <c r="J76" s="461">
        <f>VLOOKUP($A76,$DA:$EN,10,0)</f>
        <v>1.0507816395569538</v>
      </c>
      <c r="K76" s="195">
        <f>K66*J76</f>
        <v>444.56899390294524</v>
      </c>
      <c r="L76" s="189">
        <f>VLOOKUP($A76,$DA:$EN,34,0)</f>
        <v>11153</v>
      </c>
      <c r="M76" s="483">
        <v>0.85</v>
      </c>
      <c r="N76" s="485">
        <f>K76*L76*12</f>
        <v>59499335.867994577</v>
      </c>
      <c r="O76" s="461">
        <f>VLOOKUP($A76,$DA:$EN,13,0)</f>
        <v>1.0669076395569539</v>
      </c>
      <c r="P76" s="195">
        <f>P66*O76</f>
        <v>481.55891994905312</v>
      </c>
      <c r="Q76" s="189">
        <f>VLOOKUP($A76,$DA:$EN,34,0)</f>
        <v>11153</v>
      </c>
      <c r="R76" s="483">
        <v>0.85</v>
      </c>
      <c r="S76" s="485">
        <f>P76*Q76*12</f>
        <v>64449919.61030148</v>
      </c>
      <c r="T76" s="461">
        <f>VLOOKUP($A76,$DA:$EN,7,0)</f>
        <v>1.0346556395569537</v>
      </c>
      <c r="U76" s="195">
        <f>U66*T76</f>
        <v>409.91808831126798</v>
      </c>
      <c r="V76" s="189">
        <f>VLOOKUP($A76,$DA:$EN,34,0)</f>
        <v>11153</v>
      </c>
      <c r="W76" s="483">
        <v>0.85</v>
      </c>
      <c r="X76" s="485">
        <f>U76*V76*12</f>
        <v>54861797.26722686</v>
      </c>
      <c r="Y76" s="461">
        <f>VLOOKUP($A76,$DA:$EN,10,0)</f>
        <v>1.0507816395569538</v>
      </c>
      <c r="Z76" s="195">
        <f>Z66*Y76</f>
        <v>444.56899390294524</v>
      </c>
      <c r="AA76" s="189">
        <f>VLOOKUP($A76,$DA:$EN,34,0)</f>
        <v>11153</v>
      </c>
      <c r="AB76" s="483">
        <v>0.85</v>
      </c>
      <c r="AC76" s="485">
        <f>Z76*AA76*12</f>
        <v>59499335.867994577</v>
      </c>
      <c r="AD76" s="461">
        <f>VLOOKUP($A76,$DA:$EN,13,0)</f>
        <v>1.0669076395569539</v>
      </c>
      <c r="AE76" s="195">
        <f>AE66*AD76</f>
        <v>481.55891994905312</v>
      </c>
      <c r="AF76" s="189">
        <f>VLOOKUP($A76,$DA:$EN,34,0)</f>
        <v>11153</v>
      </c>
      <c r="AG76" s="483">
        <v>0.85</v>
      </c>
      <c r="AH76" s="485">
        <f>AE76*AF76*12</f>
        <v>64449919.61030148</v>
      </c>
      <c r="AI76" s="461">
        <f>VLOOKUP($A76,$DA:$EN,7,0)</f>
        <v>1.0346556395569537</v>
      </c>
      <c r="AJ76" s="195">
        <f>AJ66*AI76</f>
        <v>409.91808831126798</v>
      </c>
      <c r="AK76" s="189">
        <f>VLOOKUP($A76,$DA:$EN,34,0)</f>
        <v>11153</v>
      </c>
      <c r="AL76" s="483">
        <v>0.85</v>
      </c>
      <c r="AM76" s="485">
        <f>AJ76*AK76*12</f>
        <v>54861797.26722686</v>
      </c>
      <c r="AN76" s="506">
        <f>VLOOKUP($A76,$DA:$EN,10,0)</f>
        <v>1.0507816395569538</v>
      </c>
      <c r="AO76" s="195">
        <f>AO66*AN76</f>
        <v>444.56899390294524</v>
      </c>
      <c r="AP76" s="189">
        <f>VLOOKUP($A76,$DA:$EN,34,0)</f>
        <v>11153</v>
      </c>
      <c r="AQ76" s="483">
        <v>0.85</v>
      </c>
      <c r="AR76" s="485">
        <f>AO76*AP76*12</f>
        <v>59499335.867994577</v>
      </c>
      <c r="AS76" s="461">
        <f>VLOOKUP($A76,$DA:$EN,13,0)</f>
        <v>1.0669076395569539</v>
      </c>
      <c r="AT76" s="195">
        <f>AT66*AS76</f>
        <v>481.55891994905312</v>
      </c>
      <c r="AU76" s="189">
        <f>VLOOKUP($A76,$DA:$EN,34,0)</f>
        <v>11153</v>
      </c>
      <c r="AV76" s="483">
        <v>0.85</v>
      </c>
      <c r="AW76" s="485">
        <f>AT76*AU76*12</f>
        <v>64449919.61030148</v>
      </c>
      <c r="AX76" s="461">
        <f>VLOOKUP($A76,$DA:$EN,7,0)</f>
        <v>1.0346556395569537</v>
      </c>
      <c r="AY76" s="195">
        <f>AY66*AX76</f>
        <v>409.91808831126798</v>
      </c>
      <c r="AZ76" s="189">
        <f>VLOOKUP($A76,$DA:$EN,34,0)</f>
        <v>11153</v>
      </c>
      <c r="BA76" s="483">
        <v>0.85</v>
      </c>
      <c r="BB76" s="485">
        <f>AY76*AZ76*12</f>
        <v>54861797.26722686</v>
      </c>
      <c r="BC76" s="493">
        <f>VLOOKUP($A76,$DA:$EN,10,0)</f>
        <v>1.0507816395569538</v>
      </c>
      <c r="BD76" s="195">
        <f>BD66*BC76</f>
        <v>444.56899390294524</v>
      </c>
      <c r="BE76" s="189">
        <f>VLOOKUP($A76,$DA:$EN,34,0)</f>
        <v>11153</v>
      </c>
      <c r="BF76" s="483">
        <v>0.85</v>
      </c>
      <c r="BG76" s="485">
        <f>BD76*BE76*12</f>
        <v>59499335.867994577</v>
      </c>
      <c r="BH76" s="461">
        <f>VLOOKUP($A76,$DA:$EN,13,0)</f>
        <v>1.0669076395569539</v>
      </c>
      <c r="BI76" s="195">
        <f>BI66*BH76</f>
        <v>481.55891994905312</v>
      </c>
      <c r="BJ76" s="189">
        <f>VLOOKUP($A76,$DA:$EN,34,0)</f>
        <v>11153</v>
      </c>
      <c r="BK76" s="483">
        <v>0.85</v>
      </c>
      <c r="BL76" s="485">
        <f>BI76*BJ76*12</f>
        <v>64449919.61030148</v>
      </c>
      <c r="BM76" s="461">
        <f>VLOOKUP($A76,$DA:$EN,7,0)</f>
        <v>1.0346556395569537</v>
      </c>
      <c r="BN76" s="195">
        <f>BN66*BM76</f>
        <v>409.91808831126798</v>
      </c>
      <c r="BO76" s="189">
        <f>VLOOKUP($A76,$DA:$EN,34,0)</f>
        <v>11153</v>
      </c>
      <c r="BP76" s="483">
        <v>0.85</v>
      </c>
      <c r="BQ76" s="485">
        <f>BN76*BO76*12</f>
        <v>54861797.26722686</v>
      </c>
      <c r="BR76" s="461">
        <f>VLOOKUP($A76,$DA:$EN,10,0)</f>
        <v>1.0507816395569538</v>
      </c>
      <c r="BS76" s="195">
        <f>BS66*BR76</f>
        <v>444.56899390294524</v>
      </c>
      <c r="BT76" s="189">
        <f>VLOOKUP($A76,$DA:$EN,34,0)</f>
        <v>11153</v>
      </c>
      <c r="BU76" s="483">
        <v>0.85</v>
      </c>
      <c r="BV76" s="485">
        <f>BS76*BT76*12</f>
        <v>59499335.867994577</v>
      </c>
      <c r="BW76" s="461">
        <f>VLOOKUP($A76,$DA:$EN,13,0)</f>
        <v>1.0669076395569539</v>
      </c>
      <c r="BX76" s="195">
        <f>BX66*BW76</f>
        <v>481.55891994905312</v>
      </c>
      <c r="BY76" s="189">
        <f>VLOOKUP($A76,$DA:$EN,34,0)</f>
        <v>11153</v>
      </c>
      <c r="BZ76" s="483">
        <v>0.85</v>
      </c>
      <c r="CA76" s="485">
        <f>BX76*BY76*12</f>
        <v>64449919.61030148</v>
      </c>
      <c r="CB76" s="461">
        <f>VLOOKUP($A76,$DA:$EN,7,0)</f>
        <v>1.0346556395569537</v>
      </c>
      <c r="CC76" s="195">
        <f>CC66*CB76</f>
        <v>409.91808831126798</v>
      </c>
      <c r="CD76" s="189">
        <f>VLOOKUP($A76,$DA:$EN,34,0)</f>
        <v>11153</v>
      </c>
      <c r="CE76" s="483">
        <v>0.85</v>
      </c>
      <c r="CF76" s="485">
        <f>CC76*CD76*12</f>
        <v>54861797.26722686</v>
      </c>
      <c r="CG76" s="461">
        <f>VLOOKUP($A76,$DA:$EN,10,0)</f>
        <v>1.0507816395569538</v>
      </c>
      <c r="CH76" s="195">
        <f>CH66*CG76</f>
        <v>444.56899390294524</v>
      </c>
      <c r="CI76" s="189">
        <f>VLOOKUP($A76,$DA:$EN,34,0)</f>
        <v>11153</v>
      </c>
      <c r="CJ76" s="483">
        <v>0.85</v>
      </c>
      <c r="CK76" s="485">
        <f>CH76*CI76*12</f>
        <v>59499335.867994577</v>
      </c>
      <c r="CL76" s="461">
        <f>VLOOKUP($A76,$DA:$EN,13,0)</f>
        <v>1.0669076395569539</v>
      </c>
      <c r="CM76" s="195">
        <f>CM66*CL76</f>
        <v>481.55891994905312</v>
      </c>
      <c r="CN76" s="189">
        <f>VLOOKUP($A76,$DA:$EN,34,0)</f>
        <v>11153</v>
      </c>
      <c r="CO76" s="483">
        <v>0.85</v>
      </c>
      <c r="CP76" s="485">
        <f>CM76*CN76*12</f>
        <v>64449919.61030148</v>
      </c>
      <c r="DA76" s="1150" t="s">
        <v>210</v>
      </c>
      <c r="DJ76" s="133"/>
      <c r="DK76" s="133"/>
      <c r="DL76" s="133"/>
      <c r="DM76" s="133"/>
      <c r="DN76" s="136"/>
      <c r="DO76" s="136"/>
      <c r="DP76" s="131"/>
      <c r="DQ76" s="131"/>
      <c r="DR76" s="131"/>
      <c r="DS76" s="131"/>
      <c r="DT76" s="131"/>
      <c r="DU76" s="131"/>
      <c r="DV76" s="131"/>
      <c r="DW76" s="131"/>
      <c r="DX76" s="131"/>
      <c r="DY76" s="137"/>
      <c r="DZ76" s="131"/>
      <c r="EA76" s="131"/>
      <c r="EB76" s="236"/>
      <c r="ED76" s="236"/>
      <c r="EE76" s="131"/>
      <c r="EF76" s="131"/>
      <c r="EG76" s="131"/>
      <c r="EH76" s="131"/>
      <c r="EI76" s="131"/>
      <c r="EJ76" s="131"/>
      <c r="EK76" s="131"/>
    </row>
    <row r="77" spans="1:141" ht="32.25" outlineLevel="1" thickBot="1" x14ac:dyDescent="0.3">
      <c r="A77" s="174">
        <f>A76</f>
        <v>2029</v>
      </c>
      <c r="B77" s="197" t="str">
        <f t="shared" si="40"/>
        <v>SAC klientiem paredzētā valsts veselības budžeta daļa - 1.59 % no visām SAC gultu dienām.</v>
      </c>
      <c r="C77" s="198" t="str">
        <f t="shared" si="40"/>
        <v>No VM stacionārās palīdzības budžeta</v>
      </c>
      <c r="D77" s="199" t="str">
        <f t="shared" si="23"/>
        <v>Ilgtermiņa veselības aprūpes komponente</v>
      </c>
      <c r="E77" s="462">
        <f>VLOOKUP($A77,$DA:$EN,14,0)</f>
        <v>1.0180209325696159</v>
      </c>
      <c r="F77" s="200">
        <f>VLOOKUP($A77,$DA:$EN,37,0)</f>
        <v>767.33419715413436</v>
      </c>
      <c r="G77" s="201">
        <f>G76/5</f>
        <v>2230.6</v>
      </c>
      <c r="H77" s="202">
        <v>0</v>
      </c>
      <c r="I77" s="492">
        <f>E77*F77*G77*365*H77</f>
        <v>0</v>
      </c>
      <c r="J77" s="462">
        <f>VLOOKUP($A77,$DA:$EN,15,0)</f>
        <v>1.0264064525696159</v>
      </c>
      <c r="K77" s="200">
        <f>VLOOKUP($A77,$DA:$EN,37,0)</f>
        <v>767.33419715413436</v>
      </c>
      <c r="L77" s="201">
        <f>L76/5</f>
        <v>2230.6</v>
      </c>
      <c r="M77" s="202">
        <v>0</v>
      </c>
      <c r="N77" s="492">
        <f>J77*K77*L77*365*M77</f>
        <v>0</v>
      </c>
      <c r="O77" s="462">
        <f>VLOOKUP($A77,$DA:$EN,16,0)</f>
        <v>1.034791972569616</v>
      </c>
      <c r="P77" s="200">
        <f>VLOOKUP($A77,$DA:$EN,37,0)</f>
        <v>767.33419715413436</v>
      </c>
      <c r="Q77" s="201">
        <f>Q76/5</f>
        <v>2230.6</v>
      </c>
      <c r="R77" s="202">
        <v>0</v>
      </c>
      <c r="S77" s="492">
        <f>O77*P77*Q77*365*R77</f>
        <v>0</v>
      </c>
      <c r="T77" s="462">
        <f>VLOOKUP($A77,$DA:$EN,14,0)</f>
        <v>1.0180209325696159</v>
      </c>
      <c r="U77" s="200">
        <f>VLOOKUP($A77,$DA:$EN,37,0)</f>
        <v>767.33419715413436</v>
      </c>
      <c r="V77" s="201">
        <f>V76/5</f>
        <v>2230.6</v>
      </c>
      <c r="W77" s="202">
        <v>0</v>
      </c>
      <c r="X77" s="492">
        <f>T77*U77*V77*365*W77</f>
        <v>0</v>
      </c>
      <c r="Y77" s="462">
        <f>VLOOKUP($A77,$DA:$EN,15,0)</f>
        <v>1.0264064525696159</v>
      </c>
      <c r="Z77" s="200">
        <f>VLOOKUP($A77,$DA:$EN,37,0)</f>
        <v>767.33419715413436</v>
      </c>
      <c r="AA77" s="201">
        <f>AA76/5</f>
        <v>2230.6</v>
      </c>
      <c r="AB77" s="202">
        <v>0</v>
      </c>
      <c r="AC77" s="492">
        <f>Y77*Z77*AA77*365*AB77</f>
        <v>0</v>
      </c>
      <c r="AD77" s="462">
        <f>VLOOKUP($A77,$DA:$EN,16,0)</f>
        <v>1.034791972569616</v>
      </c>
      <c r="AE77" s="200">
        <f>VLOOKUP($A77,$DA:$EN,37,0)</f>
        <v>767.33419715413436</v>
      </c>
      <c r="AF77" s="201">
        <f>AF76/5</f>
        <v>2230.6</v>
      </c>
      <c r="AG77" s="202">
        <v>0</v>
      </c>
      <c r="AH77" s="492">
        <f>AD77*AE77*AF77*365*AG77</f>
        <v>0</v>
      </c>
      <c r="AI77" s="462">
        <f>VLOOKUP($A77,$DA:$EN,14,0)</f>
        <v>1.0180209325696159</v>
      </c>
      <c r="AJ77" s="200">
        <f>VLOOKUP($A77,$DA:$EN,37,0)</f>
        <v>767.33419715413436</v>
      </c>
      <c r="AK77" s="201">
        <f>AK76/5</f>
        <v>2230.6</v>
      </c>
      <c r="AL77" s="202">
        <v>0</v>
      </c>
      <c r="AM77" s="492">
        <f>AI77*AJ77*AK77*365*AL77</f>
        <v>0</v>
      </c>
      <c r="AN77" s="507">
        <f>VLOOKUP($A77,$DA:$EN,15,0)</f>
        <v>1.0264064525696159</v>
      </c>
      <c r="AO77" s="200">
        <f>VLOOKUP($A77,$DA:$EN,37,0)</f>
        <v>767.33419715413436</v>
      </c>
      <c r="AP77" s="201">
        <f>AP76/5</f>
        <v>2230.6</v>
      </c>
      <c r="AQ77" s="202">
        <v>0</v>
      </c>
      <c r="AR77" s="492">
        <f>AN77*AO77*AP77*365*AQ77</f>
        <v>0</v>
      </c>
      <c r="AS77" s="462">
        <f>VLOOKUP($A77,$DA:$EN,16,0)</f>
        <v>1.034791972569616</v>
      </c>
      <c r="AT77" s="200">
        <f>VLOOKUP($A77,$DA:$EN,37,0)</f>
        <v>767.33419715413436</v>
      </c>
      <c r="AU77" s="201">
        <f>AU76/5</f>
        <v>2230.6</v>
      </c>
      <c r="AV77" s="202">
        <v>0</v>
      </c>
      <c r="AW77" s="492">
        <f>AS77*AT77*AU77*365*AV77</f>
        <v>0</v>
      </c>
      <c r="AX77" s="462">
        <f>VLOOKUP($A77,$DA:$EN,14,0)</f>
        <v>1.0180209325696159</v>
      </c>
      <c r="AY77" s="200">
        <f>VLOOKUP($A77,$DA:$EN,37,0)</f>
        <v>767.33419715413436</v>
      </c>
      <c r="AZ77" s="201">
        <f>AZ76/5</f>
        <v>2230.6</v>
      </c>
      <c r="BA77" s="202">
        <v>0</v>
      </c>
      <c r="BB77" s="492">
        <f>AX77*AY77*AZ77*365*BA77</f>
        <v>0</v>
      </c>
      <c r="BC77" s="494">
        <f>VLOOKUP($A77,$DA:$EN,15,0)</f>
        <v>1.0264064525696159</v>
      </c>
      <c r="BD77" s="200">
        <f>VLOOKUP($A77,$DA:$EN,37,0)</f>
        <v>767.33419715413436</v>
      </c>
      <c r="BE77" s="201">
        <f>BE76/5</f>
        <v>2230.6</v>
      </c>
      <c r="BF77" s="202">
        <v>0</v>
      </c>
      <c r="BG77" s="492">
        <f>BC77*BD77*BE77*365*BF77</f>
        <v>0</v>
      </c>
      <c r="BH77" s="462">
        <f>VLOOKUP($A77,$DA:$EN,16,0)</f>
        <v>1.034791972569616</v>
      </c>
      <c r="BI77" s="200">
        <f>VLOOKUP($A77,$DA:$EN,37,0)</f>
        <v>767.33419715413436</v>
      </c>
      <c r="BJ77" s="201">
        <f>BJ76/5</f>
        <v>2230.6</v>
      </c>
      <c r="BK77" s="202">
        <v>0</v>
      </c>
      <c r="BL77" s="492">
        <f>BH77*BI77*BJ77*365*BK77</f>
        <v>0</v>
      </c>
      <c r="BM77" s="462">
        <f>VLOOKUP($A77,$DA:$EN,14,0)</f>
        <v>1.0180209325696159</v>
      </c>
      <c r="BN77" s="200">
        <f>VLOOKUP($A77,$DA:$EN,37,0)</f>
        <v>767.33419715413436</v>
      </c>
      <c r="BO77" s="201">
        <f>BO76/5</f>
        <v>2230.6</v>
      </c>
      <c r="BP77" s="202">
        <v>0</v>
      </c>
      <c r="BQ77" s="492">
        <f>BM77*BN77*BO77*365*BP77</f>
        <v>0</v>
      </c>
      <c r="BR77" s="462">
        <f>VLOOKUP($A77,$DA:$EN,15,0)</f>
        <v>1.0264064525696159</v>
      </c>
      <c r="BS77" s="200">
        <f>VLOOKUP($A77,$DA:$EN,37,0)</f>
        <v>767.33419715413436</v>
      </c>
      <c r="BT77" s="201">
        <f>BT76/5</f>
        <v>2230.6</v>
      </c>
      <c r="BU77" s="202">
        <v>0</v>
      </c>
      <c r="BV77" s="492">
        <f>BR77*BS77*BT77*365*BU77</f>
        <v>0</v>
      </c>
      <c r="BW77" s="462">
        <f>VLOOKUP($A77,$DA:$EN,16,0)</f>
        <v>1.034791972569616</v>
      </c>
      <c r="BX77" s="200">
        <f>VLOOKUP($A77,$DA:$EN,37,0)</f>
        <v>767.33419715413436</v>
      </c>
      <c r="BY77" s="201">
        <f>BY76/5</f>
        <v>2230.6</v>
      </c>
      <c r="BZ77" s="202">
        <v>0</v>
      </c>
      <c r="CA77" s="492">
        <f>BW77*BX77*BY77*365*BZ77</f>
        <v>0</v>
      </c>
      <c r="CB77" s="462">
        <f>VLOOKUP($A77,$DA:$EN,14,0)</f>
        <v>1.0180209325696159</v>
      </c>
      <c r="CC77" s="200">
        <f>VLOOKUP($A77,$DA:$EN,37,0)</f>
        <v>767.33419715413436</v>
      </c>
      <c r="CD77" s="201">
        <f>CD76/2</f>
        <v>5576.5</v>
      </c>
      <c r="CE77" s="204">
        <v>1</v>
      </c>
      <c r="CF77" s="487">
        <f>CB77*CC77*CD77*CE77</f>
        <v>4356151.426422677</v>
      </c>
      <c r="CG77" s="462">
        <f>VLOOKUP($A77,$DA:$EN,14,0)</f>
        <v>1.0180209325696159</v>
      </c>
      <c r="CH77" s="200">
        <f>VLOOKUP($A77,$DA:$EN,37,0)</f>
        <v>767.33419715413436</v>
      </c>
      <c r="CI77" s="201">
        <f>CI76/2</f>
        <v>5576.5</v>
      </c>
      <c r="CJ77" s="204">
        <v>1</v>
      </c>
      <c r="CK77" s="487">
        <f>CG77*CH77*CI77*CJ77</f>
        <v>4356151.426422677</v>
      </c>
      <c r="CL77" s="462">
        <f>VLOOKUP($A77,$DA:$EN,14,0)</f>
        <v>1.0180209325696159</v>
      </c>
      <c r="CM77" s="200">
        <f>VLOOKUP($A77,$DA:$EN,37,0)</f>
        <v>767.33419715413436</v>
      </c>
      <c r="CN77" s="201">
        <f>CN76/2</f>
        <v>5576.5</v>
      </c>
      <c r="CO77" s="204">
        <v>1</v>
      </c>
      <c r="CP77" s="487">
        <f>CL77*CM77*CN77*CO77</f>
        <v>4356151.426422677</v>
      </c>
      <c r="DA77" s="1173" t="s">
        <v>211</v>
      </c>
      <c r="DJ77" s="133"/>
      <c r="DK77" s="133"/>
      <c r="DL77" s="133"/>
      <c r="DM77" s="133"/>
      <c r="DN77" s="136"/>
      <c r="DO77" s="136"/>
      <c r="DP77" s="131"/>
      <c r="DQ77" s="131"/>
      <c r="DR77" s="131"/>
      <c r="DS77" s="131"/>
      <c r="DT77" s="131"/>
      <c r="DU77" s="131"/>
      <c r="DV77" s="131"/>
      <c r="DW77" s="131"/>
      <c r="DX77" s="131"/>
      <c r="DY77" s="137"/>
      <c r="DZ77" s="131"/>
      <c r="EA77" s="131"/>
      <c r="EB77" s="236"/>
      <c r="ED77" s="236"/>
      <c r="EE77" s="131"/>
      <c r="EF77" s="131"/>
      <c r="EG77" s="131"/>
      <c r="EH77" s="131"/>
      <c r="EI77" s="131"/>
      <c r="EJ77" s="131"/>
      <c r="EK77" s="131"/>
    </row>
    <row r="78" spans="1:141" ht="20.25" outlineLevel="1" x14ac:dyDescent="0.3">
      <c r="A78" s="174">
        <f>A74</f>
        <v>2029</v>
      </c>
      <c r="B78" s="206" t="str">
        <f t="shared" si="40"/>
        <v>Papildus servisu nodrošināšanai</v>
      </c>
      <c r="C78" s="206" t="str">
        <f t="shared" si="40"/>
        <v>Brīvprātīgās iemaksas (apdrošināšana)</v>
      </c>
      <c r="D78" s="207" t="str">
        <f t="shared" si="23"/>
        <v>Personas brīvprātīgā apdrošināšana</v>
      </c>
      <c r="E78" s="463">
        <f>VLOOKUP($A78,$DA:$EN,7,0)</f>
        <v>1.0346556395569537</v>
      </c>
      <c r="F78" s="208">
        <f>VLOOKUP($A74,$DA:$EN,6,0)</f>
        <v>1656</v>
      </c>
      <c r="G78" s="209">
        <f>0.02*(VLOOKUP($A74,$DA:$EN,24,0)+VLOOKUP($A74,$DA:$EN,26,0))</f>
        <v>27166.937999999998</v>
      </c>
      <c r="H78" s="1125">
        <f>H68</f>
        <v>2E-3</v>
      </c>
      <c r="I78" s="210">
        <f>H78*G78*F78*12</f>
        <v>1079722.7838719999</v>
      </c>
      <c r="J78" s="468">
        <f>VLOOKUP($A78,$DA:$EN,10,0)</f>
        <v>1.0507816395569538</v>
      </c>
      <c r="K78" s="208">
        <f>VLOOKUP($A74,$DA:$EN,9,0)</f>
        <v>1789</v>
      </c>
      <c r="L78" s="209">
        <f>0.02*(VLOOKUP($A74,$DA:$EN,24,0)+VLOOKUP($A74,$DA:$EN,26,0))</f>
        <v>27166.937999999998</v>
      </c>
      <c r="M78" s="1125">
        <f>H78</f>
        <v>2E-3</v>
      </c>
      <c r="N78" s="210">
        <f>M78*L78*K78*12</f>
        <v>1166439.6499679999</v>
      </c>
      <c r="O78" s="502">
        <f>VLOOKUP($A78,$DA:$EN,13,0)</f>
        <v>1.0669076395569539</v>
      </c>
      <c r="P78" s="208">
        <f>VLOOKUP($A74,$DA:$EN,12,0)</f>
        <v>1931</v>
      </c>
      <c r="Q78" s="209">
        <f>0.02*(VLOOKUP($A74,$DA:$EN,24,0)+VLOOKUP($A74,$DA:$EN,26,0))</f>
        <v>27166.937999999998</v>
      </c>
      <c r="R78" s="1125">
        <f>M78</f>
        <v>2E-3</v>
      </c>
      <c r="S78" s="211">
        <f>R78*Q78*P78*12</f>
        <v>1259024.574672</v>
      </c>
      <c r="T78" s="463">
        <f>VLOOKUP($A78,$DA:$EN,7,0)</f>
        <v>1.0346556395569537</v>
      </c>
      <c r="U78" s="208">
        <f>VLOOKUP($A74,$DA:$EN,6,0)</f>
        <v>1656</v>
      </c>
      <c r="V78" s="209">
        <f>0.02*(VLOOKUP($A74,$DA:$EN,24,0)+VLOOKUP($A74,$DA:$EN,26,0))</f>
        <v>27166.937999999998</v>
      </c>
      <c r="W78" s="1125">
        <f>R78</f>
        <v>2E-3</v>
      </c>
      <c r="X78" s="211">
        <f>W78*V78*U78*12</f>
        <v>1079722.7838719999</v>
      </c>
      <c r="Y78" s="495">
        <f>VLOOKUP($A78,$DA:$EN,10,0)</f>
        <v>1.0507816395569538</v>
      </c>
      <c r="Z78" s="208">
        <f>VLOOKUP($A74,$DA:$EN,9,0)</f>
        <v>1789</v>
      </c>
      <c r="AA78" s="209">
        <f>0.02*(VLOOKUP($A74,$DA:$EN,24,0)+VLOOKUP($A74,$DA:$EN,26,0))</f>
        <v>27166.937999999998</v>
      </c>
      <c r="AB78" s="1125">
        <f>W78</f>
        <v>2E-3</v>
      </c>
      <c r="AC78" s="210">
        <f>AB78*AA78*Z78*12</f>
        <v>1166439.6499679999</v>
      </c>
      <c r="AD78" s="502">
        <f>VLOOKUP($A78,$DA:$EN,13,0)</f>
        <v>1.0669076395569539</v>
      </c>
      <c r="AE78" s="208">
        <f>VLOOKUP($A74,$DA:$EN,12,0)</f>
        <v>1931</v>
      </c>
      <c r="AF78" s="209">
        <f>0.02*(VLOOKUP($A74,$DA:$EN,24,0)+VLOOKUP($A74,$DA:$EN,26,0))</f>
        <v>27166.937999999998</v>
      </c>
      <c r="AG78" s="1125">
        <f>AB78</f>
        <v>2E-3</v>
      </c>
      <c r="AH78" s="211">
        <f>AG78*AF78*AE78*12</f>
        <v>1259024.574672</v>
      </c>
      <c r="AI78" s="463">
        <f>VLOOKUP($A78,$DA:$EN,7,0)</f>
        <v>1.0346556395569537</v>
      </c>
      <c r="AJ78" s="208">
        <f>VLOOKUP($A74,$DA:$EN,6,0)</f>
        <v>1656</v>
      </c>
      <c r="AK78" s="209">
        <f>0.02*(VLOOKUP($A74,$DA:$EN,24,0)+VLOOKUP($A74,$DA:$EN,26,0))</f>
        <v>27166.937999999998</v>
      </c>
      <c r="AL78" s="1125">
        <f>AG78</f>
        <v>2E-3</v>
      </c>
      <c r="AM78" s="211">
        <f>AL78*AK78*AJ78*12</f>
        <v>1079722.7838719999</v>
      </c>
      <c r="AN78" s="495">
        <f>VLOOKUP($A78,$DA:$EN,10,0)</f>
        <v>1.0507816395569538</v>
      </c>
      <c r="AO78" s="208">
        <f>VLOOKUP($A74,$DA:$EN,9,0)</f>
        <v>1789</v>
      </c>
      <c r="AP78" s="209">
        <f>0.02*(VLOOKUP($A74,$DA:$EN,24,0)+VLOOKUP($A74,$DA:$EN,26,0))</f>
        <v>27166.937999999998</v>
      </c>
      <c r="AQ78" s="1125">
        <f>AL78</f>
        <v>2E-3</v>
      </c>
      <c r="AR78" s="210">
        <f>AQ78*AP78*AO78*12</f>
        <v>1166439.6499679999</v>
      </c>
      <c r="AS78" s="502">
        <f>VLOOKUP($A78,$DA:$EN,13,0)</f>
        <v>1.0669076395569539</v>
      </c>
      <c r="AT78" s="208">
        <f>VLOOKUP($A74,$DA:$EN,12,0)</f>
        <v>1931</v>
      </c>
      <c r="AU78" s="209">
        <f>0.02*(VLOOKUP($A74,$DA:$EN,24,0)+VLOOKUP($A74,$DA:$EN,26,0))</f>
        <v>27166.937999999998</v>
      </c>
      <c r="AV78" s="1125">
        <f>AQ78</f>
        <v>2E-3</v>
      </c>
      <c r="AW78" s="211">
        <f>AV78*AU78*AT78*12</f>
        <v>1259024.574672</v>
      </c>
      <c r="AX78" s="463">
        <f>VLOOKUP($A78,$DA:$EN,7,0)</f>
        <v>1.0346556395569537</v>
      </c>
      <c r="AY78" s="208">
        <f>VLOOKUP($A74,$DA:$EN,6,0)</f>
        <v>1656</v>
      </c>
      <c r="AZ78" s="209">
        <f>0.02*(VLOOKUP($A74,$DA:$EN,24,0)+VLOOKUP($A74,$DA:$EN,26,0))</f>
        <v>27166.937999999998</v>
      </c>
      <c r="BA78" s="1125">
        <f>AV78</f>
        <v>2E-3</v>
      </c>
      <c r="BB78" s="210">
        <f>BA78*AZ78*AY78*12</f>
        <v>1079722.7838719999</v>
      </c>
      <c r="BC78" s="502">
        <f>VLOOKUP($A78,$DA:$EN,10,0)</f>
        <v>1.0507816395569538</v>
      </c>
      <c r="BD78" s="208">
        <f>VLOOKUP($A74,$DA:$EN,9,0)</f>
        <v>1789</v>
      </c>
      <c r="BE78" s="209">
        <f>0.02*(VLOOKUP($A74,$DA:$EN,24,0)+VLOOKUP($A74,$DA:$EN,26,0))</f>
        <v>27166.937999999998</v>
      </c>
      <c r="BF78" s="1125">
        <f>BA78</f>
        <v>2E-3</v>
      </c>
      <c r="BG78" s="210">
        <f>BF78*BE78*BD78*12</f>
        <v>1166439.6499679999</v>
      </c>
      <c r="BH78" s="502">
        <f>VLOOKUP($A78,$DA:$EN,13,0)</f>
        <v>1.0669076395569539</v>
      </c>
      <c r="BI78" s="208">
        <f>VLOOKUP($A74,$DA:$EN,12,0)</f>
        <v>1931</v>
      </c>
      <c r="BJ78" s="209">
        <f>0.02*(VLOOKUP($A74,$DA:$EN,24,0)+VLOOKUP($A74,$DA:$EN,26,0))</f>
        <v>27166.937999999998</v>
      </c>
      <c r="BK78" s="1125">
        <f>BF78</f>
        <v>2E-3</v>
      </c>
      <c r="BL78" s="211">
        <f>BK78*BJ78*BI78*12</f>
        <v>1259024.574672</v>
      </c>
      <c r="BM78" s="463">
        <f>VLOOKUP($A78,$DA:$EN,7,0)</f>
        <v>1.0346556395569537</v>
      </c>
      <c r="BN78" s="208">
        <f>VLOOKUP($A74,$DA:$EN,6,0)</f>
        <v>1656</v>
      </c>
      <c r="BO78" s="209">
        <f>0.02*(VLOOKUP($A74,$DA:$EN,24,0)+VLOOKUP($A74,$DA:$EN,26,0))</f>
        <v>27166.937999999998</v>
      </c>
      <c r="BP78" s="1125">
        <f>BK78</f>
        <v>2E-3</v>
      </c>
      <c r="BQ78" s="210">
        <f>BP78*BO78*BN78*12</f>
        <v>1079722.7838719999</v>
      </c>
      <c r="BR78" s="502">
        <f>VLOOKUP($A78,$DA:$EN,10,0)</f>
        <v>1.0507816395569538</v>
      </c>
      <c r="BS78" s="208">
        <f>VLOOKUP($A74,$DA:$EN,9,0)</f>
        <v>1789</v>
      </c>
      <c r="BT78" s="209">
        <f>0.02*(VLOOKUP($A74,$DA:$EN,24,0)+VLOOKUP($A74,$DA:$EN,26,0))</f>
        <v>27166.937999999998</v>
      </c>
      <c r="BU78" s="1125">
        <f>BP78</f>
        <v>2E-3</v>
      </c>
      <c r="BV78" s="210">
        <f>BU78*BT78*BS78*12</f>
        <v>1166439.6499679999</v>
      </c>
      <c r="BW78" s="502">
        <f>VLOOKUP($A78,$DA:$EN,13,0)</f>
        <v>1.0669076395569539</v>
      </c>
      <c r="BX78" s="208">
        <f>VLOOKUP($A74,$DA:$EN,12,0)</f>
        <v>1931</v>
      </c>
      <c r="BY78" s="209">
        <f>0.02*(VLOOKUP($A74,$DA:$EN,24,0)+VLOOKUP($A74,$DA:$EN,26,0))</f>
        <v>27166.937999999998</v>
      </c>
      <c r="BZ78" s="1125">
        <f>BU78</f>
        <v>2E-3</v>
      </c>
      <c r="CA78" s="211">
        <f>BZ78*BY78*BX78*12</f>
        <v>1259024.574672</v>
      </c>
      <c r="CB78" s="463">
        <f>VLOOKUP($A78,$DA:$EN,7,0)</f>
        <v>1.0346556395569537</v>
      </c>
      <c r="CC78" s="208">
        <f>VLOOKUP($A74,$DA:$EN,6,0)</f>
        <v>1656</v>
      </c>
      <c r="CD78" s="209">
        <f>0.02*(VLOOKUP($A74,$DA:$EN,24,0)+VLOOKUP($A74,$DA:$EN,26,0))</f>
        <v>27166.937999999998</v>
      </c>
      <c r="CE78" s="1125">
        <f>BZ78</f>
        <v>2E-3</v>
      </c>
      <c r="CF78" s="211">
        <f>CE78*CD78*CC78*12</f>
        <v>1079722.7838719999</v>
      </c>
      <c r="CG78" s="495">
        <f>VLOOKUP($A78,$DA:$EN,10,0)</f>
        <v>1.0507816395569538</v>
      </c>
      <c r="CH78" s="208">
        <f>VLOOKUP($A74,$DA:$EN,9,0)</f>
        <v>1789</v>
      </c>
      <c r="CI78" s="209">
        <f>0.02*(VLOOKUP($A74,$DA:$EN,24,0)+VLOOKUP($A74,$DA:$EN,26,0))</f>
        <v>27166.937999999998</v>
      </c>
      <c r="CJ78" s="1125">
        <f>CE78</f>
        <v>2E-3</v>
      </c>
      <c r="CK78" s="210">
        <f>CJ78*CI78*CH78*12</f>
        <v>1166439.6499679999</v>
      </c>
      <c r="CL78" s="502">
        <f>VLOOKUP($A78,$DA:$EN,13,0)</f>
        <v>1.0669076395569539</v>
      </c>
      <c r="CM78" s="208">
        <f>VLOOKUP($A74,$DA:$EN,12,0)</f>
        <v>1931</v>
      </c>
      <c r="CN78" s="209">
        <f>0.02*(VLOOKUP($A74,$DA:$EN,24,0)+VLOOKUP($A74,$DA:$EN,26,0))</f>
        <v>27166.937999999998</v>
      </c>
      <c r="CO78" s="1125">
        <f>CJ78</f>
        <v>2E-3</v>
      </c>
      <c r="CP78" s="211">
        <f>CO78*CN78*CM78*12</f>
        <v>1259024.574672</v>
      </c>
      <c r="DA78" s="1174" t="s">
        <v>212</v>
      </c>
      <c r="DD78" s="361"/>
      <c r="DG78" s="240" t="s">
        <v>213</v>
      </c>
      <c r="DJ78" s="133"/>
      <c r="DK78" s="133"/>
      <c r="DL78" s="133"/>
      <c r="DM78" s="133"/>
      <c r="DN78" s="136"/>
      <c r="DO78" s="136"/>
      <c r="DP78" s="131"/>
      <c r="DQ78" s="131"/>
      <c r="DR78" s="131"/>
      <c r="DS78" s="131"/>
      <c r="DT78" s="131"/>
      <c r="DU78" s="131"/>
      <c r="DV78" s="131"/>
      <c r="DW78" s="131"/>
      <c r="DX78" s="131"/>
      <c r="DY78" s="137"/>
      <c r="DZ78" s="131"/>
      <c r="EA78" s="131"/>
      <c r="EB78" s="236"/>
      <c r="ED78" s="236"/>
      <c r="EE78" s="131"/>
      <c r="EF78" s="131"/>
      <c r="EG78" s="131"/>
      <c r="EH78" s="131"/>
      <c r="EI78" s="131"/>
      <c r="EJ78" s="131"/>
      <c r="EK78" s="131"/>
    </row>
    <row r="79" spans="1:141" ht="26.45" customHeight="1" outlineLevel="1" thickBot="1" x14ac:dyDescent="0.35">
      <c r="A79" s="174">
        <f>A78</f>
        <v>2029</v>
      </c>
      <c r="B79" s="206" t="str">
        <f t="shared" si="40"/>
        <v>Pakalpojumu nodrošināšanai potenciālas vajadzības gadījumā</v>
      </c>
      <c r="C79" s="206" t="str">
        <f t="shared" si="40"/>
        <v>Tuvinieka ( ģimenes locekļu apdrošināšanas programma) - iespējams ilgtermiņa apdrošināšana ar uzkrājumu (izgudrots produkts)</v>
      </c>
      <c r="D79" s="207" t="str">
        <f t="shared" si="23"/>
        <v>Personas tuvinieka brīvprātīgā apdrošināšana</v>
      </c>
      <c r="E79" s="476">
        <f>VLOOKUP($A79,$DA:$EN,7,0)</f>
        <v>1.0346556395569537</v>
      </c>
      <c r="F79" s="477">
        <f>VLOOKUP($A74,$DA:$EN,5,0)</f>
        <v>2092</v>
      </c>
      <c r="G79" s="478">
        <f>G78/2</f>
        <v>13583.468999999999</v>
      </c>
      <c r="H79" s="471">
        <f>H69</f>
        <v>2E-3</v>
      </c>
      <c r="I79" s="479">
        <f>H79*G79*F79*12</f>
        <v>681998.811552</v>
      </c>
      <c r="J79" s="497">
        <f>VLOOKUP($A79,$DA:$EN,10,0)</f>
        <v>1.0507816395569538</v>
      </c>
      <c r="K79" s="469">
        <f>VLOOKUP($A74,$DA:$EN,8,0)</f>
        <v>2262</v>
      </c>
      <c r="L79" s="470">
        <f>L78/2</f>
        <v>13583.468999999999</v>
      </c>
      <c r="M79" s="471">
        <f>H79</f>
        <v>2E-3</v>
      </c>
      <c r="N79" s="479">
        <f>M79*L79*K79*12</f>
        <v>737419.36507199996</v>
      </c>
      <c r="O79" s="503">
        <f>VLOOKUP($A79,$DA:$EN,13,0)</f>
        <v>1.0669076395569539</v>
      </c>
      <c r="P79" s="469">
        <f>VLOOKUP($A74,$DA:$EN,11,0)</f>
        <v>2441</v>
      </c>
      <c r="Q79" s="470">
        <f>Q78/2</f>
        <v>13583.468999999999</v>
      </c>
      <c r="R79" s="471">
        <f>M79</f>
        <v>2E-3</v>
      </c>
      <c r="S79" s="472">
        <f>R79*Q79*P79*12</f>
        <v>795773.947896</v>
      </c>
      <c r="T79" s="504">
        <f>VLOOKUP($A79,$DA:$EN,7,0)</f>
        <v>1.0346556395569537</v>
      </c>
      <c r="U79" s="469">
        <f>VLOOKUP($A74,$DA:$EN,5,0)</f>
        <v>2092</v>
      </c>
      <c r="V79" s="470">
        <f>V78/2</f>
        <v>13583.468999999999</v>
      </c>
      <c r="W79" s="471">
        <f>R79</f>
        <v>2E-3</v>
      </c>
      <c r="X79" s="472">
        <f>W79*V79*U79*12</f>
        <v>681998.811552</v>
      </c>
      <c r="Y79" s="505">
        <f>VLOOKUP($A79,$DA:$EN,10,0)</f>
        <v>1.0507816395569538</v>
      </c>
      <c r="Z79" s="469">
        <f>VLOOKUP($A74,$DA:$EN,8,0)</f>
        <v>2262</v>
      </c>
      <c r="AA79" s="470">
        <f>AA78/2</f>
        <v>13583.468999999999</v>
      </c>
      <c r="AB79" s="471">
        <f>W79</f>
        <v>2E-3</v>
      </c>
      <c r="AC79" s="479">
        <f>AB79*AA79*Z79*12</f>
        <v>737419.36507199996</v>
      </c>
      <c r="AD79" s="503">
        <f>VLOOKUP($A79,$DA:$EN,13,0)</f>
        <v>1.0669076395569539</v>
      </c>
      <c r="AE79" s="469">
        <f>VLOOKUP($A74,$DA:$EN,11,0)</f>
        <v>2441</v>
      </c>
      <c r="AF79" s="470">
        <f>AF78/2</f>
        <v>13583.468999999999</v>
      </c>
      <c r="AG79" s="471">
        <f>AB79</f>
        <v>2E-3</v>
      </c>
      <c r="AH79" s="472">
        <f>AG79*AF79*AE79*12</f>
        <v>795773.947896</v>
      </c>
      <c r="AI79" s="504">
        <f>VLOOKUP($A79,$DA:$EN,7,0)</f>
        <v>1.0346556395569537</v>
      </c>
      <c r="AJ79" s="469">
        <f>VLOOKUP($A74,$DA:$EN,5,0)</f>
        <v>2092</v>
      </c>
      <c r="AK79" s="470">
        <f>AK78/2</f>
        <v>13583.468999999999</v>
      </c>
      <c r="AL79" s="471">
        <f>AG79</f>
        <v>2E-3</v>
      </c>
      <c r="AM79" s="472">
        <f>AL79*AK79*AJ79*12</f>
        <v>681998.811552</v>
      </c>
      <c r="AN79" s="495">
        <f>VLOOKUP($A79,$DA:$EN,10,0)</f>
        <v>1.0507816395569538</v>
      </c>
      <c r="AO79" s="208">
        <f>VLOOKUP($A74,$DA:$EN,8,0)</f>
        <v>2262</v>
      </c>
      <c r="AP79" s="209">
        <f>AP78/2</f>
        <v>13583.468999999999</v>
      </c>
      <c r="AQ79" s="471">
        <f>AL79</f>
        <v>2E-3</v>
      </c>
      <c r="AR79" s="479">
        <f>AQ79*AP79*AO79*12</f>
        <v>737419.36507199996</v>
      </c>
      <c r="AS79" s="503">
        <f>VLOOKUP($A79,$DA:$EN,13,0)</f>
        <v>1.0669076395569539</v>
      </c>
      <c r="AT79" s="469">
        <f>VLOOKUP($A74,$DA:$EN,11,0)</f>
        <v>2441</v>
      </c>
      <c r="AU79" s="470">
        <f>AU78/2</f>
        <v>13583.468999999999</v>
      </c>
      <c r="AV79" s="471">
        <f>AQ79</f>
        <v>2E-3</v>
      </c>
      <c r="AW79" s="472">
        <f>AV79*AU79*AT79*12</f>
        <v>795773.947896</v>
      </c>
      <c r="AX79" s="463">
        <f>VLOOKUP($A79,$DA:$EN,7,0)</f>
        <v>1.0346556395569537</v>
      </c>
      <c r="AY79" s="208">
        <f>VLOOKUP($A74,$DA:$EN,5,0)</f>
        <v>2092</v>
      </c>
      <c r="AZ79" s="209">
        <f>AZ78/2</f>
        <v>13583.468999999999</v>
      </c>
      <c r="BA79" s="471">
        <f>AV79</f>
        <v>2E-3</v>
      </c>
      <c r="BB79" s="479">
        <f>BA79*AZ79*AY79*12</f>
        <v>681998.811552</v>
      </c>
      <c r="BC79" s="502">
        <f>VLOOKUP($A79,$DA:$EN,10,0)</f>
        <v>1.0507816395569538</v>
      </c>
      <c r="BD79" s="208">
        <f>VLOOKUP($A74,$DA:$EN,8,0)</f>
        <v>2262</v>
      </c>
      <c r="BE79" s="209">
        <f>BE78/2</f>
        <v>13583.468999999999</v>
      </c>
      <c r="BF79" s="471">
        <f>BA79</f>
        <v>2E-3</v>
      </c>
      <c r="BG79" s="479">
        <f>BF79*BE79*BD79*12</f>
        <v>737419.36507199996</v>
      </c>
      <c r="BH79" s="503">
        <f>VLOOKUP($A79,$DA:$EN,13,0)</f>
        <v>1.0669076395569539</v>
      </c>
      <c r="BI79" s="469">
        <f>VLOOKUP($A74,$DA:$EN,11,0)</f>
        <v>2441</v>
      </c>
      <c r="BJ79" s="470">
        <f>BJ78/2</f>
        <v>13583.468999999999</v>
      </c>
      <c r="BK79" s="471">
        <f>BF79</f>
        <v>2E-3</v>
      </c>
      <c r="BL79" s="472">
        <f>BK79*BJ79*BI79*12</f>
        <v>795773.947896</v>
      </c>
      <c r="BM79" s="504">
        <f>VLOOKUP($A79,$DA:$EN,7,0)</f>
        <v>1.0346556395569537</v>
      </c>
      <c r="BN79" s="469">
        <f>VLOOKUP($A74,$DA:$EN,5,0)</f>
        <v>2092</v>
      </c>
      <c r="BO79" s="470">
        <f>BO78/2</f>
        <v>13583.468999999999</v>
      </c>
      <c r="BP79" s="471">
        <f>BK79</f>
        <v>2E-3</v>
      </c>
      <c r="BQ79" s="479">
        <f>BP79*BO79*BN79*12</f>
        <v>681998.811552</v>
      </c>
      <c r="BR79" s="503">
        <f>VLOOKUP($A79,$DA:$EN,10,0)</f>
        <v>1.0507816395569538</v>
      </c>
      <c r="BS79" s="469">
        <f>VLOOKUP($A74,$DA:$EN,8,0)</f>
        <v>2262</v>
      </c>
      <c r="BT79" s="470">
        <f>BT78/2</f>
        <v>13583.468999999999</v>
      </c>
      <c r="BU79" s="471">
        <f>BP79</f>
        <v>2E-3</v>
      </c>
      <c r="BV79" s="479">
        <f>BU79*BT79*BS79*12</f>
        <v>737419.36507199996</v>
      </c>
      <c r="BW79" s="503">
        <f>VLOOKUP($A79,$DA:$EN,13,0)</f>
        <v>1.0669076395569539</v>
      </c>
      <c r="BX79" s="469">
        <f>VLOOKUP($A74,$DA:$EN,11,0)</f>
        <v>2441</v>
      </c>
      <c r="BY79" s="470">
        <f>BY78/2</f>
        <v>13583.468999999999</v>
      </c>
      <c r="BZ79" s="471">
        <f>BU79</f>
        <v>2E-3</v>
      </c>
      <c r="CA79" s="472">
        <f>BZ79*BY79*BX79*12</f>
        <v>795773.947896</v>
      </c>
      <c r="CB79" s="504">
        <f>VLOOKUP($A79,$DA:$EN,7,0)</f>
        <v>1.0346556395569537</v>
      </c>
      <c r="CC79" s="469">
        <f>VLOOKUP($A74,$DA:$EN,5,0)</f>
        <v>2092</v>
      </c>
      <c r="CD79" s="470">
        <f>CD78/2</f>
        <v>13583.468999999999</v>
      </c>
      <c r="CE79" s="471">
        <f>BZ79</f>
        <v>2E-3</v>
      </c>
      <c r="CF79" s="472">
        <f>CE79*CD79*CC79*12</f>
        <v>681998.811552</v>
      </c>
      <c r="CG79" s="505">
        <f>VLOOKUP($A79,$DA:$EN,10,0)</f>
        <v>1.0507816395569538</v>
      </c>
      <c r="CH79" s="469">
        <f>VLOOKUP($A74,$DA:$EN,8,0)</f>
        <v>2262</v>
      </c>
      <c r="CI79" s="470">
        <f>CI78/2</f>
        <v>13583.468999999999</v>
      </c>
      <c r="CJ79" s="471">
        <f>CE79</f>
        <v>2E-3</v>
      </c>
      <c r="CK79" s="479">
        <f>CJ79*CI79*CH79*12</f>
        <v>737419.36507199996</v>
      </c>
      <c r="CL79" s="503">
        <f>VLOOKUP($A79,$DA:$EN,13,0)</f>
        <v>1.0669076395569539</v>
      </c>
      <c r="CM79" s="469">
        <f>VLOOKUP($A74,$DA:$EN,11,0)</f>
        <v>2441</v>
      </c>
      <c r="CN79" s="470">
        <f>CN78/2</f>
        <v>13583.468999999999</v>
      </c>
      <c r="CO79" s="471">
        <f>CJ79</f>
        <v>2E-3</v>
      </c>
      <c r="CP79" s="472">
        <f>CO79*CN79*CM79*12</f>
        <v>795773.947896</v>
      </c>
      <c r="DA79" s="1173" t="s">
        <v>214</v>
      </c>
      <c r="DB79" s="362"/>
      <c r="DC79" s="362"/>
      <c r="DD79" s="362"/>
      <c r="DL79" s="133"/>
      <c r="DM79" s="133"/>
      <c r="DN79" s="136"/>
      <c r="DO79" s="136"/>
      <c r="DP79" s="131"/>
      <c r="DQ79" s="131"/>
      <c r="DR79" s="131"/>
      <c r="DS79" s="131"/>
      <c r="DT79" s="131"/>
      <c r="DU79" s="131"/>
      <c r="DV79" s="131"/>
      <c r="DW79" s="131"/>
      <c r="DX79" s="131"/>
      <c r="DY79" s="137"/>
      <c r="DZ79" s="131"/>
      <c r="EA79" s="131"/>
      <c r="EB79" s="236"/>
      <c r="ED79" s="236"/>
      <c r="EE79" s="131"/>
      <c r="EF79" s="131"/>
      <c r="EG79" s="131"/>
      <c r="EH79" s="131"/>
      <c r="EI79" s="131"/>
      <c r="EJ79" s="131"/>
      <c r="EK79" s="131"/>
    </row>
    <row r="80" spans="1:141" ht="33.75" x14ac:dyDescent="0.25">
      <c r="A80" s="164">
        <f>A70+1</f>
        <v>2030</v>
      </c>
      <c r="B80" s="165"/>
      <c r="C80" s="166"/>
      <c r="D80" s="166" t="str">
        <f t="shared" si="23"/>
        <v>KOPĒJIE IEŅĒMUMI</v>
      </c>
      <c r="E80" s="473"/>
      <c r="F80" s="166"/>
      <c r="G80" s="474"/>
      <c r="H80" s="475"/>
      <c r="I80" s="490">
        <f>IF($D$5=$EL$8,VLOOKUP($A80,$DA:$EL,38,0),IF($D$5=$EM$8,VLOOKUP($A80,$DA:$EM,39,0),VLOOKUP($A80,$DA:$EN,40,0)))</f>
        <v>352013150.24481791</v>
      </c>
      <c r="J80" s="473"/>
      <c r="K80" s="166"/>
      <c r="L80" s="474"/>
      <c r="M80" s="475"/>
      <c r="N80" s="490">
        <f>IF($D$5=$EL$8,VLOOKUP($A80,$DA:$EL,38,0),IF($D$5=$EM$8,VLOOKUP($A80,$DA:$EM,39,0),VLOOKUP($A80,$DA:$EN,40,0)))</f>
        <v>352013150.24481791</v>
      </c>
      <c r="O80" s="473"/>
      <c r="P80" s="166"/>
      <c r="Q80" s="474"/>
      <c r="R80" s="475"/>
      <c r="S80" s="490">
        <f>IF($D$5=$EL$8,VLOOKUP($A80,$DA:$EL,38,0),IF($D$5=$EM$8,VLOOKUP($A80,$DA:$EM,39,0),VLOOKUP($A80,$DA:$EN,40,0)))</f>
        <v>352013150.24481791</v>
      </c>
      <c r="T80" s="473"/>
      <c r="U80" s="166"/>
      <c r="V80" s="474"/>
      <c r="W80" s="475"/>
      <c r="X80" s="490">
        <f>IF($D$5=$EL$8,VLOOKUP($A80,$DA:$EL,38,0),IF($D$5=$EM$8,VLOOKUP($A80,$DA:$EM,39,0),VLOOKUP($A80,$DA:$EN,40,0)))</f>
        <v>352013150.24481791</v>
      </c>
      <c r="Y80" s="473"/>
      <c r="Z80" s="166"/>
      <c r="AA80" s="474"/>
      <c r="AB80" s="475"/>
      <c r="AC80" s="490">
        <f>IF($D$5=$EL$8,VLOOKUP($A80,$DA:$EL,38,0),IF($D$5=$EM$8,VLOOKUP($A80,$DA:$EM,39,0),VLOOKUP($A80,$DA:$EN,40,0)))</f>
        <v>352013150.24481791</v>
      </c>
      <c r="AD80" s="473"/>
      <c r="AE80" s="166"/>
      <c r="AF80" s="474"/>
      <c r="AG80" s="475"/>
      <c r="AH80" s="490">
        <f>IF($D$5=$EL$8,VLOOKUP($A80,$DA:$EL,38,0),IF($D$5=$EM$8,VLOOKUP($A80,$DA:$EM,39,0),VLOOKUP($A80,$DA:$EN,40,0)))</f>
        <v>352013150.24481791</v>
      </c>
      <c r="AI80" s="473"/>
      <c r="AJ80" s="166"/>
      <c r="AK80" s="474"/>
      <c r="AL80" s="475"/>
      <c r="AM80" s="490">
        <f>IF($D$5=$EL$8,VLOOKUP($A80,$DA:$EL,38,0),IF($D$5=$EM$8,VLOOKUP($A80,$DA:$EM,39,0),VLOOKUP($A80,$DA:$EN,40,0)))</f>
        <v>352013150.24481791</v>
      </c>
      <c r="AN80" s="508"/>
      <c r="AO80" s="168"/>
      <c r="AP80" s="169"/>
      <c r="AQ80" s="170"/>
      <c r="AR80" s="490">
        <f>IF($D$5=$EL$8,VLOOKUP($A80,$DA:$EL,38,0),IF($D$5=$EM$8,VLOOKUP($A80,$DA:$EM,39,0),VLOOKUP($A80,$DA:$EN,40,0)))</f>
        <v>352013150.24481791</v>
      </c>
      <c r="AS80" s="473"/>
      <c r="AT80" s="166"/>
      <c r="AU80" s="474"/>
      <c r="AV80" s="475"/>
      <c r="AW80" s="490">
        <f>IF($D$5=$EL$8,VLOOKUP($A80,$DA:$EL,38,0),IF($D$5=$EM$8,VLOOKUP($A80,$DA:$EM,39,0),VLOOKUP($A80,$DA:$EN,40,0)))</f>
        <v>352013150.24481791</v>
      </c>
      <c r="AX80" s="167"/>
      <c r="AY80" s="168"/>
      <c r="AZ80" s="169"/>
      <c r="BA80" s="170"/>
      <c r="BB80" s="490">
        <f>IF($D$5=$EL$8,VLOOKUP($A80,$DA:$EL,38,0),IF($D$5=$EM$8,VLOOKUP($A80,$DA:$EM,39,0),VLOOKUP($A80,$DA:$EN,40,0)))</f>
        <v>352013150.24481791</v>
      </c>
      <c r="BC80" s="169"/>
      <c r="BD80" s="168"/>
      <c r="BE80" s="169"/>
      <c r="BF80" s="170"/>
      <c r="BG80" s="490">
        <f>IF($D$5=$EL$8,VLOOKUP($A80,$DA:$EL,38,0),IF($D$5=$EM$8,VLOOKUP($A80,$DA:$EM,39,0),VLOOKUP($A80,$DA:$EN,40,0)))</f>
        <v>352013150.24481791</v>
      </c>
      <c r="BH80" s="473"/>
      <c r="BI80" s="166"/>
      <c r="BJ80" s="474"/>
      <c r="BK80" s="475"/>
      <c r="BL80" s="490">
        <f>IF($D$5=$EL$8,VLOOKUP($A80,$DA:$EL,38,0),IF($D$5=$EM$8,VLOOKUP($A80,$DA:$EM,39,0),VLOOKUP($A80,$DA:$EN,40,0)))</f>
        <v>352013150.24481791</v>
      </c>
      <c r="BM80" s="473"/>
      <c r="BN80" s="166"/>
      <c r="BO80" s="474"/>
      <c r="BP80" s="475"/>
      <c r="BQ80" s="490">
        <f>IF($D$5=$EL$8,VLOOKUP($A80,$DA:$EL,38,0),IF($D$5=$EM$8,VLOOKUP($A80,$DA:$EM,39,0),VLOOKUP($A80,$DA:$EN,40,0)))</f>
        <v>352013150.24481791</v>
      </c>
      <c r="BR80" s="473"/>
      <c r="BS80" s="166"/>
      <c r="BT80" s="474"/>
      <c r="BU80" s="475"/>
      <c r="BV80" s="490">
        <f>IF($D$5=$EL$8,VLOOKUP($A80,$DA:$EL,38,0),IF($D$5=$EM$8,VLOOKUP($A80,$DA:$EM,39,0),VLOOKUP($A80,$DA:$EN,40,0)))</f>
        <v>352013150.24481791</v>
      </c>
      <c r="BW80" s="473"/>
      <c r="BX80" s="166"/>
      <c r="BY80" s="474"/>
      <c r="BZ80" s="475"/>
      <c r="CA80" s="490">
        <f>IF($D$5=$EL$8,VLOOKUP($A80,$DA:$EL,38,0),IF($D$5=$EM$8,VLOOKUP($A80,$DA:$EM,39,0),VLOOKUP($A80,$DA:$EN,40,0)))</f>
        <v>352013150.24481791</v>
      </c>
      <c r="CB80" s="473"/>
      <c r="CC80" s="166"/>
      <c r="CD80" s="474"/>
      <c r="CE80" s="475"/>
      <c r="CF80" s="484">
        <f>IF($D$5=$EL$8,VLOOKUP($A80,$DA:$EL,38,0),IF($D$5=$EM$8,VLOOKUP($A80,$DA:$EM,39,0),VLOOKUP($A80,$DA:$EN,40,0)))+CF87</f>
        <v>356433922.31193012</v>
      </c>
      <c r="CG80" s="473"/>
      <c r="CH80" s="166"/>
      <c r="CI80" s="474"/>
      <c r="CJ80" s="475"/>
      <c r="CK80" s="484">
        <f>IF($D$5=$EL$8,VLOOKUP($A80,$DA:$EL,38,0),IF($D$5=$EM$8,VLOOKUP($A80,$DA:$EM,39,0),VLOOKUP($A80,$DA:$EN,40,0)))+CK87</f>
        <v>356433922.31193012</v>
      </c>
      <c r="CL80" s="473"/>
      <c r="CM80" s="166"/>
      <c r="CN80" s="474"/>
      <c r="CO80" s="475"/>
      <c r="CP80" s="484">
        <f>IF($D$5=$EL$8,VLOOKUP($A80,$DA:$EL,38,0),IF($D$5=$EM$8,VLOOKUP($A80,$DA:$EM,39,0),VLOOKUP($A80,$DA:$EN,40,0)))+CP87</f>
        <v>356433922.31193012</v>
      </c>
      <c r="DA80" s="1452" t="s">
        <v>215</v>
      </c>
      <c r="DB80" s="1452"/>
      <c r="DC80" s="1452"/>
      <c r="DD80" s="241" t="s">
        <v>216</v>
      </c>
      <c r="DE80" s="241" t="s">
        <v>217</v>
      </c>
      <c r="DJ80" s="133"/>
      <c r="DK80" s="133"/>
      <c r="DL80" s="133"/>
      <c r="DM80" s="133"/>
      <c r="DN80" s="136"/>
      <c r="DO80" s="136"/>
      <c r="DP80" s="131"/>
      <c r="DQ80" s="131"/>
      <c r="DR80" s="131"/>
      <c r="DS80" s="131"/>
      <c r="DT80" s="131"/>
      <c r="DU80" s="131"/>
      <c r="DV80" s="131"/>
      <c r="DW80" s="131"/>
      <c r="DX80" s="131"/>
      <c r="DY80" s="137"/>
      <c r="DZ80" s="131"/>
      <c r="EA80" s="131"/>
      <c r="EB80" s="236"/>
      <c r="ED80" s="236"/>
      <c r="EE80" s="131"/>
      <c r="EF80" s="131"/>
      <c r="EG80" s="131"/>
      <c r="EH80" s="131"/>
      <c r="EI80" s="131"/>
      <c r="EJ80" s="131"/>
      <c r="EK80" s="131"/>
    </row>
    <row r="81" spans="1:141" ht="16.5" outlineLevel="1" thickBot="1" x14ac:dyDescent="0.3">
      <c r="A81" s="174">
        <f>A80</f>
        <v>2030</v>
      </c>
      <c r="B81" s="175" t="str">
        <f t="shared" ref="B81:C89" si="41">B71</f>
        <v>Finansējums valsts sociāli neaizsargātām iedzīvotāju kategorijām</v>
      </c>
      <c r="C81" s="175" t="str">
        <f t="shared" si="41"/>
        <v>no VID administrētās Valsts pamatbudžeta daļas</v>
      </c>
      <c r="D81" s="176" t="str">
        <f t="shared" si="23"/>
        <v>Valsts pamatbudžets</v>
      </c>
      <c r="E81" s="461">
        <f>VLOOKUP($A81,$DA:$EN,14,0)</f>
        <v>1.0183165254438857</v>
      </c>
      <c r="F81" s="177">
        <f>F71*E81</f>
        <v>8018727756.8349171</v>
      </c>
      <c r="G81" s="178">
        <v>1</v>
      </c>
      <c r="H81" s="488">
        <f>I81/F81</f>
        <v>1.8761504636784564E-2</v>
      </c>
      <c r="I81" s="491">
        <f>I80-I82-I83-I84-I85-I86-I87</f>
        <v>150443397.99097139</v>
      </c>
      <c r="J81" s="461">
        <f>VLOOKUP($A81,$DA:$EN,15,0)</f>
        <v>1.0267842054438858</v>
      </c>
      <c r="K81" s="177">
        <f>K71*J81</f>
        <v>8424269689.0525951</v>
      </c>
      <c r="L81" s="178">
        <v>1</v>
      </c>
      <c r="M81" s="488">
        <f>N81/K81</f>
        <v>1.6504175902274838E-2</v>
      </c>
      <c r="N81" s="491">
        <f>N80-N82-N83-N84-N85-N86-N87</f>
        <v>139035628.79632619</v>
      </c>
      <c r="O81" s="461">
        <f>VLOOKUP($A81,$DA:$EN,16,0)</f>
        <v>1.0352518854438859</v>
      </c>
      <c r="P81" s="177">
        <f>P71*O81</f>
        <v>8846680053.9546947</v>
      </c>
      <c r="Q81" s="178">
        <v>1</v>
      </c>
      <c r="R81" s="488">
        <f>S81/P81</f>
        <v>1.4318177976567023E-2</v>
      </c>
      <c r="S81" s="491">
        <f>S80-S82-S83-S84-S85-S86-S87</f>
        <v>126668339.51426888</v>
      </c>
      <c r="T81" s="461">
        <f>VLOOKUP($A81,$DA:$EN,14,0)</f>
        <v>1.0183165254438857</v>
      </c>
      <c r="U81" s="177">
        <f>U71*T81</f>
        <v>8018727756.8349171</v>
      </c>
      <c r="V81" s="178">
        <v>1</v>
      </c>
      <c r="W81" s="480">
        <f>X81/U81</f>
        <v>1.3902977499122192E-2</v>
      </c>
      <c r="X81" s="485">
        <f>X71/X70*X80</f>
        <v>111484191.57486242</v>
      </c>
      <c r="Y81" s="461">
        <f>VLOOKUP($A81,$DA:$EN,15,0)</f>
        <v>1.0267842054438858</v>
      </c>
      <c r="Z81" s="177">
        <f>Z71*Y81</f>
        <v>8424269689.0525951</v>
      </c>
      <c r="AA81" s="178">
        <v>1</v>
      </c>
      <c r="AB81" s="480">
        <f>AC81/Z81</f>
        <v>1.3233692140665559E-2</v>
      </c>
      <c r="AC81" s="485">
        <f>AC71/AC70*AC80</f>
        <v>111484191.57486242</v>
      </c>
      <c r="AD81" s="461">
        <f>VLOOKUP($A81,$DA:$EN,16,0)</f>
        <v>1.0352518854438859</v>
      </c>
      <c r="AE81" s="177">
        <f>AE71*AD81</f>
        <v>8846680053.9546947</v>
      </c>
      <c r="AF81" s="178">
        <v>1</v>
      </c>
      <c r="AG81" s="480">
        <f>AH81/AE81</f>
        <v>1.2601811176049721E-2</v>
      </c>
      <c r="AH81" s="485">
        <f>AH71/AH70*AH80</f>
        <v>111484191.57486242</v>
      </c>
      <c r="AI81" s="461">
        <f>VLOOKUP($A81,$DA:$EN,14,0)</f>
        <v>1.0183165254438857</v>
      </c>
      <c r="AJ81" s="177">
        <f>AJ71*AI81</f>
        <v>8018727756.8349171</v>
      </c>
      <c r="AK81" s="178">
        <v>1</v>
      </c>
      <c r="AL81" s="480">
        <f>AM81/AJ81</f>
        <v>0</v>
      </c>
      <c r="AM81" s="485">
        <f>AM71*AI81</f>
        <v>0</v>
      </c>
      <c r="AN81" s="506">
        <f>VLOOKUP($A81,$DA:$EN,15,0)</f>
        <v>1.0267842054438858</v>
      </c>
      <c r="AO81" s="177">
        <f>AO71*AN81</f>
        <v>8424269689.0525951</v>
      </c>
      <c r="AP81" s="178">
        <v>1</v>
      </c>
      <c r="AQ81" s="480">
        <f>AR81/AO81</f>
        <v>0</v>
      </c>
      <c r="AR81" s="485">
        <f>AR71*AN81</f>
        <v>0</v>
      </c>
      <c r="AS81" s="461">
        <f>VLOOKUP($A81,$DA:$EN,16,0)</f>
        <v>1.0352518854438859</v>
      </c>
      <c r="AT81" s="177">
        <f>AT71*AS81</f>
        <v>8846680053.9546947</v>
      </c>
      <c r="AU81" s="178">
        <v>1</v>
      </c>
      <c r="AV81" s="480">
        <f>AW81/AT81</f>
        <v>0</v>
      </c>
      <c r="AW81" s="485">
        <f>AW71*AS81</f>
        <v>0</v>
      </c>
      <c r="AX81" s="461">
        <f>VLOOKUP($A81,$DA:$EN,14,0)</f>
        <v>1.0183165254438857</v>
      </c>
      <c r="AY81" s="177">
        <f>AY71*AX81</f>
        <v>8018727756.8349171</v>
      </c>
      <c r="AZ81" s="178">
        <v>1</v>
      </c>
      <c r="BA81" s="488">
        <f>BB81/AY81</f>
        <v>1.5161005064942253E-2</v>
      </c>
      <c r="BB81" s="491">
        <f>BB80-BB82-BB83-BB84-BB85-BB86-BB87</f>
        <v>121571972.13576721</v>
      </c>
      <c r="BC81" s="493">
        <f>VLOOKUP($A81,$DA:$EN,15,0)</f>
        <v>1.0267842054438858</v>
      </c>
      <c r="BD81" s="177">
        <f>BD71*BC81</f>
        <v>8424269689.0525951</v>
      </c>
      <c r="BE81" s="178">
        <v>1</v>
      </c>
      <c r="BF81" s="488">
        <f>BG81/BD81</f>
        <v>1.2684008989532683E-2</v>
      </c>
      <c r="BG81" s="491">
        <f>BG80-BG82-BG83-BG84-BG85-BG86-BG87</f>
        <v>106853512.46619081</v>
      </c>
      <c r="BH81" s="461">
        <f>VLOOKUP($A81,$DA:$EN,16,0)</f>
        <v>1.0352518854438859</v>
      </c>
      <c r="BI81" s="177">
        <f>BI71*BH81</f>
        <v>8846680053.9546947</v>
      </c>
      <c r="BJ81" s="178">
        <v>1</v>
      </c>
      <c r="BK81" s="488">
        <f>BL81/BI81</f>
        <v>1.0270119775066073E-2</v>
      </c>
      <c r="BL81" s="491">
        <f>BL80-BL82-BL83-BL84-BL85-BL86-BL87</f>
        <v>90856463.765802711</v>
      </c>
      <c r="BM81" s="461">
        <f>VLOOKUP($A81,$DA:$EN,14,0)</f>
        <v>1.0183165254438857</v>
      </c>
      <c r="BN81" s="177">
        <f>BN71*BM81</f>
        <v>8018727756.8349171</v>
      </c>
      <c r="BO81" s="178">
        <v>1</v>
      </c>
      <c r="BP81" s="488">
        <f>BQ81/BN81</f>
        <v>9.9650841041194638E-3</v>
      </c>
      <c r="BQ81" s="491">
        <f>(BQ80-BQ84-BQ85-BQ86-BQ87)/3</f>
        <v>79907296.504897162</v>
      </c>
      <c r="BR81" s="461">
        <f>VLOOKUP($A81,$DA:$EN,15,0)</f>
        <v>1.0267842054438858</v>
      </c>
      <c r="BS81" s="177">
        <f>BS71*BR81</f>
        <v>8424269689.0525951</v>
      </c>
      <c r="BT81" s="178">
        <v>1</v>
      </c>
      <c r="BU81" s="488">
        <f>BV81/BS81</f>
        <v>9.0339827168932439E-3</v>
      </c>
      <c r="BV81" s="491">
        <f>(BV80-BV84-BV85-BV86-BV87)/3</f>
        <v>76104706.773348764</v>
      </c>
      <c r="BW81" s="461">
        <f>VLOOKUP($A81,$DA:$EN,16,0)</f>
        <v>1.0352518854438859</v>
      </c>
      <c r="BX81" s="177">
        <f>BX71*BW81</f>
        <v>8846680053.9546947</v>
      </c>
      <c r="BY81" s="178">
        <v>1</v>
      </c>
      <c r="BZ81" s="488">
        <f>CA81/BX81</f>
        <v>8.136642963648839E-3</v>
      </c>
      <c r="CA81" s="491">
        <f>(CA80-CA84-CA85-CA86-CA87)/3</f>
        <v>71982277.012662992</v>
      </c>
      <c r="CB81" s="461">
        <f>VLOOKUP($A81,$DA:$EN,14,0)</f>
        <v>1.0183165254438857</v>
      </c>
      <c r="CC81" s="177">
        <f>CC71*CB81</f>
        <v>8018727756.8349171</v>
      </c>
      <c r="CD81" s="178">
        <v>1</v>
      </c>
      <c r="CE81" s="480">
        <f>CF81/CC81</f>
        <v>9.9815807105414316E-3</v>
      </c>
      <c r="CF81" s="485">
        <f>CF71*CB81</f>
        <v>80039578.300706565</v>
      </c>
      <c r="CG81" s="461">
        <f>VLOOKUP($A81,$DA:$EN,15,0)</f>
        <v>1.0267842054438858</v>
      </c>
      <c r="CH81" s="177">
        <f>CH71*CG81</f>
        <v>8424269689.0525951</v>
      </c>
      <c r="CI81" s="178">
        <v>1</v>
      </c>
      <c r="CJ81" s="480">
        <f>CK81/CH81</f>
        <v>9.9815807105414298E-3</v>
      </c>
      <c r="CK81" s="485">
        <f>CK71*CG81</f>
        <v>84087527.828646228</v>
      </c>
      <c r="CL81" s="461">
        <f>VLOOKUP($A81,$DA:$EN,16,0)</f>
        <v>1.0352518854438859</v>
      </c>
      <c r="CM81" s="177">
        <f>CM71*CL81</f>
        <v>8846680053.9546947</v>
      </c>
      <c r="CN81" s="178">
        <v>1</v>
      </c>
      <c r="CO81" s="480">
        <f>CP81/CM81</f>
        <v>9.9815807105414264E-3</v>
      </c>
      <c r="CP81" s="485">
        <f>CP71*CL81</f>
        <v>88303850.97888577</v>
      </c>
      <c r="DA81" s="1175" t="s">
        <v>218</v>
      </c>
      <c r="DB81" s="1434" t="s">
        <v>219</v>
      </c>
      <c r="DC81" s="1434"/>
      <c r="DD81" s="363"/>
      <c r="DE81" s="242"/>
    </row>
    <row r="82" spans="1:141" ht="51.75" outlineLevel="1" thickBot="1" x14ac:dyDescent="0.3">
      <c r="A82" s="174">
        <f>A81</f>
        <v>2030</v>
      </c>
      <c r="B82" s="175" t="str">
        <f t="shared" si="41"/>
        <v>Iedzīvotāju solidaritātes maksājums ISA sistēmas nodrošināšanai un pašvaldību trūcīgo personu finansējuma kompensēšanai</v>
      </c>
      <c r="C82" s="175" t="str">
        <f t="shared" si="41"/>
        <v>no VID administrētās Pašvaldības budžeta daļa</v>
      </c>
      <c r="D82" s="176" t="str">
        <f t="shared" si="23"/>
        <v>Pašvaldību budžets</v>
      </c>
      <c r="E82" s="461">
        <f>VLOOKUP($A82,$DA:$EN,17,0)</f>
        <v>1.0183165254438857</v>
      </c>
      <c r="F82" s="177">
        <f>F72*E82</f>
        <v>2837215806.3263049</v>
      </c>
      <c r="G82" s="178">
        <v>1</v>
      </c>
      <c r="H82" s="481">
        <f>I82/F82</f>
        <v>3.1466937172932238E-2</v>
      </c>
      <c r="I82" s="485">
        <f>I72/I70*I80</f>
        <v>89278491.523720115</v>
      </c>
      <c r="J82" s="461">
        <f>VLOOKUP($A82,$DA:$EN,18,0)</f>
        <v>1.0267842054438858</v>
      </c>
      <c r="K82" s="177">
        <f>K72*J82</f>
        <v>2980706147.3265166</v>
      </c>
      <c r="L82" s="178">
        <v>1</v>
      </c>
      <c r="M82" s="481">
        <f>N82/K82</f>
        <v>2.9952127821723261E-2</v>
      </c>
      <c r="N82" s="485">
        <f>N72/N70*N80</f>
        <v>89278491.523720115</v>
      </c>
      <c r="O82" s="461">
        <f>VLOOKUP($A82,$DA:$EN,19,0)</f>
        <v>1.0352518854438859</v>
      </c>
      <c r="P82" s="177">
        <f>P72*O82</f>
        <v>3130164939.3443356</v>
      </c>
      <c r="Q82" s="178">
        <v>1</v>
      </c>
      <c r="R82" s="481">
        <f>S82/P82</f>
        <v>2.8521976718077022E-2</v>
      </c>
      <c r="S82" s="485">
        <f>S72/S70*S80</f>
        <v>89278491.523720115</v>
      </c>
      <c r="T82" s="461">
        <f>VLOOKUP($A82,$DA:$EN,17,0)</f>
        <v>1.0183165254438857</v>
      </c>
      <c r="U82" s="177">
        <f>U72*T82</f>
        <v>2837215806.3263049</v>
      </c>
      <c r="V82" s="178">
        <v>1</v>
      </c>
      <c r="W82" s="481">
        <f>X82/U82</f>
        <v>3.1466937172932238E-2</v>
      </c>
      <c r="X82" s="485">
        <f>X72/X70*X80</f>
        <v>89278491.523720115</v>
      </c>
      <c r="Y82" s="461">
        <f>VLOOKUP($A82,$DA:$EN,18,0)</f>
        <v>1.0267842054438858</v>
      </c>
      <c r="Z82" s="177">
        <f>Z72*Y82</f>
        <v>2980706147.3265166</v>
      </c>
      <c r="AA82" s="178">
        <v>1</v>
      </c>
      <c r="AB82" s="481">
        <f>AC82/Z82</f>
        <v>2.9952127821723261E-2</v>
      </c>
      <c r="AC82" s="485">
        <f>AC72/AC70*AC80</f>
        <v>89278491.523720115</v>
      </c>
      <c r="AD82" s="461">
        <f>VLOOKUP($A82,$DA:$EN,19,0)</f>
        <v>1.0352518854438859</v>
      </c>
      <c r="AE82" s="177">
        <f>AE72*AD82</f>
        <v>3130164939.3443356</v>
      </c>
      <c r="AF82" s="178">
        <v>1</v>
      </c>
      <c r="AG82" s="481">
        <f>AH82/AE82</f>
        <v>2.8521976718077022E-2</v>
      </c>
      <c r="AH82" s="485">
        <f>AH72/AH70*AH80</f>
        <v>89278491.523720115</v>
      </c>
      <c r="AI82" s="461">
        <f>VLOOKUP($A82,$DA:$EN,17,0)</f>
        <v>1.0183165254438857</v>
      </c>
      <c r="AJ82" s="177">
        <f>AJ72*AI82</f>
        <v>2837215806.3263049</v>
      </c>
      <c r="AK82" s="178">
        <v>1</v>
      </c>
      <c r="AL82" s="481">
        <v>0</v>
      </c>
      <c r="AM82" s="485">
        <f>AI82*AJ82*AK82*AL82</f>
        <v>0</v>
      </c>
      <c r="AN82" s="506">
        <f>VLOOKUP($A82,$DA:$EN,18,0)</f>
        <v>1.0267842054438858</v>
      </c>
      <c r="AO82" s="177">
        <f>AO72*AN82</f>
        <v>2980706147.3265166</v>
      </c>
      <c r="AP82" s="178">
        <v>1</v>
      </c>
      <c r="AQ82" s="481">
        <v>0</v>
      </c>
      <c r="AR82" s="485">
        <f>AN82*AO82*AP82*AQ82</f>
        <v>0</v>
      </c>
      <c r="AS82" s="461">
        <f>VLOOKUP($A82,$DA:$EN,19,0)</f>
        <v>1.0352518854438859</v>
      </c>
      <c r="AT82" s="177">
        <f>AT72*AS82</f>
        <v>3130164939.3443356</v>
      </c>
      <c r="AU82" s="178">
        <v>1</v>
      </c>
      <c r="AV82" s="481">
        <v>0</v>
      </c>
      <c r="AW82" s="485">
        <f>AS82*AT82*AU82*AV82</f>
        <v>0</v>
      </c>
      <c r="AX82" s="461">
        <f>VLOOKUP($A82,$DA:$EN,17,0)</f>
        <v>1.0183165254438857</v>
      </c>
      <c r="AY82" s="177">
        <f>AY72*AX82</f>
        <v>2837215806.3263049</v>
      </c>
      <c r="AZ82" s="178">
        <v>1</v>
      </c>
      <c r="BA82" s="481">
        <f>BB82/AY82</f>
        <v>3.1466937172932238E-2</v>
      </c>
      <c r="BB82" s="485">
        <f>BB72/BB70*BB80</f>
        <v>89278491.523720115</v>
      </c>
      <c r="BC82" s="493">
        <f>VLOOKUP($A82,$DA:$EN,18,0)</f>
        <v>1.0267842054438858</v>
      </c>
      <c r="BD82" s="177">
        <f>BD72*BC82</f>
        <v>2980706147.3265166</v>
      </c>
      <c r="BE82" s="178">
        <v>1</v>
      </c>
      <c r="BF82" s="481">
        <f>BG82/BD82</f>
        <v>2.9952127821723261E-2</v>
      </c>
      <c r="BG82" s="485">
        <f>BG72/BG70*BG80</f>
        <v>89278491.523720115</v>
      </c>
      <c r="BH82" s="461">
        <f>VLOOKUP($A82,$DA:$EN,19,0)</f>
        <v>1.0352518854438859</v>
      </c>
      <c r="BI82" s="177">
        <f>BI72*BH82</f>
        <v>3130164939.3443356</v>
      </c>
      <c r="BJ82" s="178">
        <v>1</v>
      </c>
      <c r="BK82" s="481">
        <f>BL82/BI82</f>
        <v>2.8521976718077022E-2</v>
      </c>
      <c r="BL82" s="485">
        <f>BL72/BL70*BL80</f>
        <v>89278491.523720115</v>
      </c>
      <c r="BM82" s="461">
        <f>VLOOKUP($A82,$DA:$EN,17,0)</f>
        <v>1.0183165254438857</v>
      </c>
      <c r="BN82" s="177">
        <f>BN72*BM82</f>
        <v>2837215806.3263049</v>
      </c>
      <c r="BO82" s="178">
        <v>1</v>
      </c>
      <c r="BP82" s="488">
        <f>BQ82/BN82</f>
        <v>2.8163982565839095E-2</v>
      </c>
      <c r="BQ82" s="491">
        <f>(BQ80-BQ84-BQ85-BQ86-BQ87)/3</f>
        <v>79907296.504897162</v>
      </c>
      <c r="BR82" s="461">
        <f>VLOOKUP($A82,$DA:$EN,18,0)</f>
        <v>1.0267842054438858</v>
      </c>
      <c r="BS82" s="177">
        <f>BS72*BR82</f>
        <v>2980706147.3265166</v>
      </c>
      <c r="BT82" s="178">
        <v>1</v>
      </c>
      <c r="BU82" s="488">
        <f>BV82/BS82</f>
        <v>2.5532441982450811E-2</v>
      </c>
      <c r="BV82" s="491">
        <f>(BV80-BV84-BV85-BV86-BV87)/3</f>
        <v>76104706.773348764</v>
      </c>
      <c r="BW82" s="461">
        <f>VLOOKUP($A82,$DA:$EN,19,0)</f>
        <v>1.0352518854438859</v>
      </c>
      <c r="BX82" s="177">
        <f>BX72*BW82</f>
        <v>3130164939.3443356</v>
      </c>
      <c r="BY82" s="178">
        <v>1</v>
      </c>
      <c r="BZ82" s="488">
        <f>CA82/BX82</f>
        <v>2.2996320771435406E-2</v>
      </c>
      <c r="CA82" s="491">
        <f>(CA80-CA84-CA85-CA86-CA87)/3</f>
        <v>71982277.012662992</v>
      </c>
      <c r="CB82" s="461">
        <f>VLOOKUP($A82,$DA:$EN,17,0)</f>
        <v>1.0183165254438857</v>
      </c>
      <c r="CC82" s="177">
        <f>CC72*CB82</f>
        <v>2837215806.3263049</v>
      </c>
      <c r="CD82" s="178">
        <v>1</v>
      </c>
      <c r="CE82" s="481">
        <f>CF82/CC82</f>
        <v>2.4003102329355656E-2</v>
      </c>
      <c r="CF82" s="485">
        <f>CF72*CB82</f>
        <v>68101981.32971561</v>
      </c>
      <c r="CG82" s="461">
        <f>VLOOKUP($A82,$DA:$EN,18,0)</f>
        <v>1.0267842054438858</v>
      </c>
      <c r="CH82" s="177">
        <f>CH72*CG82</f>
        <v>2980706147.3265166</v>
      </c>
      <c r="CI82" s="178">
        <v>1</v>
      </c>
      <c r="CJ82" s="481">
        <f>CK82/CH82</f>
        <v>2.4003102329355663E-2</v>
      </c>
      <c r="CK82" s="485">
        <f>CK72*CG82</f>
        <v>71546194.668017849</v>
      </c>
      <c r="CL82" s="461">
        <f>VLOOKUP($A82,$DA:$EN,19,0)</f>
        <v>1.0352518854438859</v>
      </c>
      <c r="CM82" s="177">
        <f>CM72*CL82</f>
        <v>3130164939.3443356</v>
      </c>
      <c r="CN82" s="178">
        <v>1</v>
      </c>
      <c r="CO82" s="481">
        <f>CP82/CM82</f>
        <v>2.4003102329355649E-2</v>
      </c>
      <c r="CP82" s="485">
        <f>CP72*CL82</f>
        <v>75133669.346843407</v>
      </c>
      <c r="DA82" s="1176" t="s">
        <v>220</v>
      </c>
      <c r="DB82" s="1451" t="s">
        <v>221</v>
      </c>
      <c r="DC82" s="1451"/>
      <c r="DD82" s="364" t="s">
        <v>222</v>
      </c>
      <c r="DE82" s="243">
        <v>641.26</v>
      </c>
      <c r="DI82" s="131"/>
      <c r="DN82" s="131"/>
    </row>
    <row r="83" spans="1:141" ht="31.5" outlineLevel="1" x14ac:dyDescent="0.25">
      <c r="A83" s="174">
        <f>A82</f>
        <v>2030</v>
      </c>
      <c r="B83" s="175">
        <f t="shared" si="41"/>
        <v>0</v>
      </c>
      <c r="C83" s="175">
        <f t="shared" si="41"/>
        <v>0</v>
      </c>
      <c r="D83" s="176" t="str">
        <f t="shared" si="23"/>
        <v>Valsts sociālās apdrošināšanas speciālais  budžets</v>
      </c>
      <c r="E83" s="461">
        <f>VLOOKUP($A83,$DA:$EN,20,0)</f>
        <v>1.0211970899742091</v>
      </c>
      <c r="F83" s="177">
        <f>F73*E83</f>
        <v>5654427757.1204863</v>
      </c>
      <c r="G83" s="178">
        <v>1</v>
      </c>
      <c r="H83" s="481">
        <v>0</v>
      </c>
      <c r="I83" s="485">
        <f>E83*F83*G83*H83</f>
        <v>0</v>
      </c>
      <c r="J83" s="461">
        <f>VLOOKUP($A83,$DA:$EN,21,0)</f>
        <v>1.0372604463196278</v>
      </c>
      <c r="K83" s="177">
        <f>K73*J83</f>
        <v>6205214214.8720436</v>
      </c>
      <c r="L83" s="178">
        <v>1</v>
      </c>
      <c r="M83" s="481">
        <v>0</v>
      </c>
      <c r="N83" s="485">
        <f>J83*K83*L83*M83</f>
        <v>0</v>
      </c>
      <c r="O83" s="461">
        <f>VLOOKUP($A83,$DA:$EN,22,0)</f>
        <v>1.0533238026650464</v>
      </c>
      <c r="P83" s="177">
        <f>P73*O83</f>
        <v>6799784768.5312796</v>
      </c>
      <c r="Q83" s="178">
        <v>1</v>
      </c>
      <c r="R83" s="481">
        <v>0</v>
      </c>
      <c r="S83" s="485">
        <f>O83*P83*Q83*R83</f>
        <v>0</v>
      </c>
      <c r="T83" s="461">
        <f>VLOOKUP($A83,$DA:$EN,20,0)</f>
        <v>1.0211970899742091</v>
      </c>
      <c r="U83" s="177">
        <f>U73*T83</f>
        <v>5654427757.1204863</v>
      </c>
      <c r="V83" s="178">
        <v>1</v>
      </c>
      <c r="W83" s="481">
        <v>0</v>
      </c>
      <c r="X83" s="485">
        <f>T83*U83*V83*W83</f>
        <v>0</v>
      </c>
      <c r="Y83" s="461">
        <f>VLOOKUP($A83,$DA:$EN,21,0)</f>
        <v>1.0372604463196278</v>
      </c>
      <c r="Z83" s="177">
        <f>Z73*Y83</f>
        <v>6205214214.8720436</v>
      </c>
      <c r="AA83" s="178">
        <v>1</v>
      </c>
      <c r="AB83" s="481">
        <v>0</v>
      </c>
      <c r="AC83" s="485">
        <f>Y83*Z83*AA83*AB83</f>
        <v>0</v>
      </c>
      <c r="AD83" s="461">
        <f>VLOOKUP($A83,$DA:$EN,22,0)</f>
        <v>1.0533238026650464</v>
      </c>
      <c r="AE83" s="177">
        <f>AE73*AD83</f>
        <v>6799784768.5312796</v>
      </c>
      <c r="AF83" s="178">
        <v>1</v>
      </c>
      <c r="AG83" s="481">
        <v>0</v>
      </c>
      <c r="AH83" s="485">
        <f>AD83*AE83*AF83*AG83</f>
        <v>0</v>
      </c>
      <c r="AI83" s="461">
        <f>VLOOKUP($A83,$DA:$EN,20,0)</f>
        <v>1.0211970899742091</v>
      </c>
      <c r="AJ83" s="177">
        <f>AJ73*AI83</f>
        <v>5654427757.1204863</v>
      </c>
      <c r="AK83" s="178">
        <v>1</v>
      </c>
      <c r="AL83" s="481">
        <v>0</v>
      </c>
      <c r="AM83" s="485">
        <f>AI83*AJ83*AK83*AL83</f>
        <v>0</v>
      </c>
      <c r="AN83" s="506">
        <f>VLOOKUP($A83,$DA:$EN,21,0)</f>
        <v>1.0372604463196278</v>
      </c>
      <c r="AO83" s="177">
        <f>AO73*AN83</f>
        <v>6205214214.8720436</v>
      </c>
      <c r="AP83" s="178">
        <v>1</v>
      </c>
      <c r="AQ83" s="481">
        <v>0</v>
      </c>
      <c r="AR83" s="485">
        <f>AN83*AO83*AP83*AQ83</f>
        <v>0</v>
      </c>
      <c r="AS83" s="461">
        <f>VLOOKUP($A83,$DA:$EN,22,0)</f>
        <v>1.0533238026650464</v>
      </c>
      <c r="AT83" s="177">
        <f>AT73*AS83</f>
        <v>6799784768.5312796</v>
      </c>
      <c r="AU83" s="178">
        <v>1</v>
      </c>
      <c r="AV83" s="481">
        <v>0</v>
      </c>
      <c r="AW83" s="485">
        <f>AS83*AT83*AU83*AV83</f>
        <v>0</v>
      </c>
      <c r="AX83" s="461">
        <f>VLOOKUP($A83,$DA:$EN,20,0)</f>
        <v>1.0211970899742091</v>
      </c>
      <c r="AY83" s="177">
        <f>AY73*AX83</f>
        <v>5654427757.1204863</v>
      </c>
      <c r="AZ83" s="178">
        <v>1</v>
      </c>
      <c r="BA83" s="488">
        <v>5.0000000000000001E-3</v>
      </c>
      <c r="BB83" s="491">
        <f>AX83*AY83*AZ83*BA83</f>
        <v>28871425.855204172</v>
      </c>
      <c r="BC83" s="493">
        <f>VLOOKUP($A83,$DA:$EN,21,0)</f>
        <v>1.0372604463196278</v>
      </c>
      <c r="BD83" s="177">
        <f>BD73*BC83</f>
        <v>6205214214.8720436</v>
      </c>
      <c r="BE83" s="178">
        <v>1</v>
      </c>
      <c r="BF83" s="488">
        <v>5.0000000000000001E-3</v>
      </c>
      <c r="BG83" s="491">
        <f>BC83*BD83*BE83*BF83</f>
        <v>32182116.330135375</v>
      </c>
      <c r="BH83" s="461">
        <f>VLOOKUP($A83,$DA:$EN,22,0)</f>
        <v>1.0533238026650464</v>
      </c>
      <c r="BI83" s="177">
        <f>BI73*BH83</f>
        <v>6799784768.5312796</v>
      </c>
      <c r="BJ83" s="178">
        <v>1</v>
      </c>
      <c r="BK83" s="488">
        <v>5.0000000000000001E-3</v>
      </c>
      <c r="BL83" s="491">
        <f>BH83*BI83*BJ83*BK83</f>
        <v>35811875.748466149</v>
      </c>
      <c r="BM83" s="461">
        <f>VLOOKUP($A83,$DA:$EN,20,0)</f>
        <v>1.0211970899742091</v>
      </c>
      <c r="BN83" s="177">
        <f>BN73*BM83</f>
        <v>5654427757.1204863</v>
      </c>
      <c r="BO83" s="178">
        <v>1</v>
      </c>
      <c r="BP83" s="488">
        <f>BQ83/BN83</f>
        <v>1.4131809607837283E-2</v>
      </c>
      <c r="BQ83" s="491">
        <f>BQ80-BQ81-BQ82-BQ84-BQ85-BQ86-BQ87</f>
        <v>79907296.504897103</v>
      </c>
      <c r="BR83" s="461">
        <f>VLOOKUP($A83,$DA:$EN,21,0)</f>
        <v>1.0372604463196278</v>
      </c>
      <c r="BS83" s="177">
        <f>BS73*BR83</f>
        <v>6205214214.8720436</v>
      </c>
      <c r="BT83" s="178">
        <v>1</v>
      </c>
      <c r="BU83" s="488">
        <f>BV83/BS83</f>
        <v>1.2264638115304477E-2</v>
      </c>
      <c r="BV83" s="491">
        <f>BV80-BV81-BV82-BV84-BV85-BV86-BV87</f>
        <v>76104706.773348808</v>
      </c>
      <c r="BW83" s="461">
        <f>VLOOKUP($A83,$DA:$EN,22,0)</f>
        <v>1.0533238026650464</v>
      </c>
      <c r="BX83" s="177">
        <f>BX73*BW83</f>
        <v>6799784768.5312796</v>
      </c>
      <c r="BY83" s="178">
        <v>1</v>
      </c>
      <c r="BZ83" s="488">
        <f>CA83/BX83</f>
        <v>1.0585964036066218E-2</v>
      </c>
      <c r="CA83" s="491">
        <f>CA80-CA81-CA82-CA84-CA85-CA86-CA87</f>
        <v>71982277.012662977</v>
      </c>
      <c r="CB83" s="461">
        <f>VLOOKUP($A83,$DA:$EN,20,0)</f>
        <v>1.0211970899742091</v>
      </c>
      <c r="CC83" s="177">
        <f>CC73*CB83</f>
        <v>5654427757.1204863</v>
      </c>
      <c r="CD83" s="178">
        <v>1</v>
      </c>
      <c r="CE83" s="481">
        <v>0</v>
      </c>
      <c r="CF83" s="485">
        <f>CB83*CC83*CD83*CE83</f>
        <v>0</v>
      </c>
      <c r="CG83" s="461">
        <f>VLOOKUP($A83,$DA:$EN,21,0)</f>
        <v>1.0372604463196278</v>
      </c>
      <c r="CH83" s="177">
        <f>CH73*CG83</f>
        <v>6205214214.8720436</v>
      </c>
      <c r="CI83" s="178">
        <v>1</v>
      </c>
      <c r="CJ83" s="481">
        <v>0</v>
      </c>
      <c r="CK83" s="485">
        <f>CG83*CH83*CI83*CJ83</f>
        <v>0</v>
      </c>
      <c r="CL83" s="461">
        <f>VLOOKUP($A83,$DA:$EN,22,0)</f>
        <v>1.0533238026650464</v>
      </c>
      <c r="CM83" s="177">
        <f>CM73*CL83</f>
        <v>6799784768.5312796</v>
      </c>
      <c r="CN83" s="178">
        <v>1</v>
      </c>
      <c r="CO83" s="481">
        <v>0</v>
      </c>
      <c r="CP83" s="485">
        <f>CL83*CM83*CN83*CO83</f>
        <v>0</v>
      </c>
      <c r="DI83" s="131"/>
      <c r="DJ83" s="131"/>
      <c r="DK83" s="131"/>
      <c r="DL83" s="131"/>
      <c r="DM83" s="131"/>
      <c r="DP83" s="121"/>
      <c r="DQ83" s="121"/>
      <c r="DR83" s="121"/>
      <c r="DS83" s="121"/>
      <c r="DT83" s="121"/>
      <c r="DU83" s="121"/>
      <c r="DV83" s="121"/>
    </row>
    <row r="84" spans="1:141" ht="39.6" customHeight="1" outlineLevel="1" thickBot="1" x14ac:dyDescent="0.3">
      <c r="A84" s="174">
        <f>A83</f>
        <v>2030</v>
      </c>
      <c r="B84" s="175" t="str">
        <f t="shared" si="41"/>
        <v>Versija, lai "iedarbinātu"  potenciālo obligāto apdrošināšanu</v>
      </c>
      <c r="C84" s="175" t="str">
        <f t="shared" si="41"/>
        <v>Obligātās iemaksa (ieturējums no darba algas)</v>
      </c>
      <c r="D84" s="176" t="str">
        <f t="shared" ref="D84:D147" si="42">D74</f>
        <v>ISA obligātā apdrošināšana</v>
      </c>
      <c r="E84" s="461">
        <f>VLOOKUP($A84,$DA:$EN,7,0)</f>
        <v>1.0352240873920882</v>
      </c>
      <c r="F84" s="188">
        <f>VLOOKUP($A84,$DA:$EN,6,0)</f>
        <v>1714</v>
      </c>
      <c r="G84" s="189">
        <f>VLOOKUP($A84,$DA:$EN,24,0)</f>
        <v>805921</v>
      </c>
      <c r="H84" s="489">
        <v>0</v>
      </c>
      <c r="I84" s="485">
        <f>H84*G84*F84*12</f>
        <v>0</v>
      </c>
      <c r="J84" s="461">
        <f>VLOOKUP($A84,$DA:$EN,10,0)</f>
        <v>1.0515080873920881</v>
      </c>
      <c r="K84" s="188">
        <f>VLOOKUP($A84,$DA:$EN,9,0)</f>
        <v>1881</v>
      </c>
      <c r="L84" s="189">
        <f>VLOOKUP($A84,$DA:$EN,24,0)</f>
        <v>805921</v>
      </c>
      <c r="M84" s="489">
        <v>0</v>
      </c>
      <c r="N84" s="485">
        <f>M84*L84*K84*12</f>
        <v>0</v>
      </c>
      <c r="O84" s="461">
        <f>VLOOKUP($A84,$DA:$EN,13,0)</f>
        <v>1.0677920873920881</v>
      </c>
      <c r="P84" s="188">
        <f>VLOOKUP($A84,$DA:$EN,12,0)</f>
        <v>2062</v>
      </c>
      <c r="Q84" s="189">
        <f>VLOOKUP($A84,$DA:$EN,24,0)</f>
        <v>805921</v>
      </c>
      <c r="R84" s="489">
        <v>0</v>
      </c>
      <c r="S84" s="485">
        <f>R84*Q84*P84*12</f>
        <v>0</v>
      </c>
      <c r="T84" s="461">
        <f>VLOOKUP($A84,$DA:$EN,7,0)</f>
        <v>1.0352240873920882</v>
      </c>
      <c r="U84" s="188">
        <f>VLOOKUP($A84,$DA:$EN,6,0)</f>
        <v>1714</v>
      </c>
      <c r="V84" s="189">
        <f>VLOOKUP($A84,$DA:$EN,24,0)</f>
        <v>805921</v>
      </c>
      <c r="W84" s="496">
        <f>X84/(V84*U84*12)</f>
        <v>2.3503122591774575E-3</v>
      </c>
      <c r="X84" s="486">
        <f>X80-X81-X82-X83-X85-X86-X87</f>
        <v>38959206.416108936</v>
      </c>
      <c r="Y84" s="461">
        <f>VLOOKUP($A84,$DA:$EN,10,0)</f>
        <v>1.0515080873920881</v>
      </c>
      <c r="Z84" s="188">
        <f>VLOOKUP($A84,$DA:$EN,9,0)</f>
        <v>1881</v>
      </c>
      <c r="AA84" s="189">
        <f>VLOOKUP($A84,$DA:$EN,24,0)</f>
        <v>805921</v>
      </c>
      <c r="AB84" s="496">
        <f>AC84/(AA84*Z84*12)</f>
        <v>1.5145434767122336E-3</v>
      </c>
      <c r="AC84" s="486">
        <f>AC80-AC81-AC82-AC83-AC85-AC86-AC87</f>
        <v>27551437.22146377</v>
      </c>
      <c r="AD84" s="461">
        <f>VLOOKUP($A84,$DA:$EN,13,0)</f>
        <v>1.0677920873920881</v>
      </c>
      <c r="AE84" s="188">
        <f>VLOOKUP($A84,$DA:$EN,12,0)</f>
        <v>2062</v>
      </c>
      <c r="AF84" s="189">
        <f>VLOOKUP($A84,$DA:$EN,24,0)</f>
        <v>805921</v>
      </c>
      <c r="AG84" s="496">
        <f>AH84/(AF84*AE84*12)</f>
        <v>7.6142660435205901E-4</v>
      </c>
      <c r="AH84" s="486">
        <f>AH80-AH81-AH82-AH83-AH85-AH86-AH87</f>
        <v>15184147.939406455</v>
      </c>
      <c r="AI84" s="461">
        <f>VLOOKUP($A84,$DA:$EN,7,0)</f>
        <v>1.0352240873920882</v>
      </c>
      <c r="AJ84" s="188">
        <f>VLOOKUP($A84,$DA:$EN,6,0)</f>
        <v>1714</v>
      </c>
      <c r="AK84" s="189">
        <f>VLOOKUP($A84,$DA:$EN,24,0)</f>
        <v>805921</v>
      </c>
      <c r="AL84" s="496">
        <f>AM84/(AK84*AJ84*12)</f>
        <v>1.4461826806785231E-2</v>
      </c>
      <c r="AM84" s="486">
        <f>AM80-AM81-AM82-AM83-AM85-AM86-AM87</f>
        <v>239721889.51469147</v>
      </c>
      <c r="AN84" s="506">
        <f>VLOOKUP($A84,$DA:$EN,10,0)</f>
        <v>1.0515080873920881</v>
      </c>
      <c r="AO84" s="188">
        <f>VLOOKUP($A84,$DA:$EN,9,0)</f>
        <v>1881</v>
      </c>
      <c r="AP84" s="189">
        <f>VLOOKUP($A84,$DA:$EN,24,0)</f>
        <v>805921</v>
      </c>
      <c r="AQ84" s="496">
        <f>AR84/(AP84*AO84*12)</f>
        <v>1.2550766727429791E-2</v>
      </c>
      <c r="AR84" s="486">
        <f>AR80-AR81-AR82-AR83-AR85-AR86-AR87</f>
        <v>228314120.32004631</v>
      </c>
      <c r="AS84" s="461">
        <f>VLOOKUP($A84,$DA:$EN,13,0)</f>
        <v>1.0677920873920881</v>
      </c>
      <c r="AT84" s="188">
        <f>VLOOKUP($A84,$DA:$EN,12,0)</f>
        <v>2062</v>
      </c>
      <c r="AU84" s="189">
        <f>VLOOKUP($A84,$DA:$EN,24,0)</f>
        <v>805921</v>
      </c>
      <c r="AV84" s="496">
        <f>AW84/(AU84*AT84*12)</f>
        <v>1.0828902809298579E-2</v>
      </c>
      <c r="AW84" s="486">
        <f>AW80-AW81-AW82-AW83-AW85-AW86-AW87</f>
        <v>215946831.03798899</v>
      </c>
      <c r="AX84" s="461">
        <f>VLOOKUP($A84,$DA:$EN,7,0)</f>
        <v>1.0352240873920882</v>
      </c>
      <c r="AY84" s="188">
        <f>VLOOKUP($A84,$DA:$EN,6,0)</f>
        <v>1714</v>
      </c>
      <c r="AZ84" s="189">
        <f>VLOOKUP($A84,$DA:$EN,24,0)</f>
        <v>805921</v>
      </c>
      <c r="BA84" s="489">
        <v>0</v>
      </c>
      <c r="BB84" s="485">
        <f>BA84*AZ84*AY84*12</f>
        <v>0</v>
      </c>
      <c r="BC84" s="493">
        <f>VLOOKUP($A84,$DA:$EN,10,0)</f>
        <v>1.0515080873920881</v>
      </c>
      <c r="BD84" s="188">
        <f>VLOOKUP($A84,$DA:$EN,9,0)</f>
        <v>1881</v>
      </c>
      <c r="BE84" s="189">
        <f>VLOOKUP($A84,$DA:$EN,24,0)</f>
        <v>805921</v>
      </c>
      <c r="BF84" s="489">
        <v>0</v>
      </c>
      <c r="BG84" s="485">
        <f>BF84*BE84*BD84*12</f>
        <v>0</v>
      </c>
      <c r="BH84" s="461">
        <f>VLOOKUP($A84,$DA:$EN,13,0)</f>
        <v>1.0677920873920881</v>
      </c>
      <c r="BI84" s="188">
        <f>VLOOKUP($A84,$DA:$EN,12,0)</f>
        <v>2062</v>
      </c>
      <c r="BJ84" s="189">
        <f>VLOOKUP($A84,$DA:$EN,24,0)</f>
        <v>805921</v>
      </c>
      <c r="BK84" s="489">
        <v>0</v>
      </c>
      <c r="BL84" s="485">
        <f>BK84*BJ84*BI84*12</f>
        <v>0</v>
      </c>
      <c r="BM84" s="461">
        <f>VLOOKUP($A84,$DA:$EN,7,0)</f>
        <v>1.0352240873920882</v>
      </c>
      <c r="BN84" s="188">
        <f>VLOOKUP($A84,$DA:$EN,6,0)</f>
        <v>1714</v>
      </c>
      <c r="BO84" s="189">
        <f>VLOOKUP($A84,$DA:$EN,24,0)</f>
        <v>805921</v>
      </c>
      <c r="BP84" s="489">
        <v>0</v>
      </c>
      <c r="BQ84" s="485">
        <f>BP84*BO84*BN84*12</f>
        <v>0</v>
      </c>
      <c r="BR84" s="461">
        <f>VLOOKUP($A84,$DA:$EN,10,0)</f>
        <v>1.0515080873920881</v>
      </c>
      <c r="BS84" s="188">
        <f>VLOOKUP($A84,$DA:$EN,9,0)</f>
        <v>1881</v>
      </c>
      <c r="BT84" s="189">
        <f>VLOOKUP($A84,$DA:$EN,24,0)</f>
        <v>805921</v>
      </c>
      <c r="BU84" s="489">
        <v>0</v>
      </c>
      <c r="BV84" s="485">
        <f>BU84*BT84*BS84*12</f>
        <v>0</v>
      </c>
      <c r="BW84" s="461">
        <f>VLOOKUP($A84,$DA:$EN,13,0)</f>
        <v>1.0677920873920881</v>
      </c>
      <c r="BX84" s="188">
        <f>VLOOKUP($A84,$DA:$EN,12,0)</f>
        <v>2062</v>
      </c>
      <c r="BY84" s="189">
        <f>VLOOKUP($A84,$DA:$EN,24,0)</f>
        <v>805921</v>
      </c>
      <c r="BZ84" s="489">
        <v>0</v>
      </c>
      <c r="CA84" s="485">
        <f>BZ84*BY84*BX84*12</f>
        <v>0</v>
      </c>
      <c r="CB84" s="461">
        <f>VLOOKUP($A84,$DA:$EN,7,0)</f>
        <v>1.0352240873920882</v>
      </c>
      <c r="CC84" s="188">
        <f>VLOOKUP($A84,$DA:$EN,6,0)</f>
        <v>1714</v>
      </c>
      <c r="CD84" s="189">
        <f>VLOOKUP($A84,$DA:$EN,24,0)</f>
        <v>805921</v>
      </c>
      <c r="CE84" s="482">
        <f>(CF84+CF87)/(CD84*CC84*12)</f>
        <v>5.7915082869239819E-3</v>
      </c>
      <c r="CF84" s="486">
        <f>CF80-CF81-CF82-CF83-CF85-CF86-CF87</f>
        <v>91580329.884269297</v>
      </c>
      <c r="CG84" s="461">
        <f>VLOOKUP($A84,$DA:$EN,10,0)</f>
        <v>1.0515080873920881</v>
      </c>
      <c r="CH84" s="188">
        <f>VLOOKUP($A84,$DA:$EN,9,0)</f>
        <v>1881</v>
      </c>
      <c r="CI84" s="189">
        <f>VLOOKUP($A84,$DA:$EN,24,0)</f>
        <v>805921</v>
      </c>
      <c r="CJ84" s="482">
        <f>(CK84+CK87)/(CI84*CH84*12)</f>
        <v>4.2383659685658309E-3</v>
      </c>
      <c r="CK84" s="486">
        <f>CK80-CK81-CK82-CK83-CK85-CK86-CK87</f>
        <v>72680397.823382214</v>
      </c>
      <c r="CL84" s="461">
        <f>VLOOKUP($A84,$DA:$EN,13,0)</f>
        <v>1.0677920873920881</v>
      </c>
      <c r="CM84" s="188">
        <f>VLOOKUP($A84,$DA:$EN,12,0)</f>
        <v>2062</v>
      </c>
      <c r="CN84" s="189">
        <f>VLOOKUP($A84,$DA:$EN,24,0)</f>
        <v>805921</v>
      </c>
      <c r="CO84" s="482">
        <f>(CP84+CP87)/(CN84*CM84*12)</f>
        <v>2.8548246361378201E-3</v>
      </c>
      <c r="CP84" s="486">
        <f>CP80-CP81-CP82-CP83-CP85-CP86-CP87</f>
        <v>52509310.712259814</v>
      </c>
      <c r="DA84" s="1163" t="s">
        <v>223</v>
      </c>
      <c r="DI84" s="131"/>
      <c r="DJ84" s="131"/>
      <c r="DK84" s="131"/>
      <c r="DL84" s="131"/>
      <c r="DM84" s="131"/>
      <c r="DP84" s="121"/>
      <c r="DQ84" s="121"/>
      <c r="DR84" s="121"/>
      <c r="DS84" s="121"/>
      <c r="DT84" s="121"/>
      <c r="DU84" s="121"/>
      <c r="DV84" s="121"/>
    </row>
    <row r="85" spans="1:141" ht="32.25" outlineLevel="1" thickBot="1" x14ac:dyDescent="0.3">
      <c r="A85" s="174">
        <f>A89</f>
        <v>2030</v>
      </c>
      <c r="B85" s="175" t="str">
        <f t="shared" si="41"/>
        <v>Pensijas daļa pakalpojuma finansēšanai - par aprūpi mājās</v>
      </c>
      <c r="C85" s="175" t="str">
        <f t="shared" si="41"/>
        <v>85% no piešķirtās vecuma pensijas apmēra</v>
      </c>
      <c r="D85" s="176" t="str">
        <f t="shared" si="42"/>
        <v>Klienta maksājums par ISA pakalpojumiem dzīves vietā</v>
      </c>
      <c r="E85" s="461">
        <f>VLOOKUP($A85,$DA:$EN,7,0)</f>
        <v>1.0352240873920882</v>
      </c>
      <c r="F85" s="195">
        <f>F75*E85</f>
        <v>273.76981411856599</v>
      </c>
      <c r="G85" s="189">
        <f>VLOOKUP($A85,$DA:$EN,31,0)</f>
        <v>17099</v>
      </c>
      <c r="H85" s="483">
        <v>0.85</v>
      </c>
      <c r="I85" s="485">
        <f>F85*G85*12</f>
        <v>56174280.619360313</v>
      </c>
      <c r="J85" s="461">
        <f>VLOOKUP($A85,$DA:$EN,10,0)</f>
        <v>1.0515080873920881</v>
      </c>
      <c r="K85" s="195">
        <f>K75*J85</f>
        <v>301.58233337980545</v>
      </c>
      <c r="L85" s="189">
        <f>VLOOKUP($A85,$DA:$EN,31,0)</f>
        <v>17099</v>
      </c>
      <c r="M85" s="483">
        <v>0.85</v>
      </c>
      <c r="N85" s="485">
        <f>K85*L85*12</f>
        <v>61881075.82153552</v>
      </c>
      <c r="O85" s="461">
        <f>VLOOKUP($A85,$DA:$EN,13,0)</f>
        <v>1.0677920873920881</v>
      </c>
      <c r="P85" s="195">
        <f>P75*O85</f>
        <v>331.73419440518444</v>
      </c>
      <c r="Q85" s="189">
        <f>VLOOKUP($A85,$DA:$EN,31,0)</f>
        <v>17099</v>
      </c>
      <c r="R85" s="483">
        <v>0.85</v>
      </c>
      <c r="S85" s="485">
        <f>P85*Q85*12</f>
        <v>68067875.88161099</v>
      </c>
      <c r="T85" s="461">
        <f>VLOOKUP($A85,$DA:$EN,7,0)</f>
        <v>1.0352240873920882</v>
      </c>
      <c r="U85" s="195">
        <f>U75*T85</f>
        <v>273.76981411856599</v>
      </c>
      <c r="V85" s="189">
        <f>VLOOKUP($A85,$DA:$EN,31,0)</f>
        <v>17099</v>
      </c>
      <c r="W85" s="483">
        <v>0.85</v>
      </c>
      <c r="X85" s="485">
        <f>U85*V85*12</f>
        <v>56174280.619360313</v>
      </c>
      <c r="Y85" s="461">
        <f>VLOOKUP($A85,$DA:$EN,10,0)</f>
        <v>1.0515080873920881</v>
      </c>
      <c r="Z85" s="195">
        <f>Z75*Y85</f>
        <v>301.58233337980545</v>
      </c>
      <c r="AA85" s="189">
        <f>VLOOKUP($A85,$DA:$EN,31,0)</f>
        <v>17099</v>
      </c>
      <c r="AB85" s="483">
        <v>0.85</v>
      </c>
      <c r="AC85" s="485">
        <f>Z85*AA85*12</f>
        <v>61881075.82153552</v>
      </c>
      <c r="AD85" s="461">
        <f>VLOOKUP($A85,$DA:$EN,13,0)</f>
        <v>1.0677920873920881</v>
      </c>
      <c r="AE85" s="195">
        <f>AE75*AD85</f>
        <v>331.73419440518444</v>
      </c>
      <c r="AF85" s="189">
        <f>VLOOKUP($A85,$DA:$EN,31,0)</f>
        <v>17099</v>
      </c>
      <c r="AG85" s="483">
        <v>0.85</v>
      </c>
      <c r="AH85" s="485">
        <f>AE85*AF85*12</f>
        <v>68067875.88161099</v>
      </c>
      <c r="AI85" s="461">
        <f>VLOOKUP($A85,$DA:$EN,7,0)</f>
        <v>1.0352240873920882</v>
      </c>
      <c r="AJ85" s="195">
        <f>AJ75*AI85</f>
        <v>273.76981411856599</v>
      </c>
      <c r="AK85" s="189">
        <f>VLOOKUP($A85,$DA:$EN,31,0)</f>
        <v>17099</v>
      </c>
      <c r="AL85" s="483">
        <v>0.85</v>
      </c>
      <c r="AM85" s="485">
        <f>AJ85*AK85*12</f>
        <v>56174280.619360313</v>
      </c>
      <c r="AN85" s="506">
        <f>VLOOKUP($A85,$DA:$EN,10,0)</f>
        <v>1.0515080873920881</v>
      </c>
      <c r="AO85" s="195">
        <f>AO75*AN85</f>
        <v>301.58233337980545</v>
      </c>
      <c r="AP85" s="189">
        <f>VLOOKUP($A85,$DA:$EN,31,0)</f>
        <v>17099</v>
      </c>
      <c r="AQ85" s="483">
        <v>0.85</v>
      </c>
      <c r="AR85" s="485">
        <f>AO85*AP85*12</f>
        <v>61881075.82153552</v>
      </c>
      <c r="AS85" s="461">
        <f>VLOOKUP($A85,$DA:$EN,13,0)</f>
        <v>1.0677920873920881</v>
      </c>
      <c r="AT85" s="195">
        <f>AT75*AS85</f>
        <v>331.73419440518444</v>
      </c>
      <c r="AU85" s="189">
        <f>VLOOKUP($A85,$DA:$EN,31,0)</f>
        <v>17099</v>
      </c>
      <c r="AV85" s="483">
        <v>0.85</v>
      </c>
      <c r="AW85" s="485">
        <f>AT85*AU85*12</f>
        <v>68067875.88161099</v>
      </c>
      <c r="AX85" s="461">
        <f>VLOOKUP($A85,$DA:$EN,7,0)</f>
        <v>1.0352240873920882</v>
      </c>
      <c r="AY85" s="195">
        <f>AY75*AX85</f>
        <v>273.76981411856599</v>
      </c>
      <c r="AZ85" s="189">
        <f>VLOOKUP($A85,$DA:$EN,31,0)</f>
        <v>17099</v>
      </c>
      <c r="BA85" s="483">
        <v>0.85</v>
      </c>
      <c r="BB85" s="485">
        <f>AY85*AZ85*12</f>
        <v>56174280.619360313</v>
      </c>
      <c r="BC85" s="493">
        <f>VLOOKUP($A85,$DA:$EN,10,0)</f>
        <v>1.0515080873920881</v>
      </c>
      <c r="BD85" s="195">
        <f>BD75*BC85</f>
        <v>301.58233337980545</v>
      </c>
      <c r="BE85" s="189">
        <f>VLOOKUP($A85,$DA:$EN,31,0)</f>
        <v>17099</v>
      </c>
      <c r="BF85" s="483">
        <v>0.85</v>
      </c>
      <c r="BG85" s="485">
        <f>BD85*BE85*12</f>
        <v>61881075.82153552</v>
      </c>
      <c r="BH85" s="461">
        <f>VLOOKUP($A85,$DA:$EN,13,0)</f>
        <v>1.0677920873920881</v>
      </c>
      <c r="BI85" s="195">
        <f>BI75*BH85</f>
        <v>331.73419440518444</v>
      </c>
      <c r="BJ85" s="189">
        <f>VLOOKUP($A85,$DA:$EN,31,0)</f>
        <v>17099</v>
      </c>
      <c r="BK85" s="483">
        <v>0.85</v>
      </c>
      <c r="BL85" s="485">
        <f>BI85*BJ85*12</f>
        <v>68067875.88161099</v>
      </c>
      <c r="BM85" s="461">
        <f>VLOOKUP($A85,$DA:$EN,7,0)</f>
        <v>1.0352240873920882</v>
      </c>
      <c r="BN85" s="195">
        <f>BN75*BM85</f>
        <v>273.76981411856599</v>
      </c>
      <c r="BO85" s="189">
        <f>VLOOKUP($A85,$DA:$EN,31,0)</f>
        <v>17099</v>
      </c>
      <c r="BP85" s="483">
        <v>0.85</v>
      </c>
      <c r="BQ85" s="485">
        <f>BN85*BO85*12</f>
        <v>56174280.619360313</v>
      </c>
      <c r="BR85" s="461">
        <f>VLOOKUP($A85,$DA:$EN,10,0)</f>
        <v>1.0515080873920881</v>
      </c>
      <c r="BS85" s="195">
        <f>BS75*BR85</f>
        <v>301.58233337980545</v>
      </c>
      <c r="BT85" s="189">
        <f>VLOOKUP($A85,$DA:$EN,31,0)</f>
        <v>17099</v>
      </c>
      <c r="BU85" s="483">
        <v>0.85</v>
      </c>
      <c r="BV85" s="485">
        <f>BS85*BT85*12</f>
        <v>61881075.82153552</v>
      </c>
      <c r="BW85" s="461">
        <f>VLOOKUP($A85,$DA:$EN,13,0)</f>
        <v>1.0677920873920881</v>
      </c>
      <c r="BX85" s="195">
        <f>BX75*BW85</f>
        <v>331.73419440518444</v>
      </c>
      <c r="BY85" s="189">
        <f>VLOOKUP($A85,$DA:$EN,31,0)</f>
        <v>17099</v>
      </c>
      <c r="BZ85" s="483">
        <v>0.85</v>
      </c>
      <c r="CA85" s="485">
        <f>BX85*BY85*12</f>
        <v>68067875.88161099</v>
      </c>
      <c r="CB85" s="461">
        <f>VLOOKUP($A85,$DA:$EN,7,0)</f>
        <v>1.0352240873920882</v>
      </c>
      <c r="CC85" s="195">
        <f>CC75*CB85</f>
        <v>273.76981411856599</v>
      </c>
      <c r="CD85" s="189">
        <f>VLOOKUP($A85,$DA:$EN,31,0)</f>
        <v>17099</v>
      </c>
      <c r="CE85" s="483">
        <v>0.85</v>
      </c>
      <c r="CF85" s="485">
        <f>CC85*CD85*12</f>
        <v>56174280.619360313</v>
      </c>
      <c r="CG85" s="461">
        <f>VLOOKUP($A85,$DA:$EN,10,0)</f>
        <v>1.0515080873920881</v>
      </c>
      <c r="CH85" s="195">
        <f>CH75*CG85</f>
        <v>301.58233337980545</v>
      </c>
      <c r="CI85" s="189">
        <f>VLOOKUP($A85,$DA:$EN,31,0)</f>
        <v>17099</v>
      </c>
      <c r="CJ85" s="483">
        <v>0.85</v>
      </c>
      <c r="CK85" s="485">
        <f>CH85*CI85*12</f>
        <v>61881075.82153552</v>
      </c>
      <c r="CL85" s="461">
        <f>VLOOKUP($A85,$DA:$EN,13,0)</f>
        <v>1.0677920873920881</v>
      </c>
      <c r="CM85" s="195">
        <f>CM75*CL85</f>
        <v>331.73419440518444</v>
      </c>
      <c r="CN85" s="189">
        <f>VLOOKUP($A85,$DA:$EN,31,0)</f>
        <v>17099</v>
      </c>
      <c r="CO85" s="483">
        <v>0.85</v>
      </c>
      <c r="CP85" s="485">
        <f>CM85*CN85*12</f>
        <v>68067875.88161099</v>
      </c>
      <c r="DA85" s="1177"/>
      <c r="DB85" s="245" t="s">
        <v>224</v>
      </c>
      <c r="DC85" s="246" t="s">
        <v>225</v>
      </c>
      <c r="DD85" s="247" t="s">
        <v>226</v>
      </c>
      <c r="DE85" s="248" t="s">
        <v>227</v>
      </c>
      <c r="DF85" s="248" t="s">
        <v>228</v>
      </c>
      <c r="DG85" s="249" t="s">
        <v>229</v>
      </c>
      <c r="DH85" s="250" t="s">
        <v>230</v>
      </c>
      <c r="DI85" s="131"/>
      <c r="DJ85" s="131"/>
      <c r="DK85" s="131"/>
      <c r="DL85" s="131"/>
      <c r="DM85" s="131"/>
      <c r="DP85" s="131"/>
      <c r="DQ85" s="131"/>
      <c r="DR85" s="131"/>
      <c r="DS85" s="131"/>
      <c r="DT85" s="131"/>
      <c r="DU85" s="131"/>
      <c r="DV85" s="131"/>
      <c r="DW85" s="131"/>
      <c r="DX85" s="131"/>
      <c r="DY85" s="137"/>
      <c r="DZ85" s="131"/>
      <c r="EA85" s="131"/>
      <c r="EB85" s="236"/>
      <c r="EC85" s="136"/>
      <c r="ED85" s="236"/>
      <c r="EE85" s="131"/>
      <c r="EF85" s="131"/>
      <c r="EG85" s="131"/>
      <c r="EH85" s="131"/>
      <c r="EI85" s="131"/>
      <c r="EJ85" s="131"/>
      <c r="EK85" s="131"/>
    </row>
    <row r="86" spans="1:141" ht="18.75" outlineLevel="1" x14ac:dyDescent="0.3">
      <c r="A86" s="174">
        <f>A85</f>
        <v>2030</v>
      </c>
      <c r="B86" s="175" t="str">
        <f t="shared" si="41"/>
        <v>Pensijas daļa pakalpojuma finansēšanai - par uzturēšanos SAC</v>
      </c>
      <c r="C86" s="175" t="str">
        <f t="shared" si="41"/>
        <v>85% no piešķirtās vecuma pensijas apmēra</v>
      </c>
      <c r="D86" s="176" t="str">
        <f t="shared" si="42"/>
        <v>Klienta maksājums par ISA pakalpojumiem SAC</v>
      </c>
      <c r="E86" s="461">
        <f>VLOOKUP($A86,$DA:$EN,7,0)</f>
        <v>1.0352240873920882</v>
      </c>
      <c r="F86" s="195">
        <f>F76*E86</f>
        <v>424.35707887754177</v>
      </c>
      <c r="G86" s="189">
        <f>VLOOKUP($A86,$DA:$EN,34,0)</f>
        <v>11020</v>
      </c>
      <c r="H86" s="483">
        <v>0.85</v>
      </c>
      <c r="I86" s="485">
        <f>F86*G86*12</f>
        <v>56116980.110766128</v>
      </c>
      <c r="J86" s="461">
        <f>VLOOKUP($A86,$DA:$EN,10,0)</f>
        <v>1.0515080873920881</v>
      </c>
      <c r="K86" s="195">
        <f>K76*J86</f>
        <v>467.46789249271086</v>
      </c>
      <c r="L86" s="189">
        <f>VLOOKUP($A86,$DA:$EN,34,0)</f>
        <v>11020</v>
      </c>
      <c r="M86" s="483">
        <v>0.85</v>
      </c>
      <c r="N86" s="485">
        <f>K86*L86*12</f>
        <v>61817954.103236079</v>
      </c>
      <c r="O86" s="461">
        <f>VLOOKUP($A86,$DA:$EN,13,0)</f>
        <v>1.0677920873920881</v>
      </c>
      <c r="P86" s="195">
        <f>P76*O86</f>
        <v>514.2048043346789</v>
      </c>
      <c r="Q86" s="189">
        <f>VLOOKUP($A86,$DA:$EN,34,0)</f>
        <v>11020</v>
      </c>
      <c r="R86" s="483">
        <v>0.85</v>
      </c>
      <c r="S86" s="485">
        <f>P86*Q86*12</f>
        <v>67998443.325217932</v>
      </c>
      <c r="T86" s="461">
        <f>VLOOKUP($A86,$DA:$EN,7,0)</f>
        <v>1.0352240873920882</v>
      </c>
      <c r="U86" s="195">
        <f>U76*T86</f>
        <v>424.35707887754177</v>
      </c>
      <c r="V86" s="189">
        <f>VLOOKUP($A86,$DA:$EN,34,0)</f>
        <v>11020</v>
      </c>
      <c r="W86" s="483">
        <v>0.85</v>
      </c>
      <c r="X86" s="485">
        <f>U86*V86*12</f>
        <v>56116980.110766128</v>
      </c>
      <c r="Y86" s="461">
        <f>VLOOKUP($A86,$DA:$EN,10,0)</f>
        <v>1.0515080873920881</v>
      </c>
      <c r="Z86" s="195">
        <f>Z76*Y86</f>
        <v>467.46789249271086</v>
      </c>
      <c r="AA86" s="189">
        <f>VLOOKUP($A86,$DA:$EN,34,0)</f>
        <v>11020</v>
      </c>
      <c r="AB86" s="483">
        <v>0.85</v>
      </c>
      <c r="AC86" s="485">
        <f>Z86*AA86*12</f>
        <v>61817954.103236079</v>
      </c>
      <c r="AD86" s="461">
        <f>VLOOKUP($A86,$DA:$EN,13,0)</f>
        <v>1.0677920873920881</v>
      </c>
      <c r="AE86" s="195">
        <f>AE76*AD86</f>
        <v>514.2048043346789</v>
      </c>
      <c r="AF86" s="189">
        <f>VLOOKUP($A86,$DA:$EN,34,0)</f>
        <v>11020</v>
      </c>
      <c r="AG86" s="483">
        <v>0.85</v>
      </c>
      <c r="AH86" s="485">
        <f>AE86*AF86*12</f>
        <v>67998443.325217932</v>
      </c>
      <c r="AI86" s="461">
        <f>VLOOKUP($A86,$DA:$EN,7,0)</f>
        <v>1.0352240873920882</v>
      </c>
      <c r="AJ86" s="195">
        <f>AJ76*AI86</f>
        <v>424.35707887754177</v>
      </c>
      <c r="AK86" s="189">
        <f>VLOOKUP($A86,$DA:$EN,34,0)</f>
        <v>11020</v>
      </c>
      <c r="AL86" s="483">
        <v>0.85</v>
      </c>
      <c r="AM86" s="485">
        <f>AJ86*AK86*12</f>
        <v>56116980.110766128</v>
      </c>
      <c r="AN86" s="506">
        <f>VLOOKUP($A86,$DA:$EN,10,0)</f>
        <v>1.0515080873920881</v>
      </c>
      <c r="AO86" s="195">
        <f>AO76*AN86</f>
        <v>467.46789249271086</v>
      </c>
      <c r="AP86" s="189">
        <f>VLOOKUP($A86,$DA:$EN,34,0)</f>
        <v>11020</v>
      </c>
      <c r="AQ86" s="483">
        <v>0.85</v>
      </c>
      <c r="AR86" s="485">
        <f>AO86*AP86*12</f>
        <v>61817954.103236079</v>
      </c>
      <c r="AS86" s="461">
        <f>VLOOKUP($A86,$DA:$EN,13,0)</f>
        <v>1.0677920873920881</v>
      </c>
      <c r="AT86" s="195">
        <f>AT76*AS86</f>
        <v>514.2048043346789</v>
      </c>
      <c r="AU86" s="189">
        <f>VLOOKUP($A86,$DA:$EN,34,0)</f>
        <v>11020</v>
      </c>
      <c r="AV86" s="483">
        <v>0.85</v>
      </c>
      <c r="AW86" s="485">
        <f>AT86*AU86*12</f>
        <v>67998443.325217932</v>
      </c>
      <c r="AX86" s="461">
        <f>VLOOKUP($A86,$DA:$EN,7,0)</f>
        <v>1.0352240873920882</v>
      </c>
      <c r="AY86" s="195">
        <f>AY76*AX86</f>
        <v>424.35707887754177</v>
      </c>
      <c r="AZ86" s="189">
        <f>VLOOKUP($A86,$DA:$EN,34,0)</f>
        <v>11020</v>
      </c>
      <c r="BA86" s="483">
        <v>0.85</v>
      </c>
      <c r="BB86" s="485">
        <f>AY86*AZ86*12</f>
        <v>56116980.110766128</v>
      </c>
      <c r="BC86" s="493">
        <f>VLOOKUP($A86,$DA:$EN,10,0)</f>
        <v>1.0515080873920881</v>
      </c>
      <c r="BD86" s="195">
        <f>BD76*BC86</f>
        <v>467.46789249271086</v>
      </c>
      <c r="BE86" s="189">
        <f>VLOOKUP($A86,$DA:$EN,34,0)</f>
        <v>11020</v>
      </c>
      <c r="BF86" s="483">
        <v>0.85</v>
      </c>
      <c r="BG86" s="485">
        <f>BD86*BE86*12</f>
        <v>61817954.103236079</v>
      </c>
      <c r="BH86" s="461">
        <f>VLOOKUP($A86,$DA:$EN,13,0)</f>
        <v>1.0677920873920881</v>
      </c>
      <c r="BI86" s="195">
        <f>BI76*BH86</f>
        <v>514.2048043346789</v>
      </c>
      <c r="BJ86" s="189">
        <f>VLOOKUP($A86,$DA:$EN,34,0)</f>
        <v>11020</v>
      </c>
      <c r="BK86" s="483">
        <v>0.85</v>
      </c>
      <c r="BL86" s="485">
        <f>BI86*BJ86*12</f>
        <v>67998443.325217932</v>
      </c>
      <c r="BM86" s="461">
        <f>VLOOKUP($A86,$DA:$EN,7,0)</f>
        <v>1.0352240873920882</v>
      </c>
      <c r="BN86" s="195">
        <f>BN76*BM86</f>
        <v>424.35707887754177</v>
      </c>
      <c r="BO86" s="189">
        <f>VLOOKUP($A86,$DA:$EN,34,0)</f>
        <v>11020</v>
      </c>
      <c r="BP86" s="483">
        <v>0.85</v>
      </c>
      <c r="BQ86" s="485">
        <f>BN86*BO86*12</f>
        <v>56116980.110766128</v>
      </c>
      <c r="BR86" s="461">
        <f>VLOOKUP($A86,$DA:$EN,10,0)</f>
        <v>1.0515080873920881</v>
      </c>
      <c r="BS86" s="195">
        <f>BS76*BR86</f>
        <v>467.46789249271086</v>
      </c>
      <c r="BT86" s="189">
        <f>VLOOKUP($A86,$DA:$EN,34,0)</f>
        <v>11020</v>
      </c>
      <c r="BU86" s="483">
        <v>0.85</v>
      </c>
      <c r="BV86" s="485">
        <f>BS86*BT86*12</f>
        <v>61817954.103236079</v>
      </c>
      <c r="BW86" s="461">
        <f>VLOOKUP($A86,$DA:$EN,13,0)</f>
        <v>1.0677920873920881</v>
      </c>
      <c r="BX86" s="195">
        <f>BX76*BW86</f>
        <v>514.2048043346789</v>
      </c>
      <c r="BY86" s="189">
        <f>VLOOKUP($A86,$DA:$EN,34,0)</f>
        <v>11020</v>
      </c>
      <c r="BZ86" s="483">
        <v>0.85</v>
      </c>
      <c r="CA86" s="485">
        <f>BX86*BY86*12</f>
        <v>67998443.325217932</v>
      </c>
      <c r="CB86" s="461">
        <f>VLOOKUP($A86,$DA:$EN,7,0)</f>
        <v>1.0352240873920882</v>
      </c>
      <c r="CC86" s="195">
        <f>CC76*CB86</f>
        <v>424.35707887754177</v>
      </c>
      <c r="CD86" s="189">
        <f>VLOOKUP($A86,$DA:$EN,34,0)</f>
        <v>11020</v>
      </c>
      <c r="CE86" s="483">
        <v>0.85</v>
      </c>
      <c r="CF86" s="485">
        <f>CC86*CD86*12</f>
        <v>56116980.110766128</v>
      </c>
      <c r="CG86" s="461">
        <f>VLOOKUP($A86,$DA:$EN,10,0)</f>
        <v>1.0515080873920881</v>
      </c>
      <c r="CH86" s="195">
        <f>CH76*CG86</f>
        <v>467.46789249271086</v>
      </c>
      <c r="CI86" s="189">
        <f>VLOOKUP($A86,$DA:$EN,34,0)</f>
        <v>11020</v>
      </c>
      <c r="CJ86" s="483">
        <v>0.85</v>
      </c>
      <c r="CK86" s="485">
        <f>CH86*CI86*12</f>
        <v>61817954.103236079</v>
      </c>
      <c r="CL86" s="461">
        <f>VLOOKUP($A86,$DA:$EN,13,0)</f>
        <v>1.0677920873920881</v>
      </c>
      <c r="CM86" s="195">
        <f>CM76*CL86</f>
        <v>514.2048043346789</v>
      </c>
      <c r="CN86" s="189">
        <f>VLOOKUP($A86,$DA:$EN,34,0)</f>
        <v>11020</v>
      </c>
      <c r="CO86" s="483">
        <v>0.85</v>
      </c>
      <c r="CP86" s="485">
        <f>CM86*CN86*12</f>
        <v>67998443.325217932</v>
      </c>
      <c r="DA86" s="1178" t="s">
        <v>231</v>
      </c>
      <c r="DB86" s="251">
        <f>'7.Izdevumi_prognozes'!I9</f>
        <v>17851</v>
      </c>
      <c r="DC86" s="251">
        <f>'7.Izdevumi_prognozes'!I11</f>
        <v>6871</v>
      </c>
      <c r="DD86" s="251">
        <f>'7.Izdevumi_prognozes'!I10</f>
        <v>497</v>
      </c>
      <c r="DE86" s="1449">
        <f>'7.Izdevumi_prognozes'!I15</f>
        <v>11996</v>
      </c>
      <c r="DF86" s="1450"/>
      <c r="DG86" s="252">
        <f>'7.Izdevumi_prognozes'!I12</f>
        <v>273</v>
      </c>
      <c r="DH86" s="253">
        <f>SUM(DB86:DG86)</f>
        <v>37488</v>
      </c>
      <c r="DI86" s="131"/>
      <c r="DP86" s="131"/>
      <c r="DQ86" s="131"/>
      <c r="DR86" s="131"/>
      <c r="DS86" s="131"/>
      <c r="DT86" s="131"/>
      <c r="DU86" s="131"/>
      <c r="DV86" s="131"/>
      <c r="DW86" s="131"/>
      <c r="DX86" s="131"/>
      <c r="DY86" s="137"/>
      <c r="DZ86" s="131"/>
      <c r="EA86" s="131"/>
      <c r="EB86" s="236"/>
      <c r="EC86" s="136"/>
      <c r="ED86" s="236"/>
      <c r="EE86" s="131"/>
      <c r="EF86" s="131"/>
      <c r="EG86" s="131"/>
      <c r="EH86" s="131"/>
      <c r="EI86" s="131"/>
      <c r="EJ86" s="131"/>
      <c r="EK86" s="131"/>
    </row>
    <row r="87" spans="1:141" ht="32.25" outlineLevel="1" thickBot="1" x14ac:dyDescent="0.3">
      <c r="A87" s="174">
        <f>A86</f>
        <v>2030</v>
      </c>
      <c r="B87" s="197" t="str">
        <f t="shared" si="41"/>
        <v>SAC klientiem paredzētā valsts veselības budžeta daļa - 1.59 % no visām SAC gultu dienām.</v>
      </c>
      <c r="C87" s="198" t="str">
        <f t="shared" si="41"/>
        <v>No VM stacionārās palīdzības budžeta</v>
      </c>
      <c r="D87" s="199" t="str">
        <f t="shared" si="42"/>
        <v>Ilgtermiņa veselības aprūpes komponente</v>
      </c>
      <c r="E87" s="462">
        <f>VLOOKUP($A87,$DA:$EN,14,0)</f>
        <v>1.0183165254438857</v>
      </c>
      <c r="F87" s="200">
        <f>VLOOKUP($A87,$DA:$EN,37,0)</f>
        <v>787.88663393482989</v>
      </c>
      <c r="G87" s="201">
        <f>G86/5</f>
        <v>2204</v>
      </c>
      <c r="H87" s="202">
        <v>0</v>
      </c>
      <c r="I87" s="492">
        <f>E87*F87*G87*365*H87</f>
        <v>0</v>
      </c>
      <c r="J87" s="462">
        <f>VLOOKUP($A87,$DA:$EN,15,0)</f>
        <v>1.0267842054438858</v>
      </c>
      <c r="K87" s="200">
        <f>VLOOKUP($A87,$DA:$EN,37,0)</f>
        <v>787.88663393482989</v>
      </c>
      <c r="L87" s="201">
        <f>L86/5</f>
        <v>2204</v>
      </c>
      <c r="M87" s="202">
        <v>0</v>
      </c>
      <c r="N87" s="492">
        <f>J87*K87*L87*365*M87</f>
        <v>0</v>
      </c>
      <c r="O87" s="462">
        <f>VLOOKUP($A87,$DA:$EN,16,0)</f>
        <v>1.0352518854438859</v>
      </c>
      <c r="P87" s="200">
        <f>VLOOKUP($A87,$DA:$EN,37,0)</f>
        <v>787.88663393482989</v>
      </c>
      <c r="Q87" s="201">
        <f>Q86/5</f>
        <v>2204</v>
      </c>
      <c r="R87" s="202">
        <v>0</v>
      </c>
      <c r="S87" s="492">
        <f>O87*P87*Q87*365*R87</f>
        <v>0</v>
      </c>
      <c r="T87" s="462">
        <f>VLOOKUP($A87,$DA:$EN,14,0)</f>
        <v>1.0183165254438857</v>
      </c>
      <c r="U87" s="200">
        <f>VLOOKUP($A87,$DA:$EN,37,0)</f>
        <v>787.88663393482989</v>
      </c>
      <c r="V87" s="201">
        <f>V86/5</f>
        <v>2204</v>
      </c>
      <c r="W87" s="202">
        <v>0</v>
      </c>
      <c r="X87" s="492">
        <f>T87*U87*V87*365*W87</f>
        <v>0</v>
      </c>
      <c r="Y87" s="462">
        <f>VLOOKUP($A87,$DA:$EN,15,0)</f>
        <v>1.0267842054438858</v>
      </c>
      <c r="Z87" s="200">
        <f>VLOOKUP($A87,$DA:$EN,37,0)</f>
        <v>787.88663393482989</v>
      </c>
      <c r="AA87" s="201">
        <f>AA86/5</f>
        <v>2204</v>
      </c>
      <c r="AB87" s="202">
        <v>0</v>
      </c>
      <c r="AC87" s="492">
        <f>Y87*Z87*AA87*365*AB87</f>
        <v>0</v>
      </c>
      <c r="AD87" s="462">
        <f>VLOOKUP($A87,$DA:$EN,16,0)</f>
        <v>1.0352518854438859</v>
      </c>
      <c r="AE87" s="200">
        <f>VLOOKUP($A87,$DA:$EN,37,0)</f>
        <v>787.88663393482989</v>
      </c>
      <c r="AF87" s="201">
        <f>AF86/5</f>
        <v>2204</v>
      </c>
      <c r="AG87" s="202">
        <v>0</v>
      </c>
      <c r="AH87" s="492">
        <f>AD87*AE87*AF87*365*AG87</f>
        <v>0</v>
      </c>
      <c r="AI87" s="462">
        <f>VLOOKUP($A87,$DA:$EN,14,0)</f>
        <v>1.0183165254438857</v>
      </c>
      <c r="AJ87" s="200">
        <f>VLOOKUP($A87,$DA:$EN,37,0)</f>
        <v>787.88663393482989</v>
      </c>
      <c r="AK87" s="201">
        <f>AK86/5</f>
        <v>2204</v>
      </c>
      <c r="AL87" s="202">
        <v>0</v>
      </c>
      <c r="AM87" s="492">
        <f>AI87*AJ87*AK87*365*AL87</f>
        <v>0</v>
      </c>
      <c r="AN87" s="507">
        <f>VLOOKUP($A87,$DA:$EN,15,0)</f>
        <v>1.0267842054438858</v>
      </c>
      <c r="AO87" s="200">
        <f>VLOOKUP($A87,$DA:$EN,37,0)</f>
        <v>787.88663393482989</v>
      </c>
      <c r="AP87" s="201">
        <f>AP86/5</f>
        <v>2204</v>
      </c>
      <c r="AQ87" s="202">
        <v>0</v>
      </c>
      <c r="AR87" s="492">
        <f>AN87*AO87*AP87*365*AQ87</f>
        <v>0</v>
      </c>
      <c r="AS87" s="462">
        <f>VLOOKUP($A87,$DA:$EN,16,0)</f>
        <v>1.0352518854438859</v>
      </c>
      <c r="AT87" s="200">
        <f>VLOOKUP($A87,$DA:$EN,37,0)</f>
        <v>787.88663393482989</v>
      </c>
      <c r="AU87" s="201">
        <f>AU86/5</f>
        <v>2204</v>
      </c>
      <c r="AV87" s="202">
        <v>0</v>
      </c>
      <c r="AW87" s="492">
        <f>AS87*AT87*AU87*365*AV87</f>
        <v>0</v>
      </c>
      <c r="AX87" s="462">
        <f>VLOOKUP($A87,$DA:$EN,14,0)</f>
        <v>1.0183165254438857</v>
      </c>
      <c r="AY87" s="200">
        <f>VLOOKUP($A87,$DA:$EN,37,0)</f>
        <v>787.88663393482989</v>
      </c>
      <c r="AZ87" s="201">
        <f>AZ86/5</f>
        <v>2204</v>
      </c>
      <c r="BA87" s="202">
        <v>0</v>
      </c>
      <c r="BB87" s="492">
        <f>AX87*AY87*AZ87*365*BA87</f>
        <v>0</v>
      </c>
      <c r="BC87" s="494">
        <f>VLOOKUP($A87,$DA:$EN,15,0)</f>
        <v>1.0267842054438858</v>
      </c>
      <c r="BD87" s="200">
        <f>VLOOKUP($A87,$DA:$EN,37,0)</f>
        <v>787.88663393482989</v>
      </c>
      <c r="BE87" s="201">
        <f>BE86/5</f>
        <v>2204</v>
      </c>
      <c r="BF87" s="202">
        <v>0</v>
      </c>
      <c r="BG87" s="492">
        <f>BC87*BD87*BE87*365*BF87</f>
        <v>0</v>
      </c>
      <c r="BH87" s="462">
        <f>VLOOKUP($A87,$DA:$EN,16,0)</f>
        <v>1.0352518854438859</v>
      </c>
      <c r="BI87" s="200">
        <f>VLOOKUP($A87,$DA:$EN,37,0)</f>
        <v>787.88663393482989</v>
      </c>
      <c r="BJ87" s="201">
        <f>BJ86/5</f>
        <v>2204</v>
      </c>
      <c r="BK87" s="202">
        <v>0</v>
      </c>
      <c r="BL87" s="492">
        <f>BH87*BI87*BJ87*365*BK87</f>
        <v>0</v>
      </c>
      <c r="BM87" s="462">
        <f>VLOOKUP($A87,$DA:$EN,14,0)</f>
        <v>1.0183165254438857</v>
      </c>
      <c r="BN87" s="200">
        <f>VLOOKUP($A87,$DA:$EN,37,0)</f>
        <v>787.88663393482989</v>
      </c>
      <c r="BO87" s="201">
        <f>BO86/5</f>
        <v>2204</v>
      </c>
      <c r="BP87" s="202">
        <v>0</v>
      </c>
      <c r="BQ87" s="492">
        <f>BM87*BN87*BO87*365*BP87</f>
        <v>0</v>
      </c>
      <c r="BR87" s="462">
        <f>VLOOKUP($A87,$DA:$EN,15,0)</f>
        <v>1.0267842054438858</v>
      </c>
      <c r="BS87" s="200">
        <f>VLOOKUP($A87,$DA:$EN,37,0)</f>
        <v>787.88663393482989</v>
      </c>
      <c r="BT87" s="201">
        <f>BT86/5</f>
        <v>2204</v>
      </c>
      <c r="BU87" s="202">
        <v>0</v>
      </c>
      <c r="BV87" s="492">
        <f>BR87*BS87*BT87*365*BU87</f>
        <v>0</v>
      </c>
      <c r="BW87" s="462">
        <f>VLOOKUP($A87,$DA:$EN,16,0)</f>
        <v>1.0352518854438859</v>
      </c>
      <c r="BX87" s="200">
        <f>VLOOKUP($A87,$DA:$EN,37,0)</f>
        <v>787.88663393482989</v>
      </c>
      <c r="BY87" s="201">
        <f>BY86/5</f>
        <v>2204</v>
      </c>
      <c r="BZ87" s="202">
        <v>0</v>
      </c>
      <c r="CA87" s="492">
        <f>BW87*BX87*BY87*365*BZ87</f>
        <v>0</v>
      </c>
      <c r="CB87" s="462">
        <f>VLOOKUP($A87,$DA:$EN,14,0)</f>
        <v>1.0183165254438857</v>
      </c>
      <c r="CC87" s="200">
        <f>VLOOKUP($A87,$DA:$EN,37,0)</f>
        <v>787.88663393482989</v>
      </c>
      <c r="CD87" s="201">
        <f>CD86/2</f>
        <v>5510</v>
      </c>
      <c r="CE87" s="204">
        <v>1</v>
      </c>
      <c r="CF87" s="487">
        <f>CB87*CC87*CD87*CE87</f>
        <v>4420772.0671121925</v>
      </c>
      <c r="CG87" s="462">
        <f>VLOOKUP($A87,$DA:$EN,14,0)</f>
        <v>1.0183165254438857</v>
      </c>
      <c r="CH87" s="200">
        <f>VLOOKUP($A87,$DA:$EN,37,0)</f>
        <v>787.88663393482989</v>
      </c>
      <c r="CI87" s="201">
        <f>CI86/2</f>
        <v>5510</v>
      </c>
      <c r="CJ87" s="204">
        <v>1</v>
      </c>
      <c r="CK87" s="487">
        <f>CG87*CH87*CI87*CJ87</f>
        <v>4420772.0671121925</v>
      </c>
      <c r="CL87" s="462">
        <f>VLOOKUP($A87,$DA:$EN,14,0)</f>
        <v>1.0183165254438857</v>
      </c>
      <c r="CM87" s="200">
        <f>VLOOKUP($A87,$DA:$EN,37,0)</f>
        <v>787.88663393482989</v>
      </c>
      <c r="CN87" s="201">
        <f>CN86/2</f>
        <v>5510</v>
      </c>
      <c r="CO87" s="204">
        <v>1</v>
      </c>
      <c r="CP87" s="487">
        <f>CL87*CM87*CN87*CO87</f>
        <v>4420772.0671121925</v>
      </c>
      <c r="DA87" s="1163"/>
      <c r="DB87" s="130"/>
      <c r="DC87" s="130"/>
      <c r="DD87" s="130"/>
      <c r="DE87" s="131"/>
      <c r="DF87" s="131"/>
      <c r="DG87" s="131"/>
      <c r="DH87" s="131"/>
      <c r="DI87" s="131"/>
      <c r="DP87" s="131"/>
      <c r="DQ87" s="131"/>
      <c r="DR87" s="131"/>
      <c r="DS87" s="131"/>
      <c r="DT87" s="131"/>
      <c r="DU87" s="131"/>
      <c r="DV87" s="131"/>
      <c r="DW87" s="131"/>
      <c r="DX87" s="131"/>
      <c r="DY87" s="137"/>
      <c r="DZ87" s="131"/>
      <c r="EA87" s="131"/>
      <c r="EB87" s="236"/>
      <c r="EC87" s="136"/>
      <c r="ED87" s="236"/>
      <c r="EE87" s="131"/>
      <c r="EF87" s="131"/>
      <c r="EG87" s="131"/>
      <c r="EH87" s="131"/>
      <c r="EI87" s="131"/>
      <c r="EJ87" s="131"/>
      <c r="EK87" s="131"/>
    </row>
    <row r="88" spans="1:141" ht="16.5" outlineLevel="1" thickBot="1" x14ac:dyDescent="0.3">
      <c r="A88" s="174">
        <f>A84</f>
        <v>2030</v>
      </c>
      <c r="B88" s="206" t="str">
        <f t="shared" si="41"/>
        <v>Papildus servisu nodrošināšanai</v>
      </c>
      <c r="C88" s="206" t="str">
        <f t="shared" si="41"/>
        <v>Brīvprātīgās iemaksas (apdrošināšana)</v>
      </c>
      <c r="D88" s="207" t="str">
        <f t="shared" si="42"/>
        <v>Personas brīvprātīgā apdrošināšana</v>
      </c>
      <c r="E88" s="463">
        <f>VLOOKUP($A88,$DA:$EN,7,0)</f>
        <v>1.0352240873920882</v>
      </c>
      <c r="F88" s="208">
        <f>VLOOKUP($A84,$DA:$EN,6,0)</f>
        <v>1714</v>
      </c>
      <c r="G88" s="209">
        <f>0.02*(VLOOKUP($A84,$DA:$EN,24,0)+VLOOKUP($A84,$DA:$EN,26,0))</f>
        <v>26931.103999999999</v>
      </c>
      <c r="H88" s="1125">
        <f>H78</f>
        <v>2E-3</v>
      </c>
      <c r="I88" s="210">
        <f>H88*G88*F88*12</f>
        <v>1107837.894144</v>
      </c>
      <c r="J88" s="468">
        <f>VLOOKUP($A88,$DA:$EN,10,0)</f>
        <v>1.0515080873920881</v>
      </c>
      <c r="K88" s="208">
        <f>VLOOKUP($A84,$DA:$EN,9,0)</f>
        <v>1881</v>
      </c>
      <c r="L88" s="209">
        <f>0.02*(VLOOKUP($A84,$DA:$EN,24,0)+VLOOKUP($A84,$DA:$EN,26,0))</f>
        <v>26931.103999999999</v>
      </c>
      <c r="M88" s="1125">
        <f>H88</f>
        <v>2E-3</v>
      </c>
      <c r="N88" s="210">
        <f>M88*L88*K88*12</f>
        <v>1215777.7589760001</v>
      </c>
      <c r="O88" s="502">
        <f>VLOOKUP($A88,$DA:$EN,13,0)</f>
        <v>1.0677920873920881</v>
      </c>
      <c r="P88" s="208">
        <f>VLOOKUP($A84,$DA:$EN,12,0)</f>
        <v>2062</v>
      </c>
      <c r="Q88" s="209">
        <f>0.02*(VLOOKUP($A84,$DA:$EN,24,0)+VLOOKUP($A84,$DA:$EN,26,0))</f>
        <v>26931.103999999999</v>
      </c>
      <c r="R88" s="1125">
        <f>M88</f>
        <v>2E-3</v>
      </c>
      <c r="S88" s="211">
        <f>R88*Q88*P88*12</f>
        <v>1332766.4747520001</v>
      </c>
      <c r="T88" s="463">
        <f>VLOOKUP($A88,$DA:$EN,7,0)</f>
        <v>1.0352240873920882</v>
      </c>
      <c r="U88" s="208">
        <f>VLOOKUP($A84,$DA:$EN,6,0)</f>
        <v>1714</v>
      </c>
      <c r="V88" s="209">
        <f>0.02*(VLOOKUP($A84,$DA:$EN,24,0)+VLOOKUP($A84,$DA:$EN,26,0))</f>
        <v>26931.103999999999</v>
      </c>
      <c r="W88" s="1125">
        <f>R88</f>
        <v>2E-3</v>
      </c>
      <c r="X88" s="211">
        <f>W88*V88*U88*12</f>
        <v>1107837.894144</v>
      </c>
      <c r="Y88" s="495">
        <f>VLOOKUP($A88,$DA:$EN,10,0)</f>
        <v>1.0515080873920881</v>
      </c>
      <c r="Z88" s="208">
        <f>VLOOKUP($A84,$DA:$EN,9,0)</f>
        <v>1881</v>
      </c>
      <c r="AA88" s="209">
        <f>0.02*(VLOOKUP($A84,$DA:$EN,24,0)+VLOOKUP($A84,$DA:$EN,26,0))</f>
        <v>26931.103999999999</v>
      </c>
      <c r="AB88" s="1125">
        <f>W88</f>
        <v>2E-3</v>
      </c>
      <c r="AC88" s="210">
        <f>AB88*AA88*Z88*12</f>
        <v>1215777.7589760001</v>
      </c>
      <c r="AD88" s="502">
        <f>VLOOKUP($A88,$DA:$EN,13,0)</f>
        <v>1.0677920873920881</v>
      </c>
      <c r="AE88" s="208">
        <f>VLOOKUP($A84,$DA:$EN,12,0)</f>
        <v>2062</v>
      </c>
      <c r="AF88" s="209">
        <f>0.02*(VLOOKUP($A84,$DA:$EN,24,0)+VLOOKUP($A84,$DA:$EN,26,0))</f>
        <v>26931.103999999999</v>
      </c>
      <c r="AG88" s="1125">
        <f>AB88</f>
        <v>2E-3</v>
      </c>
      <c r="AH88" s="211">
        <f>AG88*AF88*AE88*12</f>
        <v>1332766.4747520001</v>
      </c>
      <c r="AI88" s="463">
        <f>VLOOKUP($A88,$DA:$EN,7,0)</f>
        <v>1.0352240873920882</v>
      </c>
      <c r="AJ88" s="208">
        <f>VLOOKUP($A84,$DA:$EN,6,0)</f>
        <v>1714</v>
      </c>
      <c r="AK88" s="209">
        <f>0.02*(VLOOKUP($A84,$DA:$EN,24,0)+VLOOKUP($A84,$DA:$EN,26,0))</f>
        <v>26931.103999999999</v>
      </c>
      <c r="AL88" s="1125">
        <f>AG88</f>
        <v>2E-3</v>
      </c>
      <c r="AM88" s="211">
        <f>AL88*AK88*AJ88*12</f>
        <v>1107837.894144</v>
      </c>
      <c r="AN88" s="495">
        <f>VLOOKUP($A88,$DA:$EN,10,0)</f>
        <v>1.0515080873920881</v>
      </c>
      <c r="AO88" s="208">
        <f>VLOOKUP($A84,$DA:$EN,9,0)</f>
        <v>1881</v>
      </c>
      <c r="AP88" s="209">
        <f>0.02*(VLOOKUP($A84,$DA:$EN,24,0)+VLOOKUP($A84,$DA:$EN,26,0))</f>
        <v>26931.103999999999</v>
      </c>
      <c r="AQ88" s="1125">
        <f>AL88</f>
        <v>2E-3</v>
      </c>
      <c r="AR88" s="210">
        <f>AQ88*AP88*AO88*12</f>
        <v>1215777.7589760001</v>
      </c>
      <c r="AS88" s="502">
        <f>VLOOKUP($A88,$DA:$EN,13,0)</f>
        <v>1.0677920873920881</v>
      </c>
      <c r="AT88" s="208">
        <f>VLOOKUP($A84,$DA:$EN,12,0)</f>
        <v>2062</v>
      </c>
      <c r="AU88" s="209">
        <f>0.02*(VLOOKUP($A84,$DA:$EN,24,0)+VLOOKUP($A84,$DA:$EN,26,0))</f>
        <v>26931.103999999999</v>
      </c>
      <c r="AV88" s="1125">
        <f>AQ88</f>
        <v>2E-3</v>
      </c>
      <c r="AW88" s="211">
        <f>AV88*AU88*AT88*12</f>
        <v>1332766.4747520001</v>
      </c>
      <c r="AX88" s="463">
        <f>VLOOKUP($A88,$DA:$EN,7,0)</f>
        <v>1.0352240873920882</v>
      </c>
      <c r="AY88" s="208">
        <f>VLOOKUP($A84,$DA:$EN,6,0)</f>
        <v>1714</v>
      </c>
      <c r="AZ88" s="209">
        <f>0.02*(VLOOKUP($A84,$DA:$EN,24,0)+VLOOKUP($A84,$DA:$EN,26,0))</f>
        <v>26931.103999999999</v>
      </c>
      <c r="BA88" s="1125">
        <f>AV88</f>
        <v>2E-3</v>
      </c>
      <c r="BB88" s="210">
        <f>BA88*AZ88*AY88*12</f>
        <v>1107837.894144</v>
      </c>
      <c r="BC88" s="502">
        <f>VLOOKUP($A88,$DA:$EN,10,0)</f>
        <v>1.0515080873920881</v>
      </c>
      <c r="BD88" s="208">
        <f>VLOOKUP($A84,$DA:$EN,9,0)</f>
        <v>1881</v>
      </c>
      <c r="BE88" s="209">
        <f>0.02*(VLOOKUP($A84,$DA:$EN,24,0)+VLOOKUP($A84,$DA:$EN,26,0))</f>
        <v>26931.103999999999</v>
      </c>
      <c r="BF88" s="1125">
        <f>BA88</f>
        <v>2E-3</v>
      </c>
      <c r="BG88" s="210">
        <f>BF88*BE88*BD88*12</f>
        <v>1215777.7589760001</v>
      </c>
      <c r="BH88" s="502">
        <f>VLOOKUP($A88,$DA:$EN,13,0)</f>
        <v>1.0677920873920881</v>
      </c>
      <c r="BI88" s="208">
        <f>VLOOKUP($A84,$DA:$EN,12,0)</f>
        <v>2062</v>
      </c>
      <c r="BJ88" s="209">
        <f>0.02*(VLOOKUP($A84,$DA:$EN,24,0)+VLOOKUP($A84,$DA:$EN,26,0))</f>
        <v>26931.103999999999</v>
      </c>
      <c r="BK88" s="1125">
        <f>BF88</f>
        <v>2E-3</v>
      </c>
      <c r="BL88" s="211">
        <f>BK88*BJ88*BI88*12</f>
        <v>1332766.4747520001</v>
      </c>
      <c r="BM88" s="463">
        <f>VLOOKUP($A88,$DA:$EN,7,0)</f>
        <v>1.0352240873920882</v>
      </c>
      <c r="BN88" s="208">
        <f>VLOOKUP($A84,$DA:$EN,6,0)</f>
        <v>1714</v>
      </c>
      <c r="BO88" s="209">
        <f>0.02*(VLOOKUP($A84,$DA:$EN,24,0)+VLOOKUP($A84,$DA:$EN,26,0))</f>
        <v>26931.103999999999</v>
      </c>
      <c r="BP88" s="1125">
        <f>BK88</f>
        <v>2E-3</v>
      </c>
      <c r="BQ88" s="210">
        <f>BP88*BO88*BN88*12</f>
        <v>1107837.894144</v>
      </c>
      <c r="BR88" s="502">
        <f>VLOOKUP($A88,$DA:$EN,10,0)</f>
        <v>1.0515080873920881</v>
      </c>
      <c r="BS88" s="208">
        <f>VLOOKUP($A84,$DA:$EN,9,0)</f>
        <v>1881</v>
      </c>
      <c r="BT88" s="209">
        <f>0.02*(VLOOKUP($A84,$DA:$EN,24,0)+VLOOKUP($A84,$DA:$EN,26,0))</f>
        <v>26931.103999999999</v>
      </c>
      <c r="BU88" s="1125">
        <f>BP88</f>
        <v>2E-3</v>
      </c>
      <c r="BV88" s="210">
        <f>BU88*BT88*BS88*12</f>
        <v>1215777.7589760001</v>
      </c>
      <c r="BW88" s="502">
        <f>VLOOKUP($A88,$DA:$EN,13,0)</f>
        <v>1.0677920873920881</v>
      </c>
      <c r="BX88" s="208">
        <f>VLOOKUP($A84,$DA:$EN,12,0)</f>
        <v>2062</v>
      </c>
      <c r="BY88" s="209">
        <f>0.02*(VLOOKUP($A84,$DA:$EN,24,0)+VLOOKUP($A84,$DA:$EN,26,0))</f>
        <v>26931.103999999999</v>
      </c>
      <c r="BZ88" s="1125">
        <f>BU88</f>
        <v>2E-3</v>
      </c>
      <c r="CA88" s="211">
        <f>BZ88*BY88*BX88*12</f>
        <v>1332766.4747520001</v>
      </c>
      <c r="CB88" s="463">
        <f>VLOOKUP($A88,$DA:$EN,7,0)</f>
        <v>1.0352240873920882</v>
      </c>
      <c r="CC88" s="208">
        <f>VLOOKUP($A84,$DA:$EN,6,0)</f>
        <v>1714</v>
      </c>
      <c r="CD88" s="209">
        <f>0.02*(VLOOKUP($A84,$DA:$EN,24,0)+VLOOKUP($A84,$DA:$EN,26,0))</f>
        <v>26931.103999999999</v>
      </c>
      <c r="CE88" s="1125">
        <f>BZ88</f>
        <v>2E-3</v>
      </c>
      <c r="CF88" s="211">
        <f>CE88*CD88*CC88*12</f>
        <v>1107837.894144</v>
      </c>
      <c r="CG88" s="495">
        <f>VLOOKUP($A88,$DA:$EN,10,0)</f>
        <v>1.0515080873920881</v>
      </c>
      <c r="CH88" s="208">
        <f>VLOOKUP($A84,$DA:$EN,9,0)</f>
        <v>1881</v>
      </c>
      <c r="CI88" s="209">
        <f>0.02*(VLOOKUP($A84,$DA:$EN,24,0)+VLOOKUP($A84,$DA:$EN,26,0))</f>
        <v>26931.103999999999</v>
      </c>
      <c r="CJ88" s="1125">
        <f>CE88</f>
        <v>2E-3</v>
      </c>
      <c r="CK88" s="210">
        <f>CJ88*CI88*CH88*12</f>
        <v>1215777.7589760001</v>
      </c>
      <c r="CL88" s="502">
        <f>VLOOKUP($A88,$DA:$EN,13,0)</f>
        <v>1.0677920873920881</v>
      </c>
      <c r="CM88" s="208">
        <f>VLOOKUP($A84,$DA:$EN,12,0)</f>
        <v>2062</v>
      </c>
      <c r="CN88" s="209">
        <f>0.02*(VLOOKUP($A84,$DA:$EN,24,0)+VLOOKUP($A84,$DA:$EN,26,0))</f>
        <v>26931.103999999999</v>
      </c>
      <c r="CO88" s="1125">
        <f>CJ88</f>
        <v>2E-3</v>
      </c>
      <c r="CP88" s="211">
        <f>CO88*CN88*CM88*12</f>
        <v>1332766.4747520001</v>
      </c>
      <c r="DA88" s="1163" t="s">
        <v>232</v>
      </c>
      <c r="DB88" s="130"/>
      <c r="DC88" s="130"/>
      <c r="DD88" s="130"/>
      <c r="DE88" s="131"/>
      <c r="DF88" s="131"/>
      <c r="DG88" s="131"/>
      <c r="DH88" s="131"/>
      <c r="DI88" s="131"/>
      <c r="DP88" s="131"/>
      <c r="DQ88" s="131"/>
      <c r="DR88" s="131"/>
      <c r="DS88" s="131"/>
      <c r="DT88" s="131"/>
      <c r="DU88" s="131"/>
      <c r="DV88" s="131"/>
      <c r="DW88" s="131"/>
      <c r="DX88" s="131"/>
      <c r="DY88" s="137"/>
      <c r="DZ88" s="131"/>
      <c r="EA88" s="131"/>
      <c r="EB88" s="236"/>
      <c r="EC88" s="136"/>
      <c r="ED88" s="236"/>
      <c r="EE88" s="131"/>
      <c r="EF88" s="131"/>
      <c r="EG88" s="131"/>
      <c r="EH88" s="131"/>
      <c r="EI88" s="131"/>
      <c r="EJ88" s="131"/>
      <c r="EK88" s="131"/>
    </row>
    <row r="89" spans="1:141" ht="30.75" outlineLevel="1" thickBot="1" x14ac:dyDescent="0.3">
      <c r="A89" s="174">
        <f>A88</f>
        <v>2030</v>
      </c>
      <c r="B89" s="206" t="str">
        <f t="shared" si="41"/>
        <v>Pakalpojumu nodrošināšanai potenciālas vajadzības gadījumā</v>
      </c>
      <c r="C89" s="206" t="str">
        <f t="shared" si="41"/>
        <v>Tuvinieka ( ģimenes locekļu apdrošināšanas programma) - iespējams ilgtermiņa apdrošināšana ar uzkrājumu (izgudrots produkts)</v>
      </c>
      <c r="D89" s="207" t="str">
        <f t="shared" si="42"/>
        <v>Personas tuvinieka brīvprātīgā apdrošināšana</v>
      </c>
      <c r="E89" s="476">
        <f>VLOOKUP($A89,$DA:$EN,7,0)</f>
        <v>1.0352240873920882</v>
      </c>
      <c r="F89" s="477">
        <f>VLOOKUP($A84,$DA:$EN,5,0)</f>
        <v>2166</v>
      </c>
      <c r="G89" s="478">
        <f>G88/2</f>
        <v>13465.552</v>
      </c>
      <c r="H89" s="471">
        <f>H79</f>
        <v>2E-3</v>
      </c>
      <c r="I89" s="479">
        <f>H89*G89*F89*12</f>
        <v>699993.255168</v>
      </c>
      <c r="J89" s="497">
        <f>VLOOKUP($A89,$DA:$EN,10,0)</f>
        <v>1.0515080873920881</v>
      </c>
      <c r="K89" s="469">
        <f>VLOOKUP($A84,$DA:$EN,8,0)</f>
        <v>2379</v>
      </c>
      <c r="L89" s="470">
        <f>L88/2</f>
        <v>13465.552</v>
      </c>
      <c r="M89" s="471">
        <f>H89</f>
        <v>2E-3</v>
      </c>
      <c r="N89" s="479">
        <f>M89*L89*K89*12</f>
        <v>768829.15699200006</v>
      </c>
      <c r="O89" s="503">
        <f>VLOOKUP($A89,$DA:$EN,13,0)</f>
        <v>1.0677920873920881</v>
      </c>
      <c r="P89" s="469">
        <f>VLOOKUP($A84,$DA:$EN,11,0)</f>
        <v>2606</v>
      </c>
      <c r="Q89" s="470">
        <f>Q88/2</f>
        <v>13465.552</v>
      </c>
      <c r="R89" s="471">
        <f>M89</f>
        <v>2E-3</v>
      </c>
      <c r="S89" s="472">
        <f>R89*Q89*P89*12</f>
        <v>842189.48428800004</v>
      </c>
      <c r="T89" s="504">
        <f>VLOOKUP($A89,$DA:$EN,7,0)</f>
        <v>1.0352240873920882</v>
      </c>
      <c r="U89" s="469">
        <f>VLOOKUP($A84,$DA:$EN,5,0)</f>
        <v>2166</v>
      </c>
      <c r="V89" s="470">
        <f>V88/2</f>
        <v>13465.552</v>
      </c>
      <c r="W89" s="471">
        <f>R89</f>
        <v>2E-3</v>
      </c>
      <c r="X89" s="472">
        <f>W89*V89*U89*12</f>
        <v>699993.255168</v>
      </c>
      <c r="Y89" s="505">
        <f>VLOOKUP($A89,$DA:$EN,10,0)</f>
        <v>1.0515080873920881</v>
      </c>
      <c r="Z89" s="469">
        <f>VLOOKUP($A84,$DA:$EN,8,0)</f>
        <v>2379</v>
      </c>
      <c r="AA89" s="470">
        <f>AA88/2</f>
        <v>13465.552</v>
      </c>
      <c r="AB89" s="471">
        <f>W89</f>
        <v>2E-3</v>
      </c>
      <c r="AC89" s="479">
        <f>AB89*AA89*Z89*12</f>
        <v>768829.15699200006</v>
      </c>
      <c r="AD89" s="503">
        <f>VLOOKUP($A89,$DA:$EN,13,0)</f>
        <v>1.0677920873920881</v>
      </c>
      <c r="AE89" s="469">
        <f>VLOOKUP($A84,$DA:$EN,11,0)</f>
        <v>2606</v>
      </c>
      <c r="AF89" s="470">
        <f>AF88/2</f>
        <v>13465.552</v>
      </c>
      <c r="AG89" s="471">
        <f>AB89</f>
        <v>2E-3</v>
      </c>
      <c r="AH89" s="472">
        <f>AG89*AF89*AE89*12</f>
        <v>842189.48428800004</v>
      </c>
      <c r="AI89" s="504">
        <f>VLOOKUP($A89,$DA:$EN,7,0)</f>
        <v>1.0352240873920882</v>
      </c>
      <c r="AJ89" s="469">
        <f>VLOOKUP($A84,$DA:$EN,5,0)</f>
        <v>2166</v>
      </c>
      <c r="AK89" s="470">
        <f>AK88/2</f>
        <v>13465.552</v>
      </c>
      <c r="AL89" s="471">
        <f>AG89</f>
        <v>2E-3</v>
      </c>
      <c r="AM89" s="472">
        <f>AL89*AK89*AJ89*12</f>
        <v>699993.255168</v>
      </c>
      <c r="AN89" s="495">
        <f>VLOOKUP($A89,$DA:$EN,10,0)</f>
        <v>1.0515080873920881</v>
      </c>
      <c r="AO89" s="208">
        <f>VLOOKUP($A84,$DA:$EN,8,0)</f>
        <v>2379</v>
      </c>
      <c r="AP89" s="209">
        <f>AP88/2</f>
        <v>13465.552</v>
      </c>
      <c r="AQ89" s="471">
        <f>AL89</f>
        <v>2E-3</v>
      </c>
      <c r="AR89" s="479">
        <f>AQ89*AP89*AO89*12</f>
        <v>768829.15699200006</v>
      </c>
      <c r="AS89" s="503">
        <f>VLOOKUP($A89,$DA:$EN,13,0)</f>
        <v>1.0677920873920881</v>
      </c>
      <c r="AT89" s="469">
        <f>VLOOKUP($A84,$DA:$EN,11,0)</f>
        <v>2606</v>
      </c>
      <c r="AU89" s="470">
        <f>AU88/2</f>
        <v>13465.552</v>
      </c>
      <c r="AV89" s="471">
        <f>AQ89</f>
        <v>2E-3</v>
      </c>
      <c r="AW89" s="472">
        <f>AV89*AU89*AT89*12</f>
        <v>842189.48428800004</v>
      </c>
      <c r="AX89" s="463">
        <f>VLOOKUP($A89,$DA:$EN,7,0)</f>
        <v>1.0352240873920882</v>
      </c>
      <c r="AY89" s="208">
        <f>VLOOKUP($A84,$DA:$EN,5,0)</f>
        <v>2166</v>
      </c>
      <c r="AZ89" s="209">
        <f>AZ88/2</f>
        <v>13465.552</v>
      </c>
      <c r="BA89" s="471">
        <f>AV89</f>
        <v>2E-3</v>
      </c>
      <c r="BB89" s="479">
        <f>BA89*AZ89*AY89*12</f>
        <v>699993.255168</v>
      </c>
      <c r="BC89" s="502">
        <f>VLOOKUP($A89,$DA:$EN,10,0)</f>
        <v>1.0515080873920881</v>
      </c>
      <c r="BD89" s="208">
        <f>VLOOKUP($A84,$DA:$EN,8,0)</f>
        <v>2379</v>
      </c>
      <c r="BE89" s="209">
        <f>BE88/2</f>
        <v>13465.552</v>
      </c>
      <c r="BF89" s="471">
        <f>BA89</f>
        <v>2E-3</v>
      </c>
      <c r="BG89" s="479">
        <f>BF89*BE89*BD89*12</f>
        <v>768829.15699200006</v>
      </c>
      <c r="BH89" s="503">
        <f>VLOOKUP($A89,$DA:$EN,13,0)</f>
        <v>1.0677920873920881</v>
      </c>
      <c r="BI89" s="469">
        <f>VLOOKUP($A84,$DA:$EN,11,0)</f>
        <v>2606</v>
      </c>
      <c r="BJ89" s="470">
        <f>BJ88/2</f>
        <v>13465.552</v>
      </c>
      <c r="BK89" s="471">
        <f>BF89</f>
        <v>2E-3</v>
      </c>
      <c r="BL89" s="472">
        <f>BK89*BJ89*BI89*12</f>
        <v>842189.48428800004</v>
      </c>
      <c r="BM89" s="504">
        <f>VLOOKUP($A89,$DA:$EN,7,0)</f>
        <v>1.0352240873920882</v>
      </c>
      <c r="BN89" s="469">
        <f>VLOOKUP($A84,$DA:$EN,5,0)</f>
        <v>2166</v>
      </c>
      <c r="BO89" s="470">
        <f>BO88/2</f>
        <v>13465.552</v>
      </c>
      <c r="BP89" s="471">
        <f>BK89</f>
        <v>2E-3</v>
      </c>
      <c r="BQ89" s="479">
        <f>BP89*BO89*BN89*12</f>
        <v>699993.255168</v>
      </c>
      <c r="BR89" s="503">
        <f>VLOOKUP($A89,$DA:$EN,10,0)</f>
        <v>1.0515080873920881</v>
      </c>
      <c r="BS89" s="469">
        <f>VLOOKUP($A84,$DA:$EN,8,0)</f>
        <v>2379</v>
      </c>
      <c r="BT89" s="470">
        <f>BT88/2</f>
        <v>13465.552</v>
      </c>
      <c r="BU89" s="471">
        <f>BP89</f>
        <v>2E-3</v>
      </c>
      <c r="BV89" s="479">
        <f>BU89*BT89*BS89*12</f>
        <v>768829.15699200006</v>
      </c>
      <c r="BW89" s="503">
        <f>VLOOKUP($A89,$DA:$EN,13,0)</f>
        <v>1.0677920873920881</v>
      </c>
      <c r="BX89" s="469">
        <f>VLOOKUP($A84,$DA:$EN,11,0)</f>
        <v>2606</v>
      </c>
      <c r="BY89" s="470">
        <f>BY88/2</f>
        <v>13465.552</v>
      </c>
      <c r="BZ89" s="471">
        <f>BU89</f>
        <v>2E-3</v>
      </c>
      <c r="CA89" s="472">
        <f>BZ89*BY89*BX89*12</f>
        <v>842189.48428800004</v>
      </c>
      <c r="CB89" s="504">
        <f>VLOOKUP($A89,$DA:$EN,7,0)</f>
        <v>1.0352240873920882</v>
      </c>
      <c r="CC89" s="469">
        <f>VLOOKUP($A84,$DA:$EN,5,0)</f>
        <v>2166</v>
      </c>
      <c r="CD89" s="470">
        <f>CD88/2</f>
        <v>13465.552</v>
      </c>
      <c r="CE89" s="471">
        <f>BZ89</f>
        <v>2E-3</v>
      </c>
      <c r="CF89" s="472">
        <f>CE89*CD89*CC89*12</f>
        <v>699993.255168</v>
      </c>
      <c r="CG89" s="505">
        <f>VLOOKUP($A89,$DA:$EN,10,0)</f>
        <v>1.0515080873920881</v>
      </c>
      <c r="CH89" s="469">
        <f>VLOOKUP($A84,$DA:$EN,8,0)</f>
        <v>2379</v>
      </c>
      <c r="CI89" s="470">
        <f>CI88/2</f>
        <v>13465.552</v>
      </c>
      <c r="CJ89" s="471">
        <f>CE89</f>
        <v>2E-3</v>
      </c>
      <c r="CK89" s="479">
        <f>CJ89*CI89*CH89*12</f>
        <v>768829.15699200006</v>
      </c>
      <c r="CL89" s="503">
        <f>VLOOKUP($A89,$DA:$EN,13,0)</f>
        <v>1.0677920873920881</v>
      </c>
      <c r="CM89" s="469">
        <f>VLOOKUP($A84,$DA:$EN,11,0)</f>
        <v>2606</v>
      </c>
      <c r="CN89" s="470">
        <f>CN88/2</f>
        <v>13465.552</v>
      </c>
      <c r="CO89" s="471">
        <f>CJ89</f>
        <v>2E-3</v>
      </c>
      <c r="CP89" s="472">
        <f>CO89*CN89*CM89*12</f>
        <v>842189.48428800004</v>
      </c>
      <c r="DA89" s="1179" t="s">
        <v>130</v>
      </c>
      <c r="DB89" s="254" t="s">
        <v>224</v>
      </c>
      <c r="DC89" s="246" t="s">
        <v>225</v>
      </c>
      <c r="DD89" s="247" t="s">
        <v>226</v>
      </c>
      <c r="DE89" s="248" t="s">
        <v>227</v>
      </c>
      <c r="DF89" s="248" t="s">
        <v>228</v>
      </c>
      <c r="DG89" s="249" t="s">
        <v>229</v>
      </c>
      <c r="DH89" s="255" t="s">
        <v>230</v>
      </c>
      <c r="DI89" s="131"/>
      <c r="DP89" s="131"/>
      <c r="DQ89" s="131"/>
      <c r="DR89" s="131"/>
      <c r="DS89" s="131"/>
      <c r="DT89" s="131"/>
      <c r="DU89" s="131"/>
      <c r="DV89" s="131"/>
      <c r="DW89" s="131"/>
      <c r="DX89" s="131"/>
      <c r="DY89" s="137"/>
      <c r="DZ89" s="131"/>
      <c r="EA89" s="131"/>
      <c r="EB89" s="236"/>
      <c r="EC89" s="136"/>
      <c r="ED89" s="236"/>
      <c r="EE89" s="131"/>
      <c r="EF89" s="131"/>
      <c r="EG89" s="131"/>
      <c r="EH89" s="131"/>
      <c r="EI89" s="131"/>
      <c r="EJ89" s="131"/>
      <c r="EK89" s="131"/>
    </row>
    <row r="90" spans="1:141" ht="31.5" x14ac:dyDescent="0.25">
      <c r="A90" s="164">
        <f>A80+1</f>
        <v>2031</v>
      </c>
      <c r="B90" s="165"/>
      <c r="C90" s="166"/>
      <c r="D90" s="166" t="str">
        <f t="shared" si="42"/>
        <v>KOPĒJIE IEŅĒMUMI</v>
      </c>
      <c r="E90" s="473"/>
      <c r="F90" s="166"/>
      <c r="G90" s="474"/>
      <c r="H90" s="475"/>
      <c r="I90" s="490">
        <f>IF($D$5=$EL$8,VLOOKUP($A90,$DA:$EL,38,0),IF($D$5=$EM$8,VLOOKUP($A90,$DA:$EM,39,0),VLOOKUP($A90,$DA:$EN,40,0)))</f>
        <v>378501163.11121416</v>
      </c>
      <c r="J90" s="473"/>
      <c r="K90" s="166"/>
      <c r="L90" s="474"/>
      <c r="M90" s="475"/>
      <c r="N90" s="490">
        <f>IF($D$5=$EL$8,VLOOKUP($A90,$DA:$EL,38,0),IF($D$5=$EM$8,VLOOKUP($A90,$DA:$EM,39,0),VLOOKUP($A90,$DA:$EN,40,0)))</f>
        <v>378501163.11121416</v>
      </c>
      <c r="O90" s="473"/>
      <c r="P90" s="166"/>
      <c r="Q90" s="474"/>
      <c r="R90" s="475"/>
      <c r="S90" s="490">
        <f>IF($D$5=$EL$8,VLOOKUP($A90,$DA:$EL,38,0),IF($D$5=$EM$8,VLOOKUP($A90,$DA:$EM,39,0),VLOOKUP($A90,$DA:$EN,40,0)))</f>
        <v>378501163.11121416</v>
      </c>
      <c r="T90" s="473"/>
      <c r="U90" s="166"/>
      <c r="V90" s="474"/>
      <c r="W90" s="475"/>
      <c r="X90" s="490">
        <f>IF($D$5=$EL$8,VLOOKUP($A90,$DA:$EL,38,0),IF($D$5=$EM$8,VLOOKUP($A90,$DA:$EM,39,0),VLOOKUP($A90,$DA:$EN,40,0)))</f>
        <v>378501163.11121416</v>
      </c>
      <c r="Y90" s="473"/>
      <c r="Z90" s="166"/>
      <c r="AA90" s="474"/>
      <c r="AB90" s="475"/>
      <c r="AC90" s="490">
        <f>IF($D$5=$EL$8,VLOOKUP($A90,$DA:$EL,38,0),IF($D$5=$EM$8,VLOOKUP($A90,$DA:$EM,39,0),VLOOKUP($A90,$DA:$EN,40,0)))</f>
        <v>378501163.11121416</v>
      </c>
      <c r="AD90" s="473"/>
      <c r="AE90" s="166"/>
      <c r="AF90" s="474"/>
      <c r="AG90" s="475"/>
      <c r="AH90" s="490">
        <f>IF($D$5=$EL$8,VLOOKUP($A90,$DA:$EL,38,0),IF($D$5=$EM$8,VLOOKUP($A90,$DA:$EM,39,0),VLOOKUP($A90,$DA:$EN,40,0)))</f>
        <v>378501163.11121416</v>
      </c>
      <c r="AI90" s="473"/>
      <c r="AJ90" s="166"/>
      <c r="AK90" s="474"/>
      <c r="AL90" s="475"/>
      <c r="AM90" s="490">
        <f>IF($D$5=$EL$8,VLOOKUP($A90,$DA:$EL,38,0),IF($D$5=$EM$8,VLOOKUP($A90,$DA:$EM,39,0),VLOOKUP($A90,$DA:$EN,40,0)))</f>
        <v>378501163.11121416</v>
      </c>
      <c r="AN90" s="508"/>
      <c r="AO90" s="168"/>
      <c r="AP90" s="169"/>
      <c r="AQ90" s="170"/>
      <c r="AR90" s="490">
        <f>IF($D$5=$EL$8,VLOOKUP($A90,$DA:$EL,38,0),IF($D$5=$EM$8,VLOOKUP($A90,$DA:$EM,39,0),VLOOKUP($A90,$DA:$EN,40,0)))</f>
        <v>378501163.11121416</v>
      </c>
      <c r="AS90" s="473"/>
      <c r="AT90" s="166"/>
      <c r="AU90" s="474"/>
      <c r="AV90" s="475"/>
      <c r="AW90" s="490">
        <f>IF($D$5=$EL$8,VLOOKUP($A90,$DA:$EL,38,0),IF($D$5=$EM$8,VLOOKUP($A90,$DA:$EM,39,0),VLOOKUP($A90,$DA:$EN,40,0)))</f>
        <v>378501163.11121416</v>
      </c>
      <c r="AX90" s="167"/>
      <c r="AY90" s="168"/>
      <c r="AZ90" s="169"/>
      <c r="BA90" s="170"/>
      <c r="BB90" s="490">
        <f>IF($D$5=$EL$8,VLOOKUP($A90,$DA:$EL,38,0),IF($D$5=$EM$8,VLOOKUP($A90,$DA:$EM,39,0),VLOOKUP($A90,$DA:$EN,40,0)))</f>
        <v>378501163.11121416</v>
      </c>
      <c r="BC90" s="169"/>
      <c r="BD90" s="168"/>
      <c r="BE90" s="169"/>
      <c r="BF90" s="170"/>
      <c r="BG90" s="490">
        <f>IF($D$5=$EL$8,VLOOKUP($A90,$DA:$EL,38,0),IF($D$5=$EM$8,VLOOKUP($A90,$DA:$EM,39,0),VLOOKUP($A90,$DA:$EN,40,0)))</f>
        <v>378501163.11121416</v>
      </c>
      <c r="BH90" s="473"/>
      <c r="BI90" s="166"/>
      <c r="BJ90" s="474"/>
      <c r="BK90" s="475"/>
      <c r="BL90" s="490">
        <f>IF($D$5=$EL$8,VLOOKUP($A90,$DA:$EL,38,0),IF($D$5=$EM$8,VLOOKUP($A90,$DA:$EM,39,0),VLOOKUP($A90,$DA:$EN,40,0)))</f>
        <v>378501163.11121416</v>
      </c>
      <c r="BM90" s="473"/>
      <c r="BN90" s="166"/>
      <c r="BO90" s="474"/>
      <c r="BP90" s="475"/>
      <c r="BQ90" s="490">
        <f>IF($D$5=$EL$8,VLOOKUP($A90,$DA:$EL,38,0),IF($D$5=$EM$8,VLOOKUP($A90,$DA:$EM,39,0),VLOOKUP($A90,$DA:$EN,40,0)))</f>
        <v>378501163.11121416</v>
      </c>
      <c r="BR90" s="473"/>
      <c r="BS90" s="166"/>
      <c r="BT90" s="474"/>
      <c r="BU90" s="475"/>
      <c r="BV90" s="490">
        <f>IF($D$5=$EL$8,VLOOKUP($A90,$DA:$EL,38,0),IF($D$5=$EM$8,VLOOKUP($A90,$DA:$EM,39,0),VLOOKUP($A90,$DA:$EN,40,0)))</f>
        <v>378501163.11121416</v>
      </c>
      <c r="BW90" s="473"/>
      <c r="BX90" s="166"/>
      <c r="BY90" s="474"/>
      <c r="BZ90" s="475"/>
      <c r="CA90" s="490">
        <f>IF($D$5=$EL$8,VLOOKUP($A90,$DA:$EL,38,0),IF($D$5=$EM$8,VLOOKUP($A90,$DA:$EM,39,0),VLOOKUP($A90,$DA:$EN,40,0)))</f>
        <v>378501163.11121416</v>
      </c>
      <c r="CB90" s="473"/>
      <c r="CC90" s="166"/>
      <c r="CD90" s="474"/>
      <c r="CE90" s="475"/>
      <c r="CF90" s="484">
        <f>IF($D$5=$EL$8,VLOOKUP($A90,$DA:$EL,38,0),IF($D$5=$EM$8,VLOOKUP($A90,$DA:$EM,39,0),VLOOKUP($A90,$DA:$EN,40,0)))+CF97</f>
        <v>382987729.96615839</v>
      </c>
      <c r="CG90" s="473"/>
      <c r="CH90" s="166"/>
      <c r="CI90" s="474"/>
      <c r="CJ90" s="475"/>
      <c r="CK90" s="484">
        <f>IF($D$5=$EL$8,VLOOKUP($A90,$DA:$EL,38,0),IF($D$5=$EM$8,VLOOKUP($A90,$DA:$EM,39,0),VLOOKUP($A90,$DA:$EN,40,0)))+CK97</f>
        <v>382987729.96615839</v>
      </c>
      <c r="CL90" s="473"/>
      <c r="CM90" s="166"/>
      <c r="CN90" s="474"/>
      <c r="CO90" s="475"/>
      <c r="CP90" s="484">
        <f>IF($D$5=$EL$8,VLOOKUP($A90,$DA:$EL,38,0),IF($D$5=$EM$8,VLOOKUP($A90,$DA:$EM,39,0),VLOOKUP($A90,$DA:$EN,40,0)))+CP97</f>
        <v>382987729.96615839</v>
      </c>
      <c r="DA90" s="1180" t="s">
        <v>233</v>
      </c>
      <c r="DB90" s="256"/>
      <c r="DC90" s="257"/>
      <c r="DD90" s="257">
        <v>357289.5</v>
      </c>
      <c r="DE90" s="257">
        <v>66848182</v>
      </c>
      <c r="DF90" s="257">
        <v>719021</v>
      </c>
      <c r="DG90" s="258"/>
      <c r="DH90" s="259">
        <f>SUM(DB90:DG90)</f>
        <v>67924492.5</v>
      </c>
      <c r="DI90" s="131"/>
      <c r="DP90" s="131"/>
      <c r="DQ90" s="131"/>
      <c r="DR90" s="131"/>
      <c r="DS90" s="131"/>
      <c r="DT90" s="131"/>
      <c r="DU90" s="131"/>
      <c r="DV90" s="131"/>
      <c r="DW90" s="131"/>
      <c r="DX90" s="131"/>
      <c r="DY90" s="137"/>
      <c r="DZ90" s="131"/>
      <c r="EA90" s="131"/>
      <c r="EB90" s="236"/>
      <c r="EC90" s="136"/>
      <c r="ED90" s="236"/>
      <c r="EE90" s="131"/>
      <c r="EF90" s="131"/>
      <c r="EG90" s="131"/>
      <c r="EH90" s="131"/>
      <c r="EI90" s="131"/>
      <c r="EJ90" s="131"/>
      <c r="EK90" s="131"/>
    </row>
    <row r="91" spans="1:141" ht="63" outlineLevel="1" x14ac:dyDescent="0.25">
      <c r="A91" s="174">
        <f>A90</f>
        <v>2031</v>
      </c>
      <c r="B91" s="175" t="str">
        <f t="shared" ref="B91:C99" si="43">B81</f>
        <v>Finansējums valsts sociāli neaizsargātām iedzīvotāju kategorijām</v>
      </c>
      <c r="C91" s="175" t="str">
        <f t="shared" si="43"/>
        <v>no VID administrētās Valsts pamatbudžeta daļas</v>
      </c>
      <c r="D91" s="176" t="str">
        <f t="shared" si="42"/>
        <v>Valsts pamatbudžets</v>
      </c>
      <c r="E91" s="461">
        <f>VLOOKUP($A91,$DA:$EN,14,0)</f>
        <v>1.0183490865081666</v>
      </c>
      <c r="F91" s="177">
        <f>F81*E91</f>
        <v>8165864086.130518</v>
      </c>
      <c r="G91" s="178">
        <v>1</v>
      </c>
      <c r="H91" s="488">
        <f>I91/F91</f>
        <v>2.0515259582551192E-2</v>
      </c>
      <c r="I91" s="491">
        <f>I90-I92-I93-I94-I95-I96-I97</f>
        <v>167524821.44279975</v>
      </c>
      <c r="J91" s="461">
        <f>VLOOKUP($A91,$DA:$EN,15,0)</f>
        <v>1.0269654865081665</v>
      </c>
      <c r="K91" s="177">
        <f>K81*J91</f>
        <v>8651434219.6938992</v>
      </c>
      <c r="L91" s="178">
        <v>1</v>
      </c>
      <c r="M91" s="488">
        <f>N91/K91</f>
        <v>1.7779326864572509E-2</v>
      </c>
      <c r="N91" s="491">
        <f>N90-N92-N93-N94-N95-N96-N97</f>
        <v>153816676.83928564</v>
      </c>
      <c r="O91" s="461">
        <f>VLOOKUP($A91,$DA:$EN,16,0)</f>
        <v>1.0355818865081665</v>
      </c>
      <c r="P91" s="177">
        <f>P81*O91</f>
        <v>9161461619.608572</v>
      </c>
      <c r="Q91" s="178">
        <v>1</v>
      </c>
      <c r="R91" s="488">
        <f>S91/P91</f>
        <v>1.5141762573735559E-2</v>
      </c>
      <c r="S91" s="491">
        <f>S90-S92-S93-S94-S95-S96-S97</f>
        <v>138720676.67250383</v>
      </c>
      <c r="T91" s="461">
        <f>VLOOKUP($A91,$DA:$EN,14,0)</f>
        <v>1.0183490865081666</v>
      </c>
      <c r="U91" s="177">
        <f>U81*T91</f>
        <v>8165864086.130518</v>
      </c>
      <c r="V91" s="178">
        <v>1</v>
      </c>
      <c r="W91" s="480">
        <f>X91/U91</f>
        <v>1.4679777474178734E-2</v>
      </c>
      <c r="X91" s="485">
        <f>X81/X80*X90</f>
        <v>119873067.66878389</v>
      </c>
      <c r="Y91" s="461">
        <f>VLOOKUP($A91,$DA:$EN,15,0)</f>
        <v>1.0269654865081665</v>
      </c>
      <c r="Z91" s="177">
        <f>Z81*Y91</f>
        <v>8651434219.6938992</v>
      </c>
      <c r="AA91" s="178">
        <v>1</v>
      </c>
      <c r="AB91" s="480">
        <f>AC91/Z91</f>
        <v>1.3855860730687631E-2</v>
      </c>
      <c r="AC91" s="485">
        <f>AC81/AC80*AC90</f>
        <v>119873067.66878389</v>
      </c>
      <c r="AD91" s="461">
        <f>VLOOKUP($A91,$DA:$EN,16,0)</f>
        <v>1.0355818865081665</v>
      </c>
      <c r="AE91" s="177">
        <f>AE81*AD91</f>
        <v>9161461619.608572</v>
      </c>
      <c r="AF91" s="178">
        <v>1</v>
      </c>
      <c r="AG91" s="480">
        <f>AH91/AE91</f>
        <v>1.3084491606908628E-2</v>
      </c>
      <c r="AH91" s="485">
        <f>AH81/AH80*AH90</f>
        <v>119873067.66878389</v>
      </c>
      <c r="AI91" s="461">
        <f>VLOOKUP($A91,$DA:$EN,14,0)</f>
        <v>1.0183490865081666</v>
      </c>
      <c r="AJ91" s="177">
        <f>AJ81*AI91</f>
        <v>8165864086.130518</v>
      </c>
      <c r="AK91" s="178">
        <v>1</v>
      </c>
      <c r="AL91" s="480">
        <f>AM91/AJ91</f>
        <v>0</v>
      </c>
      <c r="AM91" s="485">
        <f>AM81*AI91</f>
        <v>0</v>
      </c>
      <c r="AN91" s="506">
        <f>VLOOKUP($A91,$DA:$EN,15,0)</f>
        <v>1.0269654865081665</v>
      </c>
      <c r="AO91" s="177">
        <f>AO81*AN91</f>
        <v>8651434219.6938992</v>
      </c>
      <c r="AP91" s="178">
        <v>1</v>
      </c>
      <c r="AQ91" s="480">
        <f>AR91/AO91</f>
        <v>0</v>
      </c>
      <c r="AR91" s="485">
        <f>AR81*AN91</f>
        <v>0</v>
      </c>
      <c r="AS91" s="461">
        <f>VLOOKUP($A91,$DA:$EN,16,0)</f>
        <v>1.0355818865081665</v>
      </c>
      <c r="AT91" s="177">
        <f>AT81*AS91</f>
        <v>9161461619.608572</v>
      </c>
      <c r="AU91" s="178">
        <v>1</v>
      </c>
      <c r="AV91" s="480">
        <f>AW91/AT91</f>
        <v>0</v>
      </c>
      <c r="AW91" s="485">
        <f>AW81*AS91</f>
        <v>0</v>
      </c>
      <c r="AX91" s="461">
        <f>VLOOKUP($A91,$DA:$EN,14,0)</f>
        <v>1.0183490865081666</v>
      </c>
      <c r="AY91" s="177">
        <f>AY81*AX91</f>
        <v>8165864086.130518</v>
      </c>
      <c r="AZ91" s="178">
        <v>1</v>
      </c>
      <c r="BA91" s="488">
        <f>BB91/AY91</f>
        <v>1.6902100407008142E-2</v>
      </c>
      <c r="BB91" s="491">
        <f>BB90-BB92-BB93-BB94-BB95-BB96-BB97</f>
        <v>138020254.6937598</v>
      </c>
      <c r="BC91" s="493">
        <f>VLOOKUP($A91,$DA:$EN,15,0)</f>
        <v>1.0269654865081665</v>
      </c>
      <c r="BD91" s="177">
        <f>BD81*BC91</f>
        <v>8651434219.6938992</v>
      </c>
      <c r="BE91" s="178">
        <v>1</v>
      </c>
      <c r="BF91" s="488">
        <f>BG91/BD91</f>
        <v>1.3916002827142896E-2</v>
      </c>
      <c r="BG91" s="491">
        <f>BG90-BG92-BG93-BG94-BG95-BG96-BG97</f>
        <v>120393383.06010109</v>
      </c>
      <c r="BH91" s="461">
        <f>VLOOKUP($A91,$DA:$EN,16,0)</f>
        <v>1.0355818865081665</v>
      </c>
      <c r="BI91" s="177">
        <f>BI81*BH91</f>
        <v>9161461619.608572</v>
      </c>
      <c r="BJ91" s="178">
        <v>1</v>
      </c>
      <c r="BK91" s="488">
        <f>BL91/BI91</f>
        <v>1.1016997891546259E-2</v>
      </c>
      <c r="BL91" s="491">
        <f>BL90-BL92-BL93-BL94-BL95-BL96-BL97</f>
        <v>100931803.34670961</v>
      </c>
      <c r="BM91" s="461">
        <f>VLOOKUP($A91,$DA:$EN,14,0)</f>
        <v>1.0183490865081666</v>
      </c>
      <c r="BN91" s="177">
        <f>BN81*BM91</f>
        <v>8165864086.130518</v>
      </c>
      <c r="BO91" s="178">
        <v>1</v>
      </c>
      <c r="BP91" s="488">
        <f>BQ91/BN91</f>
        <v>1.0757027423904136E-2</v>
      </c>
      <c r="BQ91" s="491">
        <f>(BQ90-BQ94-BQ95-BQ96-BQ97)/3</f>
        <v>87840423.914379865</v>
      </c>
      <c r="BR91" s="461">
        <f>VLOOKUP($A91,$DA:$EN,15,0)</f>
        <v>1.0269654865081665</v>
      </c>
      <c r="BS91" s="177">
        <f>BS81*BR91</f>
        <v>8651434219.6938992</v>
      </c>
      <c r="BT91" s="178">
        <v>1</v>
      </c>
      <c r="BU91" s="488">
        <f>BV91/BS91</f>
        <v>9.6251142024890088E-3</v>
      </c>
      <c r="BV91" s="491">
        <f>(BV90-BV94-BV95-BV96-BV97)/3</f>
        <v>83271042.379875168</v>
      </c>
      <c r="BW91" s="461">
        <f>VLOOKUP($A91,$DA:$EN,16,0)</f>
        <v>1.0355818865081665</v>
      </c>
      <c r="BX91" s="177">
        <f>BX81*BW91</f>
        <v>9161461619.608572</v>
      </c>
      <c r="BY91" s="178">
        <v>1</v>
      </c>
      <c r="BZ91" s="488">
        <f>CA91/BX91</f>
        <v>8.5400174745941942E-3</v>
      </c>
      <c r="CA91" s="491">
        <f>(CA90-CA94-CA95-CA96-CA97)/3</f>
        <v>78239042.324281231</v>
      </c>
      <c r="CB91" s="461">
        <f>VLOOKUP($A91,$DA:$EN,14,0)</f>
        <v>1.0183490865081666</v>
      </c>
      <c r="CC91" s="177">
        <f>CC81*CB91</f>
        <v>8165864086.130518</v>
      </c>
      <c r="CD91" s="178">
        <v>1</v>
      </c>
      <c r="CE91" s="480">
        <f>CF91/CC91</f>
        <v>9.9815807105414316E-3</v>
      </c>
      <c r="CF91" s="485">
        <f>CF81*CB91</f>
        <v>81508231.447023407</v>
      </c>
      <c r="CG91" s="461">
        <f>VLOOKUP($A91,$DA:$EN,15,0)</f>
        <v>1.0269654865081665</v>
      </c>
      <c r="CH91" s="177">
        <f>CH81*CG91</f>
        <v>8651434219.6938992</v>
      </c>
      <c r="CI91" s="178">
        <v>1</v>
      </c>
      <c r="CJ91" s="480">
        <f>CK91/CH91</f>
        <v>9.9815807105414298E-3</v>
      </c>
      <c r="CK91" s="485">
        <f>CK81*CG91</f>
        <v>86354988.925814673</v>
      </c>
      <c r="CL91" s="461">
        <f>VLOOKUP($A91,$DA:$EN,16,0)</f>
        <v>1.0355818865081665</v>
      </c>
      <c r="CM91" s="177">
        <f>CM81*CL91</f>
        <v>9161461619.608572</v>
      </c>
      <c r="CN91" s="178">
        <v>1</v>
      </c>
      <c r="CO91" s="480">
        <f>CP91/CM91</f>
        <v>9.9815807105414246E-3</v>
      </c>
      <c r="CP91" s="485">
        <f>CP81*CL91</f>
        <v>91445868.582650527</v>
      </c>
      <c r="DA91" s="1180" t="s">
        <v>234</v>
      </c>
      <c r="DB91" s="256"/>
      <c r="DC91" s="257"/>
      <c r="DD91" s="257"/>
      <c r="DE91" s="257"/>
      <c r="DF91" s="257">
        <v>514247</v>
      </c>
      <c r="DG91" s="258"/>
      <c r="DH91" s="259">
        <f>SUM(DB91:DG91)</f>
        <v>514247</v>
      </c>
      <c r="DI91" s="131"/>
      <c r="DP91" s="131"/>
      <c r="DQ91" s="131"/>
      <c r="DR91" s="131"/>
      <c r="DS91" s="131"/>
      <c r="DT91" s="131"/>
      <c r="DU91" s="131"/>
      <c r="DV91" s="131"/>
      <c r="DW91" s="131"/>
      <c r="DX91" s="131"/>
      <c r="DY91" s="137"/>
      <c r="DZ91" s="131"/>
      <c r="EA91" s="131"/>
      <c r="EB91" s="236"/>
      <c r="EC91" s="136"/>
      <c r="ED91" s="236"/>
      <c r="EE91" s="131"/>
      <c r="EF91" s="131"/>
      <c r="EG91" s="131"/>
      <c r="EH91" s="131"/>
      <c r="EI91" s="131"/>
      <c r="EJ91" s="131"/>
      <c r="EK91" s="131"/>
    </row>
    <row r="92" spans="1:141" ht="31.5" outlineLevel="1" x14ac:dyDescent="0.25">
      <c r="A92" s="174">
        <f>A91</f>
        <v>2031</v>
      </c>
      <c r="B92" s="175" t="str">
        <f t="shared" si="43"/>
        <v>Iedzīvotāju solidaritātes maksājums ISA sistēmas nodrošināšanai un pašvaldību trūcīgo personu finansējuma kompensēšanai</v>
      </c>
      <c r="C92" s="175" t="str">
        <f t="shared" si="43"/>
        <v>no VID administrētās Pašvaldības budžeta daļa</v>
      </c>
      <c r="D92" s="176" t="str">
        <f t="shared" si="42"/>
        <v>Pašvaldību budžets</v>
      </c>
      <c r="E92" s="461">
        <f>VLOOKUP($A92,$DA:$EN,17,0)</f>
        <v>1.0183490865081666</v>
      </c>
      <c r="F92" s="177">
        <f>F82*E92</f>
        <v>2889276124.5989237</v>
      </c>
      <c r="G92" s="178">
        <v>1</v>
      </c>
      <c r="H92" s="481">
        <f>I92/F92</f>
        <v>3.3225086893924227E-2</v>
      </c>
      <c r="I92" s="485">
        <f>I82/I80*I90</f>
        <v>95996450.300339878</v>
      </c>
      <c r="J92" s="461">
        <f>VLOOKUP($A92,$DA:$EN,18,0)</f>
        <v>1.0269654865081665</v>
      </c>
      <c r="K92" s="177">
        <f>K82*J92</f>
        <v>3061082338.7270589</v>
      </c>
      <c r="L92" s="178">
        <v>1</v>
      </c>
      <c r="M92" s="481">
        <f>N92/K92</f>
        <v>3.1360296678677284E-2</v>
      </c>
      <c r="N92" s="485">
        <f>N82/N80*N90</f>
        <v>95996450.300339878</v>
      </c>
      <c r="O92" s="461">
        <f>VLOOKUP($A92,$DA:$EN,19,0)</f>
        <v>1.0355818865081665</v>
      </c>
      <c r="P92" s="177">
        <f>P82*O92</f>
        <v>3241542112.9679275</v>
      </c>
      <c r="Q92" s="178">
        <v>1</v>
      </c>
      <c r="R92" s="481">
        <f>S92/P92</f>
        <v>2.9614438731584571E-2</v>
      </c>
      <c r="S92" s="485">
        <f>S82/S80*S90</f>
        <v>95996450.300339878</v>
      </c>
      <c r="T92" s="461">
        <f>VLOOKUP($A92,$DA:$EN,17,0)</f>
        <v>1.0183490865081666</v>
      </c>
      <c r="U92" s="177">
        <f>U82*T92</f>
        <v>2889276124.5989237</v>
      </c>
      <c r="V92" s="178">
        <v>1</v>
      </c>
      <c r="W92" s="481">
        <f>X92/U92</f>
        <v>3.3225086893924227E-2</v>
      </c>
      <c r="X92" s="485">
        <f>X82/X80*X90</f>
        <v>95996450.300339878</v>
      </c>
      <c r="Y92" s="461">
        <f>VLOOKUP($A92,$DA:$EN,18,0)</f>
        <v>1.0269654865081665</v>
      </c>
      <c r="Z92" s="177">
        <f>Z82*Y92</f>
        <v>3061082338.7270589</v>
      </c>
      <c r="AA92" s="178">
        <v>1</v>
      </c>
      <c r="AB92" s="481">
        <f>AC92/Z92</f>
        <v>3.1360296678677284E-2</v>
      </c>
      <c r="AC92" s="485">
        <f>AC82/AC80*AC90</f>
        <v>95996450.300339878</v>
      </c>
      <c r="AD92" s="461">
        <f>VLOOKUP($A92,$DA:$EN,19,0)</f>
        <v>1.0355818865081665</v>
      </c>
      <c r="AE92" s="177">
        <f>AE82*AD92</f>
        <v>3241542112.9679275</v>
      </c>
      <c r="AF92" s="178">
        <v>1</v>
      </c>
      <c r="AG92" s="481">
        <f>AH92/AE92</f>
        <v>2.9614438731584571E-2</v>
      </c>
      <c r="AH92" s="485">
        <f>AH82/AH80*AH90</f>
        <v>95996450.300339878</v>
      </c>
      <c r="AI92" s="461">
        <f>VLOOKUP($A92,$DA:$EN,17,0)</f>
        <v>1.0183490865081666</v>
      </c>
      <c r="AJ92" s="177">
        <f>AJ82*AI92</f>
        <v>2889276124.5989237</v>
      </c>
      <c r="AK92" s="178">
        <v>1</v>
      </c>
      <c r="AL92" s="481">
        <v>0</v>
      </c>
      <c r="AM92" s="485">
        <f>AI92*AJ92*AK92*AL92</f>
        <v>0</v>
      </c>
      <c r="AN92" s="506">
        <f>VLOOKUP($A92,$DA:$EN,18,0)</f>
        <v>1.0269654865081665</v>
      </c>
      <c r="AO92" s="177">
        <f>AO82*AN92</f>
        <v>3061082338.7270589</v>
      </c>
      <c r="AP92" s="178">
        <v>1</v>
      </c>
      <c r="AQ92" s="481">
        <v>0</v>
      </c>
      <c r="AR92" s="485">
        <f>AN92*AO92*AP92*AQ92</f>
        <v>0</v>
      </c>
      <c r="AS92" s="461">
        <f>VLOOKUP($A92,$DA:$EN,19,0)</f>
        <v>1.0355818865081665</v>
      </c>
      <c r="AT92" s="177">
        <f>AT82*AS92</f>
        <v>3241542112.9679275</v>
      </c>
      <c r="AU92" s="178">
        <v>1</v>
      </c>
      <c r="AV92" s="481">
        <v>0</v>
      </c>
      <c r="AW92" s="485">
        <f>AS92*AT92*AU92*AV92</f>
        <v>0</v>
      </c>
      <c r="AX92" s="461">
        <f>VLOOKUP($A92,$DA:$EN,17,0)</f>
        <v>1.0183490865081666</v>
      </c>
      <c r="AY92" s="177">
        <f>AY82*AX92</f>
        <v>2889276124.5989237</v>
      </c>
      <c r="AZ92" s="178">
        <v>1</v>
      </c>
      <c r="BA92" s="481">
        <f>BB92/AY92</f>
        <v>3.3225086893924227E-2</v>
      </c>
      <c r="BB92" s="485">
        <f>BB82/BB80*BB90</f>
        <v>95996450.300339878</v>
      </c>
      <c r="BC92" s="493">
        <f>VLOOKUP($A92,$DA:$EN,18,0)</f>
        <v>1.0269654865081665</v>
      </c>
      <c r="BD92" s="177">
        <f>BD82*BC92</f>
        <v>3061082338.7270589</v>
      </c>
      <c r="BE92" s="178">
        <v>1</v>
      </c>
      <c r="BF92" s="481">
        <f>BG92/BD92</f>
        <v>3.1360296678677284E-2</v>
      </c>
      <c r="BG92" s="485">
        <f>BG82/BG80*BG90</f>
        <v>95996450.300339878</v>
      </c>
      <c r="BH92" s="461">
        <f>VLOOKUP($A92,$DA:$EN,19,0)</f>
        <v>1.0355818865081665</v>
      </c>
      <c r="BI92" s="177">
        <f>BI82*BH92</f>
        <v>3241542112.9679275</v>
      </c>
      <c r="BJ92" s="178">
        <v>1</v>
      </c>
      <c r="BK92" s="481">
        <f>BL92/BI92</f>
        <v>2.9614438731584571E-2</v>
      </c>
      <c r="BL92" s="485">
        <f>BL82/BL80*BL90</f>
        <v>95996450.300339878</v>
      </c>
      <c r="BM92" s="461">
        <f>VLOOKUP($A92,$DA:$EN,17,0)</f>
        <v>1.0183490865081666</v>
      </c>
      <c r="BN92" s="177">
        <f>BN82*BM92</f>
        <v>2889276124.5989237</v>
      </c>
      <c r="BO92" s="178">
        <v>1</v>
      </c>
      <c r="BP92" s="488">
        <f>BQ92/BN92</f>
        <v>3.0402225376286413E-2</v>
      </c>
      <c r="BQ92" s="491">
        <f>(BQ90-BQ94-BQ95-BQ96-BQ97)/3</f>
        <v>87840423.914379865</v>
      </c>
      <c r="BR92" s="461">
        <f>VLOOKUP($A92,$DA:$EN,18,0)</f>
        <v>1.0269654865081665</v>
      </c>
      <c r="BS92" s="177">
        <f>BS82*BR92</f>
        <v>3061082338.7270589</v>
      </c>
      <c r="BT92" s="178">
        <v>1</v>
      </c>
      <c r="BU92" s="488">
        <f>BV92/BS92</f>
        <v>2.7203137049395136E-2</v>
      </c>
      <c r="BV92" s="491">
        <f>(BV90-BV94-BV95-BV96-BV97)/3</f>
        <v>83271042.379875168</v>
      </c>
      <c r="BW92" s="461">
        <f>VLOOKUP($A92,$DA:$EN,19,0)</f>
        <v>1.0355818865081665</v>
      </c>
      <c r="BX92" s="177">
        <f>BX82*BW92</f>
        <v>3241542112.9679275</v>
      </c>
      <c r="BY92" s="178">
        <v>1</v>
      </c>
      <c r="BZ92" s="488">
        <f>CA92/BX92</f>
        <v>2.413636460599497E-2</v>
      </c>
      <c r="CA92" s="491">
        <f>(CA90-CA94-CA95-CA96-CA97)/3</f>
        <v>78239042.324281231</v>
      </c>
      <c r="CB92" s="461">
        <f>VLOOKUP($A92,$DA:$EN,17,0)</f>
        <v>1.0183490865081666</v>
      </c>
      <c r="CC92" s="177">
        <f>CC82*CB92</f>
        <v>2889276124.5989237</v>
      </c>
      <c r="CD92" s="178">
        <v>1</v>
      </c>
      <c r="CE92" s="481">
        <f>CF92/CC92</f>
        <v>2.4003102329355656E-2</v>
      </c>
      <c r="CF92" s="485">
        <f>CF82*CB92</f>
        <v>69351590.476512104</v>
      </c>
      <c r="CG92" s="461">
        <f>VLOOKUP($A92,$DA:$EN,18,0)</f>
        <v>1.0269654865081665</v>
      </c>
      <c r="CH92" s="177">
        <f>CH82*CG92</f>
        <v>3061082338.7270589</v>
      </c>
      <c r="CI92" s="178">
        <v>1</v>
      </c>
      <c r="CJ92" s="481">
        <f>CK92/CH92</f>
        <v>2.4003102329355663E-2</v>
      </c>
      <c r="CK92" s="485">
        <f>CK82*CG92</f>
        <v>73475472.615048945</v>
      </c>
      <c r="CL92" s="461">
        <f>VLOOKUP($A92,$DA:$EN,19,0)</f>
        <v>1.0355818865081665</v>
      </c>
      <c r="CM92" s="177">
        <f>CM82*CL92</f>
        <v>3241542112.9679275</v>
      </c>
      <c r="CN92" s="178">
        <v>1</v>
      </c>
      <c r="CO92" s="481">
        <f>CP92/CM92</f>
        <v>2.4003102329355649E-2</v>
      </c>
      <c r="CP92" s="485">
        <f>CP82*CL92</f>
        <v>77807067.042484894</v>
      </c>
      <c r="DA92" s="1180" t="s">
        <v>235</v>
      </c>
      <c r="DB92" s="260">
        <v>3749380.341</v>
      </c>
      <c r="DC92" s="257">
        <v>7247947.459999999</v>
      </c>
      <c r="DD92" s="257">
        <v>2599172.5</v>
      </c>
      <c r="DE92" s="257">
        <v>718333</v>
      </c>
      <c r="DF92" s="257">
        <v>39896855.5</v>
      </c>
      <c r="DG92" s="258">
        <v>595251.43000000005</v>
      </c>
      <c r="DH92" s="259">
        <f>SUM(DB92:DG92)</f>
        <v>54806940.230999999</v>
      </c>
      <c r="DI92" s="131"/>
      <c r="DP92" s="131"/>
      <c r="DQ92" s="131"/>
      <c r="DR92" s="131"/>
      <c r="DS92" s="131"/>
      <c r="DT92" s="131"/>
      <c r="DU92" s="131"/>
      <c r="DV92" s="131"/>
      <c r="DW92" s="131"/>
      <c r="DX92" s="131"/>
      <c r="DY92" s="137"/>
      <c r="DZ92" s="131"/>
      <c r="EA92" s="131"/>
      <c r="EB92" s="236"/>
      <c r="EC92" s="136"/>
      <c r="ED92" s="236"/>
      <c r="EE92" s="131"/>
      <c r="EF92" s="131"/>
      <c r="EG92" s="131"/>
      <c r="EH92" s="131"/>
      <c r="EI92" s="131"/>
      <c r="EJ92" s="131"/>
      <c r="EK92" s="131"/>
    </row>
    <row r="93" spans="1:141" ht="31.5" outlineLevel="1" x14ac:dyDescent="0.25">
      <c r="A93" s="174">
        <f>A92</f>
        <v>2031</v>
      </c>
      <c r="B93" s="175">
        <f t="shared" si="43"/>
        <v>0</v>
      </c>
      <c r="C93" s="175">
        <f t="shared" si="43"/>
        <v>0</v>
      </c>
      <c r="D93" s="176" t="str">
        <f t="shared" si="42"/>
        <v>Valsts sociālās apdrošināšanas speciālais  budžets</v>
      </c>
      <c r="E93" s="461">
        <f>VLOOKUP($A93,$DA:$EN,20,0)</f>
        <v>1.0215633152261185</v>
      </c>
      <c r="F93" s="177">
        <f>F83*E93</f>
        <v>5776355965.2705898</v>
      </c>
      <c r="G93" s="178">
        <v>1</v>
      </c>
      <c r="H93" s="481">
        <v>0</v>
      </c>
      <c r="I93" s="485">
        <f>E93*F93*G93*H93</f>
        <v>0</v>
      </c>
      <c r="J93" s="461">
        <f>VLOOKUP($A93,$DA:$EN,21,0)</f>
        <v>1.0379136692434479</v>
      </c>
      <c r="K93" s="177">
        <f>K83*J93</f>
        <v>6440476654.1994429</v>
      </c>
      <c r="L93" s="178">
        <v>1</v>
      </c>
      <c r="M93" s="481">
        <v>0</v>
      </c>
      <c r="N93" s="485">
        <f>J93*K93*L93*M93</f>
        <v>0</v>
      </c>
      <c r="O93" s="461">
        <f>VLOOKUP($A93,$DA:$EN,22,0)</f>
        <v>1.054264023260777</v>
      </c>
      <c r="P93" s="177">
        <f>P83*O93</f>
        <v>7168768447.379138</v>
      </c>
      <c r="Q93" s="178">
        <v>1</v>
      </c>
      <c r="R93" s="481">
        <v>0</v>
      </c>
      <c r="S93" s="485">
        <f>O93*P93*Q93*R93</f>
        <v>0</v>
      </c>
      <c r="T93" s="461">
        <f>VLOOKUP($A93,$DA:$EN,20,0)</f>
        <v>1.0215633152261185</v>
      </c>
      <c r="U93" s="177">
        <f>U83*T93</f>
        <v>5776355965.2705898</v>
      </c>
      <c r="V93" s="178">
        <v>1</v>
      </c>
      <c r="W93" s="481">
        <v>0</v>
      </c>
      <c r="X93" s="485">
        <f>T93*U93*V93*W93</f>
        <v>0</v>
      </c>
      <c r="Y93" s="461">
        <f>VLOOKUP($A93,$DA:$EN,21,0)</f>
        <v>1.0379136692434479</v>
      </c>
      <c r="Z93" s="177">
        <f>Z83*Y93</f>
        <v>6440476654.1994429</v>
      </c>
      <c r="AA93" s="178">
        <v>1</v>
      </c>
      <c r="AB93" s="481">
        <v>0</v>
      </c>
      <c r="AC93" s="485">
        <f>Y93*Z93*AA93*AB93</f>
        <v>0</v>
      </c>
      <c r="AD93" s="461">
        <f>VLOOKUP($A93,$DA:$EN,22,0)</f>
        <v>1.054264023260777</v>
      </c>
      <c r="AE93" s="177">
        <f>AE83*AD93</f>
        <v>7168768447.379138</v>
      </c>
      <c r="AF93" s="178">
        <v>1</v>
      </c>
      <c r="AG93" s="481">
        <v>0</v>
      </c>
      <c r="AH93" s="485">
        <f>AD93*AE93*AF93*AG93</f>
        <v>0</v>
      </c>
      <c r="AI93" s="461">
        <f>VLOOKUP($A93,$DA:$EN,20,0)</f>
        <v>1.0215633152261185</v>
      </c>
      <c r="AJ93" s="177">
        <f>AJ83*AI93</f>
        <v>5776355965.2705898</v>
      </c>
      <c r="AK93" s="178">
        <v>1</v>
      </c>
      <c r="AL93" s="481">
        <v>0</v>
      </c>
      <c r="AM93" s="485">
        <f>AI93*AJ93*AK93*AL93</f>
        <v>0</v>
      </c>
      <c r="AN93" s="506">
        <f>VLOOKUP($A93,$DA:$EN,21,0)</f>
        <v>1.0379136692434479</v>
      </c>
      <c r="AO93" s="177">
        <f>AO83*AN93</f>
        <v>6440476654.1994429</v>
      </c>
      <c r="AP93" s="178">
        <v>1</v>
      </c>
      <c r="AQ93" s="481">
        <v>0</v>
      </c>
      <c r="AR93" s="485">
        <f>AN93*AO93*AP93*AQ93</f>
        <v>0</v>
      </c>
      <c r="AS93" s="461">
        <f>VLOOKUP($A93,$DA:$EN,22,0)</f>
        <v>1.054264023260777</v>
      </c>
      <c r="AT93" s="177">
        <f>AT83*AS93</f>
        <v>7168768447.379138</v>
      </c>
      <c r="AU93" s="178">
        <v>1</v>
      </c>
      <c r="AV93" s="481">
        <v>0</v>
      </c>
      <c r="AW93" s="485">
        <f>AS93*AT93*AU93*AV93</f>
        <v>0</v>
      </c>
      <c r="AX93" s="461">
        <f>VLOOKUP($A93,$DA:$EN,20,0)</f>
        <v>1.0215633152261185</v>
      </c>
      <c r="AY93" s="177">
        <f>AY83*AX93</f>
        <v>5776355965.2705898</v>
      </c>
      <c r="AZ93" s="178">
        <v>1</v>
      </c>
      <c r="BA93" s="488">
        <v>5.0000000000000001E-3</v>
      </c>
      <c r="BB93" s="491">
        <f>AX93*AY93*AZ93*BA93</f>
        <v>29504566.749039952</v>
      </c>
      <c r="BC93" s="493">
        <f>VLOOKUP($A93,$DA:$EN,21,0)</f>
        <v>1.0379136692434479</v>
      </c>
      <c r="BD93" s="177">
        <f>BD83*BC93</f>
        <v>6440476654.1994429</v>
      </c>
      <c r="BE93" s="178">
        <v>1</v>
      </c>
      <c r="BF93" s="488">
        <v>5.0000000000000001E-3</v>
      </c>
      <c r="BG93" s="491">
        <f>BC93*BD93*BE93*BF93</f>
        <v>33423293.779184543</v>
      </c>
      <c r="BH93" s="461">
        <f>VLOOKUP($A93,$DA:$EN,22,0)</f>
        <v>1.054264023260777</v>
      </c>
      <c r="BI93" s="177">
        <f>BI83*BH93</f>
        <v>7168768447.379138</v>
      </c>
      <c r="BJ93" s="178">
        <v>1</v>
      </c>
      <c r="BK93" s="488">
        <v>5.0000000000000001E-3</v>
      </c>
      <c r="BL93" s="491">
        <f>BH93*BI93*BJ93*BK93</f>
        <v>37788873.325794213</v>
      </c>
      <c r="BM93" s="461">
        <f>VLOOKUP($A93,$DA:$EN,20,0)</f>
        <v>1.0215633152261185</v>
      </c>
      <c r="BN93" s="177">
        <f>BN83*BM93</f>
        <v>5776355965.2705898</v>
      </c>
      <c r="BO93" s="178">
        <v>1</v>
      </c>
      <c r="BP93" s="488">
        <f>BQ93/BN93</f>
        <v>1.5206892449583497E-2</v>
      </c>
      <c r="BQ93" s="491">
        <f>BQ90-BQ91-BQ92-BQ94-BQ95-BQ96-BQ97</f>
        <v>87840423.914379925</v>
      </c>
      <c r="BR93" s="461">
        <f>VLOOKUP($A93,$DA:$EN,21,0)</f>
        <v>1.0379136692434479</v>
      </c>
      <c r="BS93" s="177">
        <f>BS83*BR93</f>
        <v>6440476654.1994429</v>
      </c>
      <c r="BT93" s="178">
        <v>1</v>
      </c>
      <c r="BU93" s="488">
        <f>BV93/BS93</f>
        <v>1.2929329124355909E-2</v>
      </c>
      <c r="BV93" s="491">
        <f>BV90-BV91-BV92-BV94-BV95-BV96-BV97</f>
        <v>83271042.379875153</v>
      </c>
      <c r="BW93" s="461">
        <f>VLOOKUP($A93,$DA:$EN,22,0)</f>
        <v>1.054264023260777</v>
      </c>
      <c r="BX93" s="177">
        <f>BX83*BW93</f>
        <v>7168768447.379138</v>
      </c>
      <c r="BY93" s="178">
        <v>1</v>
      </c>
      <c r="BZ93" s="488">
        <f>CA93/BX93</f>
        <v>1.0913874942199456E-2</v>
      </c>
      <c r="CA93" s="491">
        <f>CA90-CA91-CA92-CA94-CA95-CA96-CA97</f>
        <v>78239042.324281275</v>
      </c>
      <c r="CB93" s="461">
        <f>VLOOKUP($A93,$DA:$EN,20,0)</f>
        <v>1.0215633152261185</v>
      </c>
      <c r="CC93" s="177">
        <f>CC83*CB93</f>
        <v>5776355965.2705898</v>
      </c>
      <c r="CD93" s="178">
        <v>1</v>
      </c>
      <c r="CE93" s="481">
        <v>0</v>
      </c>
      <c r="CF93" s="485">
        <f>CB93*CC93*CD93*CE93</f>
        <v>0</v>
      </c>
      <c r="CG93" s="461">
        <f>VLOOKUP($A93,$DA:$EN,21,0)</f>
        <v>1.0379136692434479</v>
      </c>
      <c r="CH93" s="177">
        <f>CH83*CG93</f>
        <v>6440476654.1994429</v>
      </c>
      <c r="CI93" s="178">
        <v>1</v>
      </c>
      <c r="CJ93" s="481">
        <v>0</v>
      </c>
      <c r="CK93" s="485">
        <f>CG93*CH93*CI93*CJ93</f>
        <v>0</v>
      </c>
      <c r="CL93" s="461">
        <f>VLOOKUP($A93,$DA:$EN,22,0)</f>
        <v>1.054264023260777</v>
      </c>
      <c r="CM93" s="177">
        <f>CM83*CL93</f>
        <v>7168768447.379138</v>
      </c>
      <c r="CN93" s="178">
        <v>1</v>
      </c>
      <c r="CO93" s="481">
        <v>0</v>
      </c>
      <c r="CP93" s="485">
        <f>CL93*CM93*CN93*CO93</f>
        <v>0</v>
      </c>
      <c r="DA93" s="1180" t="s">
        <v>236</v>
      </c>
      <c r="DB93" s="256"/>
      <c r="DC93" s="257"/>
      <c r="DD93" s="257"/>
      <c r="DE93" s="257">
        <v>50468</v>
      </c>
      <c r="DF93" s="257">
        <v>14238033</v>
      </c>
      <c r="DG93" s="258"/>
      <c r="DH93" s="259">
        <f>SUM(DB93:DG93)</f>
        <v>14288501</v>
      </c>
      <c r="DI93" s="131"/>
      <c r="DP93" s="131"/>
      <c r="DQ93" s="131"/>
      <c r="DR93" s="131"/>
      <c r="DS93" s="131"/>
      <c r="DT93" s="131"/>
      <c r="DU93" s="131"/>
      <c r="DV93" s="131"/>
      <c r="DW93" s="131"/>
      <c r="DX93" s="131"/>
      <c r="DY93" s="137"/>
      <c r="DZ93" s="131"/>
      <c r="EA93" s="131"/>
      <c r="EB93" s="236"/>
      <c r="EC93" s="136"/>
      <c r="ED93" s="236"/>
      <c r="EE93" s="131"/>
      <c r="EF93" s="131"/>
      <c r="EG93" s="131"/>
      <c r="EH93" s="131"/>
      <c r="EI93" s="131"/>
      <c r="EJ93" s="131"/>
      <c r="EK93" s="131"/>
    </row>
    <row r="94" spans="1:141" ht="32.25" outlineLevel="1" thickBot="1" x14ac:dyDescent="0.3">
      <c r="A94" s="174">
        <f>A93</f>
        <v>2031</v>
      </c>
      <c r="B94" s="175" t="str">
        <f t="shared" si="43"/>
        <v>Versija, lai "iedarbinātu"  potenciālo obligāto apdrošināšanu</v>
      </c>
      <c r="C94" s="175" t="str">
        <f t="shared" si="43"/>
        <v>Obligātās iemaksa (ieturējums no darba algas)</v>
      </c>
      <c r="D94" s="176" t="str">
        <f t="shared" si="42"/>
        <v>ISA obligātā apdrošināšana</v>
      </c>
      <c r="E94" s="461">
        <f>VLOOKUP($A94,$DA:$EN,7,0)</f>
        <v>1.0352867048233971</v>
      </c>
      <c r="F94" s="188">
        <f>VLOOKUP($A94,$DA:$EN,6,0)</f>
        <v>1774</v>
      </c>
      <c r="G94" s="189">
        <f>VLOOKUP($A94,$DA:$EN,24,0)</f>
        <v>795238</v>
      </c>
      <c r="H94" s="489">
        <v>0</v>
      </c>
      <c r="I94" s="485">
        <f>H94*G94*F94*12</f>
        <v>0</v>
      </c>
      <c r="J94" s="461">
        <f>VLOOKUP($A94,$DA:$EN,10,0)</f>
        <v>1.0518567048233971</v>
      </c>
      <c r="K94" s="188">
        <f>VLOOKUP($A94,$DA:$EN,9,0)</f>
        <v>1979</v>
      </c>
      <c r="L94" s="189">
        <f>VLOOKUP($A94,$DA:$EN,24,0)</f>
        <v>795238</v>
      </c>
      <c r="M94" s="489">
        <v>0</v>
      </c>
      <c r="N94" s="485">
        <f>M94*L94*K94*12</f>
        <v>0</v>
      </c>
      <c r="O94" s="461">
        <f>VLOOKUP($A94,$DA:$EN,13,0)</f>
        <v>1.0684267048233971</v>
      </c>
      <c r="P94" s="188">
        <f>VLOOKUP($A94,$DA:$EN,12,0)</f>
        <v>2203</v>
      </c>
      <c r="Q94" s="189">
        <f>VLOOKUP($A94,$DA:$EN,24,0)</f>
        <v>795238</v>
      </c>
      <c r="R94" s="489">
        <v>0</v>
      </c>
      <c r="S94" s="485">
        <f>R94*Q94*P94*12</f>
        <v>0</v>
      </c>
      <c r="T94" s="461">
        <f>VLOOKUP($A94,$DA:$EN,7,0)</f>
        <v>1.0352867048233971</v>
      </c>
      <c r="U94" s="188">
        <f>VLOOKUP($A94,$DA:$EN,6,0)</f>
        <v>1774</v>
      </c>
      <c r="V94" s="189">
        <f>VLOOKUP($A94,$DA:$EN,24,0)</f>
        <v>795238</v>
      </c>
      <c r="W94" s="496">
        <f>X94/(V94*U94*12)</f>
        <v>2.8147958567000192E-3</v>
      </c>
      <c r="X94" s="486">
        <f>X90-X91-X92-X93-X95-X96-X97</f>
        <v>47651753.774015844</v>
      </c>
      <c r="Y94" s="461">
        <f>VLOOKUP($A94,$DA:$EN,10,0)</f>
        <v>1.0518567048233971</v>
      </c>
      <c r="Z94" s="188">
        <f>VLOOKUP($A94,$DA:$EN,9,0)</f>
        <v>1979</v>
      </c>
      <c r="AA94" s="189">
        <f>VLOOKUP($A94,$DA:$EN,24,0)</f>
        <v>795238</v>
      </c>
      <c r="AB94" s="496">
        <f>AC94/(AA94*Z94*12)</f>
        <v>1.7973549564532063E-3</v>
      </c>
      <c r="AC94" s="486">
        <f>AC90-AC91-AC92-AC93-AC95-AC96-AC97</f>
        <v>33943609.170501731</v>
      </c>
      <c r="AD94" s="461">
        <f>VLOOKUP($A94,$DA:$EN,13,0)</f>
        <v>1.0684267048233971</v>
      </c>
      <c r="AE94" s="188">
        <f>VLOOKUP($A94,$DA:$EN,12,0)</f>
        <v>2203</v>
      </c>
      <c r="AF94" s="189">
        <f>VLOOKUP($A94,$DA:$EN,24,0)</f>
        <v>795238</v>
      </c>
      <c r="AG94" s="496">
        <f>AH94/(AF94*AE94*12)</f>
        <v>8.9652704685793218E-4</v>
      </c>
      <c r="AH94" s="486">
        <f>AH90-AH91-AH92-AH93-AH95-AH96-AH97</f>
        <v>18847609.003719911</v>
      </c>
      <c r="AI94" s="461">
        <f>VLOOKUP($A94,$DA:$EN,7,0)</f>
        <v>1.0352867048233971</v>
      </c>
      <c r="AJ94" s="188">
        <f>VLOOKUP($A94,$DA:$EN,6,0)</f>
        <v>1774</v>
      </c>
      <c r="AK94" s="189">
        <f>VLOOKUP($A94,$DA:$EN,24,0)</f>
        <v>795238</v>
      </c>
      <c r="AL94" s="496">
        <f>AM94/(AK94*AJ94*12)</f>
        <v>1.5566238912687927E-2</v>
      </c>
      <c r="AM94" s="486">
        <f>AM90-AM91-AM92-AM93-AM95-AM96-AM97</f>
        <v>263521271.74313959</v>
      </c>
      <c r="AN94" s="506">
        <f>VLOOKUP($A94,$DA:$EN,10,0)</f>
        <v>1.0518567048233971</v>
      </c>
      <c r="AO94" s="188">
        <f>VLOOKUP($A94,$DA:$EN,9,0)</f>
        <v>1979</v>
      </c>
      <c r="AP94" s="189">
        <f>VLOOKUP($A94,$DA:$EN,24,0)</f>
        <v>795238</v>
      </c>
      <c r="AQ94" s="496">
        <f>AR94/(AP94*AO94*12)</f>
        <v>1.3227905730239235E-2</v>
      </c>
      <c r="AR94" s="486">
        <f>AR90-AR91-AR92-AR93-AR95-AR96-AR97</f>
        <v>249813127.13962552</v>
      </c>
      <c r="AS94" s="461">
        <f>VLOOKUP($A94,$DA:$EN,13,0)</f>
        <v>1.0684267048233971</v>
      </c>
      <c r="AT94" s="188">
        <f>VLOOKUP($A94,$DA:$EN,12,0)</f>
        <v>2203</v>
      </c>
      <c r="AU94" s="189">
        <f>VLOOKUP($A94,$DA:$EN,24,0)</f>
        <v>795238</v>
      </c>
      <c r="AV94" s="496">
        <f>AW94/(AU94*AT94*12)</f>
        <v>1.1164824814140072E-2</v>
      </c>
      <c r="AW94" s="486">
        <f>AW90-AW91-AW92-AW93-AW95-AW96-AW97</f>
        <v>234717126.97284371</v>
      </c>
      <c r="AX94" s="461">
        <f>VLOOKUP($A94,$DA:$EN,7,0)</f>
        <v>1.0352867048233971</v>
      </c>
      <c r="AY94" s="188">
        <f>VLOOKUP($A94,$DA:$EN,6,0)</f>
        <v>1774</v>
      </c>
      <c r="AZ94" s="189">
        <f>VLOOKUP($A94,$DA:$EN,24,0)</f>
        <v>795238</v>
      </c>
      <c r="BA94" s="489">
        <v>0</v>
      </c>
      <c r="BB94" s="485">
        <f>BA94*AZ94*AY94*12</f>
        <v>0</v>
      </c>
      <c r="BC94" s="493">
        <f>VLOOKUP($A94,$DA:$EN,10,0)</f>
        <v>1.0518567048233971</v>
      </c>
      <c r="BD94" s="188">
        <f>VLOOKUP($A94,$DA:$EN,9,0)</f>
        <v>1979</v>
      </c>
      <c r="BE94" s="189">
        <f>VLOOKUP($A94,$DA:$EN,24,0)</f>
        <v>795238</v>
      </c>
      <c r="BF94" s="489">
        <v>0</v>
      </c>
      <c r="BG94" s="485">
        <f>BF94*BE94*BD94*12</f>
        <v>0</v>
      </c>
      <c r="BH94" s="461">
        <f>VLOOKUP($A94,$DA:$EN,13,0)</f>
        <v>1.0684267048233971</v>
      </c>
      <c r="BI94" s="188">
        <f>VLOOKUP($A94,$DA:$EN,12,0)</f>
        <v>2203</v>
      </c>
      <c r="BJ94" s="189">
        <f>VLOOKUP($A94,$DA:$EN,24,0)</f>
        <v>795238</v>
      </c>
      <c r="BK94" s="489">
        <v>0</v>
      </c>
      <c r="BL94" s="485">
        <f>BK94*BJ94*BI94*12</f>
        <v>0</v>
      </c>
      <c r="BM94" s="461">
        <f>VLOOKUP($A94,$DA:$EN,7,0)</f>
        <v>1.0352867048233971</v>
      </c>
      <c r="BN94" s="188">
        <f>VLOOKUP($A94,$DA:$EN,6,0)</f>
        <v>1774</v>
      </c>
      <c r="BO94" s="189">
        <f>VLOOKUP($A94,$DA:$EN,24,0)</f>
        <v>795238</v>
      </c>
      <c r="BP94" s="489">
        <v>0</v>
      </c>
      <c r="BQ94" s="485">
        <f>BP94*BO94*BN94*12</f>
        <v>0</v>
      </c>
      <c r="BR94" s="461">
        <f>VLOOKUP($A94,$DA:$EN,10,0)</f>
        <v>1.0518567048233971</v>
      </c>
      <c r="BS94" s="188">
        <f>VLOOKUP($A94,$DA:$EN,9,0)</f>
        <v>1979</v>
      </c>
      <c r="BT94" s="189">
        <f>VLOOKUP($A94,$DA:$EN,24,0)</f>
        <v>795238</v>
      </c>
      <c r="BU94" s="489">
        <v>0</v>
      </c>
      <c r="BV94" s="485">
        <f>BU94*BT94*BS94*12</f>
        <v>0</v>
      </c>
      <c r="BW94" s="461">
        <f>VLOOKUP($A94,$DA:$EN,13,0)</f>
        <v>1.0684267048233971</v>
      </c>
      <c r="BX94" s="188">
        <f>VLOOKUP($A94,$DA:$EN,12,0)</f>
        <v>2203</v>
      </c>
      <c r="BY94" s="189">
        <f>VLOOKUP($A94,$DA:$EN,24,0)</f>
        <v>795238</v>
      </c>
      <c r="BZ94" s="489">
        <v>0</v>
      </c>
      <c r="CA94" s="485">
        <f>BZ94*BY94*BX94*12</f>
        <v>0</v>
      </c>
      <c r="CB94" s="461">
        <f>VLOOKUP($A94,$DA:$EN,7,0)</f>
        <v>1.0352867048233971</v>
      </c>
      <c r="CC94" s="188">
        <f>VLOOKUP($A94,$DA:$EN,6,0)</f>
        <v>1774</v>
      </c>
      <c r="CD94" s="189">
        <f>VLOOKUP($A94,$DA:$EN,24,0)</f>
        <v>795238</v>
      </c>
      <c r="CE94" s="482">
        <f>(CF94+CF97)/(CD94*CC94*12)</f>
        <v>6.9199499670031563E-3</v>
      </c>
      <c r="CF94" s="486">
        <f>CF90-CF91-CF92-CF93-CF95-CF96-CF97</f>
        <v>112661449.8196041</v>
      </c>
      <c r="CG94" s="461">
        <f>VLOOKUP($A94,$DA:$EN,10,0)</f>
        <v>1.0518567048233971</v>
      </c>
      <c r="CH94" s="188">
        <f>VLOOKUP($A94,$DA:$EN,9,0)</f>
        <v>1979</v>
      </c>
      <c r="CI94" s="189">
        <f>VLOOKUP($A94,$DA:$EN,24,0)</f>
        <v>795238</v>
      </c>
      <c r="CJ94" s="482">
        <f>(CK94+CK97)/(CI94*CH94*12)</f>
        <v>5.0022595514255678E-3</v>
      </c>
      <c r="CK94" s="486">
        <f>CK90-CK91-CK92-CK93-CK95-CK96-CK97</f>
        <v>89982665.598761857</v>
      </c>
      <c r="CL94" s="461">
        <f>VLOOKUP($A94,$DA:$EN,13,0)</f>
        <v>1.0684267048233971</v>
      </c>
      <c r="CM94" s="188">
        <f>VLOOKUP($A94,$DA:$EN,12,0)</f>
        <v>2203</v>
      </c>
      <c r="CN94" s="189">
        <f>VLOOKUP($A94,$DA:$EN,24,0)</f>
        <v>795238</v>
      </c>
      <c r="CO94" s="482">
        <f>(CP94+CP97)/(CN94*CM94*12)</f>
        <v>3.3273582163403253E-3</v>
      </c>
      <c r="CP94" s="486">
        <f>CP90-CP91-CP92-CP93-CP95-CP96-CP97</f>
        <v>65464191.347708255</v>
      </c>
      <c r="DA94" s="1180" t="s">
        <v>237</v>
      </c>
      <c r="DB94" s="260">
        <v>38378488.659000002</v>
      </c>
      <c r="DC94" s="257"/>
      <c r="DD94" s="257">
        <v>101388</v>
      </c>
      <c r="DE94" s="257">
        <v>8840150</v>
      </c>
      <c r="DF94" s="257">
        <v>31242227</v>
      </c>
      <c r="DG94" s="258"/>
      <c r="DH94" s="259">
        <f>SUM(DB94:DG94)</f>
        <v>78562253.659000009</v>
      </c>
      <c r="DP94" s="131"/>
      <c r="DQ94" s="131"/>
      <c r="DR94" s="131"/>
      <c r="DS94" s="131"/>
      <c r="DT94" s="131"/>
      <c r="DU94" s="131"/>
      <c r="DV94" s="131"/>
      <c r="DW94" s="131"/>
      <c r="DX94" s="131"/>
      <c r="DY94" s="137"/>
      <c r="DZ94" s="131"/>
      <c r="EA94" s="131"/>
      <c r="EB94" s="236"/>
      <c r="EC94" s="136"/>
      <c r="ED94" s="236"/>
      <c r="EE94" s="131"/>
      <c r="EF94" s="131"/>
      <c r="EG94" s="131"/>
      <c r="EH94" s="131"/>
      <c r="EI94" s="131"/>
      <c r="EJ94" s="131"/>
      <c r="EK94" s="131"/>
    </row>
    <row r="95" spans="1:141" ht="32.25" outlineLevel="1" thickBot="1" x14ac:dyDescent="0.3">
      <c r="A95" s="174">
        <f>A99</f>
        <v>2031</v>
      </c>
      <c r="B95" s="175" t="str">
        <f t="shared" si="43"/>
        <v>Pensijas daļa pakalpojuma finansēšanai - par aprūpi mājās</v>
      </c>
      <c r="C95" s="175" t="str">
        <f t="shared" si="43"/>
        <v>85% no piešķirtās vecuma pensijas apmēra</v>
      </c>
      <c r="D95" s="176" t="str">
        <f t="shared" si="42"/>
        <v>Klienta maksājums par ISA pakalpojumiem dzīves vietā</v>
      </c>
      <c r="E95" s="461">
        <f>VLOOKUP($A95,$DA:$EN,7,0)</f>
        <v>1.0352867048233971</v>
      </c>
      <c r="F95" s="195">
        <f>F85*E95</f>
        <v>283.43024873892415</v>
      </c>
      <c r="G95" s="189">
        <f>VLOOKUP($A95,$DA:$EN,31,0)</f>
        <v>16926</v>
      </c>
      <c r="H95" s="483">
        <v>0.85</v>
      </c>
      <c r="I95" s="485">
        <f>F95*G95*12</f>
        <v>57568084.681860365</v>
      </c>
      <c r="J95" s="461">
        <f>VLOOKUP($A95,$DA:$EN,10,0)</f>
        <v>1.0518567048233971</v>
      </c>
      <c r="K95" s="195">
        <f>K85*J95</f>
        <v>317.22139942183338</v>
      </c>
      <c r="L95" s="189">
        <f>VLOOKUP($A95,$DA:$EN,31,0)</f>
        <v>16926</v>
      </c>
      <c r="M95" s="483">
        <v>0.85</v>
      </c>
      <c r="N95" s="485">
        <f>K95*L95*12</f>
        <v>64431472.879367419</v>
      </c>
      <c r="O95" s="461">
        <f>VLOOKUP($A95,$DA:$EN,13,0)</f>
        <v>1.0684267048233971</v>
      </c>
      <c r="P95" s="195">
        <f>P85*O95</f>
        <v>354.43367220557542</v>
      </c>
      <c r="Q95" s="189">
        <f>VLOOKUP($A95,$DA:$EN,31,0)</f>
        <v>16926</v>
      </c>
      <c r="R95" s="483">
        <v>0.85</v>
      </c>
      <c r="S95" s="485">
        <f>P95*Q95*12</f>
        <v>71989732.029018834</v>
      </c>
      <c r="T95" s="461">
        <f>VLOOKUP($A95,$DA:$EN,7,0)</f>
        <v>1.0352867048233971</v>
      </c>
      <c r="U95" s="195">
        <f>U85*T95</f>
        <v>283.43024873892415</v>
      </c>
      <c r="V95" s="189">
        <f>VLOOKUP($A95,$DA:$EN,31,0)</f>
        <v>16926</v>
      </c>
      <c r="W95" s="483">
        <v>0.85</v>
      </c>
      <c r="X95" s="485">
        <f>U95*V95*12</f>
        <v>57568084.681860365</v>
      </c>
      <c r="Y95" s="461">
        <f>VLOOKUP($A95,$DA:$EN,10,0)</f>
        <v>1.0518567048233971</v>
      </c>
      <c r="Z95" s="195">
        <f>Z85*Y95</f>
        <v>317.22139942183338</v>
      </c>
      <c r="AA95" s="189">
        <f>VLOOKUP($A95,$DA:$EN,31,0)</f>
        <v>16926</v>
      </c>
      <c r="AB95" s="483">
        <v>0.85</v>
      </c>
      <c r="AC95" s="485">
        <f>Z95*AA95*12</f>
        <v>64431472.879367419</v>
      </c>
      <c r="AD95" s="461">
        <f>VLOOKUP($A95,$DA:$EN,13,0)</f>
        <v>1.0684267048233971</v>
      </c>
      <c r="AE95" s="195">
        <f>AE85*AD95</f>
        <v>354.43367220557542</v>
      </c>
      <c r="AF95" s="189">
        <f>VLOOKUP($A95,$DA:$EN,31,0)</f>
        <v>16926</v>
      </c>
      <c r="AG95" s="483">
        <v>0.85</v>
      </c>
      <c r="AH95" s="485">
        <f>AE95*AF95*12</f>
        <v>71989732.029018834</v>
      </c>
      <c r="AI95" s="461">
        <f>VLOOKUP($A95,$DA:$EN,7,0)</f>
        <v>1.0352867048233971</v>
      </c>
      <c r="AJ95" s="195">
        <f>AJ85*AI95</f>
        <v>283.43024873892415</v>
      </c>
      <c r="AK95" s="189">
        <f>VLOOKUP($A95,$DA:$EN,31,0)</f>
        <v>16926</v>
      </c>
      <c r="AL95" s="483">
        <v>0.85</v>
      </c>
      <c r="AM95" s="485">
        <f>AJ95*AK95*12</f>
        <v>57568084.681860365</v>
      </c>
      <c r="AN95" s="506">
        <f>VLOOKUP($A95,$DA:$EN,10,0)</f>
        <v>1.0518567048233971</v>
      </c>
      <c r="AO95" s="195">
        <f>AO85*AN95</f>
        <v>317.22139942183338</v>
      </c>
      <c r="AP95" s="189">
        <f>VLOOKUP($A95,$DA:$EN,31,0)</f>
        <v>16926</v>
      </c>
      <c r="AQ95" s="483">
        <v>0.85</v>
      </c>
      <c r="AR95" s="485">
        <f>AO95*AP95*12</f>
        <v>64431472.879367419</v>
      </c>
      <c r="AS95" s="461">
        <f>VLOOKUP($A95,$DA:$EN,13,0)</f>
        <v>1.0684267048233971</v>
      </c>
      <c r="AT95" s="195">
        <f>AT85*AS95</f>
        <v>354.43367220557542</v>
      </c>
      <c r="AU95" s="189">
        <f>VLOOKUP($A95,$DA:$EN,31,0)</f>
        <v>16926</v>
      </c>
      <c r="AV95" s="483">
        <v>0.85</v>
      </c>
      <c r="AW95" s="485">
        <f>AT95*AU95*12</f>
        <v>71989732.029018834</v>
      </c>
      <c r="AX95" s="461">
        <f>VLOOKUP($A95,$DA:$EN,7,0)</f>
        <v>1.0352867048233971</v>
      </c>
      <c r="AY95" s="195">
        <f>AY85*AX95</f>
        <v>283.43024873892415</v>
      </c>
      <c r="AZ95" s="189">
        <f>VLOOKUP($A95,$DA:$EN,31,0)</f>
        <v>16926</v>
      </c>
      <c r="BA95" s="483">
        <v>0.85</v>
      </c>
      <c r="BB95" s="485">
        <f>AY95*AZ95*12</f>
        <v>57568084.681860365</v>
      </c>
      <c r="BC95" s="493">
        <f>VLOOKUP($A95,$DA:$EN,10,0)</f>
        <v>1.0518567048233971</v>
      </c>
      <c r="BD95" s="195">
        <f>BD85*BC95</f>
        <v>317.22139942183338</v>
      </c>
      <c r="BE95" s="189">
        <f>VLOOKUP($A95,$DA:$EN,31,0)</f>
        <v>16926</v>
      </c>
      <c r="BF95" s="483">
        <v>0.85</v>
      </c>
      <c r="BG95" s="485">
        <f>BD95*BE95*12</f>
        <v>64431472.879367419</v>
      </c>
      <c r="BH95" s="461">
        <f>VLOOKUP($A95,$DA:$EN,13,0)</f>
        <v>1.0684267048233971</v>
      </c>
      <c r="BI95" s="195">
        <f>BI85*BH95</f>
        <v>354.43367220557542</v>
      </c>
      <c r="BJ95" s="189">
        <f>VLOOKUP($A95,$DA:$EN,31,0)</f>
        <v>16926</v>
      </c>
      <c r="BK95" s="483">
        <v>0.85</v>
      </c>
      <c r="BL95" s="485">
        <f>BI95*BJ95*12</f>
        <v>71989732.029018834</v>
      </c>
      <c r="BM95" s="461">
        <f>VLOOKUP($A95,$DA:$EN,7,0)</f>
        <v>1.0352867048233971</v>
      </c>
      <c r="BN95" s="195">
        <f>BN85*BM95</f>
        <v>283.43024873892415</v>
      </c>
      <c r="BO95" s="189">
        <f>VLOOKUP($A95,$DA:$EN,31,0)</f>
        <v>16926</v>
      </c>
      <c r="BP95" s="483">
        <v>0.85</v>
      </c>
      <c r="BQ95" s="485">
        <f>BN95*BO95*12</f>
        <v>57568084.681860365</v>
      </c>
      <c r="BR95" s="461">
        <f>VLOOKUP($A95,$DA:$EN,10,0)</f>
        <v>1.0518567048233971</v>
      </c>
      <c r="BS95" s="195">
        <f>BS85*BR95</f>
        <v>317.22139942183338</v>
      </c>
      <c r="BT95" s="189">
        <f>VLOOKUP($A95,$DA:$EN,31,0)</f>
        <v>16926</v>
      </c>
      <c r="BU95" s="483">
        <v>0.85</v>
      </c>
      <c r="BV95" s="485">
        <f>BS95*BT95*12</f>
        <v>64431472.879367419</v>
      </c>
      <c r="BW95" s="461">
        <f>VLOOKUP($A95,$DA:$EN,13,0)</f>
        <v>1.0684267048233971</v>
      </c>
      <c r="BX95" s="195">
        <f>BX85*BW95</f>
        <v>354.43367220557542</v>
      </c>
      <c r="BY95" s="189">
        <f>VLOOKUP($A95,$DA:$EN,31,0)</f>
        <v>16926</v>
      </c>
      <c r="BZ95" s="483">
        <v>0.85</v>
      </c>
      <c r="CA95" s="485">
        <f>BX95*BY95*12</f>
        <v>71989732.029018834</v>
      </c>
      <c r="CB95" s="461">
        <f>VLOOKUP($A95,$DA:$EN,7,0)</f>
        <v>1.0352867048233971</v>
      </c>
      <c r="CC95" s="195">
        <f>CC85*CB95</f>
        <v>283.43024873892415</v>
      </c>
      <c r="CD95" s="189">
        <f>VLOOKUP($A95,$DA:$EN,31,0)</f>
        <v>16926</v>
      </c>
      <c r="CE95" s="483">
        <v>0.85</v>
      </c>
      <c r="CF95" s="485">
        <f>CC95*CD95*12</f>
        <v>57568084.681860365</v>
      </c>
      <c r="CG95" s="461">
        <f>VLOOKUP($A95,$DA:$EN,10,0)</f>
        <v>1.0518567048233971</v>
      </c>
      <c r="CH95" s="195">
        <f>CH85*CG95</f>
        <v>317.22139942183338</v>
      </c>
      <c r="CI95" s="189">
        <f>VLOOKUP($A95,$DA:$EN,31,0)</f>
        <v>16926</v>
      </c>
      <c r="CJ95" s="483">
        <v>0.85</v>
      </c>
      <c r="CK95" s="485">
        <f>CH95*CI95*12</f>
        <v>64431472.879367419</v>
      </c>
      <c r="CL95" s="461">
        <f>VLOOKUP($A95,$DA:$EN,13,0)</f>
        <v>1.0684267048233971</v>
      </c>
      <c r="CM95" s="195">
        <f>CM85*CL95</f>
        <v>354.43367220557542</v>
      </c>
      <c r="CN95" s="189">
        <f>VLOOKUP($A95,$DA:$EN,31,0)</f>
        <v>16926</v>
      </c>
      <c r="CO95" s="483">
        <v>0.85</v>
      </c>
      <c r="CP95" s="485">
        <f>CM95*CN95*12</f>
        <v>71989732.029018834</v>
      </c>
      <c r="DA95" s="1181" t="s">
        <v>238</v>
      </c>
      <c r="DB95" s="261">
        <f t="shared" ref="DB95:DH95" si="44">SUM(DB90:DB94)</f>
        <v>42127869</v>
      </c>
      <c r="DC95" s="261">
        <f t="shared" si="44"/>
        <v>7247947.459999999</v>
      </c>
      <c r="DD95" s="261">
        <f t="shared" si="44"/>
        <v>3057850</v>
      </c>
      <c r="DE95" s="261">
        <f t="shared" si="44"/>
        <v>76457133</v>
      </c>
      <c r="DF95" s="261">
        <f t="shared" si="44"/>
        <v>86610383.5</v>
      </c>
      <c r="DG95" s="261">
        <f t="shared" si="44"/>
        <v>595251.43000000005</v>
      </c>
      <c r="DH95" s="262">
        <f t="shared" si="44"/>
        <v>216096434.39000002</v>
      </c>
      <c r="DP95" s="131"/>
      <c r="DQ95" s="131"/>
      <c r="DR95" s="131"/>
      <c r="DS95" s="131"/>
      <c r="DT95" s="131"/>
      <c r="DU95" s="131"/>
      <c r="DV95" s="131"/>
      <c r="DW95" s="131"/>
      <c r="DX95" s="131"/>
      <c r="DY95" s="137"/>
      <c r="DZ95" s="131"/>
      <c r="EA95" s="131"/>
      <c r="EB95" s="236"/>
      <c r="EC95" s="136"/>
      <c r="ED95" s="236"/>
      <c r="EE95" s="131"/>
      <c r="EF95" s="131"/>
      <c r="EG95" s="131"/>
      <c r="EH95" s="131"/>
      <c r="EI95" s="131"/>
      <c r="EJ95" s="131"/>
      <c r="EK95" s="131"/>
    </row>
    <row r="96" spans="1:141" outlineLevel="1" x14ac:dyDescent="0.25">
      <c r="A96" s="174">
        <f>A95</f>
        <v>2031</v>
      </c>
      <c r="B96" s="175" t="str">
        <f t="shared" si="43"/>
        <v>Pensijas daļa pakalpojuma finansēšanai - par uzturēšanos SAC</v>
      </c>
      <c r="C96" s="175" t="str">
        <f t="shared" si="43"/>
        <v>85% no piešķirtās vecuma pensijas apmēra</v>
      </c>
      <c r="D96" s="176" t="str">
        <f t="shared" si="42"/>
        <v>Klienta maksājums par ISA pakalpojumiem SAC</v>
      </c>
      <c r="E96" s="461">
        <f>VLOOKUP($A96,$DA:$EN,7,0)</f>
        <v>1.0352867048233971</v>
      </c>
      <c r="F96" s="195">
        <f>F86*E96</f>
        <v>439.33124185961265</v>
      </c>
      <c r="G96" s="189">
        <f>VLOOKUP($A96,$DA:$EN,34,0)</f>
        <v>10890</v>
      </c>
      <c r="H96" s="483">
        <v>0.85</v>
      </c>
      <c r="I96" s="485">
        <f>F96*G96*12</f>
        <v>57411806.686214179</v>
      </c>
      <c r="J96" s="461">
        <f>VLOOKUP($A96,$DA:$EN,10,0)</f>
        <v>1.0518567048233971</v>
      </c>
      <c r="K96" s="195">
        <f>K86*J96</f>
        <v>491.70923700812091</v>
      </c>
      <c r="L96" s="189">
        <f>VLOOKUP($A96,$DA:$EN,34,0)</f>
        <v>10890</v>
      </c>
      <c r="M96" s="483">
        <v>0.85</v>
      </c>
      <c r="N96" s="485">
        <f>K96*L96*12</f>
        <v>64256563.092221238</v>
      </c>
      <c r="O96" s="461">
        <f>VLOOKUP($A96,$DA:$EN,13,0)</f>
        <v>1.0684267048233971</v>
      </c>
      <c r="P96" s="195">
        <f>P86*O96</f>
        <v>549.3901446996606</v>
      </c>
      <c r="Q96" s="189">
        <f>VLOOKUP($A96,$DA:$EN,34,0)</f>
        <v>10890</v>
      </c>
      <c r="R96" s="483">
        <v>0.85</v>
      </c>
      <c r="S96" s="485">
        <f>P96*Q96*12</f>
        <v>71794304.109351635</v>
      </c>
      <c r="T96" s="461">
        <f>VLOOKUP($A96,$DA:$EN,7,0)</f>
        <v>1.0352867048233971</v>
      </c>
      <c r="U96" s="195">
        <f>U86*T96</f>
        <v>439.33124185961265</v>
      </c>
      <c r="V96" s="189">
        <f>VLOOKUP($A96,$DA:$EN,34,0)</f>
        <v>10890</v>
      </c>
      <c r="W96" s="483">
        <v>0.85</v>
      </c>
      <c r="X96" s="485">
        <f>U96*V96*12</f>
        <v>57411806.686214179</v>
      </c>
      <c r="Y96" s="461">
        <f>VLOOKUP($A96,$DA:$EN,10,0)</f>
        <v>1.0518567048233971</v>
      </c>
      <c r="Z96" s="195">
        <f>Z86*Y96</f>
        <v>491.70923700812091</v>
      </c>
      <c r="AA96" s="189">
        <f>VLOOKUP($A96,$DA:$EN,34,0)</f>
        <v>10890</v>
      </c>
      <c r="AB96" s="483">
        <v>0.85</v>
      </c>
      <c r="AC96" s="485">
        <f>Z96*AA96*12</f>
        <v>64256563.092221238</v>
      </c>
      <c r="AD96" s="461">
        <f>VLOOKUP($A96,$DA:$EN,13,0)</f>
        <v>1.0684267048233971</v>
      </c>
      <c r="AE96" s="195">
        <f>AE86*AD96</f>
        <v>549.3901446996606</v>
      </c>
      <c r="AF96" s="189">
        <f>VLOOKUP($A96,$DA:$EN,34,0)</f>
        <v>10890</v>
      </c>
      <c r="AG96" s="483">
        <v>0.85</v>
      </c>
      <c r="AH96" s="485">
        <f>AE96*AF96*12</f>
        <v>71794304.109351635</v>
      </c>
      <c r="AI96" s="461">
        <f>VLOOKUP($A96,$DA:$EN,7,0)</f>
        <v>1.0352867048233971</v>
      </c>
      <c r="AJ96" s="195">
        <f>AJ86*AI96</f>
        <v>439.33124185961265</v>
      </c>
      <c r="AK96" s="189">
        <f>VLOOKUP($A96,$DA:$EN,34,0)</f>
        <v>10890</v>
      </c>
      <c r="AL96" s="483">
        <v>0.85</v>
      </c>
      <c r="AM96" s="485">
        <f>AJ96*AK96*12</f>
        <v>57411806.686214179</v>
      </c>
      <c r="AN96" s="506">
        <f>VLOOKUP($A96,$DA:$EN,10,0)</f>
        <v>1.0518567048233971</v>
      </c>
      <c r="AO96" s="195">
        <f>AO86*AN96</f>
        <v>491.70923700812091</v>
      </c>
      <c r="AP96" s="189">
        <f>VLOOKUP($A96,$DA:$EN,34,0)</f>
        <v>10890</v>
      </c>
      <c r="AQ96" s="483">
        <v>0.85</v>
      </c>
      <c r="AR96" s="485">
        <f>AO96*AP96*12</f>
        <v>64256563.092221238</v>
      </c>
      <c r="AS96" s="461">
        <f>VLOOKUP($A96,$DA:$EN,13,0)</f>
        <v>1.0684267048233971</v>
      </c>
      <c r="AT96" s="195">
        <f>AT86*AS96</f>
        <v>549.3901446996606</v>
      </c>
      <c r="AU96" s="189">
        <f>VLOOKUP($A96,$DA:$EN,34,0)</f>
        <v>10890</v>
      </c>
      <c r="AV96" s="483">
        <v>0.85</v>
      </c>
      <c r="AW96" s="485">
        <f>AT96*AU96*12</f>
        <v>71794304.109351635</v>
      </c>
      <c r="AX96" s="461">
        <f>VLOOKUP($A96,$DA:$EN,7,0)</f>
        <v>1.0352867048233971</v>
      </c>
      <c r="AY96" s="195">
        <f>AY86*AX96</f>
        <v>439.33124185961265</v>
      </c>
      <c r="AZ96" s="189">
        <f>VLOOKUP($A96,$DA:$EN,34,0)</f>
        <v>10890</v>
      </c>
      <c r="BA96" s="483">
        <v>0.85</v>
      </c>
      <c r="BB96" s="485">
        <f>AY96*AZ96*12</f>
        <v>57411806.686214179</v>
      </c>
      <c r="BC96" s="493">
        <f>VLOOKUP($A96,$DA:$EN,10,0)</f>
        <v>1.0518567048233971</v>
      </c>
      <c r="BD96" s="195">
        <f>BD86*BC96</f>
        <v>491.70923700812091</v>
      </c>
      <c r="BE96" s="189">
        <f>VLOOKUP($A96,$DA:$EN,34,0)</f>
        <v>10890</v>
      </c>
      <c r="BF96" s="483">
        <v>0.85</v>
      </c>
      <c r="BG96" s="485">
        <f>BD96*BE96*12</f>
        <v>64256563.092221238</v>
      </c>
      <c r="BH96" s="461">
        <f>VLOOKUP($A96,$DA:$EN,13,0)</f>
        <v>1.0684267048233971</v>
      </c>
      <c r="BI96" s="195">
        <f>BI86*BH96</f>
        <v>549.3901446996606</v>
      </c>
      <c r="BJ96" s="189">
        <f>VLOOKUP($A96,$DA:$EN,34,0)</f>
        <v>10890</v>
      </c>
      <c r="BK96" s="483">
        <v>0.85</v>
      </c>
      <c r="BL96" s="485">
        <f>BI96*BJ96*12</f>
        <v>71794304.109351635</v>
      </c>
      <c r="BM96" s="461">
        <f>VLOOKUP($A96,$DA:$EN,7,0)</f>
        <v>1.0352867048233971</v>
      </c>
      <c r="BN96" s="195">
        <f>BN86*BM96</f>
        <v>439.33124185961265</v>
      </c>
      <c r="BO96" s="189">
        <f>VLOOKUP($A96,$DA:$EN,34,0)</f>
        <v>10890</v>
      </c>
      <c r="BP96" s="483">
        <v>0.85</v>
      </c>
      <c r="BQ96" s="485">
        <f>BN96*BO96*12</f>
        <v>57411806.686214179</v>
      </c>
      <c r="BR96" s="461">
        <f>VLOOKUP($A96,$DA:$EN,10,0)</f>
        <v>1.0518567048233971</v>
      </c>
      <c r="BS96" s="195">
        <f>BS86*BR96</f>
        <v>491.70923700812091</v>
      </c>
      <c r="BT96" s="189">
        <f>VLOOKUP($A96,$DA:$EN,34,0)</f>
        <v>10890</v>
      </c>
      <c r="BU96" s="483">
        <v>0.85</v>
      </c>
      <c r="BV96" s="485">
        <f>BS96*BT96*12</f>
        <v>64256563.092221238</v>
      </c>
      <c r="BW96" s="461">
        <f>VLOOKUP($A96,$DA:$EN,13,0)</f>
        <v>1.0684267048233971</v>
      </c>
      <c r="BX96" s="195">
        <f>BX86*BW96</f>
        <v>549.3901446996606</v>
      </c>
      <c r="BY96" s="189">
        <f>VLOOKUP($A96,$DA:$EN,34,0)</f>
        <v>10890</v>
      </c>
      <c r="BZ96" s="483">
        <v>0.85</v>
      </c>
      <c r="CA96" s="485">
        <f>BX96*BY96*12</f>
        <v>71794304.109351635</v>
      </c>
      <c r="CB96" s="461">
        <f>VLOOKUP($A96,$DA:$EN,7,0)</f>
        <v>1.0352867048233971</v>
      </c>
      <c r="CC96" s="195">
        <f>CC86*CB96</f>
        <v>439.33124185961265</v>
      </c>
      <c r="CD96" s="189">
        <f>VLOOKUP($A96,$DA:$EN,34,0)</f>
        <v>10890</v>
      </c>
      <c r="CE96" s="483">
        <v>0.85</v>
      </c>
      <c r="CF96" s="485">
        <f>CC96*CD96*12</f>
        <v>57411806.686214179</v>
      </c>
      <c r="CG96" s="461">
        <f>VLOOKUP($A96,$DA:$EN,10,0)</f>
        <v>1.0518567048233971</v>
      </c>
      <c r="CH96" s="195">
        <f>CH86*CG96</f>
        <v>491.70923700812091</v>
      </c>
      <c r="CI96" s="189">
        <f>VLOOKUP($A96,$DA:$EN,34,0)</f>
        <v>10890</v>
      </c>
      <c r="CJ96" s="483">
        <v>0.85</v>
      </c>
      <c r="CK96" s="485">
        <f>CH96*CI96*12</f>
        <v>64256563.092221238</v>
      </c>
      <c r="CL96" s="461">
        <f>VLOOKUP($A96,$DA:$EN,13,0)</f>
        <v>1.0684267048233971</v>
      </c>
      <c r="CM96" s="195">
        <f>CM86*CL96</f>
        <v>549.3901446996606</v>
      </c>
      <c r="CN96" s="189">
        <f>VLOOKUP($A96,$DA:$EN,34,0)</f>
        <v>10890</v>
      </c>
      <c r="CO96" s="483">
        <v>0.85</v>
      </c>
      <c r="CP96" s="485">
        <f>CM96*CN96*12</f>
        <v>71794304.109351635</v>
      </c>
      <c r="DP96" s="131"/>
      <c r="DQ96" s="131"/>
      <c r="DR96" s="131"/>
      <c r="DS96" s="131"/>
      <c r="DT96" s="131"/>
      <c r="DU96" s="131"/>
      <c r="DV96" s="131"/>
      <c r="DW96" s="131"/>
      <c r="DX96" s="131"/>
      <c r="DY96" s="137"/>
      <c r="DZ96" s="131"/>
      <c r="EA96" s="131"/>
      <c r="EB96" s="236"/>
      <c r="EC96" s="136"/>
      <c r="ED96" s="236"/>
      <c r="EE96" s="131"/>
      <c r="EF96" s="131"/>
      <c r="EG96" s="131"/>
      <c r="EH96" s="131"/>
      <c r="EI96" s="131"/>
      <c r="EJ96" s="131"/>
      <c r="EK96" s="131"/>
    </row>
    <row r="97" spans="1:141" ht="32.25" outlineLevel="1" thickBot="1" x14ac:dyDescent="0.3">
      <c r="A97" s="174">
        <f>A96</f>
        <v>2031</v>
      </c>
      <c r="B97" s="197" t="str">
        <f t="shared" si="43"/>
        <v>SAC klientiem paredzētā valsts veselības budžeta daļa - 1.59 % no visām SAC gultu dienām.</v>
      </c>
      <c r="C97" s="198" t="str">
        <f t="shared" si="43"/>
        <v>No VM stacionārās palīdzības budžeta</v>
      </c>
      <c r="D97" s="199" t="str">
        <f t="shared" si="42"/>
        <v>Ilgtermiņa veselības aprūpes komponente</v>
      </c>
      <c r="E97" s="462">
        <f>VLOOKUP($A97,$DA:$EN,14,0)</f>
        <v>1.0183490865081666</v>
      </c>
      <c r="F97" s="200">
        <f>VLOOKUP($A97,$DA:$EN,37,0)</f>
        <v>809.1323803321643</v>
      </c>
      <c r="G97" s="201">
        <f>G96/5</f>
        <v>2178</v>
      </c>
      <c r="H97" s="202">
        <v>0</v>
      </c>
      <c r="I97" s="492">
        <f>E97*F97*G97*365*H97</f>
        <v>0</v>
      </c>
      <c r="J97" s="462">
        <f>VLOOKUP($A97,$DA:$EN,15,0)</f>
        <v>1.0269654865081665</v>
      </c>
      <c r="K97" s="200">
        <f>VLOOKUP($A97,$DA:$EN,37,0)</f>
        <v>809.1323803321643</v>
      </c>
      <c r="L97" s="201">
        <f>L96/5</f>
        <v>2178</v>
      </c>
      <c r="M97" s="202">
        <v>0</v>
      </c>
      <c r="N97" s="492">
        <f>J97*K97*L97*365*M97</f>
        <v>0</v>
      </c>
      <c r="O97" s="462">
        <f>VLOOKUP($A97,$DA:$EN,16,0)</f>
        <v>1.0355818865081665</v>
      </c>
      <c r="P97" s="200">
        <f>VLOOKUP($A97,$DA:$EN,37,0)</f>
        <v>809.1323803321643</v>
      </c>
      <c r="Q97" s="201">
        <f>Q96/5</f>
        <v>2178</v>
      </c>
      <c r="R97" s="202">
        <v>0</v>
      </c>
      <c r="S97" s="492">
        <f>O97*P97*Q97*365*R97</f>
        <v>0</v>
      </c>
      <c r="T97" s="462">
        <f>VLOOKUP($A97,$DA:$EN,14,0)</f>
        <v>1.0183490865081666</v>
      </c>
      <c r="U97" s="200">
        <f>VLOOKUP($A97,$DA:$EN,37,0)</f>
        <v>809.1323803321643</v>
      </c>
      <c r="V97" s="201">
        <f>V96/5</f>
        <v>2178</v>
      </c>
      <c r="W97" s="202">
        <v>0</v>
      </c>
      <c r="X97" s="492">
        <f>T97*U97*V97*365*W97</f>
        <v>0</v>
      </c>
      <c r="Y97" s="462">
        <f>VLOOKUP($A97,$DA:$EN,15,0)</f>
        <v>1.0269654865081665</v>
      </c>
      <c r="Z97" s="200">
        <f>VLOOKUP($A97,$DA:$EN,37,0)</f>
        <v>809.1323803321643</v>
      </c>
      <c r="AA97" s="201">
        <f>AA96/5</f>
        <v>2178</v>
      </c>
      <c r="AB97" s="202">
        <v>0</v>
      </c>
      <c r="AC97" s="492">
        <f>Y97*Z97*AA97*365*AB97</f>
        <v>0</v>
      </c>
      <c r="AD97" s="462">
        <f>VLOOKUP($A97,$DA:$EN,16,0)</f>
        <v>1.0355818865081665</v>
      </c>
      <c r="AE97" s="200">
        <f>VLOOKUP($A97,$DA:$EN,37,0)</f>
        <v>809.1323803321643</v>
      </c>
      <c r="AF97" s="201">
        <f>AF96/5</f>
        <v>2178</v>
      </c>
      <c r="AG97" s="202">
        <v>0</v>
      </c>
      <c r="AH97" s="492">
        <f>AD97*AE97*AF97*365*AG97</f>
        <v>0</v>
      </c>
      <c r="AI97" s="462">
        <f>VLOOKUP($A97,$DA:$EN,14,0)</f>
        <v>1.0183490865081666</v>
      </c>
      <c r="AJ97" s="200">
        <f>VLOOKUP($A97,$DA:$EN,37,0)</f>
        <v>809.1323803321643</v>
      </c>
      <c r="AK97" s="201">
        <f>AK96/5</f>
        <v>2178</v>
      </c>
      <c r="AL97" s="202">
        <v>0</v>
      </c>
      <c r="AM97" s="492">
        <f>AI97*AJ97*AK97*365*AL97</f>
        <v>0</v>
      </c>
      <c r="AN97" s="507">
        <f>VLOOKUP($A97,$DA:$EN,15,0)</f>
        <v>1.0269654865081665</v>
      </c>
      <c r="AO97" s="200">
        <f>VLOOKUP($A97,$DA:$EN,37,0)</f>
        <v>809.1323803321643</v>
      </c>
      <c r="AP97" s="201">
        <f>AP96/5</f>
        <v>2178</v>
      </c>
      <c r="AQ97" s="202">
        <v>0</v>
      </c>
      <c r="AR97" s="492">
        <f>AN97*AO97*AP97*365*AQ97</f>
        <v>0</v>
      </c>
      <c r="AS97" s="462">
        <f>VLOOKUP($A97,$DA:$EN,16,0)</f>
        <v>1.0355818865081665</v>
      </c>
      <c r="AT97" s="200">
        <f>VLOOKUP($A97,$DA:$EN,37,0)</f>
        <v>809.1323803321643</v>
      </c>
      <c r="AU97" s="201">
        <f>AU96/5</f>
        <v>2178</v>
      </c>
      <c r="AV97" s="202">
        <v>0</v>
      </c>
      <c r="AW97" s="492">
        <f>AS97*AT97*AU97*365*AV97</f>
        <v>0</v>
      </c>
      <c r="AX97" s="462">
        <f>VLOOKUP($A97,$DA:$EN,14,0)</f>
        <v>1.0183490865081666</v>
      </c>
      <c r="AY97" s="200">
        <f>VLOOKUP($A97,$DA:$EN,37,0)</f>
        <v>809.1323803321643</v>
      </c>
      <c r="AZ97" s="201">
        <f>AZ96/5</f>
        <v>2178</v>
      </c>
      <c r="BA97" s="202">
        <v>0</v>
      </c>
      <c r="BB97" s="492">
        <f>AX97*AY97*AZ97*365*BA97</f>
        <v>0</v>
      </c>
      <c r="BC97" s="494">
        <f>VLOOKUP($A97,$DA:$EN,15,0)</f>
        <v>1.0269654865081665</v>
      </c>
      <c r="BD97" s="200">
        <f>VLOOKUP($A97,$DA:$EN,37,0)</f>
        <v>809.1323803321643</v>
      </c>
      <c r="BE97" s="201">
        <f>BE96/5</f>
        <v>2178</v>
      </c>
      <c r="BF97" s="202">
        <v>0</v>
      </c>
      <c r="BG97" s="492">
        <f>BC97*BD97*BE97*365*BF97</f>
        <v>0</v>
      </c>
      <c r="BH97" s="462">
        <f>VLOOKUP($A97,$DA:$EN,16,0)</f>
        <v>1.0355818865081665</v>
      </c>
      <c r="BI97" s="200">
        <f>VLOOKUP($A97,$DA:$EN,37,0)</f>
        <v>809.1323803321643</v>
      </c>
      <c r="BJ97" s="201">
        <f>BJ96/5</f>
        <v>2178</v>
      </c>
      <c r="BK97" s="202">
        <v>0</v>
      </c>
      <c r="BL97" s="492">
        <f>BH97*BI97*BJ97*365*BK97</f>
        <v>0</v>
      </c>
      <c r="BM97" s="462">
        <f>VLOOKUP($A97,$DA:$EN,14,0)</f>
        <v>1.0183490865081666</v>
      </c>
      <c r="BN97" s="200">
        <f>VLOOKUP($A97,$DA:$EN,37,0)</f>
        <v>809.1323803321643</v>
      </c>
      <c r="BO97" s="201">
        <f>BO96/5</f>
        <v>2178</v>
      </c>
      <c r="BP97" s="202">
        <v>0</v>
      </c>
      <c r="BQ97" s="492">
        <f>BM97*BN97*BO97*365*BP97</f>
        <v>0</v>
      </c>
      <c r="BR97" s="462">
        <f>VLOOKUP($A97,$DA:$EN,15,0)</f>
        <v>1.0269654865081665</v>
      </c>
      <c r="BS97" s="200">
        <f>VLOOKUP($A97,$DA:$EN,37,0)</f>
        <v>809.1323803321643</v>
      </c>
      <c r="BT97" s="201">
        <f>BT96/5</f>
        <v>2178</v>
      </c>
      <c r="BU97" s="202">
        <v>0</v>
      </c>
      <c r="BV97" s="492">
        <f>BR97*BS97*BT97*365*BU97</f>
        <v>0</v>
      </c>
      <c r="BW97" s="462">
        <f>VLOOKUP($A97,$DA:$EN,16,0)</f>
        <v>1.0355818865081665</v>
      </c>
      <c r="BX97" s="200">
        <f>VLOOKUP($A97,$DA:$EN,37,0)</f>
        <v>809.1323803321643</v>
      </c>
      <c r="BY97" s="201">
        <f>BY96/5</f>
        <v>2178</v>
      </c>
      <c r="BZ97" s="202">
        <v>0</v>
      </c>
      <c r="CA97" s="492">
        <f>BW97*BX97*BY97*365*BZ97</f>
        <v>0</v>
      </c>
      <c r="CB97" s="462">
        <f>VLOOKUP($A97,$DA:$EN,14,0)</f>
        <v>1.0183490865081666</v>
      </c>
      <c r="CC97" s="200">
        <f>VLOOKUP($A97,$DA:$EN,37,0)</f>
        <v>809.1323803321643</v>
      </c>
      <c r="CD97" s="201">
        <f>CD96/2</f>
        <v>5445</v>
      </c>
      <c r="CE97" s="204">
        <v>1</v>
      </c>
      <c r="CF97" s="487">
        <f>CB97*CC97*CD97*CE97</f>
        <v>4486566.8549442589</v>
      </c>
      <c r="CG97" s="462">
        <f>VLOOKUP($A97,$DA:$EN,14,0)</f>
        <v>1.0183490865081666</v>
      </c>
      <c r="CH97" s="200">
        <f>VLOOKUP($A97,$DA:$EN,37,0)</f>
        <v>809.1323803321643</v>
      </c>
      <c r="CI97" s="201">
        <f>CI96/2</f>
        <v>5445</v>
      </c>
      <c r="CJ97" s="204">
        <v>1</v>
      </c>
      <c r="CK97" s="487">
        <f>CG97*CH97*CI97*CJ97</f>
        <v>4486566.8549442589</v>
      </c>
      <c r="CL97" s="462">
        <f>VLOOKUP($A97,$DA:$EN,14,0)</f>
        <v>1.0183490865081666</v>
      </c>
      <c r="CM97" s="200">
        <f>VLOOKUP($A97,$DA:$EN,37,0)</f>
        <v>809.1323803321643</v>
      </c>
      <c r="CN97" s="201">
        <f>CN96/2</f>
        <v>5445</v>
      </c>
      <c r="CO97" s="204">
        <v>1</v>
      </c>
      <c r="CP97" s="487">
        <f>CL97*CM97*CN97*CO97</f>
        <v>4486566.8549442589</v>
      </c>
      <c r="DP97" s="131"/>
      <c r="DQ97" s="131"/>
      <c r="DR97" s="131"/>
      <c r="DS97" s="131"/>
      <c r="DT97" s="131"/>
      <c r="DU97" s="131"/>
      <c r="DV97" s="131"/>
      <c r="DW97" s="131"/>
      <c r="DX97" s="131"/>
      <c r="DY97" s="137"/>
      <c r="DZ97" s="131"/>
      <c r="EA97" s="131"/>
      <c r="EB97" s="236"/>
      <c r="EC97" s="136"/>
      <c r="ED97" s="236"/>
      <c r="EE97" s="131"/>
      <c r="EF97" s="131"/>
      <c r="EG97" s="131"/>
      <c r="EH97" s="131"/>
      <c r="EI97" s="131"/>
      <c r="EJ97" s="131"/>
      <c r="EK97" s="131"/>
    </row>
    <row r="98" spans="1:141" outlineLevel="1" x14ac:dyDescent="0.25">
      <c r="A98" s="174">
        <f>A94</f>
        <v>2031</v>
      </c>
      <c r="B98" s="206" t="str">
        <f t="shared" si="43"/>
        <v>Papildus servisu nodrošināšanai</v>
      </c>
      <c r="C98" s="206" t="str">
        <f t="shared" si="43"/>
        <v>Brīvprātīgās iemaksas (apdrošināšana)</v>
      </c>
      <c r="D98" s="207" t="str">
        <f t="shared" si="42"/>
        <v>Personas brīvprātīgā apdrošināšana</v>
      </c>
      <c r="E98" s="463">
        <f>VLOOKUP($A98,$DA:$EN,7,0)</f>
        <v>1.0352867048233971</v>
      </c>
      <c r="F98" s="208">
        <f>VLOOKUP($A94,$DA:$EN,6,0)</f>
        <v>1774</v>
      </c>
      <c r="G98" s="209">
        <f>0.02*(VLOOKUP($A94,$DA:$EN,24,0)+VLOOKUP($A94,$DA:$EN,26,0))</f>
        <v>26702.752000000004</v>
      </c>
      <c r="H98" s="1125">
        <f>H88</f>
        <v>2E-3</v>
      </c>
      <c r="I98" s="210">
        <f>H98*G98*F98*12</f>
        <v>1136896.3691520002</v>
      </c>
      <c r="J98" s="468">
        <f>VLOOKUP($A98,$DA:$EN,10,0)</f>
        <v>1.0518567048233971</v>
      </c>
      <c r="K98" s="208">
        <f>VLOOKUP($A94,$DA:$EN,9,0)</f>
        <v>1979</v>
      </c>
      <c r="L98" s="209">
        <f>0.02*(VLOOKUP($A94,$DA:$EN,24,0)+VLOOKUP($A94,$DA:$EN,26,0))</f>
        <v>26702.752000000004</v>
      </c>
      <c r="M98" s="1125">
        <f>H98</f>
        <v>2E-3</v>
      </c>
      <c r="N98" s="210">
        <f>M98*L98*K98*12</f>
        <v>1268273.9089920002</v>
      </c>
      <c r="O98" s="502">
        <f>VLOOKUP($A98,$DA:$EN,13,0)</f>
        <v>1.0684267048233971</v>
      </c>
      <c r="P98" s="208">
        <f>VLOOKUP($A94,$DA:$EN,12,0)</f>
        <v>2203</v>
      </c>
      <c r="Q98" s="209">
        <f>0.02*(VLOOKUP($A94,$DA:$EN,24,0)+VLOOKUP($A94,$DA:$EN,26,0))</f>
        <v>26702.752000000004</v>
      </c>
      <c r="R98" s="1125">
        <f>M98</f>
        <v>2E-3</v>
      </c>
      <c r="S98" s="211">
        <f>R98*Q98*P98*12</f>
        <v>1411827.9037440002</v>
      </c>
      <c r="T98" s="463">
        <f>VLOOKUP($A98,$DA:$EN,7,0)</f>
        <v>1.0352867048233971</v>
      </c>
      <c r="U98" s="208">
        <f>VLOOKUP($A94,$DA:$EN,6,0)</f>
        <v>1774</v>
      </c>
      <c r="V98" s="209">
        <f>0.02*(VLOOKUP($A94,$DA:$EN,24,0)+VLOOKUP($A94,$DA:$EN,26,0))</f>
        <v>26702.752000000004</v>
      </c>
      <c r="W98" s="1125">
        <f>R98</f>
        <v>2E-3</v>
      </c>
      <c r="X98" s="211">
        <f>W98*V98*U98*12</f>
        <v>1136896.3691520002</v>
      </c>
      <c r="Y98" s="495">
        <f>VLOOKUP($A98,$DA:$EN,10,0)</f>
        <v>1.0518567048233971</v>
      </c>
      <c r="Z98" s="208">
        <f>VLOOKUP($A94,$DA:$EN,9,0)</f>
        <v>1979</v>
      </c>
      <c r="AA98" s="209">
        <f>0.02*(VLOOKUP($A94,$DA:$EN,24,0)+VLOOKUP($A94,$DA:$EN,26,0))</f>
        <v>26702.752000000004</v>
      </c>
      <c r="AB98" s="1125">
        <f>W98</f>
        <v>2E-3</v>
      </c>
      <c r="AC98" s="210">
        <f>AB98*AA98*Z98*12</f>
        <v>1268273.9089920002</v>
      </c>
      <c r="AD98" s="502">
        <f>VLOOKUP($A98,$DA:$EN,13,0)</f>
        <v>1.0684267048233971</v>
      </c>
      <c r="AE98" s="208">
        <f>VLOOKUP($A94,$DA:$EN,12,0)</f>
        <v>2203</v>
      </c>
      <c r="AF98" s="209">
        <f>0.02*(VLOOKUP($A94,$DA:$EN,24,0)+VLOOKUP($A94,$DA:$EN,26,0))</f>
        <v>26702.752000000004</v>
      </c>
      <c r="AG98" s="1125">
        <f>AB98</f>
        <v>2E-3</v>
      </c>
      <c r="AH98" s="211">
        <f>AG98*AF98*AE98*12</f>
        <v>1411827.9037440002</v>
      </c>
      <c r="AI98" s="463">
        <f>VLOOKUP($A98,$DA:$EN,7,0)</f>
        <v>1.0352867048233971</v>
      </c>
      <c r="AJ98" s="208">
        <f>VLOOKUP($A94,$DA:$EN,6,0)</f>
        <v>1774</v>
      </c>
      <c r="AK98" s="209">
        <f>0.02*(VLOOKUP($A94,$DA:$EN,24,0)+VLOOKUP($A94,$DA:$EN,26,0))</f>
        <v>26702.752000000004</v>
      </c>
      <c r="AL98" s="1125">
        <f>AG98</f>
        <v>2E-3</v>
      </c>
      <c r="AM98" s="211">
        <f>AL98*AK98*AJ98*12</f>
        <v>1136896.3691520002</v>
      </c>
      <c r="AN98" s="495">
        <f>VLOOKUP($A98,$DA:$EN,10,0)</f>
        <v>1.0518567048233971</v>
      </c>
      <c r="AO98" s="208">
        <f>VLOOKUP($A94,$DA:$EN,9,0)</f>
        <v>1979</v>
      </c>
      <c r="AP98" s="209">
        <f>0.02*(VLOOKUP($A94,$DA:$EN,24,0)+VLOOKUP($A94,$DA:$EN,26,0))</f>
        <v>26702.752000000004</v>
      </c>
      <c r="AQ98" s="1125">
        <f>AL98</f>
        <v>2E-3</v>
      </c>
      <c r="AR98" s="210">
        <f>AQ98*AP98*AO98*12</f>
        <v>1268273.9089920002</v>
      </c>
      <c r="AS98" s="502">
        <f>VLOOKUP($A98,$DA:$EN,13,0)</f>
        <v>1.0684267048233971</v>
      </c>
      <c r="AT98" s="208">
        <f>VLOOKUP($A94,$DA:$EN,12,0)</f>
        <v>2203</v>
      </c>
      <c r="AU98" s="209">
        <f>0.02*(VLOOKUP($A94,$DA:$EN,24,0)+VLOOKUP($A94,$DA:$EN,26,0))</f>
        <v>26702.752000000004</v>
      </c>
      <c r="AV98" s="1125">
        <f>AQ98</f>
        <v>2E-3</v>
      </c>
      <c r="AW98" s="211">
        <f>AV98*AU98*AT98*12</f>
        <v>1411827.9037440002</v>
      </c>
      <c r="AX98" s="463">
        <f>VLOOKUP($A98,$DA:$EN,7,0)</f>
        <v>1.0352867048233971</v>
      </c>
      <c r="AY98" s="208">
        <f>VLOOKUP($A94,$DA:$EN,6,0)</f>
        <v>1774</v>
      </c>
      <c r="AZ98" s="209">
        <f>0.02*(VLOOKUP($A94,$DA:$EN,24,0)+VLOOKUP($A94,$DA:$EN,26,0))</f>
        <v>26702.752000000004</v>
      </c>
      <c r="BA98" s="1125">
        <f>AV98</f>
        <v>2E-3</v>
      </c>
      <c r="BB98" s="210">
        <f>BA98*AZ98*AY98*12</f>
        <v>1136896.3691520002</v>
      </c>
      <c r="BC98" s="502">
        <f>VLOOKUP($A98,$DA:$EN,10,0)</f>
        <v>1.0518567048233971</v>
      </c>
      <c r="BD98" s="208">
        <f>VLOOKUP($A94,$DA:$EN,9,0)</f>
        <v>1979</v>
      </c>
      <c r="BE98" s="209">
        <f>0.02*(VLOOKUP($A94,$DA:$EN,24,0)+VLOOKUP($A94,$DA:$EN,26,0))</f>
        <v>26702.752000000004</v>
      </c>
      <c r="BF98" s="1125">
        <f>BA98</f>
        <v>2E-3</v>
      </c>
      <c r="BG98" s="210">
        <f>BF98*BE98*BD98*12</f>
        <v>1268273.9089920002</v>
      </c>
      <c r="BH98" s="502">
        <f>VLOOKUP($A98,$DA:$EN,13,0)</f>
        <v>1.0684267048233971</v>
      </c>
      <c r="BI98" s="208">
        <f>VLOOKUP($A94,$DA:$EN,12,0)</f>
        <v>2203</v>
      </c>
      <c r="BJ98" s="209">
        <f>0.02*(VLOOKUP($A94,$DA:$EN,24,0)+VLOOKUP($A94,$DA:$EN,26,0))</f>
        <v>26702.752000000004</v>
      </c>
      <c r="BK98" s="1125">
        <f>BF98</f>
        <v>2E-3</v>
      </c>
      <c r="BL98" s="211">
        <f>BK98*BJ98*BI98*12</f>
        <v>1411827.9037440002</v>
      </c>
      <c r="BM98" s="463">
        <f>VLOOKUP($A98,$DA:$EN,7,0)</f>
        <v>1.0352867048233971</v>
      </c>
      <c r="BN98" s="208">
        <f>VLOOKUP($A94,$DA:$EN,6,0)</f>
        <v>1774</v>
      </c>
      <c r="BO98" s="209">
        <f>0.02*(VLOOKUP($A94,$DA:$EN,24,0)+VLOOKUP($A94,$DA:$EN,26,0))</f>
        <v>26702.752000000004</v>
      </c>
      <c r="BP98" s="1125">
        <f>BK98</f>
        <v>2E-3</v>
      </c>
      <c r="BQ98" s="210">
        <f>BP98*BO98*BN98*12</f>
        <v>1136896.3691520002</v>
      </c>
      <c r="BR98" s="502">
        <f>VLOOKUP($A98,$DA:$EN,10,0)</f>
        <v>1.0518567048233971</v>
      </c>
      <c r="BS98" s="208">
        <f>VLOOKUP($A94,$DA:$EN,9,0)</f>
        <v>1979</v>
      </c>
      <c r="BT98" s="209">
        <f>0.02*(VLOOKUP($A94,$DA:$EN,24,0)+VLOOKUP($A94,$DA:$EN,26,0))</f>
        <v>26702.752000000004</v>
      </c>
      <c r="BU98" s="1125">
        <f>BP98</f>
        <v>2E-3</v>
      </c>
      <c r="BV98" s="210">
        <f>BU98*BT98*BS98*12</f>
        <v>1268273.9089920002</v>
      </c>
      <c r="BW98" s="502">
        <f>VLOOKUP($A98,$DA:$EN,13,0)</f>
        <v>1.0684267048233971</v>
      </c>
      <c r="BX98" s="208">
        <f>VLOOKUP($A94,$DA:$EN,12,0)</f>
        <v>2203</v>
      </c>
      <c r="BY98" s="209">
        <f>0.02*(VLOOKUP($A94,$DA:$EN,24,0)+VLOOKUP($A94,$DA:$EN,26,0))</f>
        <v>26702.752000000004</v>
      </c>
      <c r="BZ98" s="1125">
        <f>BU98</f>
        <v>2E-3</v>
      </c>
      <c r="CA98" s="211">
        <f>BZ98*BY98*BX98*12</f>
        <v>1411827.9037440002</v>
      </c>
      <c r="CB98" s="463">
        <f>VLOOKUP($A98,$DA:$EN,7,0)</f>
        <v>1.0352867048233971</v>
      </c>
      <c r="CC98" s="208">
        <f>VLOOKUP($A94,$DA:$EN,6,0)</f>
        <v>1774</v>
      </c>
      <c r="CD98" s="209">
        <f>0.02*(VLOOKUP($A94,$DA:$EN,24,0)+VLOOKUP($A94,$DA:$EN,26,0))</f>
        <v>26702.752000000004</v>
      </c>
      <c r="CE98" s="1125">
        <f>BZ98</f>
        <v>2E-3</v>
      </c>
      <c r="CF98" s="211">
        <f>CE98*CD98*CC98*12</f>
        <v>1136896.3691520002</v>
      </c>
      <c r="CG98" s="495">
        <f>VLOOKUP($A98,$DA:$EN,10,0)</f>
        <v>1.0518567048233971</v>
      </c>
      <c r="CH98" s="208">
        <f>VLOOKUP($A94,$DA:$EN,9,0)</f>
        <v>1979</v>
      </c>
      <c r="CI98" s="209">
        <f>0.02*(VLOOKUP($A94,$DA:$EN,24,0)+VLOOKUP($A94,$DA:$EN,26,0))</f>
        <v>26702.752000000004</v>
      </c>
      <c r="CJ98" s="1125">
        <f>CE98</f>
        <v>2E-3</v>
      </c>
      <c r="CK98" s="210">
        <f>CJ98*CI98*CH98*12</f>
        <v>1268273.9089920002</v>
      </c>
      <c r="CL98" s="502">
        <f>VLOOKUP($A98,$DA:$EN,13,0)</f>
        <v>1.0684267048233971</v>
      </c>
      <c r="CM98" s="208">
        <f>VLOOKUP($A94,$DA:$EN,12,0)</f>
        <v>2203</v>
      </c>
      <c r="CN98" s="209">
        <f>0.02*(VLOOKUP($A94,$DA:$EN,24,0)+VLOOKUP($A94,$DA:$EN,26,0))</f>
        <v>26702.752000000004</v>
      </c>
      <c r="CO98" s="1125">
        <f>CJ98</f>
        <v>2E-3</v>
      </c>
      <c r="CP98" s="211">
        <f>CO98*CN98*CM98*12</f>
        <v>1411827.9037440002</v>
      </c>
      <c r="DP98" s="131"/>
      <c r="DQ98" s="131"/>
      <c r="DR98" s="131"/>
      <c r="DS98" s="131"/>
      <c r="DT98" s="131"/>
      <c r="DU98" s="131"/>
      <c r="DV98" s="131"/>
      <c r="DW98" s="131"/>
      <c r="DX98" s="131"/>
      <c r="DY98" s="137"/>
      <c r="DZ98" s="131"/>
      <c r="EA98" s="131"/>
      <c r="EB98" s="236"/>
      <c r="EC98" s="136"/>
      <c r="ED98" s="236"/>
      <c r="EE98" s="131"/>
      <c r="EF98" s="131"/>
      <c r="EG98" s="131"/>
      <c r="EH98" s="131"/>
      <c r="EI98" s="131"/>
      <c r="EJ98" s="131"/>
      <c r="EK98" s="131"/>
    </row>
    <row r="99" spans="1:141" ht="16.5" outlineLevel="1" thickBot="1" x14ac:dyDescent="0.3">
      <c r="A99" s="174">
        <f>A98</f>
        <v>2031</v>
      </c>
      <c r="B99" s="206" t="str">
        <f t="shared" si="43"/>
        <v>Pakalpojumu nodrošināšanai potenciālas vajadzības gadījumā</v>
      </c>
      <c r="C99" s="206" t="str">
        <f t="shared" si="43"/>
        <v>Tuvinieka ( ģimenes locekļu apdrošināšanas programma) - iespējams ilgtermiņa apdrošināšana ar uzkrājumu (izgudrots produkts)</v>
      </c>
      <c r="D99" s="207" t="str">
        <f t="shared" si="42"/>
        <v>Personas tuvinieka brīvprātīgā apdrošināšana</v>
      </c>
      <c r="E99" s="476">
        <f>VLOOKUP($A99,$DA:$EN,7,0)</f>
        <v>1.0352867048233971</v>
      </c>
      <c r="F99" s="477">
        <f>VLOOKUP($A94,$DA:$EN,5,0)</f>
        <v>2242</v>
      </c>
      <c r="G99" s="478">
        <f>G98/2</f>
        <v>13351.376000000002</v>
      </c>
      <c r="H99" s="471">
        <f>H89</f>
        <v>2E-3</v>
      </c>
      <c r="I99" s="479">
        <f>H99*G99*F99*12</f>
        <v>718410.83980800014</v>
      </c>
      <c r="J99" s="497">
        <f>VLOOKUP($A99,$DA:$EN,10,0)</f>
        <v>1.0518567048233971</v>
      </c>
      <c r="K99" s="469">
        <f>VLOOKUP($A94,$DA:$EN,8,0)</f>
        <v>2502</v>
      </c>
      <c r="L99" s="470">
        <f>L98/2</f>
        <v>13351.376000000002</v>
      </c>
      <c r="M99" s="471">
        <f>H99</f>
        <v>2E-3</v>
      </c>
      <c r="N99" s="479">
        <f>M99*L99*K99*12</f>
        <v>801723.42604800011</v>
      </c>
      <c r="O99" s="503">
        <f>VLOOKUP($A99,$DA:$EN,13,0)</f>
        <v>1.0684267048233971</v>
      </c>
      <c r="P99" s="469">
        <f>VLOOKUP($A94,$DA:$EN,11,0)</f>
        <v>2784</v>
      </c>
      <c r="Q99" s="470">
        <f>Q98/2</f>
        <v>13351.376000000002</v>
      </c>
      <c r="R99" s="471">
        <f>M99</f>
        <v>2E-3</v>
      </c>
      <c r="S99" s="472">
        <f>R99*Q99*P99*12</f>
        <v>892085.5388160001</v>
      </c>
      <c r="T99" s="504">
        <f>VLOOKUP($A99,$DA:$EN,7,0)</f>
        <v>1.0352867048233971</v>
      </c>
      <c r="U99" s="469">
        <f>VLOOKUP($A94,$DA:$EN,5,0)</f>
        <v>2242</v>
      </c>
      <c r="V99" s="470">
        <f>V98/2</f>
        <v>13351.376000000002</v>
      </c>
      <c r="W99" s="471">
        <f>R99</f>
        <v>2E-3</v>
      </c>
      <c r="X99" s="472">
        <f>W99*V99*U99*12</f>
        <v>718410.83980800014</v>
      </c>
      <c r="Y99" s="505">
        <f>VLOOKUP($A99,$DA:$EN,10,0)</f>
        <v>1.0518567048233971</v>
      </c>
      <c r="Z99" s="469">
        <f>VLOOKUP($A94,$DA:$EN,8,0)</f>
        <v>2502</v>
      </c>
      <c r="AA99" s="470">
        <f>AA98/2</f>
        <v>13351.376000000002</v>
      </c>
      <c r="AB99" s="471">
        <f>W99</f>
        <v>2E-3</v>
      </c>
      <c r="AC99" s="479">
        <f>AB99*AA99*Z99*12</f>
        <v>801723.42604800011</v>
      </c>
      <c r="AD99" s="503">
        <f>VLOOKUP($A99,$DA:$EN,13,0)</f>
        <v>1.0684267048233971</v>
      </c>
      <c r="AE99" s="469">
        <f>VLOOKUP($A94,$DA:$EN,11,0)</f>
        <v>2784</v>
      </c>
      <c r="AF99" s="470">
        <f>AF98/2</f>
        <v>13351.376000000002</v>
      </c>
      <c r="AG99" s="471">
        <f>AB99</f>
        <v>2E-3</v>
      </c>
      <c r="AH99" s="472">
        <f>AG99*AF99*AE99*12</f>
        <v>892085.5388160001</v>
      </c>
      <c r="AI99" s="504">
        <f>VLOOKUP($A99,$DA:$EN,7,0)</f>
        <v>1.0352867048233971</v>
      </c>
      <c r="AJ99" s="469">
        <f>VLOOKUP($A94,$DA:$EN,5,0)</f>
        <v>2242</v>
      </c>
      <c r="AK99" s="470">
        <f>AK98/2</f>
        <v>13351.376000000002</v>
      </c>
      <c r="AL99" s="471">
        <f>AG99</f>
        <v>2E-3</v>
      </c>
      <c r="AM99" s="472">
        <f>AL99*AK99*AJ99*12</f>
        <v>718410.83980800014</v>
      </c>
      <c r="AN99" s="495">
        <f>VLOOKUP($A99,$DA:$EN,10,0)</f>
        <v>1.0518567048233971</v>
      </c>
      <c r="AO99" s="208">
        <f>VLOOKUP($A94,$DA:$EN,8,0)</f>
        <v>2502</v>
      </c>
      <c r="AP99" s="209">
        <f>AP98/2</f>
        <v>13351.376000000002</v>
      </c>
      <c r="AQ99" s="471">
        <f>AL99</f>
        <v>2E-3</v>
      </c>
      <c r="AR99" s="479">
        <f>AQ99*AP99*AO99*12</f>
        <v>801723.42604800011</v>
      </c>
      <c r="AS99" s="503">
        <f>VLOOKUP($A99,$DA:$EN,13,0)</f>
        <v>1.0684267048233971</v>
      </c>
      <c r="AT99" s="469">
        <f>VLOOKUP($A94,$DA:$EN,11,0)</f>
        <v>2784</v>
      </c>
      <c r="AU99" s="470">
        <f>AU98/2</f>
        <v>13351.376000000002</v>
      </c>
      <c r="AV99" s="471">
        <f>AQ99</f>
        <v>2E-3</v>
      </c>
      <c r="AW99" s="472">
        <f>AV99*AU99*AT99*12</f>
        <v>892085.5388160001</v>
      </c>
      <c r="AX99" s="463">
        <f>VLOOKUP($A99,$DA:$EN,7,0)</f>
        <v>1.0352867048233971</v>
      </c>
      <c r="AY99" s="208">
        <f>VLOOKUP($A94,$DA:$EN,5,0)</f>
        <v>2242</v>
      </c>
      <c r="AZ99" s="209">
        <f>AZ98/2</f>
        <v>13351.376000000002</v>
      </c>
      <c r="BA99" s="471">
        <f>AV99</f>
        <v>2E-3</v>
      </c>
      <c r="BB99" s="479">
        <f>BA99*AZ99*AY99*12</f>
        <v>718410.83980800014</v>
      </c>
      <c r="BC99" s="502">
        <f>VLOOKUP($A99,$DA:$EN,10,0)</f>
        <v>1.0518567048233971</v>
      </c>
      <c r="BD99" s="208">
        <f>VLOOKUP($A94,$DA:$EN,8,0)</f>
        <v>2502</v>
      </c>
      <c r="BE99" s="209">
        <f>BE98/2</f>
        <v>13351.376000000002</v>
      </c>
      <c r="BF99" s="471">
        <f>BA99</f>
        <v>2E-3</v>
      </c>
      <c r="BG99" s="479">
        <f>BF99*BE99*BD99*12</f>
        <v>801723.42604800011</v>
      </c>
      <c r="BH99" s="503">
        <f>VLOOKUP($A99,$DA:$EN,13,0)</f>
        <v>1.0684267048233971</v>
      </c>
      <c r="BI99" s="469">
        <f>VLOOKUP($A94,$DA:$EN,11,0)</f>
        <v>2784</v>
      </c>
      <c r="BJ99" s="470">
        <f>BJ98/2</f>
        <v>13351.376000000002</v>
      </c>
      <c r="BK99" s="471">
        <f>BF99</f>
        <v>2E-3</v>
      </c>
      <c r="BL99" s="472">
        <f>BK99*BJ99*BI99*12</f>
        <v>892085.5388160001</v>
      </c>
      <c r="BM99" s="504">
        <f>VLOOKUP($A99,$DA:$EN,7,0)</f>
        <v>1.0352867048233971</v>
      </c>
      <c r="BN99" s="469">
        <f>VLOOKUP($A94,$DA:$EN,5,0)</f>
        <v>2242</v>
      </c>
      <c r="BO99" s="470">
        <f>BO98/2</f>
        <v>13351.376000000002</v>
      </c>
      <c r="BP99" s="471">
        <f>BK99</f>
        <v>2E-3</v>
      </c>
      <c r="BQ99" s="479">
        <f>BP99*BO99*BN99*12</f>
        <v>718410.83980800014</v>
      </c>
      <c r="BR99" s="503">
        <f>VLOOKUP($A99,$DA:$EN,10,0)</f>
        <v>1.0518567048233971</v>
      </c>
      <c r="BS99" s="469">
        <f>VLOOKUP($A94,$DA:$EN,8,0)</f>
        <v>2502</v>
      </c>
      <c r="BT99" s="470">
        <f>BT98/2</f>
        <v>13351.376000000002</v>
      </c>
      <c r="BU99" s="471">
        <f>BP99</f>
        <v>2E-3</v>
      </c>
      <c r="BV99" s="479">
        <f>BU99*BT99*BS99*12</f>
        <v>801723.42604800011</v>
      </c>
      <c r="BW99" s="503">
        <f>VLOOKUP($A99,$DA:$EN,13,0)</f>
        <v>1.0684267048233971</v>
      </c>
      <c r="BX99" s="469">
        <f>VLOOKUP($A94,$DA:$EN,11,0)</f>
        <v>2784</v>
      </c>
      <c r="BY99" s="470">
        <f>BY98/2</f>
        <v>13351.376000000002</v>
      </c>
      <c r="BZ99" s="471">
        <f>BU99</f>
        <v>2E-3</v>
      </c>
      <c r="CA99" s="472">
        <f>BZ99*BY99*BX99*12</f>
        <v>892085.5388160001</v>
      </c>
      <c r="CB99" s="504">
        <f>VLOOKUP($A99,$DA:$EN,7,0)</f>
        <v>1.0352867048233971</v>
      </c>
      <c r="CC99" s="469">
        <f>VLOOKUP($A94,$DA:$EN,5,0)</f>
        <v>2242</v>
      </c>
      <c r="CD99" s="470">
        <f>CD98/2</f>
        <v>13351.376000000002</v>
      </c>
      <c r="CE99" s="471">
        <f>BZ99</f>
        <v>2E-3</v>
      </c>
      <c r="CF99" s="472">
        <f>CE99*CD99*CC99*12</f>
        <v>718410.83980800014</v>
      </c>
      <c r="CG99" s="505">
        <f>VLOOKUP($A99,$DA:$EN,10,0)</f>
        <v>1.0518567048233971</v>
      </c>
      <c r="CH99" s="469">
        <f>VLOOKUP($A94,$DA:$EN,8,0)</f>
        <v>2502</v>
      </c>
      <c r="CI99" s="470">
        <f>CI98/2</f>
        <v>13351.376000000002</v>
      </c>
      <c r="CJ99" s="471">
        <f>CE99</f>
        <v>2E-3</v>
      </c>
      <c r="CK99" s="479">
        <f>CJ99*CI99*CH99*12</f>
        <v>801723.42604800011</v>
      </c>
      <c r="CL99" s="503">
        <f>VLOOKUP($A99,$DA:$EN,13,0)</f>
        <v>1.0684267048233971</v>
      </c>
      <c r="CM99" s="469">
        <f>VLOOKUP($A94,$DA:$EN,11,0)</f>
        <v>2784</v>
      </c>
      <c r="CN99" s="470">
        <f>CN98/2</f>
        <v>13351.376000000002</v>
      </c>
      <c r="CO99" s="471">
        <f>CJ99</f>
        <v>2E-3</v>
      </c>
      <c r="CP99" s="472">
        <f>CO99*CN99*CM99*12</f>
        <v>892085.5388160001</v>
      </c>
      <c r="DP99" s="136"/>
      <c r="DQ99" s="136"/>
      <c r="DR99" s="136"/>
      <c r="DS99" s="136"/>
      <c r="DT99" s="136"/>
      <c r="DU99" s="131"/>
      <c r="DV99" s="131"/>
      <c r="DW99" s="131"/>
      <c r="DX99" s="131"/>
      <c r="DY99" s="137"/>
      <c r="DZ99" s="131"/>
      <c r="EA99" s="131"/>
      <c r="EB99" s="236"/>
      <c r="ED99" s="236"/>
      <c r="EE99" s="131"/>
      <c r="EF99" s="131"/>
      <c r="EG99" s="131"/>
      <c r="EH99" s="131"/>
      <c r="EI99" s="131"/>
      <c r="EJ99" s="131"/>
      <c r="EK99" s="131"/>
    </row>
    <row r="100" spans="1:141" ht="18.75" x14ac:dyDescent="0.25">
      <c r="A100" s="164">
        <f>A90+1</f>
        <v>2032</v>
      </c>
      <c r="B100" s="165"/>
      <c r="C100" s="166"/>
      <c r="D100" s="166" t="str">
        <f t="shared" si="42"/>
        <v>KOPĒJIE IEŅĒMUMI</v>
      </c>
      <c r="E100" s="473"/>
      <c r="F100" s="166"/>
      <c r="G100" s="474"/>
      <c r="H100" s="475"/>
      <c r="I100" s="490">
        <f>IF($D$5=$EL$8,VLOOKUP($A100,$DA:$EL,38,0),IF($D$5=$EM$8,VLOOKUP($A100,$DA:$EM,39,0),VLOOKUP($A100,$DA:$EN,40,0)))</f>
        <v>407585635.39024627</v>
      </c>
      <c r="J100" s="473"/>
      <c r="K100" s="166"/>
      <c r="L100" s="474"/>
      <c r="M100" s="475"/>
      <c r="N100" s="490">
        <f>IF($D$5=$EL$8,VLOOKUP($A100,$DA:$EL,38,0),IF($D$5=$EM$8,VLOOKUP($A100,$DA:$EM,39,0),VLOOKUP($A100,$DA:$EN,40,0)))</f>
        <v>407585635.39024627</v>
      </c>
      <c r="O100" s="473"/>
      <c r="P100" s="166"/>
      <c r="Q100" s="474"/>
      <c r="R100" s="475"/>
      <c r="S100" s="490">
        <f>IF($D$5=$EL$8,VLOOKUP($A100,$DA:$EL,38,0),IF($D$5=$EM$8,VLOOKUP($A100,$DA:$EM,39,0),VLOOKUP($A100,$DA:$EN,40,0)))</f>
        <v>407585635.39024627</v>
      </c>
      <c r="T100" s="473"/>
      <c r="U100" s="166"/>
      <c r="V100" s="474"/>
      <c r="W100" s="475"/>
      <c r="X100" s="490">
        <f>IF($D$5=$EL$8,VLOOKUP($A100,$DA:$EL,38,0),IF($D$5=$EM$8,VLOOKUP($A100,$DA:$EM,39,0),VLOOKUP($A100,$DA:$EN,40,0)))</f>
        <v>407585635.39024627</v>
      </c>
      <c r="Y100" s="473"/>
      <c r="Z100" s="166"/>
      <c r="AA100" s="474"/>
      <c r="AB100" s="475"/>
      <c r="AC100" s="490">
        <f>IF($D$5=$EL$8,VLOOKUP($A100,$DA:$EL,38,0),IF($D$5=$EM$8,VLOOKUP($A100,$DA:$EM,39,0),VLOOKUP($A100,$DA:$EN,40,0)))</f>
        <v>407585635.39024627</v>
      </c>
      <c r="AD100" s="473"/>
      <c r="AE100" s="166"/>
      <c r="AF100" s="474"/>
      <c r="AG100" s="475"/>
      <c r="AH100" s="490">
        <f>IF($D$5=$EL$8,VLOOKUP($A100,$DA:$EL,38,0),IF($D$5=$EM$8,VLOOKUP($A100,$DA:$EM,39,0),VLOOKUP($A100,$DA:$EN,40,0)))</f>
        <v>407585635.39024627</v>
      </c>
      <c r="AI100" s="473"/>
      <c r="AJ100" s="166"/>
      <c r="AK100" s="474"/>
      <c r="AL100" s="475"/>
      <c r="AM100" s="490">
        <f>IF($D$5=$EL$8,VLOOKUP($A100,$DA:$EL,38,0),IF($D$5=$EM$8,VLOOKUP($A100,$DA:$EM,39,0),VLOOKUP($A100,$DA:$EN,40,0)))</f>
        <v>407585635.39024627</v>
      </c>
      <c r="AN100" s="508"/>
      <c r="AO100" s="168"/>
      <c r="AP100" s="169"/>
      <c r="AQ100" s="170"/>
      <c r="AR100" s="490">
        <f>IF($D$5=$EL$8,VLOOKUP($A100,$DA:$EL,38,0),IF($D$5=$EM$8,VLOOKUP($A100,$DA:$EM,39,0),VLOOKUP($A100,$DA:$EN,40,0)))</f>
        <v>407585635.39024627</v>
      </c>
      <c r="AS100" s="473"/>
      <c r="AT100" s="166"/>
      <c r="AU100" s="474"/>
      <c r="AV100" s="475"/>
      <c r="AW100" s="490">
        <f>IF($D$5=$EL$8,VLOOKUP($A100,$DA:$EL,38,0),IF($D$5=$EM$8,VLOOKUP($A100,$DA:$EM,39,0),VLOOKUP($A100,$DA:$EN,40,0)))</f>
        <v>407585635.39024627</v>
      </c>
      <c r="AX100" s="167"/>
      <c r="AY100" s="168"/>
      <c r="AZ100" s="169"/>
      <c r="BA100" s="170"/>
      <c r="BB100" s="490">
        <f>IF($D$5=$EL$8,VLOOKUP($A100,$DA:$EL,38,0),IF($D$5=$EM$8,VLOOKUP($A100,$DA:$EM,39,0),VLOOKUP($A100,$DA:$EN,40,0)))</f>
        <v>407585635.39024627</v>
      </c>
      <c r="BC100" s="169"/>
      <c r="BD100" s="168"/>
      <c r="BE100" s="169"/>
      <c r="BF100" s="170"/>
      <c r="BG100" s="490">
        <f>IF($D$5=$EL$8,VLOOKUP($A100,$DA:$EL,38,0),IF($D$5=$EM$8,VLOOKUP($A100,$DA:$EM,39,0),VLOOKUP($A100,$DA:$EN,40,0)))</f>
        <v>407585635.39024627</v>
      </c>
      <c r="BH100" s="473"/>
      <c r="BI100" s="166"/>
      <c r="BJ100" s="474"/>
      <c r="BK100" s="475"/>
      <c r="BL100" s="490">
        <f>IF($D$5=$EL$8,VLOOKUP($A100,$DA:$EL,38,0),IF($D$5=$EM$8,VLOOKUP($A100,$DA:$EM,39,0),VLOOKUP($A100,$DA:$EN,40,0)))</f>
        <v>407585635.39024627</v>
      </c>
      <c r="BM100" s="473"/>
      <c r="BN100" s="166"/>
      <c r="BO100" s="474"/>
      <c r="BP100" s="475"/>
      <c r="BQ100" s="490">
        <f>IF($D$5=$EL$8,VLOOKUP($A100,$DA:$EL,38,0),IF($D$5=$EM$8,VLOOKUP($A100,$DA:$EM,39,0),VLOOKUP($A100,$DA:$EN,40,0)))</f>
        <v>407585635.39024627</v>
      </c>
      <c r="BR100" s="473"/>
      <c r="BS100" s="166"/>
      <c r="BT100" s="474"/>
      <c r="BU100" s="475"/>
      <c r="BV100" s="490">
        <f>IF($D$5=$EL$8,VLOOKUP($A100,$DA:$EL,38,0),IF($D$5=$EM$8,VLOOKUP($A100,$DA:$EM,39,0),VLOOKUP($A100,$DA:$EN,40,0)))</f>
        <v>407585635.39024627</v>
      </c>
      <c r="BW100" s="473"/>
      <c r="BX100" s="166"/>
      <c r="BY100" s="474"/>
      <c r="BZ100" s="475"/>
      <c r="CA100" s="490">
        <f>IF($D$5=$EL$8,VLOOKUP($A100,$DA:$EL,38,0),IF($D$5=$EM$8,VLOOKUP($A100,$DA:$EM,39,0),VLOOKUP($A100,$DA:$EN,40,0)))</f>
        <v>407585635.39024627</v>
      </c>
      <c r="CB100" s="473"/>
      <c r="CC100" s="166"/>
      <c r="CD100" s="474"/>
      <c r="CE100" s="475"/>
      <c r="CF100" s="484">
        <f>IF($D$5=$EL$8,VLOOKUP($A100,$DA:$EL,38,0),IF($D$5=$EM$8,VLOOKUP($A100,$DA:$EM,39,0),VLOOKUP($A100,$DA:$EN,40,0)))+CF107</f>
        <v>412140245.55104643</v>
      </c>
      <c r="CG100" s="473"/>
      <c r="CH100" s="166"/>
      <c r="CI100" s="474"/>
      <c r="CJ100" s="475"/>
      <c r="CK100" s="484">
        <f>IF($D$5=$EL$8,VLOOKUP($A100,$DA:$EL,38,0),IF($D$5=$EM$8,VLOOKUP($A100,$DA:$EM,39,0),VLOOKUP($A100,$DA:$EN,40,0)))+CK107</f>
        <v>412140245.55104643</v>
      </c>
      <c r="CL100" s="473"/>
      <c r="CM100" s="166"/>
      <c r="CN100" s="474"/>
      <c r="CO100" s="475"/>
      <c r="CP100" s="484">
        <f>IF($D$5=$EL$8,VLOOKUP($A100,$DA:$EL,38,0),IF($D$5=$EM$8,VLOOKUP($A100,$DA:$EM,39,0),VLOOKUP($A100,$DA:$EN,40,0)))+CP107</f>
        <v>412140245.55104643</v>
      </c>
      <c r="DP100" s="136"/>
      <c r="DQ100" s="136"/>
      <c r="DR100" s="136"/>
      <c r="DS100" s="136"/>
      <c r="DT100" s="136"/>
      <c r="DU100" s="131"/>
      <c r="DV100" s="131"/>
      <c r="DW100" s="131"/>
      <c r="DX100" s="131"/>
      <c r="DY100" s="137"/>
      <c r="DZ100" s="131"/>
      <c r="EA100" s="131"/>
      <c r="EB100" s="236"/>
      <c r="ED100" s="236"/>
      <c r="EE100" s="131"/>
      <c r="EF100" s="131"/>
      <c r="EG100" s="131"/>
      <c r="EH100" s="131"/>
      <c r="EI100" s="131"/>
      <c r="EJ100" s="131"/>
      <c r="EK100" s="131"/>
    </row>
    <row r="101" spans="1:141" outlineLevel="1" x14ac:dyDescent="0.25">
      <c r="A101" s="174">
        <f>A100</f>
        <v>2032</v>
      </c>
      <c r="B101" s="175" t="str">
        <f t="shared" ref="B101:C109" si="45">B91</f>
        <v>Finansējums valsts sociāli neaizsargātām iedzīvotāju kategorijām</v>
      </c>
      <c r="C101" s="175" t="str">
        <f t="shared" si="45"/>
        <v>no VID administrētās Valsts pamatbudžeta daļas</v>
      </c>
      <c r="D101" s="176" t="str">
        <f t="shared" si="42"/>
        <v>Valsts pamatbudžets</v>
      </c>
      <c r="E101" s="461">
        <f>VLOOKUP($A101,$DA:$EN,14,0)</f>
        <v>1.018103691598004</v>
      </c>
      <c r="F101" s="177">
        <f>F91*E101</f>
        <v>8313696371.1770411</v>
      </c>
      <c r="G101" s="178">
        <v>1</v>
      </c>
      <c r="H101" s="488">
        <f>I101/F101</f>
        <v>2.242706769576432E-2</v>
      </c>
      <c r="I101" s="491">
        <f>I100-I102-I103-I104-I105-I106-I107</f>
        <v>186451831.31841767</v>
      </c>
      <c r="J101" s="461">
        <f>VLOOKUP($A101,$DA:$EN,15,0)</f>
        <v>1.027105931598004</v>
      </c>
      <c r="K101" s="177">
        <f>K91*J101</f>
        <v>8885939403.8775539</v>
      </c>
      <c r="L101" s="178">
        <v>1</v>
      </c>
      <c r="M101" s="488">
        <f>N101/K101</f>
        <v>1.9154662018405863E-2</v>
      </c>
      <c r="N101" s="491">
        <f>N100-N102-N103-N104-N105-N106-N107</f>
        <v>170207165.99730942</v>
      </c>
      <c r="O101" s="461">
        <f>VLOOKUP($A101,$DA:$EN,16,0)</f>
        <v>1.0361081715980041</v>
      </c>
      <c r="P101" s="177">
        <f>P91*O101</f>
        <v>9492265247.8579273</v>
      </c>
      <c r="Q101" s="178">
        <v>1</v>
      </c>
      <c r="R101" s="488">
        <f>S101/P101</f>
        <v>1.6015540847973055E-2</v>
      </c>
      <c r="S101" s="491">
        <f>S100-S102-S103-S104-S105-S106-S107</f>
        <v>152023761.81686372</v>
      </c>
      <c r="T101" s="461">
        <f>VLOOKUP($A101,$DA:$EN,14,0)</f>
        <v>1.018103691598004</v>
      </c>
      <c r="U101" s="177">
        <f>U91*T101</f>
        <v>8313696371.1770411</v>
      </c>
      <c r="V101" s="178">
        <v>1</v>
      </c>
      <c r="W101" s="480">
        <f>X101/U101</f>
        <v>1.5526698197232519E-2</v>
      </c>
      <c r="X101" s="485">
        <f>X91/X90*X100</f>
        <v>129084254.4586931</v>
      </c>
      <c r="Y101" s="461">
        <f>VLOOKUP($A101,$DA:$EN,15,0)</f>
        <v>1.027105931598004</v>
      </c>
      <c r="Z101" s="177">
        <f>Z91*Y101</f>
        <v>8885939403.8775539</v>
      </c>
      <c r="AA101" s="178">
        <v>1</v>
      </c>
      <c r="AB101" s="480">
        <f>AC101/Z101</f>
        <v>1.4526798866348858E-2</v>
      </c>
      <c r="AC101" s="485">
        <f>AC91/AC90*AC100</f>
        <v>129084254.4586931</v>
      </c>
      <c r="AD101" s="461">
        <f>VLOOKUP($A101,$DA:$EN,16,0)</f>
        <v>1.0361081715980041</v>
      </c>
      <c r="AE101" s="177">
        <f>AE91*AD101</f>
        <v>9492265247.8579273</v>
      </c>
      <c r="AF101" s="178">
        <v>1</v>
      </c>
      <c r="AG101" s="480">
        <f>AH101/AE101</f>
        <v>1.359888826197971E-2</v>
      </c>
      <c r="AH101" s="485">
        <f>AH91/AH90*AH100</f>
        <v>129084254.4586931</v>
      </c>
      <c r="AI101" s="461">
        <f>VLOOKUP($A101,$DA:$EN,14,0)</f>
        <v>1.018103691598004</v>
      </c>
      <c r="AJ101" s="177">
        <f>AJ91*AI101</f>
        <v>8313696371.1770411</v>
      </c>
      <c r="AK101" s="178">
        <v>1</v>
      </c>
      <c r="AL101" s="480">
        <f>AM101/AJ101</f>
        <v>0</v>
      </c>
      <c r="AM101" s="485">
        <f>AM91*AI101</f>
        <v>0</v>
      </c>
      <c r="AN101" s="506">
        <f>VLOOKUP($A101,$DA:$EN,15,0)</f>
        <v>1.027105931598004</v>
      </c>
      <c r="AO101" s="177">
        <f>AO91*AN101</f>
        <v>8885939403.8775539</v>
      </c>
      <c r="AP101" s="178">
        <v>1</v>
      </c>
      <c r="AQ101" s="480">
        <f>AR101/AO101</f>
        <v>0</v>
      </c>
      <c r="AR101" s="485">
        <f>AR91*AN101</f>
        <v>0</v>
      </c>
      <c r="AS101" s="461">
        <f>VLOOKUP($A101,$DA:$EN,16,0)</f>
        <v>1.0361081715980041</v>
      </c>
      <c r="AT101" s="177">
        <f>AT91*AS101</f>
        <v>9492265247.8579273</v>
      </c>
      <c r="AU101" s="178">
        <v>1</v>
      </c>
      <c r="AV101" s="480">
        <f>AW101/AT101</f>
        <v>0</v>
      </c>
      <c r="AW101" s="485">
        <f>AW91*AS101</f>
        <v>0</v>
      </c>
      <c r="AX101" s="461">
        <f>VLOOKUP($A101,$DA:$EN,14,0)</f>
        <v>1.018103691598004</v>
      </c>
      <c r="AY101" s="177">
        <f>AY91*AX101</f>
        <v>8313696371.1770411</v>
      </c>
      <c r="AZ101" s="178">
        <v>1</v>
      </c>
      <c r="BA101" s="488">
        <f>BB101/AY101</f>
        <v>1.8807100606961988E-2</v>
      </c>
      <c r="BB101" s="491">
        <f>BB100-BB102-BB103-BB104-BB105-BB106-BB107</f>
        <v>156356524.06846142</v>
      </c>
      <c r="BC101" s="493">
        <f>VLOOKUP($A101,$DA:$EN,15,0)</f>
        <v>1.027105931598004</v>
      </c>
      <c r="BD101" s="177">
        <f>BD91*BC101</f>
        <v>8885939403.8775539</v>
      </c>
      <c r="BE101" s="178">
        <v>1</v>
      </c>
      <c r="BF101" s="488">
        <f>BG101/BD101</f>
        <v>1.5251016264977818E-2</v>
      </c>
      <c r="BG101" s="491">
        <f>BG100-BG102-BG103-BG104-BG105-BG106-BG107</f>
        <v>135519606.37814388</v>
      </c>
      <c r="BH101" s="461">
        <f>VLOOKUP($A101,$DA:$EN,16,0)</f>
        <v>1.0361081715980041</v>
      </c>
      <c r="BI101" s="177">
        <f>BI91*BH101</f>
        <v>9492265247.8579273</v>
      </c>
      <c r="BJ101" s="178">
        <v>1</v>
      </c>
      <c r="BK101" s="488">
        <f>BL101/BI101</f>
        <v>1.1813056246214759E-2</v>
      </c>
      <c r="BL101" s="491">
        <f>BL100-BL102-BL103-BL104-BL105-BL106-BL107</f>
        <v>112132663.27693538</v>
      </c>
      <c r="BM101" s="461">
        <f>VLOOKUP($A101,$DA:$EN,14,0)</f>
        <v>1.018103691598004</v>
      </c>
      <c r="BN101" s="177">
        <f>BN91*BM101</f>
        <v>8313696371.1770411</v>
      </c>
      <c r="BO101" s="178">
        <v>1</v>
      </c>
      <c r="BP101" s="488">
        <f>BQ101/BN101</f>
        <v>1.1620373106860904E-2</v>
      </c>
      <c r="BQ101" s="491">
        <f>(BQ100-BQ104-BQ105-BQ106-BQ107)/3</f>
        <v>96608253.730232775</v>
      </c>
      <c r="BR101" s="461">
        <f>VLOOKUP($A101,$DA:$EN,15,0)</f>
        <v>1.027105931598004</v>
      </c>
      <c r="BS101" s="177">
        <f>BS91*BR101</f>
        <v>8885939403.8775539</v>
      </c>
      <c r="BT101" s="178">
        <v>1</v>
      </c>
      <c r="BU101" s="488">
        <f>BV101/BS101</f>
        <v>1.0262658920459144E-2</v>
      </c>
      <c r="BV101" s="491">
        <f>(BV100-BV104-BV105-BV106-BV107)/3</f>
        <v>91193365.289863393</v>
      </c>
      <c r="BW101" s="461">
        <f>VLOOKUP($A101,$DA:$EN,16,0)</f>
        <v>1.0361081715980041</v>
      </c>
      <c r="BX101" s="177">
        <f>BX91*BW101</f>
        <v>9492265247.8579273</v>
      </c>
      <c r="BY101" s="178">
        <v>1</v>
      </c>
      <c r="BZ101" s="488">
        <f>CA101/BX101</f>
        <v>8.9685895136842591E-3</v>
      </c>
      <c r="CA101" s="491">
        <f>(CA100-CA104-CA105-CA106-CA107)/3</f>
        <v>85132230.563048124</v>
      </c>
      <c r="CB101" s="461">
        <f>VLOOKUP($A101,$DA:$EN,14,0)</f>
        <v>1.018103691598004</v>
      </c>
      <c r="CC101" s="177">
        <f>CC91*CB101</f>
        <v>8313696371.1770411</v>
      </c>
      <c r="CD101" s="178">
        <v>1</v>
      </c>
      <c r="CE101" s="480">
        <f>CF101/CC101</f>
        <v>9.9815807105414298E-3</v>
      </c>
      <c r="CF101" s="485">
        <f>CF91*CB101</f>
        <v>82983831.33183904</v>
      </c>
      <c r="CG101" s="461">
        <f>VLOOKUP($A101,$DA:$EN,15,0)</f>
        <v>1.027105931598004</v>
      </c>
      <c r="CH101" s="177">
        <f>CH91*CG101</f>
        <v>8885939403.8775539</v>
      </c>
      <c r="CI101" s="178">
        <v>1</v>
      </c>
      <c r="CJ101" s="480">
        <f>CK101/CH101</f>
        <v>9.9815807105414281E-3</v>
      </c>
      <c r="CK101" s="485">
        <f>CK91*CG101</f>
        <v>88695721.348784193</v>
      </c>
      <c r="CL101" s="461">
        <f>VLOOKUP($A101,$DA:$EN,16,0)</f>
        <v>1.0361081715980041</v>
      </c>
      <c r="CM101" s="177">
        <f>CM91*CL101</f>
        <v>9492265247.8579273</v>
      </c>
      <c r="CN101" s="178">
        <v>1</v>
      </c>
      <c r="CO101" s="480">
        <f>CP101/CM101</f>
        <v>9.9815807105414246E-3</v>
      </c>
      <c r="CP101" s="485">
        <f>CP91*CL101</f>
        <v>94747811.697361395</v>
      </c>
      <c r="DP101" s="136"/>
      <c r="DQ101" s="136"/>
      <c r="DR101" s="136"/>
      <c r="DS101" s="136"/>
      <c r="DT101" s="136"/>
      <c r="DU101" s="131"/>
      <c r="DV101" s="131"/>
      <c r="DW101" s="131"/>
      <c r="DX101" s="131"/>
      <c r="DY101" s="137"/>
      <c r="DZ101" s="131"/>
      <c r="EA101" s="131"/>
      <c r="EB101" s="236"/>
      <c r="ED101" s="236"/>
      <c r="EE101" s="131"/>
      <c r="EF101" s="131"/>
      <c r="EG101" s="131"/>
      <c r="EH101" s="131"/>
      <c r="EI101" s="131"/>
      <c r="EJ101" s="131"/>
      <c r="EK101" s="131"/>
    </row>
    <row r="102" spans="1:141" ht="31.5" outlineLevel="1" x14ac:dyDescent="0.25">
      <c r="A102" s="174">
        <f>A101</f>
        <v>2032</v>
      </c>
      <c r="B102" s="175" t="str">
        <f t="shared" si="45"/>
        <v>Iedzīvotāju solidaritātes maksājums ISA sistēmas nodrošināšanai un pašvaldību trūcīgo personu finansējuma kompensēšanai</v>
      </c>
      <c r="C102" s="175" t="str">
        <f t="shared" si="45"/>
        <v>no VID administrētās Pašvaldības budžeta daļa</v>
      </c>
      <c r="D102" s="176" t="str">
        <f t="shared" si="42"/>
        <v>Pašvaldību budžets</v>
      </c>
      <c r="E102" s="461">
        <f>VLOOKUP($A102,$DA:$EN,17,0)</f>
        <v>1.018103691598004</v>
      </c>
      <c r="F102" s="177">
        <f>F92*E102</f>
        <v>2941582688.5001388</v>
      </c>
      <c r="G102" s="178">
        <v>1</v>
      </c>
      <c r="H102" s="481">
        <f>I102/F102</f>
        <v>3.5141942559156397E-2</v>
      </c>
      <c r="I102" s="485">
        <f>I92/I90*I100</f>
        <v>103372929.87228072</v>
      </c>
      <c r="J102" s="461">
        <f>VLOOKUP($A102,$DA:$EN,18,0)</f>
        <v>1.027105931598004</v>
      </c>
      <c r="K102" s="177">
        <f>K92*J102</f>
        <v>3144055827.2164526</v>
      </c>
      <c r="L102" s="178">
        <v>1</v>
      </c>
      <c r="M102" s="481">
        <f>N102/K102</f>
        <v>3.2878846799549534E-2</v>
      </c>
      <c r="N102" s="485">
        <f>N92/N90*N100</f>
        <v>103372929.87228072</v>
      </c>
      <c r="O102" s="461">
        <f>VLOOKUP($A102,$DA:$EN,19,0)</f>
        <v>1.0361081715980041</v>
      </c>
      <c r="P102" s="177">
        <f>P92*O102</f>
        <v>3358588271.82513</v>
      </c>
      <c r="Q102" s="178">
        <v>1</v>
      </c>
      <c r="R102" s="481">
        <f>S102/P102</f>
        <v>3.0778684824057226E-2</v>
      </c>
      <c r="S102" s="485">
        <f>S92/S90*S100</f>
        <v>103372929.87228072</v>
      </c>
      <c r="T102" s="461">
        <f>VLOOKUP($A102,$DA:$EN,17,0)</f>
        <v>1.018103691598004</v>
      </c>
      <c r="U102" s="177">
        <f>U92*T102</f>
        <v>2941582688.5001388</v>
      </c>
      <c r="V102" s="178">
        <v>1</v>
      </c>
      <c r="W102" s="481">
        <f>X102/U102</f>
        <v>3.5141942559156397E-2</v>
      </c>
      <c r="X102" s="485">
        <f>X92/X90*X100</f>
        <v>103372929.87228072</v>
      </c>
      <c r="Y102" s="461">
        <f>VLOOKUP($A102,$DA:$EN,18,0)</f>
        <v>1.027105931598004</v>
      </c>
      <c r="Z102" s="177">
        <f>Z92*Y102</f>
        <v>3144055827.2164526</v>
      </c>
      <c r="AA102" s="178">
        <v>1</v>
      </c>
      <c r="AB102" s="481">
        <f>AC102/Z102</f>
        <v>3.2878846799549534E-2</v>
      </c>
      <c r="AC102" s="485">
        <f>AC92/AC90*AC100</f>
        <v>103372929.87228072</v>
      </c>
      <c r="AD102" s="461">
        <f>VLOOKUP($A102,$DA:$EN,19,0)</f>
        <v>1.0361081715980041</v>
      </c>
      <c r="AE102" s="177">
        <f>AE92*AD102</f>
        <v>3358588271.82513</v>
      </c>
      <c r="AF102" s="178">
        <v>1</v>
      </c>
      <c r="AG102" s="481">
        <f>AH102/AE102</f>
        <v>3.0778684824057226E-2</v>
      </c>
      <c r="AH102" s="485">
        <f>AH92/AH90*AH100</f>
        <v>103372929.87228072</v>
      </c>
      <c r="AI102" s="461">
        <f>VLOOKUP($A102,$DA:$EN,17,0)</f>
        <v>1.018103691598004</v>
      </c>
      <c r="AJ102" s="177">
        <f>AJ92*AI102</f>
        <v>2941582688.5001388</v>
      </c>
      <c r="AK102" s="178">
        <v>1</v>
      </c>
      <c r="AL102" s="481">
        <v>0</v>
      </c>
      <c r="AM102" s="485">
        <f>AI102*AJ102*AK102*AL102</f>
        <v>0</v>
      </c>
      <c r="AN102" s="506">
        <f>VLOOKUP($A102,$DA:$EN,18,0)</f>
        <v>1.027105931598004</v>
      </c>
      <c r="AO102" s="177">
        <f>AO92*AN102</f>
        <v>3144055827.2164526</v>
      </c>
      <c r="AP102" s="178">
        <v>1</v>
      </c>
      <c r="AQ102" s="481">
        <v>0</v>
      </c>
      <c r="AR102" s="485">
        <f>AN102*AO102*AP102*AQ102</f>
        <v>0</v>
      </c>
      <c r="AS102" s="461">
        <f>VLOOKUP($A102,$DA:$EN,19,0)</f>
        <v>1.0361081715980041</v>
      </c>
      <c r="AT102" s="177">
        <f>AT92*AS102</f>
        <v>3358588271.82513</v>
      </c>
      <c r="AU102" s="178">
        <v>1</v>
      </c>
      <c r="AV102" s="481">
        <v>0</v>
      </c>
      <c r="AW102" s="485">
        <f>AS102*AT102*AU102*AV102</f>
        <v>0</v>
      </c>
      <c r="AX102" s="461">
        <f>VLOOKUP($A102,$DA:$EN,17,0)</f>
        <v>1.018103691598004</v>
      </c>
      <c r="AY102" s="177">
        <f>AY92*AX102</f>
        <v>2941582688.5001388</v>
      </c>
      <c r="AZ102" s="178">
        <v>1</v>
      </c>
      <c r="BA102" s="481">
        <f>BB102/AY102</f>
        <v>3.5141942559156397E-2</v>
      </c>
      <c r="BB102" s="485">
        <f>BB92/BB90*BB100</f>
        <v>103372929.87228072</v>
      </c>
      <c r="BC102" s="493">
        <f>VLOOKUP($A102,$DA:$EN,18,0)</f>
        <v>1.027105931598004</v>
      </c>
      <c r="BD102" s="177">
        <f>BD92*BC102</f>
        <v>3144055827.2164526</v>
      </c>
      <c r="BE102" s="178">
        <v>1</v>
      </c>
      <c r="BF102" s="481">
        <f>BG102/BD102</f>
        <v>3.2878846799549534E-2</v>
      </c>
      <c r="BG102" s="485">
        <f>BG92/BG90*BG100</f>
        <v>103372929.87228072</v>
      </c>
      <c r="BH102" s="461">
        <f>VLOOKUP($A102,$DA:$EN,19,0)</f>
        <v>1.0361081715980041</v>
      </c>
      <c r="BI102" s="177">
        <f>BI92*BH102</f>
        <v>3358588271.82513</v>
      </c>
      <c r="BJ102" s="178">
        <v>1</v>
      </c>
      <c r="BK102" s="481">
        <f>BL102/BI102</f>
        <v>3.0778684824057226E-2</v>
      </c>
      <c r="BL102" s="485">
        <f>BL92/BL90*BL100</f>
        <v>103372929.87228072</v>
      </c>
      <c r="BM102" s="461">
        <f>VLOOKUP($A102,$DA:$EN,17,0)</f>
        <v>1.018103691598004</v>
      </c>
      <c r="BN102" s="177">
        <f>BN92*BM102</f>
        <v>2941582688.5001388</v>
      </c>
      <c r="BO102" s="178">
        <v>1</v>
      </c>
      <c r="BP102" s="488">
        <f>BQ102/BN102</f>
        <v>3.2842270288003232E-2</v>
      </c>
      <c r="BQ102" s="491">
        <f>(BQ100-BQ104-BQ105-BQ106-BQ107)/3</f>
        <v>96608253.730232775</v>
      </c>
      <c r="BR102" s="461">
        <f>VLOOKUP($A102,$DA:$EN,18,0)</f>
        <v>1.027105931598004</v>
      </c>
      <c r="BS102" s="177">
        <f>BS92*BR102</f>
        <v>3144055827.2164526</v>
      </c>
      <c r="BT102" s="178">
        <v>1</v>
      </c>
      <c r="BU102" s="488">
        <f>BV102/BS102</f>
        <v>2.9005008276395718E-2</v>
      </c>
      <c r="BV102" s="491">
        <f>(BV100-BV104-BV105-BV106-BV107)/3</f>
        <v>91193365.289863393</v>
      </c>
      <c r="BW102" s="461">
        <f>VLOOKUP($A102,$DA:$EN,19,0)</f>
        <v>1.0361081715980041</v>
      </c>
      <c r="BX102" s="177">
        <f>BX92*BW102</f>
        <v>3358588271.82513</v>
      </c>
      <c r="BY102" s="178">
        <v>1</v>
      </c>
      <c r="BZ102" s="488">
        <f>CA102/BX102</f>
        <v>2.5347623368191366E-2</v>
      </c>
      <c r="CA102" s="491">
        <f>(CA100-CA104-CA105-CA106-CA107)/3</f>
        <v>85132230.563048124</v>
      </c>
      <c r="CB102" s="461">
        <f>VLOOKUP($A102,$DA:$EN,17,0)</f>
        <v>1.018103691598004</v>
      </c>
      <c r="CC102" s="177">
        <f>CC92*CB102</f>
        <v>2941582688.5001388</v>
      </c>
      <c r="CD102" s="178">
        <v>1</v>
      </c>
      <c r="CE102" s="481">
        <f>CF102/CC102</f>
        <v>2.4003102329355652E-2</v>
      </c>
      <c r="CF102" s="485">
        <f>CF92*CB102</f>
        <v>70607110.282329947</v>
      </c>
      <c r="CG102" s="461">
        <f>VLOOKUP($A102,$DA:$EN,18,0)</f>
        <v>1.027105931598004</v>
      </c>
      <c r="CH102" s="177">
        <f>CH92*CG102</f>
        <v>3144055827.2164526</v>
      </c>
      <c r="CI102" s="178">
        <v>1</v>
      </c>
      <c r="CJ102" s="481">
        <f>CK102/CH102</f>
        <v>2.4003102329355663E-2</v>
      </c>
      <c r="CK102" s="485">
        <f>CK92*CG102</f>
        <v>75467093.749883473</v>
      </c>
      <c r="CL102" s="461">
        <f>VLOOKUP($A102,$DA:$EN,19,0)</f>
        <v>1.0361081715980041</v>
      </c>
      <c r="CM102" s="177">
        <f>CM92*CL102</f>
        <v>3358588271.82513</v>
      </c>
      <c r="CN102" s="178">
        <v>1</v>
      </c>
      <c r="CO102" s="481">
        <f>CP102/CM102</f>
        <v>2.4003102329355649E-2</v>
      </c>
      <c r="CP102" s="485">
        <f>CP92*CL102</f>
        <v>80616537.970792338</v>
      </c>
      <c r="DP102" s="136"/>
      <c r="DQ102" s="136"/>
      <c r="DR102" s="136"/>
      <c r="DS102" s="136"/>
      <c r="DT102" s="136"/>
      <c r="DU102" s="131"/>
      <c r="DV102" s="131"/>
      <c r="DW102" s="131"/>
      <c r="DX102" s="131"/>
      <c r="DY102" s="137"/>
      <c r="DZ102" s="131"/>
      <c r="EA102" s="131"/>
      <c r="EB102" s="236"/>
      <c r="ED102" s="236"/>
      <c r="EE102" s="131"/>
      <c r="EF102" s="131"/>
      <c r="EG102" s="131"/>
      <c r="EH102" s="131"/>
      <c r="EI102" s="131"/>
      <c r="EJ102" s="131"/>
      <c r="EK102" s="131"/>
    </row>
    <row r="103" spans="1:141" ht="31.5" outlineLevel="1" x14ac:dyDescent="0.25">
      <c r="A103" s="174">
        <f>A102</f>
        <v>2032</v>
      </c>
      <c r="B103" s="175">
        <f t="shared" si="45"/>
        <v>0</v>
      </c>
      <c r="C103" s="175">
        <f t="shared" si="45"/>
        <v>0</v>
      </c>
      <c r="D103" s="176" t="str">
        <f t="shared" si="42"/>
        <v>Valsts sociālās apdrošināšanas speciālais  budžets</v>
      </c>
      <c r="E103" s="461">
        <f>VLOOKUP($A103,$DA:$EN,20,0)</f>
        <v>1.0207923678154636</v>
      </c>
      <c r="F103" s="177">
        <f>F93*E103</f>
        <v>5896460083.133543</v>
      </c>
      <c r="G103" s="178">
        <v>1</v>
      </c>
      <c r="H103" s="481">
        <v>0</v>
      </c>
      <c r="I103" s="485">
        <f>E103*F103*G103*H103</f>
        <v>0</v>
      </c>
      <c r="J103" s="461">
        <f>VLOOKUP($A103,$DA:$EN,21,0)</f>
        <v>1.0378697787842552</v>
      </c>
      <c r="K103" s="177">
        <f>K93*J103</f>
        <v>6684376080.3591356</v>
      </c>
      <c r="L103" s="178">
        <v>1</v>
      </c>
      <c r="M103" s="481">
        <v>0</v>
      </c>
      <c r="N103" s="485">
        <f>J103*K103*L103*M103</f>
        <v>0</v>
      </c>
      <c r="O103" s="461">
        <f>VLOOKUP($A103,$DA:$EN,22,0)</f>
        <v>1.0549471897530469</v>
      </c>
      <c r="P103" s="177">
        <f>P93*O103</f>
        <v>7562672127.5529346</v>
      </c>
      <c r="Q103" s="178">
        <v>1</v>
      </c>
      <c r="R103" s="481">
        <v>0</v>
      </c>
      <c r="S103" s="485">
        <f>O103*P103*Q103*R103</f>
        <v>0</v>
      </c>
      <c r="T103" s="461">
        <f>VLOOKUP($A103,$DA:$EN,20,0)</f>
        <v>1.0207923678154636</v>
      </c>
      <c r="U103" s="177">
        <f>U93*T103</f>
        <v>5896460083.133543</v>
      </c>
      <c r="V103" s="178">
        <v>1</v>
      </c>
      <c r="W103" s="481">
        <v>0</v>
      </c>
      <c r="X103" s="485">
        <f>T103*U103*V103*W103</f>
        <v>0</v>
      </c>
      <c r="Y103" s="461">
        <f>VLOOKUP($A103,$DA:$EN,21,0)</f>
        <v>1.0378697787842552</v>
      </c>
      <c r="Z103" s="177">
        <f>Z93*Y103</f>
        <v>6684376080.3591356</v>
      </c>
      <c r="AA103" s="178">
        <v>1</v>
      </c>
      <c r="AB103" s="481">
        <v>0</v>
      </c>
      <c r="AC103" s="485">
        <f>Y103*Z103*AA103*AB103</f>
        <v>0</v>
      </c>
      <c r="AD103" s="461">
        <f>VLOOKUP($A103,$DA:$EN,22,0)</f>
        <v>1.0549471897530469</v>
      </c>
      <c r="AE103" s="177">
        <f>AE93*AD103</f>
        <v>7562672127.5529346</v>
      </c>
      <c r="AF103" s="178">
        <v>1</v>
      </c>
      <c r="AG103" s="481">
        <v>0</v>
      </c>
      <c r="AH103" s="485">
        <f>AD103*AE103*AF103*AG103</f>
        <v>0</v>
      </c>
      <c r="AI103" s="461">
        <f>VLOOKUP($A103,$DA:$EN,20,0)</f>
        <v>1.0207923678154636</v>
      </c>
      <c r="AJ103" s="177">
        <f>AJ93*AI103</f>
        <v>5896460083.133543</v>
      </c>
      <c r="AK103" s="178">
        <v>1</v>
      </c>
      <c r="AL103" s="481">
        <v>0</v>
      </c>
      <c r="AM103" s="485">
        <f>AI103*AJ103*AK103*AL103</f>
        <v>0</v>
      </c>
      <c r="AN103" s="506">
        <f>VLOOKUP($A103,$DA:$EN,21,0)</f>
        <v>1.0378697787842552</v>
      </c>
      <c r="AO103" s="177">
        <f>AO93*AN103</f>
        <v>6684376080.3591356</v>
      </c>
      <c r="AP103" s="178">
        <v>1</v>
      </c>
      <c r="AQ103" s="481">
        <v>0</v>
      </c>
      <c r="AR103" s="485">
        <f>AN103*AO103*AP103*AQ103</f>
        <v>0</v>
      </c>
      <c r="AS103" s="461">
        <f>VLOOKUP($A103,$DA:$EN,22,0)</f>
        <v>1.0549471897530469</v>
      </c>
      <c r="AT103" s="177">
        <f>AT93*AS103</f>
        <v>7562672127.5529346</v>
      </c>
      <c r="AU103" s="178">
        <v>1</v>
      </c>
      <c r="AV103" s="481">
        <v>0</v>
      </c>
      <c r="AW103" s="485">
        <f>AS103*AT103*AU103*AV103</f>
        <v>0</v>
      </c>
      <c r="AX103" s="461">
        <f>VLOOKUP($A103,$DA:$EN,20,0)</f>
        <v>1.0207923678154636</v>
      </c>
      <c r="AY103" s="177">
        <f>AY93*AX103</f>
        <v>5896460083.133543</v>
      </c>
      <c r="AZ103" s="178">
        <v>1</v>
      </c>
      <c r="BA103" s="488">
        <v>5.0000000000000001E-3</v>
      </c>
      <c r="BB103" s="491">
        <f>AX103*AY103*AZ103*BA103</f>
        <v>30095307.249956276</v>
      </c>
      <c r="BC103" s="493">
        <f>VLOOKUP($A103,$DA:$EN,21,0)</f>
        <v>1.0378697787842552</v>
      </c>
      <c r="BD103" s="177">
        <f>BD93*BC103</f>
        <v>6684376080.3591356</v>
      </c>
      <c r="BE103" s="178">
        <v>1</v>
      </c>
      <c r="BF103" s="488">
        <v>5.0000000000000001E-3</v>
      </c>
      <c r="BG103" s="491">
        <f>BC103*BD103*BE103*BF103</f>
        <v>34687559.619165517</v>
      </c>
      <c r="BH103" s="461">
        <f>VLOOKUP($A103,$DA:$EN,22,0)</f>
        <v>1.0549471897530469</v>
      </c>
      <c r="BI103" s="177">
        <f>BI93*BH103</f>
        <v>7562672127.5529346</v>
      </c>
      <c r="BJ103" s="178">
        <v>1</v>
      </c>
      <c r="BK103" s="488">
        <v>5.0000000000000001E-3</v>
      </c>
      <c r="BL103" s="491">
        <f>BH103*BI103*BJ103*BK103</f>
        <v>39891098.539928325</v>
      </c>
      <c r="BM103" s="461">
        <f>VLOOKUP($A103,$DA:$EN,20,0)</f>
        <v>1.0207923678154636</v>
      </c>
      <c r="BN103" s="177">
        <f>BN93*BM103</f>
        <v>5896460083.133543</v>
      </c>
      <c r="BO103" s="178">
        <v>1</v>
      </c>
      <c r="BP103" s="488">
        <f>BQ103/BN103</f>
        <v>1.6384110528717851E-2</v>
      </c>
      <c r="BQ103" s="491">
        <f>BQ100-BQ101-BQ102-BQ104-BQ105-BQ106-BQ107</f>
        <v>96608253.73023282</v>
      </c>
      <c r="BR103" s="461">
        <f>VLOOKUP($A103,$DA:$EN,21,0)</f>
        <v>1.0378697787842552</v>
      </c>
      <c r="BS103" s="177">
        <f>BS93*BR103</f>
        <v>6684376080.3591356</v>
      </c>
      <c r="BT103" s="178">
        <v>1</v>
      </c>
      <c r="BU103" s="488">
        <f>BV103/BS103</f>
        <v>1.3642763990766318E-2</v>
      </c>
      <c r="BV103" s="491">
        <f>BV100-BV101-BV102-BV104-BV105-BV106-BV107</f>
        <v>91193365.289863318</v>
      </c>
      <c r="BW103" s="461">
        <f>VLOOKUP($A103,$DA:$EN,22,0)</f>
        <v>1.0549471897530469</v>
      </c>
      <c r="BX103" s="177">
        <f>BX93*BW103</f>
        <v>7562672127.5529346</v>
      </c>
      <c r="BY103" s="178">
        <v>1</v>
      </c>
      <c r="BZ103" s="488">
        <f>CA103/BX103</f>
        <v>1.1256898240092624E-2</v>
      </c>
      <c r="CA103" s="491">
        <f>CA100-CA101-CA102-CA104-CA105-CA106-CA107</f>
        <v>85132230.563048169</v>
      </c>
      <c r="CB103" s="461">
        <f>VLOOKUP($A103,$DA:$EN,20,0)</f>
        <v>1.0207923678154636</v>
      </c>
      <c r="CC103" s="177">
        <f>CC93*CB103</f>
        <v>5896460083.133543</v>
      </c>
      <c r="CD103" s="178">
        <v>1</v>
      </c>
      <c r="CE103" s="481">
        <v>0</v>
      </c>
      <c r="CF103" s="485">
        <f>CB103*CC103*CD103*CE103</f>
        <v>0</v>
      </c>
      <c r="CG103" s="461">
        <f>VLOOKUP($A103,$DA:$EN,21,0)</f>
        <v>1.0378697787842552</v>
      </c>
      <c r="CH103" s="177">
        <f>CH93*CG103</f>
        <v>6684376080.3591356</v>
      </c>
      <c r="CI103" s="178">
        <v>1</v>
      </c>
      <c r="CJ103" s="481">
        <v>0</v>
      </c>
      <c r="CK103" s="485">
        <f>CG103*CH103*CI103*CJ103</f>
        <v>0</v>
      </c>
      <c r="CL103" s="461">
        <f>VLOOKUP($A103,$DA:$EN,22,0)</f>
        <v>1.0549471897530469</v>
      </c>
      <c r="CM103" s="177">
        <f>CM93*CL103</f>
        <v>7562672127.5529346</v>
      </c>
      <c r="CN103" s="178">
        <v>1</v>
      </c>
      <c r="CO103" s="481">
        <v>0</v>
      </c>
      <c r="CP103" s="485">
        <f>CL103*CM103*CN103*CO103</f>
        <v>0</v>
      </c>
      <c r="DP103" s="136"/>
      <c r="DQ103" s="136"/>
      <c r="DR103" s="136"/>
      <c r="DS103" s="136"/>
      <c r="DT103" s="136"/>
      <c r="DU103" s="131"/>
      <c r="DV103" s="131"/>
      <c r="DW103" s="131"/>
      <c r="DX103" s="131"/>
      <c r="DY103" s="137"/>
      <c r="DZ103" s="131"/>
      <c r="EA103" s="131"/>
      <c r="EB103" s="236"/>
      <c r="ED103" s="236"/>
      <c r="EE103" s="131"/>
      <c r="EF103" s="131"/>
      <c r="EG103" s="131"/>
      <c r="EH103" s="131"/>
      <c r="EI103" s="131"/>
      <c r="EJ103" s="131"/>
      <c r="EK103" s="131"/>
    </row>
    <row r="104" spans="1:141" outlineLevel="1" x14ac:dyDescent="0.25">
      <c r="A104" s="174">
        <f>A103</f>
        <v>2032</v>
      </c>
      <c r="B104" s="175" t="str">
        <f t="shared" si="45"/>
        <v>Versija, lai "iedarbinātu"  potenciālo obligāto apdrošināšanu</v>
      </c>
      <c r="C104" s="175" t="str">
        <f t="shared" si="45"/>
        <v>Obligātās iemaksa (ieturējums no darba algas)</v>
      </c>
      <c r="D104" s="176" t="str">
        <f t="shared" si="42"/>
        <v>ISA obligātā apdrošināšana</v>
      </c>
      <c r="E104" s="461">
        <f>VLOOKUP($A104,$DA:$EN,7,0)</f>
        <v>1.0348147915346231</v>
      </c>
      <c r="F104" s="188">
        <f>VLOOKUP($A104,$DA:$EN,6,0)</f>
        <v>1836</v>
      </c>
      <c r="G104" s="189">
        <f>VLOOKUP($A104,$DA:$EN,24,0)</f>
        <v>784462</v>
      </c>
      <c r="H104" s="489">
        <v>0</v>
      </c>
      <c r="I104" s="485">
        <f>H104*G104*F104*12</f>
        <v>0</v>
      </c>
      <c r="J104" s="461">
        <f>VLOOKUP($A104,$DA:$EN,10,0)</f>
        <v>1.0521267915346231</v>
      </c>
      <c r="K104" s="188">
        <f>VLOOKUP($A104,$DA:$EN,9,0)</f>
        <v>2082</v>
      </c>
      <c r="L104" s="189">
        <f>VLOOKUP($A104,$DA:$EN,24,0)</f>
        <v>784462</v>
      </c>
      <c r="M104" s="489">
        <v>0</v>
      </c>
      <c r="N104" s="485">
        <f>M104*L104*K104*12</f>
        <v>0</v>
      </c>
      <c r="O104" s="461">
        <f>VLOOKUP($A104,$DA:$EN,13,0)</f>
        <v>1.0694387915346231</v>
      </c>
      <c r="P104" s="188">
        <f>VLOOKUP($A104,$DA:$EN,12,0)</f>
        <v>2356</v>
      </c>
      <c r="Q104" s="189">
        <f>VLOOKUP($A104,$DA:$EN,24,0)</f>
        <v>784462</v>
      </c>
      <c r="R104" s="489">
        <v>0</v>
      </c>
      <c r="S104" s="485">
        <f>R104*Q104*P104*12</f>
        <v>0</v>
      </c>
      <c r="T104" s="461">
        <f>VLOOKUP($A104,$DA:$EN,7,0)</f>
        <v>1.0348147915346231</v>
      </c>
      <c r="U104" s="188">
        <f>VLOOKUP($A104,$DA:$EN,6,0)</f>
        <v>1836</v>
      </c>
      <c r="V104" s="189">
        <f>VLOOKUP($A104,$DA:$EN,24,0)</f>
        <v>784462</v>
      </c>
      <c r="W104" s="496">
        <f>X104/(V104*U104*12)</f>
        <v>3.3192554148867653E-3</v>
      </c>
      <c r="X104" s="486">
        <f>X100-X101-X102-X103-X105-X106-X107</f>
        <v>57367576.859724566</v>
      </c>
      <c r="Y104" s="461">
        <f>VLOOKUP($A104,$DA:$EN,10,0)</f>
        <v>1.0521267915346231</v>
      </c>
      <c r="Z104" s="188">
        <f>VLOOKUP($A104,$DA:$EN,9,0)</f>
        <v>2082</v>
      </c>
      <c r="AA104" s="189">
        <f>VLOOKUP($A104,$DA:$EN,24,0)</f>
        <v>784462</v>
      </c>
      <c r="AB104" s="496">
        <f>AC104/(AA104*Z104*12)</f>
        <v>2.0982149323604008E-3</v>
      </c>
      <c r="AC104" s="486">
        <f>AC100-AC101-AC102-AC103-AC105-AC106-AC107</f>
        <v>41122911.538616315</v>
      </c>
      <c r="AD104" s="461">
        <f>VLOOKUP($A104,$DA:$EN,13,0)</f>
        <v>1.0694387915346231</v>
      </c>
      <c r="AE104" s="188">
        <f>VLOOKUP($A104,$DA:$EN,12,0)</f>
        <v>2356</v>
      </c>
      <c r="AF104" s="189">
        <f>VLOOKUP($A104,$DA:$EN,24,0)</f>
        <v>784462</v>
      </c>
      <c r="AG104" s="496">
        <f>AH104/(AF104*AE104*12)</f>
        <v>1.034321718187847E-3</v>
      </c>
      <c r="AH104" s="486">
        <f>AH100-AH101-AH102-AH103-AH105-AH106-AH107</f>
        <v>22939507.358170614</v>
      </c>
      <c r="AI104" s="461">
        <f>VLOOKUP($A104,$DA:$EN,7,0)</f>
        <v>1.0348147915346231</v>
      </c>
      <c r="AJ104" s="188">
        <f>VLOOKUP($A104,$DA:$EN,6,0)</f>
        <v>1836</v>
      </c>
      <c r="AK104" s="189">
        <f>VLOOKUP($A104,$DA:$EN,24,0)</f>
        <v>784462</v>
      </c>
      <c r="AL104" s="496">
        <f>AM104/(AK104*AJ104*12)</f>
        <v>1.6769096074996877E-2</v>
      </c>
      <c r="AM104" s="486">
        <f>AM100-AM101-AM102-AM103-AM105-AM106-AM107</f>
        <v>289824761.19069833</v>
      </c>
      <c r="AN104" s="506">
        <f>VLOOKUP($A104,$DA:$EN,10,0)</f>
        <v>1.0521267915346231</v>
      </c>
      <c r="AO104" s="188">
        <f>VLOOKUP($A104,$DA:$EN,9,0)</f>
        <v>2082</v>
      </c>
      <c r="AP104" s="189">
        <f>VLOOKUP($A104,$DA:$EN,24,0)</f>
        <v>784462</v>
      </c>
      <c r="AQ104" s="496">
        <f>AR104/(AP104*AO104*12)</f>
        <v>1.3958881335800448E-2</v>
      </c>
      <c r="AR104" s="486">
        <f>AR100-AR101-AR102-AR103-AR105-AR106-AR107</f>
        <v>273580095.86959016</v>
      </c>
      <c r="AS104" s="461">
        <f>VLOOKUP($A104,$DA:$EN,13,0)</f>
        <v>1.0694387915346231</v>
      </c>
      <c r="AT104" s="188">
        <f>VLOOKUP($A104,$DA:$EN,12,0)</f>
        <v>2356</v>
      </c>
      <c r="AU104" s="189">
        <f>VLOOKUP($A104,$DA:$EN,24,0)</f>
        <v>784462</v>
      </c>
      <c r="AV104" s="496">
        <f>AW104/(AU104*AT104*12)</f>
        <v>1.1515606714776205E-2</v>
      </c>
      <c r="AW104" s="486">
        <f>AW100-AW101-AW102-AW103-AW105-AW106-AW107</f>
        <v>255396691.68914437</v>
      </c>
      <c r="AX104" s="461">
        <f>VLOOKUP($A104,$DA:$EN,7,0)</f>
        <v>1.0348147915346231</v>
      </c>
      <c r="AY104" s="188">
        <f>VLOOKUP($A104,$DA:$EN,6,0)</f>
        <v>1836</v>
      </c>
      <c r="AZ104" s="189">
        <f>VLOOKUP($A104,$DA:$EN,24,0)</f>
        <v>784462</v>
      </c>
      <c r="BA104" s="489">
        <v>0</v>
      </c>
      <c r="BB104" s="485">
        <f>BA104*AZ104*AY104*12</f>
        <v>0</v>
      </c>
      <c r="BC104" s="493">
        <f>VLOOKUP($A104,$DA:$EN,10,0)</f>
        <v>1.0521267915346231</v>
      </c>
      <c r="BD104" s="188">
        <f>VLOOKUP($A104,$DA:$EN,9,0)</f>
        <v>2082</v>
      </c>
      <c r="BE104" s="189">
        <f>VLOOKUP($A104,$DA:$EN,24,0)</f>
        <v>784462</v>
      </c>
      <c r="BF104" s="489">
        <v>0</v>
      </c>
      <c r="BG104" s="485">
        <f>BF104*BE104*BD104*12</f>
        <v>0</v>
      </c>
      <c r="BH104" s="461">
        <f>VLOOKUP($A104,$DA:$EN,13,0)</f>
        <v>1.0694387915346231</v>
      </c>
      <c r="BI104" s="188">
        <f>VLOOKUP($A104,$DA:$EN,12,0)</f>
        <v>2356</v>
      </c>
      <c r="BJ104" s="189">
        <f>VLOOKUP($A104,$DA:$EN,24,0)</f>
        <v>784462</v>
      </c>
      <c r="BK104" s="489">
        <v>0</v>
      </c>
      <c r="BL104" s="485">
        <f>BK104*BJ104*BI104*12</f>
        <v>0</v>
      </c>
      <c r="BM104" s="461">
        <f>VLOOKUP($A104,$DA:$EN,7,0)</f>
        <v>1.0348147915346231</v>
      </c>
      <c r="BN104" s="188">
        <f>VLOOKUP($A104,$DA:$EN,6,0)</f>
        <v>1836</v>
      </c>
      <c r="BO104" s="189">
        <f>VLOOKUP($A104,$DA:$EN,24,0)</f>
        <v>784462</v>
      </c>
      <c r="BP104" s="489">
        <v>0</v>
      </c>
      <c r="BQ104" s="485">
        <f>BP104*BO104*BN104*12</f>
        <v>0</v>
      </c>
      <c r="BR104" s="461">
        <f>VLOOKUP($A104,$DA:$EN,10,0)</f>
        <v>1.0521267915346231</v>
      </c>
      <c r="BS104" s="188">
        <f>VLOOKUP($A104,$DA:$EN,9,0)</f>
        <v>2082</v>
      </c>
      <c r="BT104" s="189">
        <f>VLOOKUP($A104,$DA:$EN,24,0)</f>
        <v>784462</v>
      </c>
      <c r="BU104" s="489">
        <v>0</v>
      </c>
      <c r="BV104" s="485">
        <f>BU104*BT104*BS104*12</f>
        <v>0</v>
      </c>
      <c r="BW104" s="461">
        <f>VLOOKUP($A104,$DA:$EN,13,0)</f>
        <v>1.0694387915346231</v>
      </c>
      <c r="BX104" s="188">
        <f>VLOOKUP($A104,$DA:$EN,12,0)</f>
        <v>2356</v>
      </c>
      <c r="BY104" s="189">
        <f>VLOOKUP($A104,$DA:$EN,24,0)</f>
        <v>784462</v>
      </c>
      <c r="BZ104" s="489">
        <v>0</v>
      </c>
      <c r="CA104" s="485">
        <f>BZ104*BY104*BX104*12</f>
        <v>0</v>
      </c>
      <c r="CB104" s="461">
        <f>VLOOKUP($A104,$DA:$EN,7,0)</f>
        <v>1.0348147915346231</v>
      </c>
      <c r="CC104" s="188">
        <f>VLOOKUP($A104,$DA:$EN,6,0)</f>
        <v>1836</v>
      </c>
      <c r="CD104" s="189">
        <f>VLOOKUP($A104,$DA:$EN,24,0)</f>
        <v>784462</v>
      </c>
      <c r="CE104" s="482">
        <f>(CF104+CF107)/(CD104*CC104*12)</f>
        <v>8.1459385830729963E-3</v>
      </c>
      <c r="CF104" s="486">
        <f>CF100-CF101-CF102-CF103-CF105-CF106-CF107</f>
        <v>136233819.57652941</v>
      </c>
      <c r="CG104" s="461">
        <f>VLOOKUP($A104,$DA:$EN,10,0)</f>
        <v>1.0521267915346231</v>
      </c>
      <c r="CH104" s="188">
        <f>VLOOKUP($A104,$DA:$EN,9,0)</f>
        <v>2082</v>
      </c>
      <c r="CI104" s="189">
        <f>VLOOKUP($A104,$DA:$EN,24,0)</f>
        <v>784462</v>
      </c>
      <c r="CJ104" s="482">
        <f>(CK104+CK107)/(CI104*CH104*12)</f>
        <v>5.8151895008146538E-3</v>
      </c>
      <c r="CK104" s="486">
        <f>CK100-CK101-CK102-CK103-CK105-CK106-CK107</f>
        <v>109417280.77092247</v>
      </c>
      <c r="CL104" s="461">
        <f>VLOOKUP($A104,$DA:$EN,13,0)</f>
        <v>1.0694387915346231</v>
      </c>
      <c r="CM104" s="188">
        <f>VLOOKUP($A104,$DA:$EN,12,0)</f>
        <v>2356</v>
      </c>
      <c r="CN104" s="189">
        <f>VLOOKUP($A104,$DA:$EN,24,0)</f>
        <v>784462</v>
      </c>
      <c r="CO104" s="482">
        <f>(CP104+CP107)/(CN104*CM104*12)</f>
        <v>3.8139494606792778E-3</v>
      </c>
      <c r="CP104" s="486">
        <f>CP100-CP101-CP102-CP103-CP105-CP106-CP107</f>
        <v>80032342.02099067</v>
      </c>
      <c r="DP104" s="136"/>
      <c r="DQ104" s="136"/>
      <c r="DR104" s="136"/>
      <c r="DS104" s="136"/>
      <c r="DT104" s="136"/>
      <c r="DU104" s="131"/>
      <c r="DV104" s="131"/>
      <c r="DW104" s="131"/>
      <c r="DX104" s="131"/>
      <c r="DY104" s="137"/>
      <c r="DZ104" s="131"/>
      <c r="EA104" s="131"/>
      <c r="EB104" s="236"/>
      <c r="ED104" s="236"/>
      <c r="EE104" s="131"/>
      <c r="EF104" s="131"/>
      <c r="EG104" s="131"/>
      <c r="EH104" s="131"/>
      <c r="EI104" s="131"/>
      <c r="EJ104" s="131"/>
      <c r="EK104" s="131"/>
    </row>
    <row r="105" spans="1:141" ht="31.5" outlineLevel="1" x14ac:dyDescent="0.25">
      <c r="A105" s="174">
        <f>A109</f>
        <v>2032</v>
      </c>
      <c r="B105" s="175" t="str">
        <f t="shared" si="45"/>
        <v>Pensijas daļa pakalpojuma finansēšanai - par aprūpi mājās</v>
      </c>
      <c r="C105" s="175" t="str">
        <f t="shared" si="45"/>
        <v>85% no piešķirtās vecuma pensijas apmēra</v>
      </c>
      <c r="D105" s="176" t="str">
        <f t="shared" si="42"/>
        <v>Klienta maksājums par ISA pakalpojumiem dzīves vietā</v>
      </c>
      <c r="E105" s="461">
        <f>VLOOKUP($A105,$DA:$EN,7,0)</f>
        <v>1.0348147915346231</v>
      </c>
      <c r="F105" s="195">
        <f>F95*E105</f>
        <v>293.29781376337615</v>
      </c>
      <c r="G105" s="189">
        <f>VLOOKUP($A105,$DA:$EN,31,0)</f>
        <v>16771</v>
      </c>
      <c r="H105" s="483">
        <v>0.85</v>
      </c>
      <c r="I105" s="485">
        <f>F105*G105*12</f>
        <v>59026771.615506977</v>
      </c>
      <c r="J105" s="461">
        <f>VLOOKUP($A105,$DA:$EN,10,0)</f>
        <v>1.0521267915346231</v>
      </c>
      <c r="K105" s="195">
        <f>K95*J105</f>
        <v>333.75713317981672</v>
      </c>
      <c r="L105" s="189">
        <f>VLOOKUP($A105,$DA:$EN,31,0)</f>
        <v>16771</v>
      </c>
      <c r="M105" s="483">
        <v>0.85</v>
      </c>
      <c r="N105" s="485">
        <f>K105*L105*12</f>
        <v>67169290.566704467</v>
      </c>
      <c r="O105" s="461">
        <f>VLOOKUP($A105,$DA:$EN,13,0)</f>
        <v>1.0694387915346231</v>
      </c>
      <c r="P105" s="195">
        <f>P95*O105</f>
        <v>379.04511808270928</v>
      </c>
      <c r="Q105" s="189">
        <f>VLOOKUP($A105,$DA:$EN,31,0)</f>
        <v>16771</v>
      </c>
      <c r="R105" s="483">
        <v>0.85</v>
      </c>
      <c r="S105" s="485">
        <f>P105*Q105*12</f>
        <v>76283588.104381412</v>
      </c>
      <c r="T105" s="461">
        <f>VLOOKUP($A105,$DA:$EN,7,0)</f>
        <v>1.0348147915346231</v>
      </c>
      <c r="U105" s="195">
        <f>U95*T105</f>
        <v>293.29781376337615</v>
      </c>
      <c r="V105" s="189">
        <f>VLOOKUP($A105,$DA:$EN,31,0)</f>
        <v>16771</v>
      </c>
      <c r="W105" s="483">
        <v>0.85</v>
      </c>
      <c r="X105" s="485">
        <f>U105*V105*12</f>
        <v>59026771.615506977</v>
      </c>
      <c r="Y105" s="461">
        <f>VLOOKUP($A105,$DA:$EN,10,0)</f>
        <v>1.0521267915346231</v>
      </c>
      <c r="Z105" s="195">
        <f>Z95*Y105</f>
        <v>333.75713317981672</v>
      </c>
      <c r="AA105" s="189">
        <f>VLOOKUP($A105,$DA:$EN,31,0)</f>
        <v>16771</v>
      </c>
      <c r="AB105" s="483">
        <v>0.85</v>
      </c>
      <c r="AC105" s="485">
        <f>Z105*AA105*12</f>
        <v>67169290.566704467</v>
      </c>
      <c r="AD105" s="461">
        <f>VLOOKUP($A105,$DA:$EN,13,0)</f>
        <v>1.0694387915346231</v>
      </c>
      <c r="AE105" s="195">
        <f>AE95*AD105</f>
        <v>379.04511808270928</v>
      </c>
      <c r="AF105" s="189">
        <f>VLOOKUP($A105,$DA:$EN,31,0)</f>
        <v>16771</v>
      </c>
      <c r="AG105" s="483">
        <v>0.85</v>
      </c>
      <c r="AH105" s="485">
        <f>AE105*AF105*12</f>
        <v>76283588.104381412</v>
      </c>
      <c r="AI105" s="461">
        <f>VLOOKUP($A105,$DA:$EN,7,0)</f>
        <v>1.0348147915346231</v>
      </c>
      <c r="AJ105" s="195">
        <f>AJ95*AI105</f>
        <v>293.29781376337615</v>
      </c>
      <c r="AK105" s="189">
        <f>VLOOKUP($A105,$DA:$EN,31,0)</f>
        <v>16771</v>
      </c>
      <c r="AL105" s="483">
        <v>0.85</v>
      </c>
      <c r="AM105" s="485">
        <f>AJ105*AK105*12</f>
        <v>59026771.615506977</v>
      </c>
      <c r="AN105" s="506">
        <f>VLOOKUP($A105,$DA:$EN,10,0)</f>
        <v>1.0521267915346231</v>
      </c>
      <c r="AO105" s="195">
        <f>AO95*AN105</f>
        <v>333.75713317981672</v>
      </c>
      <c r="AP105" s="189">
        <f>VLOOKUP($A105,$DA:$EN,31,0)</f>
        <v>16771</v>
      </c>
      <c r="AQ105" s="483">
        <v>0.85</v>
      </c>
      <c r="AR105" s="485">
        <f>AO105*AP105*12</f>
        <v>67169290.566704467</v>
      </c>
      <c r="AS105" s="461">
        <f>VLOOKUP($A105,$DA:$EN,13,0)</f>
        <v>1.0694387915346231</v>
      </c>
      <c r="AT105" s="195">
        <f>AT95*AS105</f>
        <v>379.04511808270928</v>
      </c>
      <c r="AU105" s="189">
        <f>VLOOKUP($A105,$DA:$EN,31,0)</f>
        <v>16771</v>
      </c>
      <c r="AV105" s="483">
        <v>0.85</v>
      </c>
      <c r="AW105" s="485">
        <f>AT105*AU105*12</f>
        <v>76283588.104381412</v>
      </c>
      <c r="AX105" s="461">
        <f>VLOOKUP($A105,$DA:$EN,7,0)</f>
        <v>1.0348147915346231</v>
      </c>
      <c r="AY105" s="195">
        <f>AY95*AX105</f>
        <v>293.29781376337615</v>
      </c>
      <c r="AZ105" s="189">
        <f>VLOOKUP($A105,$DA:$EN,31,0)</f>
        <v>16771</v>
      </c>
      <c r="BA105" s="483">
        <v>0.85</v>
      </c>
      <c r="BB105" s="485">
        <f>AY105*AZ105*12</f>
        <v>59026771.615506977</v>
      </c>
      <c r="BC105" s="493">
        <f>VLOOKUP($A105,$DA:$EN,10,0)</f>
        <v>1.0521267915346231</v>
      </c>
      <c r="BD105" s="195">
        <f>BD95*BC105</f>
        <v>333.75713317981672</v>
      </c>
      <c r="BE105" s="189">
        <f>VLOOKUP($A105,$DA:$EN,31,0)</f>
        <v>16771</v>
      </c>
      <c r="BF105" s="483">
        <v>0.85</v>
      </c>
      <c r="BG105" s="485">
        <f>BD105*BE105*12</f>
        <v>67169290.566704467</v>
      </c>
      <c r="BH105" s="461">
        <f>VLOOKUP($A105,$DA:$EN,13,0)</f>
        <v>1.0694387915346231</v>
      </c>
      <c r="BI105" s="195">
        <f>BI95*BH105</f>
        <v>379.04511808270928</v>
      </c>
      <c r="BJ105" s="189">
        <f>VLOOKUP($A105,$DA:$EN,31,0)</f>
        <v>16771</v>
      </c>
      <c r="BK105" s="483">
        <v>0.85</v>
      </c>
      <c r="BL105" s="485">
        <f>BI105*BJ105*12</f>
        <v>76283588.104381412</v>
      </c>
      <c r="BM105" s="461">
        <f>VLOOKUP($A105,$DA:$EN,7,0)</f>
        <v>1.0348147915346231</v>
      </c>
      <c r="BN105" s="195">
        <f>BN95*BM105</f>
        <v>293.29781376337615</v>
      </c>
      <c r="BO105" s="189">
        <f>VLOOKUP($A105,$DA:$EN,31,0)</f>
        <v>16771</v>
      </c>
      <c r="BP105" s="483">
        <v>0.85</v>
      </c>
      <c r="BQ105" s="485">
        <f>BN105*BO105*12</f>
        <v>59026771.615506977</v>
      </c>
      <c r="BR105" s="461">
        <f>VLOOKUP($A105,$DA:$EN,10,0)</f>
        <v>1.0521267915346231</v>
      </c>
      <c r="BS105" s="195">
        <f>BS95*BR105</f>
        <v>333.75713317981672</v>
      </c>
      <c r="BT105" s="189">
        <f>VLOOKUP($A105,$DA:$EN,31,0)</f>
        <v>16771</v>
      </c>
      <c r="BU105" s="483">
        <v>0.85</v>
      </c>
      <c r="BV105" s="485">
        <f>BS105*BT105*12</f>
        <v>67169290.566704467</v>
      </c>
      <c r="BW105" s="461">
        <f>VLOOKUP($A105,$DA:$EN,13,0)</f>
        <v>1.0694387915346231</v>
      </c>
      <c r="BX105" s="195">
        <f>BX95*BW105</f>
        <v>379.04511808270928</v>
      </c>
      <c r="BY105" s="189">
        <f>VLOOKUP($A105,$DA:$EN,31,0)</f>
        <v>16771</v>
      </c>
      <c r="BZ105" s="483">
        <v>0.85</v>
      </c>
      <c r="CA105" s="485">
        <f>BX105*BY105*12</f>
        <v>76283588.104381412</v>
      </c>
      <c r="CB105" s="461">
        <f>VLOOKUP($A105,$DA:$EN,7,0)</f>
        <v>1.0348147915346231</v>
      </c>
      <c r="CC105" s="195">
        <f>CC95*CB105</f>
        <v>293.29781376337615</v>
      </c>
      <c r="CD105" s="189">
        <f>VLOOKUP($A105,$DA:$EN,31,0)</f>
        <v>16771</v>
      </c>
      <c r="CE105" s="483">
        <v>0.85</v>
      </c>
      <c r="CF105" s="485">
        <f>CC105*CD105*12</f>
        <v>59026771.615506977</v>
      </c>
      <c r="CG105" s="461">
        <f>VLOOKUP($A105,$DA:$EN,10,0)</f>
        <v>1.0521267915346231</v>
      </c>
      <c r="CH105" s="195">
        <f>CH95*CG105</f>
        <v>333.75713317981672</v>
      </c>
      <c r="CI105" s="189">
        <f>VLOOKUP($A105,$DA:$EN,31,0)</f>
        <v>16771</v>
      </c>
      <c r="CJ105" s="483">
        <v>0.85</v>
      </c>
      <c r="CK105" s="485">
        <f>CH105*CI105*12</f>
        <v>67169290.566704467</v>
      </c>
      <c r="CL105" s="461">
        <f>VLOOKUP($A105,$DA:$EN,13,0)</f>
        <v>1.0694387915346231</v>
      </c>
      <c r="CM105" s="195">
        <f>CM95*CL105</f>
        <v>379.04511808270928</v>
      </c>
      <c r="CN105" s="189">
        <f>VLOOKUP($A105,$DA:$EN,31,0)</f>
        <v>16771</v>
      </c>
      <c r="CO105" s="483">
        <v>0.85</v>
      </c>
      <c r="CP105" s="485">
        <f>CM105*CN105*12</f>
        <v>76283588.104381412</v>
      </c>
    </row>
    <row r="106" spans="1:141" outlineLevel="1" x14ac:dyDescent="0.25">
      <c r="A106" s="174">
        <f>A105</f>
        <v>2032</v>
      </c>
      <c r="B106" s="175" t="str">
        <f t="shared" si="45"/>
        <v>Pensijas daļa pakalpojuma finansēšanai - par uzturēšanos SAC</v>
      </c>
      <c r="C106" s="175" t="str">
        <f t="shared" si="45"/>
        <v>85% no piešķirtās vecuma pensijas apmēra</v>
      </c>
      <c r="D106" s="176" t="str">
        <f t="shared" si="42"/>
        <v>Klienta maksājums par ISA pakalpojumiem SAC</v>
      </c>
      <c r="E106" s="461">
        <f>VLOOKUP($A106,$DA:$EN,7,0)</f>
        <v>1.0348147915346231</v>
      </c>
      <c r="F106" s="195">
        <f>F96*E106</f>
        <v>454.62646745960211</v>
      </c>
      <c r="G106" s="189">
        <f>VLOOKUP($A106,$DA:$EN,34,0)</f>
        <v>10766</v>
      </c>
      <c r="H106" s="483">
        <v>0.85</v>
      </c>
      <c r="I106" s="485">
        <f>F106*G106*12</f>
        <v>58734102.584040925</v>
      </c>
      <c r="J106" s="461">
        <f>VLOOKUP($A106,$DA:$EN,10,0)</f>
        <v>1.0521267915346231</v>
      </c>
      <c r="K106" s="195">
        <f>K96*J106</f>
        <v>517.34046190129175</v>
      </c>
      <c r="L106" s="189">
        <f>VLOOKUP($A106,$DA:$EN,34,0)</f>
        <v>10766</v>
      </c>
      <c r="M106" s="483">
        <v>0.85</v>
      </c>
      <c r="N106" s="485">
        <f>K106*L106*12</f>
        <v>66836248.953951687</v>
      </c>
      <c r="O106" s="461">
        <f>VLOOKUP($A106,$DA:$EN,13,0)</f>
        <v>1.0694387915346231</v>
      </c>
      <c r="P106" s="195">
        <f>P96*O106</f>
        <v>587.53913242863678</v>
      </c>
      <c r="Q106" s="189">
        <f>VLOOKUP($A106,$DA:$EN,34,0)</f>
        <v>10766</v>
      </c>
      <c r="R106" s="483">
        <v>0.85</v>
      </c>
      <c r="S106" s="485">
        <f>P106*Q106*12</f>
        <v>75905355.596720442</v>
      </c>
      <c r="T106" s="461">
        <f>VLOOKUP($A106,$DA:$EN,7,0)</f>
        <v>1.0348147915346231</v>
      </c>
      <c r="U106" s="195">
        <f>U96*T106</f>
        <v>454.62646745960211</v>
      </c>
      <c r="V106" s="189">
        <f>VLOOKUP($A106,$DA:$EN,34,0)</f>
        <v>10766</v>
      </c>
      <c r="W106" s="483">
        <v>0.85</v>
      </c>
      <c r="X106" s="485">
        <f>U106*V106*12</f>
        <v>58734102.584040925</v>
      </c>
      <c r="Y106" s="461">
        <f>VLOOKUP($A106,$DA:$EN,10,0)</f>
        <v>1.0521267915346231</v>
      </c>
      <c r="Z106" s="195">
        <f>Z96*Y106</f>
        <v>517.34046190129175</v>
      </c>
      <c r="AA106" s="189">
        <f>VLOOKUP($A106,$DA:$EN,34,0)</f>
        <v>10766</v>
      </c>
      <c r="AB106" s="483">
        <v>0.85</v>
      </c>
      <c r="AC106" s="485">
        <f>Z106*AA106*12</f>
        <v>66836248.953951687</v>
      </c>
      <c r="AD106" s="461">
        <f>VLOOKUP($A106,$DA:$EN,13,0)</f>
        <v>1.0694387915346231</v>
      </c>
      <c r="AE106" s="195">
        <f>AE96*AD106</f>
        <v>587.53913242863678</v>
      </c>
      <c r="AF106" s="189">
        <f>VLOOKUP($A106,$DA:$EN,34,0)</f>
        <v>10766</v>
      </c>
      <c r="AG106" s="483">
        <v>0.85</v>
      </c>
      <c r="AH106" s="485">
        <f>AE106*AF106*12</f>
        <v>75905355.596720442</v>
      </c>
      <c r="AI106" s="461">
        <f>VLOOKUP($A106,$DA:$EN,7,0)</f>
        <v>1.0348147915346231</v>
      </c>
      <c r="AJ106" s="195">
        <f>AJ96*AI106</f>
        <v>454.62646745960211</v>
      </c>
      <c r="AK106" s="189">
        <f>VLOOKUP($A106,$DA:$EN,34,0)</f>
        <v>10766</v>
      </c>
      <c r="AL106" s="483">
        <v>0.85</v>
      </c>
      <c r="AM106" s="485">
        <f>AJ106*AK106*12</f>
        <v>58734102.584040925</v>
      </c>
      <c r="AN106" s="506">
        <f>VLOOKUP($A106,$DA:$EN,10,0)</f>
        <v>1.0521267915346231</v>
      </c>
      <c r="AO106" s="195">
        <f>AO96*AN106</f>
        <v>517.34046190129175</v>
      </c>
      <c r="AP106" s="189">
        <f>VLOOKUP($A106,$DA:$EN,34,0)</f>
        <v>10766</v>
      </c>
      <c r="AQ106" s="483">
        <v>0.85</v>
      </c>
      <c r="AR106" s="485">
        <f>AO106*AP106*12</f>
        <v>66836248.953951687</v>
      </c>
      <c r="AS106" s="461">
        <f>VLOOKUP($A106,$DA:$EN,13,0)</f>
        <v>1.0694387915346231</v>
      </c>
      <c r="AT106" s="195">
        <f>AT96*AS106</f>
        <v>587.53913242863678</v>
      </c>
      <c r="AU106" s="189">
        <f>VLOOKUP($A106,$DA:$EN,34,0)</f>
        <v>10766</v>
      </c>
      <c r="AV106" s="483">
        <v>0.85</v>
      </c>
      <c r="AW106" s="485">
        <f>AT106*AU106*12</f>
        <v>75905355.596720442</v>
      </c>
      <c r="AX106" s="461">
        <f>VLOOKUP($A106,$DA:$EN,7,0)</f>
        <v>1.0348147915346231</v>
      </c>
      <c r="AY106" s="195">
        <f>AY96*AX106</f>
        <v>454.62646745960211</v>
      </c>
      <c r="AZ106" s="189">
        <f>VLOOKUP($A106,$DA:$EN,34,0)</f>
        <v>10766</v>
      </c>
      <c r="BA106" s="483">
        <v>0.85</v>
      </c>
      <c r="BB106" s="485">
        <f>AY106*AZ106*12</f>
        <v>58734102.584040925</v>
      </c>
      <c r="BC106" s="493">
        <f>VLOOKUP($A106,$DA:$EN,10,0)</f>
        <v>1.0521267915346231</v>
      </c>
      <c r="BD106" s="195">
        <f>BD96*BC106</f>
        <v>517.34046190129175</v>
      </c>
      <c r="BE106" s="189">
        <f>VLOOKUP($A106,$DA:$EN,34,0)</f>
        <v>10766</v>
      </c>
      <c r="BF106" s="483">
        <v>0.85</v>
      </c>
      <c r="BG106" s="485">
        <f>BD106*BE106*12</f>
        <v>66836248.953951687</v>
      </c>
      <c r="BH106" s="461">
        <f>VLOOKUP($A106,$DA:$EN,13,0)</f>
        <v>1.0694387915346231</v>
      </c>
      <c r="BI106" s="195">
        <f>BI96*BH106</f>
        <v>587.53913242863678</v>
      </c>
      <c r="BJ106" s="189">
        <f>VLOOKUP($A106,$DA:$EN,34,0)</f>
        <v>10766</v>
      </c>
      <c r="BK106" s="483">
        <v>0.85</v>
      </c>
      <c r="BL106" s="485">
        <f>BI106*BJ106*12</f>
        <v>75905355.596720442</v>
      </c>
      <c r="BM106" s="461">
        <f>VLOOKUP($A106,$DA:$EN,7,0)</f>
        <v>1.0348147915346231</v>
      </c>
      <c r="BN106" s="195">
        <f>BN96*BM106</f>
        <v>454.62646745960211</v>
      </c>
      <c r="BO106" s="189">
        <f>VLOOKUP($A106,$DA:$EN,34,0)</f>
        <v>10766</v>
      </c>
      <c r="BP106" s="483">
        <v>0.85</v>
      </c>
      <c r="BQ106" s="485">
        <f>BN106*BO106*12</f>
        <v>58734102.584040925</v>
      </c>
      <c r="BR106" s="461">
        <f>VLOOKUP($A106,$DA:$EN,10,0)</f>
        <v>1.0521267915346231</v>
      </c>
      <c r="BS106" s="195">
        <f>BS96*BR106</f>
        <v>517.34046190129175</v>
      </c>
      <c r="BT106" s="189">
        <f>VLOOKUP($A106,$DA:$EN,34,0)</f>
        <v>10766</v>
      </c>
      <c r="BU106" s="483">
        <v>0.85</v>
      </c>
      <c r="BV106" s="485">
        <f>BS106*BT106*12</f>
        <v>66836248.953951687</v>
      </c>
      <c r="BW106" s="461">
        <f>VLOOKUP($A106,$DA:$EN,13,0)</f>
        <v>1.0694387915346231</v>
      </c>
      <c r="BX106" s="195">
        <f>BX96*BW106</f>
        <v>587.53913242863678</v>
      </c>
      <c r="BY106" s="189">
        <f>VLOOKUP($A106,$DA:$EN,34,0)</f>
        <v>10766</v>
      </c>
      <c r="BZ106" s="483">
        <v>0.85</v>
      </c>
      <c r="CA106" s="485">
        <f>BX106*BY106*12</f>
        <v>75905355.596720442</v>
      </c>
      <c r="CB106" s="461">
        <f>VLOOKUP($A106,$DA:$EN,7,0)</f>
        <v>1.0348147915346231</v>
      </c>
      <c r="CC106" s="195">
        <f>CC96*CB106</f>
        <v>454.62646745960211</v>
      </c>
      <c r="CD106" s="189">
        <f>VLOOKUP($A106,$DA:$EN,34,0)</f>
        <v>10766</v>
      </c>
      <c r="CE106" s="483">
        <v>0.85</v>
      </c>
      <c r="CF106" s="485">
        <f>CC106*CD106*12</f>
        <v>58734102.584040925</v>
      </c>
      <c r="CG106" s="461">
        <f>VLOOKUP($A106,$DA:$EN,10,0)</f>
        <v>1.0521267915346231</v>
      </c>
      <c r="CH106" s="195">
        <f>CH96*CG106</f>
        <v>517.34046190129175</v>
      </c>
      <c r="CI106" s="189">
        <f>VLOOKUP($A106,$DA:$EN,34,0)</f>
        <v>10766</v>
      </c>
      <c r="CJ106" s="483">
        <v>0.85</v>
      </c>
      <c r="CK106" s="485">
        <f>CH106*CI106*12</f>
        <v>66836248.953951687</v>
      </c>
      <c r="CL106" s="461">
        <f>VLOOKUP($A106,$DA:$EN,13,0)</f>
        <v>1.0694387915346231</v>
      </c>
      <c r="CM106" s="195">
        <f>CM96*CL106</f>
        <v>587.53913242863678</v>
      </c>
      <c r="CN106" s="189">
        <f>VLOOKUP($A106,$DA:$EN,34,0)</f>
        <v>10766</v>
      </c>
      <c r="CO106" s="483">
        <v>0.85</v>
      </c>
      <c r="CP106" s="485">
        <f>CM106*CN106*12</f>
        <v>75905355.596720442</v>
      </c>
      <c r="EC106" s="131"/>
    </row>
    <row r="107" spans="1:141" ht="32.25" outlineLevel="1" thickBot="1" x14ac:dyDescent="0.3">
      <c r="A107" s="174">
        <f>A106</f>
        <v>2032</v>
      </c>
      <c r="B107" s="197" t="str">
        <f t="shared" si="45"/>
        <v>SAC klientiem paredzētā valsts veselības budžeta daļa - 1.59 % no visām SAC gultu dienām.</v>
      </c>
      <c r="C107" s="198" t="str">
        <f t="shared" si="45"/>
        <v>No VM stacionārās palīdzības budžeta</v>
      </c>
      <c r="D107" s="199" t="str">
        <f t="shared" si="42"/>
        <v>Ilgtermiņa veselības aprūpes komponente</v>
      </c>
      <c r="E107" s="462">
        <f>VLOOKUP($A107,$DA:$EN,14,0)</f>
        <v>1.018103691598004</v>
      </c>
      <c r="F107" s="200">
        <f>VLOOKUP($A107,$DA:$EN,37,0)</f>
        <v>831.06466728717817</v>
      </c>
      <c r="G107" s="201">
        <f>G106/5</f>
        <v>2153.1999999999998</v>
      </c>
      <c r="H107" s="202">
        <v>0</v>
      </c>
      <c r="I107" s="492">
        <f>E107*F107*G107*365*H107</f>
        <v>0</v>
      </c>
      <c r="J107" s="462">
        <f>VLOOKUP($A107,$DA:$EN,15,0)</f>
        <v>1.027105931598004</v>
      </c>
      <c r="K107" s="200">
        <f>VLOOKUP($A107,$DA:$EN,37,0)</f>
        <v>831.06466728717817</v>
      </c>
      <c r="L107" s="201">
        <f>L106/5</f>
        <v>2153.1999999999998</v>
      </c>
      <c r="M107" s="202">
        <v>0</v>
      </c>
      <c r="N107" s="492">
        <f>J107*K107*L107*365*M107</f>
        <v>0</v>
      </c>
      <c r="O107" s="462">
        <f>VLOOKUP($A107,$DA:$EN,16,0)</f>
        <v>1.0361081715980041</v>
      </c>
      <c r="P107" s="200">
        <f>VLOOKUP($A107,$DA:$EN,37,0)</f>
        <v>831.06466728717817</v>
      </c>
      <c r="Q107" s="201">
        <f>Q106/5</f>
        <v>2153.1999999999998</v>
      </c>
      <c r="R107" s="202">
        <v>0</v>
      </c>
      <c r="S107" s="492">
        <f>O107*P107*Q107*365*R107</f>
        <v>0</v>
      </c>
      <c r="T107" s="462">
        <f>VLOOKUP($A107,$DA:$EN,14,0)</f>
        <v>1.018103691598004</v>
      </c>
      <c r="U107" s="200">
        <f>VLOOKUP($A107,$DA:$EN,37,0)</f>
        <v>831.06466728717817</v>
      </c>
      <c r="V107" s="201">
        <f>V106/5</f>
        <v>2153.1999999999998</v>
      </c>
      <c r="W107" s="202">
        <v>0</v>
      </c>
      <c r="X107" s="492">
        <f>T107*U107*V107*365*W107</f>
        <v>0</v>
      </c>
      <c r="Y107" s="462">
        <f>VLOOKUP($A107,$DA:$EN,15,0)</f>
        <v>1.027105931598004</v>
      </c>
      <c r="Z107" s="200">
        <f>VLOOKUP($A107,$DA:$EN,37,0)</f>
        <v>831.06466728717817</v>
      </c>
      <c r="AA107" s="201">
        <f>AA106/5</f>
        <v>2153.1999999999998</v>
      </c>
      <c r="AB107" s="202">
        <v>0</v>
      </c>
      <c r="AC107" s="492">
        <f>Y107*Z107*AA107*365*AB107</f>
        <v>0</v>
      </c>
      <c r="AD107" s="462">
        <f>VLOOKUP($A107,$DA:$EN,16,0)</f>
        <v>1.0361081715980041</v>
      </c>
      <c r="AE107" s="200">
        <f>VLOOKUP($A107,$DA:$EN,37,0)</f>
        <v>831.06466728717817</v>
      </c>
      <c r="AF107" s="201">
        <f>AF106/5</f>
        <v>2153.1999999999998</v>
      </c>
      <c r="AG107" s="202">
        <v>0</v>
      </c>
      <c r="AH107" s="492">
        <f>AD107*AE107*AF107*365*AG107</f>
        <v>0</v>
      </c>
      <c r="AI107" s="462">
        <f>VLOOKUP($A107,$DA:$EN,14,0)</f>
        <v>1.018103691598004</v>
      </c>
      <c r="AJ107" s="200">
        <f>VLOOKUP($A107,$DA:$EN,37,0)</f>
        <v>831.06466728717817</v>
      </c>
      <c r="AK107" s="201">
        <f>AK106/5</f>
        <v>2153.1999999999998</v>
      </c>
      <c r="AL107" s="202">
        <v>0</v>
      </c>
      <c r="AM107" s="492">
        <f>AI107*AJ107*AK107*365*AL107</f>
        <v>0</v>
      </c>
      <c r="AN107" s="507">
        <f>VLOOKUP($A107,$DA:$EN,15,0)</f>
        <v>1.027105931598004</v>
      </c>
      <c r="AO107" s="200">
        <f>VLOOKUP($A107,$DA:$EN,37,0)</f>
        <v>831.06466728717817</v>
      </c>
      <c r="AP107" s="201">
        <f>AP106/5</f>
        <v>2153.1999999999998</v>
      </c>
      <c r="AQ107" s="202">
        <v>0</v>
      </c>
      <c r="AR107" s="492">
        <f>AN107*AO107*AP107*365*AQ107</f>
        <v>0</v>
      </c>
      <c r="AS107" s="462">
        <f>VLOOKUP($A107,$DA:$EN,16,0)</f>
        <v>1.0361081715980041</v>
      </c>
      <c r="AT107" s="200">
        <f>VLOOKUP($A107,$DA:$EN,37,0)</f>
        <v>831.06466728717817</v>
      </c>
      <c r="AU107" s="201">
        <f>AU106/5</f>
        <v>2153.1999999999998</v>
      </c>
      <c r="AV107" s="202">
        <v>0</v>
      </c>
      <c r="AW107" s="492">
        <f>AS107*AT107*AU107*365*AV107</f>
        <v>0</v>
      </c>
      <c r="AX107" s="462">
        <f>VLOOKUP($A107,$DA:$EN,14,0)</f>
        <v>1.018103691598004</v>
      </c>
      <c r="AY107" s="200">
        <f>VLOOKUP($A107,$DA:$EN,37,0)</f>
        <v>831.06466728717817</v>
      </c>
      <c r="AZ107" s="201">
        <f>AZ106/5</f>
        <v>2153.1999999999998</v>
      </c>
      <c r="BA107" s="202">
        <v>0</v>
      </c>
      <c r="BB107" s="492">
        <f>AX107*AY107*AZ107*365*BA107</f>
        <v>0</v>
      </c>
      <c r="BC107" s="494">
        <f>VLOOKUP($A107,$DA:$EN,15,0)</f>
        <v>1.027105931598004</v>
      </c>
      <c r="BD107" s="200">
        <f>VLOOKUP($A107,$DA:$EN,37,0)</f>
        <v>831.06466728717817</v>
      </c>
      <c r="BE107" s="201">
        <f>BE106/5</f>
        <v>2153.1999999999998</v>
      </c>
      <c r="BF107" s="202">
        <v>0</v>
      </c>
      <c r="BG107" s="492">
        <f>BC107*BD107*BE107*365*BF107</f>
        <v>0</v>
      </c>
      <c r="BH107" s="462">
        <f>VLOOKUP($A107,$DA:$EN,16,0)</f>
        <v>1.0361081715980041</v>
      </c>
      <c r="BI107" s="200">
        <f>VLOOKUP($A107,$DA:$EN,37,0)</f>
        <v>831.06466728717817</v>
      </c>
      <c r="BJ107" s="201">
        <f>BJ106/5</f>
        <v>2153.1999999999998</v>
      </c>
      <c r="BK107" s="202">
        <v>0</v>
      </c>
      <c r="BL107" s="492">
        <f>BH107*BI107*BJ107*365*BK107</f>
        <v>0</v>
      </c>
      <c r="BM107" s="462">
        <f>VLOOKUP($A107,$DA:$EN,14,0)</f>
        <v>1.018103691598004</v>
      </c>
      <c r="BN107" s="200">
        <f>VLOOKUP($A107,$DA:$EN,37,0)</f>
        <v>831.06466728717817</v>
      </c>
      <c r="BO107" s="201">
        <f>BO106/5</f>
        <v>2153.1999999999998</v>
      </c>
      <c r="BP107" s="202">
        <v>0</v>
      </c>
      <c r="BQ107" s="492">
        <f>BM107*BN107*BO107*365*BP107</f>
        <v>0</v>
      </c>
      <c r="BR107" s="462">
        <f>VLOOKUP($A107,$DA:$EN,15,0)</f>
        <v>1.027105931598004</v>
      </c>
      <c r="BS107" s="200">
        <f>VLOOKUP($A107,$DA:$EN,37,0)</f>
        <v>831.06466728717817</v>
      </c>
      <c r="BT107" s="201">
        <f>BT106/5</f>
        <v>2153.1999999999998</v>
      </c>
      <c r="BU107" s="202">
        <v>0</v>
      </c>
      <c r="BV107" s="492">
        <f>BR107*BS107*BT107*365*BU107</f>
        <v>0</v>
      </c>
      <c r="BW107" s="462">
        <f>VLOOKUP($A107,$DA:$EN,16,0)</f>
        <v>1.0361081715980041</v>
      </c>
      <c r="BX107" s="200">
        <f>VLOOKUP($A107,$DA:$EN,37,0)</f>
        <v>831.06466728717817</v>
      </c>
      <c r="BY107" s="201">
        <f>BY106/5</f>
        <v>2153.1999999999998</v>
      </c>
      <c r="BZ107" s="202">
        <v>0</v>
      </c>
      <c r="CA107" s="492">
        <f>BW107*BX107*BY107*365*BZ107</f>
        <v>0</v>
      </c>
      <c r="CB107" s="462">
        <f>VLOOKUP($A107,$DA:$EN,14,0)</f>
        <v>1.018103691598004</v>
      </c>
      <c r="CC107" s="200">
        <f>VLOOKUP($A107,$DA:$EN,37,0)</f>
        <v>831.06466728717817</v>
      </c>
      <c r="CD107" s="201">
        <f>CD106/2</f>
        <v>5383</v>
      </c>
      <c r="CE107" s="204">
        <v>1</v>
      </c>
      <c r="CF107" s="487">
        <f>CB107*CC107*CD107*CE107</f>
        <v>4554610.1608001431</v>
      </c>
      <c r="CG107" s="462">
        <f>VLOOKUP($A107,$DA:$EN,14,0)</f>
        <v>1.018103691598004</v>
      </c>
      <c r="CH107" s="200">
        <f>VLOOKUP($A107,$DA:$EN,37,0)</f>
        <v>831.06466728717817</v>
      </c>
      <c r="CI107" s="201">
        <f>CI106/2</f>
        <v>5383</v>
      </c>
      <c r="CJ107" s="204">
        <v>1</v>
      </c>
      <c r="CK107" s="487">
        <f>CG107*CH107*CI107*CJ107</f>
        <v>4554610.1608001431</v>
      </c>
      <c r="CL107" s="462">
        <f>VLOOKUP($A107,$DA:$EN,14,0)</f>
        <v>1.018103691598004</v>
      </c>
      <c r="CM107" s="200">
        <f>VLOOKUP($A107,$DA:$EN,37,0)</f>
        <v>831.06466728717817</v>
      </c>
      <c r="CN107" s="201">
        <f>CN106/2</f>
        <v>5383</v>
      </c>
      <c r="CO107" s="204">
        <v>1</v>
      </c>
      <c r="CP107" s="487">
        <f>CL107*CM107*CN107*CO107</f>
        <v>4554610.1608001431</v>
      </c>
      <c r="EC107" s="131"/>
    </row>
    <row r="108" spans="1:141" outlineLevel="1" x14ac:dyDescent="0.25">
      <c r="A108" s="174">
        <f>A104</f>
        <v>2032</v>
      </c>
      <c r="B108" s="206" t="str">
        <f t="shared" si="45"/>
        <v>Papildus servisu nodrošināšanai</v>
      </c>
      <c r="C108" s="206" t="str">
        <f t="shared" si="45"/>
        <v>Brīvprātīgās iemaksas (apdrošināšana)</v>
      </c>
      <c r="D108" s="207" t="str">
        <f t="shared" si="42"/>
        <v>Personas brīvprātīgā apdrošināšana</v>
      </c>
      <c r="E108" s="463">
        <f>VLOOKUP($A108,$DA:$EN,7,0)</f>
        <v>1.0348147915346231</v>
      </c>
      <c r="F108" s="208">
        <f>VLOOKUP($A104,$DA:$EN,6,0)</f>
        <v>1836</v>
      </c>
      <c r="G108" s="209">
        <f>0.02*(VLOOKUP($A104,$DA:$EN,24,0)+VLOOKUP($A104,$DA:$EN,26,0))</f>
        <v>26475.686000000002</v>
      </c>
      <c r="H108" s="1125">
        <f>H98</f>
        <v>2E-3</v>
      </c>
      <c r="I108" s="210">
        <f>H108*G108*F108*12</f>
        <v>1166624.6279040002</v>
      </c>
      <c r="J108" s="468">
        <f>VLOOKUP($A108,$DA:$EN,10,0)</f>
        <v>1.0521267915346231</v>
      </c>
      <c r="K108" s="208">
        <f>VLOOKUP($A104,$DA:$EN,9,0)</f>
        <v>2082</v>
      </c>
      <c r="L108" s="209">
        <f>0.02*(VLOOKUP($A104,$DA:$EN,24,0)+VLOOKUP($A104,$DA:$EN,26,0))</f>
        <v>26475.686000000002</v>
      </c>
      <c r="M108" s="1125">
        <f>H108</f>
        <v>2E-3</v>
      </c>
      <c r="N108" s="210">
        <f>M108*L108*K108*12</f>
        <v>1322937.0780480001</v>
      </c>
      <c r="O108" s="502">
        <f>VLOOKUP($A108,$DA:$EN,13,0)</f>
        <v>1.0694387915346231</v>
      </c>
      <c r="P108" s="208">
        <f>VLOOKUP($A104,$DA:$EN,12,0)</f>
        <v>2356</v>
      </c>
      <c r="Q108" s="209">
        <f>0.02*(VLOOKUP($A104,$DA:$EN,24,0)+VLOOKUP($A104,$DA:$EN,26,0))</f>
        <v>26475.686000000002</v>
      </c>
      <c r="R108" s="1125">
        <f>M108</f>
        <v>2E-3</v>
      </c>
      <c r="S108" s="211">
        <f>R108*Q108*P108*12</f>
        <v>1497041.1891840002</v>
      </c>
      <c r="T108" s="463">
        <f>VLOOKUP($A108,$DA:$EN,7,0)</f>
        <v>1.0348147915346231</v>
      </c>
      <c r="U108" s="208">
        <f>VLOOKUP($A104,$DA:$EN,6,0)</f>
        <v>1836</v>
      </c>
      <c r="V108" s="209">
        <f>0.02*(VLOOKUP($A104,$DA:$EN,24,0)+VLOOKUP($A104,$DA:$EN,26,0))</f>
        <v>26475.686000000002</v>
      </c>
      <c r="W108" s="1125">
        <f>R108</f>
        <v>2E-3</v>
      </c>
      <c r="X108" s="211">
        <f>W108*V108*U108*12</f>
        <v>1166624.6279040002</v>
      </c>
      <c r="Y108" s="495">
        <f>VLOOKUP($A108,$DA:$EN,10,0)</f>
        <v>1.0521267915346231</v>
      </c>
      <c r="Z108" s="208">
        <f>VLOOKUP($A104,$DA:$EN,9,0)</f>
        <v>2082</v>
      </c>
      <c r="AA108" s="209">
        <f>0.02*(VLOOKUP($A104,$DA:$EN,24,0)+VLOOKUP($A104,$DA:$EN,26,0))</f>
        <v>26475.686000000002</v>
      </c>
      <c r="AB108" s="1125">
        <f>W108</f>
        <v>2E-3</v>
      </c>
      <c r="AC108" s="210">
        <f>AB108*AA108*Z108*12</f>
        <v>1322937.0780480001</v>
      </c>
      <c r="AD108" s="502">
        <f>VLOOKUP($A108,$DA:$EN,13,0)</f>
        <v>1.0694387915346231</v>
      </c>
      <c r="AE108" s="208">
        <f>VLOOKUP($A104,$DA:$EN,12,0)</f>
        <v>2356</v>
      </c>
      <c r="AF108" s="209">
        <f>0.02*(VLOOKUP($A104,$DA:$EN,24,0)+VLOOKUP($A104,$DA:$EN,26,0))</f>
        <v>26475.686000000002</v>
      </c>
      <c r="AG108" s="1125">
        <f>AB108</f>
        <v>2E-3</v>
      </c>
      <c r="AH108" s="211">
        <f>AG108*AF108*AE108*12</f>
        <v>1497041.1891840002</v>
      </c>
      <c r="AI108" s="463">
        <f>VLOOKUP($A108,$DA:$EN,7,0)</f>
        <v>1.0348147915346231</v>
      </c>
      <c r="AJ108" s="208">
        <f>VLOOKUP($A104,$DA:$EN,6,0)</f>
        <v>1836</v>
      </c>
      <c r="AK108" s="209">
        <f>0.02*(VLOOKUP($A104,$DA:$EN,24,0)+VLOOKUP($A104,$DA:$EN,26,0))</f>
        <v>26475.686000000002</v>
      </c>
      <c r="AL108" s="1125">
        <f>AG108</f>
        <v>2E-3</v>
      </c>
      <c r="AM108" s="211">
        <f>AL108*AK108*AJ108*12</f>
        <v>1166624.6279040002</v>
      </c>
      <c r="AN108" s="495">
        <f>VLOOKUP($A108,$DA:$EN,10,0)</f>
        <v>1.0521267915346231</v>
      </c>
      <c r="AO108" s="208">
        <f>VLOOKUP($A104,$DA:$EN,9,0)</f>
        <v>2082</v>
      </c>
      <c r="AP108" s="209">
        <f>0.02*(VLOOKUP($A104,$DA:$EN,24,0)+VLOOKUP($A104,$DA:$EN,26,0))</f>
        <v>26475.686000000002</v>
      </c>
      <c r="AQ108" s="1125">
        <f>AL108</f>
        <v>2E-3</v>
      </c>
      <c r="AR108" s="210">
        <f>AQ108*AP108*AO108*12</f>
        <v>1322937.0780480001</v>
      </c>
      <c r="AS108" s="502">
        <f>VLOOKUP($A108,$DA:$EN,13,0)</f>
        <v>1.0694387915346231</v>
      </c>
      <c r="AT108" s="208">
        <f>VLOOKUP($A104,$DA:$EN,12,0)</f>
        <v>2356</v>
      </c>
      <c r="AU108" s="209">
        <f>0.02*(VLOOKUP($A104,$DA:$EN,24,0)+VLOOKUP($A104,$DA:$EN,26,0))</f>
        <v>26475.686000000002</v>
      </c>
      <c r="AV108" s="1125">
        <f>AQ108</f>
        <v>2E-3</v>
      </c>
      <c r="AW108" s="211">
        <f>AV108*AU108*AT108*12</f>
        <v>1497041.1891840002</v>
      </c>
      <c r="AX108" s="463">
        <f>VLOOKUP($A108,$DA:$EN,7,0)</f>
        <v>1.0348147915346231</v>
      </c>
      <c r="AY108" s="208">
        <f>VLOOKUP($A104,$DA:$EN,6,0)</f>
        <v>1836</v>
      </c>
      <c r="AZ108" s="209">
        <f>0.02*(VLOOKUP($A104,$DA:$EN,24,0)+VLOOKUP($A104,$DA:$EN,26,0))</f>
        <v>26475.686000000002</v>
      </c>
      <c r="BA108" s="1125">
        <f>AV108</f>
        <v>2E-3</v>
      </c>
      <c r="BB108" s="210">
        <f>BA108*AZ108*AY108*12</f>
        <v>1166624.6279040002</v>
      </c>
      <c r="BC108" s="502">
        <f>VLOOKUP($A108,$DA:$EN,10,0)</f>
        <v>1.0521267915346231</v>
      </c>
      <c r="BD108" s="208">
        <f>VLOOKUP($A104,$DA:$EN,9,0)</f>
        <v>2082</v>
      </c>
      <c r="BE108" s="209">
        <f>0.02*(VLOOKUP($A104,$DA:$EN,24,0)+VLOOKUP($A104,$DA:$EN,26,0))</f>
        <v>26475.686000000002</v>
      </c>
      <c r="BF108" s="1125">
        <f>BA108</f>
        <v>2E-3</v>
      </c>
      <c r="BG108" s="210">
        <f>BF108*BE108*BD108*12</f>
        <v>1322937.0780480001</v>
      </c>
      <c r="BH108" s="502">
        <f>VLOOKUP($A108,$DA:$EN,13,0)</f>
        <v>1.0694387915346231</v>
      </c>
      <c r="BI108" s="208">
        <f>VLOOKUP($A104,$DA:$EN,12,0)</f>
        <v>2356</v>
      </c>
      <c r="BJ108" s="209">
        <f>0.02*(VLOOKUP($A104,$DA:$EN,24,0)+VLOOKUP($A104,$DA:$EN,26,0))</f>
        <v>26475.686000000002</v>
      </c>
      <c r="BK108" s="1125">
        <f>BF108</f>
        <v>2E-3</v>
      </c>
      <c r="BL108" s="211">
        <f>BK108*BJ108*BI108*12</f>
        <v>1497041.1891840002</v>
      </c>
      <c r="BM108" s="463">
        <f>VLOOKUP($A108,$DA:$EN,7,0)</f>
        <v>1.0348147915346231</v>
      </c>
      <c r="BN108" s="208">
        <f>VLOOKUP($A104,$DA:$EN,6,0)</f>
        <v>1836</v>
      </c>
      <c r="BO108" s="209">
        <f>0.02*(VLOOKUP($A104,$DA:$EN,24,0)+VLOOKUP($A104,$DA:$EN,26,0))</f>
        <v>26475.686000000002</v>
      </c>
      <c r="BP108" s="1125">
        <f>BK108</f>
        <v>2E-3</v>
      </c>
      <c r="BQ108" s="210">
        <f>BP108*BO108*BN108*12</f>
        <v>1166624.6279040002</v>
      </c>
      <c r="BR108" s="502">
        <f>VLOOKUP($A108,$DA:$EN,10,0)</f>
        <v>1.0521267915346231</v>
      </c>
      <c r="BS108" s="208">
        <f>VLOOKUP($A104,$DA:$EN,9,0)</f>
        <v>2082</v>
      </c>
      <c r="BT108" s="209">
        <f>0.02*(VLOOKUP($A104,$DA:$EN,24,0)+VLOOKUP($A104,$DA:$EN,26,0))</f>
        <v>26475.686000000002</v>
      </c>
      <c r="BU108" s="1125">
        <f>BP108</f>
        <v>2E-3</v>
      </c>
      <c r="BV108" s="210">
        <f>BU108*BT108*BS108*12</f>
        <v>1322937.0780480001</v>
      </c>
      <c r="BW108" s="502">
        <f>VLOOKUP($A108,$DA:$EN,13,0)</f>
        <v>1.0694387915346231</v>
      </c>
      <c r="BX108" s="208">
        <f>VLOOKUP($A104,$DA:$EN,12,0)</f>
        <v>2356</v>
      </c>
      <c r="BY108" s="209">
        <f>0.02*(VLOOKUP($A104,$DA:$EN,24,0)+VLOOKUP($A104,$DA:$EN,26,0))</f>
        <v>26475.686000000002</v>
      </c>
      <c r="BZ108" s="1125">
        <f>BU108</f>
        <v>2E-3</v>
      </c>
      <c r="CA108" s="211">
        <f>BZ108*BY108*BX108*12</f>
        <v>1497041.1891840002</v>
      </c>
      <c r="CB108" s="463">
        <f>VLOOKUP($A108,$DA:$EN,7,0)</f>
        <v>1.0348147915346231</v>
      </c>
      <c r="CC108" s="208">
        <f>VLOOKUP($A104,$DA:$EN,6,0)</f>
        <v>1836</v>
      </c>
      <c r="CD108" s="209">
        <f>0.02*(VLOOKUP($A104,$DA:$EN,24,0)+VLOOKUP($A104,$DA:$EN,26,0))</f>
        <v>26475.686000000002</v>
      </c>
      <c r="CE108" s="1125">
        <f>BZ108</f>
        <v>2E-3</v>
      </c>
      <c r="CF108" s="211">
        <f>CE108*CD108*CC108*12</f>
        <v>1166624.6279040002</v>
      </c>
      <c r="CG108" s="495">
        <f>VLOOKUP($A108,$DA:$EN,10,0)</f>
        <v>1.0521267915346231</v>
      </c>
      <c r="CH108" s="208">
        <f>VLOOKUP($A104,$DA:$EN,9,0)</f>
        <v>2082</v>
      </c>
      <c r="CI108" s="209">
        <f>0.02*(VLOOKUP($A104,$DA:$EN,24,0)+VLOOKUP($A104,$DA:$EN,26,0))</f>
        <v>26475.686000000002</v>
      </c>
      <c r="CJ108" s="1125">
        <f>CE108</f>
        <v>2E-3</v>
      </c>
      <c r="CK108" s="210">
        <f>CJ108*CI108*CH108*12</f>
        <v>1322937.0780480001</v>
      </c>
      <c r="CL108" s="502">
        <f>VLOOKUP($A108,$DA:$EN,13,0)</f>
        <v>1.0694387915346231</v>
      </c>
      <c r="CM108" s="208">
        <f>VLOOKUP($A104,$DA:$EN,12,0)</f>
        <v>2356</v>
      </c>
      <c r="CN108" s="209">
        <f>0.02*(VLOOKUP($A104,$DA:$EN,24,0)+VLOOKUP($A104,$DA:$EN,26,0))</f>
        <v>26475.686000000002</v>
      </c>
      <c r="CO108" s="1125">
        <f>CJ108</f>
        <v>2E-3</v>
      </c>
      <c r="CP108" s="211">
        <f>CO108*CN108*CM108*12</f>
        <v>1497041.1891840002</v>
      </c>
      <c r="EC108" s="131"/>
    </row>
    <row r="109" spans="1:141" ht="16.5" outlineLevel="1" thickBot="1" x14ac:dyDescent="0.3">
      <c r="A109" s="174">
        <f>A108</f>
        <v>2032</v>
      </c>
      <c r="B109" s="206" t="str">
        <f t="shared" si="45"/>
        <v>Pakalpojumu nodrošināšanai potenciālas vajadzības gadījumā</v>
      </c>
      <c r="C109" s="206" t="str">
        <f t="shared" si="45"/>
        <v>Tuvinieka ( ģimenes locekļu apdrošināšanas programma) - iespējams ilgtermiņa apdrošināšana ar uzkrājumu (izgudrots produkts)</v>
      </c>
      <c r="D109" s="207" t="str">
        <f t="shared" si="42"/>
        <v>Personas tuvinieka brīvprātīgā apdrošināšana</v>
      </c>
      <c r="E109" s="476">
        <f>VLOOKUP($A109,$DA:$EN,7,0)</f>
        <v>1.0348147915346231</v>
      </c>
      <c r="F109" s="477">
        <f>VLOOKUP($A104,$DA:$EN,5,0)</f>
        <v>2320</v>
      </c>
      <c r="G109" s="478">
        <f>G108/2</f>
        <v>13237.843000000001</v>
      </c>
      <c r="H109" s="471">
        <f>H99</f>
        <v>2E-3</v>
      </c>
      <c r="I109" s="479">
        <f>H109*G109*F109*12</f>
        <v>737083.09824000008</v>
      </c>
      <c r="J109" s="497">
        <f>VLOOKUP($A109,$DA:$EN,10,0)</f>
        <v>1.0521267915346231</v>
      </c>
      <c r="K109" s="469">
        <f>VLOOKUP($A104,$DA:$EN,8,0)</f>
        <v>2632</v>
      </c>
      <c r="L109" s="470">
        <f>L108/2</f>
        <v>13237.843000000001</v>
      </c>
      <c r="M109" s="471">
        <f>H109</f>
        <v>2E-3</v>
      </c>
      <c r="N109" s="479">
        <f>M109*L109*K109*12</f>
        <v>836208.06662399997</v>
      </c>
      <c r="O109" s="503">
        <f>VLOOKUP($A109,$DA:$EN,13,0)</f>
        <v>1.0694387915346231</v>
      </c>
      <c r="P109" s="469">
        <f>VLOOKUP($A104,$DA:$EN,11,0)</f>
        <v>2977</v>
      </c>
      <c r="Q109" s="470">
        <f>Q108/2</f>
        <v>13237.843000000001</v>
      </c>
      <c r="R109" s="471">
        <f>M109</f>
        <v>2E-3</v>
      </c>
      <c r="S109" s="472">
        <f>R109*Q109*P109*12</f>
        <v>945817.40666400013</v>
      </c>
      <c r="T109" s="504">
        <f>VLOOKUP($A109,$DA:$EN,7,0)</f>
        <v>1.0348147915346231</v>
      </c>
      <c r="U109" s="469">
        <f>VLOOKUP($A104,$DA:$EN,5,0)</f>
        <v>2320</v>
      </c>
      <c r="V109" s="470">
        <f>V108/2</f>
        <v>13237.843000000001</v>
      </c>
      <c r="W109" s="471">
        <f>R109</f>
        <v>2E-3</v>
      </c>
      <c r="X109" s="472">
        <f>W109*V109*U109*12</f>
        <v>737083.09824000008</v>
      </c>
      <c r="Y109" s="505">
        <f>VLOOKUP($A109,$DA:$EN,10,0)</f>
        <v>1.0521267915346231</v>
      </c>
      <c r="Z109" s="469">
        <f>VLOOKUP($A104,$DA:$EN,8,0)</f>
        <v>2632</v>
      </c>
      <c r="AA109" s="470">
        <f>AA108/2</f>
        <v>13237.843000000001</v>
      </c>
      <c r="AB109" s="471">
        <f>W109</f>
        <v>2E-3</v>
      </c>
      <c r="AC109" s="479">
        <f>AB109*AA109*Z109*12</f>
        <v>836208.06662399997</v>
      </c>
      <c r="AD109" s="503">
        <f>VLOOKUP($A109,$DA:$EN,13,0)</f>
        <v>1.0694387915346231</v>
      </c>
      <c r="AE109" s="469">
        <f>VLOOKUP($A104,$DA:$EN,11,0)</f>
        <v>2977</v>
      </c>
      <c r="AF109" s="470">
        <f>AF108/2</f>
        <v>13237.843000000001</v>
      </c>
      <c r="AG109" s="471">
        <f>AB109</f>
        <v>2E-3</v>
      </c>
      <c r="AH109" s="472">
        <f>AG109*AF109*AE109*12</f>
        <v>945817.40666400013</v>
      </c>
      <c r="AI109" s="504">
        <f>VLOOKUP($A109,$DA:$EN,7,0)</f>
        <v>1.0348147915346231</v>
      </c>
      <c r="AJ109" s="469">
        <f>VLOOKUP($A104,$DA:$EN,5,0)</f>
        <v>2320</v>
      </c>
      <c r="AK109" s="470">
        <f>AK108/2</f>
        <v>13237.843000000001</v>
      </c>
      <c r="AL109" s="471">
        <f>AG109</f>
        <v>2E-3</v>
      </c>
      <c r="AM109" s="472">
        <f>AL109*AK109*AJ109*12</f>
        <v>737083.09824000008</v>
      </c>
      <c r="AN109" s="495">
        <f>VLOOKUP($A109,$DA:$EN,10,0)</f>
        <v>1.0521267915346231</v>
      </c>
      <c r="AO109" s="208">
        <f>VLOOKUP($A104,$DA:$EN,8,0)</f>
        <v>2632</v>
      </c>
      <c r="AP109" s="209">
        <f>AP108/2</f>
        <v>13237.843000000001</v>
      </c>
      <c r="AQ109" s="471">
        <f>AL109</f>
        <v>2E-3</v>
      </c>
      <c r="AR109" s="479">
        <f>AQ109*AP109*AO109*12</f>
        <v>836208.06662399997</v>
      </c>
      <c r="AS109" s="503">
        <f>VLOOKUP($A109,$DA:$EN,13,0)</f>
        <v>1.0694387915346231</v>
      </c>
      <c r="AT109" s="469">
        <f>VLOOKUP($A104,$DA:$EN,11,0)</f>
        <v>2977</v>
      </c>
      <c r="AU109" s="470">
        <f>AU108/2</f>
        <v>13237.843000000001</v>
      </c>
      <c r="AV109" s="471">
        <f>AQ109</f>
        <v>2E-3</v>
      </c>
      <c r="AW109" s="472">
        <f>AV109*AU109*AT109*12</f>
        <v>945817.40666400013</v>
      </c>
      <c r="AX109" s="463">
        <f>VLOOKUP($A109,$DA:$EN,7,0)</f>
        <v>1.0348147915346231</v>
      </c>
      <c r="AY109" s="208">
        <f>VLOOKUP($A104,$DA:$EN,5,0)</f>
        <v>2320</v>
      </c>
      <c r="AZ109" s="209">
        <f>AZ108/2</f>
        <v>13237.843000000001</v>
      </c>
      <c r="BA109" s="471">
        <f>AV109</f>
        <v>2E-3</v>
      </c>
      <c r="BB109" s="479">
        <f>BA109*AZ109*AY109*12</f>
        <v>737083.09824000008</v>
      </c>
      <c r="BC109" s="502">
        <f>VLOOKUP($A109,$DA:$EN,10,0)</f>
        <v>1.0521267915346231</v>
      </c>
      <c r="BD109" s="208">
        <f>VLOOKUP($A104,$DA:$EN,8,0)</f>
        <v>2632</v>
      </c>
      <c r="BE109" s="209">
        <f>BE108/2</f>
        <v>13237.843000000001</v>
      </c>
      <c r="BF109" s="471">
        <f>BA109</f>
        <v>2E-3</v>
      </c>
      <c r="BG109" s="479">
        <f>BF109*BE109*BD109*12</f>
        <v>836208.06662399997</v>
      </c>
      <c r="BH109" s="503">
        <f>VLOOKUP($A109,$DA:$EN,13,0)</f>
        <v>1.0694387915346231</v>
      </c>
      <c r="BI109" s="469">
        <f>VLOOKUP($A104,$DA:$EN,11,0)</f>
        <v>2977</v>
      </c>
      <c r="BJ109" s="470">
        <f>BJ108/2</f>
        <v>13237.843000000001</v>
      </c>
      <c r="BK109" s="471">
        <f>BF109</f>
        <v>2E-3</v>
      </c>
      <c r="BL109" s="472">
        <f>BK109*BJ109*BI109*12</f>
        <v>945817.40666400013</v>
      </c>
      <c r="BM109" s="504">
        <f>VLOOKUP($A109,$DA:$EN,7,0)</f>
        <v>1.0348147915346231</v>
      </c>
      <c r="BN109" s="469">
        <f>VLOOKUP($A104,$DA:$EN,5,0)</f>
        <v>2320</v>
      </c>
      <c r="BO109" s="470">
        <f>BO108/2</f>
        <v>13237.843000000001</v>
      </c>
      <c r="BP109" s="471">
        <f>BK109</f>
        <v>2E-3</v>
      </c>
      <c r="BQ109" s="479">
        <f>BP109*BO109*BN109*12</f>
        <v>737083.09824000008</v>
      </c>
      <c r="BR109" s="503">
        <f>VLOOKUP($A109,$DA:$EN,10,0)</f>
        <v>1.0521267915346231</v>
      </c>
      <c r="BS109" s="469">
        <f>VLOOKUP($A104,$DA:$EN,8,0)</f>
        <v>2632</v>
      </c>
      <c r="BT109" s="470">
        <f>BT108/2</f>
        <v>13237.843000000001</v>
      </c>
      <c r="BU109" s="471">
        <f>BP109</f>
        <v>2E-3</v>
      </c>
      <c r="BV109" s="479">
        <f>BU109*BT109*BS109*12</f>
        <v>836208.06662399997</v>
      </c>
      <c r="BW109" s="503">
        <f>VLOOKUP($A109,$DA:$EN,13,0)</f>
        <v>1.0694387915346231</v>
      </c>
      <c r="BX109" s="469">
        <f>VLOOKUP($A104,$DA:$EN,11,0)</f>
        <v>2977</v>
      </c>
      <c r="BY109" s="470">
        <f>BY108/2</f>
        <v>13237.843000000001</v>
      </c>
      <c r="BZ109" s="471">
        <f>BU109</f>
        <v>2E-3</v>
      </c>
      <c r="CA109" s="472">
        <f>BZ109*BY109*BX109*12</f>
        <v>945817.40666400013</v>
      </c>
      <c r="CB109" s="504">
        <f>VLOOKUP($A109,$DA:$EN,7,0)</f>
        <v>1.0348147915346231</v>
      </c>
      <c r="CC109" s="469">
        <f>VLOOKUP($A104,$DA:$EN,5,0)</f>
        <v>2320</v>
      </c>
      <c r="CD109" s="470">
        <f>CD108/2</f>
        <v>13237.843000000001</v>
      </c>
      <c r="CE109" s="471">
        <f>BZ109</f>
        <v>2E-3</v>
      </c>
      <c r="CF109" s="472">
        <f>CE109*CD109*CC109*12</f>
        <v>737083.09824000008</v>
      </c>
      <c r="CG109" s="505">
        <f>VLOOKUP($A109,$DA:$EN,10,0)</f>
        <v>1.0521267915346231</v>
      </c>
      <c r="CH109" s="469">
        <f>VLOOKUP($A104,$DA:$EN,8,0)</f>
        <v>2632</v>
      </c>
      <c r="CI109" s="470">
        <f>CI108/2</f>
        <v>13237.843000000001</v>
      </c>
      <c r="CJ109" s="471">
        <f>CE109</f>
        <v>2E-3</v>
      </c>
      <c r="CK109" s="479">
        <f>CJ109*CI109*CH109*12</f>
        <v>836208.06662399997</v>
      </c>
      <c r="CL109" s="503">
        <f>VLOOKUP($A109,$DA:$EN,13,0)</f>
        <v>1.0694387915346231</v>
      </c>
      <c r="CM109" s="469">
        <f>VLOOKUP($A104,$DA:$EN,11,0)</f>
        <v>2977</v>
      </c>
      <c r="CN109" s="470">
        <f>CN108/2</f>
        <v>13237.843000000001</v>
      </c>
      <c r="CO109" s="471">
        <f>CJ109</f>
        <v>2E-3</v>
      </c>
      <c r="CP109" s="472">
        <f>CO109*CN109*CM109*12</f>
        <v>945817.40666400013</v>
      </c>
      <c r="EC109" s="131"/>
    </row>
    <row r="110" spans="1:141" ht="18.75" x14ac:dyDescent="0.25">
      <c r="A110" s="164">
        <f>A100+1</f>
        <v>2033</v>
      </c>
      <c r="B110" s="165"/>
      <c r="C110" s="166"/>
      <c r="D110" s="166" t="str">
        <f t="shared" si="42"/>
        <v>KOPĒJIE IEŅĒMUMI</v>
      </c>
      <c r="E110" s="473"/>
      <c r="F110" s="166"/>
      <c r="G110" s="474"/>
      <c r="H110" s="475"/>
      <c r="I110" s="490">
        <f>IF($D$5=$EL$8,VLOOKUP($A110,$DA:$EL,38,0),IF($D$5=$EM$8,VLOOKUP($A110,$DA:$EM,39,0),VLOOKUP($A110,$DA:$EN,40,0)))</f>
        <v>438029269.40680027</v>
      </c>
      <c r="J110" s="473"/>
      <c r="K110" s="166"/>
      <c r="L110" s="474"/>
      <c r="M110" s="475"/>
      <c r="N110" s="490">
        <f>IF($D$5=$EL$8,VLOOKUP($A110,$DA:$EL,38,0),IF($D$5=$EM$8,VLOOKUP($A110,$DA:$EM,39,0),VLOOKUP($A110,$DA:$EN,40,0)))</f>
        <v>438029269.40680027</v>
      </c>
      <c r="O110" s="473"/>
      <c r="P110" s="166"/>
      <c r="Q110" s="474"/>
      <c r="R110" s="475"/>
      <c r="S110" s="490">
        <f>IF($D$5=$EL$8,VLOOKUP($A110,$DA:$EL,38,0),IF($D$5=$EM$8,VLOOKUP($A110,$DA:$EM,39,0),VLOOKUP($A110,$DA:$EN,40,0)))</f>
        <v>438029269.40680027</v>
      </c>
      <c r="T110" s="473"/>
      <c r="U110" s="166"/>
      <c r="V110" s="474"/>
      <c r="W110" s="475"/>
      <c r="X110" s="490">
        <f>IF($D$5=$EL$8,VLOOKUP($A110,$DA:$EL,38,0),IF($D$5=$EM$8,VLOOKUP($A110,$DA:$EM,39,0),VLOOKUP($A110,$DA:$EN,40,0)))</f>
        <v>438029269.40680027</v>
      </c>
      <c r="Y110" s="473"/>
      <c r="Z110" s="166"/>
      <c r="AA110" s="474"/>
      <c r="AB110" s="475"/>
      <c r="AC110" s="490">
        <f>IF($D$5=$EL$8,VLOOKUP($A110,$DA:$EL,38,0),IF($D$5=$EM$8,VLOOKUP($A110,$DA:$EM,39,0),VLOOKUP($A110,$DA:$EN,40,0)))</f>
        <v>438029269.40680027</v>
      </c>
      <c r="AD110" s="473"/>
      <c r="AE110" s="166"/>
      <c r="AF110" s="474"/>
      <c r="AG110" s="475"/>
      <c r="AH110" s="490">
        <f>IF($D$5=$EL$8,VLOOKUP($A110,$DA:$EL,38,0),IF($D$5=$EM$8,VLOOKUP($A110,$DA:$EM,39,0),VLOOKUP($A110,$DA:$EN,40,0)))</f>
        <v>438029269.40680027</v>
      </c>
      <c r="AI110" s="473"/>
      <c r="AJ110" s="166"/>
      <c r="AK110" s="474"/>
      <c r="AL110" s="475"/>
      <c r="AM110" s="490">
        <f>IF($D$5=$EL$8,VLOOKUP($A110,$DA:$EL,38,0),IF($D$5=$EM$8,VLOOKUP($A110,$DA:$EM,39,0),VLOOKUP($A110,$DA:$EN,40,0)))</f>
        <v>438029269.40680027</v>
      </c>
      <c r="AN110" s="508"/>
      <c r="AO110" s="168"/>
      <c r="AP110" s="169"/>
      <c r="AQ110" s="170"/>
      <c r="AR110" s="490">
        <f>IF($D$5=$EL$8,VLOOKUP($A110,$DA:$EL,38,0),IF($D$5=$EM$8,VLOOKUP($A110,$DA:$EM,39,0),VLOOKUP($A110,$DA:$EN,40,0)))</f>
        <v>438029269.40680027</v>
      </c>
      <c r="AS110" s="473"/>
      <c r="AT110" s="166"/>
      <c r="AU110" s="474"/>
      <c r="AV110" s="475"/>
      <c r="AW110" s="490">
        <f>IF($D$5=$EL$8,VLOOKUP($A110,$DA:$EL,38,0),IF($D$5=$EM$8,VLOOKUP($A110,$DA:$EM,39,0),VLOOKUP($A110,$DA:$EN,40,0)))</f>
        <v>438029269.40680027</v>
      </c>
      <c r="AX110" s="167"/>
      <c r="AY110" s="168"/>
      <c r="AZ110" s="169"/>
      <c r="BA110" s="170"/>
      <c r="BB110" s="490">
        <f>IF($D$5=$EL$8,VLOOKUP($A110,$DA:$EL,38,0),IF($D$5=$EM$8,VLOOKUP($A110,$DA:$EM,39,0),VLOOKUP($A110,$DA:$EN,40,0)))</f>
        <v>438029269.40680027</v>
      </c>
      <c r="BC110" s="169"/>
      <c r="BD110" s="168"/>
      <c r="BE110" s="169"/>
      <c r="BF110" s="170"/>
      <c r="BG110" s="490">
        <f>IF($D$5=$EL$8,VLOOKUP($A110,$DA:$EL,38,0),IF($D$5=$EM$8,VLOOKUP($A110,$DA:$EM,39,0),VLOOKUP($A110,$DA:$EN,40,0)))</f>
        <v>438029269.40680027</v>
      </c>
      <c r="BH110" s="473"/>
      <c r="BI110" s="166"/>
      <c r="BJ110" s="474"/>
      <c r="BK110" s="475"/>
      <c r="BL110" s="490">
        <f>IF($D$5=$EL$8,VLOOKUP($A110,$DA:$EL,38,0),IF($D$5=$EM$8,VLOOKUP($A110,$DA:$EM,39,0),VLOOKUP($A110,$DA:$EN,40,0)))</f>
        <v>438029269.40680027</v>
      </c>
      <c r="BM110" s="473"/>
      <c r="BN110" s="166"/>
      <c r="BO110" s="474"/>
      <c r="BP110" s="475"/>
      <c r="BQ110" s="490">
        <f>IF($D$5=$EL$8,VLOOKUP($A110,$DA:$EL,38,0),IF($D$5=$EM$8,VLOOKUP($A110,$DA:$EM,39,0),VLOOKUP($A110,$DA:$EN,40,0)))</f>
        <v>438029269.40680027</v>
      </c>
      <c r="BR110" s="473"/>
      <c r="BS110" s="166"/>
      <c r="BT110" s="474"/>
      <c r="BU110" s="475"/>
      <c r="BV110" s="490">
        <f>IF($D$5=$EL$8,VLOOKUP($A110,$DA:$EL,38,0),IF($D$5=$EM$8,VLOOKUP($A110,$DA:$EM,39,0),VLOOKUP($A110,$DA:$EN,40,0)))</f>
        <v>438029269.40680027</v>
      </c>
      <c r="BW110" s="473"/>
      <c r="BX110" s="166"/>
      <c r="BY110" s="474"/>
      <c r="BZ110" s="475"/>
      <c r="CA110" s="490">
        <f>IF($D$5=$EL$8,VLOOKUP($A110,$DA:$EL,38,0),IF($D$5=$EM$8,VLOOKUP($A110,$DA:$EM,39,0),VLOOKUP($A110,$DA:$EN,40,0)))</f>
        <v>438029269.40680027</v>
      </c>
      <c r="CB110" s="473"/>
      <c r="CC110" s="166"/>
      <c r="CD110" s="474"/>
      <c r="CE110" s="475"/>
      <c r="CF110" s="484">
        <f>IF($D$5=$EL$8,VLOOKUP($A110,$DA:$EL,38,0),IF($D$5=$EM$8,VLOOKUP($A110,$DA:$EM,39,0),VLOOKUP($A110,$DA:$EN,40,0)))+CF117</f>
        <v>442651701.5553754</v>
      </c>
      <c r="CG110" s="473"/>
      <c r="CH110" s="166"/>
      <c r="CI110" s="474"/>
      <c r="CJ110" s="475"/>
      <c r="CK110" s="484">
        <f>IF($D$5=$EL$8,VLOOKUP($A110,$DA:$EL,38,0),IF($D$5=$EM$8,VLOOKUP($A110,$DA:$EM,39,0),VLOOKUP($A110,$DA:$EN,40,0)))+CK117</f>
        <v>442651701.5553754</v>
      </c>
      <c r="CL110" s="473"/>
      <c r="CM110" s="166"/>
      <c r="CN110" s="474"/>
      <c r="CO110" s="475"/>
      <c r="CP110" s="484">
        <f>IF($D$5=$EL$8,VLOOKUP($A110,$DA:$EL,38,0),IF($D$5=$EM$8,VLOOKUP($A110,$DA:$EM,39,0),VLOOKUP($A110,$DA:$EN,40,0)))+CP117</f>
        <v>442651701.5553754</v>
      </c>
      <c r="EC110" s="131"/>
    </row>
    <row r="111" spans="1:141" outlineLevel="1" x14ac:dyDescent="0.25">
      <c r="A111" s="174">
        <f>A110</f>
        <v>2033</v>
      </c>
      <c r="B111" s="175" t="str">
        <f t="shared" ref="B111:C119" si="46">B101</f>
        <v>Finansējums valsts sociāli neaizsargātām iedzīvotāju kategorijām</v>
      </c>
      <c r="C111" s="175" t="str">
        <f t="shared" si="46"/>
        <v>no VID administrētās Valsts pamatbudžeta daļas</v>
      </c>
      <c r="D111" s="176" t="str">
        <f t="shared" si="42"/>
        <v>Valsts pamatbudžets</v>
      </c>
      <c r="E111" s="461">
        <f>VLOOKUP($A111,$DA:$EN,14,0)</f>
        <v>1.0180863012255379</v>
      </c>
      <c r="F111" s="177">
        <f>F101*E111</f>
        <v>8464060388.0438099</v>
      </c>
      <c r="G111" s="178">
        <v>1</v>
      </c>
      <c r="H111" s="488">
        <f>I111/F111</f>
        <v>2.4369592229556127E-2</v>
      </c>
      <c r="I111" s="491">
        <f>I110-I112-I113-I114-I115-I116-I117</f>
        <v>206265700.26296625</v>
      </c>
      <c r="J111" s="461">
        <f>VLOOKUP($A111,$DA:$EN,15,0)</f>
        <v>1.026348061225538</v>
      </c>
      <c r="K111" s="177">
        <f>K101*J111</f>
        <v>9120066679.3373413</v>
      </c>
      <c r="L111" s="178">
        <v>1</v>
      </c>
      <c r="M111" s="488">
        <f>N111/K111</f>
        <v>2.0560318233438336E-2</v>
      </c>
      <c r="N111" s="491">
        <f>N110-N112-N113-N114-N115-N116-N117</f>
        <v>187511473.23735297</v>
      </c>
      <c r="O111" s="461">
        <f>VLOOKUP($A111,$DA:$EN,16,0)</f>
        <v>1.0346098212255379</v>
      </c>
      <c r="P111" s="177">
        <f>P101*O111</f>
        <v>9820790851.1116772</v>
      </c>
      <c r="Q111" s="178">
        <v>1</v>
      </c>
      <c r="R111" s="488">
        <f>S111/P111</f>
        <v>1.6923123497289583E-2</v>
      </c>
      <c r="S111" s="491">
        <f>S110-S112-S113-S114-S115-S116-S117</f>
        <v>166198456.41441458</v>
      </c>
      <c r="T111" s="461">
        <f>VLOOKUP($A111,$DA:$EN,14,0)</f>
        <v>1.0180863012255379</v>
      </c>
      <c r="U111" s="177">
        <f>U101*T111</f>
        <v>8464060388.0438099</v>
      </c>
      <c r="V111" s="178">
        <v>1</v>
      </c>
      <c r="W111" s="480">
        <f>X111/U111</f>
        <v>1.6389993418341946E-2</v>
      </c>
      <c r="X111" s="485">
        <f>X101/X100*X110</f>
        <v>138725894.05248684</v>
      </c>
      <c r="Y111" s="461">
        <f>VLOOKUP($A111,$DA:$EN,15,0)</f>
        <v>1.026348061225538</v>
      </c>
      <c r="Z111" s="177">
        <f>Z101*Y111</f>
        <v>9120066679.3373413</v>
      </c>
      <c r="AA111" s="178">
        <v>1</v>
      </c>
      <c r="AB111" s="480">
        <f>AC111/Z111</f>
        <v>1.5211061380372121E-2</v>
      </c>
      <c r="AC111" s="485">
        <f>AC101/AC100*AC110</f>
        <v>138725894.05248684</v>
      </c>
      <c r="AD111" s="461">
        <f>VLOOKUP($A111,$DA:$EN,16,0)</f>
        <v>1.0346098212255379</v>
      </c>
      <c r="AE111" s="177">
        <f>AE101*AD111</f>
        <v>9820790851.1116772</v>
      </c>
      <c r="AF111" s="178">
        <v>1</v>
      </c>
      <c r="AG111" s="480">
        <f>AH111/AE111</f>
        <v>1.4125735509048498E-2</v>
      </c>
      <c r="AH111" s="485">
        <f>AH101/AH100*AH110</f>
        <v>138725894.05248684</v>
      </c>
      <c r="AI111" s="461">
        <f>VLOOKUP($A111,$DA:$EN,14,0)</f>
        <v>1.0180863012255379</v>
      </c>
      <c r="AJ111" s="177">
        <f>AJ101*AI111</f>
        <v>8464060388.0438099</v>
      </c>
      <c r="AK111" s="178">
        <v>1</v>
      </c>
      <c r="AL111" s="480">
        <f>AM111/AJ111</f>
        <v>0</v>
      </c>
      <c r="AM111" s="485">
        <f>AM101*AI111</f>
        <v>0</v>
      </c>
      <c r="AN111" s="506">
        <f>VLOOKUP($A111,$DA:$EN,15,0)</f>
        <v>1.026348061225538</v>
      </c>
      <c r="AO111" s="177">
        <f>AO101*AN111</f>
        <v>9120066679.3373413</v>
      </c>
      <c r="AP111" s="178">
        <v>1</v>
      </c>
      <c r="AQ111" s="480">
        <f>AR111/AO111</f>
        <v>0</v>
      </c>
      <c r="AR111" s="485">
        <f>AR101*AN111</f>
        <v>0</v>
      </c>
      <c r="AS111" s="461">
        <f>VLOOKUP($A111,$DA:$EN,16,0)</f>
        <v>1.0346098212255379</v>
      </c>
      <c r="AT111" s="177">
        <f>AT101*AS111</f>
        <v>9820790851.1116772</v>
      </c>
      <c r="AU111" s="178">
        <v>1</v>
      </c>
      <c r="AV111" s="480">
        <f>AW111/AT111</f>
        <v>0</v>
      </c>
      <c r="AW111" s="485">
        <f>AW101*AS111</f>
        <v>0</v>
      </c>
      <c r="AX111" s="461">
        <f>VLOOKUP($A111,$DA:$EN,14,0)</f>
        <v>1.0180863012255379</v>
      </c>
      <c r="AY111" s="177">
        <f>AY101*AX111</f>
        <v>8464060388.0438099</v>
      </c>
      <c r="AZ111" s="178">
        <v>1</v>
      </c>
      <c r="BA111" s="488">
        <f>BB111/AY111</f>
        <v>2.0739844115853497E-2</v>
      </c>
      <c r="BB111" s="491">
        <f>BB110-BB112-BB113-BB114-BB115-BB116-BB117</f>
        <v>175543293.03519908</v>
      </c>
      <c r="BC111" s="493">
        <f>VLOOKUP($A111,$DA:$EN,15,0)</f>
        <v>1.026348061225538</v>
      </c>
      <c r="BD111" s="177">
        <f>BD101*BC111</f>
        <v>9120066679.3373413</v>
      </c>
      <c r="BE111" s="178">
        <v>1</v>
      </c>
      <c r="BF111" s="488">
        <f>BG111/BD111</f>
        <v>1.662335206807123E-2</v>
      </c>
      <c r="BG111" s="491">
        <f>BG110-BG112-BG113-BG114-BG115-BG116-BG117</f>
        <v>151606079.29490989</v>
      </c>
      <c r="BH111" s="461">
        <f>VLOOKUP($A111,$DA:$EN,16,0)</f>
        <v>1.0346098212255379</v>
      </c>
      <c r="BI111" s="177">
        <f>BI101*BH111</f>
        <v>9820790851.1116772</v>
      </c>
      <c r="BJ111" s="178">
        <v>1</v>
      </c>
      <c r="BK111" s="488">
        <f>BL111/BI111</f>
        <v>1.2660628040125852E-2</v>
      </c>
      <c r="BL111" s="491">
        <f>BL110-BL112-BL113-BL114-BL115-BL116-BL117</f>
        <v>124337380.02579594</v>
      </c>
      <c r="BM111" s="461">
        <f>VLOOKUP($A111,$DA:$EN,14,0)</f>
        <v>1.0180863012255379</v>
      </c>
      <c r="BN111" s="177">
        <f>BN101*BM111</f>
        <v>8464060388.0438099</v>
      </c>
      <c r="BO111" s="178">
        <v>1</v>
      </c>
      <c r="BP111" s="488">
        <f>BQ111/BN111</f>
        <v>1.2498328591539721E-2</v>
      </c>
      <c r="BQ111" s="491">
        <f>(BQ110-BQ114-BQ115-BQ116-BQ117)/3</f>
        <v>105786607.94840674</v>
      </c>
      <c r="BR111" s="461">
        <f>VLOOKUP($A111,$DA:$EN,15,0)</f>
        <v>1.026348061225538</v>
      </c>
      <c r="BS111" s="177">
        <f>BS101*BR111</f>
        <v>9120066679.3373413</v>
      </c>
      <c r="BT111" s="178">
        <v>1</v>
      </c>
      <c r="BU111" s="488">
        <f>BV111/BS111</f>
        <v>1.0913867457282796E-2</v>
      </c>
      <c r="BV111" s="491">
        <f>(BV110-BV114-BV115-BV116-BV117)/3</f>
        <v>99535198.939868972</v>
      </c>
      <c r="BW111" s="461">
        <f>VLOOKUP($A111,$DA:$EN,16,0)</f>
        <v>1.0346098212255379</v>
      </c>
      <c r="BX111" s="177">
        <f>BX101*BW111</f>
        <v>9820790851.1116772</v>
      </c>
      <c r="BY111" s="178">
        <v>1</v>
      </c>
      <c r="BZ111" s="488">
        <f>CA111/BX111</f>
        <v>9.4117532284507081E-3</v>
      </c>
      <c r="CA111" s="491">
        <f>(CA110-CA114-CA115-CA116-CA117)/3</f>
        <v>92430859.998889506</v>
      </c>
      <c r="CB111" s="461">
        <f>VLOOKUP($A111,$DA:$EN,14,0)</f>
        <v>1.0180863012255379</v>
      </c>
      <c r="CC111" s="177">
        <f>CC101*CB111</f>
        <v>8464060388.0438099</v>
      </c>
      <c r="CD111" s="178">
        <v>1</v>
      </c>
      <c r="CE111" s="480">
        <f>CF111/CC111</f>
        <v>9.9815807105414298E-3</v>
      </c>
      <c r="CF111" s="485">
        <f>CF101*CB111</f>
        <v>84484701.902155906</v>
      </c>
      <c r="CG111" s="461">
        <f>VLOOKUP($A111,$DA:$EN,15,0)</f>
        <v>1.026348061225538</v>
      </c>
      <c r="CH111" s="177">
        <f>CH101*CG111</f>
        <v>9120066679.3373413</v>
      </c>
      <c r="CI111" s="178">
        <v>1</v>
      </c>
      <c r="CJ111" s="480">
        <f>CK111/CH111</f>
        <v>9.9815807105414264E-3</v>
      </c>
      <c r="CK111" s="485">
        <f>CK101*CG111</f>
        <v>91032681.645325214</v>
      </c>
      <c r="CL111" s="461">
        <f>VLOOKUP($A111,$DA:$EN,16,0)</f>
        <v>1.0346098212255379</v>
      </c>
      <c r="CM111" s="177">
        <f>CM101*CL111</f>
        <v>9820790851.1116772</v>
      </c>
      <c r="CN111" s="178">
        <v>1</v>
      </c>
      <c r="CO111" s="480">
        <f>CP111/CM111</f>
        <v>9.9815807105414229E-3</v>
      </c>
      <c r="CP111" s="485">
        <f>CP101*CL111</f>
        <v>98027016.521717995</v>
      </c>
      <c r="EC111" s="263"/>
    </row>
    <row r="112" spans="1:141" ht="31.5" outlineLevel="1" x14ac:dyDescent="0.25">
      <c r="A112" s="174">
        <f>A111</f>
        <v>2033</v>
      </c>
      <c r="B112" s="175" t="str">
        <f t="shared" si="46"/>
        <v>Iedzīvotāju solidaritātes maksājums ISA sistēmas nodrošināšanai un pašvaldību trūcīgo personu finansējuma kompensēšanai</v>
      </c>
      <c r="C112" s="175" t="str">
        <f t="shared" si="46"/>
        <v>no VID administrētās Pašvaldības budžeta daļa</v>
      </c>
      <c r="D112" s="176" t="str">
        <f t="shared" si="42"/>
        <v>Pašvaldību budžets</v>
      </c>
      <c r="E112" s="461">
        <f>VLOOKUP($A112,$DA:$EN,17,0)</f>
        <v>1.0180863012255379</v>
      </c>
      <c r="F112" s="177">
        <f>F102*E112</f>
        <v>2994785039.0841799</v>
      </c>
      <c r="G112" s="178">
        <v>1</v>
      </c>
      <c r="H112" s="481">
        <f>I112/F112</f>
        <v>3.7095859012380765E-2</v>
      </c>
      <c r="I112" s="485">
        <f>I102/I100*I110</f>
        <v>111094123.58225396</v>
      </c>
      <c r="J112" s="461">
        <f>VLOOKUP($A112,$DA:$EN,18,0)</f>
        <v>1.026348061225538</v>
      </c>
      <c r="K112" s="177">
        <f>K102*J112</f>
        <v>3226895602.6484613</v>
      </c>
      <c r="L112" s="178">
        <v>1</v>
      </c>
      <c r="M112" s="481">
        <f>N112/K112</f>
        <v>3.442755430050911E-2</v>
      </c>
      <c r="N112" s="485">
        <f>N102/N100*N110</f>
        <v>111094123.58225396</v>
      </c>
      <c r="O112" s="461">
        <f>VLOOKUP($A112,$DA:$EN,19,0)</f>
        <v>1.0346098212255379</v>
      </c>
      <c r="P112" s="177">
        <f>P102*O112</f>
        <v>3474828411.4831862</v>
      </c>
      <c r="Q112" s="178">
        <v>1</v>
      </c>
      <c r="R112" s="481">
        <f>S112/P112</f>
        <v>3.1971110635311877E-2</v>
      </c>
      <c r="S112" s="485">
        <f>S102/S100*S110</f>
        <v>111094123.58225396</v>
      </c>
      <c r="T112" s="461">
        <f>VLOOKUP($A112,$DA:$EN,17,0)</f>
        <v>1.0180863012255379</v>
      </c>
      <c r="U112" s="177">
        <f>U102*T112</f>
        <v>2994785039.0841799</v>
      </c>
      <c r="V112" s="178">
        <v>1</v>
      </c>
      <c r="W112" s="481">
        <f>X112/U112</f>
        <v>3.7095859012380765E-2</v>
      </c>
      <c r="X112" s="485">
        <f>X102/X100*X110</f>
        <v>111094123.58225396</v>
      </c>
      <c r="Y112" s="461">
        <f>VLOOKUP($A112,$DA:$EN,18,0)</f>
        <v>1.026348061225538</v>
      </c>
      <c r="Z112" s="177">
        <f>Z102*Y112</f>
        <v>3226895602.6484613</v>
      </c>
      <c r="AA112" s="178">
        <v>1</v>
      </c>
      <c r="AB112" s="481">
        <f>AC112/Z112</f>
        <v>3.442755430050911E-2</v>
      </c>
      <c r="AC112" s="485">
        <f>AC102/AC100*AC110</f>
        <v>111094123.58225396</v>
      </c>
      <c r="AD112" s="461">
        <f>VLOOKUP($A112,$DA:$EN,19,0)</f>
        <v>1.0346098212255379</v>
      </c>
      <c r="AE112" s="177">
        <f>AE102*AD112</f>
        <v>3474828411.4831862</v>
      </c>
      <c r="AF112" s="178">
        <v>1</v>
      </c>
      <c r="AG112" s="481">
        <f>AH112/AE112</f>
        <v>3.1971110635311877E-2</v>
      </c>
      <c r="AH112" s="485">
        <f>AH102/AH100*AH110</f>
        <v>111094123.58225396</v>
      </c>
      <c r="AI112" s="461">
        <f>VLOOKUP($A112,$DA:$EN,17,0)</f>
        <v>1.0180863012255379</v>
      </c>
      <c r="AJ112" s="177">
        <f>AJ102*AI112</f>
        <v>2994785039.0841799</v>
      </c>
      <c r="AK112" s="178">
        <v>1</v>
      </c>
      <c r="AL112" s="481">
        <v>0</v>
      </c>
      <c r="AM112" s="485">
        <f>AI112*AJ112*AK112*AL112</f>
        <v>0</v>
      </c>
      <c r="AN112" s="506">
        <f>VLOOKUP($A112,$DA:$EN,18,0)</f>
        <v>1.026348061225538</v>
      </c>
      <c r="AO112" s="177">
        <f>AO102*AN112</f>
        <v>3226895602.6484613</v>
      </c>
      <c r="AP112" s="178">
        <v>1</v>
      </c>
      <c r="AQ112" s="481">
        <v>0</v>
      </c>
      <c r="AR112" s="485">
        <f>AN112*AO112*AP112*AQ112</f>
        <v>0</v>
      </c>
      <c r="AS112" s="461">
        <f>VLOOKUP($A112,$DA:$EN,19,0)</f>
        <v>1.0346098212255379</v>
      </c>
      <c r="AT112" s="177">
        <f>AT102*AS112</f>
        <v>3474828411.4831862</v>
      </c>
      <c r="AU112" s="178">
        <v>1</v>
      </c>
      <c r="AV112" s="481">
        <v>0</v>
      </c>
      <c r="AW112" s="485">
        <f>AS112*AT112*AU112*AV112</f>
        <v>0</v>
      </c>
      <c r="AX112" s="461">
        <f>VLOOKUP($A112,$DA:$EN,17,0)</f>
        <v>1.0180863012255379</v>
      </c>
      <c r="AY112" s="177">
        <f>AY102*AX112</f>
        <v>2994785039.0841799</v>
      </c>
      <c r="AZ112" s="178">
        <v>1</v>
      </c>
      <c r="BA112" s="481">
        <f>BB112/AY112</f>
        <v>3.7095859012380765E-2</v>
      </c>
      <c r="BB112" s="485">
        <f>BB102/BB100*BB110</f>
        <v>111094123.58225396</v>
      </c>
      <c r="BC112" s="493">
        <f>VLOOKUP($A112,$DA:$EN,18,0)</f>
        <v>1.026348061225538</v>
      </c>
      <c r="BD112" s="177">
        <f>BD102*BC112</f>
        <v>3226895602.6484613</v>
      </c>
      <c r="BE112" s="178">
        <v>1</v>
      </c>
      <c r="BF112" s="481">
        <f>BG112/BD112</f>
        <v>3.442755430050911E-2</v>
      </c>
      <c r="BG112" s="485">
        <f>BG102/BG100*BG110</f>
        <v>111094123.58225396</v>
      </c>
      <c r="BH112" s="461">
        <f>VLOOKUP($A112,$DA:$EN,19,0)</f>
        <v>1.0346098212255379</v>
      </c>
      <c r="BI112" s="177">
        <f>BI102*BH112</f>
        <v>3474828411.4831862</v>
      </c>
      <c r="BJ112" s="178">
        <v>1</v>
      </c>
      <c r="BK112" s="481">
        <f>BL112/BI112</f>
        <v>3.1971110635311877E-2</v>
      </c>
      <c r="BL112" s="485">
        <f>BL102/BL100*BL110</f>
        <v>111094123.58225396</v>
      </c>
      <c r="BM112" s="461">
        <f>VLOOKUP($A112,$DA:$EN,17,0)</f>
        <v>1.0180863012255379</v>
      </c>
      <c r="BN112" s="177">
        <f>BN102*BM112</f>
        <v>2994785039.0841799</v>
      </c>
      <c r="BO112" s="178">
        <v>1</v>
      </c>
      <c r="BP112" s="488">
        <f>BQ112/BN112</f>
        <v>3.5323606391715119E-2</v>
      </c>
      <c r="BQ112" s="491">
        <f>(BQ110-BQ114-BQ115-BQ116-BQ117)/3</f>
        <v>105786607.94840674</v>
      </c>
      <c r="BR112" s="461">
        <f>VLOOKUP($A112,$DA:$EN,18,0)</f>
        <v>1.026348061225538</v>
      </c>
      <c r="BS112" s="177">
        <f>BS102*BR112</f>
        <v>3226895602.6484613</v>
      </c>
      <c r="BT112" s="178">
        <v>1</v>
      </c>
      <c r="BU112" s="488">
        <f>BV112/BS112</f>
        <v>3.0845497095777087E-2</v>
      </c>
      <c r="BV112" s="491">
        <f>(BV110-BV114-BV115-BV116-BV117)/3</f>
        <v>99535198.939868972</v>
      </c>
      <c r="BW112" s="461">
        <f>VLOOKUP($A112,$DA:$EN,19,0)</f>
        <v>1.0346098212255379</v>
      </c>
      <c r="BX112" s="177">
        <f>BX102*BW112</f>
        <v>3474828411.4831862</v>
      </c>
      <c r="BY112" s="178">
        <v>1</v>
      </c>
      <c r="BZ112" s="488">
        <f>CA112/BX112</f>
        <v>2.6600122093348652E-2</v>
      </c>
      <c r="CA112" s="491">
        <f>(CA110-CA114-CA115-CA116-CA117)/3</f>
        <v>92430859.998889506</v>
      </c>
      <c r="CB112" s="461">
        <f>VLOOKUP($A112,$DA:$EN,17,0)</f>
        <v>1.0180863012255379</v>
      </c>
      <c r="CC112" s="177">
        <f>CC102*CB112</f>
        <v>2994785039.0841799</v>
      </c>
      <c r="CD112" s="178">
        <v>1</v>
      </c>
      <c r="CE112" s="481">
        <f>CF112/CC112</f>
        <v>2.4003102329355652E-2</v>
      </c>
      <c r="CF112" s="485">
        <f>CF102*CB112</f>
        <v>71884131.747560933</v>
      </c>
      <c r="CG112" s="461">
        <f>VLOOKUP($A112,$DA:$EN,18,0)</f>
        <v>1.026348061225538</v>
      </c>
      <c r="CH112" s="177">
        <f>CH102*CG112</f>
        <v>3226895602.6484613</v>
      </c>
      <c r="CI112" s="178">
        <v>1</v>
      </c>
      <c r="CJ112" s="481">
        <f>CK112/CH112</f>
        <v>2.4003102329355659E-2</v>
      </c>
      <c r="CK112" s="485">
        <f>CK102*CG112</f>
        <v>77455505.35651882</v>
      </c>
      <c r="CL112" s="461">
        <f>VLOOKUP($A112,$DA:$EN,19,0)</f>
        <v>1.0346098212255379</v>
      </c>
      <c r="CM112" s="177">
        <f>CM102*CL112</f>
        <v>3474828411.4831862</v>
      </c>
      <c r="CN112" s="178">
        <v>1</v>
      </c>
      <c r="CO112" s="481">
        <f>CP112/CM112</f>
        <v>2.4003102329355649E-2</v>
      </c>
      <c r="CP112" s="485">
        <f>CP102*CL112</f>
        <v>83406661.937783256</v>
      </c>
      <c r="EC112" s="263"/>
    </row>
    <row r="113" spans="1:144" ht="31.5" outlineLevel="1" x14ac:dyDescent="0.25">
      <c r="A113" s="174">
        <f>A112</f>
        <v>2033</v>
      </c>
      <c r="B113" s="175">
        <f t="shared" si="46"/>
        <v>0</v>
      </c>
      <c r="C113" s="175">
        <f t="shared" si="46"/>
        <v>0</v>
      </c>
      <c r="D113" s="176" t="str">
        <f t="shared" si="42"/>
        <v>Valsts sociālās apdrošināšanas speciālais  budžets</v>
      </c>
      <c r="E113" s="461">
        <f>VLOOKUP($A113,$DA:$EN,20,0)</f>
        <v>1.0208147511253964</v>
      </c>
      <c r="F113" s="177">
        <f>F103*E113</f>
        <v>6019193432.2848024</v>
      </c>
      <c r="G113" s="178">
        <v>1</v>
      </c>
      <c r="H113" s="481">
        <v>0</v>
      </c>
      <c r="I113" s="485">
        <f>E113*F113*G113*H113</f>
        <v>0</v>
      </c>
      <c r="J113" s="461">
        <f>VLOOKUP($A113,$DA:$EN,21,0)</f>
        <v>1.0364883084321876</v>
      </c>
      <c r="K113" s="177">
        <f>K103*J113</f>
        <v>6928277656.4560175</v>
      </c>
      <c r="L113" s="178">
        <v>1</v>
      </c>
      <c r="M113" s="481">
        <v>0</v>
      </c>
      <c r="N113" s="485">
        <f>J113*K113*L113*M113</f>
        <v>0</v>
      </c>
      <c r="O113" s="461">
        <f>VLOOKUP($A113,$DA:$EN,22,0)</f>
        <v>1.0521618657389786</v>
      </c>
      <c r="P113" s="177">
        <f>P103*O113</f>
        <v>7957155215.698267</v>
      </c>
      <c r="Q113" s="178">
        <v>1</v>
      </c>
      <c r="R113" s="481">
        <v>0</v>
      </c>
      <c r="S113" s="485">
        <f>O113*P113*Q113*R113</f>
        <v>0</v>
      </c>
      <c r="T113" s="461">
        <f>VLOOKUP($A113,$DA:$EN,20,0)</f>
        <v>1.0208147511253964</v>
      </c>
      <c r="U113" s="177">
        <f>U103*T113</f>
        <v>6019193432.2848024</v>
      </c>
      <c r="V113" s="178">
        <v>1</v>
      </c>
      <c r="W113" s="481">
        <v>0</v>
      </c>
      <c r="X113" s="485">
        <f>T113*U113*V113*W113</f>
        <v>0</v>
      </c>
      <c r="Y113" s="461">
        <f>VLOOKUP($A113,$DA:$EN,21,0)</f>
        <v>1.0364883084321876</v>
      </c>
      <c r="Z113" s="177">
        <f>Z103*Y113</f>
        <v>6928277656.4560175</v>
      </c>
      <c r="AA113" s="178">
        <v>1</v>
      </c>
      <c r="AB113" s="481">
        <v>0</v>
      </c>
      <c r="AC113" s="485">
        <f>Y113*Z113*AA113*AB113</f>
        <v>0</v>
      </c>
      <c r="AD113" s="461">
        <f>VLOOKUP($A113,$DA:$EN,22,0)</f>
        <v>1.0521618657389786</v>
      </c>
      <c r="AE113" s="177">
        <f>AE103*AD113</f>
        <v>7957155215.698267</v>
      </c>
      <c r="AF113" s="178">
        <v>1</v>
      </c>
      <c r="AG113" s="481">
        <v>0</v>
      </c>
      <c r="AH113" s="485">
        <f>AD113*AE113*AF113*AG113</f>
        <v>0</v>
      </c>
      <c r="AI113" s="461">
        <f>VLOOKUP($A113,$DA:$EN,20,0)</f>
        <v>1.0208147511253964</v>
      </c>
      <c r="AJ113" s="177">
        <f>AJ103*AI113</f>
        <v>6019193432.2848024</v>
      </c>
      <c r="AK113" s="178">
        <v>1</v>
      </c>
      <c r="AL113" s="481">
        <v>0</v>
      </c>
      <c r="AM113" s="485">
        <f>AI113*AJ113*AK113*AL113</f>
        <v>0</v>
      </c>
      <c r="AN113" s="506">
        <f>VLOOKUP($A113,$DA:$EN,21,0)</f>
        <v>1.0364883084321876</v>
      </c>
      <c r="AO113" s="177">
        <f>AO103*AN113</f>
        <v>6928277656.4560175</v>
      </c>
      <c r="AP113" s="178">
        <v>1</v>
      </c>
      <c r="AQ113" s="481">
        <v>0</v>
      </c>
      <c r="AR113" s="485">
        <f>AN113*AO113*AP113*AQ113</f>
        <v>0</v>
      </c>
      <c r="AS113" s="461">
        <f>VLOOKUP($A113,$DA:$EN,22,0)</f>
        <v>1.0521618657389786</v>
      </c>
      <c r="AT113" s="177">
        <f>AT103*AS113</f>
        <v>7957155215.698267</v>
      </c>
      <c r="AU113" s="178">
        <v>1</v>
      </c>
      <c r="AV113" s="481">
        <v>0</v>
      </c>
      <c r="AW113" s="485">
        <f>AS113*AT113*AU113*AV113</f>
        <v>0</v>
      </c>
      <c r="AX113" s="461">
        <f>VLOOKUP($A113,$DA:$EN,20,0)</f>
        <v>1.0208147511253964</v>
      </c>
      <c r="AY113" s="177">
        <f>AY103*AX113</f>
        <v>6019193432.2848024</v>
      </c>
      <c r="AZ113" s="178">
        <v>1</v>
      </c>
      <c r="BA113" s="488">
        <v>5.0000000000000001E-3</v>
      </c>
      <c r="BB113" s="491">
        <f>AX113*AY113*AZ113*BA113</f>
        <v>30722407.227767158</v>
      </c>
      <c r="BC113" s="493">
        <f>VLOOKUP($A113,$DA:$EN,21,0)</f>
        <v>1.0364883084321876</v>
      </c>
      <c r="BD113" s="177">
        <f>BD103*BC113</f>
        <v>6928277656.4560175</v>
      </c>
      <c r="BE113" s="178">
        <v>1</v>
      </c>
      <c r="BF113" s="488">
        <v>5.0000000000000001E-3</v>
      </c>
      <c r="BG113" s="491">
        <f>BC113*BD113*BE113*BF113</f>
        <v>35905393.942443095</v>
      </c>
      <c r="BH113" s="461">
        <f>VLOOKUP($A113,$DA:$EN,22,0)</f>
        <v>1.0521618657389786</v>
      </c>
      <c r="BI113" s="177">
        <f>BI103*BH113</f>
        <v>7957155215.698267</v>
      </c>
      <c r="BJ113" s="178">
        <v>1</v>
      </c>
      <c r="BK113" s="488">
        <v>5.0000000000000001E-3</v>
      </c>
      <c r="BL113" s="491">
        <f>BH113*BI113*BJ113*BK113</f>
        <v>41861076.38861867</v>
      </c>
      <c r="BM113" s="461">
        <f>VLOOKUP($A113,$DA:$EN,20,0)</f>
        <v>1.0208147511253964</v>
      </c>
      <c r="BN113" s="177">
        <f>BN103*BM113</f>
        <v>6019193432.2848024</v>
      </c>
      <c r="BO113" s="178">
        <v>1</v>
      </c>
      <c r="BP113" s="488">
        <f>BQ113/BN113</f>
        <v>1.75748809435173E-2</v>
      </c>
      <c r="BQ113" s="491">
        <f>BQ110-BQ111-BQ112-BQ114-BQ115-BQ116-BQ117</f>
        <v>105786607.94840667</v>
      </c>
      <c r="BR113" s="461">
        <f>VLOOKUP($A113,$DA:$EN,21,0)</f>
        <v>1.0364883084321876</v>
      </c>
      <c r="BS113" s="177">
        <f>BS103*BR113</f>
        <v>6928277656.4560175</v>
      </c>
      <c r="BT113" s="178">
        <v>1</v>
      </c>
      <c r="BU113" s="488">
        <f>BV113/BS113</f>
        <v>1.4366514143254417E-2</v>
      </c>
      <c r="BV113" s="491">
        <f>BV110-BV111-BV112-BV114-BV115-BV116-BV117</f>
        <v>99535198.939868942</v>
      </c>
      <c r="BW113" s="461">
        <f>VLOOKUP($A113,$DA:$EN,22,0)</f>
        <v>1.0521618657389786</v>
      </c>
      <c r="BX113" s="177">
        <f>BX103*BW113</f>
        <v>7957155215.698267</v>
      </c>
      <c r="BY113" s="178">
        <v>1</v>
      </c>
      <c r="BZ113" s="488">
        <f>CA113/BX113</f>
        <v>1.161606849349091E-2</v>
      </c>
      <c r="CA113" s="491">
        <f>CA110-CA111-CA112-CA114-CA115-CA116-CA117</f>
        <v>92430859.998889506</v>
      </c>
      <c r="CB113" s="461">
        <f>VLOOKUP($A113,$DA:$EN,20,0)</f>
        <v>1.0208147511253964</v>
      </c>
      <c r="CC113" s="177">
        <f>CC103*CB113</f>
        <v>6019193432.2848024</v>
      </c>
      <c r="CD113" s="178">
        <v>1</v>
      </c>
      <c r="CE113" s="481">
        <v>0</v>
      </c>
      <c r="CF113" s="485">
        <f>CB113*CC113*CD113*CE113</f>
        <v>0</v>
      </c>
      <c r="CG113" s="461">
        <f>VLOOKUP($A113,$DA:$EN,21,0)</f>
        <v>1.0364883084321876</v>
      </c>
      <c r="CH113" s="177">
        <f>CH103*CG113</f>
        <v>6928277656.4560175</v>
      </c>
      <c r="CI113" s="178">
        <v>1</v>
      </c>
      <c r="CJ113" s="481">
        <v>0</v>
      </c>
      <c r="CK113" s="485">
        <f>CG113*CH113*CI113*CJ113</f>
        <v>0</v>
      </c>
      <c r="CL113" s="461">
        <f>VLOOKUP($A113,$DA:$EN,22,0)</f>
        <v>1.0521618657389786</v>
      </c>
      <c r="CM113" s="177">
        <f>CM103*CL113</f>
        <v>7957155215.698267</v>
      </c>
      <c r="CN113" s="178">
        <v>1</v>
      </c>
      <c r="CO113" s="481">
        <v>0</v>
      </c>
      <c r="CP113" s="485">
        <f>CL113*CM113*CN113*CO113</f>
        <v>0</v>
      </c>
      <c r="EC113" s="263"/>
    </row>
    <row r="114" spans="1:144" outlineLevel="1" x14ac:dyDescent="0.25">
      <c r="A114" s="174">
        <f>A113</f>
        <v>2033</v>
      </c>
      <c r="B114" s="175" t="str">
        <f t="shared" si="46"/>
        <v>Versija, lai "iedarbinātu"  potenciālo obligāto apdrošināšanu</v>
      </c>
      <c r="C114" s="175" t="str">
        <f t="shared" si="46"/>
        <v>Obligātās iemaksa (ieturējums no darba algas)</v>
      </c>
      <c r="D114" s="176" t="str">
        <f t="shared" si="42"/>
        <v>ISA obligātā apdrošināšana</v>
      </c>
      <c r="E114" s="461">
        <f>VLOOKUP($A114,$DA:$EN,7,0)</f>
        <v>1.0347813485106501</v>
      </c>
      <c r="F114" s="188">
        <f>VLOOKUP($A114,$DA:$EN,6,0)</f>
        <v>1900</v>
      </c>
      <c r="G114" s="189">
        <f>VLOOKUP($A114,$DA:$EN,24,0)</f>
        <v>773874</v>
      </c>
      <c r="H114" s="489">
        <v>0</v>
      </c>
      <c r="I114" s="485">
        <f>H114*G114*F114*12</f>
        <v>0</v>
      </c>
      <c r="J114" s="461">
        <f>VLOOKUP($A114,$DA:$EN,10,0)</f>
        <v>1.05066934851065</v>
      </c>
      <c r="K114" s="188">
        <f>VLOOKUP($A114,$DA:$EN,9,0)</f>
        <v>2187</v>
      </c>
      <c r="L114" s="189">
        <f>VLOOKUP($A114,$DA:$EN,24,0)</f>
        <v>773874</v>
      </c>
      <c r="M114" s="489">
        <v>0</v>
      </c>
      <c r="N114" s="485">
        <f>M114*L114*K114*12</f>
        <v>0</v>
      </c>
      <c r="O114" s="461">
        <f>VLOOKUP($A114,$DA:$EN,13,0)</f>
        <v>1.0665573485106499</v>
      </c>
      <c r="P114" s="188">
        <f>VLOOKUP($A114,$DA:$EN,12,0)</f>
        <v>2513</v>
      </c>
      <c r="Q114" s="189">
        <f>VLOOKUP($A114,$DA:$EN,24,0)</f>
        <v>773874</v>
      </c>
      <c r="R114" s="489">
        <v>0</v>
      </c>
      <c r="S114" s="485">
        <f>R114*Q114*P114*12</f>
        <v>0</v>
      </c>
      <c r="T114" s="461">
        <f>VLOOKUP($A114,$DA:$EN,7,0)</f>
        <v>1.0347813485106501</v>
      </c>
      <c r="U114" s="188">
        <f>VLOOKUP($A114,$DA:$EN,6,0)</f>
        <v>1900</v>
      </c>
      <c r="V114" s="189">
        <f>VLOOKUP($A114,$DA:$EN,24,0)</f>
        <v>773874</v>
      </c>
      <c r="W114" s="496">
        <f>X114/(V114*U114*12)</f>
        <v>3.8278482055399301E-3</v>
      </c>
      <c r="X114" s="486">
        <f>X110-X111-X112-X113-X115-X116-X117</f>
        <v>67539806.210479379</v>
      </c>
      <c r="Y114" s="461">
        <f>VLOOKUP($A114,$DA:$EN,10,0)</f>
        <v>1.05066934851065</v>
      </c>
      <c r="Z114" s="188">
        <f>VLOOKUP($A114,$DA:$EN,9,0)</f>
        <v>2187</v>
      </c>
      <c r="AA114" s="189">
        <f>VLOOKUP($A114,$DA:$EN,24,0)</f>
        <v>773874</v>
      </c>
      <c r="AB114" s="496">
        <f>AC114/(AA114*Z114*12)</f>
        <v>2.402100537531798E-3</v>
      </c>
      <c r="AC114" s="486">
        <f>AC110-AC111-AC112-AC113-AC115-AC116-AC117</f>
        <v>48785579.18486613</v>
      </c>
      <c r="AD114" s="461">
        <f>VLOOKUP($A114,$DA:$EN,13,0)</f>
        <v>1.0665573485106499</v>
      </c>
      <c r="AE114" s="188">
        <f>VLOOKUP($A114,$DA:$EN,12,0)</f>
        <v>2513</v>
      </c>
      <c r="AF114" s="189">
        <f>VLOOKUP($A114,$DA:$EN,24,0)</f>
        <v>773874</v>
      </c>
      <c r="AG114" s="496">
        <f>AH114/(AF114*AE114*12)</f>
        <v>1.1772133470846194E-3</v>
      </c>
      <c r="AH114" s="486">
        <f>AH110-AH111-AH112-AH113-AH115-AH116-AH117</f>
        <v>27472562.361927718</v>
      </c>
      <c r="AI114" s="461">
        <f>VLOOKUP($A114,$DA:$EN,7,0)</f>
        <v>1.0347813485106501</v>
      </c>
      <c r="AJ114" s="188">
        <f>VLOOKUP($A114,$DA:$EN,6,0)</f>
        <v>1900</v>
      </c>
      <c r="AK114" s="189">
        <f>VLOOKUP($A114,$DA:$EN,24,0)</f>
        <v>773874</v>
      </c>
      <c r="AL114" s="496">
        <f>AM114/(AK114*AJ114*12)</f>
        <v>1.798650751870098E-2</v>
      </c>
      <c r="AM114" s="486">
        <f>AM110-AM111-AM112-AM113-AM115-AM116-AM117</f>
        <v>317359823.84522021</v>
      </c>
      <c r="AN114" s="506">
        <f>VLOOKUP($A114,$DA:$EN,10,0)</f>
        <v>1.05066934851065</v>
      </c>
      <c r="AO114" s="188">
        <f>VLOOKUP($A114,$DA:$EN,9,0)</f>
        <v>2187</v>
      </c>
      <c r="AP114" s="189">
        <f>VLOOKUP($A114,$DA:$EN,24,0)</f>
        <v>773874</v>
      </c>
      <c r="AQ114" s="496">
        <f>AR114/(AP114*AO114*12)</f>
        <v>1.4702719053766819E-2</v>
      </c>
      <c r="AR114" s="486">
        <f>AR110-AR111-AR112-AR113-AR115-AR116-AR117</f>
        <v>298605596.8196069</v>
      </c>
      <c r="AS114" s="461">
        <f>VLOOKUP($A114,$DA:$EN,13,0)</f>
        <v>1.0665573485106499</v>
      </c>
      <c r="AT114" s="188">
        <f>VLOOKUP($A114,$DA:$EN,12,0)</f>
        <v>2513</v>
      </c>
      <c r="AU114" s="189">
        <f>VLOOKUP($A114,$DA:$EN,24,0)</f>
        <v>773874</v>
      </c>
      <c r="AV114" s="496">
        <f>AW114/(AU114*AT114*12)</f>
        <v>1.1882128864396992E-2</v>
      </c>
      <c r="AW114" s="486">
        <f>AW110-AW111-AW112-AW113-AW115-AW116-AW117</f>
        <v>277292579.99666852</v>
      </c>
      <c r="AX114" s="461">
        <f>VLOOKUP($A114,$DA:$EN,7,0)</f>
        <v>1.0347813485106501</v>
      </c>
      <c r="AY114" s="188">
        <f>VLOOKUP($A114,$DA:$EN,6,0)</f>
        <v>1900</v>
      </c>
      <c r="AZ114" s="189">
        <f>VLOOKUP($A114,$DA:$EN,24,0)</f>
        <v>773874</v>
      </c>
      <c r="BA114" s="489">
        <v>0</v>
      </c>
      <c r="BB114" s="485">
        <f>BA114*AZ114*AY114*12</f>
        <v>0</v>
      </c>
      <c r="BC114" s="493">
        <f>VLOOKUP($A114,$DA:$EN,10,0)</f>
        <v>1.05066934851065</v>
      </c>
      <c r="BD114" s="188">
        <f>VLOOKUP($A114,$DA:$EN,9,0)</f>
        <v>2187</v>
      </c>
      <c r="BE114" s="189">
        <f>VLOOKUP($A114,$DA:$EN,24,0)</f>
        <v>773874</v>
      </c>
      <c r="BF114" s="489">
        <v>0</v>
      </c>
      <c r="BG114" s="485">
        <f>BF114*BE114*BD114*12</f>
        <v>0</v>
      </c>
      <c r="BH114" s="461">
        <f>VLOOKUP($A114,$DA:$EN,13,0)</f>
        <v>1.0665573485106499</v>
      </c>
      <c r="BI114" s="188">
        <f>VLOOKUP($A114,$DA:$EN,12,0)</f>
        <v>2513</v>
      </c>
      <c r="BJ114" s="189">
        <f>VLOOKUP($A114,$DA:$EN,24,0)</f>
        <v>773874</v>
      </c>
      <c r="BK114" s="489">
        <v>0</v>
      </c>
      <c r="BL114" s="485">
        <f>BK114*BJ114*BI114*12</f>
        <v>0</v>
      </c>
      <c r="BM114" s="461">
        <f>VLOOKUP($A114,$DA:$EN,7,0)</f>
        <v>1.0347813485106501</v>
      </c>
      <c r="BN114" s="188">
        <f>VLOOKUP($A114,$DA:$EN,6,0)</f>
        <v>1900</v>
      </c>
      <c r="BO114" s="189">
        <f>VLOOKUP($A114,$DA:$EN,24,0)</f>
        <v>773874</v>
      </c>
      <c r="BP114" s="489">
        <v>0</v>
      </c>
      <c r="BQ114" s="485">
        <f>BP114*BO114*BN114*12</f>
        <v>0</v>
      </c>
      <c r="BR114" s="461">
        <f>VLOOKUP($A114,$DA:$EN,10,0)</f>
        <v>1.05066934851065</v>
      </c>
      <c r="BS114" s="188">
        <f>VLOOKUP($A114,$DA:$EN,9,0)</f>
        <v>2187</v>
      </c>
      <c r="BT114" s="189">
        <f>VLOOKUP($A114,$DA:$EN,24,0)</f>
        <v>773874</v>
      </c>
      <c r="BU114" s="489">
        <v>0</v>
      </c>
      <c r="BV114" s="485">
        <f>BU114*BT114*BS114*12</f>
        <v>0</v>
      </c>
      <c r="BW114" s="461">
        <f>VLOOKUP($A114,$DA:$EN,13,0)</f>
        <v>1.0665573485106499</v>
      </c>
      <c r="BX114" s="188">
        <f>VLOOKUP($A114,$DA:$EN,12,0)</f>
        <v>2513</v>
      </c>
      <c r="BY114" s="189">
        <f>VLOOKUP($A114,$DA:$EN,24,0)</f>
        <v>773874</v>
      </c>
      <c r="BZ114" s="489">
        <v>0</v>
      </c>
      <c r="CA114" s="485">
        <f>BZ114*BY114*BX114*12</f>
        <v>0</v>
      </c>
      <c r="CB114" s="461">
        <f>VLOOKUP($A114,$DA:$EN,7,0)</f>
        <v>1.0347813485106501</v>
      </c>
      <c r="CC114" s="188">
        <f>VLOOKUP($A114,$DA:$EN,6,0)</f>
        <v>1900</v>
      </c>
      <c r="CD114" s="189">
        <f>VLOOKUP($A114,$DA:$EN,24,0)</f>
        <v>773874</v>
      </c>
      <c r="CE114" s="482">
        <f>(CF114+CF117)/(CD114*CC114*12)</f>
        <v>9.3862135102594588E-3</v>
      </c>
      <c r="CF114" s="486">
        <f>CF110-CF111-CF112-CF113-CF115-CF116-CF117</f>
        <v>160990990.19550332</v>
      </c>
      <c r="CG114" s="461">
        <f>VLOOKUP($A114,$DA:$EN,10,0)</f>
        <v>1.05066934851065</v>
      </c>
      <c r="CH114" s="188">
        <f>VLOOKUP($A114,$DA:$EN,9,0)</f>
        <v>2187</v>
      </c>
      <c r="CI114" s="189">
        <f>VLOOKUP($A114,$DA:$EN,24,0)</f>
        <v>773874</v>
      </c>
      <c r="CJ114" s="482">
        <f>(CK114+CK117)/(CI114*CH114*12)</f>
        <v>6.6343098149522998E-3</v>
      </c>
      <c r="CK114" s="486">
        <f>CK110-CK111-CK112-CK113-CK115-CK116-CK117</f>
        <v>130117409.81776285</v>
      </c>
      <c r="CL114" s="461">
        <f>VLOOKUP($A114,$DA:$EN,13,0)</f>
        <v>1.0665573485106499</v>
      </c>
      <c r="CM114" s="188">
        <f>VLOOKUP($A114,$DA:$EN,12,0)</f>
        <v>2513</v>
      </c>
      <c r="CN114" s="189">
        <f>VLOOKUP($A114,$DA:$EN,24,0)</f>
        <v>773874</v>
      </c>
      <c r="CO114" s="482">
        <f>(CP114+CP117)/(CN114*CM114*12)</f>
        <v>4.3056765360790046E-3</v>
      </c>
      <c r="CP114" s="486">
        <f>CP110-CP111-CP112-CP113-CP115-CP116-CP117</f>
        <v>95858901.537167311</v>
      </c>
      <c r="EC114" s="263"/>
    </row>
    <row r="115" spans="1:144" ht="31.5" outlineLevel="1" x14ac:dyDescent="0.25">
      <c r="A115" s="174">
        <f>A119</f>
        <v>2033</v>
      </c>
      <c r="B115" s="175" t="str">
        <f t="shared" si="46"/>
        <v>Pensijas daļa pakalpojuma finansēšanai - par aprūpi mājās</v>
      </c>
      <c r="C115" s="175" t="str">
        <f t="shared" si="46"/>
        <v>85% no piešķirtās vecuma pensijas apmēra</v>
      </c>
      <c r="D115" s="176" t="str">
        <f t="shared" si="42"/>
        <v>Klienta maksājums par ISA pakalpojumiem dzīves vietā</v>
      </c>
      <c r="E115" s="461">
        <f>VLOOKUP($A115,$DA:$EN,7,0)</f>
        <v>1.0347813485106501</v>
      </c>
      <c r="F115" s="195">
        <f>F105*E115</f>
        <v>303.49910724129188</v>
      </c>
      <c r="G115" s="189">
        <f>VLOOKUP($A115,$DA:$EN,31,0)</f>
        <v>16631</v>
      </c>
      <c r="H115" s="483">
        <v>0.85</v>
      </c>
      <c r="I115" s="485">
        <f>F115*G115*12</f>
        <v>60569923.830359101</v>
      </c>
      <c r="J115" s="461">
        <f>VLOOKUP($A115,$DA:$EN,10,0)</f>
        <v>1.05066934851065</v>
      </c>
      <c r="K115" s="195">
        <f>K105*J115</f>
        <v>350.66838967882029</v>
      </c>
      <c r="L115" s="189">
        <f>VLOOKUP($A115,$DA:$EN,31,0)</f>
        <v>16631</v>
      </c>
      <c r="M115" s="483">
        <v>0.85</v>
      </c>
      <c r="N115" s="485">
        <f>K115*L115*12</f>
        <v>69983591.864981517</v>
      </c>
      <c r="O115" s="461">
        <f>VLOOKUP($A115,$DA:$EN,13,0)</f>
        <v>1.0665573485106499</v>
      </c>
      <c r="P115" s="195">
        <f>P105*O115</f>
        <v>404.27335610820057</v>
      </c>
      <c r="Q115" s="189">
        <f>VLOOKUP($A115,$DA:$EN,31,0)</f>
        <v>16631</v>
      </c>
      <c r="R115" s="483">
        <v>0.85</v>
      </c>
      <c r="S115" s="485">
        <f>P115*Q115*12</f>
        <v>80681642.225225806</v>
      </c>
      <c r="T115" s="461">
        <f>VLOOKUP($A115,$DA:$EN,7,0)</f>
        <v>1.0347813485106501</v>
      </c>
      <c r="U115" s="195">
        <f>U105*T115</f>
        <v>303.49910724129188</v>
      </c>
      <c r="V115" s="189">
        <f>VLOOKUP($A115,$DA:$EN,31,0)</f>
        <v>16631</v>
      </c>
      <c r="W115" s="483">
        <v>0.85</v>
      </c>
      <c r="X115" s="485">
        <f>U115*V115*12</f>
        <v>60569923.830359101</v>
      </c>
      <c r="Y115" s="461">
        <f>VLOOKUP($A115,$DA:$EN,10,0)</f>
        <v>1.05066934851065</v>
      </c>
      <c r="Z115" s="195">
        <f>Z105*Y115</f>
        <v>350.66838967882029</v>
      </c>
      <c r="AA115" s="189">
        <f>VLOOKUP($A115,$DA:$EN,31,0)</f>
        <v>16631</v>
      </c>
      <c r="AB115" s="483">
        <v>0.85</v>
      </c>
      <c r="AC115" s="485">
        <f>Z115*AA115*12</f>
        <v>69983591.864981517</v>
      </c>
      <c r="AD115" s="461">
        <f>VLOOKUP($A115,$DA:$EN,13,0)</f>
        <v>1.0665573485106499</v>
      </c>
      <c r="AE115" s="195">
        <f>AE105*AD115</f>
        <v>404.27335610820057</v>
      </c>
      <c r="AF115" s="189">
        <f>VLOOKUP($A115,$DA:$EN,31,0)</f>
        <v>16631</v>
      </c>
      <c r="AG115" s="483">
        <v>0.85</v>
      </c>
      <c r="AH115" s="485">
        <f>AE115*AF115*12</f>
        <v>80681642.225225806</v>
      </c>
      <c r="AI115" s="461">
        <f>VLOOKUP($A115,$DA:$EN,7,0)</f>
        <v>1.0347813485106501</v>
      </c>
      <c r="AJ115" s="195">
        <f>AJ105*AI115</f>
        <v>303.49910724129188</v>
      </c>
      <c r="AK115" s="189">
        <f>VLOOKUP($A115,$DA:$EN,31,0)</f>
        <v>16631</v>
      </c>
      <c r="AL115" s="483">
        <v>0.85</v>
      </c>
      <c r="AM115" s="485">
        <f>AJ115*AK115*12</f>
        <v>60569923.830359101</v>
      </c>
      <c r="AN115" s="506">
        <f>VLOOKUP($A115,$DA:$EN,10,0)</f>
        <v>1.05066934851065</v>
      </c>
      <c r="AO115" s="195">
        <f>AO105*AN115</f>
        <v>350.66838967882029</v>
      </c>
      <c r="AP115" s="189">
        <f>VLOOKUP($A115,$DA:$EN,31,0)</f>
        <v>16631</v>
      </c>
      <c r="AQ115" s="483">
        <v>0.85</v>
      </c>
      <c r="AR115" s="485">
        <f>AO115*AP115*12</f>
        <v>69983591.864981517</v>
      </c>
      <c r="AS115" s="461">
        <f>VLOOKUP($A115,$DA:$EN,13,0)</f>
        <v>1.0665573485106499</v>
      </c>
      <c r="AT115" s="195">
        <f>AT105*AS115</f>
        <v>404.27335610820057</v>
      </c>
      <c r="AU115" s="189">
        <f>VLOOKUP($A115,$DA:$EN,31,0)</f>
        <v>16631</v>
      </c>
      <c r="AV115" s="483">
        <v>0.85</v>
      </c>
      <c r="AW115" s="485">
        <f>AT115*AU115*12</f>
        <v>80681642.225225806</v>
      </c>
      <c r="AX115" s="461">
        <f>VLOOKUP($A115,$DA:$EN,7,0)</f>
        <v>1.0347813485106501</v>
      </c>
      <c r="AY115" s="195">
        <f>AY105*AX115</f>
        <v>303.49910724129188</v>
      </c>
      <c r="AZ115" s="189">
        <f>VLOOKUP($A115,$DA:$EN,31,0)</f>
        <v>16631</v>
      </c>
      <c r="BA115" s="483">
        <v>0.85</v>
      </c>
      <c r="BB115" s="485">
        <f>AY115*AZ115*12</f>
        <v>60569923.830359101</v>
      </c>
      <c r="BC115" s="493">
        <f>VLOOKUP($A115,$DA:$EN,10,0)</f>
        <v>1.05066934851065</v>
      </c>
      <c r="BD115" s="195">
        <f>BD105*BC115</f>
        <v>350.66838967882029</v>
      </c>
      <c r="BE115" s="189">
        <f>VLOOKUP($A115,$DA:$EN,31,0)</f>
        <v>16631</v>
      </c>
      <c r="BF115" s="483">
        <v>0.85</v>
      </c>
      <c r="BG115" s="485">
        <f>BD115*BE115*12</f>
        <v>69983591.864981517</v>
      </c>
      <c r="BH115" s="461">
        <f>VLOOKUP($A115,$DA:$EN,13,0)</f>
        <v>1.0665573485106499</v>
      </c>
      <c r="BI115" s="195">
        <f>BI105*BH115</f>
        <v>404.27335610820057</v>
      </c>
      <c r="BJ115" s="189">
        <f>VLOOKUP($A115,$DA:$EN,31,0)</f>
        <v>16631</v>
      </c>
      <c r="BK115" s="483">
        <v>0.85</v>
      </c>
      <c r="BL115" s="485">
        <f>BI115*BJ115*12</f>
        <v>80681642.225225806</v>
      </c>
      <c r="BM115" s="461">
        <f>VLOOKUP($A115,$DA:$EN,7,0)</f>
        <v>1.0347813485106501</v>
      </c>
      <c r="BN115" s="195">
        <f>BN105*BM115</f>
        <v>303.49910724129188</v>
      </c>
      <c r="BO115" s="189">
        <f>VLOOKUP($A115,$DA:$EN,31,0)</f>
        <v>16631</v>
      </c>
      <c r="BP115" s="483">
        <v>0.85</v>
      </c>
      <c r="BQ115" s="485">
        <f>BN115*BO115*12</f>
        <v>60569923.830359101</v>
      </c>
      <c r="BR115" s="461">
        <f>VLOOKUP($A115,$DA:$EN,10,0)</f>
        <v>1.05066934851065</v>
      </c>
      <c r="BS115" s="195">
        <f>BS105*BR115</f>
        <v>350.66838967882029</v>
      </c>
      <c r="BT115" s="189">
        <f>VLOOKUP($A115,$DA:$EN,31,0)</f>
        <v>16631</v>
      </c>
      <c r="BU115" s="483">
        <v>0.85</v>
      </c>
      <c r="BV115" s="485">
        <f>BS115*BT115*12</f>
        <v>69983591.864981517</v>
      </c>
      <c r="BW115" s="461">
        <f>VLOOKUP($A115,$DA:$EN,13,0)</f>
        <v>1.0665573485106499</v>
      </c>
      <c r="BX115" s="195">
        <f>BX105*BW115</f>
        <v>404.27335610820057</v>
      </c>
      <c r="BY115" s="189">
        <f>VLOOKUP($A115,$DA:$EN,31,0)</f>
        <v>16631</v>
      </c>
      <c r="BZ115" s="483">
        <v>0.85</v>
      </c>
      <c r="CA115" s="485">
        <f>BX115*BY115*12</f>
        <v>80681642.225225806</v>
      </c>
      <c r="CB115" s="461">
        <f>VLOOKUP($A115,$DA:$EN,7,0)</f>
        <v>1.0347813485106501</v>
      </c>
      <c r="CC115" s="195">
        <f>CC105*CB115</f>
        <v>303.49910724129188</v>
      </c>
      <c r="CD115" s="189">
        <f>VLOOKUP($A115,$DA:$EN,31,0)</f>
        <v>16631</v>
      </c>
      <c r="CE115" s="483">
        <v>0.85</v>
      </c>
      <c r="CF115" s="485">
        <f>CC115*CD115*12</f>
        <v>60569923.830359101</v>
      </c>
      <c r="CG115" s="461">
        <f>VLOOKUP($A115,$DA:$EN,10,0)</f>
        <v>1.05066934851065</v>
      </c>
      <c r="CH115" s="195">
        <f>CH105*CG115</f>
        <v>350.66838967882029</v>
      </c>
      <c r="CI115" s="189">
        <f>VLOOKUP($A115,$DA:$EN,31,0)</f>
        <v>16631</v>
      </c>
      <c r="CJ115" s="483">
        <v>0.85</v>
      </c>
      <c r="CK115" s="485">
        <f>CH115*CI115*12</f>
        <v>69983591.864981517</v>
      </c>
      <c r="CL115" s="461">
        <f>VLOOKUP($A115,$DA:$EN,13,0)</f>
        <v>1.0665573485106499</v>
      </c>
      <c r="CM115" s="195">
        <f>CM105*CL115</f>
        <v>404.27335610820057</v>
      </c>
      <c r="CN115" s="189">
        <f>VLOOKUP($A115,$DA:$EN,31,0)</f>
        <v>16631</v>
      </c>
      <c r="CO115" s="483">
        <v>0.85</v>
      </c>
      <c r="CP115" s="485">
        <f>CM115*CN115*12</f>
        <v>80681642.225225806</v>
      </c>
      <c r="EC115" s="263"/>
    </row>
    <row r="116" spans="1:144" outlineLevel="1" x14ac:dyDescent="0.25">
      <c r="A116" s="174">
        <f>A115</f>
        <v>2033</v>
      </c>
      <c r="B116" s="175" t="str">
        <f t="shared" si="46"/>
        <v>Pensijas daļa pakalpojuma finansēšanai - par uzturēšanos SAC</v>
      </c>
      <c r="C116" s="175" t="str">
        <f t="shared" si="46"/>
        <v>85% no piešķirtās vecuma pensijas apmēra</v>
      </c>
      <c r="D116" s="176" t="str">
        <f t="shared" si="42"/>
        <v>Klienta maksājums par ISA pakalpojumiem SAC</v>
      </c>
      <c r="E116" s="461">
        <f>VLOOKUP($A116,$DA:$EN,7,0)</f>
        <v>1.0347813485106501</v>
      </c>
      <c r="F116" s="195">
        <f>F106*E116</f>
        <v>470.43898906648025</v>
      </c>
      <c r="G116" s="189">
        <f>VLOOKUP($A116,$DA:$EN,34,0)</f>
        <v>10646</v>
      </c>
      <c r="H116" s="483">
        <v>0.85</v>
      </c>
      <c r="I116" s="485">
        <f>F116*G116*12</f>
        <v>60099521.73122099</v>
      </c>
      <c r="J116" s="461">
        <f>VLOOKUP($A116,$DA:$EN,10,0)</f>
        <v>1.05066934851065</v>
      </c>
      <c r="K116" s="195">
        <f>K106*J116</f>
        <v>543.55376606402888</v>
      </c>
      <c r="L116" s="189">
        <f>VLOOKUP($A116,$DA:$EN,34,0)</f>
        <v>10646</v>
      </c>
      <c r="M116" s="483">
        <v>0.85</v>
      </c>
      <c r="N116" s="485">
        <f>K116*L116*12</f>
        <v>69440080.722211823</v>
      </c>
      <c r="O116" s="461">
        <f>VLOOKUP($A116,$DA:$EN,13,0)</f>
        <v>1.0665573485106499</v>
      </c>
      <c r="P116" s="195">
        <f>P106*O116</f>
        <v>626.64417922933444</v>
      </c>
      <c r="Q116" s="189">
        <f>VLOOKUP($A116,$DA:$EN,34,0)</f>
        <v>10646</v>
      </c>
      <c r="R116" s="483">
        <v>0.85</v>
      </c>
      <c r="S116" s="485">
        <f>P116*Q116*12</f>
        <v>80055047.184905946</v>
      </c>
      <c r="T116" s="461">
        <f>VLOOKUP($A116,$DA:$EN,7,0)</f>
        <v>1.0347813485106501</v>
      </c>
      <c r="U116" s="195">
        <f>U106*T116</f>
        <v>470.43898906648025</v>
      </c>
      <c r="V116" s="189">
        <f>VLOOKUP($A116,$DA:$EN,34,0)</f>
        <v>10646</v>
      </c>
      <c r="W116" s="483">
        <v>0.85</v>
      </c>
      <c r="X116" s="485">
        <f>U116*V116*12</f>
        <v>60099521.73122099</v>
      </c>
      <c r="Y116" s="461">
        <f>VLOOKUP($A116,$DA:$EN,10,0)</f>
        <v>1.05066934851065</v>
      </c>
      <c r="Z116" s="195">
        <f>Z106*Y116</f>
        <v>543.55376606402888</v>
      </c>
      <c r="AA116" s="189">
        <f>VLOOKUP($A116,$DA:$EN,34,0)</f>
        <v>10646</v>
      </c>
      <c r="AB116" s="483">
        <v>0.85</v>
      </c>
      <c r="AC116" s="485">
        <f>Z116*AA116*12</f>
        <v>69440080.722211823</v>
      </c>
      <c r="AD116" s="461">
        <f>VLOOKUP($A116,$DA:$EN,13,0)</f>
        <v>1.0665573485106499</v>
      </c>
      <c r="AE116" s="195">
        <f>AE106*AD116</f>
        <v>626.64417922933444</v>
      </c>
      <c r="AF116" s="189">
        <f>VLOOKUP($A116,$DA:$EN,34,0)</f>
        <v>10646</v>
      </c>
      <c r="AG116" s="483">
        <v>0.85</v>
      </c>
      <c r="AH116" s="485">
        <f>AE116*AF116*12</f>
        <v>80055047.184905946</v>
      </c>
      <c r="AI116" s="461">
        <f>VLOOKUP($A116,$DA:$EN,7,0)</f>
        <v>1.0347813485106501</v>
      </c>
      <c r="AJ116" s="195">
        <f>AJ106*AI116</f>
        <v>470.43898906648025</v>
      </c>
      <c r="AK116" s="189">
        <f>VLOOKUP($A116,$DA:$EN,34,0)</f>
        <v>10646</v>
      </c>
      <c r="AL116" s="483">
        <v>0.85</v>
      </c>
      <c r="AM116" s="485">
        <f>AJ116*AK116*12</f>
        <v>60099521.73122099</v>
      </c>
      <c r="AN116" s="506">
        <f>VLOOKUP($A116,$DA:$EN,10,0)</f>
        <v>1.05066934851065</v>
      </c>
      <c r="AO116" s="195">
        <f>AO106*AN116</f>
        <v>543.55376606402888</v>
      </c>
      <c r="AP116" s="189">
        <f>VLOOKUP($A116,$DA:$EN,34,0)</f>
        <v>10646</v>
      </c>
      <c r="AQ116" s="483">
        <v>0.85</v>
      </c>
      <c r="AR116" s="485">
        <f>AO116*AP116*12</f>
        <v>69440080.722211823</v>
      </c>
      <c r="AS116" s="461">
        <f>VLOOKUP($A116,$DA:$EN,13,0)</f>
        <v>1.0665573485106499</v>
      </c>
      <c r="AT116" s="195">
        <f>AT106*AS116</f>
        <v>626.64417922933444</v>
      </c>
      <c r="AU116" s="189">
        <f>VLOOKUP($A116,$DA:$EN,34,0)</f>
        <v>10646</v>
      </c>
      <c r="AV116" s="483">
        <v>0.85</v>
      </c>
      <c r="AW116" s="485">
        <f>AT116*AU116*12</f>
        <v>80055047.184905946</v>
      </c>
      <c r="AX116" s="461">
        <f>VLOOKUP($A116,$DA:$EN,7,0)</f>
        <v>1.0347813485106501</v>
      </c>
      <c r="AY116" s="195">
        <f>AY106*AX116</f>
        <v>470.43898906648025</v>
      </c>
      <c r="AZ116" s="189">
        <f>VLOOKUP($A116,$DA:$EN,34,0)</f>
        <v>10646</v>
      </c>
      <c r="BA116" s="483">
        <v>0.85</v>
      </c>
      <c r="BB116" s="485">
        <f>AY116*AZ116*12</f>
        <v>60099521.73122099</v>
      </c>
      <c r="BC116" s="493">
        <f>VLOOKUP($A116,$DA:$EN,10,0)</f>
        <v>1.05066934851065</v>
      </c>
      <c r="BD116" s="195">
        <f>BD106*BC116</f>
        <v>543.55376606402888</v>
      </c>
      <c r="BE116" s="189">
        <f>VLOOKUP($A116,$DA:$EN,34,0)</f>
        <v>10646</v>
      </c>
      <c r="BF116" s="483">
        <v>0.85</v>
      </c>
      <c r="BG116" s="485">
        <f>BD116*BE116*12</f>
        <v>69440080.722211823</v>
      </c>
      <c r="BH116" s="461">
        <f>VLOOKUP($A116,$DA:$EN,13,0)</f>
        <v>1.0665573485106499</v>
      </c>
      <c r="BI116" s="195">
        <f>BI106*BH116</f>
        <v>626.64417922933444</v>
      </c>
      <c r="BJ116" s="189">
        <f>VLOOKUP($A116,$DA:$EN,34,0)</f>
        <v>10646</v>
      </c>
      <c r="BK116" s="483">
        <v>0.85</v>
      </c>
      <c r="BL116" s="485">
        <f>BI116*BJ116*12</f>
        <v>80055047.184905946</v>
      </c>
      <c r="BM116" s="461">
        <f>VLOOKUP($A116,$DA:$EN,7,0)</f>
        <v>1.0347813485106501</v>
      </c>
      <c r="BN116" s="195">
        <f>BN106*BM116</f>
        <v>470.43898906648025</v>
      </c>
      <c r="BO116" s="189">
        <f>VLOOKUP($A116,$DA:$EN,34,0)</f>
        <v>10646</v>
      </c>
      <c r="BP116" s="483">
        <v>0.85</v>
      </c>
      <c r="BQ116" s="485">
        <f>BN116*BO116*12</f>
        <v>60099521.73122099</v>
      </c>
      <c r="BR116" s="461">
        <f>VLOOKUP($A116,$DA:$EN,10,0)</f>
        <v>1.05066934851065</v>
      </c>
      <c r="BS116" s="195">
        <f>BS106*BR116</f>
        <v>543.55376606402888</v>
      </c>
      <c r="BT116" s="189">
        <f>VLOOKUP($A116,$DA:$EN,34,0)</f>
        <v>10646</v>
      </c>
      <c r="BU116" s="483">
        <v>0.85</v>
      </c>
      <c r="BV116" s="485">
        <f>BS116*BT116*12</f>
        <v>69440080.722211823</v>
      </c>
      <c r="BW116" s="461">
        <f>VLOOKUP($A116,$DA:$EN,13,0)</f>
        <v>1.0665573485106499</v>
      </c>
      <c r="BX116" s="195">
        <f>BX106*BW116</f>
        <v>626.64417922933444</v>
      </c>
      <c r="BY116" s="189">
        <f>VLOOKUP($A116,$DA:$EN,34,0)</f>
        <v>10646</v>
      </c>
      <c r="BZ116" s="483">
        <v>0.85</v>
      </c>
      <c r="CA116" s="485">
        <f>BX116*BY116*12</f>
        <v>80055047.184905946</v>
      </c>
      <c r="CB116" s="461">
        <f>VLOOKUP($A116,$DA:$EN,7,0)</f>
        <v>1.0347813485106501</v>
      </c>
      <c r="CC116" s="195">
        <f>CC106*CB116</f>
        <v>470.43898906648025</v>
      </c>
      <c r="CD116" s="189">
        <f>VLOOKUP($A116,$DA:$EN,34,0)</f>
        <v>10646</v>
      </c>
      <c r="CE116" s="483">
        <v>0.85</v>
      </c>
      <c r="CF116" s="485">
        <f>CC116*CD116*12</f>
        <v>60099521.73122099</v>
      </c>
      <c r="CG116" s="461">
        <f>VLOOKUP($A116,$DA:$EN,10,0)</f>
        <v>1.05066934851065</v>
      </c>
      <c r="CH116" s="195">
        <f>CH106*CG116</f>
        <v>543.55376606402888</v>
      </c>
      <c r="CI116" s="189">
        <f>VLOOKUP($A116,$DA:$EN,34,0)</f>
        <v>10646</v>
      </c>
      <c r="CJ116" s="483">
        <v>0.85</v>
      </c>
      <c r="CK116" s="485">
        <f>CH116*CI116*12</f>
        <v>69440080.722211823</v>
      </c>
      <c r="CL116" s="461">
        <f>VLOOKUP($A116,$DA:$EN,13,0)</f>
        <v>1.0665573485106499</v>
      </c>
      <c r="CM116" s="195">
        <f>CM106*CL116</f>
        <v>626.64417922933444</v>
      </c>
      <c r="CN116" s="189">
        <f>VLOOKUP($A116,$DA:$EN,34,0)</f>
        <v>10646</v>
      </c>
      <c r="CO116" s="483">
        <v>0.85</v>
      </c>
      <c r="CP116" s="485">
        <f>CM116*CN116*12</f>
        <v>80055047.184905946</v>
      </c>
      <c r="EC116" s="263"/>
    </row>
    <row r="117" spans="1:144" s="134" customFormat="1" ht="32.25" outlineLevel="1" thickBot="1" x14ac:dyDescent="0.3">
      <c r="A117" s="174">
        <f>A116</f>
        <v>2033</v>
      </c>
      <c r="B117" s="197" t="str">
        <f t="shared" si="46"/>
        <v>SAC klientiem paredzētā valsts veselības budžeta daļa - 1.59 % no visām SAC gultu dienām.</v>
      </c>
      <c r="C117" s="198" t="str">
        <f t="shared" si="46"/>
        <v>No VM stacionārās palīdzības budžeta</v>
      </c>
      <c r="D117" s="199" t="str">
        <f t="shared" si="42"/>
        <v>Ilgtermiņa veselības aprūpes komponente</v>
      </c>
      <c r="E117" s="462">
        <f>VLOOKUP($A117,$DA:$EN,14,0)</f>
        <v>1.0180863012255379</v>
      </c>
      <c r="F117" s="200">
        <f>VLOOKUP($A117,$DA:$EN,37,0)</f>
        <v>852.96161002324209</v>
      </c>
      <c r="G117" s="201">
        <f>G116/5</f>
        <v>2129.1999999999998</v>
      </c>
      <c r="H117" s="202">
        <v>0</v>
      </c>
      <c r="I117" s="492">
        <f>E117*F117*G117*365*H117</f>
        <v>0</v>
      </c>
      <c r="J117" s="462">
        <f>VLOOKUP($A117,$DA:$EN,15,0)</f>
        <v>1.026348061225538</v>
      </c>
      <c r="K117" s="200">
        <f>VLOOKUP($A117,$DA:$EN,37,0)</f>
        <v>852.96161002324209</v>
      </c>
      <c r="L117" s="201">
        <f>L116/5</f>
        <v>2129.1999999999998</v>
      </c>
      <c r="M117" s="202">
        <v>0</v>
      </c>
      <c r="N117" s="492">
        <f>J117*K117*L117*365*M117</f>
        <v>0</v>
      </c>
      <c r="O117" s="462">
        <f>VLOOKUP($A117,$DA:$EN,16,0)</f>
        <v>1.0346098212255379</v>
      </c>
      <c r="P117" s="200">
        <f>VLOOKUP($A117,$DA:$EN,37,0)</f>
        <v>852.96161002324209</v>
      </c>
      <c r="Q117" s="201">
        <f>Q116/5</f>
        <v>2129.1999999999998</v>
      </c>
      <c r="R117" s="202">
        <v>0</v>
      </c>
      <c r="S117" s="492">
        <f>O117*P117*Q117*365*R117</f>
        <v>0</v>
      </c>
      <c r="T117" s="462">
        <f>VLOOKUP($A117,$DA:$EN,14,0)</f>
        <v>1.0180863012255379</v>
      </c>
      <c r="U117" s="200">
        <f>VLOOKUP($A117,$DA:$EN,37,0)</f>
        <v>852.96161002324209</v>
      </c>
      <c r="V117" s="201">
        <f>V116/5</f>
        <v>2129.1999999999998</v>
      </c>
      <c r="W117" s="202">
        <v>0</v>
      </c>
      <c r="X117" s="492">
        <f>T117*U117*V117*365*W117</f>
        <v>0</v>
      </c>
      <c r="Y117" s="462">
        <f>VLOOKUP($A117,$DA:$EN,15,0)</f>
        <v>1.026348061225538</v>
      </c>
      <c r="Z117" s="200">
        <f>VLOOKUP($A117,$DA:$EN,37,0)</f>
        <v>852.96161002324209</v>
      </c>
      <c r="AA117" s="201">
        <f>AA116/5</f>
        <v>2129.1999999999998</v>
      </c>
      <c r="AB117" s="202">
        <v>0</v>
      </c>
      <c r="AC117" s="492">
        <f>Y117*Z117*AA117*365*AB117</f>
        <v>0</v>
      </c>
      <c r="AD117" s="462">
        <f>VLOOKUP($A117,$DA:$EN,16,0)</f>
        <v>1.0346098212255379</v>
      </c>
      <c r="AE117" s="200">
        <f>VLOOKUP($A117,$DA:$EN,37,0)</f>
        <v>852.96161002324209</v>
      </c>
      <c r="AF117" s="201">
        <f>AF116/5</f>
        <v>2129.1999999999998</v>
      </c>
      <c r="AG117" s="202">
        <v>0</v>
      </c>
      <c r="AH117" s="492">
        <f>AD117*AE117*AF117*365*AG117</f>
        <v>0</v>
      </c>
      <c r="AI117" s="462">
        <f>VLOOKUP($A117,$DA:$EN,14,0)</f>
        <v>1.0180863012255379</v>
      </c>
      <c r="AJ117" s="200">
        <f>VLOOKUP($A117,$DA:$EN,37,0)</f>
        <v>852.96161002324209</v>
      </c>
      <c r="AK117" s="201">
        <f>AK116/5</f>
        <v>2129.1999999999998</v>
      </c>
      <c r="AL117" s="202">
        <v>0</v>
      </c>
      <c r="AM117" s="492">
        <f>AI117*AJ117*AK117*365*AL117</f>
        <v>0</v>
      </c>
      <c r="AN117" s="507">
        <f>VLOOKUP($A117,$DA:$EN,15,0)</f>
        <v>1.026348061225538</v>
      </c>
      <c r="AO117" s="200">
        <f>VLOOKUP($A117,$DA:$EN,37,0)</f>
        <v>852.96161002324209</v>
      </c>
      <c r="AP117" s="201">
        <f>AP116/5</f>
        <v>2129.1999999999998</v>
      </c>
      <c r="AQ117" s="202">
        <v>0</v>
      </c>
      <c r="AR117" s="492">
        <f>AN117*AO117*AP117*365*AQ117</f>
        <v>0</v>
      </c>
      <c r="AS117" s="462">
        <f>VLOOKUP($A117,$DA:$EN,16,0)</f>
        <v>1.0346098212255379</v>
      </c>
      <c r="AT117" s="200">
        <f>VLOOKUP($A117,$DA:$EN,37,0)</f>
        <v>852.96161002324209</v>
      </c>
      <c r="AU117" s="201">
        <f>AU116/5</f>
        <v>2129.1999999999998</v>
      </c>
      <c r="AV117" s="202">
        <v>0</v>
      </c>
      <c r="AW117" s="492">
        <f>AS117*AT117*AU117*365*AV117</f>
        <v>0</v>
      </c>
      <c r="AX117" s="462">
        <f>VLOOKUP($A117,$DA:$EN,14,0)</f>
        <v>1.0180863012255379</v>
      </c>
      <c r="AY117" s="200">
        <f>VLOOKUP($A117,$DA:$EN,37,0)</f>
        <v>852.96161002324209</v>
      </c>
      <c r="AZ117" s="201">
        <f>AZ116/5</f>
        <v>2129.1999999999998</v>
      </c>
      <c r="BA117" s="202">
        <v>0</v>
      </c>
      <c r="BB117" s="492">
        <f>AX117*AY117*AZ117*365*BA117</f>
        <v>0</v>
      </c>
      <c r="BC117" s="494">
        <f>VLOOKUP($A117,$DA:$EN,15,0)</f>
        <v>1.026348061225538</v>
      </c>
      <c r="BD117" s="200">
        <f>VLOOKUP($A117,$DA:$EN,37,0)</f>
        <v>852.96161002324209</v>
      </c>
      <c r="BE117" s="201">
        <f>BE116/5</f>
        <v>2129.1999999999998</v>
      </c>
      <c r="BF117" s="202">
        <v>0</v>
      </c>
      <c r="BG117" s="492">
        <f>BC117*BD117*BE117*365*BF117</f>
        <v>0</v>
      </c>
      <c r="BH117" s="462">
        <f>VLOOKUP($A117,$DA:$EN,16,0)</f>
        <v>1.0346098212255379</v>
      </c>
      <c r="BI117" s="200">
        <f>VLOOKUP($A117,$DA:$EN,37,0)</f>
        <v>852.96161002324209</v>
      </c>
      <c r="BJ117" s="201">
        <f>BJ116/5</f>
        <v>2129.1999999999998</v>
      </c>
      <c r="BK117" s="202">
        <v>0</v>
      </c>
      <c r="BL117" s="492">
        <f>BH117*BI117*BJ117*365*BK117</f>
        <v>0</v>
      </c>
      <c r="BM117" s="462">
        <f>VLOOKUP($A117,$DA:$EN,14,0)</f>
        <v>1.0180863012255379</v>
      </c>
      <c r="BN117" s="200">
        <f>VLOOKUP($A117,$DA:$EN,37,0)</f>
        <v>852.96161002324209</v>
      </c>
      <c r="BO117" s="201">
        <f>BO116/5</f>
        <v>2129.1999999999998</v>
      </c>
      <c r="BP117" s="202">
        <v>0</v>
      </c>
      <c r="BQ117" s="492">
        <f>BM117*BN117*BO117*365*BP117</f>
        <v>0</v>
      </c>
      <c r="BR117" s="462">
        <f>VLOOKUP($A117,$DA:$EN,15,0)</f>
        <v>1.026348061225538</v>
      </c>
      <c r="BS117" s="200">
        <f>VLOOKUP($A117,$DA:$EN,37,0)</f>
        <v>852.96161002324209</v>
      </c>
      <c r="BT117" s="201">
        <f>BT116/5</f>
        <v>2129.1999999999998</v>
      </c>
      <c r="BU117" s="202">
        <v>0</v>
      </c>
      <c r="BV117" s="492">
        <f>BR117*BS117*BT117*365*BU117</f>
        <v>0</v>
      </c>
      <c r="BW117" s="462">
        <f>VLOOKUP($A117,$DA:$EN,16,0)</f>
        <v>1.0346098212255379</v>
      </c>
      <c r="BX117" s="200">
        <f>VLOOKUP($A117,$DA:$EN,37,0)</f>
        <v>852.96161002324209</v>
      </c>
      <c r="BY117" s="201">
        <f>BY116/5</f>
        <v>2129.1999999999998</v>
      </c>
      <c r="BZ117" s="202">
        <v>0</v>
      </c>
      <c r="CA117" s="492">
        <f>BW117*BX117*BY117*365*BZ117</f>
        <v>0</v>
      </c>
      <c r="CB117" s="462">
        <f>VLOOKUP($A117,$DA:$EN,14,0)</f>
        <v>1.0180863012255379</v>
      </c>
      <c r="CC117" s="200">
        <f>VLOOKUP($A117,$DA:$EN,37,0)</f>
        <v>852.96161002324209</v>
      </c>
      <c r="CD117" s="201">
        <f>CD116/2</f>
        <v>5323</v>
      </c>
      <c r="CE117" s="204">
        <v>1</v>
      </c>
      <c r="CF117" s="487">
        <f>CB117*CC117*CD117*CE117</f>
        <v>4622432.1485751206</v>
      </c>
      <c r="CG117" s="462">
        <f>VLOOKUP($A117,$DA:$EN,14,0)</f>
        <v>1.0180863012255379</v>
      </c>
      <c r="CH117" s="200">
        <f>VLOOKUP($A117,$DA:$EN,37,0)</f>
        <v>852.96161002324209</v>
      </c>
      <c r="CI117" s="201">
        <f>CI116/2</f>
        <v>5323</v>
      </c>
      <c r="CJ117" s="204">
        <v>1</v>
      </c>
      <c r="CK117" s="487">
        <f>CG117*CH117*CI117*CJ117</f>
        <v>4622432.1485751206</v>
      </c>
      <c r="CL117" s="462">
        <f>VLOOKUP($A117,$DA:$EN,14,0)</f>
        <v>1.0180863012255379</v>
      </c>
      <c r="CM117" s="200">
        <f>VLOOKUP($A117,$DA:$EN,37,0)</f>
        <v>852.96161002324209</v>
      </c>
      <c r="CN117" s="201">
        <f>CN116/2</f>
        <v>5323</v>
      </c>
      <c r="CO117" s="204">
        <v>1</v>
      </c>
      <c r="CP117" s="487">
        <f>CL117*CM117*CN117*CO117</f>
        <v>4622432.1485751206</v>
      </c>
      <c r="CQ117" s="131"/>
      <c r="CR117" s="131"/>
      <c r="CS117" s="131"/>
      <c r="CT117" s="131"/>
      <c r="CU117" s="131"/>
      <c r="CV117" s="131"/>
      <c r="CW117" s="131"/>
      <c r="CX117" s="131"/>
      <c r="CY117" s="131"/>
      <c r="CZ117" s="131"/>
      <c r="DA117" s="1182"/>
      <c r="DB117" s="365"/>
      <c r="DC117" s="365"/>
      <c r="DD117" s="365"/>
      <c r="DP117" s="132"/>
      <c r="DQ117" s="132"/>
      <c r="DR117" s="132"/>
      <c r="DS117" s="132"/>
      <c r="DT117" s="132"/>
      <c r="DU117" s="132"/>
      <c r="DV117" s="132"/>
      <c r="DW117" s="133"/>
      <c r="DX117" s="133"/>
      <c r="DY117" s="135"/>
      <c r="DZ117" s="133"/>
      <c r="EA117" s="136"/>
      <c r="EC117" s="263"/>
      <c r="EE117" s="136"/>
      <c r="EF117" s="136"/>
      <c r="EG117" s="136"/>
      <c r="EH117" s="136"/>
      <c r="EI117" s="136"/>
      <c r="EJ117" s="136"/>
      <c r="EK117" s="136"/>
      <c r="EL117" s="137"/>
      <c r="EM117" s="137"/>
      <c r="EN117" s="137"/>
    </row>
    <row r="118" spans="1:144" s="134" customFormat="1" outlineLevel="1" x14ac:dyDescent="0.25">
      <c r="A118" s="174">
        <f>A114</f>
        <v>2033</v>
      </c>
      <c r="B118" s="206" t="str">
        <f t="shared" si="46"/>
        <v>Papildus servisu nodrošināšanai</v>
      </c>
      <c r="C118" s="206" t="str">
        <f t="shared" si="46"/>
        <v>Brīvprātīgās iemaksas (apdrošināšana)</v>
      </c>
      <c r="D118" s="207" t="str">
        <f t="shared" si="42"/>
        <v>Personas brīvprātīgā apdrošināšana</v>
      </c>
      <c r="E118" s="463">
        <f>VLOOKUP($A118,$DA:$EN,7,0)</f>
        <v>1.0347813485106501</v>
      </c>
      <c r="F118" s="208">
        <f>VLOOKUP($A114,$DA:$EN,6,0)</f>
        <v>1900</v>
      </c>
      <c r="G118" s="209">
        <f>0.02*(VLOOKUP($A114,$DA:$EN,24,0)+VLOOKUP($A114,$DA:$EN,26,0))</f>
        <v>26251.606</v>
      </c>
      <c r="H118" s="1125">
        <f>H108</f>
        <v>2E-3</v>
      </c>
      <c r="I118" s="210">
        <f>H118*G118*F118*12</f>
        <v>1197073.2335999999</v>
      </c>
      <c r="J118" s="468">
        <f>VLOOKUP($A118,$DA:$EN,10,0)</f>
        <v>1.05066934851065</v>
      </c>
      <c r="K118" s="208">
        <f>VLOOKUP($A114,$DA:$EN,9,0)</f>
        <v>2187</v>
      </c>
      <c r="L118" s="209">
        <f>0.02*(VLOOKUP($A114,$DA:$EN,24,0)+VLOOKUP($A114,$DA:$EN,26,0))</f>
        <v>26251.606</v>
      </c>
      <c r="M118" s="1125">
        <f>H118</f>
        <v>2E-3</v>
      </c>
      <c r="N118" s="210">
        <f>M118*L118*K118*12</f>
        <v>1377894.2957279999</v>
      </c>
      <c r="O118" s="502">
        <f>VLOOKUP($A118,$DA:$EN,13,0)</f>
        <v>1.0665573485106499</v>
      </c>
      <c r="P118" s="208">
        <f>VLOOKUP($A114,$DA:$EN,12,0)</f>
        <v>2513</v>
      </c>
      <c r="Q118" s="209">
        <f>0.02*(VLOOKUP($A114,$DA:$EN,24,0)+VLOOKUP($A114,$DA:$EN,26,0))</f>
        <v>26251.606</v>
      </c>
      <c r="R118" s="1125">
        <f>M118</f>
        <v>2E-3</v>
      </c>
      <c r="S118" s="211">
        <f>R118*Q118*P118*12</f>
        <v>1583286.8610719999</v>
      </c>
      <c r="T118" s="463">
        <f>VLOOKUP($A118,$DA:$EN,7,0)</f>
        <v>1.0347813485106501</v>
      </c>
      <c r="U118" s="208">
        <f>VLOOKUP($A114,$DA:$EN,6,0)</f>
        <v>1900</v>
      </c>
      <c r="V118" s="209">
        <f>0.02*(VLOOKUP($A114,$DA:$EN,24,0)+VLOOKUP($A114,$DA:$EN,26,0))</f>
        <v>26251.606</v>
      </c>
      <c r="W118" s="1125">
        <f>R118</f>
        <v>2E-3</v>
      </c>
      <c r="X118" s="211">
        <f>W118*V118*U118*12</f>
        <v>1197073.2335999999</v>
      </c>
      <c r="Y118" s="495">
        <f>VLOOKUP($A118,$DA:$EN,10,0)</f>
        <v>1.05066934851065</v>
      </c>
      <c r="Z118" s="208">
        <f>VLOOKUP($A114,$DA:$EN,9,0)</f>
        <v>2187</v>
      </c>
      <c r="AA118" s="209">
        <f>0.02*(VLOOKUP($A114,$DA:$EN,24,0)+VLOOKUP($A114,$DA:$EN,26,0))</f>
        <v>26251.606</v>
      </c>
      <c r="AB118" s="1125">
        <f>W118</f>
        <v>2E-3</v>
      </c>
      <c r="AC118" s="210">
        <f>AB118*AA118*Z118*12</f>
        <v>1377894.2957279999</v>
      </c>
      <c r="AD118" s="502">
        <f>VLOOKUP($A118,$DA:$EN,13,0)</f>
        <v>1.0665573485106499</v>
      </c>
      <c r="AE118" s="208">
        <f>VLOOKUP($A114,$DA:$EN,12,0)</f>
        <v>2513</v>
      </c>
      <c r="AF118" s="209">
        <f>0.02*(VLOOKUP($A114,$DA:$EN,24,0)+VLOOKUP($A114,$DA:$EN,26,0))</f>
        <v>26251.606</v>
      </c>
      <c r="AG118" s="1125">
        <f>AB118</f>
        <v>2E-3</v>
      </c>
      <c r="AH118" s="211">
        <f>AG118*AF118*AE118*12</f>
        <v>1583286.8610719999</v>
      </c>
      <c r="AI118" s="463">
        <f>VLOOKUP($A118,$DA:$EN,7,0)</f>
        <v>1.0347813485106501</v>
      </c>
      <c r="AJ118" s="208">
        <f>VLOOKUP($A114,$DA:$EN,6,0)</f>
        <v>1900</v>
      </c>
      <c r="AK118" s="209">
        <f>0.02*(VLOOKUP($A114,$DA:$EN,24,0)+VLOOKUP($A114,$DA:$EN,26,0))</f>
        <v>26251.606</v>
      </c>
      <c r="AL118" s="1125">
        <f>AG118</f>
        <v>2E-3</v>
      </c>
      <c r="AM118" s="211">
        <f>AL118*AK118*AJ118*12</f>
        <v>1197073.2335999999</v>
      </c>
      <c r="AN118" s="495">
        <f>VLOOKUP($A118,$DA:$EN,10,0)</f>
        <v>1.05066934851065</v>
      </c>
      <c r="AO118" s="208">
        <f>VLOOKUP($A114,$DA:$EN,9,0)</f>
        <v>2187</v>
      </c>
      <c r="AP118" s="209">
        <f>0.02*(VLOOKUP($A114,$DA:$EN,24,0)+VLOOKUP($A114,$DA:$EN,26,0))</f>
        <v>26251.606</v>
      </c>
      <c r="AQ118" s="1125">
        <f>AL118</f>
        <v>2E-3</v>
      </c>
      <c r="AR118" s="210">
        <f>AQ118*AP118*AO118*12</f>
        <v>1377894.2957279999</v>
      </c>
      <c r="AS118" s="502">
        <f>VLOOKUP($A118,$DA:$EN,13,0)</f>
        <v>1.0665573485106499</v>
      </c>
      <c r="AT118" s="208">
        <f>VLOOKUP($A114,$DA:$EN,12,0)</f>
        <v>2513</v>
      </c>
      <c r="AU118" s="209">
        <f>0.02*(VLOOKUP($A114,$DA:$EN,24,0)+VLOOKUP($A114,$DA:$EN,26,0))</f>
        <v>26251.606</v>
      </c>
      <c r="AV118" s="1125">
        <f>AQ118</f>
        <v>2E-3</v>
      </c>
      <c r="AW118" s="211">
        <f>AV118*AU118*AT118*12</f>
        <v>1583286.8610719999</v>
      </c>
      <c r="AX118" s="463">
        <f>VLOOKUP($A118,$DA:$EN,7,0)</f>
        <v>1.0347813485106501</v>
      </c>
      <c r="AY118" s="208">
        <f>VLOOKUP($A114,$DA:$EN,6,0)</f>
        <v>1900</v>
      </c>
      <c r="AZ118" s="209">
        <f>0.02*(VLOOKUP($A114,$DA:$EN,24,0)+VLOOKUP($A114,$DA:$EN,26,0))</f>
        <v>26251.606</v>
      </c>
      <c r="BA118" s="1125">
        <f>AV118</f>
        <v>2E-3</v>
      </c>
      <c r="BB118" s="210">
        <f>BA118*AZ118*AY118*12</f>
        <v>1197073.2335999999</v>
      </c>
      <c r="BC118" s="502">
        <f>VLOOKUP($A118,$DA:$EN,10,0)</f>
        <v>1.05066934851065</v>
      </c>
      <c r="BD118" s="208">
        <f>VLOOKUP($A114,$DA:$EN,9,0)</f>
        <v>2187</v>
      </c>
      <c r="BE118" s="209">
        <f>0.02*(VLOOKUP($A114,$DA:$EN,24,0)+VLOOKUP($A114,$DA:$EN,26,0))</f>
        <v>26251.606</v>
      </c>
      <c r="BF118" s="1125">
        <f>BA118</f>
        <v>2E-3</v>
      </c>
      <c r="BG118" s="210">
        <f>BF118*BE118*BD118*12</f>
        <v>1377894.2957279999</v>
      </c>
      <c r="BH118" s="502">
        <f>VLOOKUP($A118,$DA:$EN,13,0)</f>
        <v>1.0665573485106499</v>
      </c>
      <c r="BI118" s="208">
        <f>VLOOKUP($A114,$DA:$EN,12,0)</f>
        <v>2513</v>
      </c>
      <c r="BJ118" s="209">
        <f>0.02*(VLOOKUP($A114,$DA:$EN,24,0)+VLOOKUP($A114,$DA:$EN,26,0))</f>
        <v>26251.606</v>
      </c>
      <c r="BK118" s="1125">
        <f>BF118</f>
        <v>2E-3</v>
      </c>
      <c r="BL118" s="211">
        <f>BK118*BJ118*BI118*12</f>
        <v>1583286.8610719999</v>
      </c>
      <c r="BM118" s="463">
        <f>VLOOKUP($A118,$DA:$EN,7,0)</f>
        <v>1.0347813485106501</v>
      </c>
      <c r="BN118" s="208">
        <f>VLOOKUP($A114,$DA:$EN,6,0)</f>
        <v>1900</v>
      </c>
      <c r="BO118" s="209">
        <f>0.02*(VLOOKUP($A114,$DA:$EN,24,0)+VLOOKUP($A114,$DA:$EN,26,0))</f>
        <v>26251.606</v>
      </c>
      <c r="BP118" s="1125">
        <f>BK118</f>
        <v>2E-3</v>
      </c>
      <c r="BQ118" s="210">
        <f>BP118*BO118*BN118*12</f>
        <v>1197073.2335999999</v>
      </c>
      <c r="BR118" s="502">
        <f>VLOOKUP($A118,$DA:$EN,10,0)</f>
        <v>1.05066934851065</v>
      </c>
      <c r="BS118" s="208">
        <f>VLOOKUP($A114,$DA:$EN,9,0)</f>
        <v>2187</v>
      </c>
      <c r="BT118" s="209">
        <f>0.02*(VLOOKUP($A114,$DA:$EN,24,0)+VLOOKUP($A114,$DA:$EN,26,0))</f>
        <v>26251.606</v>
      </c>
      <c r="BU118" s="1125">
        <f>BP118</f>
        <v>2E-3</v>
      </c>
      <c r="BV118" s="210">
        <f>BU118*BT118*BS118*12</f>
        <v>1377894.2957279999</v>
      </c>
      <c r="BW118" s="502">
        <f>VLOOKUP($A118,$DA:$EN,13,0)</f>
        <v>1.0665573485106499</v>
      </c>
      <c r="BX118" s="208">
        <f>VLOOKUP($A114,$DA:$EN,12,0)</f>
        <v>2513</v>
      </c>
      <c r="BY118" s="209">
        <f>0.02*(VLOOKUP($A114,$DA:$EN,24,0)+VLOOKUP($A114,$DA:$EN,26,0))</f>
        <v>26251.606</v>
      </c>
      <c r="BZ118" s="1125">
        <f>BU118</f>
        <v>2E-3</v>
      </c>
      <c r="CA118" s="211">
        <f>BZ118*BY118*BX118*12</f>
        <v>1583286.8610719999</v>
      </c>
      <c r="CB118" s="463">
        <f>VLOOKUP($A118,$DA:$EN,7,0)</f>
        <v>1.0347813485106501</v>
      </c>
      <c r="CC118" s="208">
        <f>VLOOKUP($A114,$DA:$EN,6,0)</f>
        <v>1900</v>
      </c>
      <c r="CD118" s="209">
        <f>0.02*(VLOOKUP($A114,$DA:$EN,24,0)+VLOOKUP($A114,$DA:$EN,26,0))</f>
        <v>26251.606</v>
      </c>
      <c r="CE118" s="1125">
        <f>BZ118</f>
        <v>2E-3</v>
      </c>
      <c r="CF118" s="211">
        <f>CE118*CD118*CC118*12</f>
        <v>1197073.2335999999</v>
      </c>
      <c r="CG118" s="495">
        <f>VLOOKUP($A118,$DA:$EN,10,0)</f>
        <v>1.05066934851065</v>
      </c>
      <c r="CH118" s="208">
        <f>VLOOKUP($A114,$DA:$EN,9,0)</f>
        <v>2187</v>
      </c>
      <c r="CI118" s="209">
        <f>0.02*(VLOOKUP($A114,$DA:$EN,24,0)+VLOOKUP($A114,$DA:$EN,26,0))</f>
        <v>26251.606</v>
      </c>
      <c r="CJ118" s="1125">
        <f>CE118</f>
        <v>2E-3</v>
      </c>
      <c r="CK118" s="210">
        <f>CJ118*CI118*CH118*12</f>
        <v>1377894.2957279999</v>
      </c>
      <c r="CL118" s="502">
        <f>VLOOKUP($A118,$DA:$EN,13,0)</f>
        <v>1.0665573485106499</v>
      </c>
      <c r="CM118" s="208">
        <f>VLOOKUP($A114,$DA:$EN,12,0)</f>
        <v>2513</v>
      </c>
      <c r="CN118" s="209">
        <f>0.02*(VLOOKUP($A114,$DA:$EN,24,0)+VLOOKUP($A114,$DA:$EN,26,0))</f>
        <v>26251.606</v>
      </c>
      <c r="CO118" s="1125">
        <f>CJ118</f>
        <v>2E-3</v>
      </c>
      <c r="CP118" s="211">
        <f>CO118*CN118*CM118*12</f>
        <v>1583286.8610719999</v>
      </c>
      <c r="CQ118" s="131"/>
      <c r="CR118" s="131"/>
      <c r="CS118" s="131"/>
      <c r="CT118" s="131"/>
      <c r="CU118" s="131"/>
      <c r="CV118" s="131"/>
      <c r="CW118" s="131"/>
      <c r="CX118" s="131"/>
      <c r="CY118" s="131"/>
      <c r="CZ118" s="131"/>
      <c r="DA118" s="1163"/>
      <c r="DB118" s="130"/>
      <c r="DC118" s="130"/>
      <c r="DD118" s="130"/>
      <c r="DE118" s="131"/>
      <c r="DF118" s="131"/>
      <c r="DG118" s="131"/>
      <c r="DH118" s="131"/>
      <c r="DI118" s="131"/>
      <c r="DJ118" s="132"/>
      <c r="DK118" s="132"/>
      <c r="DL118" s="132"/>
      <c r="DM118" s="132"/>
      <c r="DN118" s="132"/>
      <c r="DO118" s="132"/>
      <c r="DP118" s="132"/>
      <c r="DQ118" s="132"/>
      <c r="DR118" s="132"/>
      <c r="DS118" s="132"/>
      <c r="DT118" s="132"/>
      <c r="DU118" s="132"/>
      <c r="DV118" s="132"/>
      <c r="DW118" s="133"/>
      <c r="DX118" s="133"/>
      <c r="DY118" s="135"/>
      <c r="DZ118" s="133"/>
      <c r="EA118" s="136"/>
      <c r="EC118" s="263"/>
      <c r="EE118" s="136"/>
      <c r="EF118" s="136"/>
      <c r="EG118" s="136"/>
      <c r="EH118" s="136"/>
      <c r="EI118" s="136"/>
      <c r="EJ118" s="136"/>
      <c r="EK118" s="136"/>
      <c r="EL118" s="137"/>
      <c r="EM118" s="137"/>
      <c r="EN118" s="137"/>
    </row>
    <row r="119" spans="1:144" s="134" customFormat="1" ht="16.5" outlineLevel="1" thickBot="1" x14ac:dyDescent="0.3">
      <c r="A119" s="174">
        <f>A118</f>
        <v>2033</v>
      </c>
      <c r="B119" s="206" t="str">
        <f t="shared" si="46"/>
        <v>Pakalpojumu nodrošināšanai potenciālas vajadzības gadījumā</v>
      </c>
      <c r="C119" s="206" t="str">
        <f t="shared" si="46"/>
        <v>Tuvinieka ( ģimenes locekļu apdrošināšanas programma) - iespējams ilgtermiņa apdrošināšana ar uzkrājumu (izgudrots produkts)</v>
      </c>
      <c r="D119" s="207" t="str">
        <f t="shared" si="42"/>
        <v>Personas tuvinieka brīvprātīgā apdrošināšana</v>
      </c>
      <c r="E119" s="476">
        <f>VLOOKUP($A119,$DA:$EN,7,0)</f>
        <v>1.0347813485106501</v>
      </c>
      <c r="F119" s="477">
        <f>VLOOKUP($A114,$DA:$EN,5,0)</f>
        <v>2401</v>
      </c>
      <c r="G119" s="478">
        <f>G118/2</f>
        <v>13125.803</v>
      </c>
      <c r="H119" s="471">
        <f>H109</f>
        <v>2E-3</v>
      </c>
      <c r="I119" s="479">
        <f>H119*G119*F119*12</f>
        <v>756361.27207199996</v>
      </c>
      <c r="J119" s="497">
        <f>VLOOKUP($A119,$DA:$EN,10,0)</f>
        <v>1.05066934851065</v>
      </c>
      <c r="K119" s="469">
        <f>VLOOKUP($A114,$DA:$EN,8,0)</f>
        <v>2765</v>
      </c>
      <c r="L119" s="470">
        <f>L118/2</f>
        <v>13125.803</v>
      </c>
      <c r="M119" s="471">
        <f>H119</f>
        <v>2E-3</v>
      </c>
      <c r="N119" s="479">
        <f>M119*L119*K119*12</f>
        <v>871028.28707999992</v>
      </c>
      <c r="O119" s="503">
        <f>VLOOKUP($A119,$DA:$EN,13,0)</f>
        <v>1.0665573485106499</v>
      </c>
      <c r="P119" s="469">
        <f>VLOOKUP($A114,$DA:$EN,11,0)</f>
        <v>3175</v>
      </c>
      <c r="Q119" s="470">
        <f>Q118/2</f>
        <v>13125.803</v>
      </c>
      <c r="R119" s="471">
        <f>M119</f>
        <v>2E-3</v>
      </c>
      <c r="S119" s="472">
        <f>R119*Q119*P119*12</f>
        <v>1000186.1885999999</v>
      </c>
      <c r="T119" s="504">
        <f>VLOOKUP($A119,$DA:$EN,7,0)</f>
        <v>1.0347813485106501</v>
      </c>
      <c r="U119" s="469">
        <f>VLOOKUP($A114,$DA:$EN,5,0)</f>
        <v>2401</v>
      </c>
      <c r="V119" s="470">
        <f>V118/2</f>
        <v>13125.803</v>
      </c>
      <c r="W119" s="471">
        <f>R119</f>
        <v>2E-3</v>
      </c>
      <c r="X119" s="472">
        <f>W119*V119*U119*12</f>
        <v>756361.27207199996</v>
      </c>
      <c r="Y119" s="505">
        <f>VLOOKUP($A119,$DA:$EN,10,0)</f>
        <v>1.05066934851065</v>
      </c>
      <c r="Z119" s="469">
        <f>VLOOKUP($A114,$DA:$EN,8,0)</f>
        <v>2765</v>
      </c>
      <c r="AA119" s="470">
        <f>AA118/2</f>
        <v>13125.803</v>
      </c>
      <c r="AB119" s="471">
        <f>W119</f>
        <v>2E-3</v>
      </c>
      <c r="AC119" s="479">
        <f>AB119*AA119*Z119*12</f>
        <v>871028.28707999992</v>
      </c>
      <c r="AD119" s="503">
        <f>VLOOKUP($A119,$DA:$EN,13,0)</f>
        <v>1.0665573485106499</v>
      </c>
      <c r="AE119" s="469">
        <f>VLOOKUP($A114,$DA:$EN,11,0)</f>
        <v>3175</v>
      </c>
      <c r="AF119" s="470">
        <f>AF118/2</f>
        <v>13125.803</v>
      </c>
      <c r="AG119" s="471">
        <f>AB119</f>
        <v>2E-3</v>
      </c>
      <c r="AH119" s="472">
        <f>AG119*AF119*AE119*12</f>
        <v>1000186.1885999999</v>
      </c>
      <c r="AI119" s="504">
        <f>VLOOKUP($A119,$DA:$EN,7,0)</f>
        <v>1.0347813485106501</v>
      </c>
      <c r="AJ119" s="469">
        <f>VLOOKUP($A114,$DA:$EN,5,0)</f>
        <v>2401</v>
      </c>
      <c r="AK119" s="470">
        <f>AK118/2</f>
        <v>13125.803</v>
      </c>
      <c r="AL119" s="471">
        <f>AG119</f>
        <v>2E-3</v>
      </c>
      <c r="AM119" s="472">
        <f>AL119*AK119*AJ119*12</f>
        <v>756361.27207199996</v>
      </c>
      <c r="AN119" s="495">
        <f>VLOOKUP($A119,$DA:$EN,10,0)</f>
        <v>1.05066934851065</v>
      </c>
      <c r="AO119" s="208">
        <f>VLOOKUP($A114,$DA:$EN,8,0)</f>
        <v>2765</v>
      </c>
      <c r="AP119" s="209">
        <f>AP118/2</f>
        <v>13125.803</v>
      </c>
      <c r="AQ119" s="471">
        <f>AL119</f>
        <v>2E-3</v>
      </c>
      <c r="AR119" s="479">
        <f>AQ119*AP119*AO119*12</f>
        <v>871028.28707999992</v>
      </c>
      <c r="AS119" s="503">
        <f>VLOOKUP($A119,$DA:$EN,13,0)</f>
        <v>1.0665573485106499</v>
      </c>
      <c r="AT119" s="469">
        <f>VLOOKUP($A114,$DA:$EN,11,0)</f>
        <v>3175</v>
      </c>
      <c r="AU119" s="470">
        <f>AU118/2</f>
        <v>13125.803</v>
      </c>
      <c r="AV119" s="471">
        <f>AQ119</f>
        <v>2E-3</v>
      </c>
      <c r="AW119" s="472">
        <f>AV119*AU119*AT119*12</f>
        <v>1000186.1885999999</v>
      </c>
      <c r="AX119" s="463">
        <f>VLOOKUP($A119,$DA:$EN,7,0)</f>
        <v>1.0347813485106501</v>
      </c>
      <c r="AY119" s="208">
        <f>VLOOKUP($A114,$DA:$EN,5,0)</f>
        <v>2401</v>
      </c>
      <c r="AZ119" s="209">
        <f>AZ118/2</f>
        <v>13125.803</v>
      </c>
      <c r="BA119" s="471">
        <f>AV119</f>
        <v>2E-3</v>
      </c>
      <c r="BB119" s="479">
        <f>BA119*AZ119*AY119*12</f>
        <v>756361.27207199996</v>
      </c>
      <c r="BC119" s="502">
        <f>VLOOKUP($A119,$DA:$EN,10,0)</f>
        <v>1.05066934851065</v>
      </c>
      <c r="BD119" s="208">
        <f>VLOOKUP($A114,$DA:$EN,8,0)</f>
        <v>2765</v>
      </c>
      <c r="BE119" s="209">
        <f>BE118/2</f>
        <v>13125.803</v>
      </c>
      <c r="BF119" s="471">
        <f>BA119</f>
        <v>2E-3</v>
      </c>
      <c r="BG119" s="479">
        <f>BF119*BE119*BD119*12</f>
        <v>871028.28707999992</v>
      </c>
      <c r="BH119" s="503">
        <f>VLOOKUP($A119,$DA:$EN,13,0)</f>
        <v>1.0665573485106499</v>
      </c>
      <c r="BI119" s="469">
        <f>VLOOKUP($A114,$DA:$EN,11,0)</f>
        <v>3175</v>
      </c>
      <c r="BJ119" s="470">
        <f>BJ118/2</f>
        <v>13125.803</v>
      </c>
      <c r="BK119" s="471">
        <f>BF119</f>
        <v>2E-3</v>
      </c>
      <c r="BL119" s="472">
        <f>BK119*BJ119*BI119*12</f>
        <v>1000186.1885999999</v>
      </c>
      <c r="BM119" s="504">
        <f>VLOOKUP($A119,$DA:$EN,7,0)</f>
        <v>1.0347813485106501</v>
      </c>
      <c r="BN119" s="469">
        <f>VLOOKUP($A114,$DA:$EN,5,0)</f>
        <v>2401</v>
      </c>
      <c r="BO119" s="470">
        <f>BO118/2</f>
        <v>13125.803</v>
      </c>
      <c r="BP119" s="471">
        <f>BK119</f>
        <v>2E-3</v>
      </c>
      <c r="BQ119" s="479">
        <f>BP119*BO119*BN119*12</f>
        <v>756361.27207199996</v>
      </c>
      <c r="BR119" s="503">
        <f>VLOOKUP($A119,$DA:$EN,10,0)</f>
        <v>1.05066934851065</v>
      </c>
      <c r="BS119" s="469">
        <f>VLOOKUP($A114,$DA:$EN,8,0)</f>
        <v>2765</v>
      </c>
      <c r="BT119" s="470">
        <f>BT118/2</f>
        <v>13125.803</v>
      </c>
      <c r="BU119" s="471">
        <f>BP119</f>
        <v>2E-3</v>
      </c>
      <c r="BV119" s="479">
        <f>BU119*BT119*BS119*12</f>
        <v>871028.28707999992</v>
      </c>
      <c r="BW119" s="503">
        <f>VLOOKUP($A119,$DA:$EN,13,0)</f>
        <v>1.0665573485106499</v>
      </c>
      <c r="BX119" s="469">
        <f>VLOOKUP($A114,$DA:$EN,11,0)</f>
        <v>3175</v>
      </c>
      <c r="BY119" s="470">
        <f>BY118/2</f>
        <v>13125.803</v>
      </c>
      <c r="BZ119" s="471">
        <f>BU119</f>
        <v>2E-3</v>
      </c>
      <c r="CA119" s="472">
        <f>BZ119*BY119*BX119*12</f>
        <v>1000186.1885999999</v>
      </c>
      <c r="CB119" s="504">
        <f>VLOOKUP($A119,$DA:$EN,7,0)</f>
        <v>1.0347813485106501</v>
      </c>
      <c r="CC119" s="469">
        <f>VLOOKUP($A114,$DA:$EN,5,0)</f>
        <v>2401</v>
      </c>
      <c r="CD119" s="470">
        <f>CD118/2</f>
        <v>13125.803</v>
      </c>
      <c r="CE119" s="471">
        <f>BZ119</f>
        <v>2E-3</v>
      </c>
      <c r="CF119" s="472">
        <f>CE119*CD119*CC119*12</f>
        <v>756361.27207199996</v>
      </c>
      <c r="CG119" s="505">
        <f>VLOOKUP($A119,$DA:$EN,10,0)</f>
        <v>1.05066934851065</v>
      </c>
      <c r="CH119" s="469">
        <f>VLOOKUP($A114,$DA:$EN,8,0)</f>
        <v>2765</v>
      </c>
      <c r="CI119" s="470">
        <f>CI118/2</f>
        <v>13125.803</v>
      </c>
      <c r="CJ119" s="471">
        <f>CE119</f>
        <v>2E-3</v>
      </c>
      <c r="CK119" s="479">
        <f>CJ119*CI119*CH119*12</f>
        <v>871028.28707999992</v>
      </c>
      <c r="CL119" s="503">
        <f>VLOOKUP($A119,$DA:$EN,13,0)</f>
        <v>1.0665573485106499</v>
      </c>
      <c r="CM119" s="469">
        <f>VLOOKUP($A114,$DA:$EN,11,0)</f>
        <v>3175</v>
      </c>
      <c r="CN119" s="470">
        <f>CN118/2</f>
        <v>13125.803</v>
      </c>
      <c r="CO119" s="471">
        <f>CJ119</f>
        <v>2E-3</v>
      </c>
      <c r="CP119" s="472">
        <f>CO119*CN119*CM119*12</f>
        <v>1000186.1885999999</v>
      </c>
      <c r="CQ119" s="131"/>
      <c r="CR119" s="131"/>
      <c r="CS119" s="131"/>
      <c r="CT119" s="131"/>
      <c r="CU119" s="131"/>
      <c r="CV119" s="131"/>
      <c r="CW119" s="131"/>
      <c r="CX119" s="131"/>
      <c r="CY119" s="131"/>
      <c r="CZ119" s="131"/>
      <c r="DA119" s="1150"/>
      <c r="DB119" s="132"/>
      <c r="DC119" s="132"/>
      <c r="DD119" s="132"/>
      <c r="DE119" s="132"/>
      <c r="DF119" s="132"/>
      <c r="DG119" s="132"/>
      <c r="DH119" s="264"/>
      <c r="DI119" s="131"/>
      <c r="DJ119" s="132"/>
      <c r="DK119" s="132"/>
      <c r="DL119" s="132"/>
      <c r="DM119" s="132"/>
      <c r="DN119" s="132"/>
      <c r="DO119" s="132"/>
      <c r="DP119" s="132"/>
      <c r="DQ119" s="132"/>
      <c r="DR119" s="132"/>
      <c r="DS119" s="132"/>
      <c r="DT119" s="132"/>
      <c r="DU119" s="132"/>
      <c r="DV119" s="132"/>
      <c r="DW119" s="133"/>
      <c r="DX119" s="133"/>
      <c r="DY119" s="135"/>
      <c r="DZ119" s="133"/>
      <c r="EA119" s="136"/>
      <c r="EC119" s="263"/>
      <c r="EE119" s="136"/>
      <c r="EF119" s="136"/>
      <c r="EG119" s="136"/>
      <c r="EH119" s="136"/>
      <c r="EI119" s="136"/>
      <c r="EJ119" s="136"/>
      <c r="EK119" s="136"/>
      <c r="EL119" s="137"/>
      <c r="EM119" s="137"/>
      <c r="EN119" s="137"/>
    </row>
    <row r="120" spans="1:144" s="134" customFormat="1" ht="18.75" x14ac:dyDescent="0.25">
      <c r="A120" s="164">
        <f>A110+1</f>
        <v>2034</v>
      </c>
      <c r="B120" s="165"/>
      <c r="C120" s="166"/>
      <c r="D120" s="166" t="str">
        <f t="shared" si="42"/>
        <v>KOPĒJIE IEŅĒMUMI</v>
      </c>
      <c r="E120" s="473"/>
      <c r="F120" s="166"/>
      <c r="G120" s="474"/>
      <c r="H120" s="475"/>
      <c r="I120" s="490">
        <f>IF($D$5=$EL$8,VLOOKUP($A120,$DA:$EL,38,0),IF($D$5=$EM$8,VLOOKUP($A120,$DA:$EM,39,0),VLOOKUP($A120,$DA:$EN,40,0)))</f>
        <v>470309829.39299935</v>
      </c>
      <c r="J120" s="473"/>
      <c r="K120" s="166"/>
      <c r="L120" s="474"/>
      <c r="M120" s="475"/>
      <c r="N120" s="490">
        <f>IF($D$5=$EL$8,VLOOKUP($A120,$DA:$EL,38,0),IF($D$5=$EM$8,VLOOKUP($A120,$DA:$EM,39,0),VLOOKUP($A120,$DA:$EN,40,0)))</f>
        <v>470309829.39299935</v>
      </c>
      <c r="O120" s="473"/>
      <c r="P120" s="166"/>
      <c r="Q120" s="474"/>
      <c r="R120" s="475"/>
      <c r="S120" s="490">
        <f>IF($D$5=$EL$8,VLOOKUP($A120,$DA:$EL,38,0),IF($D$5=$EM$8,VLOOKUP($A120,$DA:$EM,39,0),VLOOKUP($A120,$DA:$EN,40,0)))</f>
        <v>470309829.39299935</v>
      </c>
      <c r="T120" s="473"/>
      <c r="U120" s="166"/>
      <c r="V120" s="474"/>
      <c r="W120" s="475"/>
      <c r="X120" s="490">
        <f>IF($D$5=$EL$8,VLOOKUP($A120,$DA:$EL,38,0),IF($D$5=$EM$8,VLOOKUP($A120,$DA:$EM,39,0),VLOOKUP($A120,$DA:$EN,40,0)))</f>
        <v>470309829.39299935</v>
      </c>
      <c r="Y120" s="473"/>
      <c r="Z120" s="166"/>
      <c r="AA120" s="474"/>
      <c r="AB120" s="475"/>
      <c r="AC120" s="490">
        <f>IF($D$5=$EL$8,VLOOKUP($A120,$DA:$EL,38,0),IF($D$5=$EM$8,VLOOKUP($A120,$DA:$EM,39,0),VLOOKUP($A120,$DA:$EN,40,0)))</f>
        <v>470309829.39299935</v>
      </c>
      <c r="AD120" s="473"/>
      <c r="AE120" s="166"/>
      <c r="AF120" s="474"/>
      <c r="AG120" s="475"/>
      <c r="AH120" s="490">
        <f>IF($D$5=$EL$8,VLOOKUP($A120,$DA:$EL,38,0),IF($D$5=$EM$8,VLOOKUP($A120,$DA:$EM,39,0),VLOOKUP($A120,$DA:$EN,40,0)))</f>
        <v>470309829.39299935</v>
      </c>
      <c r="AI120" s="473"/>
      <c r="AJ120" s="166"/>
      <c r="AK120" s="474"/>
      <c r="AL120" s="475"/>
      <c r="AM120" s="490">
        <f>IF($D$5=$EL$8,VLOOKUP($A120,$DA:$EL,38,0),IF($D$5=$EM$8,VLOOKUP($A120,$DA:$EM,39,0),VLOOKUP($A120,$DA:$EN,40,0)))</f>
        <v>470309829.39299935</v>
      </c>
      <c r="AN120" s="508"/>
      <c r="AO120" s="168"/>
      <c r="AP120" s="169"/>
      <c r="AQ120" s="170"/>
      <c r="AR120" s="490">
        <f>IF($D$5=$EL$8,VLOOKUP($A120,$DA:$EL,38,0),IF($D$5=$EM$8,VLOOKUP($A120,$DA:$EM,39,0),VLOOKUP($A120,$DA:$EN,40,0)))</f>
        <v>470309829.39299935</v>
      </c>
      <c r="AS120" s="473"/>
      <c r="AT120" s="166"/>
      <c r="AU120" s="474"/>
      <c r="AV120" s="475"/>
      <c r="AW120" s="490">
        <f>IF($D$5=$EL$8,VLOOKUP($A120,$DA:$EL,38,0),IF($D$5=$EM$8,VLOOKUP($A120,$DA:$EM,39,0),VLOOKUP($A120,$DA:$EN,40,0)))</f>
        <v>470309829.39299935</v>
      </c>
      <c r="AX120" s="167"/>
      <c r="AY120" s="168"/>
      <c r="AZ120" s="169"/>
      <c r="BA120" s="170"/>
      <c r="BB120" s="490">
        <f>IF($D$5=$EL$8,VLOOKUP($A120,$DA:$EL,38,0),IF($D$5=$EM$8,VLOOKUP($A120,$DA:$EM,39,0),VLOOKUP($A120,$DA:$EN,40,0)))</f>
        <v>470309829.39299935</v>
      </c>
      <c r="BC120" s="169"/>
      <c r="BD120" s="168"/>
      <c r="BE120" s="169"/>
      <c r="BF120" s="170"/>
      <c r="BG120" s="490">
        <f>IF($D$5=$EL$8,VLOOKUP($A120,$DA:$EL,38,0),IF($D$5=$EM$8,VLOOKUP($A120,$DA:$EM,39,0),VLOOKUP($A120,$DA:$EN,40,0)))</f>
        <v>470309829.39299935</v>
      </c>
      <c r="BH120" s="473"/>
      <c r="BI120" s="166"/>
      <c r="BJ120" s="474"/>
      <c r="BK120" s="475"/>
      <c r="BL120" s="490">
        <f>IF($D$5=$EL$8,VLOOKUP($A120,$DA:$EL,38,0),IF($D$5=$EM$8,VLOOKUP($A120,$DA:$EM,39,0),VLOOKUP($A120,$DA:$EN,40,0)))</f>
        <v>470309829.39299935</v>
      </c>
      <c r="BM120" s="473"/>
      <c r="BN120" s="166"/>
      <c r="BO120" s="474"/>
      <c r="BP120" s="475"/>
      <c r="BQ120" s="490">
        <f>IF($D$5=$EL$8,VLOOKUP($A120,$DA:$EL,38,0),IF($D$5=$EM$8,VLOOKUP($A120,$DA:$EM,39,0),VLOOKUP($A120,$DA:$EN,40,0)))</f>
        <v>470309829.39299935</v>
      </c>
      <c r="BR120" s="473"/>
      <c r="BS120" s="166"/>
      <c r="BT120" s="474"/>
      <c r="BU120" s="475"/>
      <c r="BV120" s="490">
        <f>IF($D$5=$EL$8,VLOOKUP($A120,$DA:$EL,38,0),IF($D$5=$EM$8,VLOOKUP($A120,$DA:$EM,39,0),VLOOKUP($A120,$DA:$EN,40,0)))</f>
        <v>470309829.39299935</v>
      </c>
      <c r="BW120" s="473"/>
      <c r="BX120" s="166"/>
      <c r="BY120" s="474"/>
      <c r="BZ120" s="475"/>
      <c r="CA120" s="490">
        <f>IF($D$5=$EL$8,VLOOKUP($A120,$DA:$EL,38,0),IF($D$5=$EM$8,VLOOKUP($A120,$DA:$EM,39,0),VLOOKUP($A120,$DA:$EN,40,0)))</f>
        <v>470309829.39299935</v>
      </c>
      <c r="CB120" s="473"/>
      <c r="CC120" s="166"/>
      <c r="CD120" s="474"/>
      <c r="CE120" s="475"/>
      <c r="CF120" s="484">
        <f>IF($D$5=$EL$8,VLOOKUP($A120,$DA:$EL,38,0),IF($D$5=$EM$8,VLOOKUP($A120,$DA:$EM,39,0),VLOOKUP($A120,$DA:$EN,40,0)))+CF127</f>
        <v>475000862.46407342</v>
      </c>
      <c r="CG120" s="473"/>
      <c r="CH120" s="166"/>
      <c r="CI120" s="474"/>
      <c r="CJ120" s="475"/>
      <c r="CK120" s="484">
        <f>IF($D$5=$EL$8,VLOOKUP($A120,$DA:$EL,38,0),IF($D$5=$EM$8,VLOOKUP($A120,$DA:$EM,39,0),VLOOKUP($A120,$DA:$EN,40,0)))+CK127</f>
        <v>475000862.46407342</v>
      </c>
      <c r="CL120" s="473"/>
      <c r="CM120" s="166"/>
      <c r="CN120" s="474"/>
      <c r="CO120" s="475"/>
      <c r="CP120" s="484">
        <f>IF($D$5=$EL$8,VLOOKUP($A120,$DA:$EL,38,0),IF($D$5=$EM$8,VLOOKUP($A120,$DA:$EM,39,0),VLOOKUP($A120,$DA:$EN,40,0)))+CP127</f>
        <v>475000862.46407342</v>
      </c>
      <c r="CQ120" s="131"/>
      <c r="CR120" s="131"/>
      <c r="CS120" s="131"/>
      <c r="CT120" s="131"/>
      <c r="CU120" s="131"/>
      <c r="CV120" s="131"/>
      <c r="CW120" s="131"/>
      <c r="CX120" s="131"/>
      <c r="CY120" s="131"/>
      <c r="CZ120" s="131"/>
      <c r="DA120" s="1151"/>
      <c r="DB120" s="130"/>
      <c r="DC120" s="130"/>
      <c r="DD120" s="130"/>
      <c r="DE120" s="132"/>
      <c r="DF120" s="132"/>
      <c r="DG120" s="130"/>
      <c r="DH120" s="131"/>
      <c r="DI120" s="131"/>
      <c r="DJ120" s="132"/>
      <c r="DK120" s="132"/>
      <c r="DL120" s="132"/>
      <c r="DM120" s="132"/>
      <c r="DN120" s="132"/>
      <c r="DO120" s="132"/>
      <c r="DP120" s="132"/>
      <c r="DQ120" s="132"/>
      <c r="DR120" s="132"/>
      <c r="DS120" s="132"/>
      <c r="DT120" s="132"/>
      <c r="DU120" s="132"/>
      <c r="DV120" s="132"/>
      <c r="DW120" s="133"/>
      <c r="DX120" s="133"/>
      <c r="DY120" s="135"/>
      <c r="DZ120" s="133"/>
      <c r="EA120" s="136"/>
      <c r="EC120" s="131"/>
      <c r="EE120" s="136"/>
      <c r="EF120" s="136"/>
      <c r="EG120" s="136"/>
      <c r="EH120" s="136"/>
      <c r="EI120" s="136"/>
      <c r="EJ120" s="136"/>
      <c r="EK120" s="136"/>
      <c r="EL120" s="137"/>
      <c r="EM120" s="137"/>
      <c r="EN120" s="137"/>
    </row>
    <row r="121" spans="1:144" s="134" customFormat="1" outlineLevel="1" x14ac:dyDescent="0.25">
      <c r="A121" s="174">
        <f>A120</f>
        <v>2034</v>
      </c>
      <c r="B121" s="175" t="str">
        <f t="shared" ref="B121:C129" si="47">B111</f>
        <v>Finansējums valsts sociāli neaizsargātām iedzīvotāju kategorijām</v>
      </c>
      <c r="C121" s="175" t="str">
        <f t="shared" si="47"/>
        <v>no VID administrētās Valsts pamatbudžeta daļas</v>
      </c>
      <c r="D121" s="176" t="str">
        <f t="shared" si="42"/>
        <v>Valsts pamatbudžets</v>
      </c>
      <c r="E121" s="461">
        <f>VLOOKUP($A121,$DA:$EN,14,0)</f>
        <v>1.0179442537526922</v>
      </c>
      <c r="F121" s="177">
        <f>F111*E121</f>
        <v>8615941635.4249783</v>
      </c>
      <c r="G121" s="178">
        <v>1</v>
      </c>
      <c r="H121" s="488">
        <f>I121/F121</f>
        <v>2.6379491965195678E-2</v>
      </c>
      <c r="I121" s="491">
        <f>I120-I122-I123-I124-I125-I126-I127</f>
        <v>227284163.14428812</v>
      </c>
      <c r="J121" s="461">
        <f>VLOOKUP($A121,$DA:$EN,15,0)</f>
        <v>1.025676653752692</v>
      </c>
      <c r="K121" s="177">
        <f>K111*J121</f>
        <v>9354239473.6641502</v>
      </c>
      <c r="L121" s="178">
        <v>1</v>
      </c>
      <c r="M121" s="488">
        <f>N121/K121</f>
        <v>2.2021766728406795E-2</v>
      </c>
      <c r="N121" s="491">
        <f>N120-N122-N123-N124-N125-N126-N127</f>
        <v>205996879.61068666</v>
      </c>
      <c r="O121" s="461">
        <f>VLOOKUP($A121,$DA:$EN,16,0)</f>
        <v>1.0334090537526921</v>
      </c>
      <c r="P121" s="177">
        <f>P111*O121</f>
        <v>10148894180.550413</v>
      </c>
      <c r="Q121" s="178">
        <v>1</v>
      </c>
      <c r="R121" s="488">
        <f>S121/P121</f>
        <v>1.7879512597555595E-2</v>
      </c>
      <c r="S121" s="491">
        <f>S120-S122-S123-S124-S125-S126-S127</f>
        <v>181457281.35240978</v>
      </c>
      <c r="T121" s="461">
        <f>VLOOKUP($A121,$DA:$EN,14,0)</f>
        <v>1.0179442537526922</v>
      </c>
      <c r="U121" s="177">
        <f>U111*T121</f>
        <v>8615941635.4249783</v>
      </c>
      <c r="V121" s="178">
        <v>1</v>
      </c>
      <c r="W121" s="480">
        <f>X121/U121</f>
        <v>1.7287639922969993E-2</v>
      </c>
      <c r="X121" s="485">
        <f>X111/X110*X120</f>
        <v>148949296.59055221</v>
      </c>
      <c r="Y121" s="461">
        <f>VLOOKUP($A121,$DA:$EN,15,0)</f>
        <v>1.025676653752692</v>
      </c>
      <c r="Z121" s="177">
        <f>Z111*Y121</f>
        <v>9354239473.6641502</v>
      </c>
      <c r="AA121" s="178">
        <v>1</v>
      </c>
      <c r="AB121" s="480">
        <f>AC121/Z121</f>
        <v>1.5923186167074603E-2</v>
      </c>
      <c r="AC121" s="485">
        <f>AC111/AC110*AC120</f>
        <v>148949296.59055221</v>
      </c>
      <c r="AD121" s="461">
        <f>VLOOKUP($A121,$DA:$EN,16,0)</f>
        <v>1.0334090537526921</v>
      </c>
      <c r="AE121" s="177">
        <f>AE111*AD121</f>
        <v>10148894180.550413</v>
      </c>
      <c r="AF121" s="178">
        <v>1</v>
      </c>
      <c r="AG121" s="480">
        <f>AH121/AE121</f>
        <v>1.4676406507026377E-2</v>
      </c>
      <c r="AH121" s="485">
        <f>AH111/AH110*AH120</f>
        <v>148949296.59055221</v>
      </c>
      <c r="AI121" s="461">
        <f>VLOOKUP($A121,$DA:$EN,14,0)</f>
        <v>1.0179442537526922</v>
      </c>
      <c r="AJ121" s="177">
        <f>AJ111*AI121</f>
        <v>8615941635.4249783</v>
      </c>
      <c r="AK121" s="178">
        <v>1</v>
      </c>
      <c r="AL121" s="480">
        <f>AM121/AJ121</f>
        <v>0</v>
      </c>
      <c r="AM121" s="485">
        <f>AM111*AI121</f>
        <v>0</v>
      </c>
      <c r="AN121" s="506">
        <f>VLOOKUP($A121,$DA:$EN,15,0)</f>
        <v>1.025676653752692</v>
      </c>
      <c r="AO121" s="177">
        <f>AO111*AN121</f>
        <v>9354239473.6641502</v>
      </c>
      <c r="AP121" s="178">
        <v>1</v>
      </c>
      <c r="AQ121" s="480">
        <f>AR121/AO121</f>
        <v>0</v>
      </c>
      <c r="AR121" s="485">
        <f>AR111*AN121</f>
        <v>0</v>
      </c>
      <c r="AS121" s="461">
        <f>VLOOKUP($A121,$DA:$EN,16,0)</f>
        <v>1.0334090537526921</v>
      </c>
      <c r="AT121" s="177">
        <f>AT111*AS121</f>
        <v>10148894180.550413</v>
      </c>
      <c r="AU121" s="178">
        <v>1</v>
      </c>
      <c r="AV121" s="480">
        <f>AW121/AT121</f>
        <v>0</v>
      </c>
      <c r="AW121" s="485">
        <f>AW111*AS121</f>
        <v>0</v>
      </c>
      <c r="AX121" s="461">
        <f>VLOOKUP($A121,$DA:$EN,14,0)</f>
        <v>1.0179442537526922</v>
      </c>
      <c r="AY121" s="177">
        <f>AY111*AX121</f>
        <v>8615941635.4249783</v>
      </c>
      <c r="AZ121" s="178">
        <v>1</v>
      </c>
      <c r="BA121" s="488">
        <f>BB121/AY121</f>
        <v>2.2733619066189939E-2</v>
      </c>
      <c r="BB121" s="491">
        <f>BB120-BB122-BB123-BB124-BB125-BB126-BB127</f>
        <v>195871535.036277</v>
      </c>
      <c r="BC121" s="493">
        <f>VLOOKUP($A121,$DA:$EN,15,0)</f>
        <v>1.025676653752692</v>
      </c>
      <c r="BD121" s="177">
        <f>BD111*BC121</f>
        <v>9354239473.6641502</v>
      </c>
      <c r="BE121" s="178">
        <v>1</v>
      </c>
      <c r="BF121" s="488">
        <f>BG121/BD121</f>
        <v>1.8044552595856321E-2</v>
      </c>
      <c r="BG121" s="491">
        <f>BG120-BG122-BG123-BG124-BG125-BG126-BG127</f>
        <v>168793066.17676812</v>
      </c>
      <c r="BH121" s="461">
        <f>VLOOKUP($A121,$DA:$EN,16,0)</f>
        <v>1.0334090537526921</v>
      </c>
      <c r="BI121" s="177">
        <f>BI111*BH121</f>
        <v>10148894180.550413</v>
      </c>
      <c r="BJ121" s="178">
        <v>1</v>
      </c>
      <c r="BK121" s="488">
        <f>BL121/BI121</f>
        <v>1.354916207103722E-2</v>
      </c>
      <c r="BL121" s="491">
        <f>BL120-BL122-BL123-BL124-BL125-BL126-BL127</f>
        <v>137509012.09408402</v>
      </c>
      <c r="BM121" s="461">
        <f>VLOOKUP($A121,$DA:$EN,14,0)</f>
        <v>1.0179442537526922</v>
      </c>
      <c r="BN121" s="177">
        <f>BN111*BM121</f>
        <v>8615941635.4249783</v>
      </c>
      <c r="BO121" s="178">
        <v>1</v>
      </c>
      <c r="BP121" s="488">
        <f>BQ121/BN121</f>
        <v>1.3407912179824391E-2</v>
      </c>
      <c r="BQ121" s="491">
        <f>(BQ120-BQ124-BQ125-BQ126-BQ127)/3</f>
        <v>115521788.79427065</v>
      </c>
      <c r="BR121" s="461">
        <f>VLOOKUP($A121,$DA:$EN,15,0)</f>
        <v>1.025676653752692</v>
      </c>
      <c r="BS121" s="177">
        <f>BS111*BR121</f>
        <v>9354239473.6641502</v>
      </c>
      <c r="BT121" s="178">
        <v>1</v>
      </c>
      <c r="BU121" s="488">
        <f>BV121/BS121</f>
        <v>1.1591110952596977E-2</v>
      </c>
      <c r="BV121" s="491">
        <f>(BV120-BV124-BV125-BV126-BV127)/3</f>
        <v>108426027.61640351</v>
      </c>
      <c r="BW121" s="461">
        <f>VLOOKUP($A121,$DA:$EN,16,0)</f>
        <v>1.0334090537526921</v>
      </c>
      <c r="BX121" s="177">
        <f>BX111*BW121</f>
        <v>10148894180.550413</v>
      </c>
      <c r="BY121" s="178">
        <v>1</v>
      </c>
      <c r="BZ121" s="488">
        <f>CA121/BX121</f>
        <v>9.8775452524103944E-3</v>
      </c>
      <c r="CA121" s="491">
        <f>(CA120-CA124-CA125-CA126-CA127)/3</f>
        <v>100246161.53031121</v>
      </c>
      <c r="CB121" s="461">
        <f>VLOOKUP($A121,$DA:$EN,14,0)</f>
        <v>1.0179442537526922</v>
      </c>
      <c r="CC121" s="177">
        <f>CC111*CB121</f>
        <v>8615941635.4249783</v>
      </c>
      <c r="CD121" s="178">
        <v>1</v>
      </c>
      <c r="CE121" s="480">
        <f>CF121/CC121</f>
        <v>9.9815807105414316E-3</v>
      </c>
      <c r="CF121" s="485">
        <f>CF111*CB121</f>
        <v>86000716.831308752</v>
      </c>
      <c r="CG121" s="461">
        <f>VLOOKUP($A121,$DA:$EN,15,0)</f>
        <v>1.025676653752692</v>
      </c>
      <c r="CH121" s="177">
        <f>CH111*CG121</f>
        <v>9354239473.6641502</v>
      </c>
      <c r="CI121" s="178">
        <v>1</v>
      </c>
      <c r="CJ121" s="480">
        <f>CK121/CH121</f>
        <v>9.9815807105414281E-3</v>
      </c>
      <c r="CK121" s="485">
        <f>CK111*CG121</f>
        <v>93370096.292111278</v>
      </c>
      <c r="CL121" s="461">
        <f>VLOOKUP($A121,$DA:$EN,16,0)</f>
        <v>1.0334090537526921</v>
      </c>
      <c r="CM121" s="177">
        <f>CM111*CL121</f>
        <v>10148894180.550413</v>
      </c>
      <c r="CN121" s="178">
        <v>1</v>
      </c>
      <c r="CO121" s="480">
        <f>CP121/CM121</f>
        <v>9.9815807105414229E-3</v>
      </c>
      <c r="CP121" s="485">
        <f>CP111*CL121</f>
        <v>101302006.38590811</v>
      </c>
      <c r="CQ121" s="131"/>
      <c r="CR121" s="131"/>
      <c r="CS121" s="131"/>
      <c r="CT121" s="131"/>
      <c r="CU121" s="131"/>
      <c r="CV121" s="131"/>
      <c r="CW121" s="131"/>
      <c r="CX121" s="131"/>
      <c r="CY121" s="131"/>
      <c r="CZ121" s="131"/>
      <c r="DA121" s="1151"/>
      <c r="DB121" s="130"/>
      <c r="DC121" s="130"/>
      <c r="DD121" s="130"/>
      <c r="DE121" s="132"/>
      <c r="DF121" s="130"/>
      <c r="DG121" s="130"/>
      <c r="DH121" s="265"/>
      <c r="DI121" s="131"/>
      <c r="DJ121" s="132"/>
      <c r="DK121" s="132"/>
      <c r="DL121" s="132"/>
      <c r="DM121" s="132"/>
      <c r="DN121" s="132"/>
      <c r="DO121" s="132"/>
      <c r="DP121" s="132"/>
      <c r="DQ121" s="132"/>
      <c r="DR121" s="132"/>
      <c r="DS121" s="132"/>
      <c r="DT121" s="132"/>
      <c r="DU121" s="132"/>
      <c r="DV121" s="132"/>
      <c r="DW121" s="133"/>
      <c r="DX121" s="133"/>
      <c r="DY121" s="135"/>
      <c r="DZ121" s="133"/>
      <c r="EA121" s="136"/>
      <c r="EC121" s="131"/>
      <c r="EE121" s="136"/>
      <c r="EF121" s="136"/>
      <c r="EG121" s="136"/>
      <c r="EH121" s="136"/>
      <c r="EI121" s="136"/>
      <c r="EJ121" s="136"/>
      <c r="EK121" s="136"/>
      <c r="EL121" s="137"/>
      <c r="EM121" s="137"/>
      <c r="EN121" s="137"/>
    </row>
    <row r="122" spans="1:144" s="134" customFormat="1" ht="31.5" outlineLevel="1" x14ac:dyDescent="0.25">
      <c r="A122" s="174">
        <f>A121</f>
        <v>2034</v>
      </c>
      <c r="B122" s="175" t="str">
        <f t="shared" si="47"/>
        <v>Iedzīvotāju solidaritātes maksājums ISA sistēmas nodrošināšanai un pašvaldību trūcīgo personu finansējuma kompensēšanai</v>
      </c>
      <c r="C122" s="175" t="str">
        <f t="shared" si="47"/>
        <v>no VID administrētās Pašvaldības budžeta daļa</v>
      </c>
      <c r="D122" s="176" t="str">
        <f t="shared" si="42"/>
        <v>Pašvaldību budžets</v>
      </c>
      <c r="E122" s="461">
        <f>VLOOKUP($A122,$DA:$EN,17,0)</f>
        <v>1.0179442537526922</v>
      </c>
      <c r="F122" s="177">
        <f>F112*E122</f>
        <v>3048524221.7602725</v>
      </c>
      <c r="G122" s="178">
        <v>1</v>
      </c>
      <c r="H122" s="481">
        <f>I122/F122</f>
        <v>3.9127523536502763E-2</v>
      </c>
      <c r="I122" s="485">
        <f>I112/I110*I120</f>
        <v>119281203.23852383</v>
      </c>
      <c r="J122" s="461">
        <f>VLOOKUP($A122,$DA:$EN,18,0)</f>
        <v>1.025676653752692</v>
      </c>
      <c r="K122" s="177">
        <f>K112*J122</f>
        <v>3309751483.7337503</v>
      </c>
      <c r="L122" s="178">
        <v>1</v>
      </c>
      <c r="M122" s="481">
        <f>N122/K122</f>
        <v>3.6039323140951353E-2</v>
      </c>
      <c r="N122" s="485">
        <f>N112/N110*N120</f>
        <v>119281203.23852383</v>
      </c>
      <c r="O122" s="461">
        <f>VLOOKUP($A122,$DA:$EN,19,0)</f>
        <v>1.0334090537526921</v>
      </c>
      <c r="P122" s="177">
        <f>P112*O122</f>
        <v>3590919140.6638098</v>
      </c>
      <c r="Q122" s="178">
        <v>1</v>
      </c>
      <c r="R122" s="481">
        <f>S122/P122</f>
        <v>3.321745730439192E-2</v>
      </c>
      <c r="S122" s="485">
        <f>S112/S110*S120</f>
        <v>119281203.23852383</v>
      </c>
      <c r="T122" s="461">
        <f>VLOOKUP($A122,$DA:$EN,17,0)</f>
        <v>1.0179442537526922</v>
      </c>
      <c r="U122" s="177">
        <f>U112*T122</f>
        <v>3048524221.7602725</v>
      </c>
      <c r="V122" s="178">
        <v>1</v>
      </c>
      <c r="W122" s="481">
        <f>X122/U122</f>
        <v>3.9127523536502763E-2</v>
      </c>
      <c r="X122" s="485">
        <f>X112/X110*X120</f>
        <v>119281203.23852383</v>
      </c>
      <c r="Y122" s="461">
        <f>VLOOKUP($A122,$DA:$EN,18,0)</f>
        <v>1.025676653752692</v>
      </c>
      <c r="Z122" s="177">
        <f>Z112*Y122</f>
        <v>3309751483.7337503</v>
      </c>
      <c r="AA122" s="178">
        <v>1</v>
      </c>
      <c r="AB122" s="481">
        <f>AC122/Z122</f>
        <v>3.6039323140951353E-2</v>
      </c>
      <c r="AC122" s="485">
        <f>AC112/AC110*AC120</f>
        <v>119281203.23852383</v>
      </c>
      <c r="AD122" s="461">
        <f>VLOOKUP($A122,$DA:$EN,19,0)</f>
        <v>1.0334090537526921</v>
      </c>
      <c r="AE122" s="177">
        <f>AE112*AD122</f>
        <v>3590919140.6638098</v>
      </c>
      <c r="AF122" s="178">
        <v>1</v>
      </c>
      <c r="AG122" s="481">
        <f>AH122/AE122</f>
        <v>3.321745730439192E-2</v>
      </c>
      <c r="AH122" s="485">
        <f>AH112/AH110*AH120</f>
        <v>119281203.23852383</v>
      </c>
      <c r="AI122" s="461">
        <f>VLOOKUP($A122,$DA:$EN,17,0)</f>
        <v>1.0179442537526922</v>
      </c>
      <c r="AJ122" s="177">
        <f>AJ112*AI122</f>
        <v>3048524221.7602725</v>
      </c>
      <c r="AK122" s="178">
        <v>1</v>
      </c>
      <c r="AL122" s="481">
        <v>0</v>
      </c>
      <c r="AM122" s="485">
        <f>AI122*AJ122*AK122*AL122</f>
        <v>0</v>
      </c>
      <c r="AN122" s="506">
        <f>VLOOKUP($A122,$DA:$EN,18,0)</f>
        <v>1.025676653752692</v>
      </c>
      <c r="AO122" s="177">
        <f>AO112*AN122</f>
        <v>3309751483.7337503</v>
      </c>
      <c r="AP122" s="178">
        <v>1</v>
      </c>
      <c r="AQ122" s="481">
        <v>0</v>
      </c>
      <c r="AR122" s="485">
        <f>AN122*AO122*AP122*AQ122</f>
        <v>0</v>
      </c>
      <c r="AS122" s="461">
        <f>VLOOKUP($A122,$DA:$EN,19,0)</f>
        <v>1.0334090537526921</v>
      </c>
      <c r="AT122" s="177">
        <f>AT112*AS122</f>
        <v>3590919140.6638098</v>
      </c>
      <c r="AU122" s="178">
        <v>1</v>
      </c>
      <c r="AV122" s="481">
        <v>0</v>
      </c>
      <c r="AW122" s="485">
        <f>AS122*AT122*AU122*AV122</f>
        <v>0</v>
      </c>
      <c r="AX122" s="461">
        <f>VLOOKUP($A122,$DA:$EN,17,0)</f>
        <v>1.0179442537526922</v>
      </c>
      <c r="AY122" s="177">
        <f>AY112*AX122</f>
        <v>3048524221.7602725</v>
      </c>
      <c r="AZ122" s="178">
        <v>1</v>
      </c>
      <c r="BA122" s="481">
        <f>BB122/AY122</f>
        <v>3.9127523536502763E-2</v>
      </c>
      <c r="BB122" s="485">
        <f>BB112/BB110*BB120</f>
        <v>119281203.23852383</v>
      </c>
      <c r="BC122" s="493">
        <f>VLOOKUP($A122,$DA:$EN,18,0)</f>
        <v>1.025676653752692</v>
      </c>
      <c r="BD122" s="177">
        <f>BD112*BC122</f>
        <v>3309751483.7337503</v>
      </c>
      <c r="BE122" s="178">
        <v>1</v>
      </c>
      <c r="BF122" s="481">
        <f>BG122/BD122</f>
        <v>3.6039323140951353E-2</v>
      </c>
      <c r="BG122" s="485">
        <f>BG112/BG110*BG120</f>
        <v>119281203.23852383</v>
      </c>
      <c r="BH122" s="461">
        <f>VLOOKUP($A122,$DA:$EN,19,0)</f>
        <v>1.0334090537526921</v>
      </c>
      <c r="BI122" s="177">
        <f>BI112*BH122</f>
        <v>3590919140.6638098</v>
      </c>
      <c r="BJ122" s="178">
        <v>1</v>
      </c>
      <c r="BK122" s="481">
        <f>BL122/BI122</f>
        <v>3.321745730439192E-2</v>
      </c>
      <c r="BL122" s="485">
        <f>BL112/BL110*BL120</f>
        <v>119281203.23852383</v>
      </c>
      <c r="BM122" s="461">
        <f>VLOOKUP($A122,$DA:$EN,17,0)</f>
        <v>1.0179442537526922</v>
      </c>
      <c r="BN122" s="177">
        <f>BN112*BM122</f>
        <v>3048524221.7602725</v>
      </c>
      <c r="BO122" s="178">
        <v>1</v>
      </c>
      <c r="BP122" s="488">
        <f>BQ122/BN122</f>
        <v>3.7894331942544414E-2</v>
      </c>
      <c r="BQ122" s="491">
        <f>(BQ120-BQ124-BQ125-BQ126-BQ127)/3</f>
        <v>115521788.79427065</v>
      </c>
      <c r="BR122" s="461">
        <f>VLOOKUP($A122,$DA:$EN,18,0)</f>
        <v>1.025676653752692</v>
      </c>
      <c r="BS122" s="177">
        <f>BS112*BR122</f>
        <v>3309751483.7337503</v>
      </c>
      <c r="BT122" s="178">
        <v>1</v>
      </c>
      <c r="BU122" s="488">
        <f>BV122/BS122</f>
        <v>3.2759567644059927E-2</v>
      </c>
      <c r="BV122" s="491">
        <f>(BV120-BV124-BV125-BV126-BV127)/3</f>
        <v>108426027.61640351</v>
      </c>
      <c r="BW122" s="461">
        <f>VLOOKUP($A122,$DA:$EN,19,0)</f>
        <v>1.0334090537526921</v>
      </c>
      <c r="BX122" s="177">
        <f>BX112*BW122</f>
        <v>3590919140.6638098</v>
      </c>
      <c r="BY122" s="178">
        <v>1</v>
      </c>
      <c r="BZ122" s="488">
        <f>CA122/BX122</f>
        <v>2.7916574448897204E-2</v>
      </c>
      <c r="CA122" s="491">
        <f>(CA120-CA124-CA125-CA126-CA127)/3</f>
        <v>100246161.53031121</v>
      </c>
      <c r="CB122" s="461">
        <f>VLOOKUP($A122,$DA:$EN,17,0)</f>
        <v>1.0179442537526922</v>
      </c>
      <c r="CC122" s="177">
        <f>CC112*CB122</f>
        <v>3048524221.7602725</v>
      </c>
      <c r="CD122" s="178">
        <v>1</v>
      </c>
      <c r="CE122" s="481">
        <f>CF122/CC122</f>
        <v>2.4003102329355652E-2</v>
      </c>
      <c r="CF122" s="485">
        <f>CF112*CB122</f>
        <v>73174038.848431125</v>
      </c>
      <c r="CG122" s="461">
        <f>VLOOKUP($A122,$DA:$EN,18,0)</f>
        <v>1.025676653752692</v>
      </c>
      <c r="CH122" s="177">
        <f>CH112*CG122</f>
        <v>3309751483.7337503</v>
      </c>
      <c r="CI122" s="178">
        <v>1</v>
      </c>
      <c r="CJ122" s="481">
        <f>CK122/CH122</f>
        <v>2.4003102329355659E-2</v>
      </c>
      <c r="CK122" s="485">
        <f>CK112*CG122</f>
        <v>79444303.548797935</v>
      </c>
      <c r="CL122" s="461">
        <f>VLOOKUP($A122,$DA:$EN,19,0)</f>
        <v>1.0334090537526921</v>
      </c>
      <c r="CM122" s="177">
        <f>CM112*CL122</f>
        <v>3590919140.6638098</v>
      </c>
      <c r="CN122" s="178">
        <v>1</v>
      </c>
      <c r="CO122" s="481">
        <f>CP122/CM122</f>
        <v>2.4003102329355649E-2</v>
      </c>
      <c r="CP122" s="485">
        <f>CP112*CL122</f>
        <v>86193199.589795277</v>
      </c>
      <c r="CQ122" s="131"/>
      <c r="CR122" s="131"/>
      <c r="CS122" s="131"/>
      <c r="CT122" s="131"/>
      <c r="CU122" s="131"/>
      <c r="CV122" s="131"/>
      <c r="CW122" s="131"/>
      <c r="CX122" s="131"/>
      <c r="CY122" s="131"/>
      <c r="CZ122" s="131"/>
      <c r="DA122" s="1151"/>
      <c r="DB122" s="130"/>
      <c r="DC122" s="130"/>
      <c r="DD122" s="130"/>
      <c r="DE122" s="132"/>
      <c r="DF122" s="130"/>
      <c r="DG122" s="130"/>
      <c r="DH122" s="130"/>
      <c r="DI122" s="131"/>
      <c r="DJ122" s="132"/>
      <c r="DK122" s="132"/>
      <c r="DL122" s="132"/>
      <c r="DM122" s="132"/>
      <c r="DN122" s="132"/>
      <c r="DO122" s="132"/>
      <c r="DP122" s="132"/>
      <c r="DQ122" s="132"/>
      <c r="DR122" s="132"/>
      <c r="DS122" s="132"/>
      <c r="DT122" s="132"/>
      <c r="DU122" s="132"/>
      <c r="DV122" s="132"/>
      <c r="DW122" s="133"/>
      <c r="DX122" s="133"/>
      <c r="DY122" s="135"/>
      <c r="DZ122" s="133"/>
      <c r="EA122" s="136"/>
      <c r="EC122" s="131"/>
      <c r="EE122" s="136"/>
      <c r="EF122" s="136"/>
      <c r="EG122" s="136"/>
      <c r="EH122" s="136"/>
      <c r="EI122" s="136"/>
      <c r="EJ122" s="136"/>
      <c r="EK122" s="136"/>
      <c r="EL122" s="137"/>
      <c r="EM122" s="137"/>
      <c r="EN122" s="137"/>
    </row>
    <row r="123" spans="1:144" s="134" customFormat="1" ht="31.5" outlineLevel="1" x14ac:dyDescent="0.25">
      <c r="A123" s="174">
        <f>A122</f>
        <v>2034</v>
      </c>
      <c r="B123" s="175">
        <f t="shared" si="47"/>
        <v>0</v>
      </c>
      <c r="C123" s="175">
        <f t="shared" si="47"/>
        <v>0</v>
      </c>
      <c r="D123" s="176" t="str">
        <f t="shared" si="42"/>
        <v>Valsts sociālās apdrošināšanas speciālais  budžets</v>
      </c>
      <c r="E123" s="461">
        <f>VLOOKUP($A123,$DA:$EN,20,0)</f>
        <v>1.0216402253765506</v>
      </c>
      <c r="F123" s="177">
        <f>F113*E123</f>
        <v>6149450134.7444992</v>
      </c>
      <c r="G123" s="178">
        <v>1</v>
      </c>
      <c r="H123" s="481">
        <v>0</v>
      </c>
      <c r="I123" s="485">
        <f>E123*F123*G123*H123</f>
        <v>0</v>
      </c>
      <c r="J123" s="461">
        <f>VLOOKUP($A123,$DA:$EN,21,0)</f>
        <v>1.0363252616486052</v>
      </c>
      <c r="K123" s="177">
        <f>K113*J123</f>
        <v>7179949155.1009674</v>
      </c>
      <c r="L123" s="178">
        <v>1</v>
      </c>
      <c r="M123" s="481">
        <v>0</v>
      </c>
      <c r="N123" s="485">
        <f>J123*K123*L123*M123</f>
        <v>0</v>
      </c>
      <c r="O123" s="461">
        <f>VLOOKUP($A123,$DA:$EN,22,0)</f>
        <v>1.0510102979206597</v>
      </c>
      <c r="P123" s="177">
        <f>P113*O123</f>
        <v>8363052073.8519669</v>
      </c>
      <c r="Q123" s="178">
        <v>1</v>
      </c>
      <c r="R123" s="481">
        <v>0</v>
      </c>
      <c r="S123" s="485">
        <f>O123*P123*Q123*R123</f>
        <v>0</v>
      </c>
      <c r="T123" s="461">
        <f>VLOOKUP($A123,$DA:$EN,20,0)</f>
        <v>1.0216402253765506</v>
      </c>
      <c r="U123" s="177">
        <f>U113*T123</f>
        <v>6149450134.7444992</v>
      </c>
      <c r="V123" s="178">
        <v>1</v>
      </c>
      <c r="W123" s="481">
        <v>0</v>
      </c>
      <c r="X123" s="485">
        <f>T123*U123*V123*W123</f>
        <v>0</v>
      </c>
      <c r="Y123" s="461">
        <f>VLOOKUP($A123,$DA:$EN,21,0)</f>
        <v>1.0363252616486052</v>
      </c>
      <c r="Z123" s="177">
        <f>Z113*Y123</f>
        <v>7179949155.1009674</v>
      </c>
      <c r="AA123" s="178">
        <v>1</v>
      </c>
      <c r="AB123" s="481">
        <v>0</v>
      </c>
      <c r="AC123" s="485">
        <f>Y123*Z123*AA123*AB123</f>
        <v>0</v>
      </c>
      <c r="AD123" s="461">
        <f>VLOOKUP($A123,$DA:$EN,22,0)</f>
        <v>1.0510102979206597</v>
      </c>
      <c r="AE123" s="177">
        <f>AE113*AD123</f>
        <v>8363052073.8519669</v>
      </c>
      <c r="AF123" s="178">
        <v>1</v>
      </c>
      <c r="AG123" s="481">
        <v>0</v>
      </c>
      <c r="AH123" s="485">
        <f>AD123*AE123*AF123*AG123</f>
        <v>0</v>
      </c>
      <c r="AI123" s="461">
        <f>VLOOKUP($A123,$DA:$EN,20,0)</f>
        <v>1.0216402253765506</v>
      </c>
      <c r="AJ123" s="177">
        <f>AJ113*AI123</f>
        <v>6149450134.7444992</v>
      </c>
      <c r="AK123" s="178">
        <v>1</v>
      </c>
      <c r="AL123" s="481">
        <v>0</v>
      </c>
      <c r="AM123" s="485">
        <f>AI123*AJ123*AK123*AL123</f>
        <v>0</v>
      </c>
      <c r="AN123" s="506">
        <f>VLOOKUP($A123,$DA:$EN,21,0)</f>
        <v>1.0363252616486052</v>
      </c>
      <c r="AO123" s="177">
        <f>AO113*AN123</f>
        <v>7179949155.1009674</v>
      </c>
      <c r="AP123" s="178">
        <v>1</v>
      </c>
      <c r="AQ123" s="481">
        <v>0</v>
      </c>
      <c r="AR123" s="485">
        <f>AN123*AO123*AP123*AQ123</f>
        <v>0</v>
      </c>
      <c r="AS123" s="461">
        <f>VLOOKUP($A123,$DA:$EN,22,0)</f>
        <v>1.0510102979206597</v>
      </c>
      <c r="AT123" s="177">
        <f>AT113*AS123</f>
        <v>8363052073.8519669</v>
      </c>
      <c r="AU123" s="178">
        <v>1</v>
      </c>
      <c r="AV123" s="481">
        <v>0</v>
      </c>
      <c r="AW123" s="485">
        <f>AS123*AT123*AU123*AV123</f>
        <v>0</v>
      </c>
      <c r="AX123" s="461">
        <f>VLOOKUP($A123,$DA:$EN,20,0)</f>
        <v>1.0216402253765506</v>
      </c>
      <c r="AY123" s="177">
        <f>AY113*AX123</f>
        <v>6149450134.7444992</v>
      </c>
      <c r="AZ123" s="178">
        <v>1</v>
      </c>
      <c r="BA123" s="488">
        <v>5.0000000000000001E-3</v>
      </c>
      <c r="BB123" s="491">
        <f>AX123*AY123*AZ123*BA123</f>
        <v>31412628.108011153</v>
      </c>
      <c r="BC123" s="493">
        <f>VLOOKUP($A123,$DA:$EN,21,0)</f>
        <v>1.0363252616486052</v>
      </c>
      <c r="BD123" s="177">
        <f>BD113*BC123</f>
        <v>7179949155.1009674</v>
      </c>
      <c r="BE123" s="178">
        <v>1</v>
      </c>
      <c r="BF123" s="488">
        <v>5.0000000000000001E-3</v>
      </c>
      <c r="BG123" s="491">
        <f>BC123*BD123*BE123*BF123</f>
        <v>37203813.433918461</v>
      </c>
      <c r="BH123" s="461">
        <f>VLOOKUP($A123,$DA:$EN,22,0)</f>
        <v>1.0510102979206597</v>
      </c>
      <c r="BI123" s="177">
        <f>BI113*BH123</f>
        <v>8363052073.8519669</v>
      </c>
      <c r="BJ123" s="178">
        <v>1</v>
      </c>
      <c r="BK123" s="488">
        <v>5.0000000000000001E-3</v>
      </c>
      <c r="BL123" s="491">
        <f>BH123*BI123*BJ123*BK123</f>
        <v>43948269.258325733</v>
      </c>
      <c r="BM123" s="461">
        <f>VLOOKUP($A123,$DA:$EN,20,0)</f>
        <v>1.0216402253765506</v>
      </c>
      <c r="BN123" s="177">
        <f>BN113*BM123</f>
        <v>6149450134.7444992</v>
      </c>
      <c r="BO123" s="178">
        <v>1</v>
      </c>
      <c r="BP123" s="488">
        <f>BQ123/BN123</f>
        <v>1.8785710309539811E-2</v>
      </c>
      <c r="BQ123" s="491">
        <f>BQ120-BQ121-BQ122-BQ124-BQ125-BQ126-BQ127</f>
        <v>115521788.79427071</v>
      </c>
      <c r="BR123" s="461">
        <f>VLOOKUP($A123,$DA:$EN,21,0)</f>
        <v>1.0363252616486052</v>
      </c>
      <c r="BS123" s="177">
        <f>BS113*BR123</f>
        <v>7179949155.1009674</v>
      </c>
      <c r="BT123" s="178">
        <v>1</v>
      </c>
      <c r="BU123" s="488">
        <f>BV123/BS123</f>
        <v>1.5101224991178741E-2</v>
      </c>
      <c r="BV123" s="491">
        <f>BV120-BV121-BV122-BV124-BV125-BV126-BV127</f>
        <v>108426027.61640342</v>
      </c>
      <c r="BW123" s="461">
        <f>VLOOKUP($A123,$DA:$EN,22,0)</f>
        <v>1.0510102979206597</v>
      </c>
      <c r="BX123" s="177">
        <f>BX113*BW123</f>
        <v>8363052073.8519669</v>
      </c>
      <c r="BY123" s="178">
        <v>1</v>
      </c>
      <c r="BZ123" s="488">
        <f>CA123/BX123</f>
        <v>1.1986791502081181E-2</v>
      </c>
      <c r="CA123" s="491">
        <f>CA120-CA121-CA122-CA124-CA125-CA126-CA127</f>
        <v>100246161.53031115</v>
      </c>
      <c r="CB123" s="461">
        <f>VLOOKUP($A123,$DA:$EN,20,0)</f>
        <v>1.0216402253765506</v>
      </c>
      <c r="CC123" s="177">
        <f>CC113*CB123</f>
        <v>6149450134.7444992</v>
      </c>
      <c r="CD123" s="178">
        <v>1</v>
      </c>
      <c r="CE123" s="481">
        <v>0</v>
      </c>
      <c r="CF123" s="485">
        <f>CB123*CC123*CD123*CE123</f>
        <v>0</v>
      </c>
      <c r="CG123" s="461">
        <f>VLOOKUP($A123,$DA:$EN,21,0)</f>
        <v>1.0363252616486052</v>
      </c>
      <c r="CH123" s="177">
        <f>CH113*CG123</f>
        <v>7179949155.1009674</v>
      </c>
      <c r="CI123" s="178">
        <v>1</v>
      </c>
      <c r="CJ123" s="481">
        <v>0</v>
      </c>
      <c r="CK123" s="485">
        <f>CG123*CH123*CI123*CJ123</f>
        <v>0</v>
      </c>
      <c r="CL123" s="461">
        <f>VLOOKUP($A123,$DA:$EN,22,0)</f>
        <v>1.0510102979206597</v>
      </c>
      <c r="CM123" s="177">
        <f>CM113*CL123</f>
        <v>8363052073.8519669</v>
      </c>
      <c r="CN123" s="178">
        <v>1</v>
      </c>
      <c r="CO123" s="481">
        <v>0</v>
      </c>
      <c r="CP123" s="485">
        <f>CL123*CM123*CN123*CO123</f>
        <v>0</v>
      </c>
      <c r="CQ123" s="131"/>
      <c r="CR123" s="131"/>
      <c r="CS123" s="131"/>
      <c r="CT123" s="131"/>
      <c r="CU123" s="131"/>
      <c r="CV123" s="131"/>
      <c r="CW123" s="131"/>
      <c r="CX123" s="131"/>
      <c r="CY123" s="131"/>
      <c r="CZ123" s="131"/>
      <c r="DA123" s="1151"/>
      <c r="DB123" s="130"/>
      <c r="DC123" s="130"/>
      <c r="DD123" s="130"/>
      <c r="DE123" s="132"/>
      <c r="DF123" s="130"/>
      <c r="DG123" s="130"/>
      <c r="DH123" s="130"/>
      <c r="DI123" s="131"/>
      <c r="DJ123" s="132"/>
      <c r="DK123" s="132"/>
      <c r="DL123" s="132"/>
      <c r="DM123" s="132"/>
      <c r="DN123" s="132"/>
      <c r="DO123" s="132"/>
      <c r="DP123" s="132"/>
      <c r="DQ123" s="132"/>
      <c r="DR123" s="132"/>
      <c r="DS123" s="132"/>
      <c r="DT123" s="132"/>
      <c r="DU123" s="132"/>
      <c r="DV123" s="132"/>
      <c r="DW123" s="133"/>
      <c r="DX123" s="133"/>
      <c r="DY123" s="135"/>
      <c r="DZ123" s="133"/>
      <c r="EA123" s="136"/>
      <c r="EC123" s="131"/>
      <c r="EE123" s="136"/>
      <c r="EF123" s="136"/>
      <c r="EG123" s="136"/>
      <c r="EH123" s="136"/>
      <c r="EI123" s="136"/>
      <c r="EJ123" s="136"/>
      <c r="EK123" s="136"/>
      <c r="EL123" s="137"/>
      <c r="EM123" s="137"/>
      <c r="EN123" s="137"/>
    </row>
    <row r="124" spans="1:144" s="134" customFormat="1" outlineLevel="1" x14ac:dyDescent="0.25">
      <c r="A124" s="174">
        <f>A123</f>
        <v>2034</v>
      </c>
      <c r="B124" s="175" t="str">
        <f t="shared" si="47"/>
        <v>Versija, lai "iedarbinātu"  potenciālo obligāto apdrošināšanu</v>
      </c>
      <c r="C124" s="175" t="str">
        <f t="shared" si="47"/>
        <v>Obligātās iemaksa (ieturējums no darba algas)</v>
      </c>
      <c r="D124" s="176" t="str">
        <f t="shared" si="42"/>
        <v>ISA obligātā apdrošināšana</v>
      </c>
      <c r="E124" s="461">
        <f>VLOOKUP($A124,$DA:$EN,7,0)</f>
        <v>1.0345081802936387</v>
      </c>
      <c r="F124" s="188">
        <f>VLOOKUP($A124,$DA:$EN,6,0)</f>
        <v>1966</v>
      </c>
      <c r="G124" s="189">
        <f>VLOOKUP($A124,$DA:$EN,24,0)</f>
        <v>764248</v>
      </c>
      <c r="H124" s="489">
        <v>0</v>
      </c>
      <c r="I124" s="485">
        <f>H124*G124*F124*12</f>
        <v>0</v>
      </c>
      <c r="J124" s="461">
        <f>VLOOKUP($A124,$DA:$EN,10,0)</f>
        <v>1.0493781802936386</v>
      </c>
      <c r="K124" s="188">
        <f>VLOOKUP($A124,$DA:$EN,9,0)</f>
        <v>2295</v>
      </c>
      <c r="L124" s="189">
        <f>VLOOKUP($A124,$DA:$EN,24,0)</f>
        <v>764248</v>
      </c>
      <c r="M124" s="489">
        <v>0</v>
      </c>
      <c r="N124" s="485">
        <f>M124*L124*K124*12</f>
        <v>0</v>
      </c>
      <c r="O124" s="461">
        <f>VLOOKUP($A124,$DA:$EN,13,0)</f>
        <v>1.0642481802936385</v>
      </c>
      <c r="P124" s="188">
        <f>VLOOKUP($A124,$DA:$EN,12,0)</f>
        <v>2674</v>
      </c>
      <c r="Q124" s="189">
        <f>VLOOKUP($A124,$DA:$EN,24,0)</f>
        <v>764248</v>
      </c>
      <c r="R124" s="489">
        <v>0</v>
      </c>
      <c r="S124" s="485">
        <f>R124*Q124*P124*12</f>
        <v>0</v>
      </c>
      <c r="T124" s="461">
        <f>VLOOKUP($A124,$DA:$EN,7,0)</f>
        <v>1.0345081802936387</v>
      </c>
      <c r="U124" s="188">
        <f>VLOOKUP($A124,$DA:$EN,6,0)</f>
        <v>1966</v>
      </c>
      <c r="V124" s="189">
        <f>VLOOKUP($A124,$DA:$EN,24,0)</f>
        <v>764248</v>
      </c>
      <c r="W124" s="496">
        <f>X124/(V124*U124*12)</f>
        <v>4.3446624206920316E-3</v>
      </c>
      <c r="X124" s="486">
        <f>X120-X121-X122-X123-X125-X126-X127</f>
        <v>78334866.553735927</v>
      </c>
      <c r="Y124" s="461">
        <f>VLOOKUP($A124,$DA:$EN,10,0)</f>
        <v>1.0493781802936386</v>
      </c>
      <c r="Z124" s="188">
        <f>VLOOKUP($A124,$DA:$EN,9,0)</f>
        <v>2295</v>
      </c>
      <c r="AA124" s="189">
        <f>VLOOKUP($A124,$DA:$EN,24,0)</f>
        <v>764248</v>
      </c>
      <c r="AB124" s="496">
        <f>AC124/(AA124*Z124*12)</f>
        <v>2.7104350343187069E-3</v>
      </c>
      <c r="AC124" s="486">
        <f>AC120-AC121-AC122-AC123-AC125-AC126-AC127</f>
        <v>57047583.020134404</v>
      </c>
      <c r="AD124" s="461">
        <f>VLOOKUP($A124,$DA:$EN,13,0)</f>
        <v>1.0642481802936385</v>
      </c>
      <c r="AE124" s="188">
        <f>VLOOKUP($A124,$DA:$EN,12,0)</f>
        <v>2674</v>
      </c>
      <c r="AF124" s="189">
        <f>VLOOKUP($A124,$DA:$EN,24,0)</f>
        <v>764248</v>
      </c>
      <c r="AG124" s="496">
        <f>AH124/(AF124*AE124*12)</f>
        <v>1.3256018077241775E-3</v>
      </c>
      <c r="AH124" s="486">
        <f>AH120-AH121-AH122-AH123-AH125-AH126-AH127</f>
        <v>32507984.761857554</v>
      </c>
      <c r="AI124" s="461">
        <f>VLOOKUP($A124,$DA:$EN,7,0)</f>
        <v>1.0345081802936387</v>
      </c>
      <c r="AJ124" s="188">
        <f>VLOOKUP($A124,$DA:$EN,6,0)</f>
        <v>1966</v>
      </c>
      <c r="AK124" s="189">
        <f>VLOOKUP($A124,$DA:$EN,24,0)</f>
        <v>764248</v>
      </c>
      <c r="AL124" s="496">
        <f>AM124/(AK124*AJ124*12)</f>
        <v>1.9221447484101942E-2</v>
      </c>
      <c r="AM124" s="486">
        <f>AM120-AM121-AM122-AM123-AM125-AM126-AM127</f>
        <v>346565366.38281196</v>
      </c>
      <c r="AN124" s="506">
        <f>VLOOKUP($A124,$DA:$EN,10,0)</f>
        <v>1.0493781802936386</v>
      </c>
      <c r="AO124" s="188">
        <f>VLOOKUP($A124,$DA:$EN,9,0)</f>
        <v>2295</v>
      </c>
      <c r="AP124" s="189">
        <f>VLOOKUP($A124,$DA:$EN,24,0)</f>
        <v>764248</v>
      </c>
      <c r="AQ124" s="496">
        <f>AR124/(AP124*AO124*12)</f>
        <v>1.5454556792342188E-2</v>
      </c>
      <c r="AR124" s="486">
        <f>AR120-AR121-AR122-AR123-AR125-AR126-AR127</f>
        <v>325278082.8492105</v>
      </c>
      <c r="AS124" s="461">
        <f>VLOOKUP($A124,$DA:$EN,13,0)</f>
        <v>1.0642481802936385</v>
      </c>
      <c r="AT124" s="188">
        <f>VLOOKUP($A124,$DA:$EN,12,0)</f>
        <v>2674</v>
      </c>
      <c r="AU124" s="189">
        <f>VLOOKUP($A124,$DA:$EN,24,0)</f>
        <v>764248</v>
      </c>
      <c r="AV124" s="496">
        <f>AW124/(AU124*AT124*12)</f>
        <v>1.226343256115121E-2</v>
      </c>
      <c r="AW124" s="486">
        <f>AW120-AW121-AW122-AW123-AW125-AW126-AW127</f>
        <v>300738484.59093362</v>
      </c>
      <c r="AX124" s="461">
        <f>VLOOKUP($A124,$DA:$EN,7,0)</f>
        <v>1.0345081802936387</v>
      </c>
      <c r="AY124" s="188">
        <f>VLOOKUP($A124,$DA:$EN,6,0)</f>
        <v>1966</v>
      </c>
      <c r="AZ124" s="189">
        <f>VLOOKUP($A124,$DA:$EN,24,0)</f>
        <v>764248</v>
      </c>
      <c r="BA124" s="489">
        <v>0</v>
      </c>
      <c r="BB124" s="485">
        <f>BA124*AZ124*AY124*12</f>
        <v>0</v>
      </c>
      <c r="BC124" s="493">
        <f>VLOOKUP($A124,$DA:$EN,10,0)</f>
        <v>1.0493781802936386</v>
      </c>
      <c r="BD124" s="188">
        <f>VLOOKUP($A124,$DA:$EN,9,0)</f>
        <v>2295</v>
      </c>
      <c r="BE124" s="189">
        <f>VLOOKUP($A124,$DA:$EN,24,0)</f>
        <v>764248</v>
      </c>
      <c r="BF124" s="489">
        <v>0</v>
      </c>
      <c r="BG124" s="485">
        <f>BF124*BE124*BD124*12</f>
        <v>0</v>
      </c>
      <c r="BH124" s="461">
        <f>VLOOKUP($A124,$DA:$EN,13,0)</f>
        <v>1.0642481802936385</v>
      </c>
      <c r="BI124" s="188">
        <f>VLOOKUP($A124,$DA:$EN,12,0)</f>
        <v>2674</v>
      </c>
      <c r="BJ124" s="189">
        <f>VLOOKUP($A124,$DA:$EN,24,0)</f>
        <v>764248</v>
      </c>
      <c r="BK124" s="489">
        <v>0</v>
      </c>
      <c r="BL124" s="485">
        <f>BK124*BJ124*BI124*12</f>
        <v>0</v>
      </c>
      <c r="BM124" s="461">
        <f>VLOOKUP($A124,$DA:$EN,7,0)</f>
        <v>1.0345081802936387</v>
      </c>
      <c r="BN124" s="188">
        <f>VLOOKUP($A124,$DA:$EN,6,0)</f>
        <v>1966</v>
      </c>
      <c r="BO124" s="189">
        <f>VLOOKUP($A124,$DA:$EN,24,0)</f>
        <v>764248</v>
      </c>
      <c r="BP124" s="489">
        <v>0</v>
      </c>
      <c r="BQ124" s="485">
        <f>BP124*BO124*BN124*12</f>
        <v>0</v>
      </c>
      <c r="BR124" s="461">
        <f>VLOOKUP($A124,$DA:$EN,10,0)</f>
        <v>1.0493781802936386</v>
      </c>
      <c r="BS124" s="188">
        <f>VLOOKUP($A124,$DA:$EN,9,0)</f>
        <v>2295</v>
      </c>
      <c r="BT124" s="189">
        <f>VLOOKUP($A124,$DA:$EN,24,0)</f>
        <v>764248</v>
      </c>
      <c r="BU124" s="489">
        <v>0</v>
      </c>
      <c r="BV124" s="485">
        <f>BU124*BT124*BS124*12</f>
        <v>0</v>
      </c>
      <c r="BW124" s="461">
        <f>VLOOKUP($A124,$DA:$EN,13,0)</f>
        <v>1.0642481802936385</v>
      </c>
      <c r="BX124" s="188">
        <f>VLOOKUP($A124,$DA:$EN,12,0)</f>
        <v>2674</v>
      </c>
      <c r="BY124" s="189">
        <f>VLOOKUP($A124,$DA:$EN,24,0)</f>
        <v>764248</v>
      </c>
      <c r="BZ124" s="489">
        <v>0</v>
      </c>
      <c r="CA124" s="485">
        <f>BZ124*BY124*BX124*12</f>
        <v>0</v>
      </c>
      <c r="CB124" s="461">
        <f>VLOOKUP($A124,$DA:$EN,7,0)</f>
        <v>1.0345081802936387</v>
      </c>
      <c r="CC124" s="188">
        <f>VLOOKUP($A124,$DA:$EN,6,0)</f>
        <v>1966</v>
      </c>
      <c r="CD124" s="189">
        <f>VLOOKUP($A124,$DA:$EN,24,0)</f>
        <v>764248</v>
      </c>
      <c r="CE124" s="482">
        <f>(CF124+CF127)/(CD124*CC124*12)</f>
        <v>1.065336466537309E-2</v>
      </c>
      <c r="CF124" s="486">
        <f>CF120-CF121-CF122-CF123-CF125-CF126-CF127</f>
        <v>187390610.70307213</v>
      </c>
      <c r="CG124" s="461">
        <f>VLOOKUP($A124,$DA:$EN,10,0)</f>
        <v>1.0493781802936386</v>
      </c>
      <c r="CH124" s="188">
        <f>VLOOKUP($A124,$DA:$EN,9,0)</f>
        <v>2295</v>
      </c>
      <c r="CI124" s="189">
        <f>VLOOKUP($A124,$DA:$EN,24,0)</f>
        <v>764248</v>
      </c>
      <c r="CJ124" s="482">
        <f>(CK124+CK127)/(CI124*CH124*12)</f>
        <v>7.4667080657844949E-3</v>
      </c>
      <c r="CK124" s="486">
        <f>CK120-CK121-CK122-CK123-CK125-CK126-CK127</f>
        <v>152463683.0083012</v>
      </c>
      <c r="CL124" s="461">
        <f>VLOOKUP($A124,$DA:$EN,13,0)</f>
        <v>1.0642481802936385</v>
      </c>
      <c r="CM124" s="188">
        <f>VLOOKUP($A124,$DA:$EN,12,0)</f>
        <v>2674</v>
      </c>
      <c r="CN124" s="189">
        <f>VLOOKUP($A124,$DA:$EN,24,0)</f>
        <v>764248</v>
      </c>
      <c r="CO124" s="482">
        <f>(CP124+CP127)/(CN124*CM124*12)</f>
        <v>4.809093455325539E-3</v>
      </c>
      <c r="CP124" s="486">
        <f>CP120-CP121-CP122-CP123-CP125-CP126-CP127</f>
        <v>113243278.61523019</v>
      </c>
      <c r="CQ124" s="131"/>
      <c r="CR124" s="131"/>
      <c r="CS124" s="131"/>
      <c r="CT124" s="131"/>
      <c r="CU124" s="131"/>
      <c r="CV124" s="131"/>
      <c r="CW124" s="131"/>
      <c r="CX124" s="131"/>
      <c r="CY124" s="131"/>
      <c r="CZ124" s="131"/>
      <c r="DA124" s="1151"/>
      <c r="DB124" s="130"/>
      <c r="DC124" s="130"/>
      <c r="DD124" s="130"/>
      <c r="DE124" s="132"/>
      <c r="DF124" s="130"/>
      <c r="DG124" s="130"/>
      <c r="DH124" s="130"/>
      <c r="DI124" s="131"/>
      <c r="DJ124" s="132"/>
      <c r="DK124" s="132"/>
      <c r="DL124" s="132"/>
      <c r="DM124" s="132"/>
      <c r="DN124" s="132"/>
      <c r="DO124" s="132"/>
      <c r="DP124" s="132"/>
      <c r="DQ124" s="132"/>
      <c r="DR124" s="132"/>
      <c r="DS124" s="132"/>
      <c r="DT124" s="132"/>
      <c r="DU124" s="132"/>
      <c r="DV124" s="132"/>
      <c r="DW124" s="133"/>
      <c r="DX124" s="133"/>
      <c r="DY124" s="135"/>
      <c r="DZ124" s="133"/>
      <c r="EA124" s="136"/>
      <c r="EC124" s="131"/>
      <c r="EE124" s="136"/>
      <c r="EF124" s="136"/>
      <c r="EG124" s="136"/>
      <c r="EH124" s="136"/>
      <c r="EI124" s="136"/>
      <c r="EJ124" s="136"/>
      <c r="EK124" s="136"/>
      <c r="EL124" s="137"/>
      <c r="EM124" s="137"/>
      <c r="EN124" s="137"/>
    </row>
    <row r="125" spans="1:144" s="134" customFormat="1" ht="31.5" outlineLevel="1" x14ac:dyDescent="0.25">
      <c r="A125" s="174">
        <f>A129</f>
        <v>2034</v>
      </c>
      <c r="B125" s="175" t="str">
        <f t="shared" si="47"/>
        <v>Pensijas daļa pakalpojuma finansēšanai - par aprūpi mājās</v>
      </c>
      <c r="C125" s="175" t="str">
        <f t="shared" si="47"/>
        <v>85% no piešķirtās vecuma pensijas apmēra</v>
      </c>
      <c r="D125" s="176" t="str">
        <f t="shared" si="42"/>
        <v>Klienta maksājums par ISA pakalpojumiem dzīves vietā</v>
      </c>
      <c r="E125" s="461">
        <f>VLOOKUP($A125,$DA:$EN,7,0)</f>
        <v>1.0345081802936387</v>
      </c>
      <c r="F125" s="195">
        <f>F115*E125</f>
        <v>313.97230915293278</v>
      </c>
      <c r="G125" s="189">
        <f>VLOOKUP($A125,$DA:$EN,31,0)</f>
        <v>16514</v>
      </c>
      <c r="H125" s="483">
        <v>0.85</v>
      </c>
      <c r="I125" s="485">
        <f>F125*G125*12</f>
        <v>62219264.560218379</v>
      </c>
      <c r="J125" s="461">
        <f>VLOOKUP($A125,$DA:$EN,10,0)</f>
        <v>1.0493781802936386</v>
      </c>
      <c r="K125" s="195">
        <f>K115*J125</f>
        <v>367.98375664766098</v>
      </c>
      <c r="L125" s="189">
        <f>VLOOKUP($A125,$DA:$EN,31,0)</f>
        <v>16514</v>
      </c>
      <c r="M125" s="483">
        <v>0.85</v>
      </c>
      <c r="N125" s="485">
        <f>K125*L125*12</f>
        <v>72922605.087353677</v>
      </c>
      <c r="O125" s="461">
        <f>VLOOKUP($A125,$DA:$EN,13,0)</f>
        <v>1.0642481802936385</v>
      </c>
      <c r="P125" s="195">
        <f>P115*O125</f>
        <v>430.24718357935461</v>
      </c>
      <c r="Q125" s="189">
        <f>VLOOKUP($A125,$DA:$EN,31,0)</f>
        <v>16514</v>
      </c>
      <c r="R125" s="483">
        <v>0.85</v>
      </c>
      <c r="S125" s="485">
        <f>P125*Q125*12</f>
        <v>85261223.875553548</v>
      </c>
      <c r="T125" s="461">
        <f>VLOOKUP($A125,$DA:$EN,7,0)</f>
        <v>1.0345081802936387</v>
      </c>
      <c r="U125" s="195">
        <f>U115*T125</f>
        <v>313.97230915293278</v>
      </c>
      <c r="V125" s="189">
        <f>VLOOKUP($A125,$DA:$EN,31,0)</f>
        <v>16514</v>
      </c>
      <c r="W125" s="483">
        <v>0.85</v>
      </c>
      <c r="X125" s="485">
        <f>U125*V125*12</f>
        <v>62219264.560218379</v>
      </c>
      <c r="Y125" s="461">
        <f>VLOOKUP($A125,$DA:$EN,10,0)</f>
        <v>1.0493781802936386</v>
      </c>
      <c r="Z125" s="195">
        <f>Z115*Y125</f>
        <v>367.98375664766098</v>
      </c>
      <c r="AA125" s="189">
        <f>VLOOKUP($A125,$DA:$EN,31,0)</f>
        <v>16514</v>
      </c>
      <c r="AB125" s="483">
        <v>0.85</v>
      </c>
      <c r="AC125" s="485">
        <f>Z125*AA125*12</f>
        <v>72922605.087353677</v>
      </c>
      <c r="AD125" s="461">
        <f>VLOOKUP($A125,$DA:$EN,13,0)</f>
        <v>1.0642481802936385</v>
      </c>
      <c r="AE125" s="195">
        <f>AE115*AD125</f>
        <v>430.24718357935461</v>
      </c>
      <c r="AF125" s="189">
        <f>VLOOKUP($A125,$DA:$EN,31,0)</f>
        <v>16514</v>
      </c>
      <c r="AG125" s="483">
        <v>0.85</v>
      </c>
      <c r="AH125" s="485">
        <f>AE125*AF125*12</f>
        <v>85261223.875553548</v>
      </c>
      <c r="AI125" s="461">
        <f>VLOOKUP($A125,$DA:$EN,7,0)</f>
        <v>1.0345081802936387</v>
      </c>
      <c r="AJ125" s="195">
        <f>AJ115*AI125</f>
        <v>313.97230915293278</v>
      </c>
      <c r="AK125" s="189">
        <f>VLOOKUP($A125,$DA:$EN,31,0)</f>
        <v>16514</v>
      </c>
      <c r="AL125" s="483">
        <v>0.85</v>
      </c>
      <c r="AM125" s="485">
        <f>AJ125*AK125*12</f>
        <v>62219264.560218379</v>
      </c>
      <c r="AN125" s="506">
        <f>VLOOKUP($A125,$DA:$EN,10,0)</f>
        <v>1.0493781802936386</v>
      </c>
      <c r="AO125" s="195">
        <f>AO115*AN125</f>
        <v>367.98375664766098</v>
      </c>
      <c r="AP125" s="189">
        <f>VLOOKUP($A125,$DA:$EN,31,0)</f>
        <v>16514</v>
      </c>
      <c r="AQ125" s="483">
        <v>0.85</v>
      </c>
      <c r="AR125" s="485">
        <f>AO125*AP125*12</f>
        <v>72922605.087353677</v>
      </c>
      <c r="AS125" s="461">
        <f>VLOOKUP($A125,$DA:$EN,13,0)</f>
        <v>1.0642481802936385</v>
      </c>
      <c r="AT125" s="195">
        <f>AT115*AS125</f>
        <v>430.24718357935461</v>
      </c>
      <c r="AU125" s="189">
        <f>VLOOKUP($A125,$DA:$EN,31,0)</f>
        <v>16514</v>
      </c>
      <c r="AV125" s="483">
        <v>0.85</v>
      </c>
      <c r="AW125" s="485">
        <f>AT125*AU125*12</f>
        <v>85261223.875553548</v>
      </c>
      <c r="AX125" s="461">
        <f>VLOOKUP($A125,$DA:$EN,7,0)</f>
        <v>1.0345081802936387</v>
      </c>
      <c r="AY125" s="195">
        <f>AY115*AX125</f>
        <v>313.97230915293278</v>
      </c>
      <c r="AZ125" s="189">
        <f>VLOOKUP($A125,$DA:$EN,31,0)</f>
        <v>16514</v>
      </c>
      <c r="BA125" s="483">
        <v>0.85</v>
      </c>
      <c r="BB125" s="485">
        <f>AY125*AZ125*12</f>
        <v>62219264.560218379</v>
      </c>
      <c r="BC125" s="493">
        <f>VLOOKUP($A125,$DA:$EN,10,0)</f>
        <v>1.0493781802936386</v>
      </c>
      <c r="BD125" s="195">
        <f>BD115*BC125</f>
        <v>367.98375664766098</v>
      </c>
      <c r="BE125" s="189">
        <f>VLOOKUP($A125,$DA:$EN,31,0)</f>
        <v>16514</v>
      </c>
      <c r="BF125" s="483">
        <v>0.85</v>
      </c>
      <c r="BG125" s="485">
        <f>BD125*BE125*12</f>
        <v>72922605.087353677</v>
      </c>
      <c r="BH125" s="461">
        <f>VLOOKUP($A125,$DA:$EN,13,0)</f>
        <v>1.0642481802936385</v>
      </c>
      <c r="BI125" s="195">
        <f>BI115*BH125</f>
        <v>430.24718357935461</v>
      </c>
      <c r="BJ125" s="189">
        <f>VLOOKUP($A125,$DA:$EN,31,0)</f>
        <v>16514</v>
      </c>
      <c r="BK125" s="483">
        <v>0.85</v>
      </c>
      <c r="BL125" s="485">
        <f>BI125*BJ125*12</f>
        <v>85261223.875553548</v>
      </c>
      <c r="BM125" s="461">
        <f>VLOOKUP($A125,$DA:$EN,7,0)</f>
        <v>1.0345081802936387</v>
      </c>
      <c r="BN125" s="195">
        <f>BN115*BM125</f>
        <v>313.97230915293278</v>
      </c>
      <c r="BO125" s="189">
        <f>VLOOKUP($A125,$DA:$EN,31,0)</f>
        <v>16514</v>
      </c>
      <c r="BP125" s="483">
        <v>0.85</v>
      </c>
      <c r="BQ125" s="485">
        <f>BN125*BO125*12</f>
        <v>62219264.560218379</v>
      </c>
      <c r="BR125" s="461">
        <f>VLOOKUP($A125,$DA:$EN,10,0)</f>
        <v>1.0493781802936386</v>
      </c>
      <c r="BS125" s="195">
        <f>BS115*BR125</f>
        <v>367.98375664766098</v>
      </c>
      <c r="BT125" s="189">
        <f>VLOOKUP($A125,$DA:$EN,31,0)</f>
        <v>16514</v>
      </c>
      <c r="BU125" s="483">
        <v>0.85</v>
      </c>
      <c r="BV125" s="485">
        <f>BS125*BT125*12</f>
        <v>72922605.087353677</v>
      </c>
      <c r="BW125" s="461">
        <f>VLOOKUP($A125,$DA:$EN,13,0)</f>
        <v>1.0642481802936385</v>
      </c>
      <c r="BX125" s="195">
        <f>BX115*BW125</f>
        <v>430.24718357935461</v>
      </c>
      <c r="BY125" s="189">
        <f>VLOOKUP($A125,$DA:$EN,31,0)</f>
        <v>16514</v>
      </c>
      <c r="BZ125" s="483">
        <v>0.85</v>
      </c>
      <c r="CA125" s="485">
        <f>BX125*BY125*12</f>
        <v>85261223.875553548</v>
      </c>
      <c r="CB125" s="461">
        <f>VLOOKUP($A125,$DA:$EN,7,0)</f>
        <v>1.0345081802936387</v>
      </c>
      <c r="CC125" s="195">
        <f>CC115*CB125</f>
        <v>313.97230915293278</v>
      </c>
      <c r="CD125" s="189">
        <f>VLOOKUP($A125,$DA:$EN,31,0)</f>
        <v>16514</v>
      </c>
      <c r="CE125" s="483">
        <v>0.85</v>
      </c>
      <c r="CF125" s="485">
        <f>CC125*CD125*12</f>
        <v>62219264.560218379</v>
      </c>
      <c r="CG125" s="461">
        <f>VLOOKUP($A125,$DA:$EN,10,0)</f>
        <v>1.0493781802936386</v>
      </c>
      <c r="CH125" s="195">
        <f>CH115*CG125</f>
        <v>367.98375664766098</v>
      </c>
      <c r="CI125" s="189">
        <f>VLOOKUP($A125,$DA:$EN,31,0)</f>
        <v>16514</v>
      </c>
      <c r="CJ125" s="483">
        <v>0.85</v>
      </c>
      <c r="CK125" s="485">
        <f>CH125*CI125*12</f>
        <v>72922605.087353677</v>
      </c>
      <c r="CL125" s="461">
        <f>VLOOKUP($A125,$DA:$EN,13,0)</f>
        <v>1.0642481802936385</v>
      </c>
      <c r="CM125" s="195">
        <f>CM115*CL125</f>
        <v>430.24718357935461</v>
      </c>
      <c r="CN125" s="189">
        <f>VLOOKUP($A125,$DA:$EN,31,0)</f>
        <v>16514</v>
      </c>
      <c r="CO125" s="483">
        <v>0.85</v>
      </c>
      <c r="CP125" s="485">
        <f>CM125*CN125*12</f>
        <v>85261223.875553548</v>
      </c>
      <c r="CQ125" s="131"/>
      <c r="CR125" s="131"/>
      <c r="CS125" s="131"/>
      <c r="CT125" s="131"/>
      <c r="CU125" s="131"/>
      <c r="CV125" s="131"/>
      <c r="CW125" s="131"/>
      <c r="CX125" s="131"/>
      <c r="CY125" s="131"/>
      <c r="CZ125" s="131"/>
      <c r="DA125" s="1151"/>
      <c r="DB125" s="130"/>
      <c r="DC125" s="130"/>
      <c r="DD125" s="130"/>
      <c r="DE125" s="132"/>
      <c r="DF125" s="266"/>
      <c r="DG125" s="267"/>
      <c r="DH125" s="130"/>
      <c r="DI125" s="131"/>
      <c r="DJ125" s="132"/>
      <c r="DK125" s="132"/>
      <c r="DL125" s="132"/>
      <c r="DM125" s="132"/>
      <c r="DN125" s="132"/>
      <c r="DO125" s="132"/>
      <c r="DP125" s="132"/>
      <c r="DQ125" s="132"/>
      <c r="DR125" s="132"/>
      <c r="DS125" s="132"/>
      <c r="DT125" s="132"/>
      <c r="DU125" s="132"/>
      <c r="DV125" s="132"/>
      <c r="DW125" s="133"/>
      <c r="DX125" s="133"/>
      <c r="DY125" s="135"/>
      <c r="DZ125" s="133"/>
      <c r="EA125" s="136"/>
      <c r="EC125" s="131"/>
      <c r="EE125" s="136"/>
      <c r="EF125" s="136"/>
      <c r="EG125" s="136"/>
      <c r="EH125" s="136"/>
      <c r="EI125" s="136"/>
      <c r="EJ125" s="136"/>
      <c r="EK125" s="136"/>
      <c r="EL125" s="137"/>
      <c r="EM125" s="137"/>
      <c r="EN125" s="137"/>
    </row>
    <row r="126" spans="1:144" s="134" customFormat="1" outlineLevel="1" x14ac:dyDescent="0.25">
      <c r="A126" s="174">
        <f>A125</f>
        <v>2034</v>
      </c>
      <c r="B126" s="175" t="str">
        <f t="shared" si="47"/>
        <v>Pensijas daļa pakalpojuma finansēšanai - par uzturēšanos SAC</v>
      </c>
      <c r="C126" s="175" t="str">
        <f t="shared" si="47"/>
        <v>85% no piešķirtās vecuma pensijas apmēra</v>
      </c>
      <c r="D126" s="176" t="str">
        <f t="shared" si="42"/>
        <v>Klienta maksājums par ISA pakalpojumiem SAC</v>
      </c>
      <c r="E126" s="461">
        <f>VLOOKUP($A126,$DA:$EN,7,0)</f>
        <v>1.0345081802936387</v>
      </c>
      <c r="F126" s="195">
        <f>F116*E126</f>
        <v>486.67298251834347</v>
      </c>
      <c r="G126" s="189">
        <f>VLOOKUP($A126,$DA:$EN,34,0)</f>
        <v>10535</v>
      </c>
      <c r="H126" s="483">
        <v>0.85</v>
      </c>
      <c r="I126" s="485">
        <f>F126*G126*12</f>
        <v>61525198.449968979</v>
      </c>
      <c r="J126" s="461">
        <f>VLOOKUP($A126,$DA:$EN,10,0)</f>
        <v>1.0493781802936386</v>
      </c>
      <c r="K126" s="195">
        <f>K116*J126</f>
        <v>570.39346192402479</v>
      </c>
      <c r="L126" s="189">
        <f>VLOOKUP($A126,$DA:$EN,34,0)</f>
        <v>10535</v>
      </c>
      <c r="M126" s="483">
        <v>0.85</v>
      </c>
      <c r="N126" s="485">
        <f>K126*L126*12</f>
        <v>72109141.456435218</v>
      </c>
      <c r="O126" s="461">
        <f>VLOOKUP($A126,$DA:$EN,13,0)</f>
        <v>1.0642481802936385</v>
      </c>
      <c r="P126" s="195">
        <f>P116*O126</f>
        <v>666.90492743641983</v>
      </c>
      <c r="Q126" s="189">
        <f>VLOOKUP($A126,$DA:$EN,34,0)</f>
        <v>10535</v>
      </c>
      <c r="R126" s="483">
        <v>0.85</v>
      </c>
      <c r="S126" s="485">
        <f>P126*Q126*12</f>
        <v>84310120.926512197</v>
      </c>
      <c r="T126" s="461">
        <f>VLOOKUP($A126,$DA:$EN,7,0)</f>
        <v>1.0345081802936387</v>
      </c>
      <c r="U126" s="195">
        <f>U116*T126</f>
        <v>486.67298251834347</v>
      </c>
      <c r="V126" s="189">
        <f>VLOOKUP($A126,$DA:$EN,34,0)</f>
        <v>10535</v>
      </c>
      <c r="W126" s="483">
        <v>0.85</v>
      </c>
      <c r="X126" s="485">
        <f>U126*V126*12</f>
        <v>61525198.449968979</v>
      </c>
      <c r="Y126" s="461">
        <f>VLOOKUP($A126,$DA:$EN,10,0)</f>
        <v>1.0493781802936386</v>
      </c>
      <c r="Z126" s="195">
        <f>Z116*Y126</f>
        <v>570.39346192402479</v>
      </c>
      <c r="AA126" s="189">
        <f>VLOOKUP($A126,$DA:$EN,34,0)</f>
        <v>10535</v>
      </c>
      <c r="AB126" s="483">
        <v>0.85</v>
      </c>
      <c r="AC126" s="485">
        <f>Z126*AA126*12</f>
        <v>72109141.456435218</v>
      </c>
      <c r="AD126" s="461">
        <f>VLOOKUP($A126,$DA:$EN,13,0)</f>
        <v>1.0642481802936385</v>
      </c>
      <c r="AE126" s="195">
        <f>AE116*AD126</f>
        <v>666.90492743641983</v>
      </c>
      <c r="AF126" s="189">
        <f>VLOOKUP($A126,$DA:$EN,34,0)</f>
        <v>10535</v>
      </c>
      <c r="AG126" s="483">
        <v>0.85</v>
      </c>
      <c r="AH126" s="485">
        <f>AE126*AF126*12</f>
        <v>84310120.926512197</v>
      </c>
      <c r="AI126" s="461">
        <f>VLOOKUP($A126,$DA:$EN,7,0)</f>
        <v>1.0345081802936387</v>
      </c>
      <c r="AJ126" s="195">
        <f>AJ116*AI126</f>
        <v>486.67298251834347</v>
      </c>
      <c r="AK126" s="189">
        <f>VLOOKUP($A126,$DA:$EN,34,0)</f>
        <v>10535</v>
      </c>
      <c r="AL126" s="483">
        <v>0.85</v>
      </c>
      <c r="AM126" s="485">
        <f>AJ126*AK126*12</f>
        <v>61525198.449968979</v>
      </c>
      <c r="AN126" s="506">
        <f>VLOOKUP($A126,$DA:$EN,10,0)</f>
        <v>1.0493781802936386</v>
      </c>
      <c r="AO126" s="195">
        <f>AO116*AN126</f>
        <v>570.39346192402479</v>
      </c>
      <c r="AP126" s="189">
        <f>VLOOKUP($A126,$DA:$EN,34,0)</f>
        <v>10535</v>
      </c>
      <c r="AQ126" s="483">
        <v>0.85</v>
      </c>
      <c r="AR126" s="485">
        <f>AO126*AP126*12</f>
        <v>72109141.456435218</v>
      </c>
      <c r="AS126" s="461">
        <f>VLOOKUP($A126,$DA:$EN,13,0)</f>
        <v>1.0642481802936385</v>
      </c>
      <c r="AT126" s="195">
        <f>AT116*AS126</f>
        <v>666.90492743641983</v>
      </c>
      <c r="AU126" s="189">
        <f>VLOOKUP($A126,$DA:$EN,34,0)</f>
        <v>10535</v>
      </c>
      <c r="AV126" s="483">
        <v>0.85</v>
      </c>
      <c r="AW126" s="485">
        <f>AT126*AU126*12</f>
        <v>84310120.926512197</v>
      </c>
      <c r="AX126" s="461">
        <f>VLOOKUP($A126,$DA:$EN,7,0)</f>
        <v>1.0345081802936387</v>
      </c>
      <c r="AY126" s="195">
        <f>AY116*AX126</f>
        <v>486.67298251834347</v>
      </c>
      <c r="AZ126" s="189">
        <f>VLOOKUP($A126,$DA:$EN,34,0)</f>
        <v>10535</v>
      </c>
      <c r="BA126" s="483">
        <v>0.85</v>
      </c>
      <c r="BB126" s="485">
        <f>AY126*AZ126*12</f>
        <v>61525198.449968979</v>
      </c>
      <c r="BC126" s="493">
        <f>VLOOKUP($A126,$DA:$EN,10,0)</f>
        <v>1.0493781802936386</v>
      </c>
      <c r="BD126" s="195">
        <f>BD116*BC126</f>
        <v>570.39346192402479</v>
      </c>
      <c r="BE126" s="189">
        <f>VLOOKUP($A126,$DA:$EN,34,0)</f>
        <v>10535</v>
      </c>
      <c r="BF126" s="483">
        <v>0.85</v>
      </c>
      <c r="BG126" s="485">
        <f>BD126*BE126*12</f>
        <v>72109141.456435218</v>
      </c>
      <c r="BH126" s="461">
        <f>VLOOKUP($A126,$DA:$EN,13,0)</f>
        <v>1.0642481802936385</v>
      </c>
      <c r="BI126" s="195">
        <f>BI116*BH126</f>
        <v>666.90492743641983</v>
      </c>
      <c r="BJ126" s="189">
        <f>VLOOKUP($A126,$DA:$EN,34,0)</f>
        <v>10535</v>
      </c>
      <c r="BK126" s="483">
        <v>0.85</v>
      </c>
      <c r="BL126" s="485">
        <f>BI126*BJ126*12</f>
        <v>84310120.926512197</v>
      </c>
      <c r="BM126" s="461">
        <f>VLOOKUP($A126,$DA:$EN,7,0)</f>
        <v>1.0345081802936387</v>
      </c>
      <c r="BN126" s="195">
        <f>BN116*BM126</f>
        <v>486.67298251834347</v>
      </c>
      <c r="BO126" s="189">
        <f>VLOOKUP($A126,$DA:$EN,34,0)</f>
        <v>10535</v>
      </c>
      <c r="BP126" s="483">
        <v>0.85</v>
      </c>
      <c r="BQ126" s="485">
        <f>BN126*BO126*12</f>
        <v>61525198.449968979</v>
      </c>
      <c r="BR126" s="461">
        <f>VLOOKUP($A126,$DA:$EN,10,0)</f>
        <v>1.0493781802936386</v>
      </c>
      <c r="BS126" s="195">
        <f>BS116*BR126</f>
        <v>570.39346192402479</v>
      </c>
      <c r="BT126" s="189">
        <f>VLOOKUP($A126,$DA:$EN,34,0)</f>
        <v>10535</v>
      </c>
      <c r="BU126" s="483">
        <v>0.85</v>
      </c>
      <c r="BV126" s="485">
        <f>BS126*BT126*12</f>
        <v>72109141.456435218</v>
      </c>
      <c r="BW126" s="461">
        <f>VLOOKUP($A126,$DA:$EN,13,0)</f>
        <v>1.0642481802936385</v>
      </c>
      <c r="BX126" s="195">
        <f>BX116*BW126</f>
        <v>666.90492743641983</v>
      </c>
      <c r="BY126" s="189">
        <f>VLOOKUP($A126,$DA:$EN,34,0)</f>
        <v>10535</v>
      </c>
      <c r="BZ126" s="483">
        <v>0.85</v>
      </c>
      <c r="CA126" s="485">
        <f>BX126*BY126*12</f>
        <v>84310120.926512197</v>
      </c>
      <c r="CB126" s="461">
        <f>VLOOKUP($A126,$DA:$EN,7,0)</f>
        <v>1.0345081802936387</v>
      </c>
      <c r="CC126" s="195">
        <f>CC116*CB126</f>
        <v>486.67298251834347</v>
      </c>
      <c r="CD126" s="189">
        <f>VLOOKUP($A126,$DA:$EN,34,0)</f>
        <v>10535</v>
      </c>
      <c r="CE126" s="483">
        <v>0.85</v>
      </c>
      <c r="CF126" s="485">
        <f>CC126*CD126*12</f>
        <v>61525198.449968979</v>
      </c>
      <c r="CG126" s="461">
        <f>VLOOKUP($A126,$DA:$EN,10,0)</f>
        <v>1.0493781802936386</v>
      </c>
      <c r="CH126" s="195">
        <f>CH116*CG126</f>
        <v>570.39346192402479</v>
      </c>
      <c r="CI126" s="189">
        <f>VLOOKUP($A126,$DA:$EN,34,0)</f>
        <v>10535</v>
      </c>
      <c r="CJ126" s="483">
        <v>0.85</v>
      </c>
      <c r="CK126" s="485">
        <f>CH126*CI126*12</f>
        <v>72109141.456435218</v>
      </c>
      <c r="CL126" s="461">
        <f>VLOOKUP($A126,$DA:$EN,13,0)</f>
        <v>1.0642481802936385</v>
      </c>
      <c r="CM126" s="195">
        <f>CM116*CL126</f>
        <v>666.90492743641983</v>
      </c>
      <c r="CN126" s="189">
        <f>VLOOKUP($A126,$DA:$EN,34,0)</f>
        <v>10535</v>
      </c>
      <c r="CO126" s="483">
        <v>0.85</v>
      </c>
      <c r="CP126" s="485">
        <f>CM126*CN126*12</f>
        <v>84310120.926512197</v>
      </c>
      <c r="CQ126" s="131"/>
      <c r="CR126" s="131"/>
      <c r="CS126" s="131"/>
      <c r="CT126" s="131"/>
      <c r="CU126" s="131"/>
      <c r="CV126" s="131"/>
      <c r="CW126" s="131"/>
      <c r="CX126" s="131"/>
      <c r="CY126" s="131"/>
      <c r="CZ126" s="131"/>
      <c r="DA126" s="1151"/>
      <c r="DB126" s="130"/>
      <c r="DC126" s="130"/>
      <c r="DD126" s="130"/>
      <c r="DE126" s="132"/>
      <c r="DF126" s="266"/>
      <c r="DG126" s="267"/>
      <c r="DH126" s="130"/>
      <c r="DI126" s="131"/>
      <c r="DJ126" s="132"/>
      <c r="DK126" s="132"/>
      <c r="DL126" s="132"/>
      <c r="DM126" s="132"/>
      <c r="DN126" s="132"/>
      <c r="DO126" s="132"/>
      <c r="DP126" s="132"/>
      <c r="DQ126" s="132"/>
      <c r="DR126" s="132"/>
      <c r="DS126" s="132"/>
      <c r="DT126" s="132"/>
      <c r="DU126" s="132"/>
      <c r="DV126" s="132"/>
      <c r="DW126" s="133"/>
      <c r="DX126" s="133"/>
      <c r="DY126" s="135"/>
      <c r="DZ126" s="133"/>
      <c r="EA126" s="136"/>
      <c r="EC126" s="131"/>
      <c r="EE126" s="136"/>
      <c r="EF126" s="136"/>
      <c r="EG126" s="136"/>
      <c r="EH126" s="136"/>
      <c r="EI126" s="136"/>
      <c r="EJ126" s="136"/>
      <c r="EK126" s="136"/>
      <c r="EL126" s="137"/>
      <c r="EM126" s="137"/>
      <c r="EN126" s="137"/>
    </row>
    <row r="127" spans="1:144" s="134" customFormat="1" ht="32.25" outlineLevel="1" thickBot="1" x14ac:dyDescent="0.3">
      <c r="A127" s="174">
        <f>A126</f>
        <v>2034</v>
      </c>
      <c r="B127" s="197" t="str">
        <f t="shared" si="47"/>
        <v>SAC klientiem paredzētā valsts veselības budžeta daļa - 1.59 % no visām SAC gultu dienām.</v>
      </c>
      <c r="C127" s="198" t="str">
        <f t="shared" si="47"/>
        <v>No VM stacionārās palīdzības budžeta</v>
      </c>
      <c r="D127" s="199" t="str">
        <f t="shared" si="42"/>
        <v>Ilgtermiņa veselības aprūpes komponente</v>
      </c>
      <c r="E127" s="462">
        <f>VLOOKUP($A127,$DA:$EN,14,0)</f>
        <v>1.0179442537526922</v>
      </c>
      <c r="F127" s="200">
        <f>VLOOKUP($A127,$DA:$EN,37,0)</f>
        <v>874.86280994814763</v>
      </c>
      <c r="G127" s="201">
        <f>G126/5</f>
        <v>2107</v>
      </c>
      <c r="H127" s="202">
        <v>0</v>
      </c>
      <c r="I127" s="492">
        <f>E127*F127*G127*365*H127</f>
        <v>0</v>
      </c>
      <c r="J127" s="462">
        <f>VLOOKUP($A127,$DA:$EN,15,0)</f>
        <v>1.025676653752692</v>
      </c>
      <c r="K127" s="200">
        <f>VLOOKUP($A127,$DA:$EN,37,0)</f>
        <v>874.86280994814763</v>
      </c>
      <c r="L127" s="201">
        <f>L126/5</f>
        <v>2107</v>
      </c>
      <c r="M127" s="202">
        <v>0</v>
      </c>
      <c r="N127" s="492">
        <f>J127*K127*L127*365*M127</f>
        <v>0</v>
      </c>
      <c r="O127" s="462">
        <f>VLOOKUP($A127,$DA:$EN,16,0)</f>
        <v>1.0334090537526921</v>
      </c>
      <c r="P127" s="200">
        <f>VLOOKUP($A127,$DA:$EN,37,0)</f>
        <v>874.86280994814763</v>
      </c>
      <c r="Q127" s="201">
        <f>Q126/5</f>
        <v>2107</v>
      </c>
      <c r="R127" s="202">
        <v>0</v>
      </c>
      <c r="S127" s="492">
        <f>O127*P127*Q127*365*R127</f>
        <v>0</v>
      </c>
      <c r="T127" s="462">
        <f>VLOOKUP($A127,$DA:$EN,14,0)</f>
        <v>1.0179442537526922</v>
      </c>
      <c r="U127" s="200">
        <f>VLOOKUP($A127,$DA:$EN,37,0)</f>
        <v>874.86280994814763</v>
      </c>
      <c r="V127" s="201">
        <f>V126/5</f>
        <v>2107</v>
      </c>
      <c r="W127" s="202">
        <v>0</v>
      </c>
      <c r="X127" s="492">
        <f>T127*U127*V127*365*W127</f>
        <v>0</v>
      </c>
      <c r="Y127" s="462">
        <f>VLOOKUP($A127,$DA:$EN,15,0)</f>
        <v>1.025676653752692</v>
      </c>
      <c r="Z127" s="200">
        <f>VLOOKUP($A127,$DA:$EN,37,0)</f>
        <v>874.86280994814763</v>
      </c>
      <c r="AA127" s="201">
        <f>AA126/5</f>
        <v>2107</v>
      </c>
      <c r="AB127" s="202">
        <v>0</v>
      </c>
      <c r="AC127" s="492">
        <f>Y127*Z127*AA127*365*AB127</f>
        <v>0</v>
      </c>
      <c r="AD127" s="462">
        <f>VLOOKUP($A127,$DA:$EN,16,0)</f>
        <v>1.0334090537526921</v>
      </c>
      <c r="AE127" s="200">
        <f>VLOOKUP($A127,$DA:$EN,37,0)</f>
        <v>874.86280994814763</v>
      </c>
      <c r="AF127" s="201">
        <f>AF126/5</f>
        <v>2107</v>
      </c>
      <c r="AG127" s="202">
        <v>0</v>
      </c>
      <c r="AH127" s="492">
        <f>AD127*AE127*AF127*365*AG127</f>
        <v>0</v>
      </c>
      <c r="AI127" s="462">
        <f>VLOOKUP($A127,$DA:$EN,14,0)</f>
        <v>1.0179442537526922</v>
      </c>
      <c r="AJ127" s="200">
        <f>VLOOKUP($A127,$DA:$EN,37,0)</f>
        <v>874.86280994814763</v>
      </c>
      <c r="AK127" s="201">
        <f>AK126/5</f>
        <v>2107</v>
      </c>
      <c r="AL127" s="202">
        <v>0</v>
      </c>
      <c r="AM127" s="492">
        <f>AI127*AJ127*AK127*365*AL127</f>
        <v>0</v>
      </c>
      <c r="AN127" s="507">
        <f>VLOOKUP($A127,$DA:$EN,15,0)</f>
        <v>1.025676653752692</v>
      </c>
      <c r="AO127" s="200">
        <f>VLOOKUP($A127,$DA:$EN,37,0)</f>
        <v>874.86280994814763</v>
      </c>
      <c r="AP127" s="201">
        <f>AP126/5</f>
        <v>2107</v>
      </c>
      <c r="AQ127" s="202">
        <v>0</v>
      </c>
      <c r="AR127" s="492">
        <f>AN127*AO127*AP127*365*AQ127</f>
        <v>0</v>
      </c>
      <c r="AS127" s="462">
        <f>VLOOKUP($A127,$DA:$EN,16,0)</f>
        <v>1.0334090537526921</v>
      </c>
      <c r="AT127" s="200">
        <f>VLOOKUP($A127,$DA:$EN,37,0)</f>
        <v>874.86280994814763</v>
      </c>
      <c r="AU127" s="201">
        <f>AU126/5</f>
        <v>2107</v>
      </c>
      <c r="AV127" s="202">
        <v>0</v>
      </c>
      <c r="AW127" s="492">
        <f>AS127*AT127*AU127*365*AV127</f>
        <v>0</v>
      </c>
      <c r="AX127" s="462">
        <f>VLOOKUP($A127,$DA:$EN,14,0)</f>
        <v>1.0179442537526922</v>
      </c>
      <c r="AY127" s="200">
        <f>VLOOKUP($A127,$DA:$EN,37,0)</f>
        <v>874.86280994814763</v>
      </c>
      <c r="AZ127" s="201">
        <f>AZ126/5</f>
        <v>2107</v>
      </c>
      <c r="BA127" s="202">
        <v>0</v>
      </c>
      <c r="BB127" s="492">
        <f>AX127*AY127*AZ127*365*BA127</f>
        <v>0</v>
      </c>
      <c r="BC127" s="494">
        <f>VLOOKUP($A127,$DA:$EN,15,0)</f>
        <v>1.025676653752692</v>
      </c>
      <c r="BD127" s="200">
        <f>VLOOKUP($A127,$DA:$EN,37,0)</f>
        <v>874.86280994814763</v>
      </c>
      <c r="BE127" s="201">
        <f>BE126/5</f>
        <v>2107</v>
      </c>
      <c r="BF127" s="202">
        <v>0</v>
      </c>
      <c r="BG127" s="492">
        <f>BC127*BD127*BE127*365*BF127</f>
        <v>0</v>
      </c>
      <c r="BH127" s="462">
        <f>VLOOKUP($A127,$DA:$EN,16,0)</f>
        <v>1.0334090537526921</v>
      </c>
      <c r="BI127" s="200">
        <f>VLOOKUP($A127,$DA:$EN,37,0)</f>
        <v>874.86280994814763</v>
      </c>
      <c r="BJ127" s="201">
        <f>BJ126/5</f>
        <v>2107</v>
      </c>
      <c r="BK127" s="202">
        <v>0</v>
      </c>
      <c r="BL127" s="492">
        <f>BH127*BI127*BJ127*365*BK127</f>
        <v>0</v>
      </c>
      <c r="BM127" s="462">
        <f>VLOOKUP($A127,$DA:$EN,14,0)</f>
        <v>1.0179442537526922</v>
      </c>
      <c r="BN127" s="200">
        <f>VLOOKUP($A127,$DA:$EN,37,0)</f>
        <v>874.86280994814763</v>
      </c>
      <c r="BO127" s="201">
        <f>BO126/5</f>
        <v>2107</v>
      </c>
      <c r="BP127" s="202">
        <v>0</v>
      </c>
      <c r="BQ127" s="492">
        <f>BM127*BN127*BO127*365*BP127</f>
        <v>0</v>
      </c>
      <c r="BR127" s="462">
        <f>VLOOKUP($A127,$DA:$EN,15,0)</f>
        <v>1.025676653752692</v>
      </c>
      <c r="BS127" s="200">
        <f>VLOOKUP($A127,$DA:$EN,37,0)</f>
        <v>874.86280994814763</v>
      </c>
      <c r="BT127" s="201">
        <f>BT126/5</f>
        <v>2107</v>
      </c>
      <c r="BU127" s="202">
        <v>0</v>
      </c>
      <c r="BV127" s="492">
        <f>BR127*BS127*BT127*365*BU127</f>
        <v>0</v>
      </c>
      <c r="BW127" s="462">
        <f>VLOOKUP($A127,$DA:$EN,16,0)</f>
        <v>1.0334090537526921</v>
      </c>
      <c r="BX127" s="200">
        <f>VLOOKUP($A127,$DA:$EN,37,0)</f>
        <v>874.86280994814763</v>
      </c>
      <c r="BY127" s="201">
        <f>BY126/5</f>
        <v>2107</v>
      </c>
      <c r="BZ127" s="202">
        <v>0</v>
      </c>
      <c r="CA127" s="492">
        <f>BW127*BX127*BY127*365*BZ127</f>
        <v>0</v>
      </c>
      <c r="CB127" s="462">
        <f>VLOOKUP($A127,$DA:$EN,14,0)</f>
        <v>1.0179442537526922</v>
      </c>
      <c r="CC127" s="200">
        <f>VLOOKUP($A127,$DA:$EN,37,0)</f>
        <v>874.86280994814763</v>
      </c>
      <c r="CD127" s="201">
        <f>CD126/2</f>
        <v>5267.5</v>
      </c>
      <c r="CE127" s="204">
        <v>1</v>
      </c>
      <c r="CF127" s="487">
        <f>CB127*CC127*CD127*CE127</f>
        <v>4691033.0710740658</v>
      </c>
      <c r="CG127" s="462">
        <f>VLOOKUP($A127,$DA:$EN,14,0)</f>
        <v>1.0179442537526922</v>
      </c>
      <c r="CH127" s="200">
        <f>VLOOKUP($A127,$DA:$EN,37,0)</f>
        <v>874.86280994814763</v>
      </c>
      <c r="CI127" s="201">
        <f>CI126/2</f>
        <v>5267.5</v>
      </c>
      <c r="CJ127" s="204">
        <v>1</v>
      </c>
      <c r="CK127" s="487">
        <f>CG127*CH127*CI127*CJ127</f>
        <v>4691033.0710740658</v>
      </c>
      <c r="CL127" s="462">
        <f>VLOOKUP($A127,$DA:$EN,14,0)</f>
        <v>1.0179442537526922</v>
      </c>
      <c r="CM127" s="200">
        <f>VLOOKUP($A127,$DA:$EN,37,0)</f>
        <v>874.86280994814763</v>
      </c>
      <c r="CN127" s="201">
        <f>CN126/2</f>
        <v>5267.5</v>
      </c>
      <c r="CO127" s="204">
        <v>1</v>
      </c>
      <c r="CP127" s="487">
        <f>CL127*CM127*CN127*CO127</f>
        <v>4691033.0710740658</v>
      </c>
      <c r="CQ127" s="131"/>
      <c r="CR127" s="131"/>
      <c r="CS127" s="131"/>
      <c r="CT127" s="131"/>
      <c r="CU127" s="131"/>
      <c r="CV127" s="131"/>
      <c r="CW127" s="131"/>
      <c r="CX127" s="131"/>
      <c r="CY127" s="131"/>
      <c r="CZ127" s="131"/>
      <c r="DA127" s="1151"/>
      <c r="DB127" s="130"/>
      <c r="DC127" s="130"/>
      <c r="DD127" s="130"/>
      <c r="DE127" s="132"/>
      <c r="DF127" s="266"/>
      <c r="DG127" s="267"/>
      <c r="DH127" s="130"/>
      <c r="DI127" s="131"/>
      <c r="DJ127" s="132"/>
      <c r="DK127" s="132"/>
      <c r="DL127" s="132"/>
      <c r="DM127" s="132"/>
      <c r="DN127" s="132"/>
      <c r="DO127" s="132"/>
      <c r="DP127" s="132"/>
      <c r="DQ127" s="132"/>
      <c r="DR127" s="132"/>
      <c r="DS127" s="132"/>
      <c r="DT127" s="132"/>
      <c r="DU127" s="132"/>
      <c r="DV127" s="132"/>
      <c r="DW127" s="133"/>
      <c r="DX127" s="133"/>
      <c r="DY127" s="135"/>
      <c r="DZ127" s="133"/>
      <c r="EA127" s="136"/>
      <c r="EC127" s="131"/>
      <c r="EE127" s="136"/>
      <c r="EF127" s="136"/>
      <c r="EG127" s="136"/>
      <c r="EH127" s="136"/>
      <c r="EI127" s="136"/>
      <c r="EJ127" s="136"/>
      <c r="EK127" s="136"/>
      <c r="EL127" s="137"/>
      <c r="EM127" s="137"/>
      <c r="EN127" s="137"/>
    </row>
    <row r="128" spans="1:144" s="134" customFormat="1" outlineLevel="1" x14ac:dyDescent="0.25">
      <c r="A128" s="174">
        <f>A124</f>
        <v>2034</v>
      </c>
      <c r="B128" s="206" t="str">
        <f t="shared" si="47"/>
        <v>Papildus servisu nodrošināšanai</v>
      </c>
      <c r="C128" s="206" t="str">
        <f t="shared" si="47"/>
        <v>Brīvprātīgās iemaksas (apdrošināšana)</v>
      </c>
      <c r="D128" s="207" t="str">
        <f t="shared" si="42"/>
        <v>Personas brīvprātīgā apdrošināšana</v>
      </c>
      <c r="E128" s="463">
        <f>VLOOKUP($A128,$DA:$EN,7,0)</f>
        <v>1.0345081802936387</v>
      </c>
      <c r="F128" s="208">
        <f>VLOOKUP($A124,$DA:$EN,6,0)</f>
        <v>1966</v>
      </c>
      <c r="G128" s="209">
        <f>0.02*(VLOOKUP($A124,$DA:$EN,24,0)+VLOOKUP($A124,$DA:$EN,26,0))</f>
        <v>26042.372000000003</v>
      </c>
      <c r="H128" s="1125">
        <f>H118</f>
        <v>2E-3</v>
      </c>
      <c r="I128" s="210">
        <f>H128*G128*F128*12</f>
        <v>1228783.2804480002</v>
      </c>
      <c r="J128" s="468">
        <f>VLOOKUP($A128,$DA:$EN,10,0)</f>
        <v>1.0493781802936386</v>
      </c>
      <c r="K128" s="208">
        <f>VLOOKUP($A124,$DA:$EN,9,0)</f>
        <v>2295</v>
      </c>
      <c r="L128" s="209">
        <f>0.02*(VLOOKUP($A124,$DA:$EN,24,0)+VLOOKUP($A124,$DA:$EN,26,0))</f>
        <v>26042.372000000003</v>
      </c>
      <c r="M128" s="1125">
        <f>H128</f>
        <v>2E-3</v>
      </c>
      <c r="N128" s="210">
        <f>M128*L128*K128*12</f>
        <v>1434413.8497600001</v>
      </c>
      <c r="O128" s="502">
        <f>VLOOKUP($A128,$DA:$EN,13,0)</f>
        <v>1.0642481802936385</v>
      </c>
      <c r="P128" s="208">
        <f>VLOOKUP($A124,$DA:$EN,12,0)</f>
        <v>2674</v>
      </c>
      <c r="Q128" s="209">
        <f>0.02*(VLOOKUP($A124,$DA:$EN,24,0)+VLOOKUP($A124,$DA:$EN,26,0))</f>
        <v>26042.372000000003</v>
      </c>
      <c r="R128" s="1125">
        <f>M128</f>
        <v>2E-3</v>
      </c>
      <c r="S128" s="211">
        <f>R128*Q128*P128*12</f>
        <v>1671295.2654720002</v>
      </c>
      <c r="T128" s="463">
        <f>VLOOKUP($A128,$DA:$EN,7,0)</f>
        <v>1.0345081802936387</v>
      </c>
      <c r="U128" s="208">
        <f>VLOOKUP($A124,$DA:$EN,6,0)</f>
        <v>1966</v>
      </c>
      <c r="V128" s="209">
        <f>0.02*(VLOOKUP($A124,$DA:$EN,24,0)+VLOOKUP($A124,$DA:$EN,26,0))</f>
        <v>26042.372000000003</v>
      </c>
      <c r="W128" s="1125">
        <f>R128</f>
        <v>2E-3</v>
      </c>
      <c r="X128" s="211">
        <f>W128*V128*U128*12</f>
        <v>1228783.2804480002</v>
      </c>
      <c r="Y128" s="495">
        <f>VLOOKUP($A128,$DA:$EN,10,0)</f>
        <v>1.0493781802936386</v>
      </c>
      <c r="Z128" s="208">
        <f>VLOOKUP($A124,$DA:$EN,9,0)</f>
        <v>2295</v>
      </c>
      <c r="AA128" s="209">
        <f>0.02*(VLOOKUP($A124,$DA:$EN,24,0)+VLOOKUP($A124,$DA:$EN,26,0))</f>
        <v>26042.372000000003</v>
      </c>
      <c r="AB128" s="1125">
        <f>W128</f>
        <v>2E-3</v>
      </c>
      <c r="AC128" s="210">
        <f>AB128*AA128*Z128*12</f>
        <v>1434413.8497600001</v>
      </c>
      <c r="AD128" s="502">
        <f>VLOOKUP($A128,$DA:$EN,13,0)</f>
        <v>1.0642481802936385</v>
      </c>
      <c r="AE128" s="208">
        <f>VLOOKUP($A124,$DA:$EN,12,0)</f>
        <v>2674</v>
      </c>
      <c r="AF128" s="209">
        <f>0.02*(VLOOKUP($A124,$DA:$EN,24,0)+VLOOKUP($A124,$DA:$EN,26,0))</f>
        <v>26042.372000000003</v>
      </c>
      <c r="AG128" s="1125">
        <f>AB128</f>
        <v>2E-3</v>
      </c>
      <c r="AH128" s="211">
        <f>AG128*AF128*AE128*12</f>
        <v>1671295.2654720002</v>
      </c>
      <c r="AI128" s="463">
        <f>VLOOKUP($A128,$DA:$EN,7,0)</f>
        <v>1.0345081802936387</v>
      </c>
      <c r="AJ128" s="208">
        <f>VLOOKUP($A124,$DA:$EN,6,0)</f>
        <v>1966</v>
      </c>
      <c r="AK128" s="209">
        <f>0.02*(VLOOKUP($A124,$DA:$EN,24,0)+VLOOKUP($A124,$DA:$EN,26,0))</f>
        <v>26042.372000000003</v>
      </c>
      <c r="AL128" s="1125">
        <f>AG128</f>
        <v>2E-3</v>
      </c>
      <c r="AM128" s="211">
        <f>AL128*AK128*AJ128*12</f>
        <v>1228783.2804480002</v>
      </c>
      <c r="AN128" s="495">
        <f>VLOOKUP($A128,$DA:$EN,10,0)</f>
        <v>1.0493781802936386</v>
      </c>
      <c r="AO128" s="208">
        <f>VLOOKUP($A124,$DA:$EN,9,0)</f>
        <v>2295</v>
      </c>
      <c r="AP128" s="209">
        <f>0.02*(VLOOKUP($A124,$DA:$EN,24,0)+VLOOKUP($A124,$DA:$EN,26,0))</f>
        <v>26042.372000000003</v>
      </c>
      <c r="AQ128" s="1125">
        <f>AL128</f>
        <v>2E-3</v>
      </c>
      <c r="AR128" s="210">
        <f>AQ128*AP128*AO128*12</f>
        <v>1434413.8497600001</v>
      </c>
      <c r="AS128" s="502">
        <f>VLOOKUP($A128,$DA:$EN,13,0)</f>
        <v>1.0642481802936385</v>
      </c>
      <c r="AT128" s="208">
        <f>VLOOKUP($A124,$DA:$EN,12,0)</f>
        <v>2674</v>
      </c>
      <c r="AU128" s="209">
        <f>0.02*(VLOOKUP($A124,$DA:$EN,24,0)+VLOOKUP($A124,$DA:$EN,26,0))</f>
        <v>26042.372000000003</v>
      </c>
      <c r="AV128" s="1125">
        <f>AQ128</f>
        <v>2E-3</v>
      </c>
      <c r="AW128" s="211">
        <f>AV128*AU128*AT128*12</f>
        <v>1671295.2654720002</v>
      </c>
      <c r="AX128" s="463">
        <f>VLOOKUP($A128,$DA:$EN,7,0)</f>
        <v>1.0345081802936387</v>
      </c>
      <c r="AY128" s="208">
        <f>VLOOKUP($A124,$DA:$EN,6,0)</f>
        <v>1966</v>
      </c>
      <c r="AZ128" s="209">
        <f>0.02*(VLOOKUP($A124,$DA:$EN,24,0)+VLOOKUP($A124,$DA:$EN,26,0))</f>
        <v>26042.372000000003</v>
      </c>
      <c r="BA128" s="1125">
        <f>AV128</f>
        <v>2E-3</v>
      </c>
      <c r="BB128" s="210">
        <f>BA128*AZ128*AY128*12</f>
        <v>1228783.2804480002</v>
      </c>
      <c r="BC128" s="502">
        <f>VLOOKUP($A128,$DA:$EN,10,0)</f>
        <v>1.0493781802936386</v>
      </c>
      <c r="BD128" s="208">
        <f>VLOOKUP($A124,$DA:$EN,9,0)</f>
        <v>2295</v>
      </c>
      <c r="BE128" s="209">
        <f>0.02*(VLOOKUP($A124,$DA:$EN,24,0)+VLOOKUP($A124,$DA:$EN,26,0))</f>
        <v>26042.372000000003</v>
      </c>
      <c r="BF128" s="1125">
        <f>BA128</f>
        <v>2E-3</v>
      </c>
      <c r="BG128" s="210">
        <f>BF128*BE128*BD128*12</f>
        <v>1434413.8497600001</v>
      </c>
      <c r="BH128" s="502">
        <f>VLOOKUP($A128,$DA:$EN,13,0)</f>
        <v>1.0642481802936385</v>
      </c>
      <c r="BI128" s="208">
        <f>VLOOKUP($A124,$DA:$EN,12,0)</f>
        <v>2674</v>
      </c>
      <c r="BJ128" s="209">
        <f>0.02*(VLOOKUP($A124,$DA:$EN,24,0)+VLOOKUP($A124,$DA:$EN,26,0))</f>
        <v>26042.372000000003</v>
      </c>
      <c r="BK128" s="1125">
        <f>BF128</f>
        <v>2E-3</v>
      </c>
      <c r="BL128" s="211">
        <f>BK128*BJ128*BI128*12</f>
        <v>1671295.2654720002</v>
      </c>
      <c r="BM128" s="463">
        <f>VLOOKUP($A128,$DA:$EN,7,0)</f>
        <v>1.0345081802936387</v>
      </c>
      <c r="BN128" s="208">
        <f>VLOOKUP($A124,$DA:$EN,6,0)</f>
        <v>1966</v>
      </c>
      <c r="BO128" s="209">
        <f>0.02*(VLOOKUP($A124,$DA:$EN,24,0)+VLOOKUP($A124,$DA:$EN,26,0))</f>
        <v>26042.372000000003</v>
      </c>
      <c r="BP128" s="1125">
        <f>BK128</f>
        <v>2E-3</v>
      </c>
      <c r="BQ128" s="210">
        <f>BP128*BO128*BN128*12</f>
        <v>1228783.2804480002</v>
      </c>
      <c r="BR128" s="502">
        <f>VLOOKUP($A128,$DA:$EN,10,0)</f>
        <v>1.0493781802936386</v>
      </c>
      <c r="BS128" s="208">
        <f>VLOOKUP($A124,$DA:$EN,9,0)</f>
        <v>2295</v>
      </c>
      <c r="BT128" s="209">
        <f>0.02*(VLOOKUP($A124,$DA:$EN,24,0)+VLOOKUP($A124,$DA:$EN,26,0))</f>
        <v>26042.372000000003</v>
      </c>
      <c r="BU128" s="1125">
        <f>BP128</f>
        <v>2E-3</v>
      </c>
      <c r="BV128" s="210">
        <f>BU128*BT128*BS128*12</f>
        <v>1434413.8497600001</v>
      </c>
      <c r="BW128" s="502">
        <f>VLOOKUP($A128,$DA:$EN,13,0)</f>
        <v>1.0642481802936385</v>
      </c>
      <c r="BX128" s="208">
        <f>VLOOKUP($A124,$DA:$EN,12,0)</f>
        <v>2674</v>
      </c>
      <c r="BY128" s="209">
        <f>0.02*(VLOOKUP($A124,$DA:$EN,24,0)+VLOOKUP($A124,$DA:$EN,26,0))</f>
        <v>26042.372000000003</v>
      </c>
      <c r="BZ128" s="1125">
        <f>BU128</f>
        <v>2E-3</v>
      </c>
      <c r="CA128" s="211">
        <f>BZ128*BY128*BX128*12</f>
        <v>1671295.2654720002</v>
      </c>
      <c r="CB128" s="463">
        <f>VLOOKUP($A128,$DA:$EN,7,0)</f>
        <v>1.0345081802936387</v>
      </c>
      <c r="CC128" s="208">
        <f>VLOOKUP($A124,$DA:$EN,6,0)</f>
        <v>1966</v>
      </c>
      <c r="CD128" s="209">
        <f>0.02*(VLOOKUP($A124,$DA:$EN,24,0)+VLOOKUP($A124,$DA:$EN,26,0))</f>
        <v>26042.372000000003</v>
      </c>
      <c r="CE128" s="1125">
        <f>BZ128</f>
        <v>2E-3</v>
      </c>
      <c r="CF128" s="211">
        <f>CE128*CD128*CC128*12</f>
        <v>1228783.2804480002</v>
      </c>
      <c r="CG128" s="495">
        <f>VLOOKUP($A128,$DA:$EN,10,0)</f>
        <v>1.0493781802936386</v>
      </c>
      <c r="CH128" s="208">
        <f>VLOOKUP($A124,$DA:$EN,9,0)</f>
        <v>2295</v>
      </c>
      <c r="CI128" s="209">
        <f>0.02*(VLOOKUP($A124,$DA:$EN,24,0)+VLOOKUP($A124,$DA:$EN,26,0))</f>
        <v>26042.372000000003</v>
      </c>
      <c r="CJ128" s="1125">
        <f>CE128</f>
        <v>2E-3</v>
      </c>
      <c r="CK128" s="210">
        <f>CJ128*CI128*CH128*12</f>
        <v>1434413.8497600001</v>
      </c>
      <c r="CL128" s="502">
        <f>VLOOKUP($A128,$DA:$EN,13,0)</f>
        <v>1.0642481802936385</v>
      </c>
      <c r="CM128" s="208">
        <f>VLOOKUP($A124,$DA:$EN,12,0)</f>
        <v>2674</v>
      </c>
      <c r="CN128" s="209">
        <f>0.02*(VLOOKUP($A124,$DA:$EN,24,0)+VLOOKUP($A124,$DA:$EN,26,0))</f>
        <v>26042.372000000003</v>
      </c>
      <c r="CO128" s="1125">
        <f>CJ128</f>
        <v>2E-3</v>
      </c>
      <c r="CP128" s="211">
        <f>CO128*CN128*CM128*12</f>
        <v>1671295.2654720002</v>
      </c>
      <c r="CQ128" s="131"/>
      <c r="CR128" s="131"/>
      <c r="CS128" s="131"/>
      <c r="CT128" s="131"/>
      <c r="CU128" s="131"/>
      <c r="CV128" s="131"/>
      <c r="CW128" s="131"/>
      <c r="CX128" s="131"/>
      <c r="CY128" s="131"/>
      <c r="CZ128" s="131"/>
      <c r="DA128" s="1151"/>
      <c r="DB128" s="130"/>
      <c r="DC128" s="130"/>
      <c r="DD128" s="130"/>
      <c r="DE128" s="132"/>
      <c r="DF128" s="266"/>
      <c r="DG128" s="267"/>
      <c r="DH128" s="130"/>
      <c r="DI128" s="131"/>
      <c r="DJ128" s="132"/>
      <c r="DK128" s="132"/>
      <c r="DL128" s="132"/>
      <c r="DM128" s="132"/>
      <c r="DN128" s="132"/>
      <c r="DO128" s="132"/>
      <c r="DP128" s="132"/>
      <c r="DQ128" s="132"/>
      <c r="DR128" s="132"/>
      <c r="DS128" s="132"/>
      <c r="DT128" s="132"/>
      <c r="DU128" s="132"/>
      <c r="DV128" s="132"/>
      <c r="DW128" s="133"/>
      <c r="DX128" s="133"/>
      <c r="DY128" s="135"/>
      <c r="DZ128" s="133"/>
      <c r="EA128" s="136"/>
      <c r="EC128" s="131"/>
      <c r="EE128" s="136"/>
      <c r="EF128" s="136"/>
      <c r="EG128" s="136"/>
      <c r="EH128" s="136"/>
      <c r="EI128" s="136"/>
      <c r="EJ128" s="136"/>
      <c r="EK128" s="136"/>
      <c r="EL128" s="137"/>
      <c r="EM128" s="137"/>
      <c r="EN128" s="137"/>
    </row>
    <row r="129" spans="1:144" s="134" customFormat="1" ht="16.5" outlineLevel="1" thickBot="1" x14ac:dyDescent="0.3">
      <c r="A129" s="174">
        <f>A128</f>
        <v>2034</v>
      </c>
      <c r="B129" s="206" t="str">
        <f t="shared" si="47"/>
        <v>Pakalpojumu nodrošināšanai potenciālas vajadzības gadījumā</v>
      </c>
      <c r="C129" s="206" t="str">
        <f t="shared" si="47"/>
        <v>Tuvinieka ( ģimenes locekļu apdrošināšanas programma) - iespējams ilgtermiņa apdrošināšana ar uzkrājumu (izgudrots produkts)</v>
      </c>
      <c r="D129" s="207" t="str">
        <f t="shared" si="42"/>
        <v>Personas tuvinieka brīvprātīgā apdrošināšana</v>
      </c>
      <c r="E129" s="476">
        <f>VLOOKUP($A129,$DA:$EN,7,0)</f>
        <v>1.0345081802936387</v>
      </c>
      <c r="F129" s="477">
        <f>VLOOKUP($A124,$DA:$EN,5,0)</f>
        <v>2484</v>
      </c>
      <c r="G129" s="478">
        <f>G128/2</f>
        <v>13021.186000000002</v>
      </c>
      <c r="H129" s="471">
        <f>H119</f>
        <v>2E-3</v>
      </c>
      <c r="I129" s="479">
        <f>H129*G129*F129*12</f>
        <v>776271.02457600017</v>
      </c>
      <c r="J129" s="497">
        <f>VLOOKUP($A129,$DA:$EN,10,0)</f>
        <v>1.0493781802936386</v>
      </c>
      <c r="K129" s="469">
        <f>VLOOKUP($A124,$DA:$EN,8,0)</f>
        <v>2902</v>
      </c>
      <c r="L129" s="470">
        <f>L128/2</f>
        <v>13021.186000000002</v>
      </c>
      <c r="M129" s="471">
        <f>H129</f>
        <v>2E-3</v>
      </c>
      <c r="N129" s="479">
        <f>M129*L129*K129*12</f>
        <v>906899.56252800021</v>
      </c>
      <c r="O129" s="503">
        <f>VLOOKUP($A129,$DA:$EN,13,0)</f>
        <v>1.0642481802936385</v>
      </c>
      <c r="P129" s="469">
        <f>VLOOKUP($A124,$DA:$EN,11,0)</f>
        <v>3379</v>
      </c>
      <c r="Q129" s="470">
        <f>Q128/2</f>
        <v>13021.186000000002</v>
      </c>
      <c r="R129" s="471">
        <f>M129</f>
        <v>2E-3</v>
      </c>
      <c r="S129" s="472">
        <f>R129*Q129*P129*12</f>
        <v>1055966.0998560002</v>
      </c>
      <c r="T129" s="504">
        <f>VLOOKUP($A129,$DA:$EN,7,0)</f>
        <v>1.0345081802936387</v>
      </c>
      <c r="U129" s="469">
        <f>VLOOKUP($A124,$DA:$EN,5,0)</f>
        <v>2484</v>
      </c>
      <c r="V129" s="470">
        <f>V128/2</f>
        <v>13021.186000000002</v>
      </c>
      <c r="W129" s="471">
        <f>R129</f>
        <v>2E-3</v>
      </c>
      <c r="X129" s="472">
        <f>W129*V129*U129*12</f>
        <v>776271.02457600017</v>
      </c>
      <c r="Y129" s="505">
        <f>VLOOKUP($A129,$DA:$EN,10,0)</f>
        <v>1.0493781802936386</v>
      </c>
      <c r="Z129" s="469">
        <f>VLOOKUP($A124,$DA:$EN,8,0)</f>
        <v>2902</v>
      </c>
      <c r="AA129" s="470">
        <f>AA128/2</f>
        <v>13021.186000000002</v>
      </c>
      <c r="AB129" s="471">
        <f>W129</f>
        <v>2E-3</v>
      </c>
      <c r="AC129" s="479">
        <f>AB129*AA129*Z129*12</f>
        <v>906899.56252800021</v>
      </c>
      <c r="AD129" s="503">
        <f>VLOOKUP($A129,$DA:$EN,13,0)</f>
        <v>1.0642481802936385</v>
      </c>
      <c r="AE129" s="469">
        <f>VLOOKUP($A124,$DA:$EN,11,0)</f>
        <v>3379</v>
      </c>
      <c r="AF129" s="470">
        <f>AF128/2</f>
        <v>13021.186000000002</v>
      </c>
      <c r="AG129" s="471">
        <f>AB129</f>
        <v>2E-3</v>
      </c>
      <c r="AH129" s="472">
        <f>AG129*AF129*AE129*12</f>
        <v>1055966.0998560002</v>
      </c>
      <c r="AI129" s="504">
        <f>VLOOKUP($A129,$DA:$EN,7,0)</f>
        <v>1.0345081802936387</v>
      </c>
      <c r="AJ129" s="469">
        <f>VLOOKUP($A124,$DA:$EN,5,0)</f>
        <v>2484</v>
      </c>
      <c r="AK129" s="470">
        <f>AK128/2</f>
        <v>13021.186000000002</v>
      </c>
      <c r="AL129" s="471">
        <f>AG129</f>
        <v>2E-3</v>
      </c>
      <c r="AM129" s="472">
        <f>AL129*AK129*AJ129*12</f>
        <v>776271.02457600017</v>
      </c>
      <c r="AN129" s="495">
        <f>VLOOKUP($A129,$DA:$EN,10,0)</f>
        <v>1.0493781802936386</v>
      </c>
      <c r="AO129" s="208">
        <f>VLOOKUP($A124,$DA:$EN,8,0)</f>
        <v>2902</v>
      </c>
      <c r="AP129" s="209">
        <f>AP128/2</f>
        <v>13021.186000000002</v>
      </c>
      <c r="AQ129" s="471">
        <f>AL129</f>
        <v>2E-3</v>
      </c>
      <c r="AR129" s="479">
        <f>AQ129*AP129*AO129*12</f>
        <v>906899.56252800021</v>
      </c>
      <c r="AS129" s="503">
        <f>VLOOKUP($A129,$DA:$EN,13,0)</f>
        <v>1.0642481802936385</v>
      </c>
      <c r="AT129" s="469">
        <f>VLOOKUP($A124,$DA:$EN,11,0)</f>
        <v>3379</v>
      </c>
      <c r="AU129" s="470">
        <f>AU128/2</f>
        <v>13021.186000000002</v>
      </c>
      <c r="AV129" s="471">
        <f>AQ129</f>
        <v>2E-3</v>
      </c>
      <c r="AW129" s="472">
        <f>AV129*AU129*AT129*12</f>
        <v>1055966.0998560002</v>
      </c>
      <c r="AX129" s="463">
        <f>VLOOKUP($A129,$DA:$EN,7,0)</f>
        <v>1.0345081802936387</v>
      </c>
      <c r="AY129" s="208">
        <f>VLOOKUP($A124,$DA:$EN,5,0)</f>
        <v>2484</v>
      </c>
      <c r="AZ129" s="209">
        <f>AZ128/2</f>
        <v>13021.186000000002</v>
      </c>
      <c r="BA129" s="471">
        <f>AV129</f>
        <v>2E-3</v>
      </c>
      <c r="BB129" s="479">
        <f>BA129*AZ129*AY129*12</f>
        <v>776271.02457600017</v>
      </c>
      <c r="BC129" s="502">
        <f>VLOOKUP($A129,$DA:$EN,10,0)</f>
        <v>1.0493781802936386</v>
      </c>
      <c r="BD129" s="208">
        <f>VLOOKUP($A124,$DA:$EN,8,0)</f>
        <v>2902</v>
      </c>
      <c r="BE129" s="209">
        <f>BE128/2</f>
        <v>13021.186000000002</v>
      </c>
      <c r="BF129" s="471">
        <f>BA129</f>
        <v>2E-3</v>
      </c>
      <c r="BG129" s="479">
        <f>BF129*BE129*BD129*12</f>
        <v>906899.56252800021</v>
      </c>
      <c r="BH129" s="503">
        <f>VLOOKUP($A129,$DA:$EN,13,0)</f>
        <v>1.0642481802936385</v>
      </c>
      <c r="BI129" s="469">
        <f>VLOOKUP($A124,$DA:$EN,11,0)</f>
        <v>3379</v>
      </c>
      <c r="BJ129" s="470">
        <f>BJ128/2</f>
        <v>13021.186000000002</v>
      </c>
      <c r="BK129" s="471">
        <f>BF129</f>
        <v>2E-3</v>
      </c>
      <c r="BL129" s="472">
        <f>BK129*BJ129*BI129*12</f>
        <v>1055966.0998560002</v>
      </c>
      <c r="BM129" s="504">
        <f>VLOOKUP($A129,$DA:$EN,7,0)</f>
        <v>1.0345081802936387</v>
      </c>
      <c r="BN129" s="469">
        <f>VLOOKUP($A124,$DA:$EN,5,0)</f>
        <v>2484</v>
      </c>
      <c r="BO129" s="470">
        <f>BO128/2</f>
        <v>13021.186000000002</v>
      </c>
      <c r="BP129" s="471">
        <f>BK129</f>
        <v>2E-3</v>
      </c>
      <c r="BQ129" s="479">
        <f>BP129*BO129*BN129*12</f>
        <v>776271.02457600017</v>
      </c>
      <c r="BR129" s="503">
        <f>VLOOKUP($A129,$DA:$EN,10,0)</f>
        <v>1.0493781802936386</v>
      </c>
      <c r="BS129" s="469">
        <f>VLOOKUP($A124,$DA:$EN,8,0)</f>
        <v>2902</v>
      </c>
      <c r="BT129" s="470">
        <f>BT128/2</f>
        <v>13021.186000000002</v>
      </c>
      <c r="BU129" s="471">
        <f>BP129</f>
        <v>2E-3</v>
      </c>
      <c r="BV129" s="479">
        <f>BU129*BT129*BS129*12</f>
        <v>906899.56252800021</v>
      </c>
      <c r="BW129" s="503">
        <f>VLOOKUP($A129,$DA:$EN,13,0)</f>
        <v>1.0642481802936385</v>
      </c>
      <c r="BX129" s="469">
        <f>VLOOKUP($A124,$DA:$EN,11,0)</f>
        <v>3379</v>
      </c>
      <c r="BY129" s="470">
        <f>BY128/2</f>
        <v>13021.186000000002</v>
      </c>
      <c r="BZ129" s="471">
        <f>BU129</f>
        <v>2E-3</v>
      </c>
      <c r="CA129" s="472">
        <f>BZ129*BY129*BX129*12</f>
        <v>1055966.0998560002</v>
      </c>
      <c r="CB129" s="504">
        <f>VLOOKUP($A129,$DA:$EN,7,0)</f>
        <v>1.0345081802936387</v>
      </c>
      <c r="CC129" s="469">
        <f>VLOOKUP($A124,$DA:$EN,5,0)</f>
        <v>2484</v>
      </c>
      <c r="CD129" s="470">
        <f>CD128/2</f>
        <v>13021.186000000002</v>
      </c>
      <c r="CE129" s="471">
        <f>BZ129</f>
        <v>2E-3</v>
      </c>
      <c r="CF129" s="472">
        <f>CE129*CD129*CC129*12</f>
        <v>776271.02457600017</v>
      </c>
      <c r="CG129" s="505">
        <f>VLOOKUP($A129,$DA:$EN,10,0)</f>
        <v>1.0493781802936386</v>
      </c>
      <c r="CH129" s="469">
        <f>VLOOKUP($A124,$DA:$EN,8,0)</f>
        <v>2902</v>
      </c>
      <c r="CI129" s="470">
        <f>CI128/2</f>
        <v>13021.186000000002</v>
      </c>
      <c r="CJ129" s="471">
        <f>CE129</f>
        <v>2E-3</v>
      </c>
      <c r="CK129" s="479">
        <f>CJ129*CI129*CH129*12</f>
        <v>906899.56252800021</v>
      </c>
      <c r="CL129" s="503">
        <f>VLOOKUP($A129,$DA:$EN,13,0)</f>
        <v>1.0642481802936385</v>
      </c>
      <c r="CM129" s="469">
        <f>VLOOKUP($A124,$DA:$EN,11,0)</f>
        <v>3379</v>
      </c>
      <c r="CN129" s="470">
        <f>CN128/2</f>
        <v>13021.186000000002</v>
      </c>
      <c r="CO129" s="471">
        <f>CJ129</f>
        <v>2E-3</v>
      </c>
      <c r="CP129" s="472">
        <f>CO129*CN129*CM129*12</f>
        <v>1055966.0998560002</v>
      </c>
      <c r="CQ129" s="131"/>
      <c r="CR129" s="131"/>
      <c r="CS129" s="131"/>
      <c r="CT129" s="131"/>
      <c r="CU129" s="131"/>
      <c r="CV129" s="131"/>
      <c r="CW129" s="131"/>
      <c r="CX129" s="131"/>
      <c r="CY129" s="131"/>
      <c r="CZ129" s="131"/>
      <c r="DA129" s="1151"/>
      <c r="DB129" s="130"/>
      <c r="DC129" s="130"/>
      <c r="DD129" s="130"/>
      <c r="DE129" s="132"/>
      <c r="DF129" s="266"/>
      <c r="DG129" s="267"/>
      <c r="DH129" s="130"/>
      <c r="DI129" s="131"/>
      <c r="DJ129" s="132"/>
      <c r="DK129" s="132"/>
      <c r="DL129" s="132"/>
      <c r="DM129" s="132"/>
      <c r="DN129" s="132"/>
      <c r="DO129" s="132"/>
      <c r="DP129" s="132"/>
      <c r="DQ129" s="132"/>
      <c r="DR129" s="132"/>
      <c r="DS129" s="132"/>
      <c r="DT129" s="132"/>
      <c r="DU129" s="132"/>
      <c r="DV129" s="132"/>
      <c r="DW129" s="133"/>
      <c r="DX129" s="133"/>
      <c r="DY129" s="135"/>
      <c r="DZ129" s="133"/>
      <c r="EA129" s="136"/>
      <c r="EC129" s="131"/>
      <c r="EE129" s="136"/>
      <c r="EF129" s="136"/>
      <c r="EG129" s="136"/>
      <c r="EH129" s="136"/>
      <c r="EI129" s="136"/>
      <c r="EJ129" s="136"/>
      <c r="EK129" s="136"/>
      <c r="EL129" s="137"/>
      <c r="EM129" s="137"/>
      <c r="EN129" s="137"/>
    </row>
    <row r="130" spans="1:144" s="134" customFormat="1" ht="18.75" x14ac:dyDescent="0.25">
      <c r="A130" s="164">
        <f>A120+1</f>
        <v>2035</v>
      </c>
      <c r="B130" s="165"/>
      <c r="C130" s="166"/>
      <c r="D130" s="166" t="str">
        <f t="shared" si="42"/>
        <v>KOPĒJIE IEŅĒMUMI</v>
      </c>
      <c r="E130" s="473"/>
      <c r="F130" s="166"/>
      <c r="G130" s="474"/>
      <c r="H130" s="475"/>
      <c r="I130" s="490">
        <f>IF($D$5=$EL$8,VLOOKUP($A130,$DA:$EL,38,0),IF($D$5=$EM$8,VLOOKUP($A130,$DA:$EM,39,0),VLOOKUP($A130,$DA:$EN,40,0)))</f>
        <v>504506651.47597456</v>
      </c>
      <c r="J130" s="473"/>
      <c r="K130" s="166"/>
      <c r="L130" s="474"/>
      <c r="M130" s="475"/>
      <c r="N130" s="490">
        <f>IF($D$5=$EL$8,VLOOKUP($A130,$DA:$EL,38,0),IF($D$5=$EM$8,VLOOKUP($A130,$DA:$EM,39,0),VLOOKUP($A130,$DA:$EN,40,0)))</f>
        <v>504506651.47597456</v>
      </c>
      <c r="O130" s="473"/>
      <c r="P130" s="166"/>
      <c r="Q130" s="474"/>
      <c r="R130" s="475"/>
      <c r="S130" s="490">
        <f>IF($D$5=$EL$8,VLOOKUP($A130,$DA:$EL,38,0),IF($D$5=$EM$8,VLOOKUP($A130,$DA:$EM,39,0),VLOOKUP($A130,$DA:$EN,40,0)))</f>
        <v>504506651.47597456</v>
      </c>
      <c r="T130" s="473"/>
      <c r="U130" s="166"/>
      <c r="V130" s="474"/>
      <c r="W130" s="475"/>
      <c r="X130" s="490">
        <f>IF($D$5=$EL$8,VLOOKUP($A130,$DA:$EL,38,0),IF($D$5=$EM$8,VLOOKUP($A130,$DA:$EM,39,0),VLOOKUP($A130,$DA:$EN,40,0)))</f>
        <v>504506651.47597456</v>
      </c>
      <c r="Y130" s="473"/>
      <c r="Z130" s="166"/>
      <c r="AA130" s="474"/>
      <c r="AB130" s="475"/>
      <c r="AC130" s="490">
        <f>IF($D$5=$EL$8,VLOOKUP($A130,$DA:$EL,38,0),IF($D$5=$EM$8,VLOOKUP($A130,$DA:$EM,39,0),VLOOKUP($A130,$DA:$EN,40,0)))</f>
        <v>504506651.47597456</v>
      </c>
      <c r="AD130" s="473"/>
      <c r="AE130" s="166"/>
      <c r="AF130" s="474"/>
      <c r="AG130" s="475"/>
      <c r="AH130" s="490">
        <f>IF($D$5=$EL$8,VLOOKUP($A130,$DA:$EL,38,0),IF($D$5=$EM$8,VLOOKUP($A130,$DA:$EM,39,0),VLOOKUP($A130,$DA:$EN,40,0)))</f>
        <v>504506651.47597456</v>
      </c>
      <c r="AI130" s="473"/>
      <c r="AJ130" s="166"/>
      <c r="AK130" s="474"/>
      <c r="AL130" s="475"/>
      <c r="AM130" s="490">
        <f>IF($D$5=$EL$8,VLOOKUP($A130,$DA:$EL,38,0),IF($D$5=$EM$8,VLOOKUP($A130,$DA:$EM,39,0),VLOOKUP($A130,$DA:$EN,40,0)))</f>
        <v>504506651.47597456</v>
      </c>
      <c r="AN130" s="508"/>
      <c r="AO130" s="168"/>
      <c r="AP130" s="169"/>
      <c r="AQ130" s="170"/>
      <c r="AR130" s="490">
        <f>IF($D$5=$EL$8,VLOOKUP($A130,$DA:$EL,38,0),IF($D$5=$EM$8,VLOOKUP($A130,$DA:$EM,39,0),VLOOKUP($A130,$DA:$EN,40,0)))</f>
        <v>504506651.47597456</v>
      </c>
      <c r="AS130" s="473"/>
      <c r="AT130" s="166"/>
      <c r="AU130" s="474"/>
      <c r="AV130" s="475"/>
      <c r="AW130" s="490">
        <f>IF($D$5=$EL$8,VLOOKUP($A130,$DA:$EL,38,0),IF($D$5=$EM$8,VLOOKUP($A130,$DA:$EM,39,0),VLOOKUP($A130,$DA:$EN,40,0)))</f>
        <v>504506651.47597456</v>
      </c>
      <c r="AX130" s="167"/>
      <c r="AY130" s="168"/>
      <c r="AZ130" s="169"/>
      <c r="BA130" s="170"/>
      <c r="BB130" s="490">
        <f>IF($D$5=$EL$8,VLOOKUP($A130,$DA:$EL,38,0),IF($D$5=$EM$8,VLOOKUP($A130,$DA:$EM,39,0),VLOOKUP($A130,$DA:$EN,40,0)))</f>
        <v>504506651.47597456</v>
      </c>
      <c r="BC130" s="169"/>
      <c r="BD130" s="168"/>
      <c r="BE130" s="169"/>
      <c r="BF130" s="170"/>
      <c r="BG130" s="490">
        <f>IF($D$5=$EL$8,VLOOKUP($A130,$DA:$EL,38,0),IF($D$5=$EM$8,VLOOKUP($A130,$DA:$EM,39,0),VLOOKUP($A130,$DA:$EN,40,0)))</f>
        <v>504506651.47597456</v>
      </c>
      <c r="BH130" s="473"/>
      <c r="BI130" s="166"/>
      <c r="BJ130" s="474"/>
      <c r="BK130" s="475"/>
      <c r="BL130" s="490">
        <f>IF($D$5=$EL$8,VLOOKUP($A130,$DA:$EL,38,0),IF($D$5=$EM$8,VLOOKUP($A130,$DA:$EM,39,0),VLOOKUP($A130,$DA:$EN,40,0)))</f>
        <v>504506651.47597456</v>
      </c>
      <c r="BM130" s="473"/>
      <c r="BN130" s="166"/>
      <c r="BO130" s="474"/>
      <c r="BP130" s="475"/>
      <c r="BQ130" s="490">
        <f>IF($D$5=$EL$8,VLOOKUP($A130,$DA:$EL,38,0),IF($D$5=$EM$8,VLOOKUP($A130,$DA:$EM,39,0),VLOOKUP($A130,$DA:$EN,40,0)))</f>
        <v>504506651.47597456</v>
      </c>
      <c r="BR130" s="473"/>
      <c r="BS130" s="166"/>
      <c r="BT130" s="474"/>
      <c r="BU130" s="475"/>
      <c r="BV130" s="490">
        <f>IF($D$5=$EL$8,VLOOKUP($A130,$DA:$EL,38,0),IF($D$5=$EM$8,VLOOKUP($A130,$DA:$EM,39,0),VLOOKUP($A130,$DA:$EN,40,0)))</f>
        <v>504506651.47597456</v>
      </c>
      <c r="BW130" s="473"/>
      <c r="BX130" s="166"/>
      <c r="BY130" s="474"/>
      <c r="BZ130" s="475"/>
      <c r="CA130" s="490">
        <f>IF($D$5=$EL$8,VLOOKUP($A130,$DA:$EL,38,0),IF($D$5=$EM$8,VLOOKUP($A130,$DA:$EM,39,0),VLOOKUP($A130,$DA:$EN,40,0)))</f>
        <v>504506651.47597456</v>
      </c>
      <c r="CB130" s="473"/>
      <c r="CC130" s="166"/>
      <c r="CD130" s="474"/>
      <c r="CE130" s="475"/>
      <c r="CF130" s="484">
        <f>IF($D$5=$EL$8,VLOOKUP($A130,$DA:$EL,38,0),IF($D$5=$EM$8,VLOOKUP($A130,$DA:$EM,39,0),VLOOKUP($A130,$DA:$EN,40,0)))+CF137</f>
        <v>509264890.18597901</v>
      </c>
      <c r="CG130" s="473"/>
      <c r="CH130" s="166"/>
      <c r="CI130" s="474"/>
      <c r="CJ130" s="475"/>
      <c r="CK130" s="484">
        <f>IF($D$5=$EL$8,VLOOKUP($A130,$DA:$EL,38,0),IF($D$5=$EM$8,VLOOKUP($A130,$DA:$EM,39,0),VLOOKUP($A130,$DA:$EN,40,0)))+CK137</f>
        <v>509264890.18597901</v>
      </c>
      <c r="CL130" s="473"/>
      <c r="CM130" s="166"/>
      <c r="CN130" s="474"/>
      <c r="CO130" s="475"/>
      <c r="CP130" s="484">
        <f>IF($D$5=$EL$8,VLOOKUP($A130,$DA:$EL,38,0),IF($D$5=$EM$8,VLOOKUP($A130,$DA:$EM,39,0),VLOOKUP($A130,$DA:$EN,40,0)))+CP137</f>
        <v>509264890.18597901</v>
      </c>
      <c r="CQ130" s="131"/>
      <c r="CR130" s="131"/>
      <c r="CS130" s="131"/>
      <c r="CT130" s="131"/>
      <c r="CU130" s="131"/>
      <c r="CV130" s="131"/>
      <c r="CW130" s="131"/>
      <c r="CX130" s="131"/>
      <c r="CY130" s="131"/>
      <c r="CZ130" s="131"/>
      <c r="DA130" s="1151"/>
      <c r="DB130" s="130"/>
      <c r="DC130" s="130"/>
      <c r="DD130" s="130"/>
      <c r="DE130" s="132"/>
      <c r="DF130" s="266"/>
      <c r="DG130" s="267"/>
      <c r="DH130" s="130"/>
      <c r="DI130" s="131"/>
      <c r="DJ130" s="132"/>
      <c r="DK130" s="132"/>
      <c r="DL130" s="132"/>
      <c r="DM130" s="132"/>
      <c r="DN130" s="132"/>
      <c r="DO130" s="132"/>
      <c r="DP130" s="132"/>
      <c r="DQ130" s="132"/>
      <c r="DR130" s="132"/>
      <c r="DS130" s="132"/>
      <c r="DT130" s="132"/>
      <c r="DU130" s="132"/>
      <c r="DV130" s="132"/>
      <c r="DW130" s="133"/>
      <c r="DX130" s="133"/>
      <c r="DY130" s="135"/>
      <c r="DZ130" s="133"/>
      <c r="EA130" s="136"/>
      <c r="EC130" s="131"/>
      <c r="EE130" s="136"/>
      <c r="EF130" s="136"/>
      <c r="EG130" s="136"/>
      <c r="EH130" s="136"/>
      <c r="EI130" s="136"/>
      <c r="EJ130" s="136"/>
      <c r="EK130" s="136"/>
      <c r="EL130" s="137"/>
      <c r="EM130" s="137"/>
      <c r="EN130" s="137"/>
    </row>
    <row r="131" spans="1:144" s="134" customFormat="1" outlineLevel="1" x14ac:dyDescent="0.25">
      <c r="A131" s="174">
        <f>A130</f>
        <v>2035</v>
      </c>
      <c r="B131" s="175" t="str">
        <f t="shared" ref="B131:C139" si="48">B121</f>
        <v>Finansējums valsts sociāli neaizsargātām iedzīvotāju kategorijām</v>
      </c>
      <c r="C131" s="175" t="str">
        <f t="shared" si="48"/>
        <v>no VID administrētās Valsts pamatbudžeta daļas</v>
      </c>
      <c r="D131" s="176" t="str">
        <f t="shared" si="42"/>
        <v>Valsts pamatbudžets</v>
      </c>
      <c r="E131" s="461">
        <f>VLOOKUP($A131,$DA:$EN,14,0)</f>
        <v>1.0171566602206192</v>
      </c>
      <c r="F131" s="177">
        <f>F121*E131</f>
        <v>8763762418.544651</v>
      </c>
      <c r="G131" s="178">
        <v>1</v>
      </c>
      <c r="H131" s="488">
        <f>I131/F131</f>
        <v>2.8497934207643523E-2</v>
      </c>
      <c r="I131" s="491">
        <f>I130-I132-I133-I134-I135-I136-I137</f>
        <v>249749124.81510434</v>
      </c>
      <c r="J131" s="461">
        <f>VLOOKUP($A131,$DA:$EN,15,0)</f>
        <v>1.0250362202206191</v>
      </c>
      <c r="K131" s="177">
        <f>K121*J131</f>
        <v>9588434273.1232147</v>
      </c>
      <c r="L131" s="178">
        <v>1</v>
      </c>
      <c r="M131" s="488">
        <f>N131/K131</f>
        <v>2.3544573062123809E-2</v>
      </c>
      <c r="N131" s="491">
        <f>N130-N132-N133-N134-N135-N136-N137</f>
        <v>225755591.29492152</v>
      </c>
      <c r="O131" s="461">
        <f>VLOOKUP($A131,$DA:$EN,16,0)</f>
        <v>1.0329157802206193</v>
      </c>
      <c r="P131" s="177">
        <f>P121*O131</f>
        <v>10482952950.879732</v>
      </c>
      <c r="Q131" s="178">
        <v>1</v>
      </c>
      <c r="R131" s="488">
        <f>S131/P131</f>
        <v>1.8858389643771845E-2</v>
      </c>
      <c r="S131" s="491">
        <f>S130-S132-S133-S134-S135-S136-S137</f>
        <v>197691611.36501783</v>
      </c>
      <c r="T131" s="461">
        <f>VLOOKUP($A131,$DA:$EN,14,0)</f>
        <v>1.0171566602206192</v>
      </c>
      <c r="U131" s="177">
        <f>U121*T131</f>
        <v>8763762418.544651</v>
      </c>
      <c r="V131" s="178">
        <v>1</v>
      </c>
      <c r="W131" s="480">
        <f>X131/U131</f>
        <v>1.8231848441362875E-2</v>
      </c>
      <c r="X131" s="485">
        <f>X121/X120*X130</f>
        <v>159779588.19101784</v>
      </c>
      <c r="Y131" s="461">
        <f>VLOOKUP($A131,$DA:$EN,15,0)</f>
        <v>1.0250362202206191</v>
      </c>
      <c r="Z131" s="177">
        <f>Z121*Y131</f>
        <v>9588434273.1232147</v>
      </c>
      <c r="AA131" s="178">
        <v>1</v>
      </c>
      <c r="AB131" s="480">
        <f>AC131/Z131</f>
        <v>1.6663783016053701E-2</v>
      </c>
      <c r="AC131" s="485">
        <f>AC121/AC120*AC130</f>
        <v>159779588.19101784</v>
      </c>
      <c r="AD131" s="461">
        <f>VLOOKUP($A131,$DA:$EN,16,0)</f>
        <v>1.0329157802206193</v>
      </c>
      <c r="AE131" s="177">
        <f>AE121*AD131</f>
        <v>10482952950.879732</v>
      </c>
      <c r="AF131" s="178">
        <v>1</v>
      </c>
      <c r="AG131" s="480">
        <f>AH131/AE131</f>
        <v>1.5241849213642526E-2</v>
      </c>
      <c r="AH131" s="485">
        <f>AH121/AH120*AH130</f>
        <v>159779588.19101784</v>
      </c>
      <c r="AI131" s="461">
        <f>VLOOKUP($A131,$DA:$EN,14,0)</f>
        <v>1.0171566602206192</v>
      </c>
      <c r="AJ131" s="177">
        <f>AJ121*AI131</f>
        <v>8763762418.544651</v>
      </c>
      <c r="AK131" s="178">
        <v>1</v>
      </c>
      <c r="AL131" s="480">
        <f>AM131/AJ131</f>
        <v>0</v>
      </c>
      <c r="AM131" s="485">
        <f>AM121*AI131</f>
        <v>0</v>
      </c>
      <c r="AN131" s="506">
        <f>VLOOKUP($A131,$DA:$EN,15,0)</f>
        <v>1.0250362202206191</v>
      </c>
      <c r="AO131" s="177">
        <f>AO121*AN131</f>
        <v>9588434273.1232147</v>
      </c>
      <c r="AP131" s="178">
        <v>1</v>
      </c>
      <c r="AQ131" s="480">
        <f>AR131/AO131</f>
        <v>0</v>
      </c>
      <c r="AR131" s="485">
        <f>AR121*AN131</f>
        <v>0</v>
      </c>
      <c r="AS131" s="461">
        <f>VLOOKUP($A131,$DA:$EN,16,0)</f>
        <v>1.0329157802206193</v>
      </c>
      <c r="AT131" s="177">
        <f>AT121*AS131</f>
        <v>10482952950.879732</v>
      </c>
      <c r="AU131" s="178">
        <v>1</v>
      </c>
      <c r="AV131" s="480">
        <f>AW131/AT131</f>
        <v>0</v>
      </c>
      <c r="AW131" s="485">
        <f>AW121*AS131</f>
        <v>0</v>
      </c>
      <c r="AX131" s="461">
        <f>VLOOKUP($A131,$DA:$EN,14,0)</f>
        <v>1.0171566602206192</v>
      </c>
      <c r="AY131" s="177">
        <f>AY121*AX131</f>
        <v>8763762418.544651</v>
      </c>
      <c r="AZ131" s="178">
        <v>1</v>
      </c>
      <c r="BA131" s="488">
        <f>BB131/AY131</f>
        <v>2.4834966815252438E-2</v>
      </c>
      <c r="BB131" s="491">
        <f>BB130-BB132-BB133-BB134-BB135-BB136-BB137</f>
        <v>217647748.84131286</v>
      </c>
      <c r="BC131" s="493">
        <f>VLOOKUP($A131,$DA:$EN,15,0)</f>
        <v>1.0250362202206191</v>
      </c>
      <c r="BD131" s="177">
        <f>BD121*BC131</f>
        <v>9588434273.1232147</v>
      </c>
      <c r="BE131" s="178">
        <v>1</v>
      </c>
      <c r="BF131" s="488">
        <f>BG131/BD131</f>
        <v>1.9520092486738909E-2</v>
      </c>
      <c r="BG131" s="491">
        <f>BG130-BG132-BG133-BG134-BG135-BG136-BG137</f>
        <v>187167123.81438231</v>
      </c>
      <c r="BH131" s="461">
        <f>VLOOKUP($A131,$DA:$EN,16,0)</f>
        <v>1.0329157802206193</v>
      </c>
      <c r="BI131" s="177">
        <f>BI121*BH131</f>
        <v>10482952950.879732</v>
      </c>
      <c r="BJ131" s="178">
        <v>1</v>
      </c>
      <c r="BK131" s="488">
        <f>BL131/BI131</f>
        <v>1.4445891169699262E-2</v>
      </c>
      <c r="BL131" s="491">
        <f>BL130-BL132-BL133-BL134-BL135-BL136-BL137</f>
        <v>151435597.46548635</v>
      </c>
      <c r="BM131" s="461">
        <f>VLOOKUP($A131,$DA:$EN,14,0)</f>
        <v>1.0171566602206192</v>
      </c>
      <c r="BN131" s="177">
        <f>BN121*BM131</f>
        <v>8763762418.544651</v>
      </c>
      <c r="BO131" s="178">
        <v>1</v>
      </c>
      <c r="BP131" s="488">
        <f>BQ131/BN131</f>
        <v>1.4366105828855792E-2</v>
      </c>
      <c r="BQ131" s="491">
        <f>(BQ130-BQ134-BQ135-BQ136-BQ137)/3</f>
        <v>125901138.36376165</v>
      </c>
      <c r="BR131" s="461">
        <f>VLOOKUP($A131,$DA:$EN,15,0)</f>
        <v>1.0250362202206191</v>
      </c>
      <c r="BS131" s="177">
        <f>BS121*BR131</f>
        <v>9588434273.1232147</v>
      </c>
      <c r="BT131" s="178">
        <v>1</v>
      </c>
      <c r="BU131" s="488">
        <f>BV131/BS131</f>
        <v>1.2296407369399397E-2</v>
      </c>
      <c r="BV131" s="491">
        <f>(BV130-BV134-BV135-BV136-BV137)/3</f>
        <v>117903293.85703404</v>
      </c>
      <c r="BW131" s="461">
        <f>VLOOKUP($A131,$DA:$EN,16,0)</f>
        <v>1.0329157802206193</v>
      </c>
      <c r="BX131" s="177">
        <f>BX121*BW131</f>
        <v>10482952950.879732</v>
      </c>
      <c r="BY131" s="178">
        <v>1</v>
      </c>
      <c r="BZ131" s="488">
        <f>CA131/BX131</f>
        <v>1.0354776405944859E-2</v>
      </c>
      <c r="CA131" s="491">
        <f>(CA130-CA134-CA135-CA136-CA137)/3</f>
        <v>108548633.88039948</v>
      </c>
      <c r="CB131" s="461">
        <f>VLOOKUP($A131,$DA:$EN,14,0)</f>
        <v>1.0171566602206192</v>
      </c>
      <c r="CC131" s="177">
        <f>CC121*CB131</f>
        <v>8763762418.544651</v>
      </c>
      <c r="CD131" s="178">
        <v>1</v>
      </c>
      <c r="CE131" s="480">
        <f>CF131/CC131</f>
        <v>9.9815807105414316E-3</v>
      </c>
      <c r="CF131" s="485">
        <f>CF121*CB131</f>
        <v>87476201.908713207</v>
      </c>
      <c r="CG131" s="461">
        <f>VLOOKUP($A131,$DA:$EN,15,0)</f>
        <v>1.0250362202206191</v>
      </c>
      <c r="CH131" s="177">
        <f>CH121*CG131</f>
        <v>9588434273.1232147</v>
      </c>
      <c r="CI131" s="178">
        <v>1</v>
      </c>
      <c r="CJ131" s="480">
        <f>CK131/CH131</f>
        <v>9.9815807105414264E-3</v>
      </c>
      <c r="CK131" s="485">
        <f>CK121*CG131</f>
        <v>95707730.58490099</v>
      </c>
      <c r="CL131" s="461">
        <f>VLOOKUP($A131,$DA:$EN,16,0)</f>
        <v>1.0329157802206193</v>
      </c>
      <c r="CM131" s="177">
        <f>CM121*CL131</f>
        <v>10482952950.879732</v>
      </c>
      <c r="CN131" s="178">
        <v>1</v>
      </c>
      <c r="CO131" s="480">
        <f>CP131/CM131</f>
        <v>9.9815807105414229E-3</v>
      </c>
      <c r="CP131" s="485">
        <f>CP121*CL131</f>
        <v>104636440.96401443</v>
      </c>
      <c r="CQ131" s="131"/>
      <c r="CR131" s="131"/>
      <c r="CS131" s="131"/>
      <c r="CT131" s="131"/>
      <c r="CU131" s="131"/>
      <c r="CV131" s="131"/>
      <c r="CW131" s="131"/>
      <c r="CX131" s="131"/>
      <c r="CY131" s="131"/>
      <c r="CZ131" s="131"/>
      <c r="DA131" s="1151"/>
      <c r="DB131" s="130"/>
      <c r="DC131" s="130"/>
      <c r="DD131" s="130"/>
      <c r="DE131" s="132"/>
      <c r="DF131" s="266"/>
      <c r="DG131" s="267"/>
      <c r="DH131" s="130"/>
      <c r="DI131" s="131"/>
      <c r="DJ131" s="132"/>
      <c r="DK131" s="132"/>
      <c r="DL131" s="132"/>
      <c r="DM131" s="132"/>
      <c r="DN131" s="132"/>
      <c r="DO131" s="132"/>
      <c r="DP131" s="132"/>
      <c r="DQ131" s="132"/>
      <c r="DR131" s="132"/>
      <c r="DS131" s="132"/>
      <c r="DT131" s="132"/>
      <c r="DU131" s="132"/>
      <c r="DV131" s="132"/>
      <c r="DW131" s="133"/>
      <c r="DX131" s="133"/>
      <c r="DY131" s="135"/>
      <c r="DZ131" s="133"/>
      <c r="EA131" s="136"/>
      <c r="EC131" s="131"/>
      <c r="EE131" s="136"/>
      <c r="EF131" s="136"/>
      <c r="EG131" s="136"/>
      <c r="EH131" s="136"/>
      <c r="EI131" s="136"/>
      <c r="EJ131" s="136"/>
      <c r="EK131" s="136"/>
      <c r="EL131" s="137"/>
      <c r="EM131" s="137"/>
      <c r="EN131" s="137"/>
    </row>
    <row r="132" spans="1:144" s="134" customFormat="1" ht="31.5" outlineLevel="1" x14ac:dyDescent="0.25">
      <c r="A132" s="174">
        <f>A131</f>
        <v>2035</v>
      </c>
      <c r="B132" s="175" t="str">
        <f t="shared" si="48"/>
        <v>Iedzīvotāju solidaritātes maksājums ISA sistēmas nodrošināšanai un pašvaldību trūcīgo personu finansējuma kompensēšanai</v>
      </c>
      <c r="C132" s="175" t="str">
        <f t="shared" si="48"/>
        <v>no VID administrētās Pašvaldības budžeta daļa</v>
      </c>
      <c r="D132" s="176" t="str">
        <f t="shared" si="42"/>
        <v>Pašvaldību budžets</v>
      </c>
      <c r="E132" s="461">
        <f>VLOOKUP($A132,$DA:$EN,17,0)</f>
        <v>1.0171566602206192</v>
      </c>
      <c r="F132" s="177">
        <f>F122*E132</f>
        <v>3100826716.0073414</v>
      </c>
      <c r="G132" s="178">
        <v>1</v>
      </c>
      <c r="H132" s="481">
        <f>I132/F132</f>
        <v>4.1264572965539967E-2</v>
      </c>
      <c r="I132" s="485">
        <f>I122/I120*I130</f>
        <v>127954290.27618062</v>
      </c>
      <c r="J132" s="461">
        <f>VLOOKUP($A132,$DA:$EN,18,0)</f>
        <v>1.0250362202206191</v>
      </c>
      <c r="K132" s="177">
        <f>K122*J132</f>
        <v>3392615150.7560296</v>
      </c>
      <c r="L132" s="178">
        <v>1</v>
      </c>
      <c r="M132" s="481">
        <f>N132/K132</f>
        <v>3.7715533472066985E-2</v>
      </c>
      <c r="N132" s="485">
        <f>N122/N120*N130</f>
        <v>127954290.27618062</v>
      </c>
      <c r="O132" s="461">
        <f>VLOOKUP($A132,$DA:$EN,19,0)</f>
        <v>1.0329157802206193</v>
      </c>
      <c r="P132" s="177">
        <f>P122*O132</f>
        <v>3709117045.8879147</v>
      </c>
      <c r="Q132" s="178">
        <v>1</v>
      </c>
      <c r="R132" s="481">
        <f>S132/P132</f>
        <v>3.4497237130339739E-2</v>
      </c>
      <c r="S132" s="485">
        <f>S122/S120*S130</f>
        <v>127954290.27618062</v>
      </c>
      <c r="T132" s="461">
        <f>VLOOKUP($A132,$DA:$EN,17,0)</f>
        <v>1.0171566602206192</v>
      </c>
      <c r="U132" s="177">
        <f>U122*T132</f>
        <v>3100826716.0073414</v>
      </c>
      <c r="V132" s="178">
        <v>1</v>
      </c>
      <c r="W132" s="481">
        <f>X132/U132</f>
        <v>4.1264572965539967E-2</v>
      </c>
      <c r="X132" s="485">
        <f>X122/X120*X130</f>
        <v>127954290.27618062</v>
      </c>
      <c r="Y132" s="461">
        <f>VLOOKUP($A132,$DA:$EN,18,0)</f>
        <v>1.0250362202206191</v>
      </c>
      <c r="Z132" s="177">
        <f>Z122*Y132</f>
        <v>3392615150.7560296</v>
      </c>
      <c r="AA132" s="178">
        <v>1</v>
      </c>
      <c r="AB132" s="481">
        <f>AC132/Z132</f>
        <v>3.7715533472066985E-2</v>
      </c>
      <c r="AC132" s="485">
        <f>AC122/AC120*AC130</f>
        <v>127954290.27618062</v>
      </c>
      <c r="AD132" s="461">
        <f>VLOOKUP($A132,$DA:$EN,19,0)</f>
        <v>1.0329157802206193</v>
      </c>
      <c r="AE132" s="177">
        <f>AE122*AD132</f>
        <v>3709117045.8879147</v>
      </c>
      <c r="AF132" s="178">
        <v>1</v>
      </c>
      <c r="AG132" s="481">
        <f>AH132/AE132</f>
        <v>3.4497237130339739E-2</v>
      </c>
      <c r="AH132" s="485">
        <f>AH122/AH120*AH130</f>
        <v>127954290.27618062</v>
      </c>
      <c r="AI132" s="461">
        <f>VLOOKUP($A132,$DA:$EN,17,0)</f>
        <v>1.0171566602206192</v>
      </c>
      <c r="AJ132" s="177">
        <f>AJ122*AI132</f>
        <v>3100826716.0073414</v>
      </c>
      <c r="AK132" s="178">
        <v>1</v>
      </c>
      <c r="AL132" s="481">
        <v>0</v>
      </c>
      <c r="AM132" s="485">
        <f>AI132*AJ132*AK132*AL132</f>
        <v>0</v>
      </c>
      <c r="AN132" s="506">
        <f>VLOOKUP($A132,$DA:$EN,18,0)</f>
        <v>1.0250362202206191</v>
      </c>
      <c r="AO132" s="177">
        <f>AO122*AN132</f>
        <v>3392615150.7560296</v>
      </c>
      <c r="AP132" s="178">
        <v>1</v>
      </c>
      <c r="AQ132" s="481">
        <v>0</v>
      </c>
      <c r="AR132" s="485">
        <f>AN132*AO132*AP132*AQ132</f>
        <v>0</v>
      </c>
      <c r="AS132" s="461">
        <f>VLOOKUP($A132,$DA:$EN,19,0)</f>
        <v>1.0329157802206193</v>
      </c>
      <c r="AT132" s="177">
        <f>AT122*AS132</f>
        <v>3709117045.8879147</v>
      </c>
      <c r="AU132" s="178">
        <v>1</v>
      </c>
      <c r="AV132" s="481">
        <v>0</v>
      </c>
      <c r="AW132" s="485">
        <f>AS132*AT132*AU132*AV132</f>
        <v>0</v>
      </c>
      <c r="AX132" s="461">
        <f>VLOOKUP($A132,$DA:$EN,17,0)</f>
        <v>1.0171566602206192</v>
      </c>
      <c r="AY132" s="177">
        <f>AY122*AX132</f>
        <v>3100826716.0073414</v>
      </c>
      <c r="AZ132" s="178">
        <v>1</v>
      </c>
      <c r="BA132" s="481">
        <f>BB132/AY132</f>
        <v>4.1264572965539967E-2</v>
      </c>
      <c r="BB132" s="485">
        <f>BB122/BB120*BB130</f>
        <v>127954290.27618062</v>
      </c>
      <c r="BC132" s="493">
        <f>VLOOKUP($A132,$DA:$EN,18,0)</f>
        <v>1.0250362202206191</v>
      </c>
      <c r="BD132" s="177">
        <f>BD122*BC132</f>
        <v>3392615150.7560296</v>
      </c>
      <c r="BE132" s="178">
        <v>1</v>
      </c>
      <c r="BF132" s="481">
        <f>BG132/BD132</f>
        <v>3.7715533472066985E-2</v>
      </c>
      <c r="BG132" s="485">
        <f>BG122/BG120*BG130</f>
        <v>127954290.27618062</v>
      </c>
      <c r="BH132" s="461">
        <f>VLOOKUP($A132,$DA:$EN,19,0)</f>
        <v>1.0329157802206193</v>
      </c>
      <c r="BI132" s="177">
        <f>BI122*BH132</f>
        <v>3709117045.8879147</v>
      </c>
      <c r="BJ132" s="178">
        <v>1</v>
      </c>
      <c r="BK132" s="481">
        <f>BL132/BI132</f>
        <v>3.4497237130339739E-2</v>
      </c>
      <c r="BL132" s="485">
        <f>BL122/BL120*BL130</f>
        <v>127954290.27618062</v>
      </c>
      <c r="BM132" s="461">
        <f>VLOOKUP($A132,$DA:$EN,17,0)</f>
        <v>1.0171566602206192</v>
      </c>
      <c r="BN132" s="177">
        <f>BN122*BM132</f>
        <v>3100826716.0073414</v>
      </c>
      <c r="BO132" s="178">
        <v>1</v>
      </c>
      <c r="BP132" s="488">
        <f>BQ132/BN132</f>
        <v>4.0602442475687048E-2</v>
      </c>
      <c r="BQ132" s="491">
        <f>(BQ130-BQ134-BQ135-BQ136-BQ137)/3</f>
        <v>125901138.36376165</v>
      </c>
      <c r="BR132" s="461">
        <f>VLOOKUP($A132,$DA:$EN,18,0)</f>
        <v>1.0250362202206191</v>
      </c>
      <c r="BS132" s="177">
        <f>BS122*BR132</f>
        <v>3392615150.7560296</v>
      </c>
      <c r="BT132" s="178">
        <v>1</v>
      </c>
      <c r="BU132" s="488">
        <f>BV132/BS132</f>
        <v>3.4752923222299413E-2</v>
      </c>
      <c r="BV132" s="491">
        <f>(BV130-BV134-BV135-BV136-BV137)/3</f>
        <v>117903293.85703404</v>
      </c>
      <c r="BW132" s="461">
        <f>VLOOKUP($A132,$DA:$EN,19,0)</f>
        <v>1.0329157802206193</v>
      </c>
      <c r="BX132" s="177">
        <f>BX122*BW132</f>
        <v>3709117045.8879147</v>
      </c>
      <c r="BY132" s="178">
        <v>1</v>
      </c>
      <c r="BZ132" s="488">
        <f>CA132/BX132</f>
        <v>2.9265356832225375E-2</v>
      </c>
      <c r="CA132" s="491">
        <f>(CA130-CA134-CA135-CA136-CA137)/3</f>
        <v>108548633.88039948</v>
      </c>
      <c r="CB132" s="461">
        <f>VLOOKUP($A132,$DA:$EN,17,0)</f>
        <v>1.0171566602206192</v>
      </c>
      <c r="CC132" s="177">
        <f>CC122*CB132</f>
        <v>3100826716.0073414</v>
      </c>
      <c r="CD132" s="178">
        <v>1</v>
      </c>
      <c r="CE132" s="481">
        <f>CF132/CC132</f>
        <v>2.4003102329355649E-2</v>
      </c>
      <c r="CF132" s="485">
        <f>CF122*CB132</f>
        <v>74429460.969924048</v>
      </c>
      <c r="CG132" s="461">
        <f>VLOOKUP($A132,$DA:$EN,18,0)</f>
        <v>1.0250362202206191</v>
      </c>
      <c r="CH132" s="177">
        <f>CH122*CG132</f>
        <v>3392615150.7560296</v>
      </c>
      <c r="CI132" s="178">
        <v>1</v>
      </c>
      <c r="CJ132" s="481">
        <f>CK132/CH132</f>
        <v>2.4003102329355659E-2</v>
      </c>
      <c r="CK132" s="485">
        <f>CK122*CG132</f>
        <v>81433288.627719358</v>
      </c>
      <c r="CL132" s="461">
        <f>VLOOKUP($A132,$DA:$EN,19,0)</f>
        <v>1.0329157802206193</v>
      </c>
      <c r="CM132" s="177">
        <f>CM122*CL132</f>
        <v>3709117045.8879147</v>
      </c>
      <c r="CN132" s="178">
        <v>1</v>
      </c>
      <c r="CO132" s="481">
        <f>CP132/CM132</f>
        <v>2.4003102329355645E-2</v>
      </c>
      <c r="CP132" s="485">
        <f>CP122*CL132</f>
        <v>89030316.00400494</v>
      </c>
      <c r="CQ132" s="131"/>
      <c r="CR132" s="131"/>
      <c r="CS132" s="131"/>
      <c r="CT132" s="131"/>
      <c r="CU132" s="131"/>
      <c r="CV132" s="131"/>
      <c r="CW132" s="131"/>
      <c r="CX132" s="131"/>
      <c r="CY132" s="131"/>
      <c r="CZ132" s="131"/>
      <c r="DA132" s="1151"/>
      <c r="DB132" s="130"/>
      <c r="DC132" s="130"/>
      <c r="DD132" s="130"/>
      <c r="DE132" s="132"/>
      <c r="DF132" s="266"/>
      <c r="DG132" s="267"/>
      <c r="DH132" s="130"/>
      <c r="DI132" s="131"/>
      <c r="DJ132" s="132"/>
      <c r="DK132" s="132"/>
      <c r="DL132" s="132"/>
      <c r="DM132" s="132"/>
      <c r="DN132" s="132"/>
      <c r="DO132" s="132"/>
      <c r="DP132" s="132"/>
      <c r="DQ132" s="132"/>
      <c r="DR132" s="132"/>
      <c r="DS132" s="132"/>
      <c r="DT132" s="132"/>
      <c r="DU132" s="132"/>
      <c r="DV132" s="132"/>
      <c r="DW132" s="133"/>
      <c r="DX132" s="133"/>
      <c r="DY132" s="135"/>
      <c r="DZ132" s="133"/>
      <c r="EA132" s="136"/>
      <c r="EC132" s="131"/>
      <c r="EE132" s="136"/>
      <c r="EF132" s="136"/>
      <c r="EG132" s="136"/>
      <c r="EH132" s="136"/>
      <c r="EI132" s="136"/>
      <c r="EJ132" s="136"/>
      <c r="EK132" s="136"/>
      <c r="EL132" s="137"/>
      <c r="EM132" s="137"/>
      <c r="EN132" s="137"/>
    </row>
    <row r="133" spans="1:144" ht="31.5" outlineLevel="1" x14ac:dyDescent="0.25">
      <c r="A133" s="174">
        <f>A132</f>
        <v>2035</v>
      </c>
      <c r="B133" s="175">
        <f t="shared" si="48"/>
        <v>0</v>
      </c>
      <c r="C133" s="175">
        <f t="shared" si="48"/>
        <v>0</v>
      </c>
      <c r="D133" s="176" t="str">
        <f t="shared" si="42"/>
        <v>Valsts sociālās apdrošināšanas speciālais  budžets</v>
      </c>
      <c r="E133" s="461">
        <f>VLOOKUP($A133,$DA:$EN,20,0)</f>
        <v>1.0217830164685213</v>
      </c>
      <c r="F133" s="177">
        <f>F123*E133</f>
        <v>6283403708.3019896</v>
      </c>
      <c r="G133" s="178">
        <v>1</v>
      </c>
      <c r="H133" s="481">
        <v>0</v>
      </c>
      <c r="I133" s="485">
        <f>E133*F133*G133*H133</f>
        <v>0</v>
      </c>
      <c r="J133" s="461">
        <f>VLOOKUP($A133,$DA:$EN,21,0)</f>
        <v>1.0367715685641763</v>
      </c>
      <c r="K133" s="177">
        <f>K123*J133</f>
        <v>7443967147.7450619</v>
      </c>
      <c r="L133" s="178">
        <v>1</v>
      </c>
      <c r="M133" s="481">
        <v>0</v>
      </c>
      <c r="N133" s="485">
        <f>J133*K133*L133*M133</f>
        <v>0</v>
      </c>
      <c r="O133" s="461">
        <f>VLOOKUP($A133,$DA:$EN,22,0)</f>
        <v>1.051760120659831</v>
      </c>
      <c r="P133" s="177">
        <f>P123*O133</f>
        <v>8795924658.2789955</v>
      </c>
      <c r="Q133" s="178">
        <v>1</v>
      </c>
      <c r="R133" s="481">
        <v>0</v>
      </c>
      <c r="S133" s="485">
        <f>O133*P133*Q133*R133</f>
        <v>0</v>
      </c>
      <c r="T133" s="461">
        <f>VLOOKUP($A133,$DA:$EN,20,0)</f>
        <v>1.0217830164685213</v>
      </c>
      <c r="U133" s="177">
        <f>U123*T133</f>
        <v>6283403708.3019896</v>
      </c>
      <c r="V133" s="178">
        <v>1</v>
      </c>
      <c r="W133" s="481">
        <v>0</v>
      </c>
      <c r="X133" s="485">
        <f>T133*U133*V133*W133</f>
        <v>0</v>
      </c>
      <c r="Y133" s="461">
        <f>VLOOKUP($A133,$DA:$EN,21,0)</f>
        <v>1.0367715685641763</v>
      </c>
      <c r="Z133" s="177">
        <f>Z123*Y133</f>
        <v>7443967147.7450619</v>
      </c>
      <c r="AA133" s="178">
        <v>1</v>
      </c>
      <c r="AB133" s="481">
        <v>0</v>
      </c>
      <c r="AC133" s="485">
        <f>Y133*Z133*AA133*AB133</f>
        <v>0</v>
      </c>
      <c r="AD133" s="461">
        <f>VLOOKUP($A133,$DA:$EN,22,0)</f>
        <v>1.051760120659831</v>
      </c>
      <c r="AE133" s="177">
        <f>AE123*AD133</f>
        <v>8795924658.2789955</v>
      </c>
      <c r="AF133" s="178">
        <v>1</v>
      </c>
      <c r="AG133" s="481">
        <v>0</v>
      </c>
      <c r="AH133" s="485">
        <f>AD133*AE133*AF133*AG133</f>
        <v>0</v>
      </c>
      <c r="AI133" s="461">
        <f>VLOOKUP($A133,$DA:$EN,20,0)</f>
        <v>1.0217830164685213</v>
      </c>
      <c r="AJ133" s="177">
        <f>AJ123*AI133</f>
        <v>6283403708.3019896</v>
      </c>
      <c r="AK133" s="178">
        <v>1</v>
      </c>
      <c r="AL133" s="481">
        <v>0</v>
      </c>
      <c r="AM133" s="485">
        <f>AI133*AJ133*AK133*AL133</f>
        <v>0</v>
      </c>
      <c r="AN133" s="506">
        <f>VLOOKUP($A133,$DA:$EN,21,0)</f>
        <v>1.0367715685641763</v>
      </c>
      <c r="AO133" s="177">
        <f>AO123*AN133</f>
        <v>7443967147.7450619</v>
      </c>
      <c r="AP133" s="178">
        <v>1</v>
      </c>
      <c r="AQ133" s="481">
        <v>0</v>
      </c>
      <c r="AR133" s="485">
        <f>AN133*AO133*AP133*AQ133</f>
        <v>0</v>
      </c>
      <c r="AS133" s="461">
        <f>VLOOKUP($A133,$DA:$EN,22,0)</f>
        <v>1.051760120659831</v>
      </c>
      <c r="AT133" s="177">
        <f>AT123*AS133</f>
        <v>8795924658.2789955</v>
      </c>
      <c r="AU133" s="178">
        <v>1</v>
      </c>
      <c r="AV133" s="481">
        <v>0</v>
      </c>
      <c r="AW133" s="485">
        <f>AS133*AT133*AU133*AV133</f>
        <v>0</v>
      </c>
      <c r="AX133" s="461">
        <f>VLOOKUP($A133,$DA:$EN,20,0)</f>
        <v>1.0217830164685213</v>
      </c>
      <c r="AY133" s="177">
        <f>AY123*AX133</f>
        <v>6283403708.3019896</v>
      </c>
      <c r="AZ133" s="178">
        <v>1</v>
      </c>
      <c r="BA133" s="488">
        <v>5.0000000000000001E-3</v>
      </c>
      <c r="BB133" s="491">
        <f>AX133*AY133*AZ133*BA133</f>
        <v>32101375.973791499</v>
      </c>
      <c r="BC133" s="493">
        <f>VLOOKUP($A133,$DA:$EN,21,0)</f>
        <v>1.0367715685641763</v>
      </c>
      <c r="BD133" s="177">
        <f>BD123*BC133</f>
        <v>7443967147.7450619</v>
      </c>
      <c r="BE133" s="178">
        <v>1</v>
      </c>
      <c r="BF133" s="488">
        <v>5.0000000000000001E-3</v>
      </c>
      <c r="BG133" s="491">
        <f>BC133*BD133*BE133*BF133</f>
        <v>38588467.480539225</v>
      </c>
      <c r="BH133" s="461">
        <f>VLOOKUP($A133,$DA:$EN,22,0)</f>
        <v>1.051760120659831</v>
      </c>
      <c r="BI133" s="177">
        <f>BI123*BH133</f>
        <v>8795924658.2789955</v>
      </c>
      <c r="BJ133" s="178">
        <v>1</v>
      </c>
      <c r="BK133" s="488">
        <v>5.0000000000000001E-3</v>
      </c>
      <c r="BL133" s="491">
        <f>BH133*BI133*BJ133*BK133</f>
        <v>46256013.899531499</v>
      </c>
      <c r="BM133" s="461">
        <f>VLOOKUP($A133,$DA:$EN,20,0)</f>
        <v>1.0217830164685213</v>
      </c>
      <c r="BN133" s="177">
        <f>BN123*BM133</f>
        <v>6283403708.3019896</v>
      </c>
      <c r="BO133" s="178">
        <v>1</v>
      </c>
      <c r="BP133" s="488">
        <f>BQ133/BN133</f>
        <v>2.0037092029820382E-2</v>
      </c>
      <c r="BQ133" s="491">
        <f>BQ130-BQ131-BQ132-BQ134-BQ135-BQ136-BQ137</f>
        <v>125901138.36376163</v>
      </c>
      <c r="BR133" s="461">
        <f>VLOOKUP($A133,$DA:$EN,21,0)</f>
        <v>1.0367715685641763</v>
      </c>
      <c r="BS133" s="177">
        <f>BS123*BR133</f>
        <v>7443967147.7450619</v>
      </c>
      <c r="BT133" s="178">
        <v>1</v>
      </c>
      <c r="BU133" s="488">
        <f>BV133/BS133</f>
        <v>1.5838771385866413E-2</v>
      </c>
      <c r="BV133" s="491">
        <f>BV130-BV131-BV132-BV134-BV135-BV136-BV137</f>
        <v>117903293.8570341</v>
      </c>
      <c r="BW133" s="461">
        <f>VLOOKUP($A133,$DA:$EN,22,0)</f>
        <v>1.051760120659831</v>
      </c>
      <c r="BX133" s="177">
        <f>BX123*BW133</f>
        <v>8795924658.2789955</v>
      </c>
      <c r="BY133" s="178">
        <v>1</v>
      </c>
      <c r="BZ133" s="488">
        <f>CA133/BX133</f>
        <v>1.2340787136941903E-2</v>
      </c>
      <c r="CA133" s="491">
        <f>CA130-CA131-CA132-CA134-CA135-CA136-CA137</f>
        <v>108548633.88039953</v>
      </c>
      <c r="CB133" s="461">
        <f>VLOOKUP($A133,$DA:$EN,20,0)</f>
        <v>1.0217830164685213</v>
      </c>
      <c r="CC133" s="177">
        <f>CC123*CB133</f>
        <v>6283403708.3019896</v>
      </c>
      <c r="CD133" s="178">
        <v>1</v>
      </c>
      <c r="CE133" s="481">
        <v>0</v>
      </c>
      <c r="CF133" s="485">
        <f>CB133*CC133*CD133*CE133</f>
        <v>0</v>
      </c>
      <c r="CG133" s="461">
        <f>VLOOKUP($A133,$DA:$EN,21,0)</f>
        <v>1.0367715685641763</v>
      </c>
      <c r="CH133" s="177">
        <f>CH123*CG133</f>
        <v>7443967147.7450619</v>
      </c>
      <c r="CI133" s="178">
        <v>1</v>
      </c>
      <c r="CJ133" s="481">
        <v>0</v>
      </c>
      <c r="CK133" s="485">
        <f>CG133*CH133*CI133*CJ133</f>
        <v>0</v>
      </c>
      <c r="CL133" s="461">
        <f>VLOOKUP($A133,$DA:$EN,22,0)</f>
        <v>1.051760120659831</v>
      </c>
      <c r="CM133" s="177">
        <f>CM123*CL133</f>
        <v>8795924658.2789955</v>
      </c>
      <c r="CN133" s="178">
        <v>1</v>
      </c>
      <c r="CO133" s="481">
        <v>0</v>
      </c>
      <c r="CP133" s="485">
        <f>CL133*CM133*CN133*CO133</f>
        <v>0</v>
      </c>
      <c r="DA133" s="1151"/>
      <c r="DB133" s="130"/>
      <c r="DC133" s="130"/>
      <c r="DD133" s="130"/>
      <c r="DF133" s="268"/>
      <c r="DG133" s="269"/>
      <c r="DH133" s="130"/>
      <c r="DI133" s="131"/>
      <c r="EC133" s="131"/>
    </row>
    <row r="134" spans="1:144" outlineLevel="1" x14ac:dyDescent="0.25">
      <c r="A134" s="174">
        <f>A133</f>
        <v>2035</v>
      </c>
      <c r="B134" s="175" t="str">
        <f t="shared" si="48"/>
        <v>Versija, lai "iedarbinātu"  potenciālo obligāto apdrošināšanu</v>
      </c>
      <c r="C134" s="175" t="str">
        <f t="shared" si="48"/>
        <v>Obligātās iemaksa (ieturējums no darba algas)</v>
      </c>
      <c r="D134" s="176" t="str">
        <f t="shared" si="42"/>
        <v>ISA obligātā apdrošināšana</v>
      </c>
      <c r="E134" s="461">
        <f>VLOOKUP($A134,$DA:$EN,7,0)</f>
        <v>1.0329935773473446</v>
      </c>
      <c r="F134" s="188">
        <f>VLOOKUP($A134,$DA:$EN,6,0)</f>
        <v>2031</v>
      </c>
      <c r="G134" s="189">
        <f>VLOOKUP($A134,$DA:$EN,24,0)</f>
        <v>755954</v>
      </c>
      <c r="H134" s="489">
        <v>0</v>
      </c>
      <c r="I134" s="485">
        <f>H134*G134*F134*12</f>
        <v>0</v>
      </c>
      <c r="J134" s="461">
        <f>VLOOKUP($A134,$DA:$EN,10,0)</f>
        <v>1.0481465773473446</v>
      </c>
      <c r="K134" s="188">
        <f>VLOOKUP($A134,$DA:$EN,9,0)</f>
        <v>2405</v>
      </c>
      <c r="L134" s="189">
        <f>VLOOKUP($A134,$DA:$EN,24,0)</f>
        <v>755954</v>
      </c>
      <c r="M134" s="489">
        <v>0</v>
      </c>
      <c r="N134" s="485">
        <f>M134*L134*K134*12</f>
        <v>0</v>
      </c>
      <c r="O134" s="461">
        <f>VLOOKUP($A134,$DA:$EN,13,0)</f>
        <v>1.0632995773473446</v>
      </c>
      <c r="P134" s="188">
        <f>VLOOKUP($A134,$DA:$EN,12,0)</f>
        <v>2843</v>
      </c>
      <c r="Q134" s="189">
        <f>VLOOKUP($A134,$DA:$EN,24,0)</f>
        <v>755954</v>
      </c>
      <c r="R134" s="489">
        <v>0</v>
      </c>
      <c r="S134" s="485">
        <f>R134*Q134*P134*12</f>
        <v>0</v>
      </c>
      <c r="T134" s="461">
        <f>VLOOKUP($A134,$DA:$EN,7,0)</f>
        <v>1.0329935773473446</v>
      </c>
      <c r="U134" s="188">
        <f>VLOOKUP($A134,$DA:$EN,6,0)</f>
        <v>2031</v>
      </c>
      <c r="V134" s="189">
        <f>VLOOKUP($A134,$DA:$EN,24,0)</f>
        <v>755954</v>
      </c>
      <c r="W134" s="496">
        <f>X134/(V134*U134*12)</f>
        <v>4.8832498442399992E-3</v>
      </c>
      <c r="X134" s="486">
        <f>X130-X131-X132-X133-X135-X136-X137</f>
        <v>89969536.624086469</v>
      </c>
      <c r="Y134" s="461">
        <f>VLOOKUP($A134,$DA:$EN,10,0)</f>
        <v>1.0481465773473446</v>
      </c>
      <c r="Z134" s="188">
        <f>VLOOKUP($A134,$DA:$EN,9,0)</f>
        <v>2405</v>
      </c>
      <c r="AA134" s="189">
        <f>VLOOKUP($A134,$DA:$EN,24,0)</f>
        <v>755954</v>
      </c>
      <c r="AB134" s="496">
        <f>AC134/(AA134*Z134*12)</f>
        <v>3.0240871714695017E-3</v>
      </c>
      <c r="AC134" s="486">
        <f>AC130-AC131-AC132-AC133-AC135-AC136-AC137</f>
        <v>65976003.103903666</v>
      </c>
      <c r="AD134" s="461">
        <f>VLOOKUP($A134,$DA:$EN,13,0)</f>
        <v>1.0632995773473446</v>
      </c>
      <c r="AE134" s="188">
        <f>VLOOKUP($A134,$DA:$EN,12,0)</f>
        <v>2843</v>
      </c>
      <c r="AF134" s="189">
        <f>VLOOKUP($A134,$DA:$EN,24,0)</f>
        <v>755954</v>
      </c>
      <c r="AG134" s="496">
        <f>AH134/(AF134*AE134*12)</f>
        <v>1.4700208210656335E-3</v>
      </c>
      <c r="AH134" s="486">
        <f>AH130-AH131-AH132-AH133-AH135-AH136-AH137</f>
        <v>37912023.173999965</v>
      </c>
      <c r="AI134" s="461">
        <f>VLOOKUP($A134,$DA:$EN,7,0)</f>
        <v>1.0329935773473446</v>
      </c>
      <c r="AJ134" s="188">
        <f>VLOOKUP($A134,$DA:$EN,6,0)</f>
        <v>2031</v>
      </c>
      <c r="AK134" s="189">
        <f>VLOOKUP($A134,$DA:$EN,24,0)</f>
        <v>755954</v>
      </c>
      <c r="AL134" s="496">
        <f>AM134/(AK134*AJ134*12)</f>
        <v>2.050049619150365E-2</v>
      </c>
      <c r="AM134" s="486">
        <f>AM130-AM131-AM132-AM133-AM135-AM136-AM137</f>
        <v>377703415.09128493</v>
      </c>
      <c r="AN134" s="506">
        <f>VLOOKUP($A134,$DA:$EN,10,0)</f>
        <v>1.0481465773473446</v>
      </c>
      <c r="AO134" s="188">
        <f>VLOOKUP($A134,$DA:$EN,9,0)</f>
        <v>2405</v>
      </c>
      <c r="AP134" s="189">
        <f>VLOOKUP($A134,$DA:$EN,24,0)</f>
        <v>755954</v>
      </c>
      <c r="AQ134" s="496">
        <f>AR134/(AP134*AO134*12)</f>
        <v>1.6212705604439347E-2</v>
      </c>
      <c r="AR134" s="486">
        <f>AR130-AR131-AR132-AR133-AR135-AR136-AR137</f>
        <v>353709881.57110214</v>
      </c>
      <c r="AS134" s="461">
        <f>VLOOKUP($A134,$DA:$EN,13,0)</f>
        <v>1.0632995773473446</v>
      </c>
      <c r="AT134" s="188">
        <f>VLOOKUP($A134,$DA:$EN,12,0)</f>
        <v>2843</v>
      </c>
      <c r="AU134" s="189">
        <f>VLOOKUP($A134,$DA:$EN,24,0)</f>
        <v>755954</v>
      </c>
      <c r="AV134" s="496">
        <f>AW134/(AU134*AT134*12)</f>
        <v>1.2626766277024999E-2</v>
      </c>
      <c r="AW134" s="486">
        <f>AW130-AW131-AW132-AW133-AW135-AW136-AW137</f>
        <v>325645901.64119846</v>
      </c>
      <c r="AX134" s="461">
        <f>VLOOKUP($A134,$DA:$EN,7,0)</f>
        <v>1.0329935773473446</v>
      </c>
      <c r="AY134" s="188">
        <f>VLOOKUP($A134,$DA:$EN,6,0)</f>
        <v>2031</v>
      </c>
      <c r="AZ134" s="189">
        <f>VLOOKUP($A134,$DA:$EN,24,0)</f>
        <v>755954</v>
      </c>
      <c r="BA134" s="489">
        <v>0</v>
      </c>
      <c r="BB134" s="485">
        <f>BA134*AZ134*AY134*12</f>
        <v>0</v>
      </c>
      <c r="BC134" s="493">
        <f>VLOOKUP($A134,$DA:$EN,10,0)</f>
        <v>1.0481465773473446</v>
      </c>
      <c r="BD134" s="188">
        <f>VLOOKUP($A134,$DA:$EN,9,0)</f>
        <v>2405</v>
      </c>
      <c r="BE134" s="189">
        <f>VLOOKUP($A134,$DA:$EN,24,0)</f>
        <v>755954</v>
      </c>
      <c r="BF134" s="489">
        <v>0</v>
      </c>
      <c r="BG134" s="485">
        <f>BF134*BE134*BD134*12</f>
        <v>0</v>
      </c>
      <c r="BH134" s="461">
        <f>VLOOKUP($A134,$DA:$EN,13,0)</f>
        <v>1.0632995773473446</v>
      </c>
      <c r="BI134" s="188">
        <f>VLOOKUP($A134,$DA:$EN,12,0)</f>
        <v>2843</v>
      </c>
      <c r="BJ134" s="189">
        <f>VLOOKUP($A134,$DA:$EN,24,0)</f>
        <v>755954</v>
      </c>
      <c r="BK134" s="489">
        <v>0</v>
      </c>
      <c r="BL134" s="485">
        <f>BK134*BJ134*BI134*12</f>
        <v>0</v>
      </c>
      <c r="BM134" s="461">
        <f>VLOOKUP($A134,$DA:$EN,7,0)</f>
        <v>1.0329935773473446</v>
      </c>
      <c r="BN134" s="188">
        <f>VLOOKUP($A134,$DA:$EN,6,0)</f>
        <v>2031</v>
      </c>
      <c r="BO134" s="189">
        <f>VLOOKUP($A134,$DA:$EN,24,0)</f>
        <v>755954</v>
      </c>
      <c r="BP134" s="489">
        <v>0</v>
      </c>
      <c r="BQ134" s="485">
        <f>BP134*BO134*BN134*12</f>
        <v>0</v>
      </c>
      <c r="BR134" s="461">
        <f>VLOOKUP($A134,$DA:$EN,10,0)</f>
        <v>1.0481465773473446</v>
      </c>
      <c r="BS134" s="188">
        <f>VLOOKUP($A134,$DA:$EN,9,0)</f>
        <v>2405</v>
      </c>
      <c r="BT134" s="189">
        <f>VLOOKUP($A134,$DA:$EN,24,0)</f>
        <v>755954</v>
      </c>
      <c r="BU134" s="489">
        <v>0</v>
      </c>
      <c r="BV134" s="485">
        <f>BU134*BT134*BS134*12</f>
        <v>0</v>
      </c>
      <c r="BW134" s="461">
        <f>VLOOKUP($A134,$DA:$EN,13,0)</f>
        <v>1.0632995773473446</v>
      </c>
      <c r="BX134" s="188">
        <f>VLOOKUP($A134,$DA:$EN,12,0)</f>
        <v>2843</v>
      </c>
      <c r="BY134" s="189">
        <f>VLOOKUP($A134,$DA:$EN,24,0)</f>
        <v>755954</v>
      </c>
      <c r="BZ134" s="489">
        <v>0</v>
      </c>
      <c r="CA134" s="485">
        <f>BZ134*BY134*BX134*12</f>
        <v>0</v>
      </c>
      <c r="CB134" s="461">
        <f>VLOOKUP($A134,$DA:$EN,7,0)</f>
        <v>1.0329935773473446</v>
      </c>
      <c r="CC134" s="188">
        <f>VLOOKUP($A134,$DA:$EN,6,0)</f>
        <v>2031</v>
      </c>
      <c r="CD134" s="189">
        <f>VLOOKUP($A134,$DA:$EN,24,0)</f>
        <v>755954</v>
      </c>
      <c r="CE134" s="482">
        <f>(CF134+CF137)/(CD134*CC134*12)</f>
        <v>1.1971052077541759E-2</v>
      </c>
      <c r="CF134" s="486">
        <f>CF130-CF131-CF132-CF133-CF135-CF136-CF137</f>
        <v>215797752.21264771</v>
      </c>
      <c r="CG134" s="461">
        <f>VLOOKUP($A134,$DA:$EN,10,0)</f>
        <v>1.0481465773473446</v>
      </c>
      <c r="CH134" s="188">
        <f>VLOOKUP($A134,$DA:$EN,9,0)</f>
        <v>2405</v>
      </c>
      <c r="CI134" s="189">
        <f>VLOOKUP($A134,$DA:$EN,24,0)</f>
        <v>755954</v>
      </c>
      <c r="CJ134" s="482">
        <f>(CK134+CK137)/(CI134*CH134*12)</f>
        <v>8.3113394928969013E-3</v>
      </c>
      <c r="CK134" s="486">
        <f>CK130-CK131-CK132-CK133-CK135-CK136-CK137</f>
        <v>176568862.35848182</v>
      </c>
      <c r="CL134" s="461">
        <f>VLOOKUP($A134,$DA:$EN,13,0)</f>
        <v>1.0632995773473446</v>
      </c>
      <c r="CM134" s="188">
        <f>VLOOKUP($A134,$DA:$EN,12,0)</f>
        <v>2843</v>
      </c>
      <c r="CN134" s="189">
        <f>VLOOKUP($A134,$DA:$EN,24,0)</f>
        <v>755954</v>
      </c>
      <c r="CO134" s="482">
        <f>(CP134+CP137)/(CN134*CM134*12)</f>
        <v>5.3019275618391174E-3</v>
      </c>
      <c r="CP134" s="486">
        <f>CP130-CP131-CP132-CP133-CP135-CP136-CP137</f>
        <v>131979144.67317909</v>
      </c>
      <c r="DA134" s="1151"/>
      <c r="DB134" s="130"/>
      <c r="DC134" s="130"/>
      <c r="DD134" s="130"/>
      <c r="DF134" s="267"/>
      <c r="DG134" s="267"/>
      <c r="DH134" s="130"/>
      <c r="DI134" s="131"/>
      <c r="EC134" s="131"/>
    </row>
    <row r="135" spans="1:144" s="134" customFormat="1" ht="31.5" outlineLevel="1" x14ac:dyDescent="0.25">
      <c r="A135" s="174">
        <f>A139</f>
        <v>2035</v>
      </c>
      <c r="B135" s="175" t="str">
        <f t="shared" si="48"/>
        <v>Pensijas daļa pakalpojuma finansēšanai - par aprūpi mājās</v>
      </c>
      <c r="C135" s="175" t="str">
        <f t="shared" si="48"/>
        <v>85% no piešķirtās vecuma pensijas apmēra</v>
      </c>
      <c r="D135" s="176" t="str">
        <f t="shared" si="42"/>
        <v>Klienta maksājums par ISA pakalpojumiem dzīves vietā</v>
      </c>
      <c r="E135" s="461">
        <f>VLOOKUP($A135,$DA:$EN,7,0)</f>
        <v>1.0329935773473446</v>
      </c>
      <c r="F135" s="195">
        <f>F125*E135</f>
        <v>324.3313788198945</v>
      </c>
      <c r="G135" s="189">
        <f>VLOOKUP($A135,$DA:$EN,31,0)</f>
        <v>16409</v>
      </c>
      <c r="H135" s="483">
        <v>0.85</v>
      </c>
      <c r="I135" s="485">
        <f>F135*G135*12</f>
        <v>63863443.140667789</v>
      </c>
      <c r="J135" s="461">
        <f>VLOOKUP($A135,$DA:$EN,10,0)</f>
        <v>1.0481465773473446</v>
      </c>
      <c r="K135" s="195">
        <f>K125*J135</f>
        <v>385.70091504966405</v>
      </c>
      <c r="L135" s="189">
        <f>VLOOKUP($A135,$DA:$EN,31,0)</f>
        <v>16409</v>
      </c>
      <c r="M135" s="483">
        <v>0.85</v>
      </c>
      <c r="N135" s="485">
        <f>K135*L135*12</f>
        <v>75947595.780599236</v>
      </c>
      <c r="O135" s="461">
        <f>VLOOKUP($A135,$DA:$EN,13,0)</f>
        <v>1.0632995773473446</v>
      </c>
      <c r="P135" s="195">
        <f>P125*O135</f>
        <v>457.48164845481313</v>
      </c>
      <c r="Q135" s="189">
        <f>VLOOKUP($A135,$DA:$EN,31,0)</f>
        <v>16409</v>
      </c>
      <c r="R135" s="483">
        <v>0.85</v>
      </c>
      <c r="S135" s="485">
        <f>P135*Q135*12</f>
        <v>90081796.433940351</v>
      </c>
      <c r="T135" s="461">
        <f>VLOOKUP($A135,$DA:$EN,7,0)</f>
        <v>1.0329935773473446</v>
      </c>
      <c r="U135" s="195">
        <f>U125*T135</f>
        <v>324.3313788198945</v>
      </c>
      <c r="V135" s="189">
        <f>VLOOKUP($A135,$DA:$EN,31,0)</f>
        <v>16409</v>
      </c>
      <c r="W135" s="483">
        <v>0.85</v>
      </c>
      <c r="X135" s="485">
        <f>U135*V135*12</f>
        <v>63863443.140667789</v>
      </c>
      <c r="Y135" s="461">
        <f>VLOOKUP($A135,$DA:$EN,10,0)</f>
        <v>1.0481465773473446</v>
      </c>
      <c r="Z135" s="195">
        <f>Z125*Y135</f>
        <v>385.70091504966405</v>
      </c>
      <c r="AA135" s="189">
        <f>VLOOKUP($A135,$DA:$EN,31,0)</f>
        <v>16409</v>
      </c>
      <c r="AB135" s="483">
        <v>0.85</v>
      </c>
      <c r="AC135" s="485">
        <f>Z135*AA135*12</f>
        <v>75947595.780599236</v>
      </c>
      <c r="AD135" s="461">
        <f>VLOOKUP($A135,$DA:$EN,13,0)</f>
        <v>1.0632995773473446</v>
      </c>
      <c r="AE135" s="195">
        <f>AE125*AD135</f>
        <v>457.48164845481313</v>
      </c>
      <c r="AF135" s="189">
        <f>VLOOKUP($A135,$DA:$EN,31,0)</f>
        <v>16409</v>
      </c>
      <c r="AG135" s="483">
        <v>0.85</v>
      </c>
      <c r="AH135" s="485">
        <f>AE135*AF135*12</f>
        <v>90081796.433940351</v>
      </c>
      <c r="AI135" s="461">
        <f>VLOOKUP($A135,$DA:$EN,7,0)</f>
        <v>1.0329935773473446</v>
      </c>
      <c r="AJ135" s="195">
        <f>AJ125*AI135</f>
        <v>324.3313788198945</v>
      </c>
      <c r="AK135" s="189">
        <f>VLOOKUP($A135,$DA:$EN,31,0)</f>
        <v>16409</v>
      </c>
      <c r="AL135" s="483">
        <v>0.85</v>
      </c>
      <c r="AM135" s="485">
        <f>AJ135*AK135*12</f>
        <v>63863443.140667789</v>
      </c>
      <c r="AN135" s="506">
        <f>VLOOKUP($A135,$DA:$EN,10,0)</f>
        <v>1.0481465773473446</v>
      </c>
      <c r="AO135" s="195">
        <f>AO125*AN135</f>
        <v>385.70091504966405</v>
      </c>
      <c r="AP135" s="189">
        <f>VLOOKUP($A135,$DA:$EN,31,0)</f>
        <v>16409</v>
      </c>
      <c r="AQ135" s="483">
        <v>0.85</v>
      </c>
      <c r="AR135" s="485">
        <f>AO135*AP135*12</f>
        <v>75947595.780599236</v>
      </c>
      <c r="AS135" s="461">
        <f>VLOOKUP($A135,$DA:$EN,13,0)</f>
        <v>1.0632995773473446</v>
      </c>
      <c r="AT135" s="195">
        <f>AT125*AS135</f>
        <v>457.48164845481313</v>
      </c>
      <c r="AU135" s="189">
        <f>VLOOKUP($A135,$DA:$EN,31,0)</f>
        <v>16409</v>
      </c>
      <c r="AV135" s="483">
        <v>0.85</v>
      </c>
      <c r="AW135" s="485">
        <f>AT135*AU135*12</f>
        <v>90081796.433940351</v>
      </c>
      <c r="AX135" s="461">
        <f>VLOOKUP($A135,$DA:$EN,7,0)</f>
        <v>1.0329935773473446</v>
      </c>
      <c r="AY135" s="195">
        <f>AY125*AX135</f>
        <v>324.3313788198945</v>
      </c>
      <c r="AZ135" s="189">
        <f>VLOOKUP($A135,$DA:$EN,31,0)</f>
        <v>16409</v>
      </c>
      <c r="BA135" s="483">
        <v>0.85</v>
      </c>
      <c r="BB135" s="485">
        <f>AY135*AZ135*12</f>
        <v>63863443.140667789</v>
      </c>
      <c r="BC135" s="493">
        <f>VLOOKUP($A135,$DA:$EN,10,0)</f>
        <v>1.0481465773473446</v>
      </c>
      <c r="BD135" s="195">
        <f>BD125*BC135</f>
        <v>385.70091504966405</v>
      </c>
      <c r="BE135" s="189">
        <f>VLOOKUP($A135,$DA:$EN,31,0)</f>
        <v>16409</v>
      </c>
      <c r="BF135" s="483">
        <v>0.85</v>
      </c>
      <c r="BG135" s="485">
        <f>BD135*BE135*12</f>
        <v>75947595.780599236</v>
      </c>
      <c r="BH135" s="461">
        <f>VLOOKUP($A135,$DA:$EN,13,0)</f>
        <v>1.0632995773473446</v>
      </c>
      <c r="BI135" s="195">
        <f>BI125*BH135</f>
        <v>457.48164845481313</v>
      </c>
      <c r="BJ135" s="189">
        <f>VLOOKUP($A135,$DA:$EN,31,0)</f>
        <v>16409</v>
      </c>
      <c r="BK135" s="483">
        <v>0.85</v>
      </c>
      <c r="BL135" s="485">
        <f>BI135*BJ135*12</f>
        <v>90081796.433940351</v>
      </c>
      <c r="BM135" s="461">
        <f>VLOOKUP($A135,$DA:$EN,7,0)</f>
        <v>1.0329935773473446</v>
      </c>
      <c r="BN135" s="195">
        <f>BN125*BM135</f>
        <v>324.3313788198945</v>
      </c>
      <c r="BO135" s="189">
        <f>VLOOKUP($A135,$DA:$EN,31,0)</f>
        <v>16409</v>
      </c>
      <c r="BP135" s="483">
        <v>0.85</v>
      </c>
      <c r="BQ135" s="485">
        <f>BN135*BO135*12</f>
        <v>63863443.140667789</v>
      </c>
      <c r="BR135" s="461">
        <f>VLOOKUP($A135,$DA:$EN,10,0)</f>
        <v>1.0481465773473446</v>
      </c>
      <c r="BS135" s="195">
        <f>BS125*BR135</f>
        <v>385.70091504966405</v>
      </c>
      <c r="BT135" s="189">
        <f>VLOOKUP($A135,$DA:$EN,31,0)</f>
        <v>16409</v>
      </c>
      <c r="BU135" s="483">
        <v>0.85</v>
      </c>
      <c r="BV135" s="485">
        <f>BS135*BT135*12</f>
        <v>75947595.780599236</v>
      </c>
      <c r="BW135" s="461">
        <f>VLOOKUP($A135,$DA:$EN,13,0)</f>
        <v>1.0632995773473446</v>
      </c>
      <c r="BX135" s="195">
        <f>BX125*BW135</f>
        <v>457.48164845481313</v>
      </c>
      <c r="BY135" s="189">
        <f>VLOOKUP($A135,$DA:$EN,31,0)</f>
        <v>16409</v>
      </c>
      <c r="BZ135" s="483">
        <v>0.85</v>
      </c>
      <c r="CA135" s="485">
        <f>BX135*BY135*12</f>
        <v>90081796.433940351</v>
      </c>
      <c r="CB135" s="461">
        <f>VLOOKUP($A135,$DA:$EN,7,0)</f>
        <v>1.0329935773473446</v>
      </c>
      <c r="CC135" s="195">
        <f>CC125*CB135</f>
        <v>324.3313788198945</v>
      </c>
      <c r="CD135" s="189">
        <f>VLOOKUP($A135,$DA:$EN,31,0)</f>
        <v>16409</v>
      </c>
      <c r="CE135" s="483">
        <v>0.85</v>
      </c>
      <c r="CF135" s="485">
        <f>CC135*CD135*12</f>
        <v>63863443.140667789</v>
      </c>
      <c r="CG135" s="461">
        <f>VLOOKUP($A135,$DA:$EN,10,0)</f>
        <v>1.0481465773473446</v>
      </c>
      <c r="CH135" s="195">
        <f>CH125*CG135</f>
        <v>385.70091504966405</v>
      </c>
      <c r="CI135" s="189">
        <f>VLOOKUP($A135,$DA:$EN,31,0)</f>
        <v>16409</v>
      </c>
      <c r="CJ135" s="483">
        <v>0.85</v>
      </c>
      <c r="CK135" s="485">
        <f>CH135*CI135*12</f>
        <v>75947595.780599236</v>
      </c>
      <c r="CL135" s="461">
        <f>VLOOKUP($A135,$DA:$EN,13,0)</f>
        <v>1.0632995773473446</v>
      </c>
      <c r="CM135" s="195">
        <f>CM125*CL135</f>
        <v>457.48164845481313</v>
      </c>
      <c r="CN135" s="189">
        <f>VLOOKUP($A135,$DA:$EN,31,0)</f>
        <v>16409</v>
      </c>
      <c r="CO135" s="483">
        <v>0.85</v>
      </c>
      <c r="CP135" s="485">
        <f>CM135*CN135*12</f>
        <v>90081796.433940351</v>
      </c>
      <c r="CQ135" s="131"/>
      <c r="CR135" s="131"/>
      <c r="CS135" s="131"/>
      <c r="CT135" s="131"/>
      <c r="CU135" s="131"/>
      <c r="CV135" s="131"/>
      <c r="CW135" s="131"/>
      <c r="CX135" s="131"/>
      <c r="CY135" s="131"/>
      <c r="CZ135" s="131"/>
      <c r="DA135" s="1151"/>
      <c r="DB135" s="130"/>
      <c r="DC135" s="130"/>
      <c r="DD135" s="130"/>
      <c r="DE135" s="132"/>
      <c r="DF135" s="267"/>
      <c r="DG135" s="267"/>
      <c r="DH135" s="130"/>
      <c r="DI135" s="131"/>
      <c r="DJ135" s="132"/>
      <c r="DK135" s="132"/>
      <c r="DL135" s="132"/>
      <c r="DM135" s="132"/>
      <c r="DN135" s="132"/>
      <c r="DO135" s="132"/>
      <c r="DP135" s="132"/>
      <c r="DQ135" s="132"/>
      <c r="DR135" s="132"/>
      <c r="DS135" s="132"/>
      <c r="DT135" s="132"/>
      <c r="DU135" s="132"/>
      <c r="DV135" s="132"/>
      <c r="DW135" s="133"/>
      <c r="DX135" s="133"/>
      <c r="DY135" s="135"/>
      <c r="DZ135" s="133"/>
      <c r="EA135" s="136"/>
      <c r="EC135" s="131"/>
      <c r="EE135" s="136"/>
      <c r="EF135" s="136"/>
      <c r="EG135" s="136"/>
      <c r="EH135" s="136"/>
      <c r="EI135" s="136"/>
      <c r="EJ135" s="136"/>
      <c r="EK135" s="136"/>
      <c r="EL135" s="137"/>
      <c r="EM135" s="137"/>
      <c r="EN135" s="137"/>
    </row>
    <row r="136" spans="1:144" s="134" customFormat="1" outlineLevel="1" x14ac:dyDescent="0.25">
      <c r="A136" s="174">
        <f>A135</f>
        <v>2035</v>
      </c>
      <c r="B136" s="175" t="str">
        <f t="shared" si="48"/>
        <v>Pensijas daļa pakalpojuma finansēšanai - par uzturēšanos SAC</v>
      </c>
      <c r="C136" s="175" t="str">
        <f t="shared" si="48"/>
        <v>85% no piešķirtās vecuma pensijas apmēra</v>
      </c>
      <c r="D136" s="176" t="str">
        <f t="shared" si="42"/>
        <v>Klienta maksājums par ISA pakalpojumiem SAC</v>
      </c>
      <c r="E136" s="461">
        <f>VLOOKUP($A136,$DA:$EN,7,0)</f>
        <v>1.0329935773473446</v>
      </c>
      <c r="F136" s="195">
        <f>F126*E136</f>
        <v>502.73006520992533</v>
      </c>
      <c r="G136" s="189">
        <f>VLOOKUP($A136,$DA:$EN,34,0)</f>
        <v>10433</v>
      </c>
      <c r="H136" s="483">
        <v>0.85</v>
      </c>
      <c r="I136" s="485">
        <f>F136*G136*12</f>
        <v>62939793.244021811</v>
      </c>
      <c r="J136" s="461">
        <f>VLOOKUP($A136,$DA:$EN,10,0)</f>
        <v>1.0481465773473446</v>
      </c>
      <c r="K136" s="195">
        <f>K126*J136</f>
        <v>597.85595485696956</v>
      </c>
      <c r="L136" s="189">
        <f>VLOOKUP($A136,$DA:$EN,34,0)</f>
        <v>10433</v>
      </c>
      <c r="M136" s="483">
        <v>0.85</v>
      </c>
      <c r="N136" s="485">
        <f>K136*L136*12</f>
        <v>74849174.124273166</v>
      </c>
      <c r="O136" s="461">
        <f>VLOOKUP($A136,$DA:$EN,13,0)</f>
        <v>1.0632995773473446</v>
      </c>
      <c r="P136" s="195">
        <f>P126*O136</f>
        <v>709.11972747400671</v>
      </c>
      <c r="Q136" s="189">
        <f>VLOOKUP($A136,$DA:$EN,34,0)</f>
        <v>10433</v>
      </c>
      <c r="R136" s="483">
        <v>0.85</v>
      </c>
      <c r="S136" s="485">
        <f>P136*Q136*12</f>
        <v>88778953.400835752</v>
      </c>
      <c r="T136" s="461">
        <f>VLOOKUP($A136,$DA:$EN,7,0)</f>
        <v>1.0329935773473446</v>
      </c>
      <c r="U136" s="195">
        <f>U126*T136</f>
        <v>502.73006520992533</v>
      </c>
      <c r="V136" s="189">
        <f>VLOOKUP($A136,$DA:$EN,34,0)</f>
        <v>10433</v>
      </c>
      <c r="W136" s="483">
        <v>0.85</v>
      </c>
      <c r="X136" s="485">
        <f>U136*V136*12</f>
        <v>62939793.244021811</v>
      </c>
      <c r="Y136" s="461">
        <f>VLOOKUP($A136,$DA:$EN,10,0)</f>
        <v>1.0481465773473446</v>
      </c>
      <c r="Z136" s="195">
        <f>Z126*Y136</f>
        <v>597.85595485696956</v>
      </c>
      <c r="AA136" s="189">
        <f>VLOOKUP($A136,$DA:$EN,34,0)</f>
        <v>10433</v>
      </c>
      <c r="AB136" s="483">
        <v>0.85</v>
      </c>
      <c r="AC136" s="485">
        <f>Z136*AA136*12</f>
        <v>74849174.124273166</v>
      </c>
      <c r="AD136" s="461">
        <f>VLOOKUP($A136,$DA:$EN,13,0)</f>
        <v>1.0632995773473446</v>
      </c>
      <c r="AE136" s="195">
        <f>AE126*AD136</f>
        <v>709.11972747400671</v>
      </c>
      <c r="AF136" s="189">
        <f>VLOOKUP($A136,$DA:$EN,34,0)</f>
        <v>10433</v>
      </c>
      <c r="AG136" s="483">
        <v>0.85</v>
      </c>
      <c r="AH136" s="485">
        <f>AE136*AF136*12</f>
        <v>88778953.400835752</v>
      </c>
      <c r="AI136" s="461">
        <f>VLOOKUP($A136,$DA:$EN,7,0)</f>
        <v>1.0329935773473446</v>
      </c>
      <c r="AJ136" s="195">
        <f>AJ126*AI136</f>
        <v>502.73006520992533</v>
      </c>
      <c r="AK136" s="189">
        <f>VLOOKUP($A136,$DA:$EN,34,0)</f>
        <v>10433</v>
      </c>
      <c r="AL136" s="483">
        <v>0.85</v>
      </c>
      <c r="AM136" s="485">
        <f>AJ136*AK136*12</f>
        <v>62939793.244021811</v>
      </c>
      <c r="AN136" s="506">
        <f>VLOOKUP($A136,$DA:$EN,10,0)</f>
        <v>1.0481465773473446</v>
      </c>
      <c r="AO136" s="195">
        <f>AO126*AN136</f>
        <v>597.85595485696956</v>
      </c>
      <c r="AP136" s="189">
        <f>VLOOKUP($A136,$DA:$EN,34,0)</f>
        <v>10433</v>
      </c>
      <c r="AQ136" s="483">
        <v>0.85</v>
      </c>
      <c r="AR136" s="485">
        <f>AO136*AP136*12</f>
        <v>74849174.124273166</v>
      </c>
      <c r="AS136" s="461">
        <f>VLOOKUP($A136,$DA:$EN,13,0)</f>
        <v>1.0632995773473446</v>
      </c>
      <c r="AT136" s="195">
        <f>AT126*AS136</f>
        <v>709.11972747400671</v>
      </c>
      <c r="AU136" s="189">
        <f>VLOOKUP($A136,$DA:$EN,34,0)</f>
        <v>10433</v>
      </c>
      <c r="AV136" s="483">
        <v>0.85</v>
      </c>
      <c r="AW136" s="485">
        <f>AT136*AU136*12</f>
        <v>88778953.400835752</v>
      </c>
      <c r="AX136" s="461">
        <f>VLOOKUP($A136,$DA:$EN,7,0)</f>
        <v>1.0329935773473446</v>
      </c>
      <c r="AY136" s="195">
        <f>AY126*AX136</f>
        <v>502.73006520992533</v>
      </c>
      <c r="AZ136" s="189">
        <f>VLOOKUP($A136,$DA:$EN,34,0)</f>
        <v>10433</v>
      </c>
      <c r="BA136" s="483">
        <v>0.85</v>
      </c>
      <c r="BB136" s="485">
        <f>AY136*AZ136*12</f>
        <v>62939793.244021811</v>
      </c>
      <c r="BC136" s="493">
        <f>VLOOKUP($A136,$DA:$EN,10,0)</f>
        <v>1.0481465773473446</v>
      </c>
      <c r="BD136" s="195">
        <f>BD126*BC136</f>
        <v>597.85595485696956</v>
      </c>
      <c r="BE136" s="189">
        <f>VLOOKUP($A136,$DA:$EN,34,0)</f>
        <v>10433</v>
      </c>
      <c r="BF136" s="483">
        <v>0.85</v>
      </c>
      <c r="BG136" s="485">
        <f>BD136*BE136*12</f>
        <v>74849174.124273166</v>
      </c>
      <c r="BH136" s="461">
        <f>VLOOKUP($A136,$DA:$EN,13,0)</f>
        <v>1.0632995773473446</v>
      </c>
      <c r="BI136" s="195">
        <f>BI126*BH136</f>
        <v>709.11972747400671</v>
      </c>
      <c r="BJ136" s="189">
        <f>VLOOKUP($A136,$DA:$EN,34,0)</f>
        <v>10433</v>
      </c>
      <c r="BK136" s="483">
        <v>0.85</v>
      </c>
      <c r="BL136" s="485">
        <f>BI136*BJ136*12</f>
        <v>88778953.400835752</v>
      </c>
      <c r="BM136" s="461">
        <f>VLOOKUP($A136,$DA:$EN,7,0)</f>
        <v>1.0329935773473446</v>
      </c>
      <c r="BN136" s="195">
        <f>BN126*BM136</f>
        <v>502.73006520992533</v>
      </c>
      <c r="BO136" s="189">
        <f>VLOOKUP($A136,$DA:$EN,34,0)</f>
        <v>10433</v>
      </c>
      <c r="BP136" s="483">
        <v>0.85</v>
      </c>
      <c r="BQ136" s="485">
        <f>BN136*BO136*12</f>
        <v>62939793.244021811</v>
      </c>
      <c r="BR136" s="461">
        <f>VLOOKUP($A136,$DA:$EN,10,0)</f>
        <v>1.0481465773473446</v>
      </c>
      <c r="BS136" s="195">
        <f>BS126*BR136</f>
        <v>597.85595485696956</v>
      </c>
      <c r="BT136" s="189">
        <f>VLOOKUP($A136,$DA:$EN,34,0)</f>
        <v>10433</v>
      </c>
      <c r="BU136" s="483">
        <v>0.85</v>
      </c>
      <c r="BV136" s="485">
        <f>BS136*BT136*12</f>
        <v>74849174.124273166</v>
      </c>
      <c r="BW136" s="461">
        <f>VLOOKUP($A136,$DA:$EN,13,0)</f>
        <v>1.0632995773473446</v>
      </c>
      <c r="BX136" s="195">
        <f>BX126*BW136</f>
        <v>709.11972747400671</v>
      </c>
      <c r="BY136" s="189">
        <f>VLOOKUP($A136,$DA:$EN,34,0)</f>
        <v>10433</v>
      </c>
      <c r="BZ136" s="483">
        <v>0.85</v>
      </c>
      <c r="CA136" s="485">
        <f>BX136*BY136*12</f>
        <v>88778953.400835752</v>
      </c>
      <c r="CB136" s="461">
        <f>VLOOKUP($A136,$DA:$EN,7,0)</f>
        <v>1.0329935773473446</v>
      </c>
      <c r="CC136" s="195">
        <f>CC126*CB136</f>
        <v>502.73006520992533</v>
      </c>
      <c r="CD136" s="189">
        <f>VLOOKUP($A136,$DA:$EN,34,0)</f>
        <v>10433</v>
      </c>
      <c r="CE136" s="483">
        <v>0.85</v>
      </c>
      <c r="CF136" s="485">
        <f>CC136*CD136*12</f>
        <v>62939793.244021811</v>
      </c>
      <c r="CG136" s="461">
        <f>VLOOKUP($A136,$DA:$EN,10,0)</f>
        <v>1.0481465773473446</v>
      </c>
      <c r="CH136" s="195">
        <f>CH126*CG136</f>
        <v>597.85595485696956</v>
      </c>
      <c r="CI136" s="189">
        <f>VLOOKUP($A136,$DA:$EN,34,0)</f>
        <v>10433</v>
      </c>
      <c r="CJ136" s="483">
        <v>0.85</v>
      </c>
      <c r="CK136" s="485">
        <f>CH136*CI136*12</f>
        <v>74849174.124273166</v>
      </c>
      <c r="CL136" s="461">
        <f>VLOOKUP($A136,$DA:$EN,13,0)</f>
        <v>1.0632995773473446</v>
      </c>
      <c r="CM136" s="195">
        <f>CM126*CL136</f>
        <v>709.11972747400671</v>
      </c>
      <c r="CN136" s="189">
        <f>VLOOKUP($A136,$DA:$EN,34,0)</f>
        <v>10433</v>
      </c>
      <c r="CO136" s="483">
        <v>0.85</v>
      </c>
      <c r="CP136" s="485">
        <f>CM136*CN136*12</f>
        <v>88778953.400835752</v>
      </c>
      <c r="CQ136" s="131"/>
      <c r="CR136" s="131"/>
      <c r="CS136" s="131"/>
      <c r="CT136" s="131"/>
      <c r="CU136" s="131"/>
      <c r="CV136" s="131"/>
      <c r="CW136" s="131"/>
      <c r="CX136" s="131"/>
      <c r="CY136" s="131"/>
      <c r="CZ136" s="131"/>
      <c r="DA136" s="1151"/>
      <c r="DB136" s="130"/>
      <c r="DC136" s="130"/>
      <c r="DD136" s="130"/>
      <c r="DE136" s="132"/>
      <c r="DF136" s="132"/>
      <c r="DG136" s="132"/>
      <c r="DH136" s="132"/>
      <c r="DI136" s="132"/>
      <c r="DJ136" s="132"/>
      <c r="DK136" s="132"/>
      <c r="DL136" s="132"/>
      <c r="DM136" s="132"/>
      <c r="DN136" s="132"/>
      <c r="DO136" s="132"/>
      <c r="DP136" s="132"/>
      <c r="DQ136" s="132"/>
      <c r="DR136" s="132"/>
      <c r="DS136" s="132"/>
      <c r="DT136" s="132"/>
      <c r="DU136" s="132"/>
      <c r="DV136" s="132"/>
      <c r="DW136" s="133"/>
      <c r="DX136" s="133"/>
      <c r="DY136" s="135"/>
      <c r="DZ136" s="133"/>
      <c r="EA136" s="136"/>
      <c r="EC136" s="135"/>
      <c r="EE136" s="136"/>
      <c r="EF136" s="136"/>
      <c r="EG136" s="136"/>
      <c r="EH136" s="136"/>
      <c r="EI136" s="136"/>
      <c r="EJ136" s="136"/>
      <c r="EK136" s="136"/>
      <c r="EL136" s="137"/>
      <c r="EM136" s="137"/>
      <c r="EN136" s="137"/>
    </row>
    <row r="137" spans="1:144" s="134" customFormat="1" ht="32.25" outlineLevel="1" thickBot="1" x14ac:dyDescent="0.3">
      <c r="A137" s="174">
        <f>A136</f>
        <v>2035</v>
      </c>
      <c r="B137" s="197" t="str">
        <f t="shared" si="48"/>
        <v>SAC klientiem paredzētā valsts veselības budžeta daļa - 1.59 % no visām SAC gultu dienām.</v>
      </c>
      <c r="C137" s="198" t="str">
        <f t="shared" si="48"/>
        <v>No VM stacionārās palīdzības budžeta</v>
      </c>
      <c r="D137" s="199" t="str">
        <f t="shared" si="42"/>
        <v>Ilgtermiņa veselības aprūpes komponente</v>
      </c>
      <c r="E137" s="462">
        <f>VLOOKUP($A137,$DA:$EN,14,0)</f>
        <v>1.0171566602206192</v>
      </c>
      <c r="F137" s="200">
        <f>VLOOKUP($A137,$DA:$EN,37,0)</f>
        <v>896.76606792083908</v>
      </c>
      <c r="G137" s="201">
        <f>G136/5</f>
        <v>2086.6</v>
      </c>
      <c r="H137" s="202">
        <v>0</v>
      </c>
      <c r="I137" s="492">
        <f>E137*F137*G137*365*H137</f>
        <v>0</v>
      </c>
      <c r="J137" s="462">
        <f>VLOOKUP($A137,$DA:$EN,15,0)</f>
        <v>1.0250362202206191</v>
      </c>
      <c r="K137" s="200">
        <f>VLOOKUP($A137,$DA:$EN,37,0)</f>
        <v>896.76606792083908</v>
      </c>
      <c r="L137" s="201">
        <f>L136/5</f>
        <v>2086.6</v>
      </c>
      <c r="M137" s="202">
        <v>0</v>
      </c>
      <c r="N137" s="492">
        <f>J137*K137*L137*365*M137</f>
        <v>0</v>
      </c>
      <c r="O137" s="462">
        <f>VLOOKUP($A137,$DA:$EN,16,0)</f>
        <v>1.0329157802206193</v>
      </c>
      <c r="P137" s="200">
        <f>VLOOKUP($A137,$DA:$EN,37,0)</f>
        <v>896.76606792083908</v>
      </c>
      <c r="Q137" s="201">
        <f>Q136/5</f>
        <v>2086.6</v>
      </c>
      <c r="R137" s="202">
        <v>0</v>
      </c>
      <c r="S137" s="492">
        <f>O137*P137*Q137*365*R137</f>
        <v>0</v>
      </c>
      <c r="T137" s="462">
        <f>VLOOKUP($A137,$DA:$EN,14,0)</f>
        <v>1.0171566602206192</v>
      </c>
      <c r="U137" s="200">
        <f>VLOOKUP($A137,$DA:$EN,37,0)</f>
        <v>896.76606792083908</v>
      </c>
      <c r="V137" s="201">
        <f>V136/5</f>
        <v>2086.6</v>
      </c>
      <c r="W137" s="202">
        <v>0</v>
      </c>
      <c r="X137" s="492">
        <f>T137*U137*V137*365*W137</f>
        <v>0</v>
      </c>
      <c r="Y137" s="462">
        <f>VLOOKUP($A137,$DA:$EN,15,0)</f>
        <v>1.0250362202206191</v>
      </c>
      <c r="Z137" s="200">
        <f>VLOOKUP($A137,$DA:$EN,37,0)</f>
        <v>896.76606792083908</v>
      </c>
      <c r="AA137" s="201">
        <f>AA136/5</f>
        <v>2086.6</v>
      </c>
      <c r="AB137" s="202">
        <v>0</v>
      </c>
      <c r="AC137" s="492">
        <f>Y137*Z137*AA137*365*AB137</f>
        <v>0</v>
      </c>
      <c r="AD137" s="462">
        <f>VLOOKUP($A137,$DA:$EN,16,0)</f>
        <v>1.0329157802206193</v>
      </c>
      <c r="AE137" s="200">
        <f>VLOOKUP($A137,$DA:$EN,37,0)</f>
        <v>896.76606792083908</v>
      </c>
      <c r="AF137" s="201">
        <f>AF136/5</f>
        <v>2086.6</v>
      </c>
      <c r="AG137" s="202">
        <v>0</v>
      </c>
      <c r="AH137" s="492">
        <f>AD137*AE137*AF137*365*AG137</f>
        <v>0</v>
      </c>
      <c r="AI137" s="462">
        <f>VLOOKUP($A137,$DA:$EN,14,0)</f>
        <v>1.0171566602206192</v>
      </c>
      <c r="AJ137" s="200">
        <f>VLOOKUP($A137,$DA:$EN,37,0)</f>
        <v>896.76606792083908</v>
      </c>
      <c r="AK137" s="201">
        <f>AK136/5</f>
        <v>2086.6</v>
      </c>
      <c r="AL137" s="202">
        <v>0</v>
      </c>
      <c r="AM137" s="492">
        <f>AI137*AJ137*AK137*365*AL137</f>
        <v>0</v>
      </c>
      <c r="AN137" s="507">
        <f>VLOOKUP($A137,$DA:$EN,15,0)</f>
        <v>1.0250362202206191</v>
      </c>
      <c r="AO137" s="200">
        <f>VLOOKUP($A137,$DA:$EN,37,0)</f>
        <v>896.76606792083908</v>
      </c>
      <c r="AP137" s="201">
        <f>AP136/5</f>
        <v>2086.6</v>
      </c>
      <c r="AQ137" s="202">
        <v>0</v>
      </c>
      <c r="AR137" s="492">
        <f>AN137*AO137*AP137*365*AQ137</f>
        <v>0</v>
      </c>
      <c r="AS137" s="462">
        <f>VLOOKUP($A137,$DA:$EN,16,0)</f>
        <v>1.0329157802206193</v>
      </c>
      <c r="AT137" s="200">
        <f>VLOOKUP($A137,$DA:$EN,37,0)</f>
        <v>896.76606792083908</v>
      </c>
      <c r="AU137" s="201">
        <f>AU136/5</f>
        <v>2086.6</v>
      </c>
      <c r="AV137" s="202">
        <v>0</v>
      </c>
      <c r="AW137" s="492">
        <f>AS137*AT137*AU137*365*AV137</f>
        <v>0</v>
      </c>
      <c r="AX137" s="462">
        <f>VLOOKUP($A137,$DA:$EN,14,0)</f>
        <v>1.0171566602206192</v>
      </c>
      <c r="AY137" s="200">
        <f>VLOOKUP($A137,$DA:$EN,37,0)</f>
        <v>896.76606792083908</v>
      </c>
      <c r="AZ137" s="201">
        <f>AZ136/5</f>
        <v>2086.6</v>
      </c>
      <c r="BA137" s="202">
        <v>0</v>
      </c>
      <c r="BB137" s="492">
        <f>AX137*AY137*AZ137*365*BA137</f>
        <v>0</v>
      </c>
      <c r="BC137" s="494">
        <f>VLOOKUP($A137,$DA:$EN,15,0)</f>
        <v>1.0250362202206191</v>
      </c>
      <c r="BD137" s="200">
        <f>VLOOKUP($A137,$DA:$EN,37,0)</f>
        <v>896.76606792083908</v>
      </c>
      <c r="BE137" s="201">
        <f>BE136/5</f>
        <v>2086.6</v>
      </c>
      <c r="BF137" s="202">
        <v>0</v>
      </c>
      <c r="BG137" s="492">
        <f>BC137*BD137*BE137*365*BF137</f>
        <v>0</v>
      </c>
      <c r="BH137" s="462">
        <f>VLOOKUP($A137,$DA:$EN,16,0)</f>
        <v>1.0329157802206193</v>
      </c>
      <c r="BI137" s="200">
        <f>VLOOKUP($A137,$DA:$EN,37,0)</f>
        <v>896.76606792083908</v>
      </c>
      <c r="BJ137" s="201">
        <f>BJ136/5</f>
        <v>2086.6</v>
      </c>
      <c r="BK137" s="202">
        <v>0</v>
      </c>
      <c r="BL137" s="492">
        <f>BH137*BI137*BJ137*365*BK137</f>
        <v>0</v>
      </c>
      <c r="BM137" s="462">
        <f>VLOOKUP($A137,$DA:$EN,14,0)</f>
        <v>1.0171566602206192</v>
      </c>
      <c r="BN137" s="200">
        <f>VLOOKUP($A137,$DA:$EN,37,0)</f>
        <v>896.76606792083908</v>
      </c>
      <c r="BO137" s="201">
        <f>BO136/5</f>
        <v>2086.6</v>
      </c>
      <c r="BP137" s="202">
        <v>0</v>
      </c>
      <c r="BQ137" s="492">
        <f>BM137*BN137*BO137*365*BP137</f>
        <v>0</v>
      </c>
      <c r="BR137" s="462">
        <f>VLOOKUP($A137,$DA:$EN,15,0)</f>
        <v>1.0250362202206191</v>
      </c>
      <c r="BS137" s="200">
        <f>VLOOKUP($A137,$DA:$EN,37,0)</f>
        <v>896.76606792083908</v>
      </c>
      <c r="BT137" s="201">
        <f>BT136/5</f>
        <v>2086.6</v>
      </c>
      <c r="BU137" s="202">
        <v>0</v>
      </c>
      <c r="BV137" s="492">
        <f>BR137*BS137*BT137*365*BU137</f>
        <v>0</v>
      </c>
      <c r="BW137" s="462">
        <f>VLOOKUP($A137,$DA:$EN,16,0)</f>
        <v>1.0329157802206193</v>
      </c>
      <c r="BX137" s="200">
        <f>VLOOKUP($A137,$DA:$EN,37,0)</f>
        <v>896.76606792083908</v>
      </c>
      <c r="BY137" s="201">
        <f>BY136/5</f>
        <v>2086.6</v>
      </c>
      <c r="BZ137" s="202">
        <v>0</v>
      </c>
      <c r="CA137" s="492">
        <f>BW137*BX137*BY137*365*BZ137</f>
        <v>0</v>
      </c>
      <c r="CB137" s="462">
        <f>VLOOKUP($A137,$DA:$EN,14,0)</f>
        <v>1.0171566602206192</v>
      </c>
      <c r="CC137" s="200">
        <f>VLOOKUP($A137,$DA:$EN,37,0)</f>
        <v>896.76606792083908</v>
      </c>
      <c r="CD137" s="201">
        <f>CD136/2</f>
        <v>5216.5</v>
      </c>
      <c r="CE137" s="204">
        <v>1</v>
      </c>
      <c r="CF137" s="487">
        <f>CB137*CC137*CD137*CE137</f>
        <v>4758238.710004447</v>
      </c>
      <c r="CG137" s="462">
        <f>VLOOKUP($A137,$DA:$EN,14,0)</f>
        <v>1.0171566602206192</v>
      </c>
      <c r="CH137" s="200">
        <f>VLOOKUP($A137,$DA:$EN,37,0)</f>
        <v>896.76606792083908</v>
      </c>
      <c r="CI137" s="201">
        <f>CI136/2</f>
        <v>5216.5</v>
      </c>
      <c r="CJ137" s="204">
        <v>1</v>
      </c>
      <c r="CK137" s="487">
        <f>CG137*CH137*CI137*CJ137</f>
        <v>4758238.710004447</v>
      </c>
      <c r="CL137" s="462">
        <f>VLOOKUP($A137,$DA:$EN,14,0)</f>
        <v>1.0171566602206192</v>
      </c>
      <c r="CM137" s="200">
        <f>VLOOKUP($A137,$DA:$EN,37,0)</f>
        <v>896.76606792083908</v>
      </c>
      <c r="CN137" s="201">
        <f>CN136/2</f>
        <v>5216.5</v>
      </c>
      <c r="CO137" s="204">
        <v>1</v>
      </c>
      <c r="CP137" s="487">
        <f>CL137*CM137*CN137*CO137</f>
        <v>4758238.710004447</v>
      </c>
      <c r="CQ137" s="131"/>
      <c r="CR137" s="131"/>
      <c r="CS137" s="131"/>
      <c r="CT137" s="131"/>
      <c r="CU137" s="131"/>
      <c r="CV137" s="131"/>
      <c r="CW137" s="131"/>
      <c r="CX137" s="131"/>
      <c r="CY137" s="131"/>
      <c r="CZ137" s="131"/>
      <c r="DA137" s="1150"/>
      <c r="DB137" s="132"/>
      <c r="DC137" s="132"/>
      <c r="DD137" s="132"/>
      <c r="DE137" s="132"/>
      <c r="DF137" s="132"/>
      <c r="DG137" s="132"/>
      <c r="DH137" s="132"/>
      <c r="DI137" s="132"/>
      <c r="DJ137" s="132"/>
      <c r="DK137" s="132"/>
      <c r="DL137" s="132"/>
      <c r="DM137" s="132"/>
      <c r="DN137" s="132"/>
      <c r="DO137" s="132"/>
      <c r="DP137" s="132"/>
      <c r="DQ137" s="132"/>
      <c r="DR137" s="132"/>
      <c r="DS137" s="132"/>
      <c r="DT137" s="132"/>
      <c r="DU137" s="132"/>
      <c r="DV137" s="132"/>
      <c r="DW137" s="133"/>
      <c r="DX137" s="133"/>
      <c r="DY137" s="135"/>
      <c r="DZ137" s="133"/>
      <c r="EA137" s="136"/>
      <c r="EC137" s="135"/>
      <c r="EE137" s="136"/>
      <c r="EF137" s="136"/>
      <c r="EG137" s="136"/>
      <c r="EH137" s="136"/>
      <c r="EI137" s="136"/>
      <c r="EJ137" s="136"/>
      <c r="EK137" s="136"/>
      <c r="EL137" s="137"/>
      <c r="EM137" s="137"/>
      <c r="EN137" s="137"/>
    </row>
    <row r="138" spans="1:144" s="134" customFormat="1" outlineLevel="1" x14ac:dyDescent="0.25">
      <c r="A138" s="174">
        <f>A134</f>
        <v>2035</v>
      </c>
      <c r="B138" s="206" t="str">
        <f t="shared" si="48"/>
        <v>Papildus servisu nodrošināšanai</v>
      </c>
      <c r="C138" s="206" t="str">
        <f t="shared" si="48"/>
        <v>Brīvprātīgās iemaksas (apdrošināšana)</v>
      </c>
      <c r="D138" s="207" t="str">
        <f t="shared" si="42"/>
        <v>Personas brīvprātīgā apdrošināšana</v>
      </c>
      <c r="E138" s="463">
        <f>VLOOKUP($A138,$DA:$EN,7,0)</f>
        <v>1.0329935773473446</v>
      </c>
      <c r="F138" s="208">
        <f>VLOOKUP($A134,$DA:$EN,6,0)</f>
        <v>2031</v>
      </c>
      <c r="G138" s="209">
        <f>0.02*(VLOOKUP($A134,$DA:$EN,24,0)+VLOOKUP($A134,$DA:$EN,26,0))</f>
        <v>25870.59</v>
      </c>
      <c r="H138" s="1125">
        <f>H128</f>
        <v>2E-3</v>
      </c>
      <c r="I138" s="210">
        <f>H138*G138*F138*12</f>
        <v>1261036.03896</v>
      </c>
      <c r="J138" s="468">
        <f>VLOOKUP($A138,$DA:$EN,10,0)</f>
        <v>1.0481465773473446</v>
      </c>
      <c r="K138" s="208">
        <f>VLOOKUP($A134,$DA:$EN,9,0)</f>
        <v>2405</v>
      </c>
      <c r="L138" s="209">
        <f>0.02*(VLOOKUP($A134,$DA:$EN,24,0)+VLOOKUP($A134,$DA:$EN,26,0))</f>
        <v>25870.59</v>
      </c>
      <c r="M138" s="1125">
        <f>H138</f>
        <v>2E-3</v>
      </c>
      <c r="N138" s="210">
        <f>M138*L138*K138*12</f>
        <v>1493250.4547999999</v>
      </c>
      <c r="O138" s="502">
        <f>VLOOKUP($A138,$DA:$EN,13,0)</f>
        <v>1.0632995773473446</v>
      </c>
      <c r="P138" s="208">
        <f>VLOOKUP($A134,$DA:$EN,12,0)</f>
        <v>2843</v>
      </c>
      <c r="Q138" s="209">
        <f>0.02*(VLOOKUP($A134,$DA:$EN,24,0)+VLOOKUP($A134,$DA:$EN,26,0))</f>
        <v>25870.59</v>
      </c>
      <c r="R138" s="1125">
        <f>M138</f>
        <v>2E-3</v>
      </c>
      <c r="S138" s="211">
        <f>R138*Q138*P138*12</f>
        <v>1765202.0968799999</v>
      </c>
      <c r="T138" s="463">
        <f>VLOOKUP($A138,$DA:$EN,7,0)</f>
        <v>1.0329935773473446</v>
      </c>
      <c r="U138" s="208">
        <f>VLOOKUP($A134,$DA:$EN,6,0)</f>
        <v>2031</v>
      </c>
      <c r="V138" s="209">
        <f>0.02*(VLOOKUP($A134,$DA:$EN,24,0)+VLOOKUP($A134,$DA:$EN,26,0))</f>
        <v>25870.59</v>
      </c>
      <c r="W138" s="1125">
        <f>R138</f>
        <v>2E-3</v>
      </c>
      <c r="X138" s="211">
        <f>W138*V138*U138*12</f>
        <v>1261036.03896</v>
      </c>
      <c r="Y138" s="495">
        <f>VLOOKUP($A138,$DA:$EN,10,0)</f>
        <v>1.0481465773473446</v>
      </c>
      <c r="Z138" s="208">
        <f>VLOOKUP($A134,$DA:$EN,9,0)</f>
        <v>2405</v>
      </c>
      <c r="AA138" s="209">
        <f>0.02*(VLOOKUP($A134,$DA:$EN,24,0)+VLOOKUP($A134,$DA:$EN,26,0))</f>
        <v>25870.59</v>
      </c>
      <c r="AB138" s="1125">
        <f>W138</f>
        <v>2E-3</v>
      </c>
      <c r="AC138" s="210">
        <f>AB138*AA138*Z138*12</f>
        <v>1493250.4547999999</v>
      </c>
      <c r="AD138" s="502">
        <f>VLOOKUP($A138,$DA:$EN,13,0)</f>
        <v>1.0632995773473446</v>
      </c>
      <c r="AE138" s="208">
        <f>VLOOKUP($A134,$DA:$EN,12,0)</f>
        <v>2843</v>
      </c>
      <c r="AF138" s="209">
        <f>0.02*(VLOOKUP($A134,$DA:$EN,24,0)+VLOOKUP($A134,$DA:$EN,26,0))</f>
        <v>25870.59</v>
      </c>
      <c r="AG138" s="1125">
        <f>AB138</f>
        <v>2E-3</v>
      </c>
      <c r="AH138" s="211">
        <f>AG138*AF138*AE138*12</f>
        <v>1765202.0968799999</v>
      </c>
      <c r="AI138" s="463">
        <f>VLOOKUP($A138,$DA:$EN,7,0)</f>
        <v>1.0329935773473446</v>
      </c>
      <c r="AJ138" s="208">
        <f>VLOOKUP($A134,$DA:$EN,6,0)</f>
        <v>2031</v>
      </c>
      <c r="AK138" s="209">
        <f>0.02*(VLOOKUP($A134,$DA:$EN,24,0)+VLOOKUP($A134,$DA:$EN,26,0))</f>
        <v>25870.59</v>
      </c>
      <c r="AL138" s="1125">
        <f>AG138</f>
        <v>2E-3</v>
      </c>
      <c r="AM138" s="211">
        <f>AL138*AK138*AJ138*12</f>
        <v>1261036.03896</v>
      </c>
      <c r="AN138" s="495">
        <f>VLOOKUP($A138,$DA:$EN,10,0)</f>
        <v>1.0481465773473446</v>
      </c>
      <c r="AO138" s="208">
        <f>VLOOKUP($A134,$DA:$EN,9,0)</f>
        <v>2405</v>
      </c>
      <c r="AP138" s="209">
        <f>0.02*(VLOOKUP($A134,$DA:$EN,24,0)+VLOOKUP($A134,$DA:$EN,26,0))</f>
        <v>25870.59</v>
      </c>
      <c r="AQ138" s="1125">
        <f>AL138</f>
        <v>2E-3</v>
      </c>
      <c r="AR138" s="210">
        <f>AQ138*AP138*AO138*12</f>
        <v>1493250.4547999999</v>
      </c>
      <c r="AS138" s="502">
        <f>VLOOKUP($A138,$DA:$EN,13,0)</f>
        <v>1.0632995773473446</v>
      </c>
      <c r="AT138" s="208">
        <f>VLOOKUP($A134,$DA:$EN,12,0)</f>
        <v>2843</v>
      </c>
      <c r="AU138" s="209">
        <f>0.02*(VLOOKUP($A134,$DA:$EN,24,0)+VLOOKUP($A134,$DA:$EN,26,0))</f>
        <v>25870.59</v>
      </c>
      <c r="AV138" s="1125">
        <f>AQ138</f>
        <v>2E-3</v>
      </c>
      <c r="AW138" s="211">
        <f>AV138*AU138*AT138*12</f>
        <v>1765202.0968799999</v>
      </c>
      <c r="AX138" s="463">
        <f>VLOOKUP($A138,$DA:$EN,7,0)</f>
        <v>1.0329935773473446</v>
      </c>
      <c r="AY138" s="208">
        <f>VLOOKUP($A134,$DA:$EN,6,0)</f>
        <v>2031</v>
      </c>
      <c r="AZ138" s="209">
        <f>0.02*(VLOOKUP($A134,$DA:$EN,24,0)+VLOOKUP($A134,$DA:$EN,26,0))</f>
        <v>25870.59</v>
      </c>
      <c r="BA138" s="1125">
        <f>AV138</f>
        <v>2E-3</v>
      </c>
      <c r="BB138" s="210">
        <f>BA138*AZ138*AY138*12</f>
        <v>1261036.03896</v>
      </c>
      <c r="BC138" s="502">
        <f>VLOOKUP($A138,$DA:$EN,10,0)</f>
        <v>1.0481465773473446</v>
      </c>
      <c r="BD138" s="208">
        <f>VLOOKUP($A134,$DA:$EN,9,0)</f>
        <v>2405</v>
      </c>
      <c r="BE138" s="209">
        <f>0.02*(VLOOKUP($A134,$DA:$EN,24,0)+VLOOKUP($A134,$DA:$EN,26,0))</f>
        <v>25870.59</v>
      </c>
      <c r="BF138" s="1125">
        <f>BA138</f>
        <v>2E-3</v>
      </c>
      <c r="BG138" s="210">
        <f>BF138*BE138*BD138*12</f>
        <v>1493250.4547999999</v>
      </c>
      <c r="BH138" s="502">
        <f>VLOOKUP($A138,$DA:$EN,13,0)</f>
        <v>1.0632995773473446</v>
      </c>
      <c r="BI138" s="208">
        <f>VLOOKUP($A134,$DA:$EN,12,0)</f>
        <v>2843</v>
      </c>
      <c r="BJ138" s="209">
        <f>0.02*(VLOOKUP($A134,$DA:$EN,24,0)+VLOOKUP($A134,$DA:$EN,26,0))</f>
        <v>25870.59</v>
      </c>
      <c r="BK138" s="1125">
        <f>BF138</f>
        <v>2E-3</v>
      </c>
      <c r="BL138" s="211">
        <f>BK138*BJ138*BI138*12</f>
        <v>1765202.0968799999</v>
      </c>
      <c r="BM138" s="463">
        <f>VLOOKUP($A138,$DA:$EN,7,0)</f>
        <v>1.0329935773473446</v>
      </c>
      <c r="BN138" s="208">
        <f>VLOOKUP($A134,$DA:$EN,6,0)</f>
        <v>2031</v>
      </c>
      <c r="BO138" s="209">
        <f>0.02*(VLOOKUP($A134,$DA:$EN,24,0)+VLOOKUP($A134,$DA:$EN,26,0))</f>
        <v>25870.59</v>
      </c>
      <c r="BP138" s="1125">
        <f>BK138</f>
        <v>2E-3</v>
      </c>
      <c r="BQ138" s="210">
        <f>BP138*BO138*BN138*12</f>
        <v>1261036.03896</v>
      </c>
      <c r="BR138" s="502">
        <f>VLOOKUP($A138,$DA:$EN,10,0)</f>
        <v>1.0481465773473446</v>
      </c>
      <c r="BS138" s="208">
        <f>VLOOKUP($A134,$DA:$EN,9,0)</f>
        <v>2405</v>
      </c>
      <c r="BT138" s="209">
        <f>0.02*(VLOOKUP($A134,$DA:$EN,24,0)+VLOOKUP($A134,$DA:$EN,26,0))</f>
        <v>25870.59</v>
      </c>
      <c r="BU138" s="1125">
        <f>BP138</f>
        <v>2E-3</v>
      </c>
      <c r="BV138" s="210">
        <f>BU138*BT138*BS138*12</f>
        <v>1493250.4547999999</v>
      </c>
      <c r="BW138" s="502">
        <f>VLOOKUP($A138,$DA:$EN,13,0)</f>
        <v>1.0632995773473446</v>
      </c>
      <c r="BX138" s="208">
        <f>VLOOKUP($A134,$DA:$EN,12,0)</f>
        <v>2843</v>
      </c>
      <c r="BY138" s="209">
        <f>0.02*(VLOOKUP($A134,$DA:$EN,24,0)+VLOOKUP($A134,$DA:$EN,26,0))</f>
        <v>25870.59</v>
      </c>
      <c r="BZ138" s="1125">
        <f>BU138</f>
        <v>2E-3</v>
      </c>
      <c r="CA138" s="211">
        <f>BZ138*BY138*BX138*12</f>
        <v>1765202.0968799999</v>
      </c>
      <c r="CB138" s="463">
        <f>VLOOKUP($A138,$DA:$EN,7,0)</f>
        <v>1.0329935773473446</v>
      </c>
      <c r="CC138" s="208">
        <f>VLOOKUP($A134,$DA:$EN,6,0)</f>
        <v>2031</v>
      </c>
      <c r="CD138" s="209">
        <f>0.02*(VLOOKUP($A134,$DA:$EN,24,0)+VLOOKUP($A134,$DA:$EN,26,0))</f>
        <v>25870.59</v>
      </c>
      <c r="CE138" s="1125">
        <f>BZ138</f>
        <v>2E-3</v>
      </c>
      <c r="CF138" s="211">
        <f>CE138*CD138*CC138*12</f>
        <v>1261036.03896</v>
      </c>
      <c r="CG138" s="495">
        <f>VLOOKUP($A138,$DA:$EN,10,0)</f>
        <v>1.0481465773473446</v>
      </c>
      <c r="CH138" s="208">
        <f>VLOOKUP($A134,$DA:$EN,9,0)</f>
        <v>2405</v>
      </c>
      <c r="CI138" s="209">
        <f>0.02*(VLOOKUP($A134,$DA:$EN,24,0)+VLOOKUP($A134,$DA:$EN,26,0))</f>
        <v>25870.59</v>
      </c>
      <c r="CJ138" s="1125">
        <f>CE138</f>
        <v>2E-3</v>
      </c>
      <c r="CK138" s="210">
        <f>CJ138*CI138*CH138*12</f>
        <v>1493250.4547999999</v>
      </c>
      <c r="CL138" s="502">
        <f>VLOOKUP($A138,$DA:$EN,13,0)</f>
        <v>1.0632995773473446</v>
      </c>
      <c r="CM138" s="208">
        <f>VLOOKUP($A134,$DA:$EN,12,0)</f>
        <v>2843</v>
      </c>
      <c r="CN138" s="209">
        <f>0.02*(VLOOKUP($A134,$DA:$EN,24,0)+VLOOKUP($A134,$DA:$EN,26,0))</f>
        <v>25870.59</v>
      </c>
      <c r="CO138" s="1125">
        <f>CJ138</f>
        <v>2E-3</v>
      </c>
      <c r="CP138" s="211">
        <f>CO138*CN138*CM138*12</f>
        <v>1765202.0968799999</v>
      </c>
      <c r="CQ138" s="131"/>
      <c r="CR138" s="131"/>
      <c r="CS138" s="131"/>
      <c r="CT138" s="131"/>
      <c r="CU138" s="131"/>
      <c r="CV138" s="131"/>
      <c r="CW138" s="131"/>
      <c r="CX138" s="131"/>
      <c r="CY138" s="131"/>
      <c r="CZ138" s="131"/>
      <c r="DA138" s="1150"/>
      <c r="DB138" s="132"/>
      <c r="DC138" s="132"/>
      <c r="DD138" s="132"/>
      <c r="DE138" s="132"/>
      <c r="DF138" s="132"/>
      <c r="DG138" s="132"/>
      <c r="DH138" s="132"/>
      <c r="DI138" s="132"/>
      <c r="DJ138" s="132"/>
      <c r="DK138" s="132"/>
      <c r="DL138" s="132"/>
      <c r="DM138" s="132"/>
      <c r="DN138" s="132"/>
      <c r="DO138" s="132"/>
      <c r="DP138" s="132"/>
      <c r="DQ138" s="132"/>
      <c r="DR138" s="132"/>
      <c r="DS138" s="132"/>
      <c r="DT138" s="132"/>
      <c r="DU138" s="132"/>
      <c r="DV138" s="132"/>
      <c r="DW138" s="133"/>
      <c r="DX138" s="133"/>
      <c r="DY138" s="135"/>
      <c r="DZ138" s="133"/>
      <c r="EA138" s="136"/>
      <c r="EC138" s="135"/>
      <c r="EE138" s="136"/>
      <c r="EF138" s="136"/>
      <c r="EG138" s="136"/>
      <c r="EH138" s="136"/>
      <c r="EI138" s="136"/>
      <c r="EJ138" s="136"/>
      <c r="EK138" s="136"/>
      <c r="EL138" s="137"/>
      <c r="EM138" s="137"/>
      <c r="EN138" s="137"/>
    </row>
    <row r="139" spans="1:144" s="134" customFormat="1" ht="16.5" outlineLevel="1" thickBot="1" x14ac:dyDescent="0.3">
      <c r="A139" s="174">
        <f>A138</f>
        <v>2035</v>
      </c>
      <c r="B139" s="206" t="str">
        <f t="shared" si="48"/>
        <v>Pakalpojumu nodrošināšanai potenciālas vajadzības gadījumā</v>
      </c>
      <c r="C139" s="206" t="str">
        <f t="shared" si="48"/>
        <v>Tuvinieka ( ģimenes locekļu apdrošināšanas programma) - iespējams ilgtermiņa apdrošināšana ar uzkrājumu (izgudrots produkts)</v>
      </c>
      <c r="D139" s="207" t="str">
        <f t="shared" si="42"/>
        <v>Personas tuvinieka brīvprātīgā apdrošināšana</v>
      </c>
      <c r="E139" s="476">
        <f>VLOOKUP($A139,$DA:$EN,7,0)</f>
        <v>1.0329935773473446</v>
      </c>
      <c r="F139" s="477">
        <f>VLOOKUP($A134,$DA:$EN,5,0)</f>
        <v>2566</v>
      </c>
      <c r="G139" s="478">
        <f>G138/2</f>
        <v>12935.295</v>
      </c>
      <c r="H139" s="471">
        <f>H129</f>
        <v>2E-3</v>
      </c>
      <c r="I139" s="479">
        <f>H139*G139*F139*12</f>
        <v>796607.20727999997</v>
      </c>
      <c r="J139" s="497">
        <f>VLOOKUP($A139,$DA:$EN,10,0)</f>
        <v>1.0481465773473446</v>
      </c>
      <c r="K139" s="469">
        <f>VLOOKUP($A134,$DA:$EN,8,0)</f>
        <v>3042</v>
      </c>
      <c r="L139" s="470">
        <f>L138/2</f>
        <v>12935.295</v>
      </c>
      <c r="M139" s="471">
        <f>H139</f>
        <v>2E-3</v>
      </c>
      <c r="N139" s="479">
        <f>M139*L139*K139*12</f>
        <v>944380.01736000006</v>
      </c>
      <c r="O139" s="503">
        <f>VLOOKUP($A139,$DA:$EN,13,0)</f>
        <v>1.0632995773473446</v>
      </c>
      <c r="P139" s="469">
        <f>VLOOKUP($A134,$DA:$EN,11,0)</f>
        <v>3593</v>
      </c>
      <c r="Q139" s="470">
        <f>Q138/2</f>
        <v>12935.295</v>
      </c>
      <c r="R139" s="471">
        <f>M139</f>
        <v>2E-3</v>
      </c>
      <c r="S139" s="472">
        <f>R139*Q139*P139*12</f>
        <v>1115436.3584400001</v>
      </c>
      <c r="T139" s="504">
        <f>VLOOKUP($A139,$DA:$EN,7,0)</f>
        <v>1.0329935773473446</v>
      </c>
      <c r="U139" s="469">
        <f>VLOOKUP($A134,$DA:$EN,5,0)</f>
        <v>2566</v>
      </c>
      <c r="V139" s="470">
        <f>V138/2</f>
        <v>12935.295</v>
      </c>
      <c r="W139" s="471">
        <f>R139</f>
        <v>2E-3</v>
      </c>
      <c r="X139" s="472">
        <f>W139*V139*U139*12</f>
        <v>796607.20727999997</v>
      </c>
      <c r="Y139" s="505">
        <f>VLOOKUP($A139,$DA:$EN,10,0)</f>
        <v>1.0481465773473446</v>
      </c>
      <c r="Z139" s="469">
        <f>VLOOKUP($A134,$DA:$EN,8,0)</f>
        <v>3042</v>
      </c>
      <c r="AA139" s="470">
        <f>AA138/2</f>
        <v>12935.295</v>
      </c>
      <c r="AB139" s="471">
        <f>W139</f>
        <v>2E-3</v>
      </c>
      <c r="AC139" s="479">
        <f>AB139*AA139*Z139*12</f>
        <v>944380.01736000006</v>
      </c>
      <c r="AD139" s="503">
        <f>VLOOKUP($A139,$DA:$EN,13,0)</f>
        <v>1.0632995773473446</v>
      </c>
      <c r="AE139" s="469">
        <f>VLOOKUP($A134,$DA:$EN,11,0)</f>
        <v>3593</v>
      </c>
      <c r="AF139" s="470">
        <f>AF138/2</f>
        <v>12935.295</v>
      </c>
      <c r="AG139" s="471">
        <f>AB139</f>
        <v>2E-3</v>
      </c>
      <c r="AH139" s="472">
        <f>AG139*AF139*AE139*12</f>
        <v>1115436.3584400001</v>
      </c>
      <c r="AI139" s="504">
        <f>VLOOKUP($A139,$DA:$EN,7,0)</f>
        <v>1.0329935773473446</v>
      </c>
      <c r="AJ139" s="469">
        <f>VLOOKUP($A134,$DA:$EN,5,0)</f>
        <v>2566</v>
      </c>
      <c r="AK139" s="470">
        <f>AK138/2</f>
        <v>12935.295</v>
      </c>
      <c r="AL139" s="471">
        <f>AG139</f>
        <v>2E-3</v>
      </c>
      <c r="AM139" s="472">
        <f>AL139*AK139*AJ139*12</f>
        <v>796607.20727999997</v>
      </c>
      <c r="AN139" s="495">
        <f>VLOOKUP($A139,$DA:$EN,10,0)</f>
        <v>1.0481465773473446</v>
      </c>
      <c r="AO139" s="208">
        <f>VLOOKUP($A134,$DA:$EN,8,0)</f>
        <v>3042</v>
      </c>
      <c r="AP139" s="209">
        <f>AP138/2</f>
        <v>12935.295</v>
      </c>
      <c r="AQ139" s="471">
        <f>AL139</f>
        <v>2E-3</v>
      </c>
      <c r="AR139" s="479">
        <f>AQ139*AP139*AO139*12</f>
        <v>944380.01736000006</v>
      </c>
      <c r="AS139" s="503">
        <f>VLOOKUP($A139,$DA:$EN,13,0)</f>
        <v>1.0632995773473446</v>
      </c>
      <c r="AT139" s="469">
        <f>VLOOKUP($A134,$DA:$EN,11,0)</f>
        <v>3593</v>
      </c>
      <c r="AU139" s="470">
        <f>AU138/2</f>
        <v>12935.295</v>
      </c>
      <c r="AV139" s="471">
        <f>AQ139</f>
        <v>2E-3</v>
      </c>
      <c r="AW139" s="472">
        <f>AV139*AU139*AT139*12</f>
        <v>1115436.3584400001</v>
      </c>
      <c r="AX139" s="463">
        <f>VLOOKUP($A139,$DA:$EN,7,0)</f>
        <v>1.0329935773473446</v>
      </c>
      <c r="AY139" s="208">
        <f>VLOOKUP($A134,$DA:$EN,5,0)</f>
        <v>2566</v>
      </c>
      <c r="AZ139" s="209">
        <f>AZ138/2</f>
        <v>12935.295</v>
      </c>
      <c r="BA139" s="471">
        <f>AV139</f>
        <v>2E-3</v>
      </c>
      <c r="BB139" s="479">
        <f>BA139*AZ139*AY139*12</f>
        <v>796607.20727999997</v>
      </c>
      <c r="BC139" s="502">
        <f>VLOOKUP($A139,$DA:$EN,10,0)</f>
        <v>1.0481465773473446</v>
      </c>
      <c r="BD139" s="208">
        <f>VLOOKUP($A134,$DA:$EN,8,0)</f>
        <v>3042</v>
      </c>
      <c r="BE139" s="209">
        <f>BE138/2</f>
        <v>12935.295</v>
      </c>
      <c r="BF139" s="471">
        <f>BA139</f>
        <v>2E-3</v>
      </c>
      <c r="BG139" s="479">
        <f>BF139*BE139*BD139*12</f>
        <v>944380.01736000006</v>
      </c>
      <c r="BH139" s="503">
        <f>VLOOKUP($A139,$DA:$EN,13,0)</f>
        <v>1.0632995773473446</v>
      </c>
      <c r="BI139" s="469">
        <f>VLOOKUP($A134,$DA:$EN,11,0)</f>
        <v>3593</v>
      </c>
      <c r="BJ139" s="470">
        <f>BJ138/2</f>
        <v>12935.295</v>
      </c>
      <c r="BK139" s="471">
        <f>BF139</f>
        <v>2E-3</v>
      </c>
      <c r="BL139" s="472">
        <f>BK139*BJ139*BI139*12</f>
        <v>1115436.3584400001</v>
      </c>
      <c r="BM139" s="504">
        <f>VLOOKUP($A139,$DA:$EN,7,0)</f>
        <v>1.0329935773473446</v>
      </c>
      <c r="BN139" s="469">
        <f>VLOOKUP($A134,$DA:$EN,5,0)</f>
        <v>2566</v>
      </c>
      <c r="BO139" s="470">
        <f>BO138/2</f>
        <v>12935.295</v>
      </c>
      <c r="BP139" s="471">
        <f>BK139</f>
        <v>2E-3</v>
      </c>
      <c r="BQ139" s="479">
        <f>BP139*BO139*BN139*12</f>
        <v>796607.20727999997</v>
      </c>
      <c r="BR139" s="503">
        <f>VLOOKUP($A139,$DA:$EN,10,0)</f>
        <v>1.0481465773473446</v>
      </c>
      <c r="BS139" s="469">
        <f>VLOOKUP($A134,$DA:$EN,8,0)</f>
        <v>3042</v>
      </c>
      <c r="BT139" s="470">
        <f>BT138/2</f>
        <v>12935.295</v>
      </c>
      <c r="BU139" s="471">
        <f>BP139</f>
        <v>2E-3</v>
      </c>
      <c r="BV139" s="479">
        <f>BU139*BT139*BS139*12</f>
        <v>944380.01736000006</v>
      </c>
      <c r="BW139" s="503">
        <f>VLOOKUP($A139,$DA:$EN,13,0)</f>
        <v>1.0632995773473446</v>
      </c>
      <c r="BX139" s="469">
        <f>VLOOKUP($A134,$DA:$EN,11,0)</f>
        <v>3593</v>
      </c>
      <c r="BY139" s="470">
        <f>BY138/2</f>
        <v>12935.295</v>
      </c>
      <c r="BZ139" s="471">
        <f>BU139</f>
        <v>2E-3</v>
      </c>
      <c r="CA139" s="472">
        <f>BZ139*BY139*BX139*12</f>
        <v>1115436.3584400001</v>
      </c>
      <c r="CB139" s="504">
        <f>VLOOKUP($A139,$DA:$EN,7,0)</f>
        <v>1.0329935773473446</v>
      </c>
      <c r="CC139" s="469">
        <f>VLOOKUP($A134,$DA:$EN,5,0)</f>
        <v>2566</v>
      </c>
      <c r="CD139" s="470">
        <f>CD138/2</f>
        <v>12935.295</v>
      </c>
      <c r="CE139" s="471">
        <f>BZ139</f>
        <v>2E-3</v>
      </c>
      <c r="CF139" s="472">
        <f>CE139*CD139*CC139*12</f>
        <v>796607.20727999997</v>
      </c>
      <c r="CG139" s="505">
        <f>VLOOKUP($A139,$DA:$EN,10,0)</f>
        <v>1.0481465773473446</v>
      </c>
      <c r="CH139" s="469">
        <f>VLOOKUP($A134,$DA:$EN,8,0)</f>
        <v>3042</v>
      </c>
      <c r="CI139" s="470">
        <f>CI138/2</f>
        <v>12935.295</v>
      </c>
      <c r="CJ139" s="471">
        <f>CE139</f>
        <v>2E-3</v>
      </c>
      <c r="CK139" s="479">
        <f>CJ139*CI139*CH139*12</f>
        <v>944380.01736000006</v>
      </c>
      <c r="CL139" s="503">
        <f>VLOOKUP($A139,$DA:$EN,13,0)</f>
        <v>1.0632995773473446</v>
      </c>
      <c r="CM139" s="469">
        <f>VLOOKUP($A134,$DA:$EN,11,0)</f>
        <v>3593</v>
      </c>
      <c r="CN139" s="470">
        <f>CN138/2</f>
        <v>12935.295</v>
      </c>
      <c r="CO139" s="471">
        <f>CJ139</f>
        <v>2E-3</v>
      </c>
      <c r="CP139" s="472">
        <f>CO139*CN139*CM139*12</f>
        <v>1115436.3584400001</v>
      </c>
      <c r="CQ139" s="131"/>
      <c r="CR139" s="131"/>
      <c r="CS139" s="131"/>
      <c r="CT139" s="131"/>
      <c r="CU139" s="131"/>
      <c r="CV139" s="131"/>
      <c r="CW139" s="131"/>
      <c r="CX139" s="131"/>
      <c r="CY139" s="131"/>
      <c r="CZ139" s="131"/>
      <c r="DA139" s="1151"/>
      <c r="DB139" s="267"/>
      <c r="DC139" s="267"/>
      <c r="DD139" s="267"/>
      <c r="DE139" s="267"/>
      <c r="DF139" s="267"/>
      <c r="DG139" s="267"/>
      <c r="DH139" s="267"/>
      <c r="DI139" s="265"/>
      <c r="DJ139" s="132"/>
      <c r="DK139" s="132"/>
      <c r="DL139" s="132"/>
      <c r="DM139" s="132"/>
      <c r="DN139" s="132"/>
      <c r="DO139" s="132"/>
      <c r="DP139" s="132"/>
      <c r="DQ139" s="132"/>
      <c r="DR139" s="132"/>
      <c r="DS139" s="132"/>
      <c r="DT139" s="132"/>
      <c r="DU139" s="132"/>
      <c r="DV139" s="132"/>
      <c r="DW139" s="133"/>
      <c r="DX139" s="133"/>
      <c r="DY139" s="135"/>
      <c r="DZ139" s="133"/>
      <c r="EA139" s="136"/>
      <c r="EC139" s="265"/>
      <c r="EE139" s="136"/>
      <c r="EF139" s="136"/>
      <c r="EG139" s="136"/>
      <c r="EH139" s="136"/>
      <c r="EI139" s="136"/>
      <c r="EJ139" s="136"/>
      <c r="EK139" s="136"/>
      <c r="EL139" s="137"/>
      <c r="EM139" s="137"/>
      <c r="EN139" s="137"/>
    </row>
    <row r="140" spans="1:144" s="134" customFormat="1" ht="18.75" x14ac:dyDescent="0.25">
      <c r="A140" s="164">
        <f>A130+1</f>
        <v>2036</v>
      </c>
      <c r="B140" s="165"/>
      <c r="C140" s="166"/>
      <c r="D140" s="166" t="str">
        <f t="shared" si="42"/>
        <v>KOPĒJIE IEŅĒMUMI</v>
      </c>
      <c r="E140" s="473"/>
      <c r="F140" s="166"/>
      <c r="G140" s="474"/>
      <c r="H140" s="475"/>
      <c r="I140" s="490">
        <f>IF($D$5=$EL$8,VLOOKUP($A140,$DA:$EL,38,0),IF($D$5=$EM$8,VLOOKUP($A140,$DA:$EM,39,0),VLOOKUP($A140,$DA:$EN,40,0)))</f>
        <v>541040291.22852182</v>
      </c>
      <c r="J140" s="473"/>
      <c r="K140" s="166"/>
      <c r="L140" s="474"/>
      <c r="M140" s="475"/>
      <c r="N140" s="490">
        <f>IF($D$5=$EL$8,VLOOKUP($A140,$DA:$EL,38,0),IF($D$5=$EM$8,VLOOKUP($A140,$DA:$EM,39,0),VLOOKUP($A140,$DA:$EN,40,0)))</f>
        <v>541040291.22852182</v>
      </c>
      <c r="O140" s="473"/>
      <c r="P140" s="166"/>
      <c r="Q140" s="474"/>
      <c r="R140" s="475"/>
      <c r="S140" s="490">
        <f>IF($D$5=$EL$8,VLOOKUP($A140,$DA:$EL,38,0),IF($D$5=$EM$8,VLOOKUP($A140,$DA:$EM,39,0),VLOOKUP($A140,$DA:$EN,40,0)))</f>
        <v>541040291.22852182</v>
      </c>
      <c r="T140" s="473"/>
      <c r="U140" s="166"/>
      <c r="V140" s="474"/>
      <c r="W140" s="475"/>
      <c r="X140" s="490">
        <f>IF($D$5=$EL$8,VLOOKUP($A140,$DA:$EL,38,0),IF($D$5=$EM$8,VLOOKUP($A140,$DA:$EM,39,0),VLOOKUP($A140,$DA:$EN,40,0)))</f>
        <v>541040291.22852182</v>
      </c>
      <c r="Y140" s="473"/>
      <c r="Z140" s="166"/>
      <c r="AA140" s="474"/>
      <c r="AB140" s="475"/>
      <c r="AC140" s="490">
        <f>IF($D$5=$EL$8,VLOOKUP($A140,$DA:$EL,38,0),IF($D$5=$EM$8,VLOOKUP($A140,$DA:$EM,39,0),VLOOKUP($A140,$DA:$EN,40,0)))</f>
        <v>541040291.22852182</v>
      </c>
      <c r="AD140" s="473"/>
      <c r="AE140" s="166"/>
      <c r="AF140" s="474"/>
      <c r="AG140" s="475"/>
      <c r="AH140" s="490">
        <f>IF($D$5=$EL$8,VLOOKUP($A140,$DA:$EL,38,0),IF($D$5=$EM$8,VLOOKUP($A140,$DA:$EM,39,0),VLOOKUP($A140,$DA:$EN,40,0)))</f>
        <v>541040291.22852182</v>
      </c>
      <c r="AI140" s="473"/>
      <c r="AJ140" s="166"/>
      <c r="AK140" s="474"/>
      <c r="AL140" s="475"/>
      <c r="AM140" s="490">
        <f>IF($D$5=$EL$8,VLOOKUP($A140,$DA:$EL,38,0),IF($D$5=$EM$8,VLOOKUP($A140,$DA:$EM,39,0),VLOOKUP($A140,$DA:$EN,40,0)))</f>
        <v>541040291.22852182</v>
      </c>
      <c r="AN140" s="508"/>
      <c r="AO140" s="168"/>
      <c r="AP140" s="169"/>
      <c r="AQ140" s="170"/>
      <c r="AR140" s="490">
        <f>IF($D$5=$EL$8,VLOOKUP($A140,$DA:$EL,38,0),IF($D$5=$EM$8,VLOOKUP($A140,$DA:$EM,39,0),VLOOKUP($A140,$DA:$EN,40,0)))</f>
        <v>541040291.22852182</v>
      </c>
      <c r="AS140" s="473"/>
      <c r="AT140" s="166"/>
      <c r="AU140" s="474"/>
      <c r="AV140" s="475"/>
      <c r="AW140" s="490">
        <f>IF($D$5=$EL$8,VLOOKUP($A140,$DA:$EL,38,0),IF($D$5=$EM$8,VLOOKUP($A140,$DA:$EM,39,0),VLOOKUP($A140,$DA:$EN,40,0)))</f>
        <v>541040291.22852182</v>
      </c>
      <c r="AX140" s="167"/>
      <c r="AY140" s="168"/>
      <c r="AZ140" s="169"/>
      <c r="BA140" s="170"/>
      <c r="BB140" s="490">
        <f>IF($D$5=$EL$8,VLOOKUP($A140,$DA:$EL,38,0),IF($D$5=$EM$8,VLOOKUP($A140,$DA:$EM,39,0),VLOOKUP($A140,$DA:$EN,40,0)))</f>
        <v>541040291.22852182</v>
      </c>
      <c r="BC140" s="169"/>
      <c r="BD140" s="168"/>
      <c r="BE140" s="169"/>
      <c r="BF140" s="170"/>
      <c r="BG140" s="490">
        <f>IF($D$5=$EL$8,VLOOKUP($A140,$DA:$EL,38,0),IF($D$5=$EM$8,VLOOKUP($A140,$DA:$EM,39,0),VLOOKUP($A140,$DA:$EN,40,0)))</f>
        <v>541040291.22852182</v>
      </c>
      <c r="BH140" s="473"/>
      <c r="BI140" s="166"/>
      <c r="BJ140" s="474"/>
      <c r="BK140" s="475"/>
      <c r="BL140" s="490">
        <f>IF($D$5=$EL$8,VLOOKUP($A140,$DA:$EL,38,0),IF($D$5=$EM$8,VLOOKUP($A140,$DA:$EM,39,0),VLOOKUP($A140,$DA:$EN,40,0)))</f>
        <v>541040291.22852182</v>
      </c>
      <c r="BM140" s="473"/>
      <c r="BN140" s="166"/>
      <c r="BO140" s="474"/>
      <c r="BP140" s="475"/>
      <c r="BQ140" s="490">
        <f>IF($D$5=$EL$8,VLOOKUP($A140,$DA:$EL,38,0),IF($D$5=$EM$8,VLOOKUP($A140,$DA:$EM,39,0),VLOOKUP($A140,$DA:$EN,40,0)))</f>
        <v>541040291.22852182</v>
      </c>
      <c r="BR140" s="473"/>
      <c r="BS140" s="166"/>
      <c r="BT140" s="474"/>
      <c r="BU140" s="475"/>
      <c r="BV140" s="490">
        <f>IF($D$5=$EL$8,VLOOKUP($A140,$DA:$EL,38,0),IF($D$5=$EM$8,VLOOKUP($A140,$DA:$EM,39,0),VLOOKUP($A140,$DA:$EN,40,0)))</f>
        <v>541040291.22852182</v>
      </c>
      <c r="BW140" s="473"/>
      <c r="BX140" s="166"/>
      <c r="BY140" s="474"/>
      <c r="BZ140" s="475"/>
      <c r="CA140" s="490">
        <f>IF($D$5=$EL$8,VLOOKUP($A140,$DA:$EL,38,0),IF($D$5=$EM$8,VLOOKUP($A140,$DA:$EM,39,0),VLOOKUP($A140,$DA:$EN,40,0)))</f>
        <v>541040291.22852182</v>
      </c>
      <c r="CB140" s="473"/>
      <c r="CC140" s="166"/>
      <c r="CD140" s="474"/>
      <c r="CE140" s="475"/>
      <c r="CF140" s="484">
        <f>IF($D$5=$EL$8,VLOOKUP($A140,$DA:$EL,38,0),IF($D$5=$EM$8,VLOOKUP($A140,$DA:$EM,39,0),VLOOKUP($A140,$DA:$EN,40,0)))+CF147</f>
        <v>545871560.00810528</v>
      </c>
      <c r="CG140" s="473"/>
      <c r="CH140" s="166"/>
      <c r="CI140" s="474"/>
      <c r="CJ140" s="475"/>
      <c r="CK140" s="484">
        <f>IF($D$5=$EL$8,VLOOKUP($A140,$DA:$EL,38,0),IF($D$5=$EM$8,VLOOKUP($A140,$DA:$EM,39,0),VLOOKUP($A140,$DA:$EN,40,0)))+CK147</f>
        <v>545871560.00810528</v>
      </c>
      <c r="CL140" s="473"/>
      <c r="CM140" s="166"/>
      <c r="CN140" s="474"/>
      <c r="CO140" s="475"/>
      <c r="CP140" s="484">
        <f>IF($D$5=$EL$8,VLOOKUP($A140,$DA:$EL,38,0),IF($D$5=$EM$8,VLOOKUP($A140,$DA:$EM,39,0),VLOOKUP($A140,$DA:$EN,40,0)))+CP147</f>
        <v>545871560.00810528</v>
      </c>
      <c r="CQ140" s="131"/>
      <c r="CR140" s="131"/>
      <c r="CS140" s="131"/>
      <c r="CT140" s="131"/>
      <c r="CU140" s="131"/>
      <c r="CV140" s="131"/>
      <c r="CW140" s="131"/>
      <c r="CX140" s="131"/>
      <c r="CY140" s="131"/>
      <c r="CZ140" s="131"/>
      <c r="DA140" s="1150"/>
      <c r="DB140" s="132"/>
      <c r="DC140" s="132"/>
      <c r="DD140" s="132"/>
      <c r="DE140" s="132"/>
      <c r="DF140" s="132"/>
      <c r="DG140" s="132"/>
      <c r="DH140" s="132"/>
      <c r="DI140" s="132"/>
      <c r="DJ140" s="132"/>
      <c r="DK140" s="132"/>
      <c r="DL140" s="132"/>
      <c r="DM140" s="132"/>
      <c r="DN140" s="132"/>
      <c r="DO140" s="132"/>
      <c r="DP140" s="132"/>
      <c r="DQ140" s="132"/>
      <c r="DR140" s="132"/>
      <c r="DS140" s="132"/>
      <c r="DT140" s="132"/>
      <c r="DU140" s="132"/>
      <c r="DV140" s="132"/>
      <c r="DW140" s="133"/>
      <c r="DX140" s="133"/>
      <c r="DY140" s="135"/>
      <c r="DZ140" s="133"/>
      <c r="EA140" s="136"/>
      <c r="EC140" s="135"/>
      <c r="EE140" s="136"/>
      <c r="EF140" s="136"/>
      <c r="EG140" s="136"/>
      <c r="EH140" s="136"/>
      <c r="EI140" s="136"/>
      <c r="EJ140" s="136"/>
      <c r="EK140" s="136"/>
      <c r="EL140" s="137"/>
      <c r="EM140" s="137"/>
      <c r="EN140" s="137"/>
    </row>
    <row r="141" spans="1:144" s="134" customFormat="1" outlineLevel="1" x14ac:dyDescent="0.25">
      <c r="A141" s="174">
        <f>A140</f>
        <v>2036</v>
      </c>
      <c r="B141" s="175" t="str">
        <f t="shared" ref="B141:C149" si="49">B131</f>
        <v>Finansējums valsts sociāli neaizsargātām iedzīvotāju kategorijām</v>
      </c>
      <c r="C141" s="175" t="str">
        <f t="shared" si="49"/>
        <v>no VID administrētās Valsts pamatbudžeta daļas</v>
      </c>
      <c r="D141" s="176" t="str">
        <f t="shared" si="42"/>
        <v>Valsts pamatbudžets</v>
      </c>
      <c r="E141" s="461">
        <f>VLOOKUP($A141,$DA:$EN,14,0)</f>
        <v>1.0170567434845132</v>
      </c>
      <c r="F141" s="177">
        <f>F131*E141</f>
        <v>8913243666.0769844</v>
      </c>
      <c r="G141" s="178">
        <v>1</v>
      </c>
      <c r="H141" s="488">
        <f>I141/F141</f>
        <v>3.0728005895668972E-2</v>
      </c>
      <c r="I141" s="491">
        <f>I140-I142-I143-I144-I145-I146-I147</f>
        <v>273886203.9207477</v>
      </c>
      <c r="J141" s="461">
        <f>VLOOKUP($A141,$DA:$EN,15,0)</f>
        <v>1.0244225001511797</v>
      </c>
      <c r="K141" s="177">
        <f>K131*J141</f>
        <v>9822607810.6081429</v>
      </c>
      <c r="L141" s="178">
        <v>1</v>
      </c>
      <c r="M141" s="488">
        <f>N141/K141</f>
        <v>2.5164500152624576E-2</v>
      </c>
      <c r="N141" s="491">
        <f>N140-N142-N143-N144-N145-N146-N147</f>
        <v>247181015.74921995</v>
      </c>
      <c r="O141" s="461">
        <f>VLOOKUP($A141,$DA:$EN,16,0)</f>
        <v>1.0317882568178465</v>
      </c>
      <c r="P141" s="177">
        <f>P131*O141</f>
        <v>10816187751.491699</v>
      </c>
      <c r="Q141" s="178">
        <v>1</v>
      </c>
      <c r="R141" s="488">
        <f>S141/P141</f>
        <v>1.9925326913957372E-2</v>
      </c>
      <c r="S141" s="491">
        <f>S140-S142-S143-S144-S145-S146-S147</f>
        <v>215516076.91121361</v>
      </c>
      <c r="T141" s="461">
        <f>VLOOKUP($A141,$DA:$EN,14,0)</f>
        <v>1.0170567434845132</v>
      </c>
      <c r="U141" s="177">
        <f>U131*T141</f>
        <v>8913243666.0769844</v>
      </c>
      <c r="V141" s="178">
        <v>1</v>
      </c>
      <c r="W141" s="480">
        <f>X141/U141</f>
        <v>1.922419796505782E-2</v>
      </c>
      <c r="X141" s="485">
        <f>X131/X130*X140</f>
        <v>171349960.74746168</v>
      </c>
      <c r="Y141" s="461">
        <f>VLOOKUP($A141,$DA:$EN,15,0)</f>
        <v>1.0244225001511797</v>
      </c>
      <c r="Z141" s="177">
        <f>Z131*Y141</f>
        <v>9822607810.6081429</v>
      </c>
      <c r="AA141" s="178">
        <v>1</v>
      </c>
      <c r="AB141" s="480">
        <f>AC141/Z141</f>
        <v>1.7444446938256915E-2</v>
      </c>
      <c r="AC141" s="485">
        <f>AC131/AC130*AC140</f>
        <v>171349960.74746168</v>
      </c>
      <c r="AD141" s="461">
        <f>VLOOKUP($A141,$DA:$EN,16,0)</f>
        <v>1.0317882568178465</v>
      </c>
      <c r="AE141" s="177">
        <f>AE131*AD141</f>
        <v>10816187751.491699</v>
      </c>
      <c r="AF141" s="178">
        <v>1</v>
      </c>
      <c r="AG141" s="480">
        <f>AH141/AE141</f>
        <v>1.5841992084857273E-2</v>
      </c>
      <c r="AH141" s="485">
        <f>AH131/AH130*AH140</f>
        <v>171349960.74746168</v>
      </c>
      <c r="AI141" s="461">
        <f>VLOOKUP($A141,$DA:$EN,14,0)</f>
        <v>1.0170567434845132</v>
      </c>
      <c r="AJ141" s="177">
        <f>AJ131*AI141</f>
        <v>8913243666.0769844</v>
      </c>
      <c r="AK141" s="178">
        <v>1</v>
      </c>
      <c r="AL141" s="480">
        <f>AM141/AJ141</f>
        <v>0</v>
      </c>
      <c r="AM141" s="485">
        <f>AM131*AI141</f>
        <v>0</v>
      </c>
      <c r="AN141" s="506">
        <f>VLOOKUP($A141,$DA:$EN,15,0)</f>
        <v>1.0244225001511797</v>
      </c>
      <c r="AO141" s="177">
        <f>AO131*AN141</f>
        <v>9822607810.6081429</v>
      </c>
      <c r="AP141" s="178">
        <v>1</v>
      </c>
      <c r="AQ141" s="480">
        <f>AR141/AO141</f>
        <v>0</v>
      </c>
      <c r="AR141" s="485">
        <f>AR131*AN141</f>
        <v>0</v>
      </c>
      <c r="AS141" s="461">
        <f>VLOOKUP($A141,$DA:$EN,16,0)</f>
        <v>1.0317882568178465</v>
      </c>
      <c r="AT141" s="177">
        <f>AT131*AS141</f>
        <v>10816187751.491699</v>
      </c>
      <c r="AU141" s="178">
        <v>1</v>
      </c>
      <c r="AV141" s="480">
        <f>AW141/AT141</f>
        <v>0</v>
      </c>
      <c r="AW141" s="485">
        <f>AW131*AS141</f>
        <v>0</v>
      </c>
      <c r="AX141" s="461">
        <f>VLOOKUP($A141,$DA:$EN,14,0)</f>
        <v>1.0170567434845132</v>
      </c>
      <c r="AY141" s="177">
        <f>AY131*AX141</f>
        <v>8913243666.0769844</v>
      </c>
      <c r="AZ141" s="178">
        <v>1</v>
      </c>
      <c r="BA141" s="488">
        <f>BB141/AY141</f>
        <v>2.7046807352027007E-2</v>
      </c>
      <c r="BB141" s="491">
        <f>BB140-BB142-BB143-BB144-BB145-BB146-BB147</f>
        <v>241074784.31805915</v>
      </c>
      <c r="BC141" s="493">
        <f>VLOOKUP($A141,$DA:$EN,15,0)</f>
        <v>1.0244225001511797</v>
      </c>
      <c r="BD141" s="177">
        <f>BD131*BC141</f>
        <v>9822607810.6081429</v>
      </c>
      <c r="BE141" s="178">
        <v>1</v>
      </c>
      <c r="BF141" s="488">
        <f>BG141/BD141</f>
        <v>2.1097824989115027E-2</v>
      </c>
      <c r="BG141" s="491">
        <f>BG140-BG142-BG143-BG144-BG145-BG146-BG147</f>
        <v>207235660.52492493</v>
      </c>
      <c r="BH141" s="461">
        <f>VLOOKUP($A141,$DA:$EN,16,0)</f>
        <v>1.0317882568178465</v>
      </c>
      <c r="BI141" s="177">
        <f>BI131*BH141</f>
        <v>10816187751.491699</v>
      </c>
      <c r="BJ141" s="178">
        <v>1</v>
      </c>
      <c r="BK141" s="488">
        <f>BL141/BI141</f>
        <v>1.5442603958691839E-2</v>
      </c>
      <c r="BL141" s="491">
        <f>BL140-BL142-BL143-BL144-BL145-BL146-BL147</f>
        <v>167030103.7891399</v>
      </c>
      <c r="BM141" s="461">
        <f>VLOOKUP($A141,$DA:$EN,14,0)</f>
        <v>1.0170567434845132</v>
      </c>
      <c r="BN141" s="177">
        <f>BN131*BM141</f>
        <v>8913243666.0769844</v>
      </c>
      <c r="BO141" s="178">
        <v>1</v>
      </c>
      <c r="BP141" s="488">
        <f>BQ141/BN141</f>
        <v>1.5374360012908523E-2</v>
      </c>
      <c r="BQ141" s="491">
        <f>(BQ140-BQ144-BQ145-BQ146-BQ147)/3</f>
        <v>137035417.00504416</v>
      </c>
      <c r="BR141" s="461">
        <f>VLOOKUP($A141,$DA:$EN,15,0)</f>
        <v>1.0244225001511797</v>
      </c>
      <c r="BS141" s="177">
        <f>BS131*BR141</f>
        <v>9822607810.6081429</v>
      </c>
      <c r="BT141" s="178">
        <v>1</v>
      </c>
      <c r="BU141" s="488">
        <f>BV141/BS141</f>
        <v>1.3044772842926102E-2</v>
      </c>
      <c r="BV141" s="491">
        <f>(BV140-BV144-BV145-BV146-BV147)/3</f>
        <v>128133687.61453491</v>
      </c>
      <c r="BW141" s="461">
        <f>VLOOKUP($A141,$DA:$EN,16,0)</f>
        <v>1.0317882568178465</v>
      </c>
      <c r="BX141" s="177">
        <f>BX131*BW141</f>
        <v>10816187751.491699</v>
      </c>
      <c r="BY141" s="178">
        <v>1</v>
      </c>
      <c r="BZ141" s="488">
        <f>CA141/BX141</f>
        <v>1.0870623800483719E-2</v>
      </c>
      <c r="CA141" s="491">
        <f>(CA140-CA144-CA145-CA146-CA147)/3</f>
        <v>117578708.00186615</v>
      </c>
      <c r="CB141" s="461">
        <f>VLOOKUP($A141,$DA:$EN,14,0)</f>
        <v>1.0170567434845132</v>
      </c>
      <c r="CC141" s="177">
        <f>CC131*CB141</f>
        <v>8913243666.0769844</v>
      </c>
      <c r="CD141" s="178">
        <v>1</v>
      </c>
      <c r="CE141" s="480">
        <f>CF141/CC141</f>
        <v>9.9815807105414316E-3</v>
      </c>
      <c r="CF141" s="485">
        <f>CF131*CB141</f>
        <v>88968261.045669615</v>
      </c>
      <c r="CG141" s="461">
        <f>VLOOKUP($A141,$DA:$EN,15,0)</f>
        <v>1.0244225001511797</v>
      </c>
      <c r="CH141" s="177">
        <f>CH131*CG141</f>
        <v>9822607810.6081429</v>
      </c>
      <c r="CI141" s="178">
        <v>1</v>
      </c>
      <c r="CJ141" s="480">
        <f>CK141/CH141</f>
        <v>9.9815807105414281E-3</v>
      </c>
      <c r="CK141" s="485">
        <f>CK131*CG141</f>
        <v>98045152.649579808</v>
      </c>
      <c r="CL141" s="461">
        <f>VLOOKUP($A141,$DA:$EN,16,0)</f>
        <v>1.0317882568178465</v>
      </c>
      <c r="CM141" s="177">
        <f>CM131*CL141</f>
        <v>10816187751.491699</v>
      </c>
      <c r="CN141" s="178">
        <v>1</v>
      </c>
      <c r="CO141" s="480">
        <f>CP141/CM141</f>
        <v>9.9815807105414229E-3</v>
      </c>
      <c r="CP141" s="485">
        <f>CP131*CL141</f>
        <v>107962651.02188395</v>
      </c>
      <c r="CQ141" s="131"/>
      <c r="CR141" s="131"/>
      <c r="CS141" s="131"/>
      <c r="CT141" s="131"/>
      <c r="CU141" s="131"/>
      <c r="CV141" s="131"/>
      <c r="CW141" s="131"/>
      <c r="CX141" s="131"/>
      <c r="CY141" s="131"/>
      <c r="CZ141" s="131"/>
      <c r="DA141" s="1150"/>
      <c r="DB141" s="132"/>
      <c r="DC141" s="132"/>
      <c r="DD141" s="132"/>
      <c r="DE141" s="132"/>
      <c r="DF141" s="132"/>
      <c r="DG141" s="132"/>
      <c r="DH141" s="132"/>
      <c r="DI141" s="132"/>
      <c r="DJ141" s="132"/>
      <c r="DK141" s="132"/>
      <c r="DL141" s="132"/>
      <c r="DM141" s="132"/>
      <c r="DN141" s="132"/>
      <c r="DO141" s="132"/>
      <c r="DP141" s="132"/>
      <c r="DQ141" s="132"/>
      <c r="DR141" s="132"/>
      <c r="DS141" s="132"/>
      <c r="DT141" s="132"/>
      <c r="DU141" s="132"/>
      <c r="DV141" s="132"/>
      <c r="DW141" s="133"/>
      <c r="DX141" s="133"/>
      <c r="DY141" s="135"/>
      <c r="DZ141" s="133"/>
      <c r="EA141" s="136"/>
      <c r="EC141" s="135"/>
      <c r="EE141" s="136"/>
      <c r="EF141" s="136"/>
      <c r="EG141" s="136"/>
      <c r="EH141" s="136"/>
      <c r="EI141" s="136"/>
      <c r="EJ141" s="136"/>
      <c r="EK141" s="136"/>
      <c r="EL141" s="137"/>
      <c r="EM141" s="137"/>
      <c r="EN141" s="137"/>
    </row>
    <row r="142" spans="1:144" s="134" customFormat="1" ht="31.5" outlineLevel="1" x14ac:dyDescent="0.25">
      <c r="A142" s="174">
        <f>A141</f>
        <v>2036</v>
      </c>
      <c r="B142" s="175" t="str">
        <f t="shared" si="49"/>
        <v>Iedzīvotāju solidaritātes maksājums ISA sistēmas nodrošināšanai un pašvaldību trūcīgo personu finansējuma kompensēšanai</v>
      </c>
      <c r="C142" s="175" t="str">
        <f t="shared" si="49"/>
        <v>no VID administrētās Pašvaldības budžeta daļa</v>
      </c>
      <c r="D142" s="176" t="str">
        <f t="shared" si="42"/>
        <v>Pašvaldību budžets</v>
      </c>
      <c r="E142" s="461">
        <f>VLOOKUP($A142,$DA:$EN,17,0)</f>
        <v>1.0170567434845132</v>
      </c>
      <c r="F142" s="177">
        <f>F132*E142</f>
        <v>3153716721.8922043</v>
      </c>
      <c r="G142" s="178">
        <v>1</v>
      </c>
      <c r="H142" s="481">
        <f>I142/F142</f>
        <v>4.3510581068312897E-2</v>
      </c>
      <c r="I142" s="485">
        <f>I132/I130*I140</f>
        <v>137220047.09438476</v>
      </c>
      <c r="J142" s="461">
        <f>VLOOKUP($A142,$DA:$EN,18,0)</f>
        <v>1.0244225001511797</v>
      </c>
      <c r="K142" s="177">
        <f>K132*J142</f>
        <v>3475471294.7882633</v>
      </c>
      <c r="L142" s="178">
        <v>1</v>
      </c>
      <c r="M142" s="481">
        <f>N142/K142</f>
        <v>3.9482428555849901E-2</v>
      </c>
      <c r="N142" s="485">
        <f>N132/N130*N140</f>
        <v>137220047.09438476</v>
      </c>
      <c r="O142" s="461">
        <f>VLOOKUP($A142,$DA:$EN,19,0)</f>
        <v>1.0317882568178465</v>
      </c>
      <c r="P142" s="177">
        <f>P132*O142</f>
        <v>3827023411.1100516</v>
      </c>
      <c r="Q142" s="178">
        <v>1</v>
      </c>
      <c r="R142" s="481">
        <f>S142/P142</f>
        <v>3.585555465796935E-2</v>
      </c>
      <c r="S142" s="485">
        <f>S132/S130*S140</f>
        <v>137220047.09438476</v>
      </c>
      <c r="T142" s="461">
        <f>VLOOKUP($A142,$DA:$EN,17,0)</f>
        <v>1.0170567434845132</v>
      </c>
      <c r="U142" s="177">
        <f>U132*T142</f>
        <v>3153716721.8922043</v>
      </c>
      <c r="V142" s="178">
        <v>1</v>
      </c>
      <c r="W142" s="481">
        <f>X142/U142</f>
        <v>4.3510581068312897E-2</v>
      </c>
      <c r="X142" s="485">
        <f>X132/X130*X140</f>
        <v>137220047.09438476</v>
      </c>
      <c r="Y142" s="461">
        <f>VLOOKUP($A142,$DA:$EN,18,0)</f>
        <v>1.0244225001511797</v>
      </c>
      <c r="Z142" s="177">
        <f>Z132*Y142</f>
        <v>3475471294.7882633</v>
      </c>
      <c r="AA142" s="178">
        <v>1</v>
      </c>
      <c r="AB142" s="481">
        <f>AC142/Z142</f>
        <v>3.9482428555849901E-2</v>
      </c>
      <c r="AC142" s="485">
        <f>AC132/AC130*AC140</f>
        <v>137220047.09438476</v>
      </c>
      <c r="AD142" s="461">
        <f>VLOOKUP($A142,$DA:$EN,19,0)</f>
        <v>1.0317882568178465</v>
      </c>
      <c r="AE142" s="177">
        <f>AE132*AD142</f>
        <v>3827023411.1100516</v>
      </c>
      <c r="AF142" s="178">
        <v>1</v>
      </c>
      <c r="AG142" s="481">
        <f>AH142/AE142</f>
        <v>3.585555465796935E-2</v>
      </c>
      <c r="AH142" s="485">
        <f>AH132/AH130*AH140</f>
        <v>137220047.09438476</v>
      </c>
      <c r="AI142" s="461">
        <f>VLOOKUP($A142,$DA:$EN,17,0)</f>
        <v>1.0170567434845132</v>
      </c>
      <c r="AJ142" s="177">
        <f>AJ132*AI142</f>
        <v>3153716721.8922043</v>
      </c>
      <c r="AK142" s="178">
        <v>1</v>
      </c>
      <c r="AL142" s="481">
        <v>0</v>
      </c>
      <c r="AM142" s="485">
        <f>AI142*AJ142*AK142*AL142</f>
        <v>0</v>
      </c>
      <c r="AN142" s="506">
        <f>VLOOKUP($A142,$DA:$EN,18,0)</f>
        <v>1.0244225001511797</v>
      </c>
      <c r="AO142" s="177">
        <f>AO132*AN142</f>
        <v>3475471294.7882633</v>
      </c>
      <c r="AP142" s="178">
        <v>1</v>
      </c>
      <c r="AQ142" s="481">
        <v>0</v>
      </c>
      <c r="AR142" s="485">
        <f>AN142*AO142*AP142*AQ142</f>
        <v>0</v>
      </c>
      <c r="AS142" s="461">
        <f>VLOOKUP($A142,$DA:$EN,19,0)</f>
        <v>1.0317882568178465</v>
      </c>
      <c r="AT142" s="177">
        <f>AT132*AS142</f>
        <v>3827023411.1100516</v>
      </c>
      <c r="AU142" s="178">
        <v>1</v>
      </c>
      <c r="AV142" s="481">
        <v>0</v>
      </c>
      <c r="AW142" s="485">
        <f>AS142*AT142*AU142*AV142</f>
        <v>0</v>
      </c>
      <c r="AX142" s="461">
        <f>VLOOKUP($A142,$DA:$EN,17,0)</f>
        <v>1.0170567434845132</v>
      </c>
      <c r="AY142" s="177">
        <f>AY132*AX142</f>
        <v>3153716721.8922043</v>
      </c>
      <c r="AZ142" s="178">
        <v>1</v>
      </c>
      <c r="BA142" s="481">
        <f>BB142/AY142</f>
        <v>4.3510581068312897E-2</v>
      </c>
      <c r="BB142" s="485">
        <f>BB132/BB130*BB140</f>
        <v>137220047.09438476</v>
      </c>
      <c r="BC142" s="493">
        <f>VLOOKUP($A142,$DA:$EN,18,0)</f>
        <v>1.0244225001511797</v>
      </c>
      <c r="BD142" s="177">
        <f>BD132*BC142</f>
        <v>3475471294.7882633</v>
      </c>
      <c r="BE142" s="178">
        <v>1</v>
      </c>
      <c r="BF142" s="481">
        <f>BG142/BD142</f>
        <v>3.9482428555849901E-2</v>
      </c>
      <c r="BG142" s="485">
        <f>BG132/BG130*BG140</f>
        <v>137220047.09438476</v>
      </c>
      <c r="BH142" s="461">
        <f>VLOOKUP($A142,$DA:$EN,19,0)</f>
        <v>1.0317882568178465</v>
      </c>
      <c r="BI142" s="177">
        <f>BI132*BH142</f>
        <v>3827023411.1100516</v>
      </c>
      <c r="BJ142" s="178">
        <v>1</v>
      </c>
      <c r="BK142" s="481">
        <f>BL142/BI142</f>
        <v>3.585555465796935E-2</v>
      </c>
      <c r="BL142" s="485">
        <f>BL132/BL130*BL140</f>
        <v>137220047.09438476</v>
      </c>
      <c r="BM142" s="461">
        <f>VLOOKUP($A142,$DA:$EN,17,0)</f>
        <v>1.0170567434845132</v>
      </c>
      <c r="BN142" s="177">
        <f>BN132*BM142</f>
        <v>3153716721.8922043</v>
      </c>
      <c r="BO142" s="178">
        <v>1</v>
      </c>
      <c r="BP142" s="488">
        <f>BQ142/BN142</f>
        <v>4.3452037417876906E-2</v>
      </c>
      <c r="BQ142" s="491">
        <f>(BQ140-BQ144-BQ145-BQ146-BQ147)/3</f>
        <v>137035417.00504416</v>
      </c>
      <c r="BR142" s="461">
        <f>VLOOKUP($A142,$DA:$EN,18,0)</f>
        <v>1.0244225001511797</v>
      </c>
      <c r="BS142" s="177">
        <f>BS132*BR142</f>
        <v>3475471294.7882633</v>
      </c>
      <c r="BT142" s="178">
        <v>1</v>
      </c>
      <c r="BU142" s="488">
        <f>BV142/BS142</f>
        <v>3.6868003429256127E-2</v>
      </c>
      <c r="BV142" s="491">
        <f>(BV140-BV144-BV145-BV146-BV147)/3</f>
        <v>128133687.61453491</v>
      </c>
      <c r="BW142" s="461">
        <f>VLOOKUP($A142,$DA:$EN,19,0)</f>
        <v>1.0317882568178465</v>
      </c>
      <c r="BX142" s="177">
        <f>BX132*BW142</f>
        <v>3827023411.1100516</v>
      </c>
      <c r="BY142" s="178">
        <v>1</v>
      </c>
      <c r="BZ142" s="488">
        <f>CA142/BX142</f>
        <v>3.0723279000731726E-2</v>
      </c>
      <c r="CA142" s="491">
        <f>(CA140-CA144-CA145-CA146-CA147)/3</f>
        <v>117578708.00186615</v>
      </c>
      <c r="CB142" s="461">
        <f>VLOOKUP($A142,$DA:$EN,17,0)</f>
        <v>1.0170567434845132</v>
      </c>
      <c r="CC142" s="177">
        <f>CC132*CB142</f>
        <v>3153716721.8922043</v>
      </c>
      <c r="CD142" s="178">
        <v>1</v>
      </c>
      <c r="CE142" s="481">
        <f>CF142/CC142</f>
        <v>2.4003102329355649E-2</v>
      </c>
      <c r="CF142" s="485">
        <f>CF132*CB142</f>
        <v>75698985.193378627</v>
      </c>
      <c r="CG142" s="461">
        <f>VLOOKUP($A142,$DA:$EN,18,0)</f>
        <v>1.0244225001511797</v>
      </c>
      <c r="CH142" s="177">
        <f>CH132*CG142</f>
        <v>3475471294.7882633</v>
      </c>
      <c r="CI142" s="178">
        <v>1</v>
      </c>
      <c r="CJ142" s="481">
        <f>CK142/CH142</f>
        <v>2.4003102329355659E-2</v>
      </c>
      <c r="CK142" s="485">
        <f>CK132*CG142</f>
        <v>83422093.131540895</v>
      </c>
      <c r="CL142" s="461">
        <f>VLOOKUP($A142,$DA:$EN,19,0)</f>
        <v>1.0317882568178465</v>
      </c>
      <c r="CM142" s="177">
        <f>CM132*CL142</f>
        <v>3827023411.1100516</v>
      </c>
      <c r="CN142" s="178">
        <v>1</v>
      </c>
      <c r="CO142" s="481">
        <f>CP142/CM142</f>
        <v>2.4003102329355649E-2</v>
      </c>
      <c r="CP142" s="485">
        <f>CP132*CL142</f>
        <v>91860434.553714275</v>
      </c>
      <c r="CQ142" s="131"/>
      <c r="CR142" s="131"/>
      <c r="CS142" s="131"/>
      <c r="CT142" s="131"/>
      <c r="CU142" s="131"/>
      <c r="CV142" s="131"/>
      <c r="CW142" s="131"/>
      <c r="CX142" s="131"/>
      <c r="CY142" s="131"/>
      <c r="CZ142" s="131"/>
      <c r="DA142" s="1150"/>
      <c r="DB142" s="132"/>
      <c r="DC142" s="132"/>
      <c r="DD142" s="132"/>
      <c r="DE142" s="132"/>
      <c r="DF142" s="132"/>
      <c r="DG142" s="132"/>
      <c r="DH142" s="132"/>
      <c r="DI142" s="132"/>
      <c r="DJ142" s="132"/>
      <c r="DK142" s="132"/>
      <c r="DL142" s="132"/>
      <c r="DM142" s="132"/>
      <c r="DN142" s="132"/>
      <c r="DO142" s="132"/>
      <c r="DP142" s="132"/>
      <c r="DQ142" s="132"/>
      <c r="DR142" s="132"/>
      <c r="DS142" s="132"/>
      <c r="DT142" s="132"/>
      <c r="DU142" s="132"/>
      <c r="DV142" s="132"/>
      <c r="DW142" s="133"/>
      <c r="DX142" s="133"/>
      <c r="DY142" s="135"/>
      <c r="DZ142" s="133"/>
      <c r="EA142" s="136"/>
      <c r="EC142" s="135"/>
      <c r="EE142" s="136"/>
      <c r="EF142" s="136"/>
      <c r="EG142" s="136"/>
      <c r="EH142" s="136"/>
      <c r="EI142" s="136"/>
      <c r="EJ142" s="136"/>
      <c r="EK142" s="136"/>
      <c r="EL142" s="137"/>
      <c r="EM142" s="137"/>
      <c r="EN142" s="137"/>
    </row>
    <row r="143" spans="1:144" s="134" customFormat="1" ht="31.5" outlineLevel="1" x14ac:dyDescent="0.25">
      <c r="A143" s="174">
        <f>A142</f>
        <v>2036</v>
      </c>
      <c r="B143" s="175">
        <f t="shared" si="49"/>
        <v>0</v>
      </c>
      <c r="C143" s="175">
        <f t="shared" si="49"/>
        <v>0</v>
      </c>
      <c r="D143" s="176" t="str">
        <f t="shared" si="42"/>
        <v>Valsts sociālās apdrošināšanas speciālais  budžets</v>
      </c>
      <c r="E143" s="461">
        <f>VLOOKUP($A143,$DA:$EN,20,0)</f>
        <v>1.021950889989383</v>
      </c>
      <c r="F143" s="177">
        <f>F133*E143</f>
        <v>6421330011.8618078</v>
      </c>
      <c r="G143" s="178">
        <v>1</v>
      </c>
      <c r="H143" s="481">
        <v>0</v>
      </c>
      <c r="I143" s="485">
        <f>E143*F143*G143*H143</f>
        <v>0</v>
      </c>
      <c r="J143" s="461">
        <f>VLOOKUP($A143,$DA:$EN,21,0)</f>
        <v>1.0359669910294815</v>
      </c>
      <c r="K143" s="177">
        <f>K133*J143</f>
        <v>7711704247.3717642</v>
      </c>
      <c r="L143" s="178">
        <v>1</v>
      </c>
      <c r="M143" s="481">
        <v>0</v>
      </c>
      <c r="N143" s="485">
        <f>J143*K143*L143*M143</f>
        <v>0</v>
      </c>
      <c r="O143" s="461">
        <f>VLOOKUP($A143,$DA:$EN,22,0)</f>
        <v>1.0499830920695801</v>
      </c>
      <c r="P143" s="177">
        <f>P133*O143</f>
        <v>9235572170.3108444</v>
      </c>
      <c r="Q143" s="178">
        <v>1</v>
      </c>
      <c r="R143" s="481">
        <v>0</v>
      </c>
      <c r="S143" s="485">
        <f>O143*P143*Q143*R143</f>
        <v>0</v>
      </c>
      <c r="T143" s="461">
        <f>VLOOKUP($A143,$DA:$EN,20,0)</f>
        <v>1.021950889989383</v>
      </c>
      <c r="U143" s="177">
        <f>U133*T143</f>
        <v>6421330011.8618078</v>
      </c>
      <c r="V143" s="178">
        <v>1</v>
      </c>
      <c r="W143" s="481">
        <v>0</v>
      </c>
      <c r="X143" s="485">
        <f>T143*U143*V143*W143</f>
        <v>0</v>
      </c>
      <c r="Y143" s="461">
        <f>VLOOKUP($A143,$DA:$EN,21,0)</f>
        <v>1.0359669910294815</v>
      </c>
      <c r="Z143" s="177">
        <f>Z133*Y143</f>
        <v>7711704247.3717642</v>
      </c>
      <c r="AA143" s="178">
        <v>1</v>
      </c>
      <c r="AB143" s="481">
        <v>0</v>
      </c>
      <c r="AC143" s="485">
        <f>Y143*Z143*AA143*AB143</f>
        <v>0</v>
      </c>
      <c r="AD143" s="461">
        <f>VLOOKUP($A143,$DA:$EN,22,0)</f>
        <v>1.0499830920695801</v>
      </c>
      <c r="AE143" s="177">
        <f>AE133*AD143</f>
        <v>9235572170.3108444</v>
      </c>
      <c r="AF143" s="178">
        <v>1</v>
      </c>
      <c r="AG143" s="481">
        <v>0</v>
      </c>
      <c r="AH143" s="485">
        <f>AD143*AE143*AF143*AG143</f>
        <v>0</v>
      </c>
      <c r="AI143" s="461">
        <f>VLOOKUP($A143,$DA:$EN,20,0)</f>
        <v>1.021950889989383</v>
      </c>
      <c r="AJ143" s="177">
        <f>AJ133*AI143</f>
        <v>6421330011.8618078</v>
      </c>
      <c r="AK143" s="178">
        <v>1</v>
      </c>
      <c r="AL143" s="481">
        <v>0</v>
      </c>
      <c r="AM143" s="485">
        <f>AI143*AJ143*AK143*AL143</f>
        <v>0</v>
      </c>
      <c r="AN143" s="506">
        <f>VLOOKUP($A143,$DA:$EN,21,0)</f>
        <v>1.0359669910294815</v>
      </c>
      <c r="AO143" s="177">
        <f>AO133*AN143</f>
        <v>7711704247.3717642</v>
      </c>
      <c r="AP143" s="178">
        <v>1</v>
      </c>
      <c r="AQ143" s="481">
        <v>0</v>
      </c>
      <c r="AR143" s="485">
        <f>AN143*AO143*AP143*AQ143</f>
        <v>0</v>
      </c>
      <c r="AS143" s="461">
        <f>VLOOKUP($A143,$DA:$EN,22,0)</f>
        <v>1.0499830920695801</v>
      </c>
      <c r="AT143" s="177">
        <f>AT133*AS143</f>
        <v>9235572170.3108444</v>
      </c>
      <c r="AU143" s="178">
        <v>1</v>
      </c>
      <c r="AV143" s="481">
        <v>0</v>
      </c>
      <c r="AW143" s="485">
        <f>AS143*AT143*AU143*AV143</f>
        <v>0</v>
      </c>
      <c r="AX143" s="461">
        <f>VLOOKUP($A143,$DA:$EN,20,0)</f>
        <v>1.021950889989383</v>
      </c>
      <c r="AY143" s="177">
        <f>AY133*AX143</f>
        <v>6421330011.8618078</v>
      </c>
      <c r="AZ143" s="178">
        <v>1</v>
      </c>
      <c r="BA143" s="488">
        <v>5.0000000000000001E-3</v>
      </c>
      <c r="BB143" s="491">
        <f>AX143*AY143*AZ143*BA143</f>
        <v>32811419.602688551</v>
      </c>
      <c r="BC143" s="493">
        <f>VLOOKUP($A143,$DA:$EN,21,0)</f>
        <v>1.0359669910294815</v>
      </c>
      <c r="BD143" s="177">
        <f>BD133*BC143</f>
        <v>7711704247.3717642</v>
      </c>
      <c r="BE143" s="178">
        <v>1</v>
      </c>
      <c r="BF143" s="488">
        <v>5.0000000000000001E-3</v>
      </c>
      <c r="BG143" s="491">
        <f>BC143*BD143*BE143*BF143</f>
        <v>39945355.224294998</v>
      </c>
      <c r="BH143" s="461">
        <f>VLOOKUP($A143,$DA:$EN,22,0)</f>
        <v>1.0499830920695801</v>
      </c>
      <c r="BI143" s="177">
        <f>BI133*BH143</f>
        <v>9235572170.3108444</v>
      </c>
      <c r="BJ143" s="178">
        <v>1</v>
      </c>
      <c r="BK143" s="488">
        <v>5.0000000000000001E-3</v>
      </c>
      <c r="BL143" s="491">
        <f>BH143*BI143*BJ143*BK143</f>
        <v>48485973.122073717</v>
      </c>
      <c r="BM143" s="461">
        <f>VLOOKUP($A143,$DA:$EN,20,0)</f>
        <v>1.021950889989383</v>
      </c>
      <c r="BN143" s="177">
        <f>BN133*BM143</f>
        <v>6421330011.8618078</v>
      </c>
      <c r="BO143" s="178">
        <v>1</v>
      </c>
      <c r="BP143" s="488">
        <f>BQ143/BN143</f>
        <v>2.1340659450908982E-2</v>
      </c>
      <c r="BQ143" s="491">
        <f>BQ140-BQ141-BQ142-BQ144-BQ145-BQ146-BQ147</f>
        <v>137035417.00504416</v>
      </c>
      <c r="BR143" s="461">
        <f>VLOOKUP($A143,$DA:$EN,21,0)</f>
        <v>1.0359669910294815</v>
      </c>
      <c r="BS143" s="177">
        <f>BS133*BR143</f>
        <v>7711704247.3717642</v>
      </c>
      <c r="BT143" s="178">
        <v>1</v>
      </c>
      <c r="BU143" s="488">
        <f>BV143/BS143</f>
        <v>1.6615482583918376E-2</v>
      </c>
      <c r="BV143" s="491">
        <f>BV140-BV141-BV142-BV144-BV145-BV146-BV147</f>
        <v>128133687.61453491</v>
      </c>
      <c r="BW143" s="461">
        <f>VLOOKUP($A143,$DA:$EN,22,0)</f>
        <v>1.0499830920695801</v>
      </c>
      <c r="BX143" s="177">
        <f>BX133*BW143</f>
        <v>9235572170.3108444</v>
      </c>
      <c r="BY143" s="178">
        <v>1</v>
      </c>
      <c r="BZ143" s="488">
        <f>CA143/BX143</f>
        <v>1.2731069156694023E-2</v>
      </c>
      <c r="CA143" s="491">
        <f>CA140-CA141-CA142-CA144-CA145-CA146-CA147</f>
        <v>117578708.00186607</v>
      </c>
      <c r="CB143" s="461">
        <f>VLOOKUP($A143,$DA:$EN,20,0)</f>
        <v>1.021950889989383</v>
      </c>
      <c r="CC143" s="177">
        <f>CC133*CB143</f>
        <v>6421330011.8618078</v>
      </c>
      <c r="CD143" s="178">
        <v>1</v>
      </c>
      <c r="CE143" s="481">
        <v>0</v>
      </c>
      <c r="CF143" s="485">
        <f>CB143*CC143*CD143*CE143</f>
        <v>0</v>
      </c>
      <c r="CG143" s="461">
        <f>VLOOKUP($A143,$DA:$EN,21,0)</f>
        <v>1.0359669910294815</v>
      </c>
      <c r="CH143" s="177">
        <f>CH133*CG143</f>
        <v>7711704247.3717642</v>
      </c>
      <c r="CI143" s="178">
        <v>1</v>
      </c>
      <c r="CJ143" s="481">
        <v>0</v>
      </c>
      <c r="CK143" s="485">
        <f>CG143*CH143*CI143*CJ143</f>
        <v>0</v>
      </c>
      <c r="CL143" s="461">
        <f>VLOOKUP($A143,$DA:$EN,22,0)</f>
        <v>1.0499830920695801</v>
      </c>
      <c r="CM143" s="177">
        <f>CM133*CL143</f>
        <v>9235572170.3108444</v>
      </c>
      <c r="CN143" s="178">
        <v>1</v>
      </c>
      <c r="CO143" s="481">
        <v>0</v>
      </c>
      <c r="CP143" s="485">
        <f>CL143*CM143*CN143*CO143</f>
        <v>0</v>
      </c>
      <c r="CQ143" s="131"/>
      <c r="CR143" s="131"/>
      <c r="CS143" s="131"/>
      <c r="CT143" s="131"/>
      <c r="CU143" s="131"/>
      <c r="CV143" s="131"/>
      <c r="CW143" s="131"/>
      <c r="CX143" s="131"/>
      <c r="CY143" s="131"/>
      <c r="CZ143" s="131"/>
      <c r="DA143" s="1150"/>
      <c r="DB143" s="132"/>
      <c r="DC143" s="132"/>
      <c r="DD143" s="132"/>
      <c r="DE143" s="132"/>
      <c r="DF143" s="132"/>
      <c r="DG143" s="132"/>
      <c r="DH143" s="132"/>
      <c r="DI143" s="132"/>
      <c r="DJ143" s="132"/>
      <c r="DK143" s="132"/>
      <c r="DL143" s="132"/>
      <c r="DM143" s="132"/>
      <c r="DN143" s="132"/>
      <c r="DO143" s="132"/>
      <c r="DP143" s="132"/>
      <c r="DQ143" s="132"/>
      <c r="DR143" s="132"/>
      <c r="DS143" s="132"/>
      <c r="DT143" s="132"/>
      <c r="DU143" s="132"/>
      <c r="DV143" s="132"/>
      <c r="DW143" s="133"/>
      <c r="DX143" s="133"/>
      <c r="DY143" s="135"/>
      <c r="DZ143" s="133"/>
      <c r="EA143" s="136"/>
      <c r="EC143" s="135"/>
      <c r="EE143" s="136"/>
      <c r="EF143" s="136"/>
      <c r="EG143" s="136"/>
      <c r="EH143" s="136"/>
      <c r="EI143" s="136"/>
      <c r="EJ143" s="136"/>
      <c r="EK143" s="136"/>
      <c r="EL143" s="137"/>
      <c r="EM143" s="137"/>
      <c r="EN143" s="137"/>
    </row>
    <row r="144" spans="1:144" s="134" customFormat="1" outlineLevel="1" x14ac:dyDescent="0.25">
      <c r="A144" s="174">
        <f>A143</f>
        <v>2036</v>
      </c>
      <c r="B144" s="175" t="str">
        <f t="shared" si="49"/>
        <v>Versija, lai "iedarbinātu"  potenciālo obligāto apdrošināšanu</v>
      </c>
      <c r="C144" s="175" t="str">
        <f t="shared" si="49"/>
        <v>Obligātās iemaksa (ieturējums no darba algas)</v>
      </c>
      <c r="D144" s="176" t="str">
        <f t="shared" si="42"/>
        <v>ISA obligātā apdrošināšana</v>
      </c>
      <c r="E144" s="461">
        <f>VLOOKUP($A144,$DA:$EN,7,0)</f>
        <v>1.03280142977791</v>
      </c>
      <c r="F144" s="188">
        <f>VLOOKUP($A144,$DA:$EN,6,0)</f>
        <v>2098</v>
      </c>
      <c r="G144" s="189">
        <f>VLOOKUP($A144,$DA:$EN,24,0)</f>
        <v>748012</v>
      </c>
      <c r="H144" s="489">
        <v>0</v>
      </c>
      <c r="I144" s="485">
        <f>H144*G144*F144*12</f>
        <v>0</v>
      </c>
      <c r="J144" s="461">
        <f>VLOOKUP($A144,$DA:$EN,10,0)</f>
        <v>1.0469663464445766</v>
      </c>
      <c r="K144" s="188">
        <f>VLOOKUP($A144,$DA:$EN,9,0)</f>
        <v>2518</v>
      </c>
      <c r="L144" s="189">
        <f>VLOOKUP($A144,$DA:$EN,24,0)</f>
        <v>748012</v>
      </c>
      <c r="M144" s="489">
        <v>0</v>
      </c>
      <c r="N144" s="485">
        <f>M144*L144*K144*12</f>
        <v>0</v>
      </c>
      <c r="O144" s="461">
        <f>VLOOKUP($A144,$DA:$EN,13,0)</f>
        <v>1.0611312631112433</v>
      </c>
      <c r="P144" s="188">
        <f>VLOOKUP($A144,$DA:$EN,12,0)</f>
        <v>3017</v>
      </c>
      <c r="Q144" s="189">
        <f>VLOOKUP($A144,$DA:$EN,24,0)</f>
        <v>748012</v>
      </c>
      <c r="R144" s="489">
        <v>0</v>
      </c>
      <c r="S144" s="485">
        <f>R144*Q144*P144*12</f>
        <v>0</v>
      </c>
      <c r="T144" s="461">
        <f>VLOOKUP($A144,$DA:$EN,7,0)</f>
        <v>1.03280142977791</v>
      </c>
      <c r="U144" s="188">
        <f>VLOOKUP($A144,$DA:$EN,6,0)</f>
        <v>2098</v>
      </c>
      <c r="V144" s="189">
        <f>VLOOKUP($A144,$DA:$EN,24,0)</f>
        <v>748012</v>
      </c>
      <c r="W144" s="496">
        <f>X144/(V144*U144*12)</f>
        <v>5.4448021879554788E-3</v>
      </c>
      <c r="X144" s="486">
        <f>X140-X141-X142-X143-X145-X146-X147</f>
        <v>102536243.17328602</v>
      </c>
      <c r="Y144" s="461">
        <f>VLOOKUP($A144,$DA:$EN,10,0)</f>
        <v>1.0469663464445766</v>
      </c>
      <c r="Z144" s="188">
        <f>VLOOKUP($A144,$DA:$EN,9,0)</f>
        <v>2518</v>
      </c>
      <c r="AA144" s="189">
        <f>VLOOKUP($A144,$DA:$EN,24,0)</f>
        <v>748012</v>
      </c>
      <c r="AB144" s="496">
        <f>AC144/(AA144*Z144*12)</f>
        <v>3.3550698110982979E-3</v>
      </c>
      <c r="AC144" s="486">
        <f>AC140-AC141-AC142-AC143-AC145-AC146-AC147</f>
        <v>75831055.001758277</v>
      </c>
      <c r="AD144" s="461">
        <f>VLOOKUP($A144,$DA:$EN,13,0)</f>
        <v>1.0611312631112433</v>
      </c>
      <c r="AE144" s="188">
        <f>VLOOKUP($A144,$DA:$EN,12,0)</f>
        <v>3017</v>
      </c>
      <c r="AF144" s="189">
        <f>VLOOKUP($A144,$DA:$EN,24,0)</f>
        <v>748012</v>
      </c>
      <c r="AG144" s="496">
        <f>AH144/(AF144*AE144*12)</f>
        <v>1.6308878191363288E-3</v>
      </c>
      <c r="AH144" s="486">
        <f>AH140-AH141-AH142-AH143-AH145-AH146-AH147</f>
        <v>44166116.16375196</v>
      </c>
      <c r="AI144" s="461">
        <f>VLOOKUP($A144,$DA:$EN,7,0)</f>
        <v>1.03280142977791</v>
      </c>
      <c r="AJ144" s="188">
        <f>VLOOKUP($A144,$DA:$EN,6,0)</f>
        <v>2098</v>
      </c>
      <c r="AK144" s="189">
        <f>VLOOKUP($A144,$DA:$EN,24,0)</f>
        <v>748012</v>
      </c>
      <c r="AL144" s="496">
        <f>AM144/(AK144*AJ144*12)</f>
        <v>2.1830253827678177E-2</v>
      </c>
      <c r="AM144" s="486">
        <f>AM140-AM141-AM142-AM143-AM145-AM146-AM147</f>
        <v>411106251.01513249</v>
      </c>
      <c r="AN144" s="506">
        <f>VLOOKUP($A144,$DA:$EN,10,0)</f>
        <v>1.0469663464445766</v>
      </c>
      <c r="AO144" s="188">
        <f>VLOOKUP($A144,$DA:$EN,9,0)</f>
        <v>2518</v>
      </c>
      <c r="AP144" s="189">
        <f>VLOOKUP($A144,$DA:$EN,24,0)</f>
        <v>748012</v>
      </c>
      <c r="AQ144" s="496">
        <f>AR144/(AP144*AO144*12)</f>
        <v>1.7007443734902199E-2</v>
      </c>
      <c r="AR144" s="486">
        <f>AR140-AR141-AR142-AR143-AR145-AR146-AR147</f>
        <v>384401062.84360474</v>
      </c>
      <c r="AS144" s="461">
        <f>VLOOKUP($A144,$DA:$EN,13,0)</f>
        <v>1.0611312631112433</v>
      </c>
      <c r="AT144" s="188">
        <f>VLOOKUP($A144,$DA:$EN,12,0)</f>
        <v>3017</v>
      </c>
      <c r="AU144" s="189">
        <f>VLOOKUP($A144,$DA:$EN,24,0)</f>
        <v>748012</v>
      </c>
      <c r="AV144" s="496">
        <f>AW144/(AU144*AT144*12)</f>
        <v>1.3025212492698881E-2</v>
      </c>
      <c r="AW144" s="486">
        <f>AW140-AW141-AW142-AW143-AW145-AW146-AW147</f>
        <v>352736124.00559843</v>
      </c>
      <c r="AX144" s="461">
        <f>VLOOKUP($A144,$DA:$EN,7,0)</f>
        <v>1.03280142977791</v>
      </c>
      <c r="AY144" s="188">
        <f>VLOOKUP($A144,$DA:$EN,6,0)</f>
        <v>2098</v>
      </c>
      <c r="AZ144" s="189">
        <f>VLOOKUP($A144,$DA:$EN,24,0)</f>
        <v>748012</v>
      </c>
      <c r="BA144" s="489">
        <v>0</v>
      </c>
      <c r="BB144" s="485">
        <f>BA144*AZ144*AY144*12</f>
        <v>0</v>
      </c>
      <c r="BC144" s="493">
        <f>VLOOKUP($A144,$DA:$EN,10,0)</f>
        <v>1.0469663464445766</v>
      </c>
      <c r="BD144" s="188">
        <f>VLOOKUP($A144,$DA:$EN,9,0)</f>
        <v>2518</v>
      </c>
      <c r="BE144" s="189">
        <f>VLOOKUP($A144,$DA:$EN,24,0)</f>
        <v>748012</v>
      </c>
      <c r="BF144" s="489">
        <v>0</v>
      </c>
      <c r="BG144" s="485">
        <f>BF144*BE144*BD144*12</f>
        <v>0</v>
      </c>
      <c r="BH144" s="461">
        <f>VLOOKUP($A144,$DA:$EN,13,0)</f>
        <v>1.0611312631112433</v>
      </c>
      <c r="BI144" s="188">
        <f>VLOOKUP($A144,$DA:$EN,12,0)</f>
        <v>3017</v>
      </c>
      <c r="BJ144" s="189">
        <f>VLOOKUP($A144,$DA:$EN,24,0)</f>
        <v>748012</v>
      </c>
      <c r="BK144" s="489">
        <v>0</v>
      </c>
      <c r="BL144" s="485">
        <f>BK144*BJ144*BI144*12</f>
        <v>0</v>
      </c>
      <c r="BM144" s="461">
        <f>VLOOKUP($A144,$DA:$EN,7,0)</f>
        <v>1.03280142977791</v>
      </c>
      <c r="BN144" s="188">
        <f>VLOOKUP($A144,$DA:$EN,6,0)</f>
        <v>2098</v>
      </c>
      <c r="BO144" s="189">
        <f>VLOOKUP($A144,$DA:$EN,24,0)</f>
        <v>748012</v>
      </c>
      <c r="BP144" s="489">
        <v>0</v>
      </c>
      <c r="BQ144" s="485">
        <f>BP144*BO144*BN144*12</f>
        <v>0</v>
      </c>
      <c r="BR144" s="461">
        <f>VLOOKUP($A144,$DA:$EN,10,0)</f>
        <v>1.0469663464445766</v>
      </c>
      <c r="BS144" s="188">
        <f>VLOOKUP($A144,$DA:$EN,9,0)</f>
        <v>2518</v>
      </c>
      <c r="BT144" s="189">
        <f>VLOOKUP($A144,$DA:$EN,24,0)</f>
        <v>748012</v>
      </c>
      <c r="BU144" s="489">
        <v>0</v>
      </c>
      <c r="BV144" s="485">
        <f>BU144*BT144*BS144*12</f>
        <v>0</v>
      </c>
      <c r="BW144" s="461">
        <f>VLOOKUP($A144,$DA:$EN,13,0)</f>
        <v>1.0611312631112433</v>
      </c>
      <c r="BX144" s="188">
        <f>VLOOKUP($A144,$DA:$EN,12,0)</f>
        <v>3017</v>
      </c>
      <c r="BY144" s="189">
        <f>VLOOKUP($A144,$DA:$EN,24,0)</f>
        <v>748012</v>
      </c>
      <c r="BZ144" s="489">
        <v>0</v>
      </c>
      <c r="CA144" s="485">
        <f>BZ144*BY144*BX144*12</f>
        <v>0</v>
      </c>
      <c r="CB144" s="461">
        <f>VLOOKUP($A144,$DA:$EN,7,0)</f>
        <v>1.03280142977791</v>
      </c>
      <c r="CC144" s="188">
        <f>VLOOKUP($A144,$DA:$EN,6,0)</f>
        <v>2098</v>
      </c>
      <c r="CD144" s="189">
        <f>VLOOKUP($A144,$DA:$EN,24,0)</f>
        <v>748012</v>
      </c>
      <c r="CE144" s="482">
        <f>(CF144+CF147)/(CD144*CC144*12)</f>
        <v>1.3342764400992892E-2</v>
      </c>
      <c r="CF144" s="486">
        <f>CF140-CF141-CF142-CF143-CF145-CF146-CF147</f>
        <v>246439004.7760843</v>
      </c>
      <c r="CG144" s="461">
        <f>VLOOKUP($A144,$DA:$EN,10,0)</f>
        <v>1.0469663464445766</v>
      </c>
      <c r="CH144" s="188">
        <f>VLOOKUP($A144,$DA:$EN,9,0)</f>
        <v>2518</v>
      </c>
      <c r="CI144" s="189">
        <f>VLOOKUP($A144,$DA:$EN,24,0)</f>
        <v>748012</v>
      </c>
      <c r="CJ144" s="482">
        <f>(CK144+CK147)/(CI144*CH144*12)</f>
        <v>9.1923601391646764E-3</v>
      </c>
      <c r="CK144" s="486">
        <f>CK140-CK141-CK142-CK143-CK145-CK146-CK147</f>
        <v>202933817.06248409</v>
      </c>
      <c r="CL144" s="461">
        <f>VLOOKUP($A144,$DA:$EN,13,0)</f>
        <v>1.0611312631112433</v>
      </c>
      <c r="CM144" s="188">
        <f>VLOOKUP($A144,$DA:$EN,12,0)</f>
        <v>3017</v>
      </c>
      <c r="CN144" s="189">
        <f>VLOOKUP($A144,$DA:$EN,24,0)</f>
        <v>748012</v>
      </c>
      <c r="CO144" s="482">
        <f>(CP144+CP147)/(CN144*CM144*12)</f>
        <v>5.824901338672612E-3</v>
      </c>
      <c r="CP144" s="486">
        <f>CP140-CP141-CP142-CP143-CP145-CP146-CP147</f>
        <v>152913038.43000022</v>
      </c>
      <c r="CQ144" s="131"/>
      <c r="CR144" s="131"/>
      <c r="CS144" s="131"/>
      <c r="CT144" s="131"/>
      <c r="CU144" s="131"/>
      <c r="CV144" s="131"/>
      <c r="CW144" s="131"/>
      <c r="CX144" s="131"/>
      <c r="CY144" s="131"/>
      <c r="CZ144" s="131"/>
      <c r="DA144" s="1150"/>
      <c r="DB144" s="132"/>
      <c r="DC144" s="132"/>
      <c r="DD144" s="132"/>
      <c r="DE144" s="132"/>
      <c r="DF144" s="132"/>
      <c r="DG144" s="132"/>
      <c r="DH144" s="132"/>
      <c r="DI144" s="132"/>
      <c r="DJ144" s="132"/>
      <c r="DK144" s="132"/>
      <c r="DL144" s="132"/>
      <c r="DM144" s="132"/>
      <c r="DN144" s="132"/>
      <c r="DO144" s="132"/>
      <c r="DP144" s="132"/>
      <c r="DQ144" s="132"/>
      <c r="DR144" s="132"/>
      <c r="DS144" s="132"/>
      <c r="DT144" s="132"/>
      <c r="DU144" s="132"/>
      <c r="DV144" s="132"/>
      <c r="DW144" s="133"/>
      <c r="DX144" s="133"/>
      <c r="DY144" s="135"/>
      <c r="DZ144" s="133"/>
      <c r="EA144" s="136"/>
      <c r="EC144" s="135"/>
      <c r="EE144" s="136"/>
      <c r="EF144" s="136"/>
      <c r="EG144" s="136"/>
      <c r="EH144" s="136"/>
      <c r="EI144" s="136"/>
      <c r="EJ144" s="136"/>
      <c r="EK144" s="136"/>
      <c r="EL144" s="137"/>
      <c r="EM144" s="137"/>
      <c r="EN144" s="137"/>
    </row>
    <row r="145" spans="1:144" s="134" customFormat="1" ht="31.5" outlineLevel="1" x14ac:dyDescent="0.25">
      <c r="A145" s="174">
        <f>A149</f>
        <v>2036</v>
      </c>
      <c r="B145" s="175" t="str">
        <f t="shared" si="49"/>
        <v>Pensijas daļa pakalpojuma finansēšanai - par aprūpi mājās</v>
      </c>
      <c r="C145" s="175" t="str">
        <f t="shared" si="49"/>
        <v>85% no piešķirtās vecuma pensijas apmēra</v>
      </c>
      <c r="D145" s="176" t="str">
        <f t="shared" si="42"/>
        <v>Klienta maksājums par ISA pakalpojumiem dzīves vietā</v>
      </c>
      <c r="E145" s="461">
        <f>VLOOKUP($A145,$DA:$EN,7,0)</f>
        <v>1.03280142977791</v>
      </c>
      <c r="F145" s="195">
        <f>F135*E145</f>
        <v>334.96991176702801</v>
      </c>
      <c r="G145" s="189">
        <f>VLOOKUP($A145,$DA:$EN,31,0)</f>
        <v>16294.8</v>
      </c>
      <c r="H145" s="483">
        <v>0.85</v>
      </c>
      <c r="I145" s="485">
        <f>F145*G145*12</f>
        <v>65499212.619136408</v>
      </c>
      <c r="J145" s="461">
        <f>VLOOKUP($A145,$DA:$EN,10,0)</f>
        <v>1.0469663464445766</v>
      </c>
      <c r="K145" s="195">
        <f>K135*J145</f>
        <v>403.81587784987681</v>
      </c>
      <c r="L145" s="189">
        <f>VLOOKUP($A145,$DA:$EN,31,0)</f>
        <v>16294.8</v>
      </c>
      <c r="M145" s="483">
        <v>0.85</v>
      </c>
      <c r="N145" s="485">
        <f>K145*L145*12</f>
        <v>78961187.596658066</v>
      </c>
      <c r="O145" s="461">
        <f>VLOOKUP($A145,$DA:$EN,13,0)</f>
        <v>1.0611312631112433</v>
      </c>
      <c r="P145" s="195">
        <f>P135*O145</f>
        <v>485.44807947506962</v>
      </c>
      <c r="Q145" s="189">
        <f>VLOOKUP($A145,$DA:$EN,31,0)</f>
        <v>16294.8</v>
      </c>
      <c r="R145" s="483">
        <v>0.85</v>
      </c>
      <c r="S145" s="485">
        <f>P145*Q145*12</f>
        <v>94923352.38516438</v>
      </c>
      <c r="T145" s="461">
        <f>VLOOKUP($A145,$DA:$EN,7,0)</f>
        <v>1.03280142977791</v>
      </c>
      <c r="U145" s="195">
        <f>U135*T145</f>
        <v>334.96991176702801</v>
      </c>
      <c r="V145" s="189">
        <f>VLOOKUP($A145,$DA:$EN,31,0)</f>
        <v>16294.8</v>
      </c>
      <c r="W145" s="483">
        <v>0.85</v>
      </c>
      <c r="X145" s="485">
        <f>U145*V145*12</f>
        <v>65499212.619136408</v>
      </c>
      <c r="Y145" s="461">
        <f>VLOOKUP($A145,$DA:$EN,10,0)</f>
        <v>1.0469663464445766</v>
      </c>
      <c r="Z145" s="195">
        <f>Z135*Y145</f>
        <v>403.81587784987681</v>
      </c>
      <c r="AA145" s="189">
        <f>VLOOKUP($A145,$DA:$EN,31,0)</f>
        <v>16294.8</v>
      </c>
      <c r="AB145" s="483">
        <v>0.85</v>
      </c>
      <c r="AC145" s="485">
        <f>Z145*AA145*12</f>
        <v>78961187.596658066</v>
      </c>
      <c r="AD145" s="461">
        <f>VLOOKUP($A145,$DA:$EN,13,0)</f>
        <v>1.0611312631112433</v>
      </c>
      <c r="AE145" s="195">
        <f>AE135*AD145</f>
        <v>485.44807947506962</v>
      </c>
      <c r="AF145" s="189">
        <f>VLOOKUP($A145,$DA:$EN,31,0)</f>
        <v>16294.8</v>
      </c>
      <c r="AG145" s="483">
        <v>0.85</v>
      </c>
      <c r="AH145" s="485">
        <f>AE145*AF145*12</f>
        <v>94923352.38516438</v>
      </c>
      <c r="AI145" s="461">
        <f>VLOOKUP($A145,$DA:$EN,7,0)</f>
        <v>1.03280142977791</v>
      </c>
      <c r="AJ145" s="195">
        <f>AJ135*AI145</f>
        <v>334.96991176702801</v>
      </c>
      <c r="AK145" s="189">
        <f>VLOOKUP($A145,$DA:$EN,31,0)</f>
        <v>16294.8</v>
      </c>
      <c r="AL145" s="483">
        <v>0.85</v>
      </c>
      <c r="AM145" s="485">
        <f>AJ145*AK145*12</f>
        <v>65499212.619136408</v>
      </c>
      <c r="AN145" s="506">
        <f>VLOOKUP($A145,$DA:$EN,10,0)</f>
        <v>1.0469663464445766</v>
      </c>
      <c r="AO145" s="195">
        <f>AO135*AN145</f>
        <v>403.81587784987681</v>
      </c>
      <c r="AP145" s="189">
        <f>VLOOKUP($A145,$DA:$EN,31,0)</f>
        <v>16294.8</v>
      </c>
      <c r="AQ145" s="483">
        <v>0.85</v>
      </c>
      <c r="AR145" s="485">
        <f>AO145*AP145*12</f>
        <v>78961187.596658066</v>
      </c>
      <c r="AS145" s="461">
        <f>VLOOKUP($A145,$DA:$EN,13,0)</f>
        <v>1.0611312631112433</v>
      </c>
      <c r="AT145" s="195">
        <f>AT135*AS145</f>
        <v>485.44807947506962</v>
      </c>
      <c r="AU145" s="189">
        <f>VLOOKUP($A145,$DA:$EN,31,0)</f>
        <v>16294.8</v>
      </c>
      <c r="AV145" s="483">
        <v>0.85</v>
      </c>
      <c r="AW145" s="485">
        <f>AT145*AU145*12</f>
        <v>94923352.38516438</v>
      </c>
      <c r="AX145" s="461">
        <f>VLOOKUP($A145,$DA:$EN,7,0)</f>
        <v>1.03280142977791</v>
      </c>
      <c r="AY145" s="195">
        <f>AY135*AX145</f>
        <v>334.96991176702801</v>
      </c>
      <c r="AZ145" s="189">
        <f>VLOOKUP($A145,$DA:$EN,31,0)</f>
        <v>16294.8</v>
      </c>
      <c r="BA145" s="483">
        <v>0.85</v>
      </c>
      <c r="BB145" s="485">
        <f>AY145*AZ145*12</f>
        <v>65499212.619136408</v>
      </c>
      <c r="BC145" s="493">
        <f>VLOOKUP($A145,$DA:$EN,10,0)</f>
        <v>1.0469663464445766</v>
      </c>
      <c r="BD145" s="195">
        <f>BD135*BC145</f>
        <v>403.81587784987681</v>
      </c>
      <c r="BE145" s="189">
        <f>VLOOKUP($A145,$DA:$EN,31,0)</f>
        <v>16294.8</v>
      </c>
      <c r="BF145" s="483">
        <v>0.85</v>
      </c>
      <c r="BG145" s="485">
        <f>BD145*BE145*12</f>
        <v>78961187.596658066</v>
      </c>
      <c r="BH145" s="461">
        <f>VLOOKUP($A145,$DA:$EN,13,0)</f>
        <v>1.0611312631112433</v>
      </c>
      <c r="BI145" s="195">
        <f>BI135*BH145</f>
        <v>485.44807947506962</v>
      </c>
      <c r="BJ145" s="189">
        <f>VLOOKUP($A145,$DA:$EN,31,0)</f>
        <v>16294.8</v>
      </c>
      <c r="BK145" s="483">
        <v>0.85</v>
      </c>
      <c r="BL145" s="485">
        <f>BI145*BJ145*12</f>
        <v>94923352.38516438</v>
      </c>
      <c r="BM145" s="461">
        <f>VLOOKUP($A145,$DA:$EN,7,0)</f>
        <v>1.03280142977791</v>
      </c>
      <c r="BN145" s="195">
        <f>BN135*BM145</f>
        <v>334.96991176702801</v>
      </c>
      <c r="BO145" s="189">
        <f>VLOOKUP($A145,$DA:$EN,31,0)</f>
        <v>16294.8</v>
      </c>
      <c r="BP145" s="483">
        <v>0.85</v>
      </c>
      <c r="BQ145" s="485">
        <f>BN145*BO145*12</f>
        <v>65499212.619136408</v>
      </c>
      <c r="BR145" s="461">
        <f>VLOOKUP($A145,$DA:$EN,10,0)</f>
        <v>1.0469663464445766</v>
      </c>
      <c r="BS145" s="195">
        <f>BS135*BR145</f>
        <v>403.81587784987681</v>
      </c>
      <c r="BT145" s="189">
        <f>VLOOKUP($A145,$DA:$EN,31,0)</f>
        <v>16294.8</v>
      </c>
      <c r="BU145" s="483">
        <v>0.85</v>
      </c>
      <c r="BV145" s="485">
        <f>BS145*BT145*12</f>
        <v>78961187.596658066</v>
      </c>
      <c r="BW145" s="461">
        <f>VLOOKUP($A145,$DA:$EN,13,0)</f>
        <v>1.0611312631112433</v>
      </c>
      <c r="BX145" s="195">
        <f>BX135*BW145</f>
        <v>485.44807947506962</v>
      </c>
      <c r="BY145" s="189">
        <f>VLOOKUP($A145,$DA:$EN,31,0)</f>
        <v>16294.8</v>
      </c>
      <c r="BZ145" s="483">
        <v>0.85</v>
      </c>
      <c r="CA145" s="485">
        <f>BX145*BY145*12</f>
        <v>94923352.38516438</v>
      </c>
      <c r="CB145" s="461">
        <f>VLOOKUP($A145,$DA:$EN,7,0)</f>
        <v>1.03280142977791</v>
      </c>
      <c r="CC145" s="195">
        <f>CC135*CB145</f>
        <v>334.96991176702801</v>
      </c>
      <c r="CD145" s="189">
        <f>VLOOKUP($A145,$DA:$EN,31,0)</f>
        <v>16294.8</v>
      </c>
      <c r="CE145" s="483">
        <v>0.85</v>
      </c>
      <c r="CF145" s="485">
        <f>CC145*CD145*12</f>
        <v>65499212.619136408</v>
      </c>
      <c r="CG145" s="461">
        <f>VLOOKUP($A145,$DA:$EN,10,0)</f>
        <v>1.0469663464445766</v>
      </c>
      <c r="CH145" s="195">
        <f>CH135*CG145</f>
        <v>403.81587784987681</v>
      </c>
      <c r="CI145" s="189">
        <f>VLOOKUP($A145,$DA:$EN,31,0)</f>
        <v>16294.8</v>
      </c>
      <c r="CJ145" s="483">
        <v>0.85</v>
      </c>
      <c r="CK145" s="485">
        <f>CH145*CI145*12</f>
        <v>78961187.596658066</v>
      </c>
      <c r="CL145" s="461">
        <f>VLOOKUP($A145,$DA:$EN,13,0)</f>
        <v>1.0611312631112433</v>
      </c>
      <c r="CM145" s="195">
        <f>CM135*CL145</f>
        <v>485.44807947506962</v>
      </c>
      <c r="CN145" s="189">
        <f>VLOOKUP($A145,$DA:$EN,31,0)</f>
        <v>16294.8</v>
      </c>
      <c r="CO145" s="483">
        <v>0.85</v>
      </c>
      <c r="CP145" s="485">
        <f>CM145*CN145*12</f>
        <v>94923352.38516438</v>
      </c>
      <c r="CQ145" s="131"/>
      <c r="CR145" s="131"/>
      <c r="CS145" s="131"/>
      <c r="CT145" s="131"/>
      <c r="CU145" s="131"/>
      <c r="CV145" s="131"/>
      <c r="CW145" s="131"/>
      <c r="CX145" s="131"/>
      <c r="CY145" s="131"/>
      <c r="CZ145" s="131"/>
      <c r="DA145" s="1150"/>
      <c r="DB145" s="132"/>
      <c r="DC145" s="132"/>
      <c r="DD145" s="132"/>
      <c r="DE145" s="132"/>
      <c r="DF145" s="132"/>
      <c r="DG145" s="132"/>
      <c r="DH145" s="132"/>
      <c r="DI145" s="132"/>
      <c r="DJ145" s="132"/>
      <c r="DK145" s="132"/>
      <c r="DL145" s="132"/>
      <c r="DM145" s="132"/>
      <c r="DN145" s="132"/>
      <c r="DO145" s="132"/>
      <c r="DP145" s="132"/>
      <c r="DQ145" s="132"/>
      <c r="DR145" s="132"/>
      <c r="DS145" s="132"/>
      <c r="DT145" s="132"/>
      <c r="DU145" s="132"/>
      <c r="DV145" s="132"/>
      <c r="DW145" s="133"/>
      <c r="DX145" s="133"/>
      <c r="DY145" s="135"/>
      <c r="DZ145" s="133"/>
      <c r="EA145" s="136"/>
      <c r="EC145" s="135"/>
      <c r="EE145" s="136"/>
      <c r="EF145" s="136"/>
      <c r="EG145" s="136"/>
      <c r="EH145" s="136"/>
      <c r="EI145" s="136"/>
      <c r="EJ145" s="136"/>
      <c r="EK145" s="136"/>
      <c r="EL145" s="137"/>
      <c r="EM145" s="137"/>
      <c r="EN145" s="137"/>
    </row>
    <row r="146" spans="1:144" s="134" customFormat="1" outlineLevel="1" x14ac:dyDescent="0.25">
      <c r="A146" s="174">
        <f>A145</f>
        <v>2036</v>
      </c>
      <c r="B146" s="175" t="str">
        <f t="shared" si="49"/>
        <v>Pensijas daļa pakalpojuma finansēšanai - par uzturēšanos SAC</v>
      </c>
      <c r="C146" s="175" t="str">
        <f t="shared" si="49"/>
        <v>85% no piešķirtās vecuma pensijas apmēra</v>
      </c>
      <c r="D146" s="176" t="str">
        <f t="shared" si="42"/>
        <v>Klienta maksājums par ISA pakalpojumiem SAC</v>
      </c>
      <c r="E146" s="461">
        <f>VLOOKUP($A146,$DA:$EN,7,0)</f>
        <v>1.03280142977791</v>
      </c>
      <c r="F146" s="195">
        <f>F136*E146</f>
        <v>519.22033014115277</v>
      </c>
      <c r="G146" s="189">
        <f>VLOOKUP($A146,$DA:$EN,34,0)</f>
        <v>10341.6</v>
      </c>
      <c r="H146" s="483">
        <v>0.85</v>
      </c>
      <c r="I146" s="485">
        <f>F146*G146*12</f>
        <v>64434827.594252944</v>
      </c>
      <c r="J146" s="461">
        <f>VLOOKUP($A146,$DA:$EN,10,0)</f>
        <v>1.0469663464445766</v>
      </c>
      <c r="K146" s="195">
        <f>K136*J146</f>
        <v>625.93506475673519</v>
      </c>
      <c r="L146" s="189">
        <f>VLOOKUP($A146,$DA:$EN,34,0)</f>
        <v>10341.6</v>
      </c>
      <c r="M146" s="483">
        <v>0.85</v>
      </c>
      <c r="N146" s="485">
        <f>K146*L146*12</f>
        <v>77678040.788259029</v>
      </c>
      <c r="O146" s="461">
        <f>VLOOKUP($A146,$DA:$EN,13,0)</f>
        <v>1.0611312631112433</v>
      </c>
      <c r="P146" s="195">
        <f>P136*O146</f>
        <v>752.46911211159329</v>
      </c>
      <c r="Q146" s="189">
        <f>VLOOKUP($A146,$DA:$EN,34,0)</f>
        <v>10341.6</v>
      </c>
      <c r="R146" s="483">
        <v>0.85</v>
      </c>
      <c r="S146" s="485">
        <f>P146*Q146*12</f>
        <v>93380814.837759048</v>
      </c>
      <c r="T146" s="461">
        <f>VLOOKUP($A146,$DA:$EN,7,0)</f>
        <v>1.03280142977791</v>
      </c>
      <c r="U146" s="195">
        <f>U136*T146</f>
        <v>519.22033014115277</v>
      </c>
      <c r="V146" s="189">
        <f>VLOOKUP($A146,$DA:$EN,34,0)</f>
        <v>10341.6</v>
      </c>
      <c r="W146" s="483">
        <v>0.85</v>
      </c>
      <c r="X146" s="485">
        <f>U146*V146*12</f>
        <v>64434827.594252944</v>
      </c>
      <c r="Y146" s="461">
        <f>VLOOKUP($A146,$DA:$EN,10,0)</f>
        <v>1.0469663464445766</v>
      </c>
      <c r="Z146" s="195">
        <f>Z136*Y146</f>
        <v>625.93506475673519</v>
      </c>
      <c r="AA146" s="189">
        <f>VLOOKUP($A146,$DA:$EN,34,0)</f>
        <v>10341.6</v>
      </c>
      <c r="AB146" s="483">
        <v>0.85</v>
      </c>
      <c r="AC146" s="485">
        <f>Z146*AA146*12</f>
        <v>77678040.788259029</v>
      </c>
      <c r="AD146" s="461">
        <f>VLOOKUP($A146,$DA:$EN,13,0)</f>
        <v>1.0611312631112433</v>
      </c>
      <c r="AE146" s="195">
        <f>AE136*AD146</f>
        <v>752.46911211159329</v>
      </c>
      <c r="AF146" s="189">
        <f>VLOOKUP($A146,$DA:$EN,34,0)</f>
        <v>10341.6</v>
      </c>
      <c r="AG146" s="483">
        <v>0.85</v>
      </c>
      <c r="AH146" s="485">
        <f>AE146*AF146*12</f>
        <v>93380814.837759048</v>
      </c>
      <c r="AI146" s="461">
        <f>VLOOKUP($A146,$DA:$EN,7,0)</f>
        <v>1.03280142977791</v>
      </c>
      <c r="AJ146" s="195">
        <f>AJ136*AI146</f>
        <v>519.22033014115277</v>
      </c>
      <c r="AK146" s="189">
        <f>VLOOKUP($A146,$DA:$EN,34,0)</f>
        <v>10341.6</v>
      </c>
      <c r="AL146" s="483">
        <v>0.85</v>
      </c>
      <c r="AM146" s="485">
        <f>AJ146*AK146*12</f>
        <v>64434827.594252944</v>
      </c>
      <c r="AN146" s="506">
        <f>VLOOKUP($A146,$DA:$EN,10,0)</f>
        <v>1.0469663464445766</v>
      </c>
      <c r="AO146" s="195">
        <f>AO136*AN146</f>
        <v>625.93506475673519</v>
      </c>
      <c r="AP146" s="189">
        <f>VLOOKUP($A146,$DA:$EN,34,0)</f>
        <v>10341.6</v>
      </c>
      <c r="AQ146" s="483">
        <v>0.85</v>
      </c>
      <c r="AR146" s="485">
        <f>AO146*AP146*12</f>
        <v>77678040.788259029</v>
      </c>
      <c r="AS146" s="461">
        <f>VLOOKUP($A146,$DA:$EN,13,0)</f>
        <v>1.0611312631112433</v>
      </c>
      <c r="AT146" s="195">
        <f>AT136*AS146</f>
        <v>752.46911211159329</v>
      </c>
      <c r="AU146" s="189">
        <f>VLOOKUP($A146,$DA:$EN,34,0)</f>
        <v>10341.6</v>
      </c>
      <c r="AV146" s="483">
        <v>0.85</v>
      </c>
      <c r="AW146" s="485">
        <f>AT146*AU146*12</f>
        <v>93380814.837759048</v>
      </c>
      <c r="AX146" s="461">
        <f>VLOOKUP($A146,$DA:$EN,7,0)</f>
        <v>1.03280142977791</v>
      </c>
      <c r="AY146" s="195">
        <f>AY136*AX146</f>
        <v>519.22033014115277</v>
      </c>
      <c r="AZ146" s="189">
        <f>VLOOKUP($A146,$DA:$EN,34,0)</f>
        <v>10341.6</v>
      </c>
      <c r="BA146" s="483">
        <v>0.85</v>
      </c>
      <c r="BB146" s="485">
        <f>AY146*AZ146*12</f>
        <v>64434827.594252944</v>
      </c>
      <c r="BC146" s="493">
        <f>VLOOKUP($A146,$DA:$EN,10,0)</f>
        <v>1.0469663464445766</v>
      </c>
      <c r="BD146" s="195">
        <f>BD136*BC146</f>
        <v>625.93506475673519</v>
      </c>
      <c r="BE146" s="189">
        <f>VLOOKUP($A146,$DA:$EN,34,0)</f>
        <v>10341.6</v>
      </c>
      <c r="BF146" s="483">
        <v>0.85</v>
      </c>
      <c r="BG146" s="485">
        <f>BD146*BE146*12</f>
        <v>77678040.788259029</v>
      </c>
      <c r="BH146" s="461">
        <f>VLOOKUP($A146,$DA:$EN,13,0)</f>
        <v>1.0611312631112433</v>
      </c>
      <c r="BI146" s="195">
        <f>BI136*BH146</f>
        <v>752.46911211159329</v>
      </c>
      <c r="BJ146" s="189">
        <f>VLOOKUP($A146,$DA:$EN,34,0)</f>
        <v>10341.6</v>
      </c>
      <c r="BK146" s="483">
        <v>0.85</v>
      </c>
      <c r="BL146" s="485">
        <f>BI146*BJ146*12</f>
        <v>93380814.837759048</v>
      </c>
      <c r="BM146" s="461">
        <f>VLOOKUP($A146,$DA:$EN,7,0)</f>
        <v>1.03280142977791</v>
      </c>
      <c r="BN146" s="195">
        <f>BN136*BM146</f>
        <v>519.22033014115277</v>
      </c>
      <c r="BO146" s="189">
        <f>VLOOKUP($A146,$DA:$EN,34,0)</f>
        <v>10341.6</v>
      </c>
      <c r="BP146" s="483">
        <v>0.85</v>
      </c>
      <c r="BQ146" s="485">
        <f>BN146*BO146*12</f>
        <v>64434827.594252944</v>
      </c>
      <c r="BR146" s="461">
        <f>VLOOKUP($A146,$DA:$EN,10,0)</f>
        <v>1.0469663464445766</v>
      </c>
      <c r="BS146" s="195">
        <f>BS136*BR146</f>
        <v>625.93506475673519</v>
      </c>
      <c r="BT146" s="189">
        <f>VLOOKUP($A146,$DA:$EN,34,0)</f>
        <v>10341.6</v>
      </c>
      <c r="BU146" s="483">
        <v>0.85</v>
      </c>
      <c r="BV146" s="485">
        <f>BS146*BT146*12</f>
        <v>77678040.788259029</v>
      </c>
      <c r="BW146" s="461">
        <f>VLOOKUP($A146,$DA:$EN,13,0)</f>
        <v>1.0611312631112433</v>
      </c>
      <c r="BX146" s="195">
        <f>BX136*BW146</f>
        <v>752.46911211159329</v>
      </c>
      <c r="BY146" s="189">
        <f>VLOOKUP($A146,$DA:$EN,34,0)</f>
        <v>10341.6</v>
      </c>
      <c r="BZ146" s="483">
        <v>0.85</v>
      </c>
      <c r="CA146" s="485">
        <f>BX146*BY146*12</f>
        <v>93380814.837759048</v>
      </c>
      <c r="CB146" s="461">
        <f>VLOOKUP($A146,$DA:$EN,7,0)</f>
        <v>1.03280142977791</v>
      </c>
      <c r="CC146" s="195">
        <f>CC136*CB146</f>
        <v>519.22033014115277</v>
      </c>
      <c r="CD146" s="189">
        <f>VLOOKUP($A146,$DA:$EN,34,0)</f>
        <v>10341.6</v>
      </c>
      <c r="CE146" s="483">
        <v>0.85</v>
      </c>
      <c r="CF146" s="485">
        <f>CC146*CD146*12</f>
        <v>64434827.594252944</v>
      </c>
      <c r="CG146" s="461">
        <f>VLOOKUP($A146,$DA:$EN,10,0)</f>
        <v>1.0469663464445766</v>
      </c>
      <c r="CH146" s="195">
        <f>CH136*CG146</f>
        <v>625.93506475673519</v>
      </c>
      <c r="CI146" s="189">
        <f>VLOOKUP($A146,$DA:$EN,34,0)</f>
        <v>10341.6</v>
      </c>
      <c r="CJ146" s="483">
        <v>0.85</v>
      </c>
      <c r="CK146" s="485">
        <f>CH146*CI146*12</f>
        <v>77678040.788259029</v>
      </c>
      <c r="CL146" s="461">
        <f>VLOOKUP($A146,$DA:$EN,13,0)</f>
        <v>1.0611312631112433</v>
      </c>
      <c r="CM146" s="195">
        <f>CM136*CL146</f>
        <v>752.46911211159329</v>
      </c>
      <c r="CN146" s="189">
        <f>VLOOKUP($A146,$DA:$EN,34,0)</f>
        <v>10341.6</v>
      </c>
      <c r="CO146" s="483">
        <v>0.85</v>
      </c>
      <c r="CP146" s="485">
        <f>CM146*CN146*12</f>
        <v>93380814.837759048</v>
      </c>
      <c r="CQ146" s="131"/>
      <c r="CR146" s="131"/>
      <c r="CS146" s="131"/>
      <c r="CT146" s="131"/>
      <c r="CU146" s="131"/>
      <c r="CV146" s="131"/>
      <c r="CW146" s="131"/>
      <c r="CX146" s="131"/>
      <c r="CY146" s="131"/>
      <c r="CZ146" s="131"/>
      <c r="DA146" s="1150"/>
      <c r="DB146" s="132"/>
      <c r="DC146" s="132"/>
      <c r="DD146" s="132"/>
      <c r="DE146" s="132"/>
      <c r="DF146" s="132"/>
      <c r="DG146" s="132"/>
      <c r="DH146" s="132"/>
      <c r="DI146" s="132"/>
      <c r="DJ146" s="132"/>
      <c r="DK146" s="132"/>
      <c r="DL146" s="132"/>
      <c r="DM146" s="132"/>
      <c r="DN146" s="132"/>
      <c r="DO146" s="132"/>
      <c r="DP146" s="132"/>
      <c r="DQ146" s="132"/>
      <c r="DR146" s="132"/>
      <c r="DS146" s="132"/>
      <c r="DT146" s="132"/>
      <c r="DU146" s="132"/>
      <c r="DV146" s="132"/>
      <c r="DW146" s="133"/>
      <c r="DX146" s="133"/>
      <c r="DY146" s="135"/>
      <c r="DZ146" s="133"/>
      <c r="EA146" s="136"/>
      <c r="EC146" s="135"/>
      <c r="EE146" s="136"/>
      <c r="EF146" s="136"/>
      <c r="EG146" s="136"/>
      <c r="EH146" s="136"/>
      <c r="EI146" s="136"/>
      <c r="EJ146" s="136"/>
      <c r="EK146" s="136"/>
      <c r="EL146" s="137"/>
      <c r="EM146" s="137"/>
      <c r="EN146" s="137"/>
    </row>
    <row r="147" spans="1:144" ht="32.25" outlineLevel="1" thickBot="1" x14ac:dyDescent="0.3">
      <c r="A147" s="174">
        <f>A146</f>
        <v>2036</v>
      </c>
      <c r="B147" s="197" t="str">
        <f t="shared" si="49"/>
        <v>SAC klientiem paredzētā valsts veselības budžeta daļa - 1.59 % no visām SAC gultu dienām.</v>
      </c>
      <c r="C147" s="198" t="str">
        <f t="shared" si="49"/>
        <v>No VM stacionārās palīdzības budžeta</v>
      </c>
      <c r="D147" s="199" t="str">
        <f t="shared" si="42"/>
        <v>Ilgtermiņa veselības aprūpes komponente</v>
      </c>
      <c r="E147" s="462">
        <f>VLOOKUP($A147,$DA:$EN,14,0)</f>
        <v>1.0170567434845132</v>
      </c>
      <c r="F147" s="200">
        <f>VLOOKUP($A147,$DA:$EN,37,0)</f>
        <v>918.66733735020864</v>
      </c>
      <c r="G147" s="201">
        <f>G146/5</f>
        <v>2068.3200000000002</v>
      </c>
      <c r="H147" s="202">
        <v>0</v>
      </c>
      <c r="I147" s="492">
        <f>E147*F147*G147*365*H147</f>
        <v>0</v>
      </c>
      <c r="J147" s="462">
        <f>VLOOKUP($A147,$DA:$EN,15,0)</f>
        <v>1.0244225001511797</v>
      </c>
      <c r="K147" s="200">
        <f>VLOOKUP($A147,$DA:$EN,37,0)</f>
        <v>918.66733735020864</v>
      </c>
      <c r="L147" s="201">
        <f>L146/5</f>
        <v>2068.3200000000002</v>
      </c>
      <c r="M147" s="202">
        <v>0</v>
      </c>
      <c r="N147" s="492">
        <f>J147*K147*L147*365*M147</f>
        <v>0</v>
      </c>
      <c r="O147" s="462">
        <f>VLOOKUP($A147,$DA:$EN,16,0)</f>
        <v>1.0317882568178465</v>
      </c>
      <c r="P147" s="200">
        <f>VLOOKUP($A147,$DA:$EN,37,0)</f>
        <v>918.66733735020864</v>
      </c>
      <c r="Q147" s="201">
        <f>Q146/5</f>
        <v>2068.3200000000002</v>
      </c>
      <c r="R147" s="202">
        <v>0</v>
      </c>
      <c r="S147" s="492">
        <f>O147*P147*Q147*365*R147</f>
        <v>0</v>
      </c>
      <c r="T147" s="462">
        <f>VLOOKUP($A147,$DA:$EN,14,0)</f>
        <v>1.0170567434845132</v>
      </c>
      <c r="U147" s="200">
        <f>VLOOKUP($A147,$DA:$EN,37,0)</f>
        <v>918.66733735020864</v>
      </c>
      <c r="V147" s="201">
        <f>V146/5</f>
        <v>2068.3200000000002</v>
      </c>
      <c r="W147" s="202">
        <v>0</v>
      </c>
      <c r="X147" s="492">
        <f>T147*U147*V147*365*W147</f>
        <v>0</v>
      </c>
      <c r="Y147" s="462">
        <f>VLOOKUP($A147,$DA:$EN,15,0)</f>
        <v>1.0244225001511797</v>
      </c>
      <c r="Z147" s="200">
        <f>VLOOKUP($A147,$DA:$EN,37,0)</f>
        <v>918.66733735020864</v>
      </c>
      <c r="AA147" s="201">
        <f>AA146/5</f>
        <v>2068.3200000000002</v>
      </c>
      <c r="AB147" s="202">
        <v>0</v>
      </c>
      <c r="AC147" s="492">
        <f>Y147*Z147*AA147*365*AB147</f>
        <v>0</v>
      </c>
      <c r="AD147" s="462">
        <f>VLOOKUP($A147,$DA:$EN,16,0)</f>
        <v>1.0317882568178465</v>
      </c>
      <c r="AE147" s="200">
        <f>VLOOKUP($A147,$DA:$EN,37,0)</f>
        <v>918.66733735020864</v>
      </c>
      <c r="AF147" s="201">
        <f>AF146/5</f>
        <v>2068.3200000000002</v>
      </c>
      <c r="AG147" s="202">
        <v>0</v>
      </c>
      <c r="AH147" s="492">
        <f>AD147*AE147*AF147*365*AG147</f>
        <v>0</v>
      </c>
      <c r="AI147" s="462">
        <f>VLOOKUP($A147,$DA:$EN,14,0)</f>
        <v>1.0170567434845132</v>
      </c>
      <c r="AJ147" s="200">
        <f>VLOOKUP($A147,$DA:$EN,37,0)</f>
        <v>918.66733735020864</v>
      </c>
      <c r="AK147" s="201">
        <f>AK146/5</f>
        <v>2068.3200000000002</v>
      </c>
      <c r="AL147" s="202">
        <v>0</v>
      </c>
      <c r="AM147" s="492">
        <f>AI147*AJ147*AK147*365*AL147</f>
        <v>0</v>
      </c>
      <c r="AN147" s="507">
        <f>VLOOKUP($A147,$DA:$EN,15,0)</f>
        <v>1.0244225001511797</v>
      </c>
      <c r="AO147" s="200">
        <f>VLOOKUP($A147,$DA:$EN,37,0)</f>
        <v>918.66733735020864</v>
      </c>
      <c r="AP147" s="201">
        <f>AP146/5</f>
        <v>2068.3200000000002</v>
      </c>
      <c r="AQ147" s="202">
        <v>0</v>
      </c>
      <c r="AR147" s="492">
        <f>AN147*AO147*AP147*365*AQ147</f>
        <v>0</v>
      </c>
      <c r="AS147" s="462">
        <f>VLOOKUP($A147,$DA:$EN,16,0)</f>
        <v>1.0317882568178465</v>
      </c>
      <c r="AT147" s="200">
        <f>VLOOKUP($A147,$DA:$EN,37,0)</f>
        <v>918.66733735020864</v>
      </c>
      <c r="AU147" s="201">
        <f>AU146/5</f>
        <v>2068.3200000000002</v>
      </c>
      <c r="AV147" s="202">
        <v>0</v>
      </c>
      <c r="AW147" s="492">
        <f>AS147*AT147*AU147*365*AV147</f>
        <v>0</v>
      </c>
      <c r="AX147" s="462">
        <f>VLOOKUP($A147,$DA:$EN,14,0)</f>
        <v>1.0170567434845132</v>
      </c>
      <c r="AY147" s="200">
        <f>VLOOKUP($A147,$DA:$EN,37,0)</f>
        <v>918.66733735020864</v>
      </c>
      <c r="AZ147" s="201">
        <f>AZ146/5</f>
        <v>2068.3200000000002</v>
      </c>
      <c r="BA147" s="202">
        <v>0</v>
      </c>
      <c r="BB147" s="492">
        <f>AX147*AY147*AZ147*365*BA147</f>
        <v>0</v>
      </c>
      <c r="BC147" s="494">
        <f>VLOOKUP($A147,$DA:$EN,15,0)</f>
        <v>1.0244225001511797</v>
      </c>
      <c r="BD147" s="200">
        <f>VLOOKUP($A147,$DA:$EN,37,0)</f>
        <v>918.66733735020864</v>
      </c>
      <c r="BE147" s="201">
        <f>BE146/5</f>
        <v>2068.3200000000002</v>
      </c>
      <c r="BF147" s="202">
        <v>0</v>
      </c>
      <c r="BG147" s="492">
        <f>BC147*BD147*BE147*365*BF147</f>
        <v>0</v>
      </c>
      <c r="BH147" s="462">
        <f>VLOOKUP($A147,$DA:$EN,16,0)</f>
        <v>1.0317882568178465</v>
      </c>
      <c r="BI147" s="200">
        <f>VLOOKUP($A147,$DA:$EN,37,0)</f>
        <v>918.66733735020864</v>
      </c>
      <c r="BJ147" s="201">
        <f>BJ146/5</f>
        <v>2068.3200000000002</v>
      </c>
      <c r="BK147" s="202">
        <v>0</v>
      </c>
      <c r="BL147" s="492">
        <f>BH147*BI147*BJ147*365*BK147</f>
        <v>0</v>
      </c>
      <c r="BM147" s="462">
        <f>VLOOKUP($A147,$DA:$EN,14,0)</f>
        <v>1.0170567434845132</v>
      </c>
      <c r="BN147" s="200">
        <f>VLOOKUP($A147,$DA:$EN,37,0)</f>
        <v>918.66733735020864</v>
      </c>
      <c r="BO147" s="201">
        <f>BO146/5</f>
        <v>2068.3200000000002</v>
      </c>
      <c r="BP147" s="202">
        <v>0</v>
      </c>
      <c r="BQ147" s="492">
        <f>BM147*BN147*BO147*365*BP147</f>
        <v>0</v>
      </c>
      <c r="BR147" s="462">
        <f>VLOOKUP($A147,$DA:$EN,15,0)</f>
        <v>1.0244225001511797</v>
      </c>
      <c r="BS147" s="200">
        <f>VLOOKUP($A147,$DA:$EN,37,0)</f>
        <v>918.66733735020864</v>
      </c>
      <c r="BT147" s="201">
        <f>BT146/5</f>
        <v>2068.3200000000002</v>
      </c>
      <c r="BU147" s="202">
        <v>0</v>
      </c>
      <c r="BV147" s="492">
        <f>BR147*BS147*BT147*365*BU147</f>
        <v>0</v>
      </c>
      <c r="BW147" s="462">
        <f>VLOOKUP($A147,$DA:$EN,16,0)</f>
        <v>1.0317882568178465</v>
      </c>
      <c r="BX147" s="200">
        <f>VLOOKUP($A147,$DA:$EN,37,0)</f>
        <v>918.66733735020864</v>
      </c>
      <c r="BY147" s="201">
        <f>BY146/5</f>
        <v>2068.3200000000002</v>
      </c>
      <c r="BZ147" s="202">
        <v>0</v>
      </c>
      <c r="CA147" s="492">
        <f>BW147*BX147*BY147*365*BZ147</f>
        <v>0</v>
      </c>
      <c r="CB147" s="462">
        <f>VLOOKUP($A147,$DA:$EN,14,0)</f>
        <v>1.0170567434845132</v>
      </c>
      <c r="CC147" s="200">
        <f>VLOOKUP($A147,$DA:$EN,37,0)</f>
        <v>918.66733735020864</v>
      </c>
      <c r="CD147" s="201">
        <f>CD146/2</f>
        <v>5170.8</v>
      </c>
      <c r="CE147" s="204">
        <v>1</v>
      </c>
      <c r="CF147" s="487">
        <f>CB147*CC147*CD147*CE147</f>
        <v>4831268.7795834057</v>
      </c>
      <c r="CG147" s="462">
        <f>VLOOKUP($A147,$DA:$EN,14,0)</f>
        <v>1.0170567434845132</v>
      </c>
      <c r="CH147" s="200">
        <f>VLOOKUP($A147,$DA:$EN,37,0)</f>
        <v>918.66733735020864</v>
      </c>
      <c r="CI147" s="201">
        <f>CI146/2</f>
        <v>5170.8</v>
      </c>
      <c r="CJ147" s="204">
        <v>1</v>
      </c>
      <c r="CK147" s="487">
        <f>CG147*CH147*CI147*CJ147</f>
        <v>4831268.7795834057</v>
      </c>
      <c r="CL147" s="462">
        <f>VLOOKUP($A147,$DA:$EN,14,0)</f>
        <v>1.0170567434845132</v>
      </c>
      <c r="CM147" s="200">
        <f>VLOOKUP($A147,$DA:$EN,37,0)</f>
        <v>918.66733735020864</v>
      </c>
      <c r="CN147" s="201">
        <f>CN146/2</f>
        <v>5170.8</v>
      </c>
      <c r="CO147" s="204">
        <v>1</v>
      </c>
      <c r="CP147" s="487">
        <f>CL147*CM147*CN147*CO147</f>
        <v>4831268.7795834057</v>
      </c>
    </row>
    <row r="148" spans="1:144" s="134" customFormat="1" outlineLevel="1" x14ac:dyDescent="0.25">
      <c r="A148" s="174">
        <f>A144</f>
        <v>2036</v>
      </c>
      <c r="B148" s="206" t="str">
        <f t="shared" si="49"/>
        <v>Papildus servisu nodrošināšanai</v>
      </c>
      <c r="C148" s="206" t="str">
        <f t="shared" si="49"/>
        <v>Brīvprātīgās iemaksas (apdrošināšana)</v>
      </c>
      <c r="D148" s="207" t="str">
        <f t="shared" ref="D148:D211" si="50">D138</f>
        <v>Personas brīvprātīgā apdrošināšana</v>
      </c>
      <c r="E148" s="463">
        <f>VLOOKUP($A148,$DA:$EN,7,0)</f>
        <v>1.03280142977791</v>
      </c>
      <c r="F148" s="208">
        <f>VLOOKUP($A144,$DA:$EN,6,0)</f>
        <v>2098</v>
      </c>
      <c r="G148" s="209">
        <f>0.02*(VLOOKUP($A144,$DA:$EN,24,0)+VLOOKUP($A144,$DA:$EN,26,0))</f>
        <v>25716.178</v>
      </c>
      <c r="H148" s="1125">
        <f>H138</f>
        <v>2E-3</v>
      </c>
      <c r="I148" s="210">
        <f>H148*G148*F148*12</f>
        <v>1294860.9946559998</v>
      </c>
      <c r="J148" s="468">
        <f>VLOOKUP($A148,$DA:$EN,10,0)</f>
        <v>1.0469663464445766</v>
      </c>
      <c r="K148" s="208">
        <f>VLOOKUP($A144,$DA:$EN,9,0)</f>
        <v>2518</v>
      </c>
      <c r="L148" s="209">
        <f>0.02*(VLOOKUP($A144,$DA:$EN,24,0)+VLOOKUP($A144,$DA:$EN,26,0))</f>
        <v>25716.178</v>
      </c>
      <c r="M148" s="1125">
        <f>H148</f>
        <v>2E-3</v>
      </c>
      <c r="N148" s="210">
        <f>M148*L148*K148*12</f>
        <v>1554080.068896</v>
      </c>
      <c r="O148" s="502">
        <f>VLOOKUP($A148,$DA:$EN,13,0)</f>
        <v>1.0611312631112433</v>
      </c>
      <c r="P148" s="208">
        <f>VLOOKUP($A144,$DA:$EN,12,0)</f>
        <v>3017</v>
      </c>
      <c r="Q148" s="209">
        <f>0.02*(VLOOKUP($A144,$DA:$EN,24,0)+VLOOKUP($A144,$DA:$EN,26,0))</f>
        <v>25716.178</v>
      </c>
      <c r="R148" s="1125">
        <f>M148</f>
        <v>2E-3</v>
      </c>
      <c r="S148" s="211">
        <f>R148*Q148*P148*12</f>
        <v>1862057.0166239999</v>
      </c>
      <c r="T148" s="463">
        <f>VLOOKUP($A148,$DA:$EN,7,0)</f>
        <v>1.03280142977791</v>
      </c>
      <c r="U148" s="208">
        <f>VLOOKUP($A144,$DA:$EN,6,0)</f>
        <v>2098</v>
      </c>
      <c r="V148" s="209">
        <f>0.02*(VLOOKUP($A144,$DA:$EN,24,0)+VLOOKUP($A144,$DA:$EN,26,0))</f>
        <v>25716.178</v>
      </c>
      <c r="W148" s="1125">
        <f>R148</f>
        <v>2E-3</v>
      </c>
      <c r="X148" s="211">
        <f>W148*V148*U148*12</f>
        <v>1294860.9946559998</v>
      </c>
      <c r="Y148" s="495">
        <f>VLOOKUP($A148,$DA:$EN,10,0)</f>
        <v>1.0469663464445766</v>
      </c>
      <c r="Z148" s="208">
        <f>VLOOKUP($A144,$DA:$EN,9,0)</f>
        <v>2518</v>
      </c>
      <c r="AA148" s="209">
        <f>0.02*(VLOOKUP($A144,$DA:$EN,24,0)+VLOOKUP($A144,$DA:$EN,26,0))</f>
        <v>25716.178</v>
      </c>
      <c r="AB148" s="1125">
        <f>W148</f>
        <v>2E-3</v>
      </c>
      <c r="AC148" s="210">
        <f>AB148*AA148*Z148*12</f>
        <v>1554080.068896</v>
      </c>
      <c r="AD148" s="502">
        <f>VLOOKUP($A148,$DA:$EN,13,0)</f>
        <v>1.0611312631112433</v>
      </c>
      <c r="AE148" s="208">
        <f>VLOOKUP($A144,$DA:$EN,12,0)</f>
        <v>3017</v>
      </c>
      <c r="AF148" s="209">
        <f>0.02*(VLOOKUP($A144,$DA:$EN,24,0)+VLOOKUP($A144,$DA:$EN,26,0))</f>
        <v>25716.178</v>
      </c>
      <c r="AG148" s="1125">
        <f>AB148</f>
        <v>2E-3</v>
      </c>
      <c r="AH148" s="211">
        <f>AG148*AF148*AE148*12</f>
        <v>1862057.0166239999</v>
      </c>
      <c r="AI148" s="463">
        <f>VLOOKUP($A148,$DA:$EN,7,0)</f>
        <v>1.03280142977791</v>
      </c>
      <c r="AJ148" s="208">
        <f>VLOOKUP($A144,$DA:$EN,6,0)</f>
        <v>2098</v>
      </c>
      <c r="AK148" s="209">
        <f>0.02*(VLOOKUP($A144,$DA:$EN,24,0)+VLOOKUP($A144,$DA:$EN,26,0))</f>
        <v>25716.178</v>
      </c>
      <c r="AL148" s="1125">
        <f>AG148</f>
        <v>2E-3</v>
      </c>
      <c r="AM148" s="211">
        <f>AL148*AK148*AJ148*12</f>
        <v>1294860.9946559998</v>
      </c>
      <c r="AN148" s="495">
        <f>VLOOKUP($A148,$DA:$EN,10,0)</f>
        <v>1.0469663464445766</v>
      </c>
      <c r="AO148" s="208">
        <f>VLOOKUP($A144,$DA:$EN,9,0)</f>
        <v>2518</v>
      </c>
      <c r="AP148" s="209">
        <f>0.02*(VLOOKUP($A144,$DA:$EN,24,0)+VLOOKUP($A144,$DA:$EN,26,0))</f>
        <v>25716.178</v>
      </c>
      <c r="AQ148" s="1125">
        <f>AL148</f>
        <v>2E-3</v>
      </c>
      <c r="AR148" s="210">
        <f>AQ148*AP148*AO148*12</f>
        <v>1554080.068896</v>
      </c>
      <c r="AS148" s="502">
        <f>VLOOKUP($A148,$DA:$EN,13,0)</f>
        <v>1.0611312631112433</v>
      </c>
      <c r="AT148" s="208">
        <f>VLOOKUP($A144,$DA:$EN,12,0)</f>
        <v>3017</v>
      </c>
      <c r="AU148" s="209">
        <f>0.02*(VLOOKUP($A144,$DA:$EN,24,0)+VLOOKUP($A144,$DA:$EN,26,0))</f>
        <v>25716.178</v>
      </c>
      <c r="AV148" s="1125">
        <f>AQ148</f>
        <v>2E-3</v>
      </c>
      <c r="AW148" s="211">
        <f>AV148*AU148*AT148*12</f>
        <v>1862057.0166239999</v>
      </c>
      <c r="AX148" s="463">
        <f>VLOOKUP($A148,$DA:$EN,7,0)</f>
        <v>1.03280142977791</v>
      </c>
      <c r="AY148" s="208">
        <f>VLOOKUP($A144,$DA:$EN,6,0)</f>
        <v>2098</v>
      </c>
      <c r="AZ148" s="209">
        <f>0.02*(VLOOKUP($A144,$DA:$EN,24,0)+VLOOKUP($A144,$DA:$EN,26,0))</f>
        <v>25716.178</v>
      </c>
      <c r="BA148" s="1125">
        <f>AV148</f>
        <v>2E-3</v>
      </c>
      <c r="BB148" s="210">
        <f>BA148*AZ148*AY148*12</f>
        <v>1294860.9946559998</v>
      </c>
      <c r="BC148" s="502">
        <f>VLOOKUP($A148,$DA:$EN,10,0)</f>
        <v>1.0469663464445766</v>
      </c>
      <c r="BD148" s="208">
        <f>VLOOKUP($A144,$DA:$EN,9,0)</f>
        <v>2518</v>
      </c>
      <c r="BE148" s="209">
        <f>0.02*(VLOOKUP($A144,$DA:$EN,24,0)+VLOOKUP($A144,$DA:$EN,26,0))</f>
        <v>25716.178</v>
      </c>
      <c r="BF148" s="1125">
        <f>BA148</f>
        <v>2E-3</v>
      </c>
      <c r="BG148" s="210">
        <f>BF148*BE148*BD148*12</f>
        <v>1554080.068896</v>
      </c>
      <c r="BH148" s="502">
        <f>VLOOKUP($A148,$DA:$EN,13,0)</f>
        <v>1.0611312631112433</v>
      </c>
      <c r="BI148" s="208">
        <f>VLOOKUP($A144,$DA:$EN,12,0)</f>
        <v>3017</v>
      </c>
      <c r="BJ148" s="209">
        <f>0.02*(VLOOKUP($A144,$DA:$EN,24,0)+VLOOKUP($A144,$DA:$EN,26,0))</f>
        <v>25716.178</v>
      </c>
      <c r="BK148" s="1125">
        <f>BF148</f>
        <v>2E-3</v>
      </c>
      <c r="BL148" s="211">
        <f>BK148*BJ148*BI148*12</f>
        <v>1862057.0166239999</v>
      </c>
      <c r="BM148" s="463">
        <f>VLOOKUP($A148,$DA:$EN,7,0)</f>
        <v>1.03280142977791</v>
      </c>
      <c r="BN148" s="208">
        <f>VLOOKUP($A144,$DA:$EN,6,0)</f>
        <v>2098</v>
      </c>
      <c r="BO148" s="209">
        <f>0.02*(VLOOKUP($A144,$DA:$EN,24,0)+VLOOKUP($A144,$DA:$EN,26,0))</f>
        <v>25716.178</v>
      </c>
      <c r="BP148" s="1125">
        <f>BK148</f>
        <v>2E-3</v>
      </c>
      <c r="BQ148" s="210">
        <f>BP148*BO148*BN148*12</f>
        <v>1294860.9946559998</v>
      </c>
      <c r="BR148" s="502">
        <f>VLOOKUP($A148,$DA:$EN,10,0)</f>
        <v>1.0469663464445766</v>
      </c>
      <c r="BS148" s="208">
        <f>VLOOKUP($A144,$DA:$EN,9,0)</f>
        <v>2518</v>
      </c>
      <c r="BT148" s="209">
        <f>0.02*(VLOOKUP($A144,$DA:$EN,24,0)+VLOOKUP($A144,$DA:$EN,26,0))</f>
        <v>25716.178</v>
      </c>
      <c r="BU148" s="1125">
        <f>BP148</f>
        <v>2E-3</v>
      </c>
      <c r="BV148" s="210">
        <f>BU148*BT148*BS148*12</f>
        <v>1554080.068896</v>
      </c>
      <c r="BW148" s="502">
        <f>VLOOKUP($A148,$DA:$EN,13,0)</f>
        <v>1.0611312631112433</v>
      </c>
      <c r="BX148" s="208">
        <f>VLOOKUP($A144,$DA:$EN,12,0)</f>
        <v>3017</v>
      </c>
      <c r="BY148" s="209">
        <f>0.02*(VLOOKUP($A144,$DA:$EN,24,0)+VLOOKUP($A144,$DA:$EN,26,0))</f>
        <v>25716.178</v>
      </c>
      <c r="BZ148" s="1125">
        <f>BU148</f>
        <v>2E-3</v>
      </c>
      <c r="CA148" s="211">
        <f>BZ148*BY148*BX148*12</f>
        <v>1862057.0166239999</v>
      </c>
      <c r="CB148" s="463">
        <f>VLOOKUP($A148,$DA:$EN,7,0)</f>
        <v>1.03280142977791</v>
      </c>
      <c r="CC148" s="208">
        <f>VLOOKUP($A144,$DA:$EN,6,0)</f>
        <v>2098</v>
      </c>
      <c r="CD148" s="209">
        <f>0.02*(VLOOKUP($A144,$DA:$EN,24,0)+VLOOKUP($A144,$DA:$EN,26,0))</f>
        <v>25716.178</v>
      </c>
      <c r="CE148" s="1125">
        <f>BZ148</f>
        <v>2E-3</v>
      </c>
      <c r="CF148" s="211">
        <f>CE148*CD148*CC148*12</f>
        <v>1294860.9946559998</v>
      </c>
      <c r="CG148" s="495">
        <f>VLOOKUP($A148,$DA:$EN,10,0)</f>
        <v>1.0469663464445766</v>
      </c>
      <c r="CH148" s="208">
        <f>VLOOKUP($A144,$DA:$EN,9,0)</f>
        <v>2518</v>
      </c>
      <c r="CI148" s="209">
        <f>0.02*(VLOOKUP($A144,$DA:$EN,24,0)+VLOOKUP($A144,$DA:$EN,26,0))</f>
        <v>25716.178</v>
      </c>
      <c r="CJ148" s="1125">
        <f>CE148</f>
        <v>2E-3</v>
      </c>
      <c r="CK148" s="210">
        <f>CJ148*CI148*CH148*12</f>
        <v>1554080.068896</v>
      </c>
      <c r="CL148" s="502">
        <f>VLOOKUP($A148,$DA:$EN,13,0)</f>
        <v>1.0611312631112433</v>
      </c>
      <c r="CM148" s="208">
        <f>VLOOKUP($A144,$DA:$EN,12,0)</f>
        <v>3017</v>
      </c>
      <c r="CN148" s="209">
        <f>0.02*(VLOOKUP($A144,$DA:$EN,24,0)+VLOOKUP($A144,$DA:$EN,26,0))</f>
        <v>25716.178</v>
      </c>
      <c r="CO148" s="1125">
        <f>CJ148</f>
        <v>2E-3</v>
      </c>
      <c r="CP148" s="211">
        <f>CO148*CN148*CM148*12</f>
        <v>1862057.0166239999</v>
      </c>
      <c r="CQ148" s="131"/>
      <c r="CR148" s="131"/>
      <c r="CS148" s="131"/>
      <c r="CT148" s="131"/>
      <c r="CU148" s="131"/>
      <c r="CV148" s="131"/>
      <c r="CW148" s="131"/>
      <c r="CX148" s="131"/>
      <c r="CY148" s="131"/>
      <c r="CZ148" s="131"/>
      <c r="DA148" s="1150"/>
      <c r="DB148" s="132"/>
      <c r="DC148" s="132"/>
      <c r="DD148" s="132"/>
      <c r="DE148" s="132"/>
      <c r="DF148" s="132"/>
      <c r="DG148" s="132"/>
      <c r="DH148" s="132"/>
      <c r="DI148" s="132"/>
      <c r="DJ148" s="132"/>
      <c r="DK148" s="132"/>
      <c r="DL148" s="132"/>
      <c r="DM148" s="132"/>
      <c r="DN148" s="132"/>
      <c r="DO148" s="132"/>
      <c r="DP148" s="132"/>
      <c r="DQ148" s="132"/>
      <c r="DR148" s="132"/>
      <c r="DS148" s="132"/>
      <c r="DT148" s="132"/>
      <c r="DU148" s="132"/>
      <c r="DV148" s="132"/>
      <c r="DW148" s="133"/>
      <c r="DX148" s="133"/>
      <c r="DY148" s="135"/>
      <c r="DZ148" s="133"/>
      <c r="EA148" s="136"/>
      <c r="EC148" s="135"/>
      <c r="EE148" s="136"/>
      <c r="EF148" s="136"/>
      <c r="EG148" s="136"/>
      <c r="EH148" s="136"/>
      <c r="EI148" s="136"/>
      <c r="EJ148" s="136"/>
      <c r="EK148" s="136"/>
      <c r="EL148" s="137"/>
      <c r="EM148" s="137"/>
      <c r="EN148" s="137"/>
    </row>
    <row r="149" spans="1:144" s="134" customFormat="1" ht="16.5" outlineLevel="1" thickBot="1" x14ac:dyDescent="0.3">
      <c r="A149" s="174">
        <f>A148</f>
        <v>2036</v>
      </c>
      <c r="B149" s="206" t="str">
        <f t="shared" si="49"/>
        <v>Pakalpojumu nodrošināšanai potenciālas vajadzības gadījumā</v>
      </c>
      <c r="C149" s="206" t="str">
        <f t="shared" si="49"/>
        <v>Tuvinieka ( ģimenes locekļu apdrošināšanas programma) - iespējams ilgtermiņa apdrošināšana ar uzkrājumu (izgudrots produkts)</v>
      </c>
      <c r="D149" s="207" t="str">
        <f t="shared" si="50"/>
        <v>Personas tuvinieka brīvprātīgā apdrošināšana</v>
      </c>
      <c r="E149" s="476">
        <f>VLOOKUP($A149,$DA:$EN,7,0)</f>
        <v>1.03280142977791</v>
      </c>
      <c r="F149" s="477">
        <f>VLOOKUP($A144,$DA:$EN,5,0)</f>
        <v>2650</v>
      </c>
      <c r="G149" s="478">
        <f>G148/2</f>
        <v>12858.089</v>
      </c>
      <c r="H149" s="471">
        <f>H139</f>
        <v>2E-3</v>
      </c>
      <c r="I149" s="479">
        <f>H149*G149*F149*12</f>
        <v>817774.46039999998</v>
      </c>
      <c r="J149" s="497">
        <f>VLOOKUP($A149,$DA:$EN,10,0)</f>
        <v>1.0469663464445766</v>
      </c>
      <c r="K149" s="469">
        <f>VLOOKUP($A144,$DA:$EN,8,0)</f>
        <v>3185</v>
      </c>
      <c r="L149" s="470">
        <f>L148/2</f>
        <v>12858.089</v>
      </c>
      <c r="M149" s="471">
        <f>H149</f>
        <v>2E-3</v>
      </c>
      <c r="N149" s="479">
        <f>M149*L149*K149*12</f>
        <v>982872.32315999991</v>
      </c>
      <c r="O149" s="503">
        <f>VLOOKUP($A149,$DA:$EN,13,0)</f>
        <v>1.0611312631112433</v>
      </c>
      <c r="P149" s="469">
        <f>VLOOKUP($A144,$DA:$EN,11,0)</f>
        <v>3813</v>
      </c>
      <c r="Q149" s="470">
        <f>Q148/2</f>
        <v>12858.089</v>
      </c>
      <c r="R149" s="471">
        <f>M149</f>
        <v>2E-3</v>
      </c>
      <c r="S149" s="472">
        <f>R149*Q149*P149*12</f>
        <v>1176669.4405680001</v>
      </c>
      <c r="T149" s="504">
        <f>VLOOKUP($A149,$DA:$EN,7,0)</f>
        <v>1.03280142977791</v>
      </c>
      <c r="U149" s="469">
        <f>VLOOKUP($A144,$DA:$EN,5,0)</f>
        <v>2650</v>
      </c>
      <c r="V149" s="470">
        <f>V148/2</f>
        <v>12858.089</v>
      </c>
      <c r="W149" s="471">
        <f>R149</f>
        <v>2E-3</v>
      </c>
      <c r="X149" s="472">
        <f>W149*V149*U149*12</f>
        <v>817774.46039999998</v>
      </c>
      <c r="Y149" s="505">
        <f>VLOOKUP($A149,$DA:$EN,10,0)</f>
        <v>1.0469663464445766</v>
      </c>
      <c r="Z149" s="469">
        <f>VLOOKUP($A144,$DA:$EN,8,0)</f>
        <v>3185</v>
      </c>
      <c r="AA149" s="470">
        <f>AA148/2</f>
        <v>12858.089</v>
      </c>
      <c r="AB149" s="471">
        <f>W149</f>
        <v>2E-3</v>
      </c>
      <c r="AC149" s="479">
        <f>AB149*AA149*Z149*12</f>
        <v>982872.32315999991</v>
      </c>
      <c r="AD149" s="503">
        <f>VLOOKUP($A149,$DA:$EN,13,0)</f>
        <v>1.0611312631112433</v>
      </c>
      <c r="AE149" s="469">
        <f>VLOOKUP($A144,$DA:$EN,11,0)</f>
        <v>3813</v>
      </c>
      <c r="AF149" s="470">
        <f>AF148/2</f>
        <v>12858.089</v>
      </c>
      <c r="AG149" s="471">
        <f>AB149</f>
        <v>2E-3</v>
      </c>
      <c r="AH149" s="472">
        <f>AG149*AF149*AE149*12</f>
        <v>1176669.4405680001</v>
      </c>
      <c r="AI149" s="504">
        <f>VLOOKUP($A149,$DA:$EN,7,0)</f>
        <v>1.03280142977791</v>
      </c>
      <c r="AJ149" s="469">
        <f>VLOOKUP($A144,$DA:$EN,5,0)</f>
        <v>2650</v>
      </c>
      <c r="AK149" s="470">
        <f>AK148/2</f>
        <v>12858.089</v>
      </c>
      <c r="AL149" s="471">
        <f>AG149</f>
        <v>2E-3</v>
      </c>
      <c r="AM149" s="472">
        <f>AL149*AK149*AJ149*12</f>
        <v>817774.46039999998</v>
      </c>
      <c r="AN149" s="495">
        <f>VLOOKUP($A149,$DA:$EN,10,0)</f>
        <v>1.0469663464445766</v>
      </c>
      <c r="AO149" s="208">
        <f>VLOOKUP($A144,$DA:$EN,8,0)</f>
        <v>3185</v>
      </c>
      <c r="AP149" s="209">
        <f>AP148/2</f>
        <v>12858.089</v>
      </c>
      <c r="AQ149" s="471">
        <f>AL149</f>
        <v>2E-3</v>
      </c>
      <c r="AR149" s="479">
        <f>AQ149*AP149*AO149*12</f>
        <v>982872.32315999991</v>
      </c>
      <c r="AS149" s="503">
        <f>VLOOKUP($A149,$DA:$EN,13,0)</f>
        <v>1.0611312631112433</v>
      </c>
      <c r="AT149" s="469">
        <f>VLOOKUP($A144,$DA:$EN,11,0)</f>
        <v>3813</v>
      </c>
      <c r="AU149" s="470">
        <f>AU148/2</f>
        <v>12858.089</v>
      </c>
      <c r="AV149" s="471">
        <f>AQ149</f>
        <v>2E-3</v>
      </c>
      <c r="AW149" s="472">
        <f>AV149*AU149*AT149*12</f>
        <v>1176669.4405680001</v>
      </c>
      <c r="AX149" s="463">
        <f>VLOOKUP($A149,$DA:$EN,7,0)</f>
        <v>1.03280142977791</v>
      </c>
      <c r="AY149" s="208">
        <f>VLOOKUP($A144,$DA:$EN,5,0)</f>
        <v>2650</v>
      </c>
      <c r="AZ149" s="209">
        <f>AZ148/2</f>
        <v>12858.089</v>
      </c>
      <c r="BA149" s="471">
        <f>AV149</f>
        <v>2E-3</v>
      </c>
      <c r="BB149" s="479">
        <f>BA149*AZ149*AY149*12</f>
        <v>817774.46039999998</v>
      </c>
      <c r="BC149" s="502">
        <f>VLOOKUP($A149,$DA:$EN,10,0)</f>
        <v>1.0469663464445766</v>
      </c>
      <c r="BD149" s="208">
        <f>VLOOKUP($A144,$DA:$EN,8,0)</f>
        <v>3185</v>
      </c>
      <c r="BE149" s="209">
        <f>BE148/2</f>
        <v>12858.089</v>
      </c>
      <c r="BF149" s="471">
        <f>BA149</f>
        <v>2E-3</v>
      </c>
      <c r="BG149" s="479">
        <f>BF149*BE149*BD149*12</f>
        <v>982872.32315999991</v>
      </c>
      <c r="BH149" s="503">
        <f>VLOOKUP($A149,$DA:$EN,13,0)</f>
        <v>1.0611312631112433</v>
      </c>
      <c r="BI149" s="469">
        <f>VLOOKUP($A144,$DA:$EN,11,0)</f>
        <v>3813</v>
      </c>
      <c r="BJ149" s="470">
        <f>BJ148/2</f>
        <v>12858.089</v>
      </c>
      <c r="BK149" s="471">
        <f>BF149</f>
        <v>2E-3</v>
      </c>
      <c r="BL149" s="472">
        <f>BK149*BJ149*BI149*12</f>
        <v>1176669.4405680001</v>
      </c>
      <c r="BM149" s="504">
        <f>VLOOKUP($A149,$DA:$EN,7,0)</f>
        <v>1.03280142977791</v>
      </c>
      <c r="BN149" s="469">
        <f>VLOOKUP($A144,$DA:$EN,5,0)</f>
        <v>2650</v>
      </c>
      <c r="BO149" s="470">
        <f>BO148/2</f>
        <v>12858.089</v>
      </c>
      <c r="BP149" s="471">
        <f>BK149</f>
        <v>2E-3</v>
      </c>
      <c r="BQ149" s="479">
        <f>BP149*BO149*BN149*12</f>
        <v>817774.46039999998</v>
      </c>
      <c r="BR149" s="503">
        <f>VLOOKUP($A149,$DA:$EN,10,0)</f>
        <v>1.0469663464445766</v>
      </c>
      <c r="BS149" s="469">
        <f>VLOOKUP($A144,$DA:$EN,8,0)</f>
        <v>3185</v>
      </c>
      <c r="BT149" s="470">
        <f>BT148/2</f>
        <v>12858.089</v>
      </c>
      <c r="BU149" s="471">
        <f>BP149</f>
        <v>2E-3</v>
      </c>
      <c r="BV149" s="479">
        <f>BU149*BT149*BS149*12</f>
        <v>982872.32315999991</v>
      </c>
      <c r="BW149" s="503">
        <f>VLOOKUP($A149,$DA:$EN,13,0)</f>
        <v>1.0611312631112433</v>
      </c>
      <c r="BX149" s="469">
        <f>VLOOKUP($A144,$DA:$EN,11,0)</f>
        <v>3813</v>
      </c>
      <c r="BY149" s="470">
        <f>BY148/2</f>
        <v>12858.089</v>
      </c>
      <c r="BZ149" s="471">
        <f>BU149</f>
        <v>2E-3</v>
      </c>
      <c r="CA149" s="472">
        <f>BZ149*BY149*BX149*12</f>
        <v>1176669.4405680001</v>
      </c>
      <c r="CB149" s="504">
        <f>VLOOKUP($A149,$DA:$EN,7,0)</f>
        <v>1.03280142977791</v>
      </c>
      <c r="CC149" s="469">
        <f>VLOOKUP($A144,$DA:$EN,5,0)</f>
        <v>2650</v>
      </c>
      <c r="CD149" s="470">
        <f>CD148/2</f>
        <v>12858.089</v>
      </c>
      <c r="CE149" s="471">
        <f>BZ149</f>
        <v>2E-3</v>
      </c>
      <c r="CF149" s="472">
        <f>CE149*CD149*CC149*12</f>
        <v>817774.46039999998</v>
      </c>
      <c r="CG149" s="505">
        <f>VLOOKUP($A149,$DA:$EN,10,0)</f>
        <v>1.0469663464445766</v>
      </c>
      <c r="CH149" s="469">
        <f>VLOOKUP($A144,$DA:$EN,8,0)</f>
        <v>3185</v>
      </c>
      <c r="CI149" s="470">
        <f>CI148/2</f>
        <v>12858.089</v>
      </c>
      <c r="CJ149" s="471">
        <f>CE149</f>
        <v>2E-3</v>
      </c>
      <c r="CK149" s="479">
        <f>CJ149*CI149*CH149*12</f>
        <v>982872.32315999991</v>
      </c>
      <c r="CL149" s="503">
        <f>VLOOKUP($A149,$DA:$EN,13,0)</f>
        <v>1.0611312631112433</v>
      </c>
      <c r="CM149" s="469">
        <f>VLOOKUP($A144,$DA:$EN,11,0)</f>
        <v>3813</v>
      </c>
      <c r="CN149" s="470">
        <f>CN148/2</f>
        <v>12858.089</v>
      </c>
      <c r="CO149" s="471">
        <f>CJ149</f>
        <v>2E-3</v>
      </c>
      <c r="CP149" s="472">
        <f>CO149*CN149*CM149*12</f>
        <v>1176669.4405680001</v>
      </c>
      <c r="CQ149" s="131"/>
      <c r="CR149" s="131"/>
      <c r="CS149" s="131"/>
      <c r="CT149" s="131"/>
      <c r="CU149" s="131"/>
      <c r="CV149" s="131"/>
      <c r="CW149" s="131"/>
      <c r="CX149" s="131"/>
      <c r="CY149" s="131"/>
      <c r="CZ149" s="131"/>
      <c r="DA149" s="1150"/>
      <c r="DB149" s="132"/>
      <c r="DC149" s="132"/>
      <c r="DD149" s="132"/>
      <c r="DE149" s="132"/>
      <c r="DF149" s="132"/>
      <c r="DG149" s="132"/>
      <c r="DH149" s="132"/>
      <c r="DI149" s="132"/>
      <c r="DJ149" s="132"/>
      <c r="DK149" s="132"/>
      <c r="DL149" s="132"/>
      <c r="DM149" s="132"/>
      <c r="DN149" s="132"/>
      <c r="DO149" s="132"/>
      <c r="DP149" s="132"/>
      <c r="DQ149" s="132"/>
      <c r="DR149" s="132"/>
      <c r="DS149" s="132"/>
      <c r="DT149" s="132"/>
      <c r="DU149" s="132"/>
      <c r="DV149" s="132"/>
      <c r="DW149" s="133"/>
      <c r="DX149" s="133"/>
      <c r="DY149" s="135"/>
      <c r="DZ149" s="133"/>
      <c r="EA149" s="136"/>
      <c r="EC149" s="135"/>
      <c r="EE149" s="136"/>
      <c r="EF149" s="136"/>
      <c r="EG149" s="136"/>
      <c r="EH149" s="136"/>
      <c r="EI149" s="136"/>
      <c r="EJ149" s="136"/>
      <c r="EK149" s="136"/>
      <c r="EL149" s="137"/>
      <c r="EM149" s="137"/>
      <c r="EN149" s="137"/>
    </row>
    <row r="150" spans="1:144" ht="18.75" x14ac:dyDescent="0.25">
      <c r="A150" s="164">
        <f>A140+1</f>
        <v>2037</v>
      </c>
      <c r="B150" s="165"/>
      <c r="C150" s="166"/>
      <c r="D150" s="166" t="str">
        <f t="shared" si="50"/>
        <v>KOPĒJIE IEŅĒMUMI</v>
      </c>
      <c r="E150" s="473"/>
      <c r="F150" s="166"/>
      <c r="G150" s="474"/>
      <c r="H150" s="475"/>
      <c r="I150" s="490">
        <f>IF($D$5=$EL$8,VLOOKUP($A150,$DA:$EL,38,0),IF($D$5=$EM$8,VLOOKUP($A150,$DA:$EM,39,0),VLOOKUP($A150,$DA:$EN,40,0)))</f>
        <v>577573930.98106909</v>
      </c>
      <c r="J150" s="473"/>
      <c r="K150" s="166"/>
      <c r="L150" s="474"/>
      <c r="M150" s="475"/>
      <c r="N150" s="490">
        <f>IF($D$5=$EL$8,VLOOKUP($A150,$DA:$EL,38,0),IF($D$5=$EM$8,VLOOKUP($A150,$DA:$EM,39,0),VLOOKUP($A150,$DA:$EN,40,0)))</f>
        <v>577573930.98106909</v>
      </c>
      <c r="O150" s="473"/>
      <c r="P150" s="166"/>
      <c r="Q150" s="474"/>
      <c r="R150" s="475"/>
      <c r="S150" s="490">
        <f>IF($D$5=$EL$8,VLOOKUP($A150,$DA:$EL,38,0),IF($D$5=$EM$8,VLOOKUP($A150,$DA:$EM,39,0),VLOOKUP($A150,$DA:$EN,40,0)))</f>
        <v>577573930.98106909</v>
      </c>
      <c r="T150" s="473"/>
      <c r="U150" s="166"/>
      <c r="V150" s="474"/>
      <c r="W150" s="475"/>
      <c r="X150" s="490">
        <f>IF($D$5=$EL$8,VLOOKUP($A150,$DA:$EL,38,0),IF($D$5=$EM$8,VLOOKUP($A150,$DA:$EM,39,0),VLOOKUP($A150,$DA:$EN,40,0)))</f>
        <v>577573930.98106909</v>
      </c>
      <c r="Y150" s="473"/>
      <c r="Z150" s="166"/>
      <c r="AA150" s="474"/>
      <c r="AB150" s="475"/>
      <c r="AC150" s="490">
        <f>IF($D$5=$EL$8,VLOOKUP($A150,$DA:$EL,38,0),IF($D$5=$EM$8,VLOOKUP($A150,$DA:$EM,39,0),VLOOKUP($A150,$DA:$EN,40,0)))</f>
        <v>577573930.98106909</v>
      </c>
      <c r="AD150" s="473"/>
      <c r="AE150" s="166"/>
      <c r="AF150" s="474"/>
      <c r="AG150" s="475"/>
      <c r="AH150" s="490">
        <f>IF($D$5=$EL$8,VLOOKUP($A150,$DA:$EL,38,0),IF($D$5=$EM$8,VLOOKUP($A150,$DA:$EM,39,0),VLOOKUP($A150,$DA:$EN,40,0)))</f>
        <v>577573930.98106909</v>
      </c>
      <c r="AI150" s="473"/>
      <c r="AJ150" s="166"/>
      <c r="AK150" s="474"/>
      <c r="AL150" s="475"/>
      <c r="AM150" s="490">
        <f>IF($D$5=$EL$8,VLOOKUP($A150,$DA:$EL,38,0),IF($D$5=$EM$8,VLOOKUP($A150,$DA:$EM,39,0),VLOOKUP($A150,$DA:$EN,40,0)))</f>
        <v>577573930.98106909</v>
      </c>
      <c r="AN150" s="508"/>
      <c r="AO150" s="168"/>
      <c r="AP150" s="169"/>
      <c r="AQ150" s="170"/>
      <c r="AR150" s="490">
        <f>IF($D$5=$EL$8,VLOOKUP($A150,$DA:$EL,38,0),IF($D$5=$EM$8,VLOOKUP($A150,$DA:$EM,39,0),VLOOKUP($A150,$DA:$EN,40,0)))</f>
        <v>577573930.98106909</v>
      </c>
      <c r="AS150" s="473"/>
      <c r="AT150" s="166"/>
      <c r="AU150" s="474"/>
      <c r="AV150" s="475"/>
      <c r="AW150" s="490">
        <f>IF($D$5=$EL$8,VLOOKUP($A150,$DA:$EL,38,0),IF($D$5=$EM$8,VLOOKUP($A150,$DA:$EM,39,0),VLOOKUP($A150,$DA:$EN,40,0)))</f>
        <v>577573930.98106909</v>
      </c>
      <c r="AX150" s="167"/>
      <c r="AY150" s="168"/>
      <c r="AZ150" s="169"/>
      <c r="BA150" s="170"/>
      <c r="BB150" s="490">
        <f>IF($D$5=$EL$8,VLOOKUP($A150,$DA:$EL,38,0),IF($D$5=$EM$8,VLOOKUP($A150,$DA:$EM,39,0),VLOOKUP($A150,$DA:$EN,40,0)))</f>
        <v>577573930.98106909</v>
      </c>
      <c r="BC150" s="169"/>
      <c r="BD150" s="168"/>
      <c r="BE150" s="169"/>
      <c r="BF150" s="170"/>
      <c r="BG150" s="490">
        <f>IF($D$5=$EL$8,VLOOKUP($A150,$DA:$EL,38,0),IF($D$5=$EM$8,VLOOKUP($A150,$DA:$EM,39,0),VLOOKUP($A150,$DA:$EN,40,0)))</f>
        <v>577573930.98106909</v>
      </c>
      <c r="BH150" s="473"/>
      <c r="BI150" s="166"/>
      <c r="BJ150" s="474"/>
      <c r="BK150" s="475"/>
      <c r="BL150" s="490">
        <f>IF($D$5=$EL$8,VLOOKUP($A150,$DA:$EL,38,0),IF($D$5=$EM$8,VLOOKUP($A150,$DA:$EM,39,0),VLOOKUP($A150,$DA:$EN,40,0)))</f>
        <v>577573930.98106909</v>
      </c>
      <c r="BM150" s="473"/>
      <c r="BN150" s="166"/>
      <c r="BO150" s="474"/>
      <c r="BP150" s="475"/>
      <c r="BQ150" s="490">
        <f>IF($D$5=$EL$8,VLOOKUP($A150,$DA:$EL,38,0),IF($D$5=$EM$8,VLOOKUP($A150,$DA:$EM,39,0),VLOOKUP($A150,$DA:$EN,40,0)))</f>
        <v>577573930.98106909</v>
      </c>
      <c r="BR150" s="473"/>
      <c r="BS150" s="166"/>
      <c r="BT150" s="474"/>
      <c r="BU150" s="475"/>
      <c r="BV150" s="490">
        <f>IF($D$5=$EL$8,VLOOKUP($A150,$DA:$EL,38,0),IF($D$5=$EM$8,VLOOKUP($A150,$DA:$EM,39,0),VLOOKUP($A150,$DA:$EN,40,0)))</f>
        <v>577573930.98106909</v>
      </c>
      <c r="BW150" s="473"/>
      <c r="BX150" s="166"/>
      <c r="BY150" s="474"/>
      <c r="BZ150" s="475"/>
      <c r="CA150" s="490">
        <f>IF($D$5=$EL$8,VLOOKUP($A150,$DA:$EL,38,0),IF($D$5=$EM$8,VLOOKUP($A150,$DA:$EM,39,0),VLOOKUP($A150,$DA:$EN,40,0)))</f>
        <v>577573930.98106909</v>
      </c>
      <c r="CB150" s="473"/>
      <c r="CC150" s="166"/>
      <c r="CD150" s="474"/>
      <c r="CE150" s="475"/>
      <c r="CF150" s="484">
        <f>IF($D$5=$EL$8,VLOOKUP($A150,$DA:$EL,38,0),IF($D$5=$EM$8,VLOOKUP($A150,$DA:$EM,39,0),VLOOKUP($A150,$DA:$EN,40,0)))+CF157</f>
        <v>582473775.61205125</v>
      </c>
      <c r="CG150" s="473"/>
      <c r="CH150" s="166"/>
      <c r="CI150" s="474"/>
      <c r="CJ150" s="475"/>
      <c r="CK150" s="484">
        <f>IF($D$5=$EL$8,VLOOKUP($A150,$DA:$EL,38,0),IF($D$5=$EM$8,VLOOKUP($A150,$DA:$EM,39,0),VLOOKUP($A150,$DA:$EN,40,0)))+CK157</f>
        <v>582473775.61205125</v>
      </c>
      <c r="CL150" s="473"/>
      <c r="CM150" s="166"/>
      <c r="CN150" s="474"/>
      <c r="CO150" s="475"/>
      <c r="CP150" s="484">
        <f>IF($D$5=$EL$8,VLOOKUP($A150,$DA:$EL,38,0),IF($D$5=$EM$8,VLOOKUP($A150,$DA:$EM,39,0),VLOOKUP($A150,$DA:$EN,40,0)))+CP157</f>
        <v>582473775.61205125</v>
      </c>
    </row>
    <row r="151" spans="1:144" outlineLevel="1" x14ac:dyDescent="0.25">
      <c r="A151" s="174">
        <f>A150</f>
        <v>2037</v>
      </c>
      <c r="B151" s="175" t="str">
        <f t="shared" ref="B151:C159" si="51">B141</f>
        <v>Finansējums valsts sociāli neaizsargātām iedzīvotāju kategorijām</v>
      </c>
      <c r="C151" s="175" t="str">
        <f t="shared" si="51"/>
        <v>no VID administrētās Valsts pamatbudžeta daļas</v>
      </c>
      <c r="D151" s="176" t="str">
        <f t="shared" si="50"/>
        <v>Valsts pamatbudžets</v>
      </c>
      <c r="E151" s="461">
        <f>VLOOKUP($A151,$DA:$EN,14,0)</f>
        <v>1.0164662788377159</v>
      </c>
      <c r="F151" s="177">
        <f>F141*E151</f>
        <v>9060011621.6311131</v>
      </c>
      <c r="G151" s="178">
        <v>1</v>
      </c>
      <c r="H151" s="488">
        <f>I151/F151</f>
        <v>3.2902904658996278E-2</v>
      </c>
      <c r="I151" s="491">
        <f>I150-I152-I153-I154-I155-I156-I157</f>
        <v>298100698.59592676</v>
      </c>
      <c r="J151" s="461">
        <f>VLOOKUP($A151,$DA:$EN,15,0)</f>
        <v>1.0238320355043826</v>
      </c>
      <c r="K151" s="177">
        <f>K141*J151</f>
        <v>10056700548.696182</v>
      </c>
      <c r="L151" s="178">
        <v>1</v>
      </c>
      <c r="M151" s="488">
        <f>N151/K151</f>
        <v>2.6705253035424287E-2</v>
      </c>
      <c r="N151" s="491">
        <f>N150-N152-N153-N154-N155-N156-N157</f>
        <v>268566732.85442179</v>
      </c>
      <c r="O151" s="461">
        <f>VLOOKUP($A151,$DA:$EN,16,0)</f>
        <v>1.0311977921710493</v>
      </c>
      <c r="P151" s="177">
        <f>P141*O151</f>
        <v>11153628929.045786</v>
      </c>
      <c r="Q151" s="178">
        <v>1</v>
      </c>
      <c r="R151" s="488">
        <f>S151/P151</f>
        <v>2.0896024478954396E-2</v>
      </c>
      <c r="S151" s="491">
        <f>S150-S152-S153-S154-S155-S156-S157</f>
        <v>233066503.13051465</v>
      </c>
      <c r="T151" s="461">
        <f>VLOOKUP($A151,$DA:$EN,14,0)</f>
        <v>1.0164662788377159</v>
      </c>
      <c r="U151" s="177">
        <f>U141*T151</f>
        <v>9060011621.6311131</v>
      </c>
      <c r="V151" s="178">
        <v>1</v>
      </c>
      <c r="W151" s="480">
        <f>X151/U151</f>
        <v>2.0189856364772919E-2</v>
      </c>
      <c r="X151" s="485">
        <f>X141/X140*X150</f>
        <v>182920333.30390555</v>
      </c>
      <c r="Y151" s="461">
        <f>VLOOKUP($A151,$DA:$EN,15,0)</f>
        <v>1.0238320355043826</v>
      </c>
      <c r="Z151" s="177">
        <f>Z141*Y151</f>
        <v>10056700548.696182</v>
      </c>
      <c r="AA151" s="178">
        <v>1</v>
      </c>
      <c r="AB151" s="480">
        <f>AC151/Z151</f>
        <v>1.8188901262215722E-2</v>
      </c>
      <c r="AC151" s="485">
        <f>AC141/AC140*AC150</f>
        <v>182920333.30390555</v>
      </c>
      <c r="AD151" s="461">
        <f>VLOOKUP($A151,$DA:$EN,16,0)</f>
        <v>1.0311977921710493</v>
      </c>
      <c r="AE151" s="177">
        <f>AE141*AD151</f>
        <v>11153628929.045786</v>
      </c>
      <c r="AF151" s="178">
        <v>1</v>
      </c>
      <c r="AG151" s="480">
        <f>AH151/AE151</f>
        <v>1.6400073417141621E-2</v>
      </c>
      <c r="AH151" s="485">
        <f>AH141/AH140*AH150</f>
        <v>182920333.30390555</v>
      </c>
      <c r="AI151" s="461">
        <f>VLOOKUP($A151,$DA:$EN,14,0)</f>
        <v>1.0164662788377159</v>
      </c>
      <c r="AJ151" s="177">
        <f>AJ141*AI151</f>
        <v>9060011621.6311131</v>
      </c>
      <c r="AK151" s="178">
        <v>1</v>
      </c>
      <c r="AL151" s="480">
        <f>AM151/AJ151</f>
        <v>0</v>
      </c>
      <c r="AM151" s="485">
        <f>AM141*AI151</f>
        <v>0</v>
      </c>
      <c r="AN151" s="506">
        <f>VLOOKUP($A151,$DA:$EN,15,0)</f>
        <v>1.0238320355043826</v>
      </c>
      <c r="AO151" s="177">
        <f>AO141*AN151</f>
        <v>10056700548.696182</v>
      </c>
      <c r="AP151" s="178">
        <v>1</v>
      </c>
      <c r="AQ151" s="480">
        <f>AR151/AO151</f>
        <v>0</v>
      </c>
      <c r="AR151" s="485">
        <f>AR141*AN151</f>
        <v>0</v>
      </c>
      <c r="AS151" s="461">
        <f>VLOOKUP($A151,$DA:$EN,16,0)</f>
        <v>1.0311977921710493</v>
      </c>
      <c r="AT151" s="177">
        <f>AT141*AS151</f>
        <v>11153628929.045786</v>
      </c>
      <c r="AU151" s="178">
        <v>1</v>
      </c>
      <c r="AV151" s="480">
        <f>AW151/AT151</f>
        <v>0</v>
      </c>
      <c r="AW151" s="485">
        <f>AW141*AS151</f>
        <v>0</v>
      </c>
      <c r="AX151" s="461">
        <f>VLOOKUP($A151,$DA:$EN,14,0)</f>
        <v>1.0164662788377159</v>
      </c>
      <c r="AY151" s="177">
        <f>AY141*AX151</f>
        <v>9060011621.6311131</v>
      </c>
      <c r="AZ151" s="178">
        <v>1</v>
      </c>
      <c r="BA151" s="488">
        <f>BB151/AY151</f>
        <v>2.9213961841586745E-2</v>
      </c>
      <c r="BB151" s="491">
        <f>BB150-BB152-BB153-BB154-BB155-BB156-BB157</f>
        <v>264678833.79866379</v>
      </c>
      <c r="BC151" s="493">
        <f>VLOOKUP($A151,$DA:$EN,15,0)</f>
        <v>1.0238320355043826</v>
      </c>
      <c r="BD151" s="177">
        <f>BD141*BC151</f>
        <v>10056700548.696182</v>
      </c>
      <c r="BE151" s="178">
        <v>1</v>
      </c>
      <c r="BF151" s="488">
        <f>BG151/BD151</f>
        <v>2.2603729083842915E-2</v>
      </c>
      <c r="BG151" s="491">
        <f>BG150-BG152-BG153-BG154-BG155-BG156-BG157</f>
        <v>227318934.68006289</v>
      </c>
      <c r="BH151" s="461">
        <f>VLOOKUP($A151,$DA:$EN,16,0)</f>
        <v>1.0311977921710493</v>
      </c>
      <c r="BI151" s="177">
        <f>BI141*BH151</f>
        <v>11153628929.045786</v>
      </c>
      <c r="BJ151" s="178">
        <v>1</v>
      </c>
      <c r="BK151" s="488">
        <f>BL151/BI151</f>
        <v>1.6346317946923643E-2</v>
      </c>
      <c r="BL151" s="491">
        <f>BL150-BL152-BL153-BL154-BL155-BL156-BL157</f>
        <v>182320764.73618785</v>
      </c>
      <c r="BM151" s="461">
        <f>VLOOKUP($A151,$DA:$EN,14,0)</f>
        <v>1.0164662788377159</v>
      </c>
      <c r="BN151" s="177">
        <f>BN141*BM151</f>
        <v>9060011621.6311131</v>
      </c>
      <c r="BO151" s="178">
        <v>1</v>
      </c>
      <c r="BP151" s="488">
        <f>BQ151/BN151</f>
        <v>1.63570983156743E-2</v>
      </c>
      <c r="BQ151" s="491">
        <f>(BQ150-BQ154-BQ155-BQ156-BQ157)/3</f>
        <v>148195500.83617187</v>
      </c>
      <c r="BR151" s="461">
        <f>VLOOKUP($A151,$DA:$EN,15,0)</f>
        <v>1.0238320355043826</v>
      </c>
      <c r="BS151" s="177">
        <f>BS141*BR151</f>
        <v>10056700548.696182</v>
      </c>
      <c r="BT151" s="178">
        <v>1</v>
      </c>
      <c r="BU151" s="488">
        <f>BV151/BS151</f>
        <v>1.3757081153911882E-2</v>
      </c>
      <c r="BV151" s="491">
        <f>(BV150-BV154-BV155-BV156-BV157)/3</f>
        <v>138350845.58900353</v>
      </c>
      <c r="BW151" s="461">
        <f>VLOOKUP($A151,$DA:$EN,16,0)</f>
        <v>1.0311977921710493</v>
      </c>
      <c r="BX151" s="177">
        <f>BX141*BW151</f>
        <v>11153628929.045786</v>
      </c>
      <c r="BY151" s="178">
        <v>1</v>
      </c>
      <c r="BZ151" s="488">
        <f>CA151/BX151</f>
        <v>1.1343163421150168E-2</v>
      </c>
      <c r="CA151" s="491">
        <f>(CA150-CA154-CA155-CA156-CA157)/3</f>
        <v>126517435.68103449</v>
      </c>
      <c r="CB151" s="461">
        <f>VLOOKUP($A151,$DA:$EN,14,0)</f>
        <v>1.0164662788377159</v>
      </c>
      <c r="CC151" s="177">
        <f>CC141*CB151</f>
        <v>9060011621.6311131</v>
      </c>
      <c r="CD151" s="178">
        <v>1</v>
      </c>
      <c r="CE151" s="480">
        <f>CF151/CC151</f>
        <v>9.9815807105414298E-3</v>
      </c>
      <c r="CF151" s="485">
        <f>CF141*CB151</f>
        <v>90433237.239754304</v>
      </c>
      <c r="CG151" s="461">
        <f>VLOOKUP($A151,$DA:$EN,15,0)</f>
        <v>1.0238320355043826</v>
      </c>
      <c r="CH151" s="177">
        <f>CH141*CG151</f>
        <v>10056700548.696182</v>
      </c>
      <c r="CI151" s="178">
        <v>1</v>
      </c>
      <c r="CJ151" s="480">
        <f>CK151/CH151</f>
        <v>9.9815807105414281E-3</v>
      </c>
      <c r="CK151" s="485">
        <f>CK141*CG151</f>
        <v>100381768.2085572</v>
      </c>
      <c r="CL151" s="461">
        <f>VLOOKUP($A151,$DA:$EN,16,0)</f>
        <v>1.0311977921710493</v>
      </c>
      <c r="CM151" s="177">
        <f>CM141*CL151</f>
        <v>11153628929.045786</v>
      </c>
      <c r="CN151" s="178">
        <v>1</v>
      </c>
      <c r="CO151" s="480">
        <f>CP151/CM151</f>
        <v>9.9815807105414229E-3</v>
      </c>
      <c r="CP151" s="485">
        <f>CP141*CL151</f>
        <v>111330847.37070021</v>
      </c>
    </row>
    <row r="152" spans="1:144" ht="31.5" outlineLevel="1" x14ac:dyDescent="0.25">
      <c r="A152" s="174">
        <f>A151</f>
        <v>2037</v>
      </c>
      <c r="B152" s="175" t="str">
        <f t="shared" si="51"/>
        <v>Iedzīvotāju solidaritātes maksājums ISA sistēmas nodrošināšanai un pašvaldību trūcīgo personu finansējuma kompensēšanai</v>
      </c>
      <c r="C152" s="175" t="str">
        <f t="shared" si="51"/>
        <v>no VID administrētās Pašvaldības budžeta daļa</v>
      </c>
      <c r="D152" s="176" t="str">
        <f t="shared" si="50"/>
        <v>Pašvaldību budžets</v>
      </c>
      <c r="E152" s="461">
        <f>VLOOKUP($A152,$DA:$EN,17,0)</f>
        <v>1.0164662788377159</v>
      </c>
      <c r="F152" s="177">
        <f>F142*E152</f>
        <v>3205646700.8100486</v>
      </c>
      <c r="G152" s="178">
        <v>1</v>
      </c>
      <c r="H152" s="481">
        <f>I152/F152</f>
        <v>4.5696178520101029E-2</v>
      </c>
      <c r="I152" s="485">
        <f>I142/I140*I150</f>
        <v>146485803.91258886</v>
      </c>
      <c r="J152" s="461">
        <f>VLOOKUP($A152,$DA:$EN,18,0)</f>
        <v>1.0238320355043826</v>
      </c>
      <c r="K152" s="177">
        <f>K142*J152</f>
        <v>3558298850.0801201</v>
      </c>
      <c r="L152" s="178">
        <v>1</v>
      </c>
      <c r="M152" s="481">
        <f>N152/K152</f>
        <v>4.1167369601148182E-2</v>
      </c>
      <c r="N152" s="485">
        <f>N142/N140*N150</f>
        <v>146485803.91258886</v>
      </c>
      <c r="O152" s="461">
        <f>VLOOKUP($A152,$DA:$EN,19,0)</f>
        <v>1.0311977921710493</v>
      </c>
      <c r="P152" s="177">
        <f>P142*O152</f>
        <v>3946418092.1236033</v>
      </c>
      <c r="Q152" s="178">
        <v>1</v>
      </c>
      <c r="R152" s="481">
        <f>S152/P152</f>
        <v>3.7118673311616487E-2</v>
      </c>
      <c r="S152" s="485">
        <f>S142/S140*S150</f>
        <v>146485803.91258886</v>
      </c>
      <c r="T152" s="461">
        <f>VLOOKUP($A152,$DA:$EN,17,0)</f>
        <v>1.0164662788377159</v>
      </c>
      <c r="U152" s="177">
        <f>U142*T152</f>
        <v>3205646700.8100486</v>
      </c>
      <c r="V152" s="178">
        <v>1</v>
      </c>
      <c r="W152" s="481">
        <f>X152/U152</f>
        <v>4.5696178520101029E-2</v>
      </c>
      <c r="X152" s="485">
        <f>X142/X140*X150</f>
        <v>146485803.91258886</v>
      </c>
      <c r="Y152" s="461">
        <f>VLOOKUP($A152,$DA:$EN,18,0)</f>
        <v>1.0238320355043826</v>
      </c>
      <c r="Z152" s="177">
        <f>Z142*Y152</f>
        <v>3558298850.0801201</v>
      </c>
      <c r="AA152" s="178">
        <v>1</v>
      </c>
      <c r="AB152" s="481">
        <f>AC152/Z152</f>
        <v>4.1167369601148182E-2</v>
      </c>
      <c r="AC152" s="485">
        <f>AC142/AC140*AC150</f>
        <v>146485803.91258886</v>
      </c>
      <c r="AD152" s="461">
        <f>VLOOKUP($A152,$DA:$EN,19,0)</f>
        <v>1.0311977921710493</v>
      </c>
      <c r="AE152" s="177">
        <f>AE142*AD152</f>
        <v>3946418092.1236033</v>
      </c>
      <c r="AF152" s="178">
        <v>1</v>
      </c>
      <c r="AG152" s="481">
        <f>AH152/AE152</f>
        <v>3.7118673311616487E-2</v>
      </c>
      <c r="AH152" s="485">
        <f>AH142/AH140*AH150</f>
        <v>146485803.91258886</v>
      </c>
      <c r="AI152" s="461">
        <f>VLOOKUP($A152,$DA:$EN,17,0)</f>
        <v>1.0164662788377159</v>
      </c>
      <c r="AJ152" s="177">
        <f>AJ142*AI152</f>
        <v>3205646700.8100486</v>
      </c>
      <c r="AK152" s="178">
        <v>1</v>
      </c>
      <c r="AL152" s="481">
        <v>0</v>
      </c>
      <c r="AM152" s="485">
        <f>AI152*AJ152*AK152*AL152</f>
        <v>0</v>
      </c>
      <c r="AN152" s="506">
        <f>VLOOKUP($A152,$DA:$EN,18,0)</f>
        <v>1.0238320355043826</v>
      </c>
      <c r="AO152" s="177">
        <f>AO142*AN152</f>
        <v>3558298850.0801201</v>
      </c>
      <c r="AP152" s="178">
        <v>1</v>
      </c>
      <c r="AQ152" s="481">
        <v>0</v>
      </c>
      <c r="AR152" s="485">
        <f>AN152*AO152*AP152*AQ152</f>
        <v>0</v>
      </c>
      <c r="AS152" s="461">
        <f>VLOOKUP($A152,$DA:$EN,19,0)</f>
        <v>1.0311977921710493</v>
      </c>
      <c r="AT152" s="177">
        <f>AT142*AS152</f>
        <v>3946418092.1236033</v>
      </c>
      <c r="AU152" s="178">
        <v>1</v>
      </c>
      <c r="AV152" s="481">
        <v>0</v>
      </c>
      <c r="AW152" s="485">
        <f>AS152*AT152*AU152*AV152</f>
        <v>0</v>
      </c>
      <c r="AX152" s="461">
        <f>VLOOKUP($A152,$DA:$EN,17,0)</f>
        <v>1.0164662788377159</v>
      </c>
      <c r="AY152" s="177">
        <f>AY142*AX152</f>
        <v>3205646700.8100486</v>
      </c>
      <c r="AZ152" s="178">
        <v>1</v>
      </c>
      <c r="BA152" s="481">
        <f>BB152/AY152</f>
        <v>4.5696178520101029E-2</v>
      </c>
      <c r="BB152" s="485">
        <f>BB142/BB140*BB150</f>
        <v>146485803.91258886</v>
      </c>
      <c r="BC152" s="493">
        <f>VLOOKUP($A152,$DA:$EN,18,0)</f>
        <v>1.0238320355043826</v>
      </c>
      <c r="BD152" s="177">
        <f>BD142*BC152</f>
        <v>3558298850.0801201</v>
      </c>
      <c r="BE152" s="178">
        <v>1</v>
      </c>
      <c r="BF152" s="481">
        <f>BG152/BD152</f>
        <v>4.1167369601148182E-2</v>
      </c>
      <c r="BG152" s="485">
        <f>BG142/BG140*BG150</f>
        <v>146485803.91258886</v>
      </c>
      <c r="BH152" s="461">
        <f>VLOOKUP($A152,$DA:$EN,19,0)</f>
        <v>1.0311977921710493</v>
      </c>
      <c r="BI152" s="177">
        <f>BI142*BH152</f>
        <v>3946418092.1236033</v>
      </c>
      <c r="BJ152" s="178">
        <v>1</v>
      </c>
      <c r="BK152" s="481">
        <f>BL152/BI152</f>
        <v>3.7118673311616487E-2</v>
      </c>
      <c r="BL152" s="485">
        <f>BL142/BL140*BL150</f>
        <v>146485803.91258886</v>
      </c>
      <c r="BM152" s="461">
        <f>VLOOKUP($A152,$DA:$EN,17,0)</f>
        <v>1.0164662788377159</v>
      </c>
      <c r="BN152" s="177">
        <f>BN142*BM152</f>
        <v>3205646700.8100486</v>
      </c>
      <c r="BO152" s="178">
        <v>1</v>
      </c>
      <c r="BP152" s="488">
        <f>BQ152/BN152</f>
        <v>4.6229517681634635E-2</v>
      </c>
      <c r="BQ152" s="491">
        <f>(BQ150-BQ154-BQ155-BQ156-BQ157)/3</f>
        <v>148195500.83617187</v>
      </c>
      <c r="BR152" s="461">
        <f>VLOOKUP($A152,$DA:$EN,18,0)</f>
        <v>1.0238320355043826</v>
      </c>
      <c r="BS152" s="177">
        <f>BS142*BR152</f>
        <v>3558298850.0801201</v>
      </c>
      <c r="BT152" s="178">
        <v>1</v>
      </c>
      <c r="BU152" s="488">
        <f>BV152/BS152</f>
        <v>3.8881176488559516E-2</v>
      </c>
      <c r="BV152" s="491">
        <f>(BV150-BV154-BV155-BV156-BV157)/3</f>
        <v>138350845.58900353</v>
      </c>
      <c r="BW152" s="461">
        <f>VLOOKUP($A152,$DA:$EN,19,0)</f>
        <v>1.0311977921710493</v>
      </c>
      <c r="BX152" s="177">
        <f>BX142*BW152</f>
        <v>3946418092.1236033</v>
      </c>
      <c r="BY152" s="178">
        <v>1</v>
      </c>
      <c r="BZ152" s="488">
        <f>CA152/BX152</f>
        <v>3.2058801862261462E-2</v>
      </c>
      <c r="CA152" s="491">
        <f>(CA150-CA154-CA155-CA156-CA157)/3</f>
        <v>126517435.68103449</v>
      </c>
      <c r="CB152" s="461">
        <f>VLOOKUP($A152,$DA:$EN,17,0)</f>
        <v>1.0164662788377159</v>
      </c>
      <c r="CC152" s="177">
        <f>CC142*CB152</f>
        <v>3205646700.8100486</v>
      </c>
      <c r="CD152" s="178">
        <v>1</v>
      </c>
      <c r="CE152" s="481">
        <f>CF152/CC152</f>
        <v>2.4003102329355649E-2</v>
      </c>
      <c r="CF152" s="485">
        <f>CF142*CB152</f>
        <v>76945465.791304931</v>
      </c>
      <c r="CG152" s="461">
        <f>VLOOKUP($A152,$DA:$EN,18,0)</f>
        <v>1.0238320355043826</v>
      </c>
      <c r="CH152" s="177">
        <f>CH142*CG152</f>
        <v>3558298850.0801201</v>
      </c>
      <c r="CI152" s="178">
        <v>1</v>
      </c>
      <c r="CJ152" s="481">
        <f>CK152/CH152</f>
        <v>2.4003102329355659E-2</v>
      </c>
      <c r="CK152" s="485">
        <f>CK142*CG152</f>
        <v>85410211.416901693</v>
      </c>
      <c r="CL152" s="461">
        <f>VLOOKUP($A152,$DA:$EN,19,0)</f>
        <v>1.0311977921710493</v>
      </c>
      <c r="CM152" s="177">
        <f>CM142*CL152</f>
        <v>3946418092.1236033</v>
      </c>
      <c r="CN152" s="178">
        <v>1</v>
      </c>
      <c r="CO152" s="481">
        <f>CP152/CM152</f>
        <v>2.4003102329355649E-2</v>
      </c>
      <c r="CP152" s="485">
        <f>CP142*CL152</f>
        <v>94726277.299663335</v>
      </c>
    </row>
    <row r="153" spans="1:144" ht="31.5" outlineLevel="1" x14ac:dyDescent="0.25">
      <c r="A153" s="174">
        <f>A152</f>
        <v>2037</v>
      </c>
      <c r="B153" s="175">
        <f t="shared" si="51"/>
        <v>0</v>
      </c>
      <c r="C153" s="175">
        <f t="shared" si="51"/>
        <v>0</v>
      </c>
      <c r="D153" s="176" t="str">
        <f t="shared" si="50"/>
        <v>Valsts sociālās apdrošināšanas speciālais  budžets</v>
      </c>
      <c r="E153" s="461">
        <f>VLOOKUP($A153,$DA:$EN,20,0)</f>
        <v>1.0202764014566297</v>
      </c>
      <c r="F153" s="177">
        <f>F143*E153</f>
        <v>6551531477.0678225</v>
      </c>
      <c r="G153" s="178">
        <v>1</v>
      </c>
      <c r="H153" s="481">
        <v>0</v>
      </c>
      <c r="I153" s="485">
        <f>E153*F153*G153*H153</f>
        <v>0</v>
      </c>
      <c r="J153" s="461">
        <f>VLOOKUP($A153,$DA:$EN,21,0)</f>
        <v>1.0342849384370969</v>
      </c>
      <c r="K153" s="177">
        <f>K143*J153</f>
        <v>7976099552.7380037</v>
      </c>
      <c r="L153" s="178">
        <v>1</v>
      </c>
      <c r="M153" s="481">
        <v>0</v>
      </c>
      <c r="N153" s="485">
        <f>J153*K153*L153*M153</f>
        <v>0</v>
      </c>
      <c r="O153" s="461">
        <f>VLOOKUP($A153,$DA:$EN,22,0)</f>
        <v>1.0482934754175643</v>
      </c>
      <c r="P153" s="177">
        <f>P143*O153</f>
        <v>9681590047.8848934</v>
      </c>
      <c r="Q153" s="178">
        <v>1</v>
      </c>
      <c r="R153" s="481">
        <v>0</v>
      </c>
      <c r="S153" s="485">
        <f>O153*P153*Q153*R153</f>
        <v>0</v>
      </c>
      <c r="T153" s="461">
        <f>VLOOKUP($A153,$DA:$EN,20,0)</f>
        <v>1.0202764014566297</v>
      </c>
      <c r="U153" s="177">
        <f>U143*T153</f>
        <v>6551531477.0678225</v>
      </c>
      <c r="V153" s="178">
        <v>1</v>
      </c>
      <c r="W153" s="481">
        <v>0</v>
      </c>
      <c r="X153" s="485">
        <f>T153*U153*V153*W153</f>
        <v>0</v>
      </c>
      <c r="Y153" s="461">
        <f>VLOOKUP($A153,$DA:$EN,21,0)</f>
        <v>1.0342849384370969</v>
      </c>
      <c r="Z153" s="177">
        <f>Z143*Y153</f>
        <v>7976099552.7380037</v>
      </c>
      <c r="AA153" s="178">
        <v>1</v>
      </c>
      <c r="AB153" s="481">
        <v>0</v>
      </c>
      <c r="AC153" s="485">
        <f>Y153*Z153*AA153*AB153</f>
        <v>0</v>
      </c>
      <c r="AD153" s="461">
        <f>VLOOKUP($A153,$DA:$EN,22,0)</f>
        <v>1.0482934754175643</v>
      </c>
      <c r="AE153" s="177">
        <f>AE143*AD153</f>
        <v>9681590047.8848934</v>
      </c>
      <c r="AF153" s="178">
        <v>1</v>
      </c>
      <c r="AG153" s="481">
        <v>0</v>
      </c>
      <c r="AH153" s="485">
        <f>AD153*AE153*AF153*AG153</f>
        <v>0</v>
      </c>
      <c r="AI153" s="461">
        <f>VLOOKUP($A153,$DA:$EN,20,0)</f>
        <v>1.0202764014566297</v>
      </c>
      <c r="AJ153" s="177">
        <f>AJ143*AI153</f>
        <v>6551531477.0678225</v>
      </c>
      <c r="AK153" s="178">
        <v>1</v>
      </c>
      <c r="AL153" s="481">
        <v>0</v>
      </c>
      <c r="AM153" s="485">
        <f>AI153*AJ153*AK153*AL153</f>
        <v>0</v>
      </c>
      <c r="AN153" s="506">
        <f>VLOOKUP($A153,$DA:$EN,21,0)</f>
        <v>1.0342849384370969</v>
      </c>
      <c r="AO153" s="177">
        <f>AO143*AN153</f>
        <v>7976099552.7380037</v>
      </c>
      <c r="AP153" s="178">
        <v>1</v>
      </c>
      <c r="AQ153" s="481">
        <v>0</v>
      </c>
      <c r="AR153" s="485">
        <f>AN153*AO153*AP153*AQ153</f>
        <v>0</v>
      </c>
      <c r="AS153" s="461">
        <f>VLOOKUP($A153,$DA:$EN,22,0)</f>
        <v>1.0482934754175643</v>
      </c>
      <c r="AT153" s="177">
        <f>AT143*AS153</f>
        <v>9681590047.8848934</v>
      </c>
      <c r="AU153" s="178">
        <v>1</v>
      </c>
      <c r="AV153" s="481">
        <v>0</v>
      </c>
      <c r="AW153" s="485">
        <f>AS153*AT153*AU153*AV153</f>
        <v>0</v>
      </c>
      <c r="AX153" s="461">
        <f>VLOOKUP($A153,$DA:$EN,20,0)</f>
        <v>1.0202764014566297</v>
      </c>
      <c r="AY153" s="177">
        <f>AY143*AX153</f>
        <v>6551531477.0678225</v>
      </c>
      <c r="AZ153" s="178">
        <v>1</v>
      </c>
      <c r="BA153" s="488">
        <v>5.0000000000000001E-3</v>
      </c>
      <c r="BB153" s="491">
        <f>AX153*AY153*AZ153*BA153</f>
        <v>33421864.797262978</v>
      </c>
      <c r="BC153" s="493">
        <f>VLOOKUP($A153,$DA:$EN,21,0)</f>
        <v>1.0342849384370969</v>
      </c>
      <c r="BD153" s="177">
        <f>BD143*BC153</f>
        <v>7976099552.7380037</v>
      </c>
      <c r="BE153" s="178">
        <v>1</v>
      </c>
      <c r="BF153" s="488">
        <v>5.0000000000000001E-3</v>
      </c>
      <c r="BG153" s="491">
        <f>BC153*BD153*BE153*BF153</f>
        <v>41247798.174358912</v>
      </c>
      <c r="BH153" s="461">
        <f>VLOOKUP($A153,$DA:$EN,22,0)</f>
        <v>1.0482934754175643</v>
      </c>
      <c r="BI153" s="177">
        <f>BI143*BH153</f>
        <v>9681590047.8848934</v>
      </c>
      <c r="BJ153" s="178">
        <v>1</v>
      </c>
      <c r="BK153" s="488">
        <v>5.0000000000000001E-3</v>
      </c>
      <c r="BL153" s="491">
        <f>BH153*BI153*BJ153*BK153</f>
        <v>50745738.394326791</v>
      </c>
      <c r="BM153" s="461">
        <f>VLOOKUP($A153,$DA:$EN,20,0)</f>
        <v>1.0202764014566297</v>
      </c>
      <c r="BN153" s="177">
        <f>BN143*BM153</f>
        <v>6551531477.0678225</v>
      </c>
      <c r="BO153" s="178">
        <v>1</v>
      </c>
      <c r="BP153" s="488">
        <f>BQ153/BN153</f>
        <v>2.2619978451587575E-2</v>
      </c>
      <c r="BQ153" s="491">
        <f>BQ150-BQ151-BQ152-BQ154-BQ155-BQ156-BQ157</f>
        <v>148195500.83617187</v>
      </c>
      <c r="BR153" s="461">
        <f>VLOOKUP($A153,$DA:$EN,21,0)</f>
        <v>1.0342849384370969</v>
      </c>
      <c r="BS153" s="177">
        <f>BS143*BR153</f>
        <v>7976099552.7380037</v>
      </c>
      <c r="BT153" s="178">
        <v>1</v>
      </c>
      <c r="BU153" s="488">
        <f>BV153/BS153</f>
        <v>1.7345676878056389E-2</v>
      </c>
      <c r="BV153" s="491">
        <f>BV150-BV151-BV152-BV154-BV155-BV156-BV157</f>
        <v>138350845.5890035</v>
      </c>
      <c r="BW153" s="461">
        <f>VLOOKUP($A153,$DA:$EN,22,0)</f>
        <v>1.0482934754175643</v>
      </c>
      <c r="BX153" s="177">
        <f>BX143*BW153</f>
        <v>9681590047.8848934</v>
      </c>
      <c r="BY153" s="178">
        <v>1</v>
      </c>
      <c r="BZ153" s="488">
        <f>CA153/BX153</f>
        <v>1.3067836487114463E-2</v>
      </c>
      <c r="CA153" s="491">
        <f>CA150-CA151-CA152-CA154-CA155-CA156-CA157</f>
        <v>126517435.68103448</v>
      </c>
      <c r="CB153" s="461">
        <f>VLOOKUP($A153,$DA:$EN,20,0)</f>
        <v>1.0202764014566297</v>
      </c>
      <c r="CC153" s="177">
        <f>CC143*CB153</f>
        <v>6551531477.0678225</v>
      </c>
      <c r="CD153" s="178">
        <v>1</v>
      </c>
      <c r="CE153" s="481">
        <v>0</v>
      </c>
      <c r="CF153" s="485">
        <f>CB153*CC153*CD153*CE153</f>
        <v>0</v>
      </c>
      <c r="CG153" s="461">
        <f>VLOOKUP($A153,$DA:$EN,21,0)</f>
        <v>1.0342849384370969</v>
      </c>
      <c r="CH153" s="177">
        <f>CH143*CG153</f>
        <v>7976099552.7380037</v>
      </c>
      <c r="CI153" s="178">
        <v>1</v>
      </c>
      <c r="CJ153" s="481">
        <v>0</v>
      </c>
      <c r="CK153" s="485">
        <f>CG153*CH153*CI153*CJ153</f>
        <v>0</v>
      </c>
      <c r="CL153" s="461">
        <f>VLOOKUP($A153,$DA:$EN,22,0)</f>
        <v>1.0482934754175643</v>
      </c>
      <c r="CM153" s="177">
        <f>CM143*CL153</f>
        <v>9681590047.8848934</v>
      </c>
      <c r="CN153" s="178">
        <v>1</v>
      </c>
      <c r="CO153" s="481">
        <v>0</v>
      </c>
      <c r="CP153" s="485">
        <f>CL153*CM153*CN153*CO153</f>
        <v>0</v>
      </c>
    </row>
    <row r="154" spans="1:144" outlineLevel="1" x14ac:dyDescent="0.25">
      <c r="A154" s="174">
        <f>A153</f>
        <v>2037</v>
      </c>
      <c r="B154" s="175" t="str">
        <f t="shared" si="51"/>
        <v>Versija, lai "iedarbinātu"  potenciālo obligāto apdrošināšanu</v>
      </c>
      <c r="C154" s="175" t="str">
        <f t="shared" si="51"/>
        <v>Obligātās iemaksa (ieturējums no darba algas)</v>
      </c>
      <c r="D154" s="176" t="str">
        <f t="shared" si="50"/>
        <v>ISA obligātā apdrošināšana</v>
      </c>
      <c r="E154" s="461">
        <f>VLOOKUP($A154,$DA:$EN,7,0)</f>
        <v>1.0316659208417616</v>
      </c>
      <c r="F154" s="188">
        <f>VLOOKUP($A154,$DA:$EN,6,0)</f>
        <v>2164</v>
      </c>
      <c r="G154" s="189">
        <f>VLOOKUP($A154,$DA:$EN,24,0)</f>
        <v>739754</v>
      </c>
      <c r="H154" s="489">
        <v>0</v>
      </c>
      <c r="I154" s="485">
        <f>H154*G154*F154*12</f>
        <v>0</v>
      </c>
      <c r="J154" s="461">
        <f>VLOOKUP($A154,$DA:$EN,10,0)</f>
        <v>1.0458308375084282</v>
      </c>
      <c r="K154" s="188">
        <f>VLOOKUP($A154,$DA:$EN,9,0)</f>
        <v>2633</v>
      </c>
      <c r="L154" s="189">
        <f>VLOOKUP($A154,$DA:$EN,24,0)</f>
        <v>739754</v>
      </c>
      <c r="M154" s="489">
        <v>0</v>
      </c>
      <c r="N154" s="485">
        <f>M154*L154*K154*12</f>
        <v>0</v>
      </c>
      <c r="O154" s="461">
        <f>VLOOKUP($A154,$DA:$EN,13,0)</f>
        <v>1.0599957541750948</v>
      </c>
      <c r="P154" s="188">
        <f>VLOOKUP($A154,$DA:$EN,12,0)</f>
        <v>3198</v>
      </c>
      <c r="Q154" s="189">
        <f>VLOOKUP($A154,$DA:$EN,24,0)</f>
        <v>739754</v>
      </c>
      <c r="R154" s="489">
        <v>0</v>
      </c>
      <c r="S154" s="485">
        <f>R154*Q154*P154*12</f>
        <v>0</v>
      </c>
      <c r="T154" s="461">
        <f>VLOOKUP($A154,$DA:$EN,7,0)</f>
        <v>1.0316659208417616</v>
      </c>
      <c r="U154" s="188">
        <f>VLOOKUP($A154,$DA:$EN,6,0)</f>
        <v>2164</v>
      </c>
      <c r="V154" s="189">
        <f>VLOOKUP($A154,$DA:$EN,24,0)</f>
        <v>739754</v>
      </c>
      <c r="W154" s="496">
        <f>X154/(V154*U154*12)</f>
        <v>5.9958757823553614E-3</v>
      </c>
      <c r="X154" s="486">
        <f>X150-X151-X152-X153-X155-X156-X157</f>
        <v>115180365.29202119</v>
      </c>
      <c r="Y154" s="461">
        <f>VLOOKUP($A154,$DA:$EN,10,0)</f>
        <v>1.0458308375084282</v>
      </c>
      <c r="Z154" s="188">
        <f>VLOOKUP($A154,$DA:$EN,9,0)</f>
        <v>2633</v>
      </c>
      <c r="AA154" s="189">
        <f>VLOOKUP($A154,$DA:$EN,24,0)</f>
        <v>739754</v>
      </c>
      <c r="AB154" s="496">
        <f>AC154/(AA154*Z154*12)</f>
        <v>3.6642886997110568E-3</v>
      </c>
      <c r="AC154" s="486">
        <f>AC150-AC151-AC152-AC153-AC155-AC156-AC157</f>
        <v>85646399.550516218</v>
      </c>
      <c r="AD154" s="461">
        <f>VLOOKUP($A154,$DA:$EN,13,0)</f>
        <v>1.0599957541750948</v>
      </c>
      <c r="AE154" s="188">
        <f>VLOOKUP($A154,$DA:$EN,12,0)</f>
        <v>3198</v>
      </c>
      <c r="AF154" s="189">
        <f>VLOOKUP($A154,$DA:$EN,24,0)</f>
        <v>739754</v>
      </c>
      <c r="AG154" s="496">
        <f>AH154/(AF154*AE154*12)</f>
        <v>1.7664068471632077E-3</v>
      </c>
      <c r="AH154" s="486">
        <f>AH150-AH151-AH152-AH153-AH155-AH156-AH157</f>
        <v>50146169.826609075</v>
      </c>
      <c r="AI154" s="461">
        <f>VLOOKUP($A154,$DA:$EN,7,0)</f>
        <v>1.0316659208417616</v>
      </c>
      <c r="AJ154" s="188">
        <f>VLOOKUP($A154,$DA:$EN,6,0)</f>
        <v>2164</v>
      </c>
      <c r="AK154" s="189">
        <f>VLOOKUP($A154,$DA:$EN,24,0)</f>
        <v>739754</v>
      </c>
      <c r="AL154" s="496">
        <f>AM154/(AK154*AJ154*12)</f>
        <v>2.3143575181364163E-2</v>
      </c>
      <c r="AM154" s="486">
        <f>AM150-AM151-AM152-AM153-AM155-AM156-AM157</f>
        <v>444586502.5085156</v>
      </c>
      <c r="AN154" s="506">
        <f>VLOOKUP($A154,$DA:$EN,10,0)</f>
        <v>1.0458308375084282</v>
      </c>
      <c r="AO154" s="188">
        <f>VLOOKUP($A154,$DA:$EN,9,0)</f>
        <v>2633</v>
      </c>
      <c r="AP154" s="189">
        <f>VLOOKUP($A154,$DA:$EN,24,0)</f>
        <v>739754</v>
      </c>
      <c r="AQ154" s="496">
        <f>AR154/(AP154*AO154*12)</f>
        <v>1.7757574495174424E-2</v>
      </c>
      <c r="AR154" s="486">
        <f>AR150-AR151-AR152-AR153-AR155-AR156-AR157</f>
        <v>415052536.76701063</v>
      </c>
      <c r="AS154" s="461">
        <f>VLOOKUP($A154,$DA:$EN,13,0)</f>
        <v>1.0599957541750948</v>
      </c>
      <c r="AT154" s="188">
        <f>VLOOKUP($A154,$DA:$EN,12,0)</f>
        <v>3198</v>
      </c>
      <c r="AU154" s="189">
        <f>VLOOKUP($A154,$DA:$EN,24,0)</f>
        <v>739754</v>
      </c>
      <c r="AV154" s="496">
        <f>AW154/(AU154*AT154*12)</f>
        <v>1.3369790680638831E-2</v>
      </c>
      <c r="AW154" s="486">
        <f>AW150-AW151-AW152-AW153-AW155-AW156-AW157</f>
        <v>379552307.04310346</v>
      </c>
      <c r="AX154" s="461">
        <f>VLOOKUP($A154,$DA:$EN,7,0)</f>
        <v>1.0316659208417616</v>
      </c>
      <c r="AY154" s="188">
        <f>VLOOKUP($A154,$DA:$EN,6,0)</f>
        <v>2164</v>
      </c>
      <c r="AZ154" s="189">
        <f>VLOOKUP($A154,$DA:$EN,24,0)</f>
        <v>739754</v>
      </c>
      <c r="BA154" s="489">
        <v>0</v>
      </c>
      <c r="BB154" s="485">
        <f>BA154*AZ154*AY154*12</f>
        <v>0</v>
      </c>
      <c r="BC154" s="493">
        <f>VLOOKUP($A154,$DA:$EN,10,0)</f>
        <v>1.0458308375084282</v>
      </c>
      <c r="BD154" s="188">
        <f>VLOOKUP($A154,$DA:$EN,9,0)</f>
        <v>2633</v>
      </c>
      <c r="BE154" s="189">
        <f>VLOOKUP($A154,$DA:$EN,24,0)</f>
        <v>739754</v>
      </c>
      <c r="BF154" s="489">
        <v>0</v>
      </c>
      <c r="BG154" s="485">
        <f>BF154*BE154*BD154*12</f>
        <v>0</v>
      </c>
      <c r="BH154" s="461">
        <f>VLOOKUP($A154,$DA:$EN,13,0)</f>
        <v>1.0599957541750948</v>
      </c>
      <c r="BI154" s="188">
        <f>VLOOKUP($A154,$DA:$EN,12,0)</f>
        <v>3198</v>
      </c>
      <c r="BJ154" s="189">
        <f>VLOOKUP($A154,$DA:$EN,24,0)</f>
        <v>739754</v>
      </c>
      <c r="BK154" s="489">
        <v>0</v>
      </c>
      <c r="BL154" s="485">
        <f>BK154*BJ154*BI154*12</f>
        <v>0</v>
      </c>
      <c r="BM154" s="461">
        <f>VLOOKUP($A154,$DA:$EN,7,0)</f>
        <v>1.0316659208417616</v>
      </c>
      <c r="BN154" s="188">
        <f>VLOOKUP($A154,$DA:$EN,6,0)</f>
        <v>2164</v>
      </c>
      <c r="BO154" s="189">
        <f>VLOOKUP($A154,$DA:$EN,24,0)</f>
        <v>739754</v>
      </c>
      <c r="BP154" s="489">
        <v>0</v>
      </c>
      <c r="BQ154" s="485">
        <f>BP154*BO154*BN154*12</f>
        <v>0</v>
      </c>
      <c r="BR154" s="461">
        <f>VLOOKUP($A154,$DA:$EN,10,0)</f>
        <v>1.0458308375084282</v>
      </c>
      <c r="BS154" s="188">
        <f>VLOOKUP($A154,$DA:$EN,9,0)</f>
        <v>2633</v>
      </c>
      <c r="BT154" s="189">
        <f>VLOOKUP($A154,$DA:$EN,24,0)</f>
        <v>739754</v>
      </c>
      <c r="BU154" s="489">
        <v>0</v>
      </c>
      <c r="BV154" s="485">
        <f>BU154*BT154*BS154*12</f>
        <v>0</v>
      </c>
      <c r="BW154" s="461">
        <f>VLOOKUP($A154,$DA:$EN,13,0)</f>
        <v>1.0599957541750948</v>
      </c>
      <c r="BX154" s="188">
        <f>VLOOKUP($A154,$DA:$EN,12,0)</f>
        <v>3198</v>
      </c>
      <c r="BY154" s="189">
        <f>VLOOKUP($A154,$DA:$EN,24,0)</f>
        <v>739754</v>
      </c>
      <c r="BZ154" s="489">
        <v>0</v>
      </c>
      <c r="CA154" s="485">
        <f>BZ154*BY154*BX154*12</f>
        <v>0</v>
      </c>
      <c r="CB154" s="461">
        <f>VLOOKUP($A154,$DA:$EN,7,0)</f>
        <v>1.0316659208417616</v>
      </c>
      <c r="CC154" s="188">
        <f>VLOOKUP($A154,$DA:$EN,6,0)</f>
        <v>2164</v>
      </c>
      <c r="CD154" s="189">
        <f>VLOOKUP($A154,$DA:$EN,24,0)</f>
        <v>739754</v>
      </c>
      <c r="CE154" s="482">
        <f>(CF154+CF157)/(CD154*CC154*12)</f>
        <v>1.4685509870008065E-2</v>
      </c>
      <c r="CF154" s="486">
        <f>CF150-CF151-CF152-CF153-CF155-CF156-CF157</f>
        <v>277207799.47745639</v>
      </c>
      <c r="CG154" s="461">
        <f>VLOOKUP($A154,$DA:$EN,10,0)</f>
        <v>1.0458308375084282</v>
      </c>
      <c r="CH154" s="188">
        <f>VLOOKUP($A154,$DA:$EN,9,0)</f>
        <v>2633</v>
      </c>
      <c r="CI154" s="189">
        <f>VLOOKUP($A154,$DA:$EN,24,0)</f>
        <v>739754</v>
      </c>
      <c r="CJ154" s="482">
        <f>(CK154+CK157)/(CI154*CH154*12)</f>
        <v>1.0018299877612605E-2</v>
      </c>
      <c r="CK154" s="486">
        <f>CK150-CK151-CK152-CK153-CK155-CK156-CK157</f>
        <v>229260557.14155179</v>
      </c>
      <c r="CL154" s="461">
        <f>VLOOKUP($A154,$DA:$EN,13,0)</f>
        <v>1.0599957541750948</v>
      </c>
      <c r="CM154" s="188">
        <f>VLOOKUP($A154,$DA:$EN,12,0)</f>
        <v>3198</v>
      </c>
      <c r="CN154" s="189">
        <f>VLOOKUP($A154,$DA:$EN,24,0)</f>
        <v>739754</v>
      </c>
      <c r="CO154" s="482">
        <f>(CP154+CP157)/(CN154*CM154*12)</f>
        <v>6.2839933396474229E-3</v>
      </c>
      <c r="CP154" s="486">
        <f>CP150-CP151-CP152-CP153-CP155-CP156-CP157</f>
        <v>173495182.37273997</v>
      </c>
    </row>
    <row r="155" spans="1:144" ht="31.5" outlineLevel="1" x14ac:dyDescent="0.25">
      <c r="A155" s="174">
        <f>A159</f>
        <v>2037</v>
      </c>
      <c r="B155" s="175" t="str">
        <f t="shared" si="51"/>
        <v>Pensijas daļa pakalpojuma finansēšanai - par aprūpi mājās</v>
      </c>
      <c r="C155" s="175" t="str">
        <f t="shared" si="51"/>
        <v>85% no piešķirtās vecuma pensijas apmēra</v>
      </c>
      <c r="D155" s="176" t="str">
        <f t="shared" si="50"/>
        <v>Klienta maksājums par ISA pakalpojumiem dzīves vietā</v>
      </c>
      <c r="E155" s="461">
        <f>VLOOKUP($A155,$DA:$EN,7,0)</f>
        <v>1.0316659208417616</v>
      </c>
      <c r="F155" s="195">
        <f>F145*E155</f>
        <v>345.57704247741458</v>
      </c>
      <c r="G155" s="189">
        <f>VLOOKUP($A155,$DA:$EN,31,0)</f>
        <v>16180.599999999999</v>
      </c>
      <c r="H155" s="483">
        <v>0.85</v>
      </c>
      <c r="I155" s="485">
        <f>F155*G155*12</f>
        <v>67099726.722120643</v>
      </c>
      <c r="J155" s="461">
        <f>VLOOKUP($A155,$DA:$EN,10,0)</f>
        <v>1.0458308375084282</v>
      </c>
      <c r="K155" s="195">
        <f>K145*J155</f>
        <v>422.32309773093783</v>
      </c>
      <c r="L155" s="189">
        <f>VLOOKUP($A155,$DA:$EN,31,0)</f>
        <v>16180.599999999999</v>
      </c>
      <c r="M155" s="483">
        <v>0.85</v>
      </c>
      <c r="N155" s="485">
        <f>K155*L155*12</f>
        <v>82001293.381742537</v>
      </c>
      <c r="O155" s="461">
        <f>VLOOKUP($A155,$DA:$EN,13,0)</f>
        <v>1.0599957541750948</v>
      </c>
      <c r="P155" s="195">
        <f>P145*O155</f>
        <v>514.57290311602776</v>
      </c>
      <c r="Q155" s="189">
        <f>VLOOKUP($A155,$DA:$EN,31,0)</f>
        <v>16180.599999999999</v>
      </c>
      <c r="R155" s="483">
        <v>0.85</v>
      </c>
      <c r="S155" s="485">
        <f>P155*Q155*12</f>
        <v>99913179.793910384</v>
      </c>
      <c r="T155" s="461">
        <f>VLOOKUP($A155,$DA:$EN,7,0)</f>
        <v>1.0316659208417616</v>
      </c>
      <c r="U155" s="195">
        <f>U145*T155</f>
        <v>345.57704247741458</v>
      </c>
      <c r="V155" s="189">
        <f>VLOOKUP($A155,$DA:$EN,31,0)</f>
        <v>16180.599999999999</v>
      </c>
      <c r="W155" s="483">
        <v>0.85</v>
      </c>
      <c r="X155" s="485">
        <f>U155*V155*12</f>
        <v>67099726.722120643</v>
      </c>
      <c r="Y155" s="461">
        <f>VLOOKUP($A155,$DA:$EN,10,0)</f>
        <v>1.0458308375084282</v>
      </c>
      <c r="Z155" s="195">
        <f>Z145*Y155</f>
        <v>422.32309773093783</v>
      </c>
      <c r="AA155" s="189">
        <f>VLOOKUP($A155,$DA:$EN,31,0)</f>
        <v>16180.599999999999</v>
      </c>
      <c r="AB155" s="483">
        <v>0.85</v>
      </c>
      <c r="AC155" s="485">
        <f>Z155*AA155*12</f>
        <v>82001293.381742537</v>
      </c>
      <c r="AD155" s="461">
        <f>VLOOKUP($A155,$DA:$EN,13,0)</f>
        <v>1.0599957541750948</v>
      </c>
      <c r="AE155" s="195">
        <f>AE145*AD155</f>
        <v>514.57290311602776</v>
      </c>
      <c r="AF155" s="189">
        <f>VLOOKUP($A155,$DA:$EN,31,0)</f>
        <v>16180.599999999999</v>
      </c>
      <c r="AG155" s="483">
        <v>0.85</v>
      </c>
      <c r="AH155" s="485">
        <f>AE155*AF155*12</f>
        <v>99913179.793910384</v>
      </c>
      <c r="AI155" s="461">
        <f>VLOOKUP($A155,$DA:$EN,7,0)</f>
        <v>1.0316659208417616</v>
      </c>
      <c r="AJ155" s="195">
        <f>AJ145*AI155</f>
        <v>345.57704247741458</v>
      </c>
      <c r="AK155" s="189">
        <f>VLOOKUP($A155,$DA:$EN,31,0)</f>
        <v>16180.599999999999</v>
      </c>
      <c r="AL155" s="483">
        <v>0.85</v>
      </c>
      <c r="AM155" s="485">
        <f>AJ155*AK155*12</f>
        <v>67099726.722120643</v>
      </c>
      <c r="AN155" s="506">
        <f>VLOOKUP($A155,$DA:$EN,10,0)</f>
        <v>1.0458308375084282</v>
      </c>
      <c r="AO155" s="195">
        <f>AO145*AN155</f>
        <v>422.32309773093783</v>
      </c>
      <c r="AP155" s="189">
        <f>VLOOKUP($A155,$DA:$EN,31,0)</f>
        <v>16180.599999999999</v>
      </c>
      <c r="AQ155" s="483">
        <v>0.85</v>
      </c>
      <c r="AR155" s="485">
        <f>AO155*AP155*12</f>
        <v>82001293.381742537</v>
      </c>
      <c r="AS155" s="461">
        <f>VLOOKUP($A155,$DA:$EN,13,0)</f>
        <v>1.0599957541750948</v>
      </c>
      <c r="AT155" s="195">
        <f>AT145*AS155</f>
        <v>514.57290311602776</v>
      </c>
      <c r="AU155" s="189">
        <f>VLOOKUP($A155,$DA:$EN,31,0)</f>
        <v>16180.599999999999</v>
      </c>
      <c r="AV155" s="483">
        <v>0.85</v>
      </c>
      <c r="AW155" s="485">
        <f>AT155*AU155*12</f>
        <v>99913179.793910384</v>
      </c>
      <c r="AX155" s="461">
        <f>VLOOKUP($A155,$DA:$EN,7,0)</f>
        <v>1.0316659208417616</v>
      </c>
      <c r="AY155" s="195">
        <f>AY145*AX155</f>
        <v>345.57704247741458</v>
      </c>
      <c r="AZ155" s="189">
        <f>VLOOKUP($A155,$DA:$EN,31,0)</f>
        <v>16180.599999999999</v>
      </c>
      <c r="BA155" s="483">
        <v>0.85</v>
      </c>
      <c r="BB155" s="485">
        <f>AY155*AZ155*12</f>
        <v>67099726.722120643</v>
      </c>
      <c r="BC155" s="493">
        <f>VLOOKUP($A155,$DA:$EN,10,0)</f>
        <v>1.0458308375084282</v>
      </c>
      <c r="BD155" s="195">
        <f>BD145*BC155</f>
        <v>422.32309773093783</v>
      </c>
      <c r="BE155" s="189">
        <f>VLOOKUP($A155,$DA:$EN,31,0)</f>
        <v>16180.599999999999</v>
      </c>
      <c r="BF155" s="483">
        <v>0.85</v>
      </c>
      <c r="BG155" s="485">
        <f>BD155*BE155*12</f>
        <v>82001293.381742537</v>
      </c>
      <c r="BH155" s="461">
        <f>VLOOKUP($A155,$DA:$EN,13,0)</f>
        <v>1.0599957541750948</v>
      </c>
      <c r="BI155" s="195">
        <f>BI145*BH155</f>
        <v>514.57290311602776</v>
      </c>
      <c r="BJ155" s="189">
        <f>VLOOKUP($A155,$DA:$EN,31,0)</f>
        <v>16180.599999999999</v>
      </c>
      <c r="BK155" s="483">
        <v>0.85</v>
      </c>
      <c r="BL155" s="485">
        <f>BI155*BJ155*12</f>
        <v>99913179.793910384</v>
      </c>
      <c r="BM155" s="461">
        <f>VLOOKUP($A155,$DA:$EN,7,0)</f>
        <v>1.0316659208417616</v>
      </c>
      <c r="BN155" s="195">
        <f>BN145*BM155</f>
        <v>345.57704247741458</v>
      </c>
      <c r="BO155" s="189">
        <f>VLOOKUP($A155,$DA:$EN,31,0)</f>
        <v>16180.599999999999</v>
      </c>
      <c r="BP155" s="483">
        <v>0.85</v>
      </c>
      <c r="BQ155" s="485">
        <f>BN155*BO155*12</f>
        <v>67099726.722120643</v>
      </c>
      <c r="BR155" s="461">
        <f>VLOOKUP($A155,$DA:$EN,10,0)</f>
        <v>1.0458308375084282</v>
      </c>
      <c r="BS155" s="195">
        <f>BS145*BR155</f>
        <v>422.32309773093783</v>
      </c>
      <c r="BT155" s="189">
        <f>VLOOKUP($A155,$DA:$EN,31,0)</f>
        <v>16180.599999999999</v>
      </c>
      <c r="BU155" s="483">
        <v>0.85</v>
      </c>
      <c r="BV155" s="485">
        <f>BS155*BT155*12</f>
        <v>82001293.381742537</v>
      </c>
      <c r="BW155" s="461">
        <f>VLOOKUP($A155,$DA:$EN,13,0)</f>
        <v>1.0599957541750948</v>
      </c>
      <c r="BX155" s="195">
        <f>BX145*BW155</f>
        <v>514.57290311602776</v>
      </c>
      <c r="BY155" s="189">
        <f>VLOOKUP($A155,$DA:$EN,31,0)</f>
        <v>16180.599999999999</v>
      </c>
      <c r="BZ155" s="483">
        <v>0.85</v>
      </c>
      <c r="CA155" s="485">
        <f>BX155*BY155*12</f>
        <v>99913179.793910384</v>
      </c>
      <c r="CB155" s="461">
        <f>VLOOKUP($A155,$DA:$EN,7,0)</f>
        <v>1.0316659208417616</v>
      </c>
      <c r="CC155" s="195">
        <f>CC145*CB155</f>
        <v>345.57704247741458</v>
      </c>
      <c r="CD155" s="189">
        <f>VLOOKUP($A155,$DA:$EN,31,0)</f>
        <v>16180.599999999999</v>
      </c>
      <c r="CE155" s="483">
        <v>0.85</v>
      </c>
      <c r="CF155" s="485">
        <f>CC155*CD155*12</f>
        <v>67099726.722120643</v>
      </c>
      <c r="CG155" s="461">
        <f>VLOOKUP($A155,$DA:$EN,10,0)</f>
        <v>1.0458308375084282</v>
      </c>
      <c r="CH155" s="195">
        <f>CH145*CG155</f>
        <v>422.32309773093783</v>
      </c>
      <c r="CI155" s="189">
        <f>VLOOKUP($A155,$DA:$EN,31,0)</f>
        <v>16180.599999999999</v>
      </c>
      <c r="CJ155" s="483">
        <v>0.85</v>
      </c>
      <c r="CK155" s="485">
        <f>CH155*CI155*12</f>
        <v>82001293.381742537</v>
      </c>
      <c r="CL155" s="461">
        <f>VLOOKUP($A155,$DA:$EN,13,0)</f>
        <v>1.0599957541750948</v>
      </c>
      <c r="CM155" s="195">
        <f>CM145*CL155</f>
        <v>514.57290311602776</v>
      </c>
      <c r="CN155" s="189">
        <f>VLOOKUP($A155,$DA:$EN,31,0)</f>
        <v>16180.599999999999</v>
      </c>
      <c r="CO155" s="483">
        <v>0.85</v>
      </c>
      <c r="CP155" s="485">
        <f>CM155*CN155*12</f>
        <v>99913179.793910384</v>
      </c>
    </row>
    <row r="156" spans="1:144" outlineLevel="1" x14ac:dyDescent="0.25">
      <c r="A156" s="174">
        <f>A155</f>
        <v>2037</v>
      </c>
      <c r="B156" s="175" t="str">
        <f t="shared" si="51"/>
        <v>Pensijas daļa pakalpojuma finansēšanai - par uzturēšanos SAC</v>
      </c>
      <c r="C156" s="175" t="str">
        <f t="shared" si="51"/>
        <v>85% no piešķirtās vecuma pensijas apmēra</v>
      </c>
      <c r="D156" s="176" t="str">
        <f t="shared" si="50"/>
        <v>Klienta maksājums par ISA pakalpojumiem SAC</v>
      </c>
      <c r="E156" s="461">
        <f>VLOOKUP($A156,$DA:$EN,7,0)</f>
        <v>1.0316659208417616</v>
      </c>
      <c r="F156" s="195">
        <f>F146*E156</f>
        <v>535.6619200148358</v>
      </c>
      <c r="G156" s="189">
        <f>VLOOKUP($A156,$DA:$EN,34,0)</f>
        <v>10250.200000000001</v>
      </c>
      <c r="H156" s="483">
        <v>0.85</v>
      </c>
      <c r="I156" s="485">
        <f>F156*G156*12</f>
        <v>65887701.750432841</v>
      </c>
      <c r="J156" s="461">
        <f>VLOOKUP($A156,$DA:$EN,10,0)</f>
        <v>1.0458308375084282</v>
      </c>
      <c r="K156" s="195">
        <f>K146*J156</f>
        <v>654.62219300042864</v>
      </c>
      <c r="L156" s="189">
        <f>VLOOKUP($A156,$DA:$EN,34,0)</f>
        <v>10250.200000000001</v>
      </c>
      <c r="M156" s="483">
        <v>0.85</v>
      </c>
      <c r="N156" s="485">
        <f>K156*L156*12</f>
        <v>80520100.832315922</v>
      </c>
      <c r="O156" s="461">
        <f>VLOOKUP($A156,$DA:$EN,13,0)</f>
        <v>1.0599957541750948</v>
      </c>
      <c r="P156" s="195">
        <f>P146*O156</f>
        <v>797.61406398619226</v>
      </c>
      <c r="Q156" s="189">
        <f>VLOOKUP($A156,$DA:$EN,34,0)</f>
        <v>10250.200000000001</v>
      </c>
      <c r="R156" s="483">
        <v>0.85</v>
      </c>
      <c r="S156" s="485">
        <f>P156*Q156*12</f>
        <v>98108444.144055218</v>
      </c>
      <c r="T156" s="461">
        <f>VLOOKUP($A156,$DA:$EN,7,0)</f>
        <v>1.0316659208417616</v>
      </c>
      <c r="U156" s="195">
        <f>U146*T156</f>
        <v>535.6619200148358</v>
      </c>
      <c r="V156" s="189">
        <f>VLOOKUP($A156,$DA:$EN,34,0)</f>
        <v>10250.200000000001</v>
      </c>
      <c r="W156" s="483">
        <v>0.85</v>
      </c>
      <c r="X156" s="485">
        <f>U156*V156*12</f>
        <v>65887701.750432841</v>
      </c>
      <c r="Y156" s="461">
        <f>VLOOKUP($A156,$DA:$EN,10,0)</f>
        <v>1.0458308375084282</v>
      </c>
      <c r="Z156" s="195">
        <f>Z146*Y156</f>
        <v>654.62219300042864</v>
      </c>
      <c r="AA156" s="189">
        <f>VLOOKUP($A156,$DA:$EN,34,0)</f>
        <v>10250.200000000001</v>
      </c>
      <c r="AB156" s="483">
        <v>0.85</v>
      </c>
      <c r="AC156" s="485">
        <f>Z156*AA156*12</f>
        <v>80520100.832315922</v>
      </c>
      <c r="AD156" s="461">
        <f>VLOOKUP($A156,$DA:$EN,13,0)</f>
        <v>1.0599957541750948</v>
      </c>
      <c r="AE156" s="195">
        <f>AE146*AD156</f>
        <v>797.61406398619226</v>
      </c>
      <c r="AF156" s="189">
        <f>VLOOKUP($A156,$DA:$EN,34,0)</f>
        <v>10250.200000000001</v>
      </c>
      <c r="AG156" s="483">
        <v>0.85</v>
      </c>
      <c r="AH156" s="485">
        <f>AE156*AF156*12</f>
        <v>98108444.144055218</v>
      </c>
      <c r="AI156" s="461">
        <f>VLOOKUP($A156,$DA:$EN,7,0)</f>
        <v>1.0316659208417616</v>
      </c>
      <c r="AJ156" s="195">
        <f>AJ146*AI156</f>
        <v>535.6619200148358</v>
      </c>
      <c r="AK156" s="189">
        <f>VLOOKUP($A156,$DA:$EN,34,0)</f>
        <v>10250.200000000001</v>
      </c>
      <c r="AL156" s="483">
        <v>0.85</v>
      </c>
      <c r="AM156" s="485">
        <f>AJ156*AK156*12</f>
        <v>65887701.750432841</v>
      </c>
      <c r="AN156" s="506">
        <f>VLOOKUP($A156,$DA:$EN,10,0)</f>
        <v>1.0458308375084282</v>
      </c>
      <c r="AO156" s="195">
        <f>AO146*AN156</f>
        <v>654.62219300042864</v>
      </c>
      <c r="AP156" s="189">
        <f>VLOOKUP($A156,$DA:$EN,34,0)</f>
        <v>10250.200000000001</v>
      </c>
      <c r="AQ156" s="483">
        <v>0.85</v>
      </c>
      <c r="AR156" s="485">
        <f>AO156*AP156*12</f>
        <v>80520100.832315922</v>
      </c>
      <c r="AS156" s="461">
        <f>VLOOKUP($A156,$DA:$EN,13,0)</f>
        <v>1.0599957541750948</v>
      </c>
      <c r="AT156" s="195">
        <f>AT146*AS156</f>
        <v>797.61406398619226</v>
      </c>
      <c r="AU156" s="189">
        <f>VLOOKUP($A156,$DA:$EN,34,0)</f>
        <v>10250.200000000001</v>
      </c>
      <c r="AV156" s="483">
        <v>0.85</v>
      </c>
      <c r="AW156" s="485">
        <f>AT156*AU156*12</f>
        <v>98108444.144055218</v>
      </c>
      <c r="AX156" s="461">
        <f>VLOOKUP($A156,$DA:$EN,7,0)</f>
        <v>1.0316659208417616</v>
      </c>
      <c r="AY156" s="195">
        <f>AY146*AX156</f>
        <v>535.6619200148358</v>
      </c>
      <c r="AZ156" s="189">
        <f>VLOOKUP($A156,$DA:$EN,34,0)</f>
        <v>10250.200000000001</v>
      </c>
      <c r="BA156" s="483">
        <v>0.85</v>
      </c>
      <c r="BB156" s="485">
        <f>AY156*AZ156*12</f>
        <v>65887701.750432841</v>
      </c>
      <c r="BC156" s="493">
        <f>VLOOKUP($A156,$DA:$EN,10,0)</f>
        <v>1.0458308375084282</v>
      </c>
      <c r="BD156" s="195">
        <f>BD146*BC156</f>
        <v>654.62219300042864</v>
      </c>
      <c r="BE156" s="189">
        <f>VLOOKUP($A156,$DA:$EN,34,0)</f>
        <v>10250.200000000001</v>
      </c>
      <c r="BF156" s="483">
        <v>0.85</v>
      </c>
      <c r="BG156" s="485">
        <f>BD156*BE156*12</f>
        <v>80520100.832315922</v>
      </c>
      <c r="BH156" s="461">
        <f>VLOOKUP($A156,$DA:$EN,13,0)</f>
        <v>1.0599957541750948</v>
      </c>
      <c r="BI156" s="195">
        <f>BI146*BH156</f>
        <v>797.61406398619226</v>
      </c>
      <c r="BJ156" s="189">
        <f>VLOOKUP($A156,$DA:$EN,34,0)</f>
        <v>10250.200000000001</v>
      </c>
      <c r="BK156" s="483">
        <v>0.85</v>
      </c>
      <c r="BL156" s="485">
        <f>BI156*BJ156*12</f>
        <v>98108444.144055218</v>
      </c>
      <c r="BM156" s="461">
        <f>VLOOKUP($A156,$DA:$EN,7,0)</f>
        <v>1.0316659208417616</v>
      </c>
      <c r="BN156" s="195">
        <f>BN146*BM156</f>
        <v>535.6619200148358</v>
      </c>
      <c r="BO156" s="189">
        <f>VLOOKUP($A156,$DA:$EN,34,0)</f>
        <v>10250.200000000001</v>
      </c>
      <c r="BP156" s="483">
        <v>0.85</v>
      </c>
      <c r="BQ156" s="485">
        <f>BN156*BO156*12</f>
        <v>65887701.750432841</v>
      </c>
      <c r="BR156" s="461">
        <f>VLOOKUP($A156,$DA:$EN,10,0)</f>
        <v>1.0458308375084282</v>
      </c>
      <c r="BS156" s="195">
        <f>BS146*BR156</f>
        <v>654.62219300042864</v>
      </c>
      <c r="BT156" s="189">
        <f>VLOOKUP($A156,$DA:$EN,34,0)</f>
        <v>10250.200000000001</v>
      </c>
      <c r="BU156" s="483">
        <v>0.85</v>
      </c>
      <c r="BV156" s="485">
        <f>BS156*BT156*12</f>
        <v>80520100.832315922</v>
      </c>
      <c r="BW156" s="461">
        <f>VLOOKUP($A156,$DA:$EN,13,0)</f>
        <v>1.0599957541750948</v>
      </c>
      <c r="BX156" s="195">
        <f>BX146*BW156</f>
        <v>797.61406398619226</v>
      </c>
      <c r="BY156" s="189">
        <f>VLOOKUP($A156,$DA:$EN,34,0)</f>
        <v>10250.200000000001</v>
      </c>
      <c r="BZ156" s="483">
        <v>0.85</v>
      </c>
      <c r="CA156" s="485">
        <f>BX156*BY156*12</f>
        <v>98108444.144055218</v>
      </c>
      <c r="CB156" s="461">
        <f>VLOOKUP($A156,$DA:$EN,7,0)</f>
        <v>1.0316659208417616</v>
      </c>
      <c r="CC156" s="195">
        <f>CC146*CB156</f>
        <v>535.6619200148358</v>
      </c>
      <c r="CD156" s="189">
        <f>VLOOKUP($A156,$DA:$EN,34,0)</f>
        <v>10250.200000000001</v>
      </c>
      <c r="CE156" s="483">
        <v>0.85</v>
      </c>
      <c r="CF156" s="485">
        <f>CC156*CD156*12</f>
        <v>65887701.750432841</v>
      </c>
      <c r="CG156" s="461">
        <f>VLOOKUP($A156,$DA:$EN,10,0)</f>
        <v>1.0458308375084282</v>
      </c>
      <c r="CH156" s="195">
        <f>CH146*CG156</f>
        <v>654.62219300042864</v>
      </c>
      <c r="CI156" s="189">
        <f>VLOOKUP($A156,$DA:$EN,34,0)</f>
        <v>10250.200000000001</v>
      </c>
      <c r="CJ156" s="483">
        <v>0.85</v>
      </c>
      <c r="CK156" s="485">
        <f>CH156*CI156*12</f>
        <v>80520100.832315922</v>
      </c>
      <c r="CL156" s="461">
        <f>VLOOKUP($A156,$DA:$EN,13,0)</f>
        <v>1.0599957541750948</v>
      </c>
      <c r="CM156" s="195">
        <f>CM146*CL156</f>
        <v>797.61406398619226</v>
      </c>
      <c r="CN156" s="189">
        <f>VLOOKUP($A156,$DA:$EN,34,0)</f>
        <v>10250.200000000001</v>
      </c>
      <c r="CO156" s="483">
        <v>0.85</v>
      </c>
      <c r="CP156" s="485">
        <f>CM156*CN156*12</f>
        <v>98108444.144055218</v>
      </c>
    </row>
    <row r="157" spans="1:144" ht="32.25" outlineLevel="1" thickBot="1" x14ac:dyDescent="0.3">
      <c r="A157" s="174">
        <f>A156</f>
        <v>2037</v>
      </c>
      <c r="B157" s="197" t="str">
        <f t="shared" si="51"/>
        <v>SAC klientiem paredzētā valsts veselības budžeta daļa - 1.59 % no visām SAC gultu dienām.</v>
      </c>
      <c r="C157" s="198" t="str">
        <f t="shared" si="51"/>
        <v>No VM stacionārās palīdzības budžeta</v>
      </c>
      <c r="D157" s="199" t="str">
        <f t="shared" si="50"/>
        <v>Ilgtermiņa veselības aprūpes komponente</v>
      </c>
      <c r="E157" s="462">
        <f>VLOOKUP($A157,$DA:$EN,14,0)</f>
        <v>1.0164662788377159</v>
      </c>
      <c r="F157" s="200">
        <f>VLOOKUP($A157,$DA:$EN,37,0)</f>
        <v>940.5610499506555</v>
      </c>
      <c r="G157" s="201">
        <f>G156/5</f>
        <v>2050.04</v>
      </c>
      <c r="H157" s="202">
        <v>0</v>
      </c>
      <c r="I157" s="492">
        <f>E157*F157*G157*365*H157</f>
        <v>0</v>
      </c>
      <c r="J157" s="462">
        <f>VLOOKUP($A157,$DA:$EN,15,0)</f>
        <v>1.0238320355043826</v>
      </c>
      <c r="K157" s="200">
        <f>VLOOKUP($A157,$DA:$EN,37,0)</f>
        <v>940.5610499506555</v>
      </c>
      <c r="L157" s="201">
        <f>L156/5</f>
        <v>2050.04</v>
      </c>
      <c r="M157" s="202">
        <v>0</v>
      </c>
      <c r="N157" s="492">
        <f>J157*K157*L157*365*M157</f>
        <v>0</v>
      </c>
      <c r="O157" s="462">
        <f>VLOOKUP($A157,$DA:$EN,16,0)</f>
        <v>1.0311977921710493</v>
      </c>
      <c r="P157" s="200">
        <f>VLOOKUP($A157,$DA:$EN,37,0)</f>
        <v>940.5610499506555</v>
      </c>
      <c r="Q157" s="201">
        <f>Q156/5</f>
        <v>2050.04</v>
      </c>
      <c r="R157" s="202">
        <v>0</v>
      </c>
      <c r="S157" s="492">
        <f>O157*P157*Q157*365*R157</f>
        <v>0</v>
      </c>
      <c r="T157" s="462">
        <f>VLOOKUP($A157,$DA:$EN,14,0)</f>
        <v>1.0164662788377159</v>
      </c>
      <c r="U157" s="200">
        <f>VLOOKUP($A157,$DA:$EN,37,0)</f>
        <v>940.5610499506555</v>
      </c>
      <c r="V157" s="201">
        <f>V156/5</f>
        <v>2050.04</v>
      </c>
      <c r="W157" s="202">
        <v>0</v>
      </c>
      <c r="X157" s="492">
        <f>T157*U157*V157*365*W157</f>
        <v>0</v>
      </c>
      <c r="Y157" s="462">
        <f>VLOOKUP($A157,$DA:$EN,15,0)</f>
        <v>1.0238320355043826</v>
      </c>
      <c r="Z157" s="200">
        <f>VLOOKUP($A157,$DA:$EN,37,0)</f>
        <v>940.5610499506555</v>
      </c>
      <c r="AA157" s="201">
        <f>AA156/5</f>
        <v>2050.04</v>
      </c>
      <c r="AB157" s="202">
        <v>0</v>
      </c>
      <c r="AC157" s="492">
        <f>Y157*Z157*AA157*365*AB157</f>
        <v>0</v>
      </c>
      <c r="AD157" s="462">
        <f>VLOOKUP($A157,$DA:$EN,16,0)</f>
        <v>1.0311977921710493</v>
      </c>
      <c r="AE157" s="200">
        <f>VLOOKUP($A157,$DA:$EN,37,0)</f>
        <v>940.5610499506555</v>
      </c>
      <c r="AF157" s="201">
        <f>AF156/5</f>
        <v>2050.04</v>
      </c>
      <c r="AG157" s="202">
        <v>0</v>
      </c>
      <c r="AH157" s="492">
        <f>AD157*AE157*AF157*365*AG157</f>
        <v>0</v>
      </c>
      <c r="AI157" s="462">
        <f>VLOOKUP($A157,$DA:$EN,14,0)</f>
        <v>1.0164662788377159</v>
      </c>
      <c r="AJ157" s="200">
        <f>VLOOKUP($A157,$DA:$EN,37,0)</f>
        <v>940.5610499506555</v>
      </c>
      <c r="AK157" s="201">
        <f>AK156/5</f>
        <v>2050.04</v>
      </c>
      <c r="AL157" s="202">
        <v>0</v>
      </c>
      <c r="AM157" s="492">
        <f>AI157*AJ157*AK157*365*AL157</f>
        <v>0</v>
      </c>
      <c r="AN157" s="507">
        <f>VLOOKUP($A157,$DA:$EN,15,0)</f>
        <v>1.0238320355043826</v>
      </c>
      <c r="AO157" s="200">
        <f>VLOOKUP($A157,$DA:$EN,37,0)</f>
        <v>940.5610499506555</v>
      </c>
      <c r="AP157" s="201">
        <f>AP156/5</f>
        <v>2050.04</v>
      </c>
      <c r="AQ157" s="202">
        <v>0</v>
      </c>
      <c r="AR157" s="492">
        <f>AN157*AO157*AP157*365*AQ157</f>
        <v>0</v>
      </c>
      <c r="AS157" s="462">
        <f>VLOOKUP($A157,$DA:$EN,16,0)</f>
        <v>1.0311977921710493</v>
      </c>
      <c r="AT157" s="200">
        <f>VLOOKUP($A157,$DA:$EN,37,0)</f>
        <v>940.5610499506555</v>
      </c>
      <c r="AU157" s="201">
        <f>AU156/5</f>
        <v>2050.04</v>
      </c>
      <c r="AV157" s="202">
        <v>0</v>
      </c>
      <c r="AW157" s="492">
        <f>AS157*AT157*AU157*365*AV157</f>
        <v>0</v>
      </c>
      <c r="AX157" s="462">
        <f>VLOOKUP($A157,$DA:$EN,14,0)</f>
        <v>1.0164662788377159</v>
      </c>
      <c r="AY157" s="200">
        <f>VLOOKUP($A157,$DA:$EN,37,0)</f>
        <v>940.5610499506555</v>
      </c>
      <c r="AZ157" s="201">
        <f>AZ156/5</f>
        <v>2050.04</v>
      </c>
      <c r="BA157" s="202">
        <v>0</v>
      </c>
      <c r="BB157" s="492">
        <f>AX157*AY157*AZ157*365*BA157</f>
        <v>0</v>
      </c>
      <c r="BC157" s="494">
        <f>VLOOKUP($A157,$DA:$EN,15,0)</f>
        <v>1.0238320355043826</v>
      </c>
      <c r="BD157" s="200">
        <f>VLOOKUP($A157,$DA:$EN,37,0)</f>
        <v>940.5610499506555</v>
      </c>
      <c r="BE157" s="201">
        <f>BE156/5</f>
        <v>2050.04</v>
      </c>
      <c r="BF157" s="202">
        <v>0</v>
      </c>
      <c r="BG157" s="492">
        <f>BC157*BD157*BE157*365*BF157</f>
        <v>0</v>
      </c>
      <c r="BH157" s="462">
        <f>VLOOKUP($A157,$DA:$EN,16,0)</f>
        <v>1.0311977921710493</v>
      </c>
      <c r="BI157" s="200">
        <f>VLOOKUP($A157,$DA:$EN,37,0)</f>
        <v>940.5610499506555</v>
      </c>
      <c r="BJ157" s="201">
        <f>BJ156/5</f>
        <v>2050.04</v>
      </c>
      <c r="BK157" s="202">
        <v>0</v>
      </c>
      <c r="BL157" s="492">
        <f>BH157*BI157*BJ157*365*BK157</f>
        <v>0</v>
      </c>
      <c r="BM157" s="462">
        <f>VLOOKUP($A157,$DA:$EN,14,0)</f>
        <v>1.0164662788377159</v>
      </c>
      <c r="BN157" s="200">
        <f>VLOOKUP($A157,$DA:$EN,37,0)</f>
        <v>940.5610499506555</v>
      </c>
      <c r="BO157" s="201">
        <f>BO156/5</f>
        <v>2050.04</v>
      </c>
      <c r="BP157" s="202">
        <v>0</v>
      </c>
      <c r="BQ157" s="492">
        <f>BM157*BN157*BO157*365*BP157</f>
        <v>0</v>
      </c>
      <c r="BR157" s="462">
        <f>VLOOKUP($A157,$DA:$EN,15,0)</f>
        <v>1.0238320355043826</v>
      </c>
      <c r="BS157" s="200">
        <f>VLOOKUP($A157,$DA:$EN,37,0)</f>
        <v>940.5610499506555</v>
      </c>
      <c r="BT157" s="201">
        <f>BT156/5</f>
        <v>2050.04</v>
      </c>
      <c r="BU157" s="202">
        <v>0</v>
      </c>
      <c r="BV157" s="492">
        <f>BR157*BS157*BT157*365*BU157</f>
        <v>0</v>
      </c>
      <c r="BW157" s="462">
        <f>VLOOKUP($A157,$DA:$EN,16,0)</f>
        <v>1.0311977921710493</v>
      </c>
      <c r="BX157" s="200">
        <f>VLOOKUP($A157,$DA:$EN,37,0)</f>
        <v>940.5610499506555</v>
      </c>
      <c r="BY157" s="201">
        <f>BY156/5</f>
        <v>2050.04</v>
      </c>
      <c r="BZ157" s="202">
        <v>0</v>
      </c>
      <c r="CA157" s="492">
        <f>BW157*BX157*BY157*365*BZ157</f>
        <v>0</v>
      </c>
      <c r="CB157" s="462">
        <f>VLOOKUP($A157,$DA:$EN,14,0)</f>
        <v>1.0164662788377159</v>
      </c>
      <c r="CC157" s="200">
        <f>VLOOKUP($A157,$DA:$EN,37,0)</f>
        <v>940.5610499506555</v>
      </c>
      <c r="CD157" s="201">
        <f>CD156/2</f>
        <v>5125.1000000000004</v>
      </c>
      <c r="CE157" s="204">
        <v>1</v>
      </c>
      <c r="CF157" s="487">
        <f>CB157*CC157*CD157*CE157</f>
        <v>4899844.6309821159</v>
      </c>
      <c r="CG157" s="462">
        <f>VLOOKUP($A157,$DA:$EN,14,0)</f>
        <v>1.0164662788377159</v>
      </c>
      <c r="CH157" s="200">
        <f>VLOOKUP($A157,$DA:$EN,37,0)</f>
        <v>940.5610499506555</v>
      </c>
      <c r="CI157" s="201">
        <f>CI156/2</f>
        <v>5125.1000000000004</v>
      </c>
      <c r="CJ157" s="204">
        <v>1</v>
      </c>
      <c r="CK157" s="487">
        <f>CG157*CH157*CI157*CJ157</f>
        <v>4899844.6309821159</v>
      </c>
      <c r="CL157" s="462">
        <f>VLOOKUP($A157,$DA:$EN,14,0)</f>
        <v>1.0164662788377159</v>
      </c>
      <c r="CM157" s="200">
        <f>VLOOKUP($A157,$DA:$EN,37,0)</f>
        <v>940.5610499506555</v>
      </c>
      <c r="CN157" s="201">
        <f>CN156/2</f>
        <v>5125.1000000000004</v>
      </c>
      <c r="CO157" s="204">
        <v>1</v>
      </c>
      <c r="CP157" s="487">
        <f>CL157*CM157*CN157*CO157</f>
        <v>4899844.6309821159</v>
      </c>
    </row>
    <row r="158" spans="1:144" outlineLevel="1" x14ac:dyDescent="0.25">
      <c r="A158" s="174">
        <f>A154</f>
        <v>2037</v>
      </c>
      <c r="B158" s="206" t="str">
        <f t="shared" si="51"/>
        <v>Papildus servisu nodrošināšanai</v>
      </c>
      <c r="C158" s="206" t="str">
        <f t="shared" si="51"/>
        <v>Brīvprātīgās iemaksas (apdrošināšana)</v>
      </c>
      <c r="D158" s="207" t="str">
        <f t="shared" si="50"/>
        <v>Personas brīvprātīgā apdrošināšana</v>
      </c>
      <c r="E158" s="463">
        <f>VLOOKUP($A158,$DA:$EN,7,0)</f>
        <v>1.0316659208417616</v>
      </c>
      <c r="F158" s="208">
        <f>VLOOKUP($A154,$DA:$EN,6,0)</f>
        <v>2164</v>
      </c>
      <c r="G158" s="209">
        <f>0.02*(VLOOKUP($A154,$DA:$EN,24,0)+VLOOKUP($A154,$DA:$EN,26,0))</f>
        <v>25555.807999999997</v>
      </c>
      <c r="H158" s="1125">
        <f>H148</f>
        <v>2E-3</v>
      </c>
      <c r="I158" s="210">
        <f>H158*G158*F158*12</f>
        <v>1327266.444288</v>
      </c>
      <c r="J158" s="468">
        <f>VLOOKUP($A158,$DA:$EN,10,0)</f>
        <v>1.0458308375084282</v>
      </c>
      <c r="K158" s="208">
        <f>VLOOKUP($A154,$DA:$EN,9,0)</f>
        <v>2633</v>
      </c>
      <c r="L158" s="209">
        <f>0.02*(VLOOKUP($A154,$DA:$EN,24,0)+VLOOKUP($A154,$DA:$EN,26,0))</f>
        <v>25555.807999999997</v>
      </c>
      <c r="M158" s="1125">
        <f>H158</f>
        <v>2E-3</v>
      </c>
      <c r="N158" s="210">
        <f>M158*L158*K158*12</f>
        <v>1614922.6191359998</v>
      </c>
      <c r="O158" s="502">
        <f>VLOOKUP($A158,$DA:$EN,13,0)</f>
        <v>1.0599957541750948</v>
      </c>
      <c r="P158" s="208">
        <f>VLOOKUP($A154,$DA:$EN,12,0)</f>
        <v>3198</v>
      </c>
      <c r="Q158" s="209">
        <f>0.02*(VLOOKUP($A154,$DA:$EN,24,0)+VLOOKUP($A154,$DA:$EN,26,0))</f>
        <v>25555.807999999997</v>
      </c>
      <c r="R158" s="1125">
        <f>M158</f>
        <v>2E-3</v>
      </c>
      <c r="S158" s="211">
        <f>R158*Q158*P158*12</f>
        <v>1961459.375616</v>
      </c>
      <c r="T158" s="463">
        <f>VLOOKUP($A158,$DA:$EN,7,0)</f>
        <v>1.0316659208417616</v>
      </c>
      <c r="U158" s="208">
        <f>VLOOKUP($A154,$DA:$EN,6,0)</f>
        <v>2164</v>
      </c>
      <c r="V158" s="209">
        <f>0.02*(VLOOKUP($A154,$DA:$EN,24,0)+VLOOKUP($A154,$DA:$EN,26,0))</f>
        <v>25555.807999999997</v>
      </c>
      <c r="W158" s="1125">
        <f>R158</f>
        <v>2E-3</v>
      </c>
      <c r="X158" s="211">
        <f>W158*V158*U158*12</f>
        <v>1327266.444288</v>
      </c>
      <c r="Y158" s="495">
        <f>VLOOKUP($A158,$DA:$EN,10,0)</f>
        <v>1.0458308375084282</v>
      </c>
      <c r="Z158" s="208">
        <f>VLOOKUP($A154,$DA:$EN,9,0)</f>
        <v>2633</v>
      </c>
      <c r="AA158" s="209">
        <f>0.02*(VLOOKUP($A154,$DA:$EN,24,0)+VLOOKUP($A154,$DA:$EN,26,0))</f>
        <v>25555.807999999997</v>
      </c>
      <c r="AB158" s="1125">
        <f>W158</f>
        <v>2E-3</v>
      </c>
      <c r="AC158" s="210">
        <f>AB158*AA158*Z158*12</f>
        <v>1614922.6191359998</v>
      </c>
      <c r="AD158" s="502">
        <f>VLOOKUP($A158,$DA:$EN,13,0)</f>
        <v>1.0599957541750948</v>
      </c>
      <c r="AE158" s="208">
        <f>VLOOKUP($A154,$DA:$EN,12,0)</f>
        <v>3198</v>
      </c>
      <c r="AF158" s="209">
        <f>0.02*(VLOOKUP($A154,$DA:$EN,24,0)+VLOOKUP($A154,$DA:$EN,26,0))</f>
        <v>25555.807999999997</v>
      </c>
      <c r="AG158" s="1125">
        <f>AB158</f>
        <v>2E-3</v>
      </c>
      <c r="AH158" s="211">
        <f>AG158*AF158*AE158*12</f>
        <v>1961459.375616</v>
      </c>
      <c r="AI158" s="463">
        <f>VLOOKUP($A158,$DA:$EN,7,0)</f>
        <v>1.0316659208417616</v>
      </c>
      <c r="AJ158" s="208">
        <f>VLOOKUP($A154,$DA:$EN,6,0)</f>
        <v>2164</v>
      </c>
      <c r="AK158" s="209">
        <f>0.02*(VLOOKUP($A154,$DA:$EN,24,0)+VLOOKUP($A154,$DA:$EN,26,0))</f>
        <v>25555.807999999997</v>
      </c>
      <c r="AL158" s="1125">
        <f>AG158</f>
        <v>2E-3</v>
      </c>
      <c r="AM158" s="211">
        <f>AL158*AK158*AJ158*12</f>
        <v>1327266.444288</v>
      </c>
      <c r="AN158" s="495">
        <f>VLOOKUP($A158,$DA:$EN,10,0)</f>
        <v>1.0458308375084282</v>
      </c>
      <c r="AO158" s="208">
        <f>VLOOKUP($A154,$DA:$EN,9,0)</f>
        <v>2633</v>
      </c>
      <c r="AP158" s="209">
        <f>0.02*(VLOOKUP($A154,$DA:$EN,24,0)+VLOOKUP($A154,$DA:$EN,26,0))</f>
        <v>25555.807999999997</v>
      </c>
      <c r="AQ158" s="1125">
        <f>AL158</f>
        <v>2E-3</v>
      </c>
      <c r="AR158" s="210">
        <f>AQ158*AP158*AO158*12</f>
        <v>1614922.6191359998</v>
      </c>
      <c r="AS158" s="502">
        <f>VLOOKUP($A158,$DA:$EN,13,0)</f>
        <v>1.0599957541750948</v>
      </c>
      <c r="AT158" s="208">
        <f>VLOOKUP($A154,$DA:$EN,12,0)</f>
        <v>3198</v>
      </c>
      <c r="AU158" s="209">
        <f>0.02*(VLOOKUP($A154,$DA:$EN,24,0)+VLOOKUP($A154,$DA:$EN,26,0))</f>
        <v>25555.807999999997</v>
      </c>
      <c r="AV158" s="1125">
        <f>AQ158</f>
        <v>2E-3</v>
      </c>
      <c r="AW158" s="211">
        <f>AV158*AU158*AT158*12</f>
        <v>1961459.375616</v>
      </c>
      <c r="AX158" s="463">
        <f>VLOOKUP($A158,$DA:$EN,7,0)</f>
        <v>1.0316659208417616</v>
      </c>
      <c r="AY158" s="208">
        <f>VLOOKUP($A154,$DA:$EN,6,0)</f>
        <v>2164</v>
      </c>
      <c r="AZ158" s="209">
        <f>0.02*(VLOOKUP($A154,$DA:$EN,24,0)+VLOOKUP($A154,$DA:$EN,26,0))</f>
        <v>25555.807999999997</v>
      </c>
      <c r="BA158" s="1125">
        <f>AV158</f>
        <v>2E-3</v>
      </c>
      <c r="BB158" s="210">
        <f>BA158*AZ158*AY158*12</f>
        <v>1327266.444288</v>
      </c>
      <c r="BC158" s="502">
        <f>VLOOKUP($A158,$DA:$EN,10,0)</f>
        <v>1.0458308375084282</v>
      </c>
      <c r="BD158" s="208">
        <f>VLOOKUP($A154,$DA:$EN,9,0)</f>
        <v>2633</v>
      </c>
      <c r="BE158" s="209">
        <f>0.02*(VLOOKUP($A154,$DA:$EN,24,0)+VLOOKUP($A154,$DA:$EN,26,0))</f>
        <v>25555.807999999997</v>
      </c>
      <c r="BF158" s="1125">
        <f>BA158</f>
        <v>2E-3</v>
      </c>
      <c r="BG158" s="210">
        <f>BF158*BE158*BD158*12</f>
        <v>1614922.6191359998</v>
      </c>
      <c r="BH158" s="502">
        <f>VLOOKUP($A158,$DA:$EN,13,0)</f>
        <v>1.0599957541750948</v>
      </c>
      <c r="BI158" s="208">
        <f>VLOOKUP($A154,$DA:$EN,12,0)</f>
        <v>3198</v>
      </c>
      <c r="BJ158" s="209">
        <f>0.02*(VLOOKUP($A154,$DA:$EN,24,0)+VLOOKUP($A154,$DA:$EN,26,0))</f>
        <v>25555.807999999997</v>
      </c>
      <c r="BK158" s="1125">
        <f>BF158</f>
        <v>2E-3</v>
      </c>
      <c r="BL158" s="211">
        <f>BK158*BJ158*BI158*12</f>
        <v>1961459.375616</v>
      </c>
      <c r="BM158" s="463">
        <f>VLOOKUP($A158,$DA:$EN,7,0)</f>
        <v>1.0316659208417616</v>
      </c>
      <c r="BN158" s="208">
        <f>VLOOKUP($A154,$DA:$EN,6,0)</f>
        <v>2164</v>
      </c>
      <c r="BO158" s="209">
        <f>0.02*(VLOOKUP($A154,$DA:$EN,24,0)+VLOOKUP($A154,$DA:$EN,26,0))</f>
        <v>25555.807999999997</v>
      </c>
      <c r="BP158" s="1125">
        <f>BK158</f>
        <v>2E-3</v>
      </c>
      <c r="BQ158" s="210">
        <f>BP158*BO158*BN158*12</f>
        <v>1327266.444288</v>
      </c>
      <c r="BR158" s="502">
        <f>VLOOKUP($A158,$DA:$EN,10,0)</f>
        <v>1.0458308375084282</v>
      </c>
      <c r="BS158" s="208">
        <f>VLOOKUP($A154,$DA:$EN,9,0)</f>
        <v>2633</v>
      </c>
      <c r="BT158" s="209">
        <f>0.02*(VLOOKUP($A154,$DA:$EN,24,0)+VLOOKUP($A154,$DA:$EN,26,0))</f>
        <v>25555.807999999997</v>
      </c>
      <c r="BU158" s="1125">
        <f>BP158</f>
        <v>2E-3</v>
      </c>
      <c r="BV158" s="210">
        <f>BU158*BT158*BS158*12</f>
        <v>1614922.6191359998</v>
      </c>
      <c r="BW158" s="502">
        <f>VLOOKUP($A158,$DA:$EN,13,0)</f>
        <v>1.0599957541750948</v>
      </c>
      <c r="BX158" s="208">
        <f>VLOOKUP($A154,$DA:$EN,12,0)</f>
        <v>3198</v>
      </c>
      <c r="BY158" s="209">
        <f>0.02*(VLOOKUP($A154,$DA:$EN,24,0)+VLOOKUP($A154,$DA:$EN,26,0))</f>
        <v>25555.807999999997</v>
      </c>
      <c r="BZ158" s="1125">
        <f>BU158</f>
        <v>2E-3</v>
      </c>
      <c r="CA158" s="211">
        <f>BZ158*BY158*BX158*12</f>
        <v>1961459.375616</v>
      </c>
      <c r="CB158" s="463">
        <f>VLOOKUP($A158,$DA:$EN,7,0)</f>
        <v>1.0316659208417616</v>
      </c>
      <c r="CC158" s="208">
        <f>VLOOKUP($A154,$DA:$EN,6,0)</f>
        <v>2164</v>
      </c>
      <c r="CD158" s="209">
        <f>0.02*(VLOOKUP($A154,$DA:$EN,24,0)+VLOOKUP($A154,$DA:$EN,26,0))</f>
        <v>25555.807999999997</v>
      </c>
      <c r="CE158" s="1125">
        <f>BZ158</f>
        <v>2E-3</v>
      </c>
      <c r="CF158" s="211">
        <f>CE158*CD158*CC158*12</f>
        <v>1327266.444288</v>
      </c>
      <c r="CG158" s="495">
        <f>VLOOKUP($A158,$DA:$EN,10,0)</f>
        <v>1.0458308375084282</v>
      </c>
      <c r="CH158" s="208">
        <f>VLOOKUP($A154,$DA:$EN,9,0)</f>
        <v>2633</v>
      </c>
      <c r="CI158" s="209">
        <f>0.02*(VLOOKUP($A154,$DA:$EN,24,0)+VLOOKUP($A154,$DA:$EN,26,0))</f>
        <v>25555.807999999997</v>
      </c>
      <c r="CJ158" s="1125">
        <f>CE158</f>
        <v>2E-3</v>
      </c>
      <c r="CK158" s="210">
        <f>CJ158*CI158*CH158*12</f>
        <v>1614922.6191359998</v>
      </c>
      <c r="CL158" s="502">
        <f>VLOOKUP($A158,$DA:$EN,13,0)</f>
        <v>1.0599957541750948</v>
      </c>
      <c r="CM158" s="208">
        <f>VLOOKUP($A154,$DA:$EN,12,0)</f>
        <v>3198</v>
      </c>
      <c r="CN158" s="209">
        <f>0.02*(VLOOKUP($A154,$DA:$EN,24,0)+VLOOKUP($A154,$DA:$EN,26,0))</f>
        <v>25555.807999999997</v>
      </c>
      <c r="CO158" s="1125">
        <f>CJ158</f>
        <v>2E-3</v>
      </c>
      <c r="CP158" s="211">
        <f>CO158*CN158*CM158*12</f>
        <v>1961459.375616</v>
      </c>
    </row>
    <row r="159" spans="1:144" ht="16.5" outlineLevel="1" thickBot="1" x14ac:dyDescent="0.3">
      <c r="A159" s="174">
        <f>A158</f>
        <v>2037</v>
      </c>
      <c r="B159" s="206" t="str">
        <f t="shared" si="51"/>
        <v>Pakalpojumu nodrošināšanai potenciālas vajadzības gadījumā</v>
      </c>
      <c r="C159" s="206" t="str">
        <f t="shared" si="51"/>
        <v>Tuvinieka ( ģimenes locekļu apdrošināšanas programma) - iespējams ilgtermiņa apdrošināšana ar uzkrājumu (izgudrots produkts)</v>
      </c>
      <c r="D159" s="207" t="str">
        <f t="shared" si="50"/>
        <v>Personas tuvinieka brīvprātīgā apdrošināšana</v>
      </c>
      <c r="E159" s="476">
        <f>VLOOKUP($A159,$DA:$EN,7,0)</f>
        <v>1.0316659208417616</v>
      </c>
      <c r="F159" s="477">
        <f>VLOOKUP($A154,$DA:$EN,5,0)</f>
        <v>2734</v>
      </c>
      <c r="G159" s="478">
        <f>G158/2</f>
        <v>12777.903999999999</v>
      </c>
      <c r="H159" s="471">
        <f>H149</f>
        <v>2E-3</v>
      </c>
      <c r="I159" s="479">
        <f>H159*G159*F159*12</f>
        <v>838434.94886399992</v>
      </c>
      <c r="J159" s="497">
        <f>VLOOKUP($A159,$DA:$EN,10,0)</f>
        <v>1.0458308375084282</v>
      </c>
      <c r="K159" s="469">
        <f>VLOOKUP($A154,$DA:$EN,8,0)</f>
        <v>3331</v>
      </c>
      <c r="L159" s="470">
        <f>L158/2</f>
        <v>12777.903999999999</v>
      </c>
      <c r="M159" s="471">
        <f>H159</f>
        <v>2E-3</v>
      </c>
      <c r="N159" s="479">
        <f>M159*L159*K159*12</f>
        <v>1021516.7573760001</v>
      </c>
      <c r="O159" s="503">
        <f>VLOOKUP($A159,$DA:$EN,13,0)</f>
        <v>1.0599957541750948</v>
      </c>
      <c r="P159" s="469">
        <f>VLOOKUP($A154,$DA:$EN,11,0)</f>
        <v>4042</v>
      </c>
      <c r="Q159" s="470">
        <f>Q158/2</f>
        <v>12777.903999999999</v>
      </c>
      <c r="R159" s="471">
        <f>M159</f>
        <v>2E-3</v>
      </c>
      <c r="S159" s="472">
        <f>R159*Q159*P159*12</f>
        <v>1239558.911232</v>
      </c>
      <c r="T159" s="504">
        <f>VLOOKUP($A159,$DA:$EN,7,0)</f>
        <v>1.0316659208417616</v>
      </c>
      <c r="U159" s="469">
        <f>VLOOKUP($A154,$DA:$EN,5,0)</f>
        <v>2734</v>
      </c>
      <c r="V159" s="470">
        <f>V158/2</f>
        <v>12777.903999999999</v>
      </c>
      <c r="W159" s="471">
        <f>R159</f>
        <v>2E-3</v>
      </c>
      <c r="X159" s="472">
        <f>W159*V159*U159*12</f>
        <v>838434.94886399992</v>
      </c>
      <c r="Y159" s="505">
        <f>VLOOKUP($A159,$DA:$EN,10,0)</f>
        <v>1.0458308375084282</v>
      </c>
      <c r="Z159" s="469">
        <f>VLOOKUP($A154,$DA:$EN,8,0)</f>
        <v>3331</v>
      </c>
      <c r="AA159" s="470">
        <f>AA158/2</f>
        <v>12777.903999999999</v>
      </c>
      <c r="AB159" s="471">
        <f>W159</f>
        <v>2E-3</v>
      </c>
      <c r="AC159" s="479">
        <f>AB159*AA159*Z159*12</f>
        <v>1021516.7573760001</v>
      </c>
      <c r="AD159" s="503">
        <f>VLOOKUP($A159,$DA:$EN,13,0)</f>
        <v>1.0599957541750948</v>
      </c>
      <c r="AE159" s="469">
        <f>VLOOKUP($A154,$DA:$EN,11,0)</f>
        <v>4042</v>
      </c>
      <c r="AF159" s="470">
        <f>AF158/2</f>
        <v>12777.903999999999</v>
      </c>
      <c r="AG159" s="471">
        <f>AB159</f>
        <v>2E-3</v>
      </c>
      <c r="AH159" s="472">
        <f>AG159*AF159*AE159*12</f>
        <v>1239558.911232</v>
      </c>
      <c r="AI159" s="504">
        <f>VLOOKUP($A159,$DA:$EN,7,0)</f>
        <v>1.0316659208417616</v>
      </c>
      <c r="AJ159" s="469">
        <f>VLOOKUP($A154,$DA:$EN,5,0)</f>
        <v>2734</v>
      </c>
      <c r="AK159" s="470">
        <f>AK158/2</f>
        <v>12777.903999999999</v>
      </c>
      <c r="AL159" s="471">
        <f>AG159</f>
        <v>2E-3</v>
      </c>
      <c r="AM159" s="472">
        <f>AL159*AK159*AJ159*12</f>
        <v>838434.94886399992</v>
      </c>
      <c r="AN159" s="495">
        <f>VLOOKUP($A159,$DA:$EN,10,0)</f>
        <v>1.0458308375084282</v>
      </c>
      <c r="AO159" s="208">
        <f>VLOOKUP($A154,$DA:$EN,8,0)</f>
        <v>3331</v>
      </c>
      <c r="AP159" s="209">
        <f>AP158/2</f>
        <v>12777.903999999999</v>
      </c>
      <c r="AQ159" s="471">
        <f>AL159</f>
        <v>2E-3</v>
      </c>
      <c r="AR159" s="479">
        <f>AQ159*AP159*AO159*12</f>
        <v>1021516.7573760001</v>
      </c>
      <c r="AS159" s="503">
        <f>VLOOKUP($A159,$DA:$EN,13,0)</f>
        <v>1.0599957541750948</v>
      </c>
      <c r="AT159" s="469">
        <f>VLOOKUP($A154,$DA:$EN,11,0)</f>
        <v>4042</v>
      </c>
      <c r="AU159" s="470">
        <f>AU158/2</f>
        <v>12777.903999999999</v>
      </c>
      <c r="AV159" s="471">
        <f>AQ159</f>
        <v>2E-3</v>
      </c>
      <c r="AW159" s="472">
        <f>AV159*AU159*AT159*12</f>
        <v>1239558.911232</v>
      </c>
      <c r="AX159" s="463">
        <f>VLOOKUP($A159,$DA:$EN,7,0)</f>
        <v>1.0316659208417616</v>
      </c>
      <c r="AY159" s="208">
        <f>VLOOKUP($A154,$DA:$EN,5,0)</f>
        <v>2734</v>
      </c>
      <c r="AZ159" s="209">
        <f>AZ158/2</f>
        <v>12777.903999999999</v>
      </c>
      <c r="BA159" s="471">
        <f>AV159</f>
        <v>2E-3</v>
      </c>
      <c r="BB159" s="479">
        <f>BA159*AZ159*AY159*12</f>
        <v>838434.94886399992</v>
      </c>
      <c r="BC159" s="502">
        <f>VLOOKUP($A159,$DA:$EN,10,0)</f>
        <v>1.0458308375084282</v>
      </c>
      <c r="BD159" s="208">
        <f>VLOOKUP($A154,$DA:$EN,8,0)</f>
        <v>3331</v>
      </c>
      <c r="BE159" s="209">
        <f>BE158/2</f>
        <v>12777.903999999999</v>
      </c>
      <c r="BF159" s="471">
        <f>BA159</f>
        <v>2E-3</v>
      </c>
      <c r="BG159" s="479">
        <f>BF159*BE159*BD159*12</f>
        <v>1021516.7573760001</v>
      </c>
      <c r="BH159" s="503">
        <f>VLOOKUP($A159,$DA:$EN,13,0)</f>
        <v>1.0599957541750948</v>
      </c>
      <c r="BI159" s="469">
        <f>VLOOKUP($A154,$DA:$EN,11,0)</f>
        <v>4042</v>
      </c>
      <c r="BJ159" s="470">
        <f>BJ158/2</f>
        <v>12777.903999999999</v>
      </c>
      <c r="BK159" s="471">
        <f>BF159</f>
        <v>2E-3</v>
      </c>
      <c r="BL159" s="472">
        <f>BK159*BJ159*BI159*12</f>
        <v>1239558.911232</v>
      </c>
      <c r="BM159" s="504">
        <f>VLOOKUP($A159,$DA:$EN,7,0)</f>
        <v>1.0316659208417616</v>
      </c>
      <c r="BN159" s="469">
        <f>VLOOKUP($A154,$DA:$EN,5,0)</f>
        <v>2734</v>
      </c>
      <c r="BO159" s="470">
        <f>BO158/2</f>
        <v>12777.903999999999</v>
      </c>
      <c r="BP159" s="471">
        <f>BK159</f>
        <v>2E-3</v>
      </c>
      <c r="BQ159" s="479">
        <f>BP159*BO159*BN159*12</f>
        <v>838434.94886399992</v>
      </c>
      <c r="BR159" s="503">
        <f>VLOOKUP($A159,$DA:$EN,10,0)</f>
        <v>1.0458308375084282</v>
      </c>
      <c r="BS159" s="469">
        <f>VLOOKUP($A154,$DA:$EN,8,0)</f>
        <v>3331</v>
      </c>
      <c r="BT159" s="470">
        <f>BT158/2</f>
        <v>12777.903999999999</v>
      </c>
      <c r="BU159" s="471">
        <f>BP159</f>
        <v>2E-3</v>
      </c>
      <c r="BV159" s="479">
        <f>BU159*BT159*BS159*12</f>
        <v>1021516.7573760001</v>
      </c>
      <c r="BW159" s="503">
        <f>VLOOKUP($A159,$DA:$EN,13,0)</f>
        <v>1.0599957541750948</v>
      </c>
      <c r="BX159" s="469">
        <f>VLOOKUP($A154,$DA:$EN,11,0)</f>
        <v>4042</v>
      </c>
      <c r="BY159" s="470">
        <f>BY158/2</f>
        <v>12777.903999999999</v>
      </c>
      <c r="BZ159" s="471">
        <f>BU159</f>
        <v>2E-3</v>
      </c>
      <c r="CA159" s="472">
        <f>BZ159*BY159*BX159*12</f>
        <v>1239558.911232</v>
      </c>
      <c r="CB159" s="504">
        <f>VLOOKUP($A159,$DA:$EN,7,0)</f>
        <v>1.0316659208417616</v>
      </c>
      <c r="CC159" s="469">
        <f>VLOOKUP($A154,$DA:$EN,5,0)</f>
        <v>2734</v>
      </c>
      <c r="CD159" s="470">
        <f>CD158/2</f>
        <v>12777.903999999999</v>
      </c>
      <c r="CE159" s="471">
        <f>BZ159</f>
        <v>2E-3</v>
      </c>
      <c r="CF159" s="472">
        <f>CE159*CD159*CC159*12</f>
        <v>838434.94886399992</v>
      </c>
      <c r="CG159" s="505">
        <f>VLOOKUP($A159,$DA:$EN,10,0)</f>
        <v>1.0458308375084282</v>
      </c>
      <c r="CH159" s="469">
        <f>VLOOKUP($A154,$DA:$EN,8,0)</f>
        <v>3331</v>
      </c>
      <c r="CI159" s="470">
        <f>CI158/2</f>
        <v>12777.903999999999</v>
      </c>
      <c r="CJ159" s="471">
        <f>CE159</f>
        <v>2E-3</v>
      </c>
      <c r="CK159" s="479">
        <f>CJ159*CI159*CH159*12</f>
        <v>1021516.7573760001</v>
      </c>
      <c r="CL159" s="503">
        <f>VLOOKUP($A159,$DA:$EN,13,0)</f>
        <v>1.0599957541750948</v>
      </c>
      <c r="CM159" s="469">
        <f>VLOOKUP($A154,$DA:$EN,11,0)</f>
        <v>4042</v>
      </c>
      <c r="CN159" s="470">
        <f>CN158/2</f>
        <v>12777.903999999999</v>
      </c>
      <c r="CO159" s="471">
        <f>CJ159</f>
        <v>2E-3</v>
      </c>
      <c r="CP159" s="472">
        <f>CO159*CN159*CM159*12</f>
        <v>1239558.911232</v>
      </c>
    </row>
    <row r="160" spans="1:144" ht="18.75" x14ac:dyDescent="0.25">
      <c r="A160" s="164">
        <f>A150+1</f>
        <v>2038</v>
      </c>
      <c r="B160" s="165"/>
      <c r="C160" s="166"/>
      <c r="D160" s="166" t="str">
        <f t="shared" si="50"/>
        <v>KOPĒJIE IEŅĒMUMI</v>
      </c>
      <c r="E160" s="473"/>
      <c r="F160" s="166"/>
      <c r="G160" s="474"/>
      <c r="H160" s="475"/>
      <c r="I160" s="490">
        <f>IF($D$5=$EL$8,VLOOKUP($A160,$DA:$EL,38,0),IF($D$5=$EM$8,VLOOKUP($A160,$DA:$EM,39,0),VLOOKUP($A160,$DA:$EN,40,0)))</f>
        <v>614107570.73361635</v>
      </c>
      <c r="J160" s="473"/>
      <c r="K160" s="166"/>
      <c r="L160" s="474"/>
      <c r="M160" s="475"/>
      <c r="N160" s="490">
        <f>IF($D$5=$EL$8,VLOOKUP($A160,$DA:$EL,38,0),IF($D$5=$EM$8,VLOOKUP($A160,$DA:$EM,39,0),VLOOKUP($A160,$DA:$EN,40,0)))</f>
        <v>614107570.73361635</v>
      </c>
      <c r="O160" s="473"/>
      <c r="P160" s="166"/>
      <c r="Q160" s="474"/>
      <c r="R160" s="475"/>
      <c r="S160" s="490">
        <f>IF($D$5=$EL$8,VLOOKUP($A160,$DA:$EL,38,0),IF($D$5=$EM$8,VLOOKUP($A160,$DA:$EM,39,0),VLOOKUP($A160,$DA:$EN,40,0)))</f>
        <v>614107570.73361635</v>
      </c>
      <c r="T160" s="473"/>
      <c r="U160" s="166"/>
      <c r="V160" s="474"/>
      <c r="W160" s="475"/>
      <c r="X160" s="490">
        <f>IF($D$5=$EL$8,VLOOKUP($A160,$DA:$EL,38,0),IF($D$5=$EM$8,VLOOKUP($A160,$DA:$EM,39,0),VLOOKUP($A160,$DA:$EN,40,0)))</f>
        <v>614107570.73361635</v>
      </c>
      <c r="Y160" s="473"/>
      <c r="Z160" s="166"/>
      <c r="AA160" s="474"/>
      <c r="AB160" s="475"/>
      <c r="AC160" s="490">
        <f>IF($D$5=$EL$8,VLOOKUP($A160,$DA:$EL,38,0),IF($D$5=$EM$8,VLOOKUP($A160,$DA:$EM,39,0),VLOOKUP($A160,$DA:$EN,40,0)))</f>
        <v>614107570.73361635</v>
      </c>
      <c r="AD160" s="473"/>
      <c r="AE160" s="166"/>
      <c r="AF160" s="474"/>
      <c r="AG160" s="475"/>
      <c r="AH160" s="490">
        <f>IF($D$5=$EL$8,VLOOKUP($A160,$DA:$EL,38,0),IF($D$5=$EM$8,VLOOKUP($A160,$DA:$EM,39,0),VLOOKUP($A160,$DA:$EN,40,0)))</f>
        <v>614107570.73361635</v>
      </c>
      <c r="AI160" s="473"/>
      <c r="AJ160" s="166"/>
      <c r="AK160" s="474"/>
      <c r="AL160" s="475"/>
      <c r="AM160" s="490">
        <f>IF($D$5=$EL$8,VLOOKUP($A160,$DA:$EL,38,0),IF($D$5=$EM$8,VLOOKUP($A160,$DA:$EM,39,0),VLOOKUP($A160,$DA:$EN,40,0)))</f>
        <v>614107570.73361635</v>
      </c>
      <c r="AN160" s="508"/>
      <c r="AO160" s="168"/>
      <c r="AP160" s="169"/>
      <c r="AQ160" s="170"/>
      <c r="AR160" s="490">
        <f>IF($D$5=$EL$8,VLOOKUP($A160,$DA:$EL,38,0),IF($D$5=$EM$8,VLOOKUP($A160,$DA:$EM,39,0),VLOOKUP($A160,$DA:$EN,40,0)))</f>
        <v>614107570.73361635</v>
      </c>
      <c r="AS160" s="473"/>
      <c r="AT160" s="166"/>
      <c r="AU160" s="474"/>
      <c r="AV160" s="475"/>
      <c r="AW160" s="490">
        <f>IF($D$5=$EL$8,VLOOKUP($A160,$DA:$EL,38,0),IF($D$5=$EM$8,VLOOKUP($A160,$DA:$EM,39,0),VLOOKUP($A160,$DA:$EN,40,0)))</f>
        <v>614107570.73361635</v>
      </c>
      <c r="AX160" s="167"/>
      <c r="AY160" s="168"/>
      <c r="AZ160" s="169"/>
      <c r="BA160" s="170"/>
      <c r="BB160" s="490">
        <f>IF($D$5=$EL$8,VLOOKUP($A160,$DA:$EL,38,0),IF($D$5=$EM$8,VLOOKUP($A160,$DA:$EM,39,0),VLOOKUP($A160,$DA:$EN,40,0)))</f>
        <v>614107570.73361635</v>
      </c>
      <c r="BC160" s="169"/>
      <c r="BD160" s="168"/>
      <c r="BE160" s="169"/>
      <c r="BF160" s="170"/>
      <c r="BG160" s="490">
        <f>IF($D$5=$EL$8,VLOOKUP($A160,$DA:$EL,38,0),IF($D$5=$EM$8,VLOOKUP($A160,$DA:$EM,39,0),VLOOKUP($A160,$DA:$EN,40,0)))</f>
        <v>614107570.73361635</v>
      </c>
      <c r="BH160" s="473"/>
      <c r="BI160" s="166"/>
      <c r="BJ160" s="474"/>
      <c r="BK160" s="475"/>
      <c r="BL160" s="490">
        <f>IF($D$5=$EL$8,VLOOKUP($A160,$DA:$EL,38,0),IF($D$5=$EM$8,VLOOKUP($A160,$DA:$EM,39,0),VLOOKUP($A160,$DA:$EN,40,0)))</f>
        <v>614107570.73361635</v>
      </c>
      <c r="BM160" s="473"/>
      <c r="BN160" s="166"/>
      <c r="BO160" s="474"/>
      <c r="BP160" s="475"/>
      <c r="BQ160" s="490">
        <f>IF($D$5=$EL$8,VLOOKUP($A160,$DA:$EL,38,0),IF($D$5=$EM$8,VLOOKUP($A160,$DA:$EM,39,0),VLOOKUP($A160,$DA:$EN,40,0)))</f>
        <v>614107570.73361635</v>
      </c>
      <c r="BR160" s="473"/>
      <c r="BS160" s="166"/>
      <c r="BT160" s="474"/>
      <c r="BU160" s="475"/>
      <c r="BV160" s="490">
        <f>IF($D$5=$EL$8,VLOOKUP($A160,$DA:$EL,38,0),IF($D$5=$EM$8,VLOOKUP($A160,$DA:$EM,39,0),VLOOKUP($A160,$DA:$EN,40,0)))</f>
        <v>614107570.73361635</v>
      </c>
      <c r="BW160" s="473"/>
      <c r="BX160" s="166"/>
      <c r="BY160" s="474"/>
      <c r="BZ160" s="475"/>
      <c r="CA160" s="490">
        <f>IF($D$5=$EL$8,VLOOKUP($A160,$DA:$EL,38,0),IF($D$5=$EM$8,VLOOKUP($A160,$DA:$EM,39,0),VLOOKUP($A160,$DA:$EN,40,0)))</f>
        <v>614107570.73361635</v>
      </c>
      <c r="CB160" s="473"/>
      <c r="CC160" s="166"/>
      <c r="CD160" s="474"/>
      <c r="CE160" s="475"/>
      <c r="CF160" s="484">
        <f>IF($D$5=$EL$8,VLOOKUP($A160,$DA:$EL,38,0),IF($D$5=$EM$8,VLOOKUP($A160,$DA:$EM,39,0),VLOOKUP($A160,$DA:$EN,40,0)))+CF167</f>
        <v>619074550.63132977</v>
      </c>
      <c r="CG160" s="473"/>
      <c r="CH160" s="166"/>
      <c r="CI160" s="474"/>
      <c r="CJ160" s="475"/>
      <c r="CK160" s="484">
        <f>IF($D$5=$EL$8,VLOOKUP($A160,$DA:$EL,38,0),IF($D$5=$EM$8,VLOOKUP($A160,$DA:$EM,39,0),VLOOKUP($A160,$DA:$EN,40,0)))+CK167</f>
        <v>619074550.63132977</v>
      </c>
      <c r="CL160" s="473"/>
      <c r="CM160" s="166"/>
      <c r="CN160" s="474"/>
      <c r="CO160" s="475"/>
      <c r="CP160" s="484">
        <f>IF($D$5=$EL$8,VLOOKUP($A160,$DA:$EL,38,0),IF($D$5=$EM$8,VLOOKUP($A160,$DA:$EM,39,0),VLOOKUP($A160,$DA:$EN,40,0)))+CP167</f>
        <v>619074550.63132977</v>
      </c>
    </row>
    <row r="161" spans="1:94" outlineLevel="1" x14ac:dyDescent="0.25">
      <c r="A161" s="174">
        <f>A160</f>
        <v>2038</v>
      </c>
      <c r="B161" s="175" t="str">
        <f t="shared" ref="B161:C169" si="52">B151</f>
        <v>Finansējums valsts sociāli neaizsargātām iedzīvotāju kategorijām</v>
      </c>
      <c r="C161" s="175" t="str">
        <f t="shared" si="52"/>
        <v>no VID administrētās Valsts pamatbudžeta daļas</v>
      </c>
      <c r="D161" s="176" t="str">
        <f t="shared" si="50"/>
        <v>Valsts pamatbudžets</v>
      </c>
      <c r="E161" s="461">
        <f>VLOOKUP($A161,$DA:$EN,14,0)</f>
        <v>1.0159629148151519</v>
      </c>
      <c r="F161" s="177">
        <f>F151*E161</f>
        <v>9204635815.3714962</v>
      </c>
      <c r="G161" s="178">
        <v>1</v>
      </c>
      <c r="H161" s="488">
        <f>I161/F161</f>
        <v>3.50236356527086E-2</v>
      </c>
      <c r="I161" s="491">
        <f>I160-I162-I163-I164-I165-I166-I167</f>
        <v>322379811.11344361</v>
      </c>
      <c r="J161" s="461">
        <f>VLOOKUP($A161,$DA:$EN,15,0)</f>
        <v>1.0233286714818186</v>
      </c>
      <c r="K161" s="177">
        <f>K151*J161</f>
        <v>10291310011.98774</v>
      </c>
      <c r="L161" s="178">
        <v>1</v>
      </c>
      <c r="M161" s="488">
        <f>N161/K161</f>
        <v>2.8169238171030248E-2</v>
      </c>
      <c r="N161" s="491">
        <f>N160-N162-N163-N164-N165-N166-N167</f>
        <v>289898362.81959081</v>
      </c>
      <c r="O161" s="461">
        <f>VLOOKUP($A161,$DA:$EN,16,0)</f>
        <v>1.0306944281484853</v>
      </c>
      <c r="P161" s="177">
        <f>P151*O161</f>
        <v>11495983190.803249</v>
      </c>
      <c r="Q161" s="178">
        <v>1</v>
      </c>
      <c r="R161" s="488">
        <f>S161/P161</f>
        <v>2.1774464087916754E-2</v>
      </c>
      <c r="S161" s="491">
        <f>S160-S162-S163-S164-S165-S166-S167</f>
        <v>250318873.14344001</v>
      </c>
      <c r="T161" s="461">
        <f>VLOOKUP($A161,$DA:$EN,14,0)</f>
        <v>1.0159629148151519</v>
      </c>
      <c r="U161" s="177">
        <f>U151*T161</f>
        <v>9204635815.3714962</v>
      </c>
      <c r="V161" s="178">
        <v>1</v>
      </c>
      <c r="W161" s="480">
        <f>X161/U161</f>
        <v>2.1129647034546995E-2</v>
      </c>
      <c r="X161" s="485">
        <f>X151/X150*X160</f>
        <v>194490705.86034939</v>
      </c>
      <c r="Y161" s="461">
        <f>VLOOKUP($A161,$DA:$EN,15,0)</f>
        <v>1.0233286714818186</v>
      </c>
      <c r="Z161" s="177">
        <f>Z151*Y161</f>
        <v>10291310011.98774</v>
      </c>
      <c r="AA161" s="178">
        <v>1</v>
      </c>
      <c r="AB161" s="480">
        <f>AC161/Z161</f>
        <v>1.8898537274049526E-2</v>
      </c>
      <c r="AC161" s="485">
        <f>AC151/AC150*AC160</f>
        <v>194490705.86034939</v>
      </c>
      <c r="AD161" s="461">
        <f>VLOOKUP($A161,$DA:$EN,16,0)</f>
        <v>1.0306944281484853</v>
      </c>
      <c r="AE161" s="177">
        <f>AE151*AD161</f>
        <v>11495983190.803249</v>
      </c>
      <c r="AF161" s="178">
        <v>1</v>
      </c>
      <c r="AG161" s="480">
        <f>AH161/AE161</f>
        <v>1.6918144592968903E-2</v>
      </c>
      <c r="AH161" s="485">
        <f>AH151/AH150*AH160</f>
        <v>194490705.86034939</v>
      </c>
      <c r="AI161" s="461">
        <f>VLOOKUP($A161,$DA:$EN,14,0)</f>
        <v>1.0159629148151519</v>
      </c>
      <c r="AJ161" s="177">
        <f>AJ151*AI161</f>
        <v>9204635815.3714962</v>
      </c>
      <c r="AK161" s="178">
        <v>1</v>
      </c>
      <c r="AL161" s="480">
        <f>AM161/AJ161</f>
        <v>0</v>
      </c>
      <c r="AM161" s="485">
        <f>AM151*AI161</f>
        <v>0</v>
      </c>
      <c r="AN161" s="506">
        <f>VLOOKUP($A161,$DA:$EN,15,0)</f>
        <v>1.0233286714818186</v>
      </c>
      <c r="AO161" s="177">
        <f>AO151*AN161</f>
        <v>10291310011.98774</v>
      </c>
      <c r="AP161" s="178">
        <v>1</v>
      </c>
      <c r="AQ161" s="480">
        <f>AR161/AO161</f>
        <v>0</v>
      </c>
      <c r="AR161" s="485">
        <f>AR151*AN161</f>
        <v>0</v>
      </c>
      <c r="AS161" s="461">
        <f>VLOOKUP($A161,$DA:$EN,16,0)</f>
        <v>1.0306944281484853</v>
      </c>
      <c r="AT161" s="177">
        <f>AT151*AS161</f>
        <v>11495983190.803249</v>
      </c>
      <c r="AU161" s="178">
        <v>1</v>
      </c>
      <c r="AV161" s="480">
        <f>AW161/AT161</f>
        <v>0</v>
      </c>
      <c r="AW161" s="485">
        <f>AW151*AS161</f>
        <v>0</v>
      </c>
      <c r="AX161" s="461">
        <f>VLOOKUP($A161,$DA:$EN,14,0)</f>
        <v>1.0159629148151519</v>
      </c>
      <c r="AY161" s="177">
        <f>AY151*AX161</f>
        <v>9204635815.3714962</v>
      </c>
      <c r="AZ161" s="178">
        <v>1</v>
      </c>
      <c r="BA161" s="488">
        <f>BB161/AY161</f>
        <v>3.1320955435172167E-2</v>
      </c>
      <c r="BB161" s="491">
        <f>BB160-BB162-BB163-BB164-BB165-BB166-BB167</f>
        <v>288297988.17024028</v>
      </c>
      <c r="BC161" s="493">
        <f>VLOOKUP($A161,$DA:$EN,15,0)</f>
        <v>1.0233286714818186</v>
      </c>
      <c r="BD161" s="177">
        <f>BD151*BC161</f>
        <v>10291310011.98774</v>
      </c>
      <c r="BE161" s="178">
        <v>1</v>
      </c>
      <c r="BF161" s="488">
        <f>BG161/BD161</f>
        <v>2.4025849683217609E-2</v>
      </c>
      <c r="BG161" s="491">
        <f>BG160-BG162-BG163-BG164-BG165-BG166-BG167</f>
        <v>247257467.39140984</v>
      </c>
      <c r="BH161" s="461">
        <f>VLOOKUP($A161,$DA:$EN,16,0)</f>
        <v>1.0306944281484853</v>
      </c>
      <c r="BI161" s="177">
        <f>BI151*BH161</f>
        <v>11495983190.803249</v>
      </c>
      <c r="BJ161" s="178">
        <v>1</v>
      </c>
      <c r="BK161" s="488">
        <f>BL161/BI161</f>
        <v>1.7149243638828134E-2</v>
      </c>
      <c r="BL161" s="491">
        <f>BL160-BL162-BL163-BL164-BL165-BL166-BL167</f>
        <v>197147416.60695779</v>
      </c>
      <c r="BM161" s="461">
        <f>VLOOKUP($A161,$DA:$EN,14,0)</f>
        <v>1.0159629148151519</v>
      </c>
      <c r="BN161" s="177">
        <f>BN151*BM161</f>
        <v>9204635815.3714962</v>
      </c>
      <c r="BO161" s="178">
        <v>1</v>
      </c>
      <c r="BP161" s="488">
        <f>BQ161/BN161</f>
        <v>1.7314875584965927E-2</v>
      </c>
      <c r="BQ161" s="491">
        <f>(BQ160-BQ164-BQ165-BQ166-BQ167)/3</f>
        <v>159377123.94807887</v>
      </c>
      <c r="BR161" s="461">
        <f>VLOOKUP($A161,$DA:$EN,15,0)</f>
        <v>1.0233286714818186</v>
      </c>
      <c r="BS161" s="177">
        <f>BS151*BR161</f>
        <v>10291310011.98774</v>
      </c>
      <c r="BT161" s="178">
        <v>1</v>
      </c>
      <c r="BU161" s="488">
        <f>BV161/BS161</f>
        <v>1.4434505844616235E-2</v>
      </c>
      <c r="BV161" s="491">
        <f>(BV160-BV164-BV165-BV166-BV167)/3</f>
        <v>148549974.51679459</v>
      </c>
      <c r="BW161" s="461">
        <f>VLOOKUP($A161,$DA:$EN,16,0)</f>
        <v>1.0306944281484853</v>
      </c>
      <c r="BX161" s="177">
        <f>BX151*BW161</f>
        <v>11495983190.803249</v>
      </c>
      <c r="BY161" s="178">
        <v>1</v>
      </c>
      <c r="BZ161" s="488">
        <f>CA161/BX161</f>
        <v>1.1774270111989728E-2</v>
      </c>
      <c r="CA161" s="491">
        <f>(CA160-CA164-CA165-CA166-CA167)/3</f>
        <v>135356811.29141101</v>
      </c>
      <c r="CB161" s="461">
        <f>VLOOKUP($A161,$DA:$EN,14,0)</f>
        <v>1.0159629148151519</v>
      </c>
      <c r="CC161" s="177">
        <f>CC151*CB161</f>
        <v>9204635815.3714962</v>
      </c>
      <c r="CD161" s="178">
        <v>1</v>
      </c>
      <c r="CE161" s="480">
        <f>CF161/CC161</f>
        <v>9.9815807105414298E-3</v>
      </c>
      <c r="CF161" s="485">
        <f>CF151*CB161</f>
        <v>91876815.302270919</v>
      </c>
      <c r="CG161" s="461">
        <f>VLOOKUP($A161,$DA:$EN,15,0)</f>
        <v>1.0233286714818186</v>
      </c>
      <c r="CH161" s="177">
        <f>CH151*CG161</f>
        <v>10291310011.98774</v>
      </c>
      <c r="CI161" s="178">
        <v>1</v>
      </c>
      <c r="CJ161" s="480">
        <f>CK161/CH161</f>
        <v>9.9815807105414281E-3</v>
      </c>
      <c r="CK161" s="485">
        <f>CK151*CG161</f>
        <v>102723541.5018587</v>
      </c>
      <c r="CL161" s="461">
        <f>VLOOKUP($A161,$DA:$EN,16,0)</f>
        <v>1.0306944281484853</v>
      </c>
      <c r="CM161" s="177">
        <f>CM151*CL161</f>
        <v>11495983190.803249</v>
      </c>
      <c r="CN161" s="178">
        <v>1</v>
      </c>
      <c r="CO161" s="480">
        <f>CP161/CM161</f>
        <v>9.9815807105414229E-3</v>
      </c>
      <c r="CP161" s="485">
        <f>CP151*CL161</f>
        <v>114748084.06603016</v>
      </c>
    </row>
    <row r="162" spans="1:94" ht="49.35" customHeight="1" outlineLevel="1" x14ac:dyDescent="0.25">
      <c r="A162" s="174">
        <f>A161</f>
        <v>2038</v>
      </c>
      <c r="B162" s="175" t="str">
        <f t="shared" si="52"/>
        <v>Iedzīvotāju solidaritātes maksājums ISA sistēmas nodrošināšanai un pašvaldību trūcīgo personu finansējuma kompensēšanai</v>
      </c>
      <c r="C162" s="175" t="str">
        <f t="shared" si="52"/>
        <v>no VID administrētās Pašvaldības budžeta daļa</v>
      </c>
      <c r="D162" s="176" t="str">
        <f t="shared" si="50"/>
        <v>Pašvaldību budžets</v>
      </c>
      <c r="E162" s="461">
        <f>VLOOKUP($A162,$DA:$EN,17,0)</f>
        <v>1.0159629148151519</v>
      </c>
      <c r="F162" s="177">
        <f>F152*E162</f>
        <v>3256818166.022552</v>
      </c>
      <c r="G162" s="178">
        <v>1</v>
      </c>
      <c r="H162" s="481">
        <f>I162/F162</f>
        <v>4.7823228928069818E-2</v>
      </c>
      <c r="I162" s="485">
        <f>I152/I150*I160</f>
        <v>155751560.730793</v>
      </c>
      <c r="J162" s="461">
        <f>VLOOKUP($A162,$DA:$EN,18,0)</f>
        <v>1.0233286714818186</v>
      </c>
      <c r="K162" s="177">
        <f>K152*J162</f>
        <v>3641309234.987772</v>
      </c>
      <c r="L162" s="178">
        <v>1</v>
      </c>
      <c r="M162" s="481">
        <f>N162/K162</f>
        <v>4.2773505538679146E-2</v>
      </c>
      <c r="N162" s="485">
        <f>N152/N150*N160</f>
        <v>155751560.730793</v>
      </c>
      <c r="O162" s="461">
        <f>VLOOKUP($A162,$DA:$EN,19,0)</f>
        <v>1.0306944281484853</v>
      </c>
      <c r="P162" s="177">
        <f>P152*O162</f>
        <v>4067551138.6961737</v>
      </c>
      <c r="Q162" s="178">
        <v>1</v>
      </c>
      <c r="R162" s="481">
        <f>S162/P162</f>
        <v>3.8291236033658846E-2</v>
      </c>
      <c r="S162" s="485">
        <f>S152/S150*S160</f>
        <v>155751560.730793</v>
      </c>
      <c r="T162" s="461">
        <f>VLOOKUP($A162,$DA:$EN,17,0)</f>
        <v>1.0159629148151519</v>
      </c>
      <c r="U162" s="177">
        <f>U152*T162</f>
        <v>3256818166.022552</v>
      </c>
      <c r="V162" s="178">
        <v>1</v>
      </c>
      <c r="W162" s="481">
        <f>X162/U162</f>
        <v>4.7823228928069818E-2</v>
      </c>
      <c r="X162" s="485">
        <f>X152/X150*X160</f>
        <v>155751560.730793</v>
      </c>
      <c r="Y162" s="461">
        <f>VLOOKUP($A162,$DA:$EN,18,0)</f>
        <v>1.0233286714818186</v>
      </c>
      <c r="Z162" s="177">
        <f>Z152*Y162</f>
        <v>3641309234.987772</v>
      </c>
      <c r="AA162" s="178">
        <v>1</v>
      </c>
      <c r="AB162" s="481">
        <f>AC162/Z162</f>
        <v>4.2773505538679146E-2</v>
      </c>
      <c r="AC162" s="485">
        <f>AC152/AC150*AC160</f>
        <v>155751560.730793</v>
      </c>
      <c r="AD162" s="461">
        <f>VLOOKUP($A162,$DA:$EN,19,0)</f>
        <v>1.0306944281484853</v>
      </c>
      <c r="AE162" s="177">
        <f>AE152*AD162</f>
        <v>4067551138.6961737</v>
      </c>
      <c r="AF162" s="178">
        <v>1</v>
      </c>
      <c r="AG162" s="481">
        <f>AH162/AE162</f>
        <v>3.8291236033658846E-2</v>
      </c>
      <c r="AH162" s="485">
        <f>AH152/AH150*AH160</f>
        <v>155751560.730793</v>
      </c>
      <c r="AI162" s="461">
        <f>VLOOKUP($A162,$DA:$EN,17,0)</f>
        <v>1.0159629148151519</v>
      </c>
      <c r="AJ162" s="177">
        <f>AJ152*AI162</f>
        <v>3256818166.022552</v>
      </c>
      <c r="AK162" s="178">
        <v>1</v>
      </c>
      <c r="AL162" s="481">
        <v>0</v>
      </c>
      <c r="AM162" s="485">
        <f>AI162*AJ162*AK162*AL162</f>
        <v>0</v>
      </c>
      <c r="AN162" s="506">
        <f>VLOOKUP($A162,$DA:$EN,18,0)</f>
        <v>1.0233286714818186</v>
      </c>
      <c r="AO162" s="177">
        <f>AO152*AN162</f>
        <v>3641309234.987772</v>
      </c>
      <c r="AP162" s="178">
        <v>1</v>
      </c>
      <c r="AQ162" s="481">
        <v>0</v>
      </c>
      <c r="AR162" s="485">
        <f>AN162*AO162*AP162*AQ162</f>
        <v>0</v>
      </c>
      <c r="AS162" s="461">
        <f>VLOOKUP($A162,$DA:$EN,19,0)</f>
        <v>1.0306944281484853</v>
      </c>
      <c r="AT162" s="177">
        <f>AT152*AS162</f>
        <v>4067551138.6961737</v>
      </c>
      <c r="AU162" s="178">
        <v>1</v>
      </c>
      <c r="AV162" s="481">
        <v>0</v>
      </c>
      <c r="AW162" s="485">
        <f>AS162*AT162*AU162*AV162</f>
        <v>0</v>
      </c>
      <c r="AX162" s="461">
        <f>VLOOKUP($A162,$DA:$EN,17,0)</f>
        <v>1.0159629148151519</v>
      </c>
      <c r="AY162" s="177">
        <f>AY152*AX162</f>
        <v>3256818166.022552</v>
      </c>
      <c r="AZ162" s="178">
        <v>1</v>
      </c>
      <c r="BA162" s="481">
        <f>BB162/AY162</f>
        <v>4.7823228928069818E-2</v>
      </c>
      <c r="BB162" s="485">
        <f>BB152/BB150*BB160</f>
        <v>155751560.730793</v>
      </c>
      <c r="BC162" s="493">
        <f>VLOOKUP($A162,$DA:$EN,18,0)</f>
        <v>1.0233286714818186</v>
      </c>
      <c r="BD162" s="177">
        <f>BD152*BC162</f>
        <v>3641309234.987772</v>
      </c>
      <c r="BE162" s="178">
        <v>1</v>
      </c>
      <c r="BF162" s="481">
        <f>BG162/BD162</f>
        <v>4.2773505538679146E-2</v>
      </c>
      <c r="BG162" s="485">
        <f>BG152/BG150*BG160</f>
        <v>155751560.730793</v>
      </c>
      <c r="BH162" s="461">
        <f>VLOOKUP($A162,$DA:$EN,19,0)</f>
        <v>1.0306944281484853</v>
      </c>
      <c r="BI162" s="177">
        <f>BI152*BH162</f>
        <v>4067551138.6961737</v>
      </c>
      <c r="BJ162" s="178">
        <v>1</v>
      </c>
      <c r="BK162" s="481">
        <f>BL162/BI162</f>
        <v>3.8291236033658846E-2</v>
      </c>
      <c r="BL162" s="485">
        <f>BL152/BL150*BL160</f>
        <v>155751560.730793</v>
      </c>
      <c r="BM162" s="461">
        <f>VLOOKUP($A162,$DA:$EN,17,0)</f>
        <v>1.0159629148151519</v>
      </c>
      <c r="BN162" s="177">
        <f>BN152*BM162</f>
        <v>3256818166.022552</v>
      </c>
      <c r="BO162" s="178">
        <v>1</v>
      </c>
      <c r="BP162" s="488">
        <f>BQ162/BN162</f>
        <v>4.8936451414701196E-2</v>
      </c>
      <c r="BQ162" s="491">
        <f>(BQ160-BQ164-BQ165-BQ166-BQ167)/3</f>
        <v>159377123.94807887</v>
      </c>
      <c r="BR162" s="461">
        <f>VLOOKUP($A162,$DA:$EN,18,0)</f>
        <v>1.0233286714818186</v>
      </c>
      <c r="BS162" s="177">
        <f>BS152*BR162</f>
        <v>3641309234.987772</v>
      </c>
      <c r="BT162" s="178">
        <v>1</v>
      </c>
      <c r="BU162" s="488">
        <f>BV162/BS162</f>
        <v>4.0795759143288868E-2</v>
      </c>
      <c r="BV162" s="491">
        <f>(BV160-BV164-BV165-BV166-BV167)/3</f>
        <v>148549974.51679459</v>
      </c>
      <c r="BW162" s="461">
        <f>VLOOKUP($A162,$DA:$EN,19,0)</f>
        <v>1.0306944281484853</v>
      </c>
      <c r="BX162" s="177">
        <f>BX152*BW162</f>
        <v>4067551138.6961737</v>
      </c>
      <c r="BY162" s="178">
        <v>1</v>
      </c>
      <c r="BZ162" s="488">
        <f>CA162/BX162</f>
        <v>3.3277224225581277E-2</v>
      </c>
      <c r="CA162" s="491">
        <f>(CA160-CA164-CA165-CA166-CA167)/3</f>
        <v>135356811.29141101</v>
      </c>
      <c r="CB162" s="461">
        <f>VLOOKUP($A162,$DA:$EN,17,0)</f>
        <v>1.0159629148151519</v>
      </c>
      <c r="CC162" s="177">
        <f>CC152*CB162</f>
        <v>3256818166.022552</v>
      </c>
      <c r="CD162" s="178">
        <v>1</v>
      </c>
      <c r="CE162" s="481">
        <f>CF162/CC162</f>
        <v>2.4003102329355649E-2</v>
      </c>
      <c r="CF162" s="485">
        <f>CF152*CB162</f>
        <v>78173739.707143709</v>
      </c>
      <c r="CG162" s="461">
        <f>VLOOKUP($A162,$DA:$EN,18,0)</f>
        <v>1.0233286714818186</v>
      </c>
      <c r="CH162" s="177">
        <f>CH152*CG162</f>
        <v>3641309234.987772</v>
      </c>
      <c r="CI162" s="178">
        <v>1</v>
      </c>
      <c r="CJ162" s="481">
        <f>CK162/CH162</f>
        <v>2.4003102329355659E-2</v>
      </c>
      <c r="CK162" s="485">
        <f>CK152*CG162</f>
        <v>87402718.18023926</v>
      </c>
      <c r="CL162" s="461">
        <f>VLOOKUP($A162,$DA:$EN,19,0)</f>
        <v>1.0306944281484853</v>
      </c>
      <c r="CM162" s="177">
        <f>CM152*CL162</f>
        <v>4067551138.6961737</v>
      </c>
      <c r="CN162" s="178">
        <v>1</v>
      </c>
      <c r="CO162" s="481">
        <f>CP162/CM162</f>
        <v>2.4003102329355649E-2</v>
      </c>
      <c r="CP162" s="485">
        <f>CP152*CL162</f>
        <v>97633846.212011352</v>
      </c>
    </row>
    <row r="163" spans="1:94" ht="49.35" customHeight="1" outlineLevel="1" x14ac:dyDescent="0.25">
      <c r="A163" s="174">
        <f>A162</f>
        <v>2038</v>
      </c>
      <c r="B163" s="175">
        <f t="shared" si="52"/>
        <v>0</v>
      </c>
      <c r="C163" s="175">
        <f t="shared" si="52"/>
        <v>0</v>
      </c>
      <c r="D163" s="176" t="str">
        <f t="shared" si="50"/>
        <v>Valsts sociālās apdrošināšanas speciālais  budžets</v>
      </c>
      <c r="E163" s="461">
        <f>VLOOKUP($A163,$DA:$EN,20,0)</f>
        <v>1.0200113159487314</v>
      </c>
      <c r="F163" s="177">
        <f>F153*E163</f>
        <v>6682636243.4034853</v>
      </c>
      <c r="G163" s="178">
        <v>1</v>
      </c>
      <c r="H163" s="481">
        <v>0</v>
      </c>
      <c r="I163" s="485">
        <f>E163*F163*G163*H163</f>
        <v>0</v>
      </c>
      <c r="J163" s="461">
        <f>VLOOKUP($A163,$DA:$EN,21,0)</f>
        <v>1.0340293663452145</v>
      </c>
      <c r="K163" s="177">
        <f>K153*J163</f>
        <v>8247521166.4240265</v>
      </c>
      <c r="L163" s="178">
        <v>1</v>
      </c>
      <c r="M163" s="481">
        <v>0</v>
      </c>
      <c r="N163" s="485">
        <f>J163*K163*L163*M163</f>
        <v>0</v>
      </c>
      <c r="O163" s="461">
        <f>VLOOKUP($A163,$DA:$EN,22,0)</f>
        <v>1.0480474167416978</v>
      </c>
      <c r="P163" s="177">
        <f>P153*O163</f>
        <v>10146765439.637892</v>
      </c>
      <c r="Q163" s="178">
        <v>1</v>
      </c>
      <c r="R163" s="481">
        <v>0</v>
      </c>
      <c r="S163" s="485">
        <f>O163*P163*Q163*R163</f>
        <v>0</v>
      </c>
      <c r="T163" s="461">
        <f>VLOOKUP($A163,$DA:$EN,20,0)</f>
        <v>1.0200113159487314</v>
      </c>
      <c r="U163" s="177">
        <f>U153*T163</f>
        <v>6682636243.4034853</v>
      </c>
      <c r="V163" s="178">
        <v>1</v>
      </c>
      <c r="W163" s="481">
        <v>0</v>
      </c>
      <c r="X163" s="485">
        <f>T163*U163*V163*W163</f>
        <v>0</v>
      </c>
      <c r="Y163" s="461">
        <f>VLOOKUP($A163,$DA:$EN,21,0)</f>
        <v>1.0340293663452145</v>
      </c>
      <c r="Z163" s="177">
        <f>Z153*Y163</f>
        <v>8247521166.4240265</v>
      </c>
      <c r="AA163" s="178">
        <v>1</v>
      </c>
      <c r="AB163" s="481">
        <v>0</v>
      </c>
      <c r="AC163" s="485">
        <f>Y163*Z163*AA163*AB163</f>
        <v>0</v>
      </c>
      <c r="AD163" s="461">
        <f>VLOOKUP($A163,$DA:$EN,22,0)</f>
        <v>1.0480474167416978</v>
      </c>
      <c r="AE163" s="177">
        <f>AE153*AD163</f>
        <v>10146765439.637892</v>
      </c>
      <c r="AF163" s="178">
        <v>1</v>
      </c>
      <c r="AG163" s="481">
        <v>0</v>
      </c>
      <c r="AH163" s="485">
        <f>AD163*AE163*AF163*AG163</f>
        <v>0</v>
      </c>
      <c r="AI163" s="461">
        <f>VLOOKUP($A163,$DA:$EN,20,0)</f>
        <v>1.0200113159487314</v>
      </c>
      <c r="AJ163" s="177">
        <f>AJ153*AI163</f>
        <v>6682636243.4034853</v>
      </c>
      <c r="AK163" s="178">
        <v>1</v>
      </c>
      <c r="AL163" s="481">
        <v>0</v>
      </c>
      <c r="AM163" s="485">
        <f>AI163*AJ163*AK163*AL163</f>
        <v>0</v>
      </c>
      <c r="AN163" s="506">
        <f>VLOOKUP($A163,$DA:$EN,21,0)</f>
        <v>1.0340293663452145</v>
      </c>
      <c r="AO163" s="177">
        <f>AO153*AN163</f>
        <v>8247521166.4240265</v>
      </c>
      <c r="AP163" s="178">
        <v>1</v>
      </c>
      <c r="AQ163" s="481">
        <v>0</v>
      </c>
      <c r="AR163" s="485">
        <f>AN163*AO163*AP163*AQ163</f>
        <v>0</v>
      </c>
      <c r="AS163" s="461">
        <f>VLOOKUP($A163,$DA:$EN,22,0)</f>
        <v>1.0480474167416978</v>
      </c>
      <c r="AT163" s="177">
        <f>AT153*AS163</f>
        <v>10146765439.637892</v>
      </c>
      <c r="AU163" s="178">
        <v>1</v>
      </c>
      <c r="AV163" s="481">
        <v>0</v>
      </c>
      <c r="AW163" s="485">
        <f>AS163*AT163*AU163*AV163</f>
        <v>0</v>
      </c>
      <c r="AX163" s="461">
        <f>VLOOKUP($A163,$DA:$EN,20,0)</f>
        <v>1.0200113159487314</v>
      </c>
      <c r="AY163" s="177">
        <f>AY153*AX163</f>
        <v>6682636243.4034853</v>
      </c>
      <c r="AZ163" s="178">
        <v>1</v>
      </c>
      <c r="BA163" s="488">
        <v>5.0000000000000001E-3</v>
      </c>
      <c r="BB163" s="491">
        <f>AX163*AY163*AZ163*BA163</f>
        <v>34081822.943203375</v>
      </c>
      <c r="BC163" s="493">
        <f>VLOOKUP($A163,$DA:$EN,21,0)</f>
        <v>1.0340293663452145</v>
      </c>
      <c r="BD163" s="177">
        <f>BD153*BC163</f>
        <v>8247521166.4240265</v>
      </c>
      <c r="BE163" s="178">
        <v>1</v>
      </c>
      <c r="BF163" s="488">
        <v>5.0000000000000001E-3</v>
      </c>
      <c r="BG163" s="491">
        <f>BC163*BD163*BE163*BF163</f>
        <v>42640895.428180903</v>
      </c>
      <c r="BH163" s="461">
        <f>VLOOKUP($A163,$DA:$EN,22,0)</f>
        <v>1.0480474167416978</v>
      </c>
      <c r="BI163" s="177">
        <f>BI153*BH163</f>
        <v>10146765439.637892</v>
      </c>
      <c r="BJ163" s="178">
        <v>1</v>
      </c>
      <c r="BK163" s="488">
        <v>5.0000000000000001E-3</v>
      </c>
      <c r="BL163" s="491">
        <f>BH163*BI163*BJ163*BK163</f>
        <v>53171456.536482155</v>
      </c>
      <c r="BM163" s="461">
        <f>VLOOKUP($A163,$DA:$EN,20,0)</f>
        <v>1.0200113159487314</v>
      </c>
      <c r="BN163" s="177">
        <f>BN153*BM163</f>
        <v>6682636243.4034853</v>
      </c>
      <c r="BO163" s="178">
        <v>1</v>
      </c>
      <c r="BP163" s="488">
        <f>BQ163/BN163</f>
        <v>2.3849438775812776E-2</v>
      </c>
      <c r="BQ163" s="491">
        <f>BQ160-BQ161-BQ162-BQ164-BQ165-BQ166-BQ167</f>
        <v>159377123.9480789</v>
      </c>
      <c r="BR163" s="461">
        <f>VLOOKUP($A163,$DA:$EN,21,0)</f>
        <v>1.0340293663452145</v>
      </c>
      <c r="BS163" s="177">
        <f>BS153*BR163</f>
        <v>8247521166.4240265</v>
      </c>
      <c r="BT163" s="178">
        <v>1</v>
      </c>
      <c r="BU163" s="488">
        <f>BV163/BS163</f>
        <v>1.8011469327480753E-2</v>
      </c>
      <c r="BV163" s="491">
        <f>BV160-BV161-BV162-BV164-BV165-BV166-BV167</f>
        <v>148549974.51679462</v>
      </c>
      <c r="BW163" s="461">
        <f>VLOOKUP($A163,$DA:$EN,22,0)</f>
        <v>1.0480474167416978</v>
      </c>
      <c r="BX163" s="177">
        <f>BX153*BW163</f>
        <v>10146765439.637892</v>
      </c>
      <c r="BY163" s="178">
        <v>1</v>
      </c>
      <c r="BZ163" s="488">
        <f>CA163/BX163</f>
        <v>1.3339897536474575E-2</v>
      </c>
      <c r="CA163" s="491">
        <f>CA160-CA161-CA162-CA164-CA165-CA166-CA167</f>
        <v>135356811.29141086</v>
      </c>
      <c r="CB163" s="461">
        <f>VLOOKUP($A163,$DA:$EN,20,0)</f>
        <v>1.0200113159487314</v>
      </c>
      <c r="CC163" s="177">
        <f>CC153*CB163</f>
        <v>6682636243.4034853</v>
      </c>
      <c r="CD163" s="178">
        <v>1</v>
      </c>
      <c r="CE163" s="481">
        <v>0</v>
      </c>
      <c r="CF163" s="485">
        <f>CB163*CC163*CD163*CE163</f>
        <v>0</v>
      </c>
      <c r="CG163" s="461">
        <f>VLOOKUP($A163,$DA:$EN,21,0)</f>
        <v>1.0340293663452145</v>
      </c>
      <c r="CH163" s="177">
        <f>CH153*CG163</f>
        <v>8247521166.4240265</v>
      </c>
      <c r="CI163" s="178">
        <v>1</v>
      </c>
      <c r="CJ163" s="481">
        <v>0</v>
      </c>
      <c r="CK163" s="485">
        <f>CG163*CH163*CI163*CJ163</f>
        <v>0</v>
      </c>
      <c r="CL163" s="461">
        <f>VLOOKUP($A163,$DA:$EN,22,0)</f>
        <v>1.0480474167416978</v>
      </c>
      <c r="CM163" s="177">
        <f>CM153*CL163</f>
        <v>10146765439.637892</v>
      </c>
      <c r="CN163" s="178">
        <v>1</v>
      </c>
      <c r="CO163" s="481">
        <v>0</v>
      </c>
      <c r="CP163" s="485">
        <f>CL163*CM163*CN163*CO163</f>
        <v>0</v>
      </c>
    </row>
    <row r="164" spans="1:94" outlineLevel="1" x14ac:dyDescent="0.25">
      <c r="A164" s="174">
        <f>A163</f>
        <v>2038</v>
      </c>
      <c r="B164" s="175" t="str">
        <f t="shared" si="52"/>
        <v>Versija, lai "iedarbinātu"  potenciālo obligāto apdrošināšanu</v>
      </c>
      <c r="C164" s="175" t="str">
        <f t="shared" si="52"/>
        <v>Obligātās iemaksa (ieturējums no darba algas)</v>
      </c>
      <c r="D164" s="176" t="str">
        <f t="shared" si="50"/>
        <v>ISA obligātā apdrošināšana</v>
      </c>
      <c r="E164" s="461">
        <f>VLOOKUP($A164,$DA:$EN,7,0)</f>
        <v>1.0306979131060614</v>
      </c>
      <c r="F164" s="188">
        <f>VLOOKUP($A164,$DA:$EN,6,0)</f>
        <v>2230</v>
      </c>
      <c r="G164" s="189">
        <f>VLOOKUP($A164,$DA:$EN,24,0)</f>
        <v>732084</v>
      </c>
      <c r="H164" s="489">
        <v>0</v>
      </c>
      <c r="I164" s="485">
        <f>H164*G164*F164*12</f>
        <v>0</v>
      </c>
      <c r="J164" s="461">
        <f>VLOOKUP($A164,$DA:$EN,10,0)</f>
        <v>1.044862829772728</v>
      </c>
      <c r="K164" s="188">
        <f>VLOOKUP($A164,$DA:$EN,9,0)</f>
        <v>2751</v>
      </c>
      <c r="L164" s="189">
        <f>VLOOKUP($A164,$DA:$EN,24,0)</f>
        <v>732084</v>
      </c>
      <c r="M164" s="489">
        <v>0</v>
      </c>
      <c r="N164" s="485">
        <f>M164*L164*K164*12</f>
        <v>0</v>
      </c>
      <c r="O164" s="461">
        <f>VLOOKUP($A164,$DA:$EN,13,0)</f>
        <v>1.0590277464393947</v>
      </c>
      <c r="P164" s="188">
        <f>VLOOKUP($A164,$DA:$EN,12,0)</f>
        <v>3387</v>
      </c>
      <c r="Q164" s="189">
        <f>VLOOKUP($A164,$DA:$EN,24,0)</f>
        <v>732084</v>
      </c>
      <c r="R164" s="489">
        <v>0</v>
      </c>
      <c r="S164" s="485">
        <f>R164*Q164*P164*12</f>
        <v>0</v>
      </c>
      <c r="T164" s="461">
        <f>VLOOKUP($A164,$DA:$EN,7,0)</f>
        <v>1.0306979131060614</v>
      </c>
      <c r="U164" s="188">
        <f>VLOOKUP($A164,$DA:$EN,6,0)</f>
        <v>2230</v>
      </c>
      <c r="V164" s="189">
        <f>VLOOKUP($A164,$DA:$EN,24,0)</f>
        <v>732084</v>
      </c>
      <c r="W164" s="496">
        <f>X164/(V164*U164*12)</f>
        <v>6.5280958825486611E-3</v>
      </c>
      <c r="X164" s="486">
        <f>X160-X161-X162-X163-X165-X166-X167</f>
        <v>127889105.25309423</v>
      </c>
      <c r="Y164" s="461">
        <f>VLOOKUP($A164,$DA:$EN,10,0)</f>
        <v>1.044862829772728</v>
      </c>
      <c r="Z164" s="188">
        <f>VLOOKUP($A164,$DA:$EN,9,0)</f>
        <v>2751</v>
      </c>
      <c r="AA164" s="189">
        <f>VLOOKUP($A164,$DA:$EN,24,0)</f>
        <v>732084</v>
      </c>
      <c r="AB164" s="496">
        <f>AC164/(AA164*Z164*12)</f>
        <v>3.9477576044471222E-3</v>
      </c>
      <c r="AC164" s="486">
        <f>AC160-AC161-AC162-AC163-AC165-AC166-AC167</f>
        <v>95407656.959241331</v>
      </c>
      <c r="AD164" s="461">
        <f>VLOOKUP($A164,$DA:$EN,13,0)</f>
        <v>1.0590277464393947</v>
      </c>
      <c r="AE164" s="188">
        <f>VLOOKUP($A164,$DA:$EN,12,0)</f>
        <v>3387</v>
      </c>
      <c r="AF164" s="189">
        <f>VLOOKUP($A164,$DA:$EN,24,0)</f>
        <v>732084</v>
      </c>
      <c r="AG164" s="496">
        <f>AH164/(AF164*AE164*12)</f>
        <v>1.8762729315930152E-3</v>
      </c>
      <c r="AH164" s="486">
        <f>AH160-AH161-AH162-AH163-AH165-AH166-AH167</f>
        <v>55828167.283090547</v>
      </c>
      <c r="AI164" s="461">
        <f>VLOOKUP($A164,$DA:$EN,7,0)</f>
        <v>1.0306979131060614</v>
      </c>
      <c r="AJ164" s="188">
        <f>VLOOKUP($A164,$DA:$EN,6,0)</f>
        <v>2230</v>
      </c>
      <c r="AK164" s="189">
        <f>VLOOKUP($A164,$DA:$EN,24,0)</f>
        <v>732084</v>
      </c>
      <c r="AL164" s="496">
        <f>AM164/(AK164*AJ164*12)</f>
        <v>2.4406202808883799E-2</v>
      </c>
      <c r="AM164" s="486">
        <f>AM160-AM161-AM162-AM163-AM165-AM166-AM167</f>
        <v>478131371.84423661</v>
      </c>
      <c r="AN164" s="506">
        <f>VLOOKUP($A164,$DA:$EN,10,0)</f>
        <v>1.044862829772728</v>
      </c>
      <c r="AO164" s="188">
        <f>VLOOKUP($A164,$DA:$EN,9,0)</f>
        <v>2751</v>
      </c>
      <c r="AP164" s="189">
        <f>VLOOKUP($A164,$DA:$EN,24,0)</f>
        <v>732084</v>
      </c>
      <c r="AQ164" s="496">
        <f>AR164/(AP164*AO164*12)</f>
        <v>1.8440007130338568E-2</v>
      </c>
      <c r="AR164" s="486">
        <f>AR160-AR161-AR162-AR163-AR165-AR166-AR167</f>
        <v>445649923.55038381</v>
      </c>
      <c r="AS164" s="461">
        <f>VLOOKUP($A164,$DA:$EN,13,0)</f>
        <v>1.0590277464393947</v>
      </c>
      <c r="AT164" s="188">
        <f>VLOOKUP($A164,$DA:$EN,12,0)</f>
        <v>3387</v>
      </c>
      <c r="AU164" s="189">
        <f>VLOOKUP($A164,$DA:$EN,24,0)</f>
        <v>732084</v>
      </c>
      <c r="AV164" s="496">
        <f>AW164/(AU164*AT164*12)</f>
        <v>1.3647214309132833E-2</v>
      </c>
      <c r="AW164" s="486">
        <f>AW160-AW161-AW162-AW163-AW165-AW166-AW167</f>
        <v>406070433.87423301</v>
      </c>
      <c r="AX164" s="461">
        <f>VLOOKUP($A164,$DA:$EN,7,0)</f>
        <v>1.0306979131060614</v>
      </c>
      <c r="AY164" s="188">
        <f>VLOOKUP($A164,$DA:$EN,6,0)</f>
        <v>2230</v>
      </c>
      <c r="AZ164" s="189">
        <f>VLOOKUP($A164,$DA:$EN,24,0)</f>
        <v>732084</v>
      </c>
      <c r="BA164" s="489">
        <v>0</v>
      </c>
      <c r="BB164" s="485">
        <f>BA164*AZ164*AY164*12</f>
        <v>0</v>
      </c>
      <c r="BC164" s="493">
        <f>VLOOKUP($A164,$DA:$EN,10,0)</f>
        <v>1.044862829772728</v>
      </c>
      <c r="BD164" s="188">
        <f>VLOOKUP($A164,$DA:$EN,9,0)</f>
        <v>2751</v>
      </c>
      <c r="BE164" s="189">
        <f>VLOOKUP($A164,$DA:$EN,24,0)</f>
        <v>732084</v>
      </c>
      <c r="BF164" s="489">
        <v>0</v>
      </c>
      <c r="BG164" s="485">
        <f>BF164*BE164*BD164*12</f>
        <v>0</v>
      </c>
      <c r="BH164" s="461">
        <f>VLOOKUP($A164,$DA:$EN,13,0)</f>
        <v>1.0590277464393947</v>
      </c>
      <c r="BI164" s="188">
        <f>VLOOKUP($A164,$DA:$EN,12,0)</f>
        <v>3387</v>
      </c>
      <c r="BJ164" s="189">
        <f>VLOOKUP($A164,$DA:$EN,24,0)</f>
        <v>732084</v>
      </c>
      <c r="BK164" s="489">
        <v>0</v>
      </c>
      <c r="BL164" s="485">
        <f>BK164*BJ164*BI164*12</f>
        <v>0</v>
      </c>
      <c r="BM164" s="461">
        <f>VLOOKUP($A164,$DA:$EN,7,0)</f>
        <v>1.0306979131060614</v>
      </c>
      <c r="BN164" s="188">
        <f>VLOOKUP($A164,$DA:$EN,6,0)</f>
        <v>2230</v>
      </c>
      <c r="BO164" s="189">
        <f>VLOOKUP($A164,$DA:$EN,24,0)</f>
        <v>732084</v>
      </c>
      <c r="BP164" s="489">
        <v>0</v>
      </c>
      <c r="BQ164" s="485">
        <f>BP164*BO164*BN164*12</f>
        <v>0</v>
      </c>
      <c r="BR164" s="461">
        <f>VLOOKUP($A164,$DA:$EN,10,0)</f>
        <v>1.044862829772728</v>
      </c>
      <c r="BS164" s="188">
        <f>VLOOKUP($A164,$DA:$EN,9,0)</f>
        <v>2751</v>
      </c>
      <c r="BT164" s="189">
        <f>VLOOKUP($A164,$DA:$EN,24,0)</f>
        <v>732084</v>
      </c>
      <c r="BU164" s="489">
        <v>0</v>
      </c>
      <c r="BV164" s="485">
        <f>BU164*BT164*BS164*12</f>
        <v>0</v>
      </c>
      <c r="BW164" s="461">
        <f>VLOOKUP($A164,$DA:$EN,13,0)</f>
        <v>1.0590277464393947</v>
      </c>
      <c r="BX164" s="188">
        <f>VLOOKUP($A164,$DA:$EN,12,0)</f>
        <v>3387</v>
      </c>
      <c r="BY164" s="189">
        <f>VLOOKUP($A164,$DA:$EN,24,0)</f>
        <v>732084</v>
      </c>
      <c r="BZ164" s="489">
        <v>0</v>
      </c>
      <c r="CA164" s="485">
        <f>BZ164*BY164*BX164*12</f>
        <v>0</v>
      </c>
      <c r="CB164" s="461">
        <f>VLOOKUP($A164,$DA:$EN,7,0)</f>
        <v>1.0306979131060614</v>
      </c>
      <c r="CC164" s="188">
        <f>VLOOKUP($A164,$DA:$EN,6,0)</f>
        <v>2230</v>
      </c>
      <c r="CD164" s="189">
        <f>VLOOKUP($A164,$DA:$EN,24,0)</f>
        <v>732084</v>
      </c>
      <c r="CE164" s="482">
        <f>(CF164+CF167)/(CD164*CC164*12)</f>
        <v>1.5979516228894337E-2</v>
      </c>
      <c r="CF164" s="486">
        <f>CF160-CF161-CF162-CF163-CF165-CF166-CF167</f>
        <v>308080816.83482206</v>
      </c>
      <c r="CG164" s="461">
        <f>VLOOKUP($A164,$DA:$EN,10,0)</f>
        <v>1.044862829772728</v>
      </c>
      <c r="CH164" s="188">
        <f>VLOOKUP($A164,$DA:$EN,9,0)</f>
        <v>2751</v>
      </c>
      <c r="CI164" s="189">
        <f>VLOOKUP($A164,$DA:$EN,24,0)</f>
        <v>732084</v>
      </c>
      <c r="CJ164" s="482">
        <f>(CK164+CK167)/(CI164*CH164*12)</f>
        <v>1.077852609098102E-2</v>
      </c>
      <c r="CK164" s="486">
        <f>CK160-CK161-CK162-CK163-CK165-CK166-CK167</f>
        <v>255523663.86828575</v>
      </c>
      <c r="CL164" s="461">
        <f>VLOOKUP($A164,$DA:$EN,13,0)</f>
        <v>1.0590277464393947</v>
      </c>
      <c r="CM164" s="188">
        <f>VLOOKUP($A164,$DA:$EN,12,0)</f>
        <v>3387</v>
      </c>
      <c r="CN164" s="189">
        <f>VLOOKUP($A164,$DA:$EN,24,0)</f>
        <v>732084</v>
      </c>
      <c r="CO164" s="482">
        <f>(CP164+CP167)/(CN164*CM164*12)</f>
        <v>6.6764130819861496E-3</v>
      </c>
      <c r="CP164" s="486">
        <f>CP160-CP161-CP162-CP163-CP165-CP166-CP167</f>
        <v>193688503.59619153</v>
      </c>
    </row>
    <row r="165" spans="1:94" ht="31.5" outlineLevel="1" x14ac:dyDescent="0.25">
      <c r="A165" s="174">
        <f>A169</f>
        <v>2038</v>
      </c>
      <c r="B165" s="175" t="str">
        <f t="shared" si="52"/>
        <v>Pensijas daļa pakalpojuma finansēšanai - par aprūpi mājās</v>
      </c>
      <c r="C165" s="175" t="str">
        <f t="shared" si="52"/>
        <v>85% no piešķirtās vecuma pensijas apmēra</v>
      </c>
      <c r="D165" s="176" t="str">
        <f t="shared" si="50"/>
        <v>Klienta maksājums par ISA pakalpojumiem dzīves vietā</v>
      </c>
      <c r="E165" s="461">
        <f>VLOOKUP($A165,$DA:$EN,7,0)</f>
        <v>1.0306979131060614</v>
      </c>
      <c r="F165" s="195">
        <f>F155*E165</f>
        <v>356.18553649883592</v>
      </c>
      <c r="G165" s="189">
        <f>VLOOKUP($A165,$DA:$EN,31,0)</f>
        <v>16066.399999999998</v>
      </c>
      <c r="H165" s="483">
        <v>0.85</v>
      </c>
      <c r="I165" s="485">
        <f>F165*G165*12</f>
        <v>68671431.64325875</v>
      </c>
      <c r="J165" s="461">
        <f>VLOOKUP($A165,$DA:$EN,10,0)</f>
        <v>1.044862829772728</v>
      </c>
      <c r="K165" s="195">
        <f>K155*J165</f>
        <v>441.2697069735321</v>
      </c>
      <c r="L165" s="189">
        <f>VLOOKUP($A165,$DA:$EN,31,0)</f>
        <v>16066.399999999998</v>
      </c>
      <c r="M165" s="483">
        <v>0.85</v>
      </c>
      <c r="N165" s="485">
        <f>K165*L165*12</f>
        <v>85075387.441434652</v>
      </c>
      <c r="O165" s="461">
        <f>VLOOKUP($A165,$DA:$EN,13,0)</f>
        <v>1.0590277464393947</v>
      </c>
      <c r="P165" s="195">
        <f>P155*O165</f>
        <v>544.94698196574382</v>
      </c>
      <c r="Q165" s="189">
        <f>VLOOKUP($A165,$DA:$EN,31,0)</f>
        <v>16066.399999999998</v>
      </c>
      <c r="R165" s="483">
        <v>0.85</v>
      </c>
      <c r="S165" s="485">
        <f>P165*Q165*12</f>
        <v>105064034.29265311</v>
      </c>
      <c r="T165" s="461">
        <f>VLOOKUP($A165,$DA:$EN,7,0)</f>
        <v>1.0306979131060614</v>
      </c>
      <c r="U165" s="195">
        <f>U155*T165</f>
        <v>356.18553649883592</v>
      </c>
      <c r="V165" s="189">
        <f>VLOOKUP($A165,$DA:$EN,31,0)</f>
        <v>16066.399999999998</v>
      </c>
      <c r="W165" s="483">
        <v>0.85</v>
      </c>
      <c r="X165" s="485">
        <f>U165*V165*12</f>
        <v>68671431.64325875</v>
      </c>
      <c r="Y165" s="461">
        <f>VLOOKUP($A165,$DA:$EN,10,0)</f>
        <v>1.044862829772728</v>
      </c>
      <c r="Z165" s="195">
        <f>Z155*Y165</f>
        <v>441.2697069735321</v>
      </c>
      <c r="AA165" s="189">
        <f>VLOOKUP($A165,$DA:$EN,31,0)</f>
        <v>16066.399999999998</v>
      </c>
      <c r="AB165" s="483">
        <v>0.85</v>
      </c>
      <c r="AC165" s="485">
        <f>Z165*AA165*12</f>
        <v>85075387.441434652</v>
      </c>
      <c r="AD165" s="461">
        <f>VLOOKUP($A165,$DA:$EN,13,0)</f>
        <v>1.0590277464393947</v>
      </c>
      <c r="AE165" s="195">
        <f>AE155*AD165</f>
        <v>544.94698196574382</v>
      </c>
      <c r="AF165" s="189">
        <f>VLOOKUP($A165,$DA:$EN,31,0)</f>
        <v>16066.399999999998</v>
      </c>
      <c r="AG165" s="483">
        <v>0.85</v>
      </c>
      <c r="AH165" s="485">
        <f>AE165*AF165*12</f>
        <v>105064034.29265311</v>
      </c>
      <c r="AI165" s="461">
        <f>VLOOKUP($A165,$DA:$EN,7,0)</f>
        <v>1.0306979131060614</v>
      </c>
      <c r="AJ165" s="195">
        <f>AJ155*AI165</f>
        <v>356.18553649883592</v>
      </c>
      <c r="AK165" s="189">
        <f>VLOOKUP($A165,$DA:$EN,31,0)</f>
        <v>16066.399999999998</v>
      </c>
      <c r="AL165" s="483">
        <v>0.85</v>
      </c>
      <c r="AM165" s="485">
        <f>AJ165*AK165*12</f>
        <v>68671431.64325875</v>
      </c>
      <c r="AN165" s="506">
        <f>VLOOKUP($A165,$DA:$EN,10,0)</f>
        <v>1.044862829772728</v>
      </c>
      <c r="AO165" s="195">
        <f>AO155*AN165</f>
        <v>441.2697069735321</v>
      </c>
      <c r="AP165" s="189">
        <f>VLOOKUP($A165,$DA:$EN,31,0)</f>
        <v>16066.399999999998</v>
      </c>
      <c r="AQ165" s="483">
        <v>0.85</v>
      </c>
      <c r="AR165" s="485">
        <f>AO165*AP165*12</f>
        <v>85075387.441434652</v>
      </c>
      <c r="AS165" s="461">
        <f>VLOOKUP($A165,$DA:$EN,13,0)</f>
        <v>1.0590277464393947</v>
      </c>
      <c r="AT165" s="195">
        <f>AT155*AS165</f>
        <v>544.94698196574382</v>
      </c>
      <c r="AU165" s="189">
        <f>VLOOKUP($A165,$DA:$EN,31,0)</f>
        <v>16066.399999999998</v>
      </c>
      <c r="AV165" s="483">
        <v>0.85</v>
      </c>
      <c r="AW165" s="485">
        <f>AT165*AU165*12</f>
        <v>105064034.29265311</v>
      </c>
      <c r="AX165" s="461">
        <f>VLOOKUP($A165,$DA:$EN,7,0)</f>
        <v>1.0306979131060614</v>
      </c>
      <c r="AY165" s="195">
        <f>AY155*AX165</f>
        <v>356.18553649883592</v>
      </c>
      <c r="AZ165" s="189">
        <f>VLOOKUP($A165,$DA:$EN,31,0)</f>
        <v>16066.399999999998</v>
      </c>
      <c r="BA165" s="483">
        <v>0.85</v>
      </c>
      <c r="BB165" s="485">
        <f>AY165*AZ165*12</f>
        <v>68671431.64325875</v>
      </c>
      <c r="BC165" s="493">
        <f>VLOOKUP($A165,$DA:$EN,10,0)</f>
        <v>1.044862829772728</v>
      </c>
      <c r="BD165" s="195">
        <f>BD155*BC165</f>
        <v>441.2697069735321</v>
      </c>
      <c r="BE165" s="189">
        <f>VLOOKUP($A165,$DA:$EN,31,0)</f>
        <v>16066.399999999998</v>
      </c>
      <c r="BF165" s="483">
        <v>0.85</v>
      </c>
      <c r="BG165" s="485">
        <f>BD165*BE165*12</f>
        <v>85075387.441434652</v>
      </c>
      <c r="BH165" s="461">
        <f>VLOOKUP($A165,$DA:$EN,13,0)</f>
        <v>1.0590277464393947</v>
      </c>
      <c r="BI165" s="195">
        <f>BI155*BH165</f>
        <v>544.94698196574382</v>
      </c>
      <c r="BJ165" s="189">
        <f>VLOOKUP($A165,$DA:$EN,31,0)</f>
        <v>16066.399999999998</v>
      </c>
      <c r="BK165" s="483">
        <v>0.85</v>
      </c>
      <c r="BL165" s="485">
        <f>BI165*BJ165*12</f>
        <v>105064034.29265311</v>
      </c>
      <c r="BM165" s="461">
        <f>VLOOKUP($A165,$DA:$EN,7,0)</f>
        <v>1.0306979131060614</v>
      </c>
      <c r="BN165" s="195">
        <f>BN155*BM165</f>
        <v>356.18553649883592</v>
      </c>
      <c r="BO165" s="189">
        <f>VLOOKUP($A165,$DA:$EN,31,0)</f>
        <v>16066.399999999998</v>
      </c>
      <c r="BP165" s="483">
        <v>0.85</v>
      </c>
      <c r="BQ165" s="485">
        <f>BN165*BO165*12</f>
        <v>68671431.64325875</v>
      </c>
      <c r="BR165" s="461">
        <f>VLOOKUP($A165,$DA:$EN,10,0)</f>
        <v>1.044862829772728</v>
      </c>
      <c r="BS165" s="195">
        <f>BS155*BR165</f>
        <v>441.2697069735321</v>
      </c>
      <c r="BT165" s="189">
        <f>VLOOKUP($A165,$DA:$EN,31,0)</f>
        <v>16066.399999999998</v>
      </c>
      <c r="BU165" s="483">
        <v>0.85</v>
      </c>
      <c r="BV165" s="485">
        <f>BS165*BT165*12</f>
        <v>85075387.441434652</v>
      </c>
      <c r="BW165" s="461">
        <f>VLOOKUP($A165,$DA:$EN,13,0)</f>
        <v>1.0590277464393947</v>
      </c>
      <c r="BX165" s="195">
        <f>BX155*BW165</f>
        <v>544.94698196574382</v>
      </c>
      <c r="BY165" s="189">
        <f>VLOOKUP($A165,$DA:$EN,31,0)</f>
        <v>16066.399999999998</v>
      </c>
      <c r="BZ165" s="483">
        <v>0.85</v>
      </c>
      <c r="CA165" s="485">
        <f>BX165*BY165*12</f>
        <v>105064034.29265311</v>
      </c>
      <c r="CB165" s="461">
        <f>VLOOKUP($A165,$DA:$EN,7,0)</f>
        <v>1.0306979131060614</v>
      </c>
      <c r="CC165" s="195">
        <f>CC155*CB165</f>
        <v>356.18553649883592</v>
      </c>
      <c r="CD165" s="189">
        <f>VLOOKUP($A165,$DA:$EN,31,0)</f>
        <v>16066.399999999998</v>
      </c>
      <c r="CE165" s="483">
        <v>0.85</v>
      </c>
      <c r="CF165" s="485">
        <f>CC165*CD165*12</f>
        <v>68671431.64325875</v>
      </c>
      <c r="CG165" s="461">
        <f>VLOOKUP($A165,$DA:$EN,10,0)</f>
        <v>1.044862829772728</v>
      </c>
      <c r="CH165" s="195">
        <f>CH155*CG165</f>
        <v>441.2697069735321</v>
      </c>
      <c r="CI165" s="189">
        <f>VLOOKUP($A165,$DA:$EN,31,0)</f>
        <v>16066.399999999998</v>
      </c>
      <c r="CJ165" s="483">
        <v>0.85</v>
      </c>
      <c r="CK165" s="485">
        <f>CH165*CI165*12</f>
        <v>85075387.441434652</v>
      </c>
      <c r="CL165" s="461">
        <f>VLOOKUP($A165,$DA:$EN,13,0)</f>
        <v>1.0590277464393947</v>
      </c>
      <c r="CM165" s="195">
        <f>CM155*CL165</f>
        <v>544.94698196574382</v>
      </c>
      <c r="CN165" s="189">
        <f>VLOOKUP($A165,$DA:$EN,31,0)</f>
        <v>16066.399999999998</v>
      </c>
      <c r="CO165" s="483">
        <v>0.85</v>
      </c>
      <c r="CP165" s="485">
        <f>CM165*CN165*12</f>
        <v>105064034.29265311</v>
      </c>
    </row>
    <row r="166" spans="1:94" outlineLevel="1" x14ac:dyDescent="0.25">
      <c r="A166" s="174">
        <f>A165</f>
        <v>2038</v>
      </c>
      <c r="B166" s="175" t="str">
        <f t="shared" si="52"/>
        <v>Pensijas daļa pakalpojuma finansēšanai - par uzturēšanos SAC</v>
      </c>
      <c r="C166" s="175" t="str">
        <f t="shared" si="52"/>
        <v>85% no piešķirtās vecuma pensijas apmēra</v>
      </c>
      <c r="D166" s="176" t="str">
        <f t="shared" si="50"/>
        <v>Klienta maksājums par ISA pakalpojumiem SAC</v>
      </c>
      <c r="E166" s="461">
        <f>VLOOKUP($A166,$DA:$EN,7,0)</f>
        <v>1.0306979131060614</v>
      </c>
      <c r="F166" s="195">
        <f>F156*E166</f>
        <v>552.10562308967724</v>
      </c>
      <c r="G166" s="189">
        <f>VLOOKUP($A166,$DA:$EN,34,0)</f>
        <v>10158.800000000001</v>
      </c>
      <c r="H166" s="483">
        <v>0.85</v>
      </c>
      <c r="I166" s="485">
        <f>F166*G166*12</f>
        <v>67304767.24612096</v>
      </c>
      <c r="J166" s="461">
        <f>VLOOKUP($A166,$DA:$EN,10,0)</f>
        <v>1.044862829772728</v>
      </c>
      <c r="K166" s="195">
        <f>K156*J166</f>
        <v>683.99039701045683</v>
      </c>
      <c r="L166" s="189">
        <f>VLOOKUP($A166,$DA:$EN,34,0)</f>
        <v>10158.800000000001</v>
      </c>
      <c r="M166" s="483">
        <v>0.85</v>
      </c>
      <c r="N166" s="485">
        <f>K166*L166*12</f>
        <v>83382259.741797954</v>
      </c>
      <c r="O166" s="461">
        <f>VLOOKUP($A166,$DA:$EN,13,0)</f>
        <v>1.0590277464393947</v>
      </c>
      <c r="P166" s="195">
        <f>P156*O166</f>
        <v>844.69542471166437</v>
      </c>
      <c r="Q166" s="189">
        <f>VLOOKUP($A166,$DA:$EN,34,0)</f>
        <v>10158.800000000001</v>
      </c>
      <c r="R166" s="483">
        <v>0.85</v>
      </c>
      <c r="S166" s="485">
        <f>P166*Q166*12</f>
        <v>102973102.56673028</v>
      </c>
      <c r="T166" s="461">
        <f>VLOOKUP($A166,$DA:$EN,7,0)</f>
        <v>1.0306979131060614</v>
      </c>
      <c r="U166" s="195">
        <f>U156*T166</f>
        <v>552.10562308967724</v>
      </c>
      <c r="V166" s="189">
        <f>VLOOKUP($A166,$DA:$EN,34,0)</f>
        <v>10158.800000000001</v>
      </c>
      <c r="W166" s="483">
        <v>0.85</v>
      </c>
      <c r="X166" s="485">
        <f>U166*V166*12</f>
        <v>67304767.24612096</v>
      </c>
      <c r="Y166" s="461">
        <f>VLOOKUP($A166,$DA:$EN,10,0)</f>
        <v>1.044862829772728</v>
      </c>
      <c r="Z166" s="195">
        <f>Z156*Y166</f>
        <v>683.99039701045683</v>
      </c>
      <c r="AA166" s="189">
        <f>VLOOKUP($A166,$DA:$EN,34,0)</f>
        <v>10158.800000000001</v>
      </c>
      <c r="AB166" s="483">
        <v>0.85</v>
      </c>
      <c r="AC166" s="485">
        <f>Z166*AA166*12</f>
        <v>83382259.741797954</v>
      </c>
      <c r="AD166" s="461">
        <f>VLOOKUP($A166,$DA:$EN,13,0)</f>
        <v>1.0590277464393947</v>
      </c>
      <c r="AE166" s="195">
        <f>AE156*AD166</f>
        <v>844.69542471166437</v>
      </c>
      <c r="AF166" s="189">
        <f>VLOOKUP($A166,$DA:$EN,34,0)</f>
        <v>10158.800000000001</v>
      </c>
      <c r="AG166" s="483">
        <v>0.85</v>
      </c>
      <c r="AH166" s="485">
        <f>AE166*AF166*12</f>
        <v>102973102.56673028</v>
      </c>
      <c r="AI166" s="461">
        <f>VLOOKUP($A166,$DA:$EN,7,0)</f>
        <v>1.0306979131060614</v>
      </c>
      <c r="AJ166" s="195">
        <f>AJ156*AI166</f>
        <v>552.10562308967724</v>
      </c>
      <c r="AK166" s="189">
        <f>VLOOKUP($A166,$DA:$EN,34,0)</f>
        <v>10158.800000000001</v>
      </c>
      <c r="AL166" s="483">
        <v>0.85</v>
      </c>
      <c r="AM166" s="485">
        <f>AJ166*AK166*12</f>
        <v>67304767.24612096</v>
      </c>
      <c r="AN166" s="506">
        <f>VLOOKUP($A166,$DA:$EN,10,0)</f>
        <v>1.044862829772728</v>
      </c>
      <c r="AO166" s="195">
        <f>AO156*AN166</f>
        <v>683.99039701045683</v>
      </c>
      <c r="AP166" s="189">
        <f>VLOOKUP($A166,$DA:$EN,34,0)</f>
        <v>10158.800000000001</v>
      </c>
      <c r="AQ166" s="483">
        <v>0.85</v>
      </c>
      <c r="AR166" s="485">
        <f>AO166*AP166*12</f>
        <v>83382259.741797954</v>
      </c>
      <c r="AS166" s="461">
        <f>VLOOKUP($A166,$DA:$EN,13,0)</f>
        <v>1.0590277464393947</v>
      </c>
      <c r="AT166" s="195">
        <f>AT156*AS166</f>
        <v>844.69542471166437</v>
      </c>
      <c r="AU166" s="189">
        <f>VLOOKUP($A166,$DA:$EN,34,0)</f>
        <v>10158.800000000001</v>
      </c>
      <c r="AV166" s="483">
        <v>0.85</v>
      </c>
      <c r="AW166" s="485">
        <f>AT166*AU166*12</f>
        <v>102973102.56673028</v>
      </c>
      <c r="AX166" s="461">
        <f>VLOOKUP($A166,$DA:$EN,7,0)</f>
        <v>1.0306979131060614</v>
      </c>
      <c r="AY166" s="195">
        <f>AY156*AX166</f>
        <v>552.10562308967724</v>
      </c>
      <c r="AZ166" s="189">
        <f>VLOOKUP($A166,$DA:$EN,34,0)</f>
        <v>10158.800000000001</v>
      </c>
      <c r="BA166" s="483">
        <v>0.85</v>
      </c>
      <c r="BB166" s="485">
        <f>AY166*AZ166*12</f>
        <v>67304767.24612096</v>
      </c>
      <c r="BC166" s="493">
        <f>VLOOKUP($A166,$DA:$EN,10,0)</f>
        <v>1.044862829772728</v>
      </c>
      <c r="BD166" s="195">
        <f>BD156*BC166</f>
        <v>683.99039701045683</v>
      </c>
      <c r="BE166" s="189">
        <f>VLOOKUP($A166,$DA:$EN,34,0)</f>
        <v>10158.800000000001</v>
      </c>
      <c r="BF166" s="483">
        <v>0.85</v>
      </c>
      <c r="BG166" s="485">
        <f>BD166*BE166*12</f>
        <v>83382259.741797954</v>
      </c>
      <c r="BH166" s="461">
        <f>VLOOKUP($A166,$DA:$EN,13,0)</f>
        <v>1.0590277464393947</v>
      </c>
      <c r="BI166" s="195">
        <f>BI156*BH166</f>
        <v>844.69542471166437</v>
      </c>
      <c r="BJ166" s="189">
        <f>VLOOKUP($A166,$DA:$EN,34,0)</f>
        <v>10158.800000000001</v>
      </c>
      <c r="BK166" s="483">
        <v>0.85</v>
      </c>
      <c r="BL166" s="485">
        <f>BI166*BJ166*12</f>
        <v>102973102.56673028</v>
      </c>
      <c r="BM166" s="461">
        <f>VLOOKUP($A166,$DA:$EN,7,0)</f>
        <v>1.0306979131060614</v>
      </c>
      <c r="BN166" s="195">
        <f>BN156*BM166</f>
        <v>552.10562308967724</v>
      </c>
      <c r="BO166" s="189">
        <f>VLOOKUP($A166,$DA:$EN,34,0)</f>
        <v>10158.800000000001</v>
      </c>
      <c r="BP166" s="483">
        <v>0.85</v>
      </c>
      <c r="BQ166" s="485">
        <f>BN166*BO166*12</f>
        <v>67304767.24612096</v>
      </c>
      <c r="BR166" s="461">
        <f>VLOOKUP($A166,$DA:$EN,10,0)</f>
        <v>1.044862829772728</v>
      </c>
      <c r="BS166" s="195">
        <f>BS156*BR166</f>
        <v>683.99039701045683</v>
      </c>
      <c r="BT166" s="189">
        <f>VLOOKUP($A166,$DA:$EN,34,0)</f>
        <v>10158.800000000001</v>
      </c>
      <c r="BU166" s="483">
        <v>0.85</v>
      </c>
      <c r="BV166" s="485">
        <f>BS166*BT166*12</f>
        <v>83382259.741797954</v>
      </c>
      <c r="BW166" s="461">
        <f>VLOOKUP($A166,$DA:$EN,13,0)</f>
        <v>1.0590277464393947</v>
      </c>
      <c r="BX166" s="195">
        <f>BX156*BW166</f>
        <v>844.69542471166437</v>
      </c>
      <c r="BY166" s="189">
        <f>VLOOKUP($A166,$DA:$EN,34,0)</f>
        <v>10158.800000000001</v>
      </c>
      <c r="BZ166" s="483">
        <v>0.85</v>
      </c>
      <c r="CA166" s="485">
        <f>BX166*BY166*12</f>
        <v>102973102.56673028</v>
      </c>
      <c r="CB166" s="461">
        <f>VLOOKUP($A166,$DA:$EN,7,0)</f>
        <v>1.0306979131060614</v>
      </c>
      <c r="CC166" s="195">
        <f>CC156*CB166</f>
        <v>552.10562308967724</v>
      </c>
      <c r="CD166" s="189">
        <f>VLOOKUP($A166,$DA:$EN,34,0)</f>
        <v>10158.800000000001</v>
      </c>
      <c r="CE166" s="483">
        <v>0.85</v>
      </c>
      <c r="CF166" s="485">
        <f>CC166*CD166*12</f>
        <v>67304767.24612096</v>
      </c>
      <c r="CG166" s="461">
        <f>VLOOKUP($A166,$DA:$EN,10,0)</f>
        <v>1.044862829772728</v>
      </c>
      <c r="CH166" s="195">
        <f>CH156*CG166</f>
        <v>683.99039701045683</v>
      </c>
      <c r="CI166" s="189">
        <f>VLOOKUP($A166,$DA:$EN,34,0)</f>
        <v>10158.800000000001</v>
      </c>
      <c r="CJ166" s="483">
        <v>0.85</v>
      </c>
      <c r="CK166" s="485">
        <f>CH166*CI166*12</f>
        <v>83382259.741797954</v>
      </c>
      <c r="CL166" s="461">
        <f>VLOOKUP($A166,$DA:$EN,13,0)</f>
        <v>1.0590277464393947</v>
      </c>
      <c r="CM166" s="195">
        <f>CM156*CL166</f>
        <v>844.69542471166437</v>
      </c>
      <c r="CN166" s="189">
        <f>VLOOKUP($A166,$DA:$EN,34,0)</f>
        <v>10158.800000000001</v>
      </c>
      <c r="CO166" s="483">
        <v>0.85</v>
      </c>
      <c r="CP166" s="485">
        <f>CM166*CN166*12</f>
        <v>102973102.56673028</v>
      </c>
    </row>
    <row r="167" spans="1:94" ht="32.25" outlineLevel="1" thickBot="1" x14ac:dyDescent="0.3">
      <c r="A167" s="174">
        <f>A166</f>
        <v>2038</v>
      </c>
      <c r="B167" s="197" t="str">
        <f t="shared" si="52"/>
        <v>SAC klientiem paredzētā valsts veselības budžeta daļa - 1.59 % no visām SAC gultu dienām.</v>
      </c>
      <c r="C167" s="198" t="str">
        <f t="shared" si="52"/>
        <v>No VM stacionārās palīdzības budžeta</v>
      </c>
      <c r="D167" s="199" t="str">
        <f t="shared" si="50"/>
        <v>Ilgtermiņa veselības aprūpes komponente</v>
      </c>
      <c r="E167" s="462">
        <f>VLOOKUP($A167,$DA:$EN,14,0)</f>
        <v>1.0159629148151519</v>
      </c>
      <c r="F167" s="200">
        <f>VLOOKUP($A167,$DA:$EN,37,0)</f>
        <v>962.50308969354876</v>
      </c>
      <c r="G167" s="201">
        <f>G166/5</f>
        <v>2031.7600000000002</v>
      </c>
      <c r="H167" s="202">
        <v>0</v>
      </c>
      <c r="I167" s="492">
        <f>E167*F167*G167*365*H167</f>
        <v>0</v>
      </c>
      <c r="J167" s="462">
        <f>VLOOKUP($A167,$DA:$EN,15,0)</f>
        <v>1.0233286714818186</v>
      </c>
      <c r="K167" s="200">
        <f>VLOOKUP($A167,$DA:$EN,37,0)</f>
        <v>962.50308969354876</v>
      </c>
      <c r="L167" s="201">
        <f>L166/5</f>
        <v>2031.7600000000002</v>
      </c>
      <c r="M167" s="202">
        <v>0</v>
      </c>
      <c r="N167" s="492">
        <f>J167*K167*L167*365*M167</f>
        <v>0</v>
      </c>
      <c r="O167" s="462">
        <f>VLOOKUP($A167,$DA:$EN,16,0)</f>
        <v>1.0306944281484853</v>
      </c>
      <c r="P167" s="200">
        <f>VLOOKUP($A167,$DA:$EN,37,0)</f>
        <v>962.50308969354876</v>
      </c>
      <c r="Q167" s="201">
        <f>Q166/5</f>
        <v>2031.7600000000002</v>
      </c>
      <c r="R167" s="202">
        <v>0</v>
      </c>
      <c r="S167" s="492">
        <f>O167*P167*Q167*365*R167</f>
        <v>0</v>
      </c>
      <c r="T167" s="462">
        <f>VLOOKUP($A167,$DA:$EN,14,0)</f>
        <v>1.0159629148151519</v>
      </c>
      <c r="U167" s="200">
        <f>VLOOKUP($A167,$DA:$EN,37,0)</f>
        <v>962.50308969354876</v>
      </c>
      <c r="V167" s="201">
        <f>V166/5</f>
        <v>2031.7600000000002</v>
      </c>
      <c r="W167" s="202">
        <v>0</v>
      </c>
      <c r="X167" s="492">
        <f>T167*U167*V167*365*W167</f>
        <v>0</v>
      </c>
      <c r="Y167" s="462">
        <f>VLOOKUP($A167,$DA:$EN,15,0)</f>
        <v>1.0233286714818186</v>
      </c>
      <c r="Z167" s="200">
        <f>VLOOKUP($A167,$DA:$EN,37,0)</f>
        <v>962.50308969354876</v>
      </c>
      <c r="AA167" s="201">
        <f>AA166/5</f>
        <v>2031.7600000000002</v>
      </c>
      <c r="AB167" s="202">
        <v>0</v>
      </c>
      <c r="AC167" s="492">
        <f>Y167*Z167*AA167*365*AB167</f>
        <v>0</v>
      </c>
      <c r="AD167" s="462">
        <f>VLOOKUP($A167,$DA:$EN,16,0)</f>
        <v>1.0306944281484853</v>
      </c>
      <c r="AE167" s="200">
        <f>VLOOKUP($A167,$DA:$EN,37,0)</f>
        <v>962.50308969354876</v>
      </c>
      <c r="AF167" s="201">
        <f>AF166/5</f>
        <v>2031.7600000000002</v>
      </c>
      <c r="AG167" s="202">
        <v>0</v>
      </c>
      <c r="AH167" s="492">
        <f>AD167*AE167*AF167*365*AG167</f>
        <v>0</v>
      </c>
      <c r="AI167" s="462">
        <f>VLOOKUP($A167,$DA:$EN,14,0)</f>
        <v>1.0159629148151519</v>
      </c>
      <c r="AJ167" s="200">
        <f>VLOOKUP($A167,$DA:$EN,37,0)</f>
        <v>962.50308969354876</v>
      </c>
      <c r="AK167" s="201">
        <f>AK166/5</f>
        <v>2031.7600000000002</v>
      </c>
      <c r="AL167" s="202">
        <v>0</v>
      </c>
      <c r="AM167" s="492">
        <f>AI167*AJ167*AK167*365*AL167</f>
        <v>0</v>
      </c>
      <c r="AN167" s="507">
        <f>VLOOKUP($A167,$DA:$EN,15,0)</f>
        <v>1.0233286714818186</v>
      </c>
      <c r="AO167" s="200">
        <f>VLOOKUP($A167,$DA:$EN,37,0)</f>
        <v>962.50308969354876</v>
      </c>
      <c r="AP167" s="201">
        <f>AP166/5</f>
        <v>2031.7600000000002</v>
      </c>
      <c r="AQ167" s="202">
        <v>0</v>
      </c>
      <c r="AR167" s="492">
        <f>AN167*AO167*AP167*365*AQ167</f>
        <v>0</v>
      </c>
      <c r="AS167" s="462">
        <f>VLOOKUP($A167,$DA:$EN,16,0)</f>
        <v>1.0306944281484853</v>
      </c>
      <c r="AT167" s="200">
        <f>VLOOKUP($A167,$DA:$EN,37,0)</f>
        <v>962.50308969354876</v>
      </c>
      <c r="AU167" s="201">
        <f>AU166/5</f>
        <v>2031.7600000000002</v>
      </c>
      <c r="AV167" s="202">
        <v>0</v>
      </c>
      <c r="AW167" s="492">
        <f>AS167*AT167*AU167*365*AV167</f>
        <v>0</v>
      </c>
      <c r="AX167" s="462">
        <f>VLOOKUP($A167,$DA:$EN,14,0)</f>
        <v>1.0159629148151519</v>
      </c>
      <c r="AY167" s="200">
        <f>VLOOKUP($A167,$DA:$EN,37,0)</f>
        <v>962.50308969354876</v>
      </c>
      <c r="AZ167" s="201">
        <f>AZ166/5</f>
        <v>2031.7600000000002</v>
      </c>
      <c r="BA167" s="202">
        <v>0</v>
      </c>
      <c r="BB167" s="492">
        <f>AX167*AY167*AZ167*365*BA167</f>
        <v>0</v>
      </c>
      <c r="BC167" s="494">
        <f>VLOOKUP($A167,$DA:$EN,15,0)</f>
        <v>1.0233286714818186</v>
      </c>
      <c r="BD167" s="200">
        <f>VLOOKUP($A167,$DA:$EN,37,0)</f>
        <v>962.50308969354876</v>
      </c>
      <c r="BE167" s="201">
        <f>BE166/5</f>
        <v>2031.7600000000002</v>
      </c>
      <c r="BF167" s="202">
        <v>0</v>
      </c>
      <c r="BG167" s="492">
        <f>BC167*BD167*BE167*365*BF167</f>
        <v>0</v>
      </c>
      <c r="BH167" s="462">
        <f>VLOOKUP($A167,$DA:$EN,16,0)</f>
        <v>1.0306944281484853</v>
      </c>
      <c r="BI167" s="200">
        <f>VLOOKUP($A167,$DA:$EN,37,0)</f>
        <v>962.50308969354876</v>
      </c>
      <c r="BJ167" s="201">
        <f>BJ166/5</f>
        <v>2031.7600000000002</v>
      </c>
      <c r="BK167" s="202">
        <v>0</v>
      </c>
      <c r="BL167" s="492">
        <f>BH167*BI167*BJ167*365*BK167</f>
        <v>0</v>
      </c>
      <c r="BM167" s="462">
        <f>VLOOKUP($A167,$DA:$EN,14,0)</f>
        <v>1.0159629148151519</v>
      </c>
      <c r="BN167" s="200">
        <f>VLOOKUP($A167,$DA:$EN,37,0)</f>
        <v>962.50308969354876</v>
      </c>
      <c r="BO167" s="201">
        <f>BO166/5</f>
        <v>2031.7600000000002</v>
      </c>
      <c r="BP167" s="202">
        <v>0</v>
      </c>
      <c r="BQ167" s="492">
        <f>BM167*BN167*BO167*365*BP167</f>
        <v>0</v>
      </c>
      <c r="BR167" s="462">
        <f>VLOOKUP($A167,$DA:$EN,15,0)</f>
        <v>1.0233286714818186</v>
      </c>
      <c r="BS167" s="200">
        <f>VLOOKUP($A167,$DA:$EN,37,0)</f>
        <v>962.50308969354876</v>
      </c>
      <c r="BT167" s="201">
        <f>BT166/5</f>
        <v>2031.7600000000002</v>
      </c>
      <c r="BU167" s="202">
        <v>0</v>
      </c>
      <c r="BV167" s="492">
        <f>BR167*BS167*BT167*365*BU167</f>
        <v>0</v>
      </c>
      <c r="BW167" s="462">
        <f>VLOOKUP($A167,$DA:$EN,16,0)</f>
        <v>1.0306944281484853</v>
      </c>
      <c r="BX167" s="200">
        <f>VLOOKUP($A167,$DA:$EN,37,0)</f>
        <v>962.50308969354876</v>
      </c>
      <c r="BY167" s="201">
        <f>BY166/5</f>
        <v>2031.7600000000002</v>
      </c>
      <c r="BZ167" s="202">
        <v>0</v>
      </c>
      <c r="CA167" s="492">
        <f>BW167*BX167*BY167*365*BZ167</f>
        <v>0</v>
      </c>
      <c r="CB167" s="462">
        <f>VLOOKUP($A167,$DA:$EN,14,0)</f>
        <v>1.0159629148151519</v>
      </c>
      <c r="CC167" s="200">
        <f>VLOOKUP($A167,$DA:$EN,37,0)</f>
        <v>962.50308969354876</v>
      </c>
      <c r="CD167" s="201">
        <f>CD166/2</f>
        <v>5079.4000000000005</v>
      </c>
      <c r="CE167" s="204">
        <v>1</v>
      </c>
      <c r="CF167" s="487">
        <f>CB167*CC167*CD167*CE167</f>
        <v>4966979.8977134153</v>
      </c>
      <c r="CG167" s="462">
        <f>VLOOKUP($A167,$DA:$EN,14,0)</f>
        <v>1.0159629148151519</v>
      </c>
      <c r="CH167" s="200">
        <f>VLOOKUP($A167,$DA:$EN,37,0)</f>
        <v>962.50308969354876</v>
      </c>
      <c r="CI167" s="201">
        <f>CI166/2</f>
        <v>5079.4000000000005</v>
      </c>
      <c r="CJ167" s="204">
        <v>1</v>
      </c>
      <c r="CK167" s="487">
        <f>CG167*CH167*CI167*CJ167</f>
        <v>4966979.8977134153</v>
      </c>
      <c r="CL167" s="462">
        <f>VLOOKUP($A167,$DA:$EN,14,0)</f>
        <v>1.0159629148151519</v>
      </c>
      <c r="CM167" s="200">
        <f>VLOOKUP($A167,$DA:$EN,37,0)</f>
        <v>962.50308969354876</v>
      </c>
      <c r="CN167" s="201">
        <f>CN166/2</f>
        <v>5079.4000000000005</v>
      </c>
      <c r="CO167" s="204">
        <v>1</v>
      </c>
      <c r="CP167" s="487">
        <f>CL167*CM167*CN167*CO167</f>
        <v>4966979.8977134153</v>
      </c>
    </row>
    <row r="168" spans="1:94" outlineLevel="1" x14ac:dyDescent="0.25">
      <c r="A168" s="174">
        <f>A164</f>
        <v>2038</v>
      </c>
      <c r="B168" s="206" t="str">
        <f t="shared" si="52"/>
        <v>Papildus servisu nodrošināšanai</v>
      </c>
      <c r="C168" s="206" t="str">
        <f t="shared" si="52"/>
        <v>Brīvprātīgās iemaksas (apdrošināšana)</v>
      </c>
      <c r="D168" s="207" t="str">
        <f t="shared" si="50"/>
        <v>Personas brīvprātīgā apdrošināšana</v>
      </c>
      <c r="E168" s="463">
        <f>VLOOKUP($A168,$DA:$EN,7,0)</f>
        <v>1.0306979131060614</v>
      </c>
      <c r="F168" s="208">
        <f>VLOOKUP($A164,$DA:$EN,6,0)</f>
        <v>2230</v>
      </c>
      <c r="G168" s="209">
        <f>0.02*(VLOOKUP($A164,$DA:$EN,24,0)+VLOOKUP($A164,$DA:$EN,26,0))</f>
        <v>25402.397999999997</v>
      </c>
      <c r="H168" s="1125">
        <f>H158</f>
        <v>2E-3</v>
      </c>
      <c r="I168" s="210">
        <f>H168*G168*F168*12</f>
        <v>1359536.3409599999</v>
      </c>
      <c r="J168" s="468">
        <f>VLOOKUP($A168,$DA:$EN,10,0)</f>
        <v>1.044862829772728</v>
      </c>
      <c r="K168" s="208">
        <f>VLOOKUP($A164,$DA:$EN,9,0)</f>
        <v>2751</v>
      </c>
      <c r="L168" s="209">
        <f>0.02*(VLOOKUP($A164,$DA:$EN,24,0)+VLOOKUP($A164,$DA:$EN,26,0))</f>
        <v>25402.397999999997</v>
      </c>
      <c r="M168" s="1125">
        <f>H168</f>
        <v>2E-3</v>
      </c>
      <c r="N168" s="210">
        <f>M168*L168*K168*12</f>
        <v>1677167.9255519998</v>
      </c>
      <c r="O168" s="502">
        <f>VLOOKUP($A168,$DA:$EN,13,0)</f>
        <v>1.0590277464393947</v>
      </c>
      <c r="P168" s="208">
        <f>VLOOKUP($A164,$DA:$EN,12,0)</f>
        <v>3387</v>
      </c>
      <c r="Q168" s="209">
        <f>0.02*(VLOOKUP($A164,$DA:$EN,24,0)+VLOOKUP($A164,$DA:$EN,26,0))</f>
        <v>25402.397999999997</v>
      </c>
      <c r="R168" s="1125">
        <f>M168</f>
        <v>2E-3</v>
      </c>
      <c r="S168" s="211">
        <f>R168*Q168*P168*12</f>
        <v>2064910.1286240001</v>
      </c>
      <c r="T168" s="463">
        <f>VLOOKUP($A168,$DA:$EN,7,0)</f>
        <v>1.0306979131060614</v>
      </c>
      <c r="U168" s="208">
        <f>VLOOKUP($A164,$DA:$EN,6,0)</f>
        <v>2230</v>
      </c>
      <c r="V168" s="209">
        <f>0.02*(VLOOKUP($A164,$DA:$EN,24,0)+VLOOKUP($A164,$DA:$EN,26,0))</f>
        <v>25402.397999999997</v>
      </c>
      <c r="W168" s="1125">
        <f>R168</f>
        <v>2E-3</v>
      </c>
      <c r="X168" s="211">
        <f>W168*V168*U168*12</f>
        <v>1359536.3409599999</v>
      </c>
      <c r="Y168" s="495">
        <f>VLOOKUP($A168,$DA:$EN,10,0)</f>
        <v>1.044862829772728</v>
      </c>
      <c r="Z168" s="208">
        <f>VLOOKUP($A164,$DA:$EN,9,0)</f>
        <v>2751</v>
      </c>
      <c r="AA168" s="209">
        <f>0.02*(VLOOKUP($A164,$DA:$EN,24,0)+VLOOKUP($A164,$DA:$EN,26,0))</f>
        <v>25402.397999999997</v>
      </c>
      <c r="AB168" s="1125">
        <f>W168</f>
        <v>2E-3</v>
      </c>
      <c r="AC168" s="210">
        <f>AB168*AA168*Z168*12</f>
        <v>1677167.9255519998</v>
      </c>
      <c r="AD168" s="502">
        <f>VLOOKUP($A168,$DA:$EN,13,0)</f>
        <v>1.0590277464393947</v>
      </c>
      <c r="AE168" s="208">
        <f>VLOOKUP($A164,$DA:$EN,12,0)</f>
        <v>3387</v>
      </c>
      <c r="AF168" s="209">
        <f>0.02*(VLOOKUP($A164,$DA:$EN,24,0)+VLOOKUP($A164,$DA:$EN,26,0))</f>
        <v>25402.397999999997</v>
      </c>
      <c r="AG168" s="1125">
        <f>AB168</f>
        <v>2E-3</v>
      </c>
      <c r="AH168" s="211">
        <f>AG168*AF168*AE168*12</f>
        <v>2064910.1286240001</v>
      </c>
      <c r="AI168" s="463">
        <f>VLOOKUP($A168,$DA:$EN,7,0)</f>
        <v>1.0306979131060614</v>
      </c>
      <c r="AJ168" s="208">
        <f>VLOOKUP($A164,$DA:$EN,6,0)</f>
        <v>2230</v>
      </c>
      <c r="AK168" s="209">
        <f>0.02*(VLOOKUP($A164,$DA:$EN,24,0)+VLOOKUP($A164,$DA:$EN,26,0))</f>
        <v>25402.397999999997</v>
      </c>
      <c r="AL168" s="1125">
        <f>AG168</f>
        <v>2E-3</v>
      </c>
      <c r="AM168" s="211">
        <f>AL168*AK168*AJ168*12</f>
        <v>1359536.3409599999</v>
      </c>
      <c r="AN168" s="495">
        <f>VLOOKUP($A168,$DA:$EN,10,0)</f>
        <v>1.044862829772728</v>
      </c>
      <c r="AO168" s="208">
        <f>VLOOKUP($A164,$DA:$EN,9,0)</f>
        <v>2751</v>
      </c>
      <c r="AP168" s="209">
        <f>0.02*(VLOOKUP($A164,$DA:$EN,24,0)+VLOOKUP($A164,$DA:$EN,26,0))</f>
        <v>25402.397999999997</v>
      </c>
      <c r="AQ168" s="1125">
        <f>AL168</f>
        <v>2E-3</v>
      </c>
      <c r="AR168" s="210">
        <f>AQ168*AP168*AO168*12</f>
        <v>1677167.9255519998</v>
      </c>
      <c r="AS168" s="502">
        <f>VLOOKUP($A168,$DA:$EN,13,0)</f>
        <v>1.0590277464393947</v>
      </c>
      <c r="AT168" s="208">
        <f>VLOOKUP($A164,$DA:$EN,12,0)</f>
        <v>3387</v>
      </c>
      <c r="AU168" s="209">
        <f>0.02*(VLOOKUP($A164,$DA:$EN,24,0)+VLOOKUP($A164,$DA:$EN,26,0))</f>
        <v>25402.397999999997</v>
      </c>
      <c r="AV168" s="1125">
        <f>AQ168</f>
        <v>2E-3</v>
      </c>
      <c r="AW168" s="211">
        <f>AV168*AU168*AT168*12</f>
        <v>2064910.1286240001</v>
      </c>
      <c r="AX168" s="463">
        <f>VLOOKUP($A168,$DA:$EN,7,0)</f>
        <v>1.0306979131060614</v>
      </c>
      <c r="AY168" s="208">
        <f>VLOOKUP($A164,$DA:$EN,6,0)</f>
        <v>2230</v>
      </c>
      <c r="AZ168" s="209">
        <f>0.02*(VLOOKUP($A164,$DA:$EN,24,0)+VLOOKUP($A164,$DA:$EN,26,0))</f>
        <v>25402.397999999997</v>
      </c>
      <c r="BA168" s="1125">
        <f>AV168</f>
        <v>2E-3</v>
      </c>
      <c r="BB168" s="210">
        <f>BA168*AZ168*AY168*12</f>
        <v>1359536.3409599999</v>
      </c>
      <c r="BC168" s="502">
        <f>VLOOKUP($A168,$DA:$EN,10,0)</f>
        <v>1.044862829772728</v>
      </c>
      <c r="BD168" s="208">
        <f>VLOOKUP($A164,$DA:$EN,9,0)</f>
        <v>2751</v>
      </c>
      <c r="BE168" s="209">
        <f>0.02*(VLOOKUP($A164,$DA:$EN,24,0)+VLOOKUP($A164,$DA:$EN,26,0))</f>
        <v>25402.397999999997</v>
      </c>
      <c r="BF168" s="1125">
        <f>BA168</f>
        <v>2E-3</v>
      </c>
      <c r="BG168" s="210">
        <f>BF168*BE168*BD168*12</f>
        <v>1677167.9255519998</v>
      </c>
      <c r="BH168" s="502">
        <f>VLOOKUP($A168,$DA:$EN,13,0)</f>
        <v>1.0590277464393947</v>
      </c>
      <c r="BI168" s="208">
        <f>VLOOKUP($A164,$DA:$EN,12,0)</f>
        <v>3387</v>
      </c>
      <c r="BJ168" s="209">
        <f>0.02*(VLOOKUP($A164,$DA:$EN,24,0)+VLOOKUP($A164,$DA:$EN,26,0))</f>
        <v>25402.397999999997</v>
      </c>
      <c r="BK168" s="1125">
        <f>BF168</f>
        <v>2E-3</v>
      </c>
      <c r="BL168" s="211">
        <f>BK168*BJ168*BI168*12</f>
        <v>2064910.1286240001</v>
      </c>
      <c r="BM168" s="463">
        <f>VLOOKUP($A168,$DA:$EN,7,0)</f>
        <v>1.0306979131060614</v>
      </c>
      <c r="BN168" s="208">
        <f>VLOOKUP($A164,$DA:$EN,6,0)</f>
        <v>2230</v>
      </c>
      <c r="BO168" s="209">
        <f>0.02*(VLOOKUP($A164,$DA:$EN,24,0)+VLOOKUP($A164,$DA:$EN,26,0))</f>
        <v>25402.397999999997</v>
      </c>
      <c r="BP168" s="1125">
        <f>BK168</f>
        <v>2E-3</v>
      </c>
      <c r="BQ168" s="210">
        <f>BP168*BO168*BN168*12</f>
        <v>1359536.3409599999</v>
      </c>
      <c r="BR168" s="502">
        <f>VLOOKUP($A168,$DA:$EN,10,0)</f>
        <v>1.044862829772728</v>
      </c>
      <c r="BS168" s="208">
        <f>VLOOKUP($A164,$DA:$EN,9,0)</f>
        <v>2751</v>
      </c>
      <c r="BT168" s="209">
        <f>0.02*(VLOOKUP($A164,$DA:$EN,24,0)+VLOOKUP($A164,$DA:$EN,26,0))</f>
        <v>25402.397999999997</v>
      </c>
      <c r="BU168" s="1125">
        <f>BP168</f>
        <v>2E-3</v>
      </c>
      <c r="BV168" s="210">
        <f>BU168*BT168*BS168*12</f>
        <v>1677167.9255519998</v>
      </c>
      <c r="BW168" s="502">
        <f>VLOOKUP($A168,$DA:$EN,13,0)</f>
        <v>1.0590277464393947</v>
      </c>
      <c r="BX168" s="208">
        <f>VLOOKUP($A164,$DA:$EN,12,0)</f>
        <v>3387</v>
      </c>
      <c r="BY168" s="209">
        <f>0.02*(VLOOKUP($A164,$DA:$EN,24,0)+VLOOKUP($A164,$DA:$EN,26,0))</f>
        <v>25402.397999999997</v>
      </c>
      <c r="BZ168" s="1125">
        <f>BU168</f>
        <v>2E-3</v>
      </c>
      <c r="CA168" s="211">
        <f>BZ168*BY168*BX168*12</f>
        <v>2064910.1286240001</v>
      </c>
      <c r="CB168" s="463">
        <f>VLOOKUP($A168,$DA:$EN,7,0)</f>
        <v>1.0306979131060614</v>
      </c>
      <c r="CC168" s="208">
        <f>VLOOKUP($A164,$DA:$EN,6,0)</f>
        <v>2230</v>
      </c>
      <c r="CD168" s="209">
        <f>0.02*(VLOOKUP($A164,$DA:$EN,24,0)+VLOOKUP($A164,$DA:$EN,26,0))</f>
        <v>25402.397999999997</v>
      </c>
      <c r="CE168" s="1125">
        <f>BZ168</f>
        <v>2E-3</v>
      </c>
      <c r="CF168" s="211">
        <f>CE168*CD168*CC168*12</f>
        <v>1359536.3409599999</v>
      </c>
      <c r="CG168" s="495">
        <f>VLOOKUP($A168,$DA:$EN,10,0)</f>
        <v>1.044862829772728</v>
      </c>
      <c r="CH168" s="208">
        <f>VLOOKUP($A164,$DA:$EN,9,0)</f>
        <v>2751</v>
      </c>
      <c r="CI168" s="209">
        <f>0.02*(VLOOKUP($A164,$DA:$EN,24,0)+VLOOKUP($A164,$DA:$EN,26,0))</f>
        <v>25402.397999999997</v>
      </c>
      <c r="CJ168" s="1125">
        <f>CE168</f>
        <v>2E-3</v>
      </c>
      <c r="CK168" s="210">
        <f>CJ168*CI168*CH168*12</f>
        <v>1677167.9255519998</v>
      </c>
      <c r="CL168" s="502">
        <f>VLOOKUP($A168,$DA:$EN,13,0)</f>
        <v>1.0590277464393947</v>
      </c>
      <c r="CM168" s="208">
        <f>VLOOKUP($A164,$DA:$EN,12,0)</f>
        <v>3387</v>
      </c>
      <c r="CN168" s="209">
        <f>0.02*(VLOOKUP($A164,$DA:$EN,24,0)+VLOOKUP($A164,$DA:$EN,26,0))</f>
        <v>25402.397999999997</v>
      </c>
      <c r="CO168" s="1125">
        <f>CJ168</f>
        <v>2E-3</v>
      </c>
      <c r="CP168" s="211">
        <f>CO168*CN168*CM168*12</f>
        <v>2064910.1286240001</v>
      </c>
    </row>
    <row r="169" spans="1:94" ht="16.5" outlineLevel="1" thickBot="1" x14ac:dyDescent="0.3">
      <c r="A169" s="174">
        <f>A168</f>
        <v>2038</v>
      </c>
      <c r="B169" s="206" t="str">
        <f t="shared" si="52"/>
        <v>Pakalpojumu nodrošināšanai potenciālas vajadzības gadījumā</v>
      </c>
      <c r="C169" s="206" t="str">
        <f t="shared" si="52"/>
        <v>Tuvinieka ( ģimenes locekļu apdrošināšanas programma) - iespējams ilgtermiņa apdrošināšana ar uzkrājumu (izgudrots produkts)</v>
      </c>
      <c r="D169" s="207" t="str">
        <f t="shared" si="50"/>
        <v>Personas tuvinieka brīvprātīgā apdrošināšana</v>
      </c>
      <c r="E169" s="476">
        <f>VLOOKUP($A169,$DA:$EN,7,0)</f>
        <v>1.0306979131060614</v>
      </c>
      <c r="F169" s="477">
        <f>VLOOKUP($A164,$DA:$EN,5,0)</f>
        <v>2818</v>
      </c>
      <c r="G169" s="478">
        <f>G168/2</f>
        <v>12701.198999999999</v>
      </c>
      <c r="H169" s="471">
        <f>H159</f>
        <v>2E-3</v>
      </c>
      <c r="I169" s="479">
        <f>H169*G169*F169*12</f>
        <v>859007.49076800002</v>
      </c>
      <c r="J169" s="497">
        <f>VLOOKUP($A169,$DA:$EN,10,0)</f>
        <v>1.044862829772728</v>
      </c>
      <c r="K169" s="469">
        <f>VLOOKUP($A164,$DA:$EN,8,0)</f>
        <v>3480</v>
      </c>
      <c r="L169" s="470">
        <f>L168/2</f>
        <v>12701.198999999999</v>
      </c>
      <c r="M169" s="471">
        <f>H169</f>
        <v>2E-3</v>
      </c>
      <c r="N169" s="479">
        <f>M169*L169*K169*12</f>
        <v>1060804.1404800001</v>
      </c>
      <c r="O169" s="503">
        <f>VLOOKUP($A169,$DA:$EN,13,0)</f>
        <v>1.0590277464393947</v>
      </c>
      <c r="P169" s="469">
        <f>VLOOKUP($A164,$DA:$EN,11,0)</f>
        <v>4281</v>
      </c>
      <c r="Q169" s="470">
        <f>Q168/2</f>
        <v>12701.198999999999</v>
      </c>
      <c r="R169" s="471">
        <f>M169</f>
        <v>2E-3</v>
      </c>
      <c r="S169" s="472">
        <f>R169*Q169*P169*12</f>
        <v>1304971.9900559997</v>
      </c>
      <c r="T169" s="504">
        <f>VLOOKUP($A169,$DA:$EN,7,0)</f>
        <v>1.0306979131060614</v>
      </c>
      <c r="U169" s="469">
        <f>VLOOKUP($A164,$DA:$EN,5,0)</f>
        <v>2818</v>
      </c>
      <c r="V169" s="470">
        <f>V168/2</f>
        <v>12701.198999999999</v>
      </c>
      <c r="W169" s="471">
        <f>R169</f>
        <v>2E-3</v>
      </c>
      <c r="X169" s="472">
        <f>W169*V169*U169*12</f>
        <v>859007.49076800002</v>
      </c>
      <c r="Y169" s="505">
        <f>VLOOKUP($A169,$DA:$EN,10,0)</f>
        <v>1.044862829772728</v>
      </c>
      <c r="Z169" s="469">
        <f>VLOOKUP($A164,$DA:$EN,8,0)</f>
        <v>3480</v>
      </c>
      <c r="AA169" s="470">
        <f>AA168/2</f>
        <v>12701.198999999999</v>
      </c>
      <c r="AB169" s="471">
        <f>W169</f>
        <v>2E-3</v>
      </c>
      <c r="AC169" s="479">
        <f>AB169*AA169*Z169*12</f>
        <v>1060804.1404800001</v>
      </c>
      <c r="AD169" s="503">
        <f>VLOOKUP($A169,$DA:$EN,13,0)</f>
        <v>1.0590277464393947</v>
      </c>
      <c r="AE169" s="469">
        <f>VLOOKUP($A164,$DA:$EN,11,0)</f>
        <v>4281</v>
      </c>
      <c r="AF169" s="470">
        <f>AF168/2</f>
        <v>12701.198999999999</v>
      </c>
      <c r="AG169" s="471">
        <f>AB169</f>
        <v>2E-3</v>
      </c>
      <c r="AH169" s="472">
        <f>AG169*AF169*AE169*12</f>
        <v>1304971.9900559997</v>
      </c>
      <c r="AI169" s="504">
        <f>VLOOKUP($A169,$DA:$EN,7,0)</f>
        <v>1.0306979131060614</v>
      </c>
      <c r="AJ169" s="469">
        <f>VLOOKUP($A164,$DA:$EN,5,0)</f>
        <v>2818</v>
      </c>
      <c r="AK169" s="470">
        <f>AK168/2</f>
        <v>12701.198999999999</v>
      </c>
      <c r="AL169" s="471">
        <f>AG169</f>
        <v>2E-3</v>
      </c>
      <c r="AM169" s="472">
        <f>AL169*AK169*AJ169*12</f>
        <v>859007.49076800002</v>
      </c>
      <c r="AN169" s="495">
        <f>VLOOKUP($A169,$DA:$EN,10,0)</f>
        <v>1.044862829772728</v>
      </c>
      <c r="AO169" s="208">
        <f>VLOOKUP($A164,$DA:$EN,8,0)</f>
        <v>3480</v>
      </c>
      <c r="AP169" s="209">
        <f>AP168/2</f>
        <v>12701.198999999999</v>
      </c>
      <c r="AQ169" s="471">
        <f>AL169</f>
        <v>2E-3</v>
      </c>
      <c r="AR169" s="479">
        <f>AQ169*AP169*AO169*12</f>
        <v>1060804.1404800001</v>
      </c>
      <c r="AS169" s="503">
        <f>VLOOKUP($A169,$DA:$EN,13,0)</f>
        <v>1.0590277464393947</v>
      </c>
      <c r="AT169" s="469">
        <f>VLOOKUP($A164,$DA:$EN,11,0)</f>
        <v>4281</v>
      </c>
      <c r="AU169" s="470">
        <f>AU168/2</f>
        <v>12701.198999999999</v>
      </c>
      <c r="AV169" s="471">
        <f>AQ169</f>
        <v>2E-3</v>
      </c>
      <c r="AW169" s="472">
        <f>AV169*AU169*AT169*12</f>
        <v>1304971.9900559997</v>
      </c>
      <c r="AX169" s="463">
        <f>VLOOKUP($A169,$DA:$EN,7,0)</f>
        <v>1.0306979131060614</v>
      </c>
      <c r="AY169" s="208">
        <f>VLOOKUP($A164,$DA:$EN,5,0)</f>
        <v>2818</v>
      </c>
      <c r="AZ169" s="209">
        <f>AZ168/2</f>
        <v>12701.198999999999</v>
      </c>
      <c r="BA169" s="471">
        <f>AV169</f>
        <v>2E-3</v>
      </c>
      <c r="BB169" s="479">
        <f>BA169*AZ169*AY169*12</f>
        <v>859007.49076800002</v>
      </c>
      <c r="BC169" s="502">
        <f>VLOOKUP($A169,$DA:$EN,10,0)</f>
        <v>1.044862829772728</v>
      </c>
      <c r="BD169" s="208">
        <f>VLOOKUP($A164,$DA:$EN,8,0)</f>
        <v>3480</v>
      </c>
      <c r="BE169" s="209">
        <f>BE168/2</f>
        <v>12701.198999999999</v>
      </c>
      <c r="BF169" s="471">
        <f>BA169</f>
        <v>2E-3</v>
      </c>
      <c r="BG169" s="479">
        <f>BF169*BE169*BD169*12</f>
        <v>1060804.1404800001</v>
      </c>
      <c r="BH169" s="503">
        <f>VLOOKUP($A169,$DA:$EN,13,0)</f>
        <v>1.0590277464393947</v>
      </c>
      <c r="BI169" s="469">
        <f>VLOOKUP($A164,$DA:$EN,11,0)</f>
        <v>4281</v>
      </c>
      <c r="BJ169" s="470">
        <f>BJ168/2</f>
        <v>12701.198999999999</v>
      </c>
      <c r="BK169" s="471">
        <f>BF169</f>
        <v>2E-3</v>
      </c>
      <c r="BL169" s="472">
        <f>BK169*BJ169*BI169*12</f>
        <v>1304971.9900559997</v>
      </c>
      <c r="BM169" s="504">
        <f>VLOOKUP($A169,$DA:$EN,7,0)</f>
        <v>1.0306979131060614</v>
      </c>
      <c r="BN169" s="469">
        <f>VLOOKUP($A164,$DA:$EN,5,0)</f>
        <v>2818</v>
      </c>
      <c r="BO169" s="470">
        <f>BO168/2</f>
        <v>12701.198999999999</v>
      </c>
      <c r="BP169" s="471">
        <f>BK169</f>
        <v>2E-3</v>
      </c>
      <c r="BQ169" s="479">
        <f>BP169*BO169*BN169*12</f>
        <v>859007.49076800002</v>
      </c>
      <c r="BR169" s="503">
        <f>VLOOKUP($A169,$DA:$EN,10,0)</f>
        <v>1.044862829772728</v>
      </c>
      <c r="BS169" s="469">
        <f>VLOOKUP($A164,$DA:$EN,8,0)</f>
        <v>3480</v>
      </c>
      <c r="BT169" s="470">
        <f>BT168/2</f>
        <v>12701.198999999999</v>
      </c>
      <c r="BU169" s="471">
        <f>BP169</f>
        <v>2E-3</v>
      </c>
      <c r="BV169" s="479">
        <f>BU169*BT169*BS169*12</f>
        <v>1060804.1404800001</v>
      </c>
      <c r="BW169" s="503">
        <f>VLOOKUP($A169,$DA:$EN,13,0)</f>
        <v>1.0590277464393947</v>
      </c>
      <c r="BX169" s="469">
        <f>VLOOKUP($A164,$DA:$EN,11,0)</f>
        <v>4281</v>
      </c>
      <c r="BY169" s="470">
        <f>BY168/2</f>
        <v>12701.198999999999</v>
      </c>
      <c r="BZ169" s="471">
        <f>BU169</f>
        <v>2E-3</v>
      </c>
      <c r="CA169" s="472">
        <f>BZ169*BY169*BX169*12</f>
        <v>1304971.9900559997</v>
      </c>
      <c r="CB169" s="504">
        <f>VLOOKUP($A169,$DA:$EN,7,0)</f>
        <v>1.0306979131060614</v>
      </c>
      <c r="CC169" s="469">
        <f>VLOOKUP($A164,$DA:$EN,5,0)</f>
        <v>2818</v>
      </c>
      <c r="CD169" s="470">
        <f>CD168/2</f>
        <v>12701.198999999999</v>
      </c>
      <c r="CE169" s="471">
        <f>BZ169</f>
        <v>2E-3</v>
      </c>
      <c r="CF169" s="472">
        <f>CE169*CD169*CC169*12</f>
        <v>859007.49076800002</v>
      </c>
      <c r="CG169" s="505">
        <f>VLOOKUP($A169,$DA:$EN,10,0)</f>
        <v>1.044862829772728</v>
      </c>
      <c r="CH169" s="469">
        <f>VLOOKUP($A164,$DA:$EN,8,0)</f>
        <v>3480</v>
      </c>
      <c r="CI169" s="470">
        <f>CI168/2</f>
        <v>12701.198999999999</v>
      </c>
      <c r="CJ169" s="471">
        <f>CE169</f>
        <v>2E-3</v>
      </c>
      <c r="CK169" s="479">
        <f>CJ169*CI169*CH169*12</f>
        <v>1060804.1404800001</v>
      </c>
      <c r="CL169" s="503">
        <f>VLOOKUP($A169,$DA:$EN,13,0)</f>
        <v>1.0590277464393947</v>
      </c>
      <c r="CM169" s="469">
        <f>VLOOKUP($A164,$DA:$EN,11,0)</f>
        <v>4281</v>
      </c>
      <c r="CN169" s="470">
        <f>CN168/2</f>
        <v>12701.198999999999</v>
      </c>
      <c r="CO169" s="471">
        <f>CJ169</f>
        <v>2E-3</v>
      </c>
      <c r="CP169" s="472">
        <f>CO169*CN169*CM169*12</f>
        <v>1304971.9900559997</v>
      </c>
    </row>
    <row r="170" spans="1:94" ht="18.75" x14ac:dyDescent="0.25">
      <c r="A170" s="164">
        <f>A160+1</f>
        <v>2039</v>
      </c>
      <c r="B170" s="165"/>
      <c r="C170" s="166"/>
      <c r="D170" s="166" t="str">
        <f t="shared" si="50"/>
        <v>KOPĒJIE IEŅĒMUMI</v>
      </c>
      <c r="E170" s="473"/>
      <c r="F170" s="166"/>
      <c r="G170" s="474"/>
      <c r="H170" s="475"/>
      <c r="I170" s="490">
        <f>IF($D$5=$EL$8,VLOOKUP($A170,$DA:$EL,38,0),IF($D$5=$EM$8,VLOOKUP($A170,$DA:$EM,39,0),VLOOKUP($A170,$DA:$EN,40,0)))</f>
        <v>650641210.48616362</v>
      </c>
      <c r="J170" s="473"/>
      <c r="K170" s="166"/>
      <c r="L170" s="474"/>
      <c r="M170" s="475"/>
      <c r="N170" s="490">
        <f>IF($D$5=$EL$8,VLOOKUP($A170,$DA:$EL,38,0),IF($D$5=$EM$8,VLOOKUP($A170,$DA:$EM,39,0),VLOOKUP($A170,$DA:$EN,40,0)))</f>
        <v>650641210.48616362</v>
      </c>
      <c r="O170" s="473"/>
      <c r="P170" s="166"/>
      <c r="Q170" s="474"/>
      <c r="R170" s="475"/>
      <c r="S170" s="490">
        <f>IF($D$5=$EL$8,VLOOKUP($A170,$DA:$EL,38,0),IF($D$5=$EM$8,VLOOKUP($A170,$DA:$EM,39,0),VLOOKUP($A170,$DA:$EN,40,0)))</f>
        <v>650641210.48616362</v>
      </c>
      <c r="T170" s="473"/>
      <c r="U170" s="166"/>
      <c r="V170" s="474"/>
      <c r="W170" s="475"/>
      <c r="X170" s="490">
        <f>IF($D$5=$EL$8,VLOOKUP($A170,$DA:$EL,38,0),IF($D$5=$EM$8,VLOOKUP($A170,$DA:$EM,39,0),VLOOKUP($A170,$DA:$EN,40,0)))</f>
        <v>650641210.48616362</v>
      </c>
      <c r="Y170" s="473"/>
      <c r="Z170" s="166"/>
      <c r="AA170" s="474"/>
      <c r="AB170" s="475"/>
      <c r="AC170" s="490">
        <f>IF($D$5=$EL$8,VLOOKUP($A170,$DA:$EL,38,0),IF($D$5=$EM$8,VLOOKUP($A170,$DA:$EM,39,0),VLOOKUP($A170,$DA:$EN,40,0)))</f>
        <v>650641210.48616362</v>
      </c>
      <c r="AD170" s="473"/>
      <c r="AE170" s="166"/>
      <c r="AF170" s="474"/>
      <c r="AG170" s="475"/>
      <c r="AH170" s="490">
        <f>IF($D$5=$EL$8,VLOOKUP($A170,$DA:$EL,38,0),IF($D$5=$EM$8,VLOOKUP($A170,$DA:$EM,39,0),VLOOKUP($A170,$DA:$EN,40,0)))</f>
        <v>650641210.48616362</v>
      </c>
      <c r="AI170" s="473"/>
      <c r="AJ170" s="166"/>
      <c r="AK170" s="474"/>
      <c r="AL170" s="475"/>
      <c r="AM170" s="490">
        <f>IF($D$5=$EL$8,VLOOKUP($A170,$DA:$EL,38,0),IF($D$5=$EM$8,VLOOKUP($A170,$DA:$EM,39,0),VLOOKUP($A170,$DA:$EN,40,0)))</f>
        <v>650641210.48616362</v>
      </c>
      <c r="AN170" s="508"/>
      <c r="AO170" s="168"/>
      <c r="AP170" s="169"/>
      <c r="AQ170" s="170"/>
      <c r="AR170" s="490">
        <f>IF($D$5=$EL$8,VLOOKUP($A170,$DA:$EL,38,0),IF($D$5=$EM$8,VLOOKUP($A170,$DA:$EM,39,0),VLOOKUP($A170,$DA:$EN,40,0)))</f>
        <v>650641210.48616362</v>
      </c>
      <c r="AS170" s="473"/>
      <c r="AT170" s="166"/>
      <c r="AU170" s="474"/>
      <c r="AV170" s="475"/>
      <c r="AW170" s="490">
        <f>IF($D$5=$EL$8,VLOOKUP($A170,$DA:$EL,38,0),IF($D$5=$EM$8,VLOOKUP($A170,$DA:$EM,39,0),VLOOKUP($A170,$DA:$EN,40,0)))</f>
        <v>650641210.48616362</v>
      </c>
      <c r="AX170" s="167"/>
      <c r="AY170" s="168"/>
      <c r="AZ170" s="169"/>
      <c r="BA170" s="170"/>
      <c r="BB170" s="490">
        <f>IF($D$5=$EL$8,VLOOKUP($A170,$DA:$EL,38,0),IF($D$5=$EM$8,VLOOKUP($A170,$DA:$EM,39,0),VLOOKUP($A170,$DA:$EN,40,0)))</f>
        <v>650641210.48616362</v>
      </c>
      <c r="BC170" s="169"/>
      <c r="BD170" s="168"/>
      <c r="BE170" s="169"/>
      <c r="BF170" s="170"/>
      <c r="BG170" s="490">
        <f>IF($D$5=$EL$8,VLOOKUP($A170,$DA:$EL,38,0),IF($D$5=$EM$8,VLOOKUP($A170,$DA:$EM,39,0),VLOOKUP($A170,$DA:$EN,40,0)))</f>
        <v>650641210.48616362</v>
      </c>
      <c r="BH170" s="473"/>
      <c r="BI170" s="166"/>
      <c r="BJ170" s="474"/>
      <c r="BK170" s="475"/>
      <c r="BL170" s="490">
        <f>IF($D$5=$EL$8,VLOOKUP($A170,$DA:$EL,38,0),IF($D$5=$EM$8,VLOOKUP($A170,$DA:$EM,39,0),VLOOKUP($A170,$DA:$EN,40,0)))</f>
        <v>650641210.48616362</v>
      </c>
      <c r="BM170" s="473"/>
      <c r="BN170" s="166"/>
      <c r="BO170" s="474"/>
      <c r="BP170" s="475"/>
      <c r="BQ170" s="490">
        <f>IF($D$5=$EL$8,VLOOKUP($A170,$DA:$EL,38,0),IF($D$5=$EM$8,VLOOKUP($A170,$DA:$EM,39,0),VLOOKUP($A170,$DA:$EN,40,0)))</f>
        <v>650641210.48616362</v>
      </c>
      <c r="BR170" s="473"/>
      <c r="BS170" s="166"/>
      <c r="BT170" s="474"/>
      <c r="BU170" s="475"/>
      <c r="BV170" s="490">
        <f>IF($D$5=$EL$8,VLOOKUP($A170,$DA:$EL,38,0),IF($D$5=$EM$8,VLOOKUP($A170,$DA:$EM,39,0),VLOOKUP($A170,$DA:$EN,40,0)))</f>
        <v>650641210.48616362</v>
      </c>
      <c r="BW170" s="473"/>
      <c r="BX170" s="166"/>
      <c r="BY170" s="474"/>
      <c r="BZ170" s="475"/>
      <c r="CA170" s="490">
        <f>IF($D$5=$EL$8,VLOOKUP($A170,$DA:$EL,38,0),IF($D$5=$EM$8,VLOOKUP($A170,$DA:$EM,39,0),VLOOKUP($A170,$DA:$EN,40,0)))</f>
        <v>650641210.48616362</v>
      </c>
      <c r="CB170" s="473"/>
      <c r="CC170" s="166"/>
      <c r="CD170" s="474"/>
      <c r="CE170" s="475"/>
      <c r="CF170" s="484">
        <f>IF($D$5=$EL$8,VLOOKUP($A170,$DA:$EL,38,0),IF($D$5=$EM$8,VLOOKUP($A170,$DA:$EM,39,0),VLOOKUP($A170,$DA:$EN,40,0)))+CF177</f>
        <v>655673520.66814518</v>
      </c>
      <c r="CG170" s="473"/>
      <c r="CH170" s="166"/>
      <c r="CI170" s="474"/>
      <c r="CJ170" s="475"/>
      <c r="CK170" s="484">
        <f>IF($D$5=$EL$8,VLOOKUP($A170,$DA:$EL,38,0),IF($D$5=$EM$8,VLOOKUP($A170,$DA:$EM,39,0),VLOOKUP($A170,$DA:$EN,40,0)))+CK177</f>
        <v>655673520.66814518</v>
      </c>
      <c r="CL170" s="473"/>
      <c r="CM170" s="166"/>
      <c r="CN170" s="474"/>
      <c r="CO170" s="475"/>
      <c r="CP170" s="484">
        <f>IF($D$5=$EL$8,VLOOKUP($A170,$DA:$EL,38,0),IF($D$5=$EM$8,VLOOKUP($A170,$DA:$EM,39,0),VLOOKUP($A170,$DA:$EN,40,0)))+CP177</f>
        <v>655673520.66814518</v>
      </c>
    </row>
    <row r="171" spans="1:94" outlineLevel="1" x14ac:dyDescent="0.25">
      <c r="A171" s="174">
        <f>A170</f>
        <v>2039</v>
      </c>
      <c r="B171" s="175" t="str">
        <f t="shared" ref="B171:C179" si="53">B161</f>
        <v>Finansējums valsts sociāli neaizsargātām iedzīvotāju kategorijām</v>
      </c>
      <c r="C171" s="175" t="str">
        <f t="shared" si="53"/>
        <v>no VID administrētās Valsts pamatbudžeta daļas</v>
      </c>
      <c r="D171" s="176" t="str">
        <f t="shared" si="50"/>
        <v>Valsts pamatbudžets</v>
      </c>
      <c r="E171" s="461">
        <f>VLOOKUP($A171,$DA:$EN,14,0)</f>
        <v>1.0154757984328739</v>
      </c>
      <c r="F171" s="177">
        <f>F161*E171</f>
        <v>9347084903.8981972</v>
      </c>
      <c r="G171" s="178">
        <v>1</v>
      </c>
      <c r="H171" s="488">
        <f>I171/F171</f>
        <v>3.7094677572362331E-2</v>
      </c>
      <c r="I171" s="491">
        <f>I170-I172-I173-I174-I175-I176-I177</f>
        <v>346727100.75159895</v>
      </c>
      <c r="J171" s="461">
        <f>VLOOKUP($A171,$DA:$EN,15,0)</f>
        <v>1.0228415550995404</v>
      </c>
      <c r="K171" s="177">
        <f>K161*J171</f>
        <v>10526379536.67301</v>
      </c>
      <c r="L171" s="178">
        <v>1</v>
      </c>
      <c r="M171" s="488">
        <f>N171/K171</f>
        <v>2.9562015650684337E-2</v>
      </c>
      <c r="N171" s="491">
        <f>N170-N172-N173-N174-N175-N176-N177</f>
        <v>311180996.60817087</v>
      </c>
      <c r="O171" s="461">
        <f>VLOOKUP($A171,$DA:$EN,16,0)</f>
        <v>1.0302073117662072</v>
      </c>
      <c r="P171" s="177">
        <f>P161*O171</f>
        <v>11843245939.10692</v>
      </c>
      <c r="Q171" s="178">
        <v>1</v>
      </c>
      <c r="R171" s="488">
        <f>S171/P171</f>
        <v>2.2567472961146241E-2</v>
      </c>
      <c r="S171" s="491">
        <f>S170-S172-S173-S174-S175-S176-S177</f>
        <v>267272132.50300044</v>
      </c>
      <c r="T171" s="461">
        <f>VLOOKUP($A171,$DA:$EN,14,0)</f>
        <v>1.0154757984328739</v>
      </c>
      <c r="U171" s="177">
        <f>U161*T171</f>
        <v>9347084903.8981972</v>
      </c>
      <c r="V171" s="178">
        <v>1</v>
      </c>
      <c r="W171" s="480">
        <f>X171/U171</f>
        <v>2.2045491245174801E-2</v>
      </c>
      <c r="X171" s="485">
        <f>X161/X160*X170</f>
        <v>206061078.41679326</v>
      </c>
      <c r="Y171" s="461">
        <f>VLOOKUP($A171,$DA:$EN,15,0)</f>
        <v>1.0228415550995404</v>
      </c>
      <c r="Z171" s="177">
        <f>Z161*Y171</f>
        <v>10526379536.67301</v>
      </c>
      <c r="AA171" s="178">
        <v>1</v>
      </c>
      <c r="AB171" s="480">
        <f>AC171/Z171</f>
        <v>1.9575683899568128E-2</v>
      </c>
      <c r="AC171" s="485">
        <f>AC161/AC160*AC170</f>
        <v>206061078.41679326</v>
      </c>
      <c r="AD171" s="461">
        <f>VLOOKUP($A171,$DA:$EN,16,0)</f>
        <v>1.0302073117662072</v>
      </c>
      <c r="AE171" s="177">
        <f>AE161*AD171</f>
        <v>11843245939.10692</v>
      </c>
      <c r="AF171" s="178">
        <v>1</v>
      </c>
      <c r="AG171" s="480">
        <f>AH171/AE171</f>
        <v>1.7399037348061017E-2</v>
      </c>
      <c r="AH171" s="485">
        <f>AH161/AH160*AH170</f>
        <v>206061078.41679326</v>
      </c>
      <c r="AI171" s="461">
        <f>VLOOKUP($A171,$DA:$EN,14,0)</f>
        <v>1.0154757984328739</v>
      </c>
      <c r="AJ171" s="177">
        <f>AJ161*AI171</f>
        <v>9347084903.8981972</v>
      </c>
      <c r="AK171" s="178">
        <v>1</v>
      </c>
      <c r="AL171" s="480">
        <f>AM171/AJ171</f>
        <v>0</v>
      </c>
      <c r="AM171" s="485">
        <f>AM161*AI171</f>
        <v>0</v>
      </c>
      <c r="AN171" s="506">
        <f>VLOOKUP($A171,$DA:$EN,15,0)</f>
        <v>1.0228415550995404</v>
      </c>
      <c r="AO171" s="177">
        <f>AO161*AN171</f>
        <v>10526379536.67301</v>
      </c>
      <c r="AP171" s="178">
        <v>1</v>
      </c>
      <c r="AQ171" s="480">
        <f>AR171/AO171</f>
        <v>0</v>
      </c>
      <c r="AR171" s="485">
        <f>AR161*AN171</f>
        <v>0</v>
      </c>
      <c r="AS171" s="461">
        <f>VLOOKUP($A171,$DA:$EN,16,0)</f>
        <v>1.0302073117662072</v>
      </c>
      <c r="AT171" s="177">
        <f>AT161*AS171</f>
        <v>11843245939.10692</v>
      </c>
      <c r="AU171" s="178">
        <v>1</v>
      </c>
      <c r="AV171" s="480">
        <f>AW171/AT171</f>
        <v>0</v>
      </c>
      <c r="AW171" s="485">
        <f>AW161*AS171</f>
        <v>0</v>
      </c>
      <c r="AX171" s="461">
        <f>VLOOKUP($A171,$DA:$EN,14,0)</f>
        <v>1.0154757984328739</v>
      </c>
      <c r="AY171" s="177">
        <f>AY161*AX171</f>
        <v>9347084903.8981972</v>
      </c>
      <c r="AZ171" s="178">
        <v>1</v>
      </c>
      <c r="BA171" s="488">
        <f>BB171/AY171</f>
        <v>3.3384015794309926E-2</v>
      </c>
      <c r="BB171" s="491">
        <f>BB170-BB172-BB173-BB174-BB175-BB176-BB177</f>
        <v>312043230.06249332</v>
      </c>
      <c r="BC171" s="493">
        <f>VLOOKUP($A171,$DA:$EN,15,0)</f>
        <v>1.0228415550995404</v>
      </c>
      <c r="BD171" s="177">
        <f>BD161*BC171</f>
        <v>10526379536.67301</v>
      </c>
      <c r="BE171" s="178">
        <v>1</v>
      </c>
      <c r="BF171" s="488">
        <f>BG171/BD171</f>
        <v>2.5382839966427234E-2</v>
      </c>
      <c r="BG171" s="491">
        <f>BG170-BG172-BG173-BG174-BG175-BG176-BG177</f>
        <v>267189407.20524547</v>
      </c>
      <c r="BH171" s="461">
        <f>VLOOKUP($A171,$DA:$EN,16,0)</f>
        <v>1.0302073117662072</v>
      </c>
      <c r="BI171" s="177">
        <f>BI161*BH171</f>
        <v>11843245939.10692</v>
      </c>
      <c r="BJ171" s="178">
        <v>1</v>
      </c>
      <c r="BK171" s="488">
        <f>BL171/BI171</f>
        <v>1.7872753663733979E-2</v>
      </c>
      <c r="BL171" s="491">
        <f>BL170-BL172-BL173-BL174-BL175-BL176-BL177</f>
        <v>211671417.24867576</v>
      </c>
      <c r="BM171" s="461">
        <f>VLOOKUP($A171,$DA:$EN,14,0)</f>
        <v>1.0154757984328739</v>
      </c>
      <c r="BN171" s="177">
        <f>BN161*BM171</f>
        <v>9347084903.8981972</v>
      </c>
      <c r="BO171" s="178">
        <v>1</v>
      </c>
      <c r="BP171" s="488">
        <f>BQ171/BN171</f>
        <v>1.8249697581726732E-2</v>
      </c>
      <c r="BQ171" s="491">
        <f>(BQ170-BQ174-BQ175-BQ176-BQ177)/3</f>
        <v>170581472.76686537</v>
      </c>
      <c r="BR171" s="461">
        <f>VLOOKUP($A171,$DA:$EN,15,0)</f>
        <v>1.0228415550995404</v>
      </c>
      <c r="BS171" s="177">
        <f>BS161*BR171</f>
        <v>10526379536.67301</v>
      </c>
      <c r="BT171" s="178">
        <v>1</v>
      </c>
      <c r="BU171" s="488">
        <f>BV171/BS171</f>
        <v>1.50795219603009E-2</v>
      </c>
      <c r="BV171" s="491">
        <f>(BV170-BV174-BV175-BV176-BV177)/3</f>
        <v>158732771.38572267</v>
      </c>
      <c r="BW171" s="461">
        <f>VLOOKUP($A171,$DA:$EN,16,0)</f>
        <v>1.0302073117662072</v>
      </c>
      <c r="BX171" s="177">
        <f>BX161*BW171</f>
        <v>11843245939.10692</v>
      </c>
      <c r="BY171" s="178">
        <v>1</v>
      </c>
      <c r="BZ171" s="488">
        <f>CA171/BX171</f>
        <v>1.2166975514276281E-2</v>
      </c>
      <c r="CA171" s="491">
        <f>(CA170-CA174-CA175-CA176-CA177)/3</f>
        <v>144096483.3506659</v>
      </c>
      <c r="CB171" s="461">
        <f>VLOOKUP($A171,$DA:$EN,14,0)</f>
        <v>1.0154757984328739</v>
      </c>
      <c r="CC171" s="177">
        <f>CC161*CB171</f>
        <v>9347084903.8981972</v>
      </c>
      <c r="CD171" s="178">
        <v>1</v>
      </c>
      <c r="CE171" s="480">
        <f>CF171/CC171</f>
        <v>9.9815807105414316E-3</v>
      </c>
      <c r="CF171" s="485">
        <f>CF161*CB171</f>
        <v>93298682.376543254</v>
      </c>
      <c r="CG171" s="461">
        <f>VLOOKUP($A171,$DA:$EN,15,0)</f>
        <v>1.0228415550995404</v>
      </c>
      <c r="CH171" s="177">
        <f>CH161*CG171</f>
        <v>10526379536.67301</v>
      </c>
      <c r="CI171" s="178">
        <v>1</v>
      </c>
      <c r="CJ171" s="480">
        <f>CK171/CH171</f>
        <v>9.9815807105414281E-3</v>
      </c>
      <c r="CK171" s="485">
        <f>CK161*CG171</f>
        <v>105069906.93509333</v>
      </c>
      <c r="CL171" s="461">
        <f>VLOOKUP($A171,$DA:$EN,16,0)</f>
        <v>1.0302073117662072</v>
      </c>
      <c r="CM171" s="177">
        <f>CM161*CL171</f>
        <v>11843245939.10692</v>
      </c>
      <c r="CN171" s="178">
        <v>1</v>
      </c>
      <c r="CO171" s="480">
        <f>CP171/CM171</f>
        <v>9.9815807105414229E-3</v>
      </c>
      <c r="CP171" s="485">
        <f>CP161*CL171</f>
        <v>118214315.21598768</v>
      </c>
    </row>
    <row r="172" spans="1:94" ht="31.5" outlineLevel="1" x14ac:dyDescent="0.25">
      <c r="A172" s="174">
        <f>A171</f>
        <v>2039</v>
      </c>
      <c r="B172" s="175" t="str">
        <f t="shared" si="53"/>
        <v>Iedzīvotāju solidaritātes maksājums ISA sistēmas nodrošināšanai un pašvaldību trūcīgo personu finansējuma kompensēšanai</v>
      </c>
      <c r="C172" s="175" t="str">
        <f t="shared" si="53"/>
        <v>no VID administrētās Pašvaldības budžeta daļa</v>
      </c>
      <c r="D172" s="176" t="str">
        <f t="shared" si="50"/>
        <v>Pašvaldību budžets</v>
      </c>
      <c r="E172" s="461">
        <f>VLOOKUP($A172,$DA:$EN,17,0)</f>
        <v>1.0154757984328739</v>
      </c>
      <c r="F172" s="177">
        <f>F162*E172</f>
        <v>3307220027.4924393</v>
      </c>
      <c r="G172" s="178">
        <v>1</v>
      </c>
      <c r="H172" s="481">
        <f>I172/F172</f>
        <v>4.9896080749763295E-2</v>
      </c>
      <c r="I172" s="485">
        <f>I162/I160*I170</f>
        <v>165017317.54899713</v>
      </c>
      <c r="J172" s="461">
        <f>VLOOKUP($A172,$DA:$EN,18,0)</f>
        <v>1.0228415550995404</v>
      </c>
      <c r="K172" s="177">
        <f>K162*J172</f>
        <v>3724482400.5132108</v>
      </c>
      <c r="L172" s="178">
        <v>1</v>
      </c>
      <c r="M172" s="481">
        <f>N172/K172</f>
        <v>4.4306107481205649E-2</v>
      </c>
      <c r="N172" s="485">
        <f>N162/N160*N170</f>
        <v>165017317.54899713</v>
      </c>
      <c r="O172" s="461">
        <f>VLOOKUP($A172,$DA:$EN,19,0)</f>
        <v>1.0302073117662072</v>
      </c>
      <c r="P172" s="177">
        <f>P162*O172</f>
        <v>4190420924.06776</v>
      </c>
      <c r="Q172" s="178">
        <v>1</v>
      </c>
      <c r="R172" s="481">
        <f>S172/P172</f>
        <v>3.9379651958402824E-2</v>
      </c>
      <c r="S172" s="485">
        <f>S162/S160*S170</f>
        <v>165017317.54899713</v>
      </c>
      <c r="T172" s="461">
        <f>VLOOKUP($A172,$DA:$EN,17,0)</f>
        <v>1.0154757984328739</v>
      </c>
      <c r="U172" s="177">
        <f>U162*T172</f>
        <v>3307220027.4924393</v>
      </c>
      <c r="V172" s="178">
        <v>1</v>
      </c>
      <c r="W172" s="481">
        <f>X172/U172</f>
        <v>4.9896080749763295E-2</v>
      </c>
      <c r="X172" s="485">
        <f>X162/X160*X170</f>
        <v>165017317.54899713</v>
      </c>
      <c r="Y172" s="461">
        <f>VLOOKUP($A172,$DA:$EN,18,0)</f>
        <v>1.0228415550995404</v>
      </c>
      <c r="Z172" s="177">
        <f>Z162*Y172</f>
        <v>3724482400.5132108</v>
      </c>
      <c r="AA172" s="178">
        <v>1</v>
      </c>
      <c r="AB172" s="481">
        <f>AC172/Z172</f>
        <v>4.4306107481205649E-2</v>
      </c>
      <c r="AC172" s="485">
        <f>AC162/AC160*AC170</f>
        <v>165017317.54899713</v>
      </c>
      <c r="AD172" s="461">
        <f>VLOOKUP($A172,$DA:$EN,19,0)</f>
        <v>1.0302073117662072</v>
      </c>
      <c r="AE172" s="177">
        <f>AE162*AD172</f>
        <v>4190420924.06776</v>
      </c>
      <c r="AF172" s="178">
        <v>1</v>
      </c>
      <c r="AG172" s="481">
        <f>AH172/AE172</f>
        <v>3.9379651958402824E-2</v>
      </c>
      <c r="AH172" s="485">
        <f>AH162/AH160*AH170</f>
        <v>165017317.54899713</v>
      </c>
      <c r="AI172" s="461">
        <f>VLOOKUP($A172,$DA:$EN,17,0)</f>
        <v>1.0154757984328739</v>
      </c>
      <c r="AJ172" s="177">
        <f>AJ162*AI172</f>
        <v>3307220027.4924393</v>
      </c>
      <c r="AK172" s="178">
        <v>1</v>
      </c>
      <c r="AL172" s="481">
        <v>0</v>
      </c>
      <c r="AM172" s="485">
        <f>AI172*AJ172*AK172*AL172</f>
        <v>0</v>
      </c>
      <c r="AN172" s="506">
        <f>VLOOKUP($A172,$DA:$EN,18,0)</f>
        <v>1.0228415550995404</v>
      </c>
      <c r="AO172" s="177">
        <f>AO162*AN172</f>
        <v>3724482400.5132108</v>
      </c>
      <c r="AP172" s="178">
        <v>1</v>
      </c>
      <c r="AQ172" s="481">
        <v>0</v>
      </c>
      <c r="AR172" s="485">
        <f>AN172*AO172*AP172*AQ172</f>
        <v>0</v>
      </c>
      <c r="AS172" s="461">
        <f>VLOOKUP($A172,$DA:$EN,19,0)</f>
        <v>1.0302073117662072</v>
      </c>
      <c r="AT172" s="177">
        <f>AT162*AS172</f>
        <v>4190420924.06776</v>
      </c>
      <c r="AU172" s="178">
        <v>1</v>
      </c>
      <c r="AV172" s="481">
        <v>0</v>
      </c>
      <c r="AW172" s="485">
        <f>AS172*AT172*AU172*AV172</f>
        <v>0</v>
      </c>
      <c r="AX172" s="461">
        <f>VLOOKUP($A172,$DA:$EN,17,0)</f>
        <v>1.0154757984328739</v>
      </c>
      <c r="AY172" s="177">
        <f>AY162*AX172</f>
        <v>3307220027.4924393</v>
      </c>
      <c r="AZ172" s="178">
        <v>1</v>
      </c>
      <c r="BA172" s="481">
        <f>BB172/AY172</f>
        <v>4.9896080749763295E-2</v>
      </c>
      <c r="BB172" s="485">
        <f>BB162/BB160*BB170</f>
        <v>165017317.54899713</v>
      </c>
      <c r="BC172" s="493">
        <f>VLOOKUP($A172,$DA:$EN,18,0)</f>
        <v>1.0228415550995404</v>
      </c>
      <c r="BD172" s="177">
        <f>BD162*BC172</f>
        <v>3724482400.5132108</v>
      </c>
      <c r="BE172" s="178">
        <v>1</v>
      </c>
      <c r="BF172" s="481">
        <f>BG172/BD172</f>
        <v>4.4306107481205649E-2</v>
      </c>
      <c r="BG172" s="485">
        <f>BG162/BG160*BG170</f>
        <v>165017317.54899713</v>
      </c>
      <c r="BH172" s="461">
        <f>VLOOKUP($A172,$DA:$EN,19,0)</f>
        <v>1.0302073117662072</v>
      </c>
      <c r="BI172" s="177">
        <f>BI162*BH172</f>
        <v>4190420924.06776</v>
      </c>
      <c r="BJ172" s="178">
        <v>1</v>
      </c>
      <c r="BK172" s="481">
        <f>BL172/BI172</f>
        <v>3.9379651958402824E-2</v>
      </c>
      <c r="BL172" s="485">
        <f>BL162/BL160*BL170</f>
        <v>165017317.54899713</v>
      </c>
      <c r="BM172" s="461">
        <f>VLOOKUP($A172,$DA:$EN,17,0)</f>
        <v>1.0154757984328739</v>
      </c>
      <c r="BN172" s="177">
        <f>BN162*BM172</f>
        <v>3307220027.4924393</v>
      </c>
      <c r="BO172" s="178">
        <v>1</v>
      </c>
      <c r="BP172" s="488">
        <f>BQ172/BN172</f>
        <v>5.1578507431875226E-2</v>
      </c>
      <c r="BQ172" s="491">
        <f>(BQ170-BQ174-BQ175-BQ176-BQ177)/3</f>
        <v>170581472.76686537</v>
      </c>
      <c r="BR172" s="461">
        <f>VLOOKUP($A172,$DA:$EN,18,0)</f>
        <v>1.0228415550995404</v>
      </c>
      <c r="BS172" s="177">
        <f>BS162*BR172</f>
        <v>3724482400.5132108</v>
      </c>
      <c r="BT172" s="178">
        <v>1</v>
      </c>
      <c r="BU172" s="488">
        <f>BV172/BS172</f>
        <v>4.2618746530752906E-2</v>
      </c>
      <c r="BV172" s="491">
        <f>(BV170-BV174-BV175-BV176-BV177)/3</f>
        <v>158732771.38572267</v>
      </c>
      <c r="BW172" s="461">
        <f>VLOOKUP($A172,$DA:$EN,19,0)</f>
        <v>1.0302073117662072</v>
      </c>
      <c r="BX172" s="177">
        <f>BX162*BW172</f>
        <v>4190420924.06776</v>
      </c>
      <c r="BY172" s="178">
        <v>1</v>
      </c>
      <c r="BZ172" s="488">
        <f>CA172/BX172</f>
        <v>3.438711431661795E-2</v>
      </c>
      <c r="CA172" s="491">
        <f>(CA170-CA174-CA175-CA176-CA177)/3</f>
        <v>144096483.3506659</v>
      </c>
      <c r="CB172" s="461">
        <f>VLOOKUP($A172,$DA:$EN,17,0)</f>
        <v>1.0154757984328739</v>
      </c>
      <c r="CC172" s="177">
        <f>CC162*CB172</f>
        <v>3307220027.4924393</v>
      </c>
      <c r="CD172" s="178">
        <v>1</v>
      </c>
      <c r="CE172" s="481">
        <f>CF172/CC172</f>
        <v>2.4003102329355649E-2</v>
      </c>
      <c r="CF172" s="485">
        <f>CF162*CB172</f>
        <v>79383540.745595425</v>
      </c>
      <c r="CG172" s="461">
        <f>VLOOKUP($A172,$DA:$EN,18,0)</f>
        <v>1.0228415550995404</v>
      </c>
      <c r="CH172" s="177">
        <f>CH162*CG172</f>
        <v>3724482400.5132108</v>
      </c>
      <c r="CI172" s="178">
        <v>1</v>
      </c>
      <c r="CJ172" s="481">
        <f>CK172/CH172</f>
        <v>2.4003102329355659E-2</v>
      </c>
      <c r="CK172" s="485">
        <f>CK162*CG172</f>
        <v>89399132.183402807</v>
      </c>
      <c r="CL172" s="461">
        <f>VLOOKUP($A172,$DA:$EN,19,0)</f>
        <v>1.0302073117662072</v>
      </c>
      <c r="CM172" s="177">
        <f>CM162*CL172</f>
        <v>4190420924.06776</v>
      </c>
      <c r="CN172" s="178">
        <v>1</v>
      </c>
      <c r="CO172" s="481">
        <f>CP172/CM172</f>
        <v>2.4003102329355649E-2</v>
      </c>
      <c r="CP172" s="485">
        <f>CP162*CL172</f>
        <v>100583102.2434715</v>
      </c>
    </row>
    <row r="173" spans="1:94" ht="31.5" outlineLevel="1" x14ac:dyDescent="0.25">
      <c r="A173" s="174">
        <f>A172</f>
        <v>2039</v>
      </c>
      <c r="B173" s="175">
        <f t="shared" si="53"/>
        <v>0</v>
      </c>
      <c r="C173" s="175">
        <f t="shared" si="53"/>
        <v>0</v>
      </c>
      <c r="D173" s="176" t="str">
        <f t="shared" si="50"/>
        <v>Valsts sociālās apdrošināšanas speciālais  budžets</v>
      </c>
      <c r="E173" s="461">
        <f>VLOOKUP($A173,$DA:$EN,20,0)</f>
        <v>1.0188373700950415</v>
      </c>
      <c r="F173" s="177">
        <f>F163*E173</f>
        <v>6808519535.5310144</v>
      </c>
      <c r="G173" s="178">
        <v>1</v>
      </c>
      <c r="H173" s="481">
        <v>0</v>
      </c>
      <c r="I173" s="485">
        <f>E173*F173*G173*H173</f>
        <v>0</v>
      </c>
      <c r="J173" s="461">
        <f>VLOOKUP($A173,$DA:$EN,21,0)</f>
        <v>1.032852024301617</v>
      </c>
      <c r="K173" s="177">
        <f>K163*J173</f>
        <v>8518468932.2114897</v>
      </c>
      <c r="L173" s="178">
        <v>1</v>
      </c>
      <c r="M173" s="481">
        <v>0</v>
      </c>
      <c r="N173" s="485">
        <f>J173*K173*L173*M173</f>
        <v>0</v>
      </c>
      <c r="O173" s="461">
        <f>VLOOKUP($A173,$DA:$EN,22,0)</f>
        <v>1.0468666785081926</v>
      </c>
      <c r="P173" s="177">
        <f>P163*O173</f>
        <v>10622310633.395441</v>
      </c>
      <c r="Q173" s="178">
        <v>1</v>
      </c>
      <c r="R173" s="481">
        <v>0</v>
      </c>
      <c r="S173" s="485">
        <f>O173*P173*Q173*R173</f>
        <v>0</v>
      </c>
      <c r="T173" s="461">
        <f>VLOOKUP($A173,$DA:$EN,20,0)</f>
        <v>1.0188373700950415</v>
      </c>
      <c r="U173" s="177">
        <f>U163*T173</f>
        <v>6808519535.5310144</v>
      </c>
      <c r="V173" s="178">
        <v>1</v>
      </c>
      <c r="W173" s="481">
        <v>0</v>
      </c>
      <c r="X173" s="485">
        <f>T173*U173*V173*W173</f>
        <v>0</v>
      </c>
      <c r="Y173" s="461">
        <f>VLOOKUP($A173,$DA:$EN,21,0)</f>
        <v>1.032852024301617</v>
      </c>
      <c r="Z173" s="177">
        <f>Z163*Y173</f>
        <v>8518468932.2114897</v>
      </c>
      <c r="AA173" s="178">
        <v>1</v>
      </c>
      <c r="AB173" s="481">
        <v>0</v>
      </c>
      <c r="AC173" s="485">
        <f>Y173*Z173*AA173*AB173</f>
        <v>0</v>
      </c>
      <c r="AD173" s="461">
        <f>VLOOKUP($A173,$DA:$EN,22,0)</f>
        <v>1.0468666785081926</v>
      </c>
      <c r="AE173" s="177">
        <f>AE163*AD173</f>
        <v>10622310633.395441</v>
      </c>
      <c r="AF173" s="178">
        <v>1</v>
      </c>
      <c r="AG173" s="481">
        <v>0</v>
      </c>
      <c r="AH173" s="485">
        <f>AD173*AE173*AF173*AG173</f>
        <v>0</v>
      </c>
      <c r="AI173" s="461">
        <f>VLOOKUP($A173,$DA:$EN,20,0)</f>
        <v>1.0188373700950415</v>
      </c>
      <c r="AJ173" s="177">
        <f>AJ163*AI173</f>
        <v>6808519535.5310144</v>
      </c>
      <c r="AK173" s="178">
        <v>1</v>
      </c>
      <c r="AL173" s="481">
        <v>0</v>
      </c>
      <c r="AM173" s="485">
        <f>AI173*AJ173*AK173*AL173</f>
        <v>0</v>
      </c>
      <c r="AN173" s="506">
        <f>VLOOKUP($A173,$DA:$EN,21,0)</f>
        <v>1.032852024301617</v>
      </c>
      <c r="AO173" s="177">
        <f>AO163*AN173</f>
        <v>8518468932.2114897</v>
      </c>
      <c r="AP173" s="178">
        <v>1</v>
      </c>
      <c r="AQ173" s="481">
        <v>0</v>
      </c>
      <c r="AR173" s="485">
        <f>AN173*AO173*AP173*AQ173</f>
        <v>0</v>
      </c>
      <c r="AS173" s="461">
        <f>VLOOKUP($A173,$DA:$EN,22,0)</f>
        <v>1.0468666785081926</v>
      </c>
      <c r="AT173" s="177">
        <f>AT163*AS173</f>
        <v>10622310633.395441</v>
      </c>
      <c r="AU173" s="178">
        <v>1</v>
      </c>
      <c r="AV173" s="481">
        <v>0</v>
      </c>
      <c r="AW173" s="485">
        <f>AS173*AT173*AU173*AV173</f>
        <v>0</v>
      </c>
      <c r="AX173" s="461">
        <f>VLOOKUP($A173,$DA:$EN,20,0)</f>
        <v>1.0188373700950415</v>
      </c>
      <c r="AY173" s="177">
        <f>AY163*AX173</f>
        <v>6808519535.5310144</v>
      </c>
      <c r="AZ173" s="178">
        <v>1</v>
      </c>
      <c r="BA173" s="488">
        <v>5.0000000000000001E-3</v>
      </c>
      <c r="BB173" s="491">
        <f>AX173*AY173*AZ173*BA173</f>
        <v>34683870.68910566</v>
      </c>
      <c r="BC173" s="493">
        <f>VLOOKUP($A173,$DA:$EN,21,0)</f>
        <v>1.032852024301617</v>
      </c>
      <c r="BD173" s="177">
        <f>BD163*BC173</f>
        <v>8518468932.2114897</v>
      </c>
      <c r="BE173" s="178">
        <v>1</v>
      </c>
      <c r="BF173" s="488">
        <v>5.0000000000000001E-3</v>
      </c>
      <c r="BG173" s="491">
        <f>BC173*BD173*BE173*BF173</f>
        <v>43991589.402925357</v>
      </c>
      <c r="BH173" s="461">
        <f>VLOOKUP($A173,$DA:$EN,22,0)</f>
        <v>1.0468666785081926</v>
      </c>
      <c r="BI173" s="177">
        <f>BI163*BH173</f>
        <v>10622310633.395441</v>
      </c>
      <c r="BJ173" s="178">
        <v>1</v>
      </c>
      <c r="BK173" s="488">
        <v>5.0000000000000001E-3</v>
      </c>
      <c r="BL173" s="491">
        <f>BH173*BI173*BJ173*BK173</f>
        <v>55600715.254324704</v>
      </c>
      <c r="BM173" s="461">
        <f>VLOOKUP($A173,$DA:$EN,20,0)</f>
        <v>1.0188373700950415</v>
      </c>
      <c r="BN173" s="177">
        <f>BN163*BM173</f>
        <v>6808519535.5310144</v>
      </c>
      <c r="BO173" s="178">
        <v>1</v>
      </c>
      <c r="BP173" s="488">
        <f>BQ173/BN173</f>
        <v>2.505412107238102E-2</v>
      </c>
      <c r="BQ173" s="491">
        <f>BQ170-BQ171-BQ172-BQ174-BQ175-BQ176-BQ177</f>
        <v>170581472.76686543</v>
      </c>
      <c r="BR173" s="461">
        <f>VLOOKUP($A173,$DA:$EN,21,0)</f>
        <v>1.032852024301617</v>
      </c>
      <c r="BS173" s="177">
        <f>BS163*BR173</f>
        <v>8518468932.2114897</v>
      </c>
      <c r="BT173" s="178">
        <v>1</v>
      </c>
      <c r="BU173" s="488">
        <f>BV173/BS173</f>
        <v>1.8633955543993976E-2</v>
      </c>
      <c r="BV173" s="491">
        <f>BV170-BV171-BV172-BV174-BV175-BV176-BV177</f>
        <v>158732771.38572273</v>
      </c>
      <c r="BW173" s="461">
        <f>VLOOKUP($A173,$DA:$EN,22,0)</f>
        <v>1.0468666785081926</v>
      </c>
      <c r="BX173" s="177">
        <f>BX163*BW173</f>
        <v>10622310633.395441</v>
      </c>
      <c r="BY173" s="178">
        <v>1</v>
      </c>
      <c r="BZ173" s="488">
        <f>CA173/BX173</f>
        <v>1.3565455607901483E-2</v>
      </c>
      <c r="CA173" s="491">
        <f>CA170-CA171-CA172-CA174-CA175-CA176-CA177</f>
        <v>144096483.35066575</v>
      </c>
      <c r="CB173" s="461">
        <f>VLOOKUP($A173,$DA:$EN,20,0)</f>
        <v>1.0188373700950415</v>
      </c>
      <c r="CC173" s="177">
        <f>CC163*CB173</f>
        <v>6808519535.5310144</v>
      </c>
      <c r="CD173" s="178">
        <v>1</v>
      </c>
      <c r="CE173" s="481">
        <v>0</v>
      </c>
      <c r="CF173" s="485">
        <f>CB173*CC173*CD173*CE173</f>
        <v>0</v>
      </c>
      <c r="CG173" s="461">
        <f>VLOOKUP($A173,$DA:$EN,21,0)</f>
        <v>1.032852024301617</v>
      </c>
      <c r="CH173" s="177">
        <f>CH163*CG173</f>
        <v>8518468932.2114897</v>
      </c>
      <c r="CI173" s="178">
        <v>1</v>
      </c>
      <c r="CJ173" s="481">
        <v>0</v>
      </c>
      <c r="CK173" s="485">
        <f>CG173*CH173*CI173*CJ173</f>
        <v>0</v>
      </c>
      <c r="CL173" s="461">
        <f>VLOOKUP($A173,$DA:$EN,22,0)</f>
        <v>1.0468666785081926</v>
      </c>
      <c r="CM173" s="177">
        <f>CM163*CL173</f>
        <v>10622310633.395441</v>
      </c>
      <c r="CN173" s="178">
        <v>1</v>
      </c>
      <c r="CO173" s="481">
        <v>0</v>
      </c>
      <c r="CP173" s="485">
        <f>CL173*CM173*CN173*CO173</f>
        <v>0</v>
      </c>
    </row>
    <row r="174" spans="1:94" outlineLevel="1" x14ac:dyDescent="0.25">
      <c r="A174" s="174">
        <f>A173</f>
        <v>2039</v>
      </c>
      <c r="B174" s="175" t="str">
        <f t="shared" si="53"/>
        <v>Versija, lai "iedarbinātu"  potenciālo obligāto apdrošināšanu</v>
      </c>
      <c r="C174" s="175" t="str">
        <f t="shared" si="53"/>
        <v>Obligātās iemaksa (ieturējums no darba algas)</v>
      </c>
      <c r="D174" s="176" t="str">
        <f t="shared" si="50"/>
        <v>ISA obligātā apdrošināšana</v>
      </c>
      <c r="E174" s="461">
        <f>VLOOKUP($A174,$DA:$EN,7,0)</f>
        <v>1.0297611508324498</v>
      </c>
      <c r="F174" s="188">
        <f>VLOOKUP($A174,$DA:$EN,6,0)</f>
        <v>2296</v>
      </c>
      <c r="G174" s="189">
        <f>VLOOKUP($A174,$DA:$EN,24,0)</f>
        <v>724318</v>
      </c>
      <c r="H174" s="489">
        <v>0</v>
      </c>
      <c r="I174" s="485">
        <f>H174*G174*F174*12</f>
        <v>0</v>
      </c>
      <c r="J174" s="461">
        <f>VLOOKUP($A174,$DA:$EN,10,0)</f>
        <v>1.0439260674991164</v>
      </c>
      <c r="K174" s="188">
        <f>VLOOKUP($A174,$DA:$EN,9,0)</f>
        <v>2872</v>
      </c>
      <c r="L174" s="189">
        <f>VLOOKUP($A174,$DA:$EN,24,0)</f>
        <v>724318</v>
      </c>
      <c r="M174" s="489">
        <v>0</v>
      </c>
      <c r="N174" s="485">
        <f>M174*L174*K174*12</f>
        <v>0</v>
      </c>
      <c r="O174" s="461">
        <f>VLOOKUP($A174,$DA:$EN,13,0)</f>
        <v>1.0580909841657831</v>
      </c>
      <c r="P174" s="188">
        <f>VLOOKUP($A174,$DA:$EN,12,0)</f>
        <v>3584</v>
      </c>
      <c r="Q174" s="189">
        <f>VLOOKUP($A174,$DA:$EN,24,0)</f>
        <v>724318</v>
      </c>
      <c r="R174" s="489">
        <v>0</v>
      </c>
      <c r="S174" s="485">
        <f>R174*Q174*P174*12</f>
        <v>0</v>
      </c>
      <c r="T174" s="461">
        <f>VLOOKUP($A174,$DA:$EN,7,0)</f>
        <v>1.0297611508324498</v>
      </c>
      <c r="U174" s="188">
        <f>VLOOKUP($A174,$DA:$EN,6,0)</f>
        <v>2296</v>
      </c>
      <c r="V174" s="189">
        <f>VLOOKUP($A174,$DA:$EN,24,0)</f>
        <v>724318</v>
      </c>
      <c r="W174" s="496">
        <f>X174/(V174*U174*12)</f>
        <v>7.0486638431153607E-3</v>
      </c>
      <c r="X174" s="486">
        <f>X170-X171-X172-X173-X175-X176-X177</f>
        <v>140666022.33480579</v>
      </c>
      <c r="Y174" s="461">
        <f>VLOOKUP($A174,$DA:$EN,10,0)</f>
        <v>1.0439260674991164</v>
      </c>
      <c r="Z174" s="188">
        <f>VLOOKUP($A174,$DA:$EN,9,0)</f>
        <v>2872</v>
      </c>
      <c r="AA174" s="189">
        <f>VLOOKUP($A174,$DA:$EN,24,0)</f>
        <v>724318</v>
      </c>
      <c r="AB174" s="496">
        <f>AC174/(AA174*Z174*12)</f>
        <v>4.2110466701430205E-3</v>
      </c>
      <c r="AC174" s="486">
        <f>AC170-AC171-AC172-AC173-AC175-AC176-AC177</f>
        <v>105119918.19137761</v>
      </c>
      <c r="AD174" s="461">
        <f>VLOOKUP($A174,$DA:$EN,13,0)</f>
        <v>1.0580909841657831</v>
      </c>
      <c r="AE174" s="188">
        <f>VLOOKUP($A174,$DA:$EN,12,0)</f>
        <v>3584</v>
      </c>
      <c r="AF174" s="189">
        <f>VLOOKUP($A174,$DA:$EN,24,0)</f>
        <v>724318</v>
      </c>
      <c r="AG174" s="496">
        <f>AH174/(AF174*AE174*12)</f>
        <v>1.9649492286294445E-3</v>
      </c>
      <c r="AH174" s="486">
        <f>AH170-AH171-AH172-AH173-AH175-AH176-AH177</f>
        <v>61211054.086207211</v>
      </c>
      <c r="AI174" s="461">
        <f>VLOOKUP($A174,$DA:$EN,7,0)</f>
        <v>1.0297611508324498</v>
      </c>
      <c r="AJ174" s="188">
        <f>VLOOKUP($A174,$DA:$EN,6,0)</f>
        <v>2296</v>
      </c>
      <c r="AK174" s="189">
        <f>VLOOKUP($A174,$DA:$EN,24,0)</f>
        <v>724318</v>
      </c>
      <c r="AL174" s="496">
        <f>AM174/(AK174*AJ174*12)</f>
        <v>2.5643110669654485E-2</v>
      </c>
      <c r="AM174" s="486">
        <f>AM170-AM171-AM172-AM173-AM175-AM176-AM177</f>
        <v>511744418.30059612</v>
      </c>
      <c r="AN174" s="506">
        <f>VLOOKUP($A174,$DA:$EN,10,0)</f>
        <v>1.0439260674991164</v>
      </c>
      <c r="AO174" s="188">
        <f>VLOOKUP($A174,$DA:$EN,9,0)</f>
        <v>2872</v>
      </c>
      <c r="AP174" s="189">
        <f>VLOOKUP($A174,$DA:$EN,24,0)</f>
        <v>724318</v>
      </c>
      <c r="AQ174" s="496">
        <f>AR174/(AP174*AO174*12)</f>
        <v>1.9076245108072629E-2</v>
      </c>
      <c r="AR174" s="486">
        <f>AR170-AR171-AR172-AR173-AR175-AR176-AR177</f>
        <v>476198314.15716803</v>
      </c>
      <c r="AS174" s="461">
        <f>VLOOKUP($A174,$DA:$EN,13,0)</f>
        <v>1.0580909841657831</v>
      </c>
      <c r="AT174" s="188">
        <f>VLOOKUP($A174,$DA:$EN,12,0)</f>
        <v>3584</v>
      </c>
      <c r="AU174" s="189">
        <f>VLOOKUP($A174,$DA:$EN,24,0)</f>
        <v>724318</v>
      </c>
      <c r="AV174" s="496">
        <f>AW174/(AU174*AT174*12)</f>
        <v>1.3877016726881075E-2</v>
      </c>
      <c r="AW174" s="486">
        <f>AW170-AW171-AW172-AW173-AW175-AW176-AW177</f>
        <v>432289450.05199766</v>
      </c>
      <c r="AX174" s="461">
        <f>VLOOKUP($A174,$DA:$EN,7,0)</f>
        <v>1.0297611508324498</v>
      </c>
      <c r="AY174" s="188">
        <f>VLOOKUP($A174,$DA:$EN,6,0)</f>
        <v>2296</v>
      </c>
      <c r="AZ174" s="189">
        <f>VLOOKUP($A174,$DA:$EN,24,0)</f>
        <v>724318</v>
      </c>
      <c r="BA174" s="489">
        <v>0</v>
      </c>
      <c r="BB174" s="485">
        <f>BA174*AZ174*AY174*12</f>
        <v>0</v>
      </c>
      <c r="BC174" s="493">
        <f>VLOOKUP($A174,$DA:$EN,10,0)</f>
        <v>1.0439260674991164</v>
      </c>
      <c r="BD174" s="188">
        <f>VLOOKUP($A174,$DA:$EN,9,0)</f>
        <v>2872</v>
      </c>
      <c r="BE174" s="189">
        <f>VLOOKUP($A174,$DA:$EN,24,0)</f>
        <v>724318</v>
      </c>
      <c r="BF174" s="489">
        <v>0</v>
      </c>
      <c r="BG174" s="485">
        <f>BF174*BE174*BD174*12</f>
        <v>0</v>
      </c>
      <c r="BH174" s="461">
        <f>VLOOKUP($A174,$DA:$EN,13,0)</f>
        <v>1.0580909841657831</v>
      </c>
      <c r="BI174" s="188">
        <f>VLOOKUP($A174,$DA:$EN,12,0)</f>
        <v>3584</v>
      </c>
      <c r="BJ174" s="189">
        <f>VLOOKUP($A174,$DA:$EN,24,0)</f>
        <v>724318</v>
      </c>
      <c r="BK174" s="489">
        <v>0</v>
      </c>
      <c r="BL174" s="485">
        <f>BK174*BJ174*BI174*12</f>
        <v>0</v>
      </c>
      <c r="BM174" s="461">
        <f>VLOOKUP($A174,$DA:$EN,7,0)</f>
        <v>1.0297611508324498</v>
      </c>
      <c r="BN174" s="188">
        <f>VLOOKUP($A174,$DA:$EN,6,0)</f>
        <v>2296</v>
      </c>
      <c r="BO174" s="189">
        <f>VLOOKUP($A174,$DA:$EN,24,0)</f>
        <v>724318</v>
      </c>
      <c r="BP174" s="489">
        <v>0</v>
      </c>
      <c r="BQ174" s="485">
        <f>BP174*BO174*BN174*12</f>
        <v>0</v>
      </c>
      <c r="BR174" s="461">
        <f>VLOOKUP($A174,$DA:$EN,10,0)</f>
        <v>1.0439260674991164</v>
      </c>
      <c r="BS174" s="188">
        <f>VLOOKUP($A174,$DA:$EN,9,0)</f>
        <v>2872</v>
      </c>
      <c r="BT174" s="189">
        <f>VLOOKUP($A174,$DA:$EN,24,0)</f>
        <v>724318</v>
      </c>
      <c r="BU174" s="489">
        <v>0</v>
      </c>
      <c r="BV174" s="485">
        <f>BU174*BT174*BS174*12</f>
        <v>0</v>
      </c>
      <c r="BW174" s="461">
        <f>VLOOKUP($A174,$DA:$EN,13,0)</f>
        <v>1.0580909841657831</v>
      </c>
      <c r="BX174" s="188">
        <f>VLOOKUP($A174,$DA:$EN,12,0)</f>
        <v>3584</v>
      </c>
      <c r="BY174" s="189">
        <f>VLOOKUP($A174,$DA:$EN,24,0)</f>
        <v>724318</v>
      </c>
      <c r="BZ174" s="489">
        <v>0</v>
      </c>
      <c r="CA174" s="485">
        <f>BZ174*BY174*BX174*12</f>
        <v>0</v>
      </c>
      <c r="CB174" s="461">
        <f>VLOOKUP($A174,$DA:$EN,7,0)</f>
        <v>1.0297611508324498</v>
      </c>
      <c r="CC174" s="188">
        <f>VLOOKUP($A174,$DA:$EN,6,0)</f>
        <v>2296</v>
      </c>
      <c r="CD174" s="189">
        <f>VLOOKUP($A174,$DA:$EN,24,0)</f>
        <v>724318</v>
      </c>
      <c r="CE174" s="482">
        <f>(CF174+CF177)/(CD174*CC174*12)</f>
        <v>1.724230527238459E-2</v>
      </c>
      <c r="CF174" s="486">
        <f>CF170-CF171-CF172-CF173-CF175-CF176-CF177</f>
        <v>339062195.17845738</v>
      </c>
      <c r="CG174" s="461">
        <f>VLOOKUP($A174,$DA:$EN,10,0)</f>
        <v>1.0439260674991164</v>
      </c>
      <c r="CH174" s="188">
        <f>VLOOKUP($A174,$DA:$EN,9,0)</f>
        <v>2872</v>
      </c>
      <c r="CI174" s="189">
        <f>VLOOKUP($A174,$DA:$EN,24,0)</f>
        <v>724318</v>
      </c>
      <c r="CJ174" s="482">
        <f>(CK174+CK177)/(CI174*CH174*12)</f>
        <v>1.1487512921860482E-2</v>
      </c>
      <c r="CK174" s="486">
        <f>CK170-CK171-CK172-CK173-CK175-CK176-CK177</f>
        <v>281729275.03867197</v>
      </c>
      <c r="CL174" s="461">
        <f>VLOOKUP($A174,$DA:$EN,13,0)</f>
        <v>1.0580909841657831</v>
      </c>
      <c r="CM174" s="188">
        <f>VLOOKUP($A174,$DA:$EN,12,0)</f>
        <v>3584</v>
      </c>
      <c r="CN174" s="189">
        <f>VLOOKUP($A174,$DA:$EN,24,0)</f>
        <v>724318</v>
      </c>
      <c r="CO174" s="482">
        <f>(CP174+CP177)/(CN174*CM174*12)</f>
        <v>7.0148969852212428E-3</v>
      </c>
      <c r="CP174" s="486">
        <f>CP170-CP171-CP172-CP173-CP175-CP176-CP177</f>
        <v>213492032.59253839</v>
      </c>
    </row>
    <row r="175" spans="1:94" ht="31.5" outlineLevel="1" x14ac:dyDescent="0.25">
      <c r="A175" s="174">
        <f>A179</f>
        <v>2039</v>
      </c>
      <c r="B175" s="175" t="str">
        <f t="shared" si="53"/>
        <v>Pensijas daļa pakalpojuma finansēšanai - par aprūpi mājās</v>
      </c>
      <c r="C175" s="175" t="str">
        <f t="shared" si="53"/>
        <v>85% no piešķirtās vecuma pensijas apmēra</v>
      </c>
      <c r="D175" s="176" t="str">
        <f t="shared" si="50"/>
        <v>Klienta maksājums par ISA pakalpojumiem dzīves vietā</v>
      </c>
      <c r="E175" s="461">
        <f>VLOOKUP($A175,$DA:$EN,7,0)</f>
        <v>1.0297611508324498</v>
      </c>
      <c r="F175" s="195">
        <f>F165*E175</f>
        <v>366.78602797491482</v>
      </c>
      <c r="G175" s="189">
        <f>VLOOKUP($A175,$DA:$EN,31,0)</f>
        <v>15952.199999999997</v>
      </c>
      <c r="H175" s="483">
        <v>0.85</v>
      </c>
      <c r="I175" s="485">
        <f>F175*G175*12</f>
        <v>70212528.905537218</v>
      </c>
      <c r="J175" s="461">
        <f>VLOOKUP($A175,$DA:$EN,10,0)</f>
        <v>1.0439260674991164</v>
      </c>
      <c r="K175" s="195">
        <f>K165*J175</f>
        <v>460.6529499073668</v>
      </c>
      <c r="L175" s="189">
        <f>VLOOKUP($A175,$DA:$EN,31,0)</f>
        <v>15952.199999999997</v>
      </c>
      <c r="M175" s="483">
        <v>0.85</v>
      </c>
      <c r="N175" s="485">
        <f>K175*L175*12</f>
        <v>88181135.850147545</v>
      </c>
      <c r="O175" s="461">
        <f>VLOOKUP($A175,$DA:$EN,13,0)</f>
        <v>1.0580909841657831</v>
      </c>
      <c r="P175" s="195">
        <f>P165*O175</f>
        <v>576.60348846630711</v>
      </c>
      <c r="Q175" s="189">
        <f>VLOOKUP($A175,$DA:$EN,31,0)</f>
        <v>15952.199999999997</v>
      </c>
      <c r="R175" s="483">
        <v>0.85</v>
      </c>
      <c r="S175" s="485">
        <f>P175*Q175*12</f>
        <v>110377130.02454668</v>
      </c>
      <c r="T175" s="461">
        <f>VLOOKUP($A175,$DA:$EN,7,0)</f>
        <v>1.0297611508324498</v>
      </c>
      <c r="U175" s="195">
        <f>U165*T175</f>
        <v>366.78602797491482</v>
      </c>
      <c r="V175" s="189">
        <f>VLOOKUP($A175,$DA:$EN,31,0)</f>
        <v>15952.199999999997</v>
      </c>
      <c r="W175" s="483">
        <v>0.85</v>
      </c>
      <c r="X175" s="485">
        <f>U175*V175*12</f>
        <v>70212528.905537218</v>
      </c>
      <c r="Y175" s="461">
        <f>VLOOKUP($A175,$DA:$EN,10,0)</f>
        <v>1.0439260674991164</v>
      </c>
      <c r="Z175" s="195">
        <f>Z165*Y175</f>
        <v>460.6529499073668</v>
      </c>
      <c r="AA175" s="189">
        <f>VLOOKUP($A175,$DA:$EN,31,0)</f>
        <v>15952.199999999997</v>
      </c>
      <c r="AB175" s="483">
        <v>0.85</v>
      </c>
      <c r="AC175" s="485">
        <f>Z175*AA175*12</f>
        <v>88181135.850147545</v>
      </c>
      <c r="AD175" s="461">
        <f>VLOOKUP($A175,$DA:$EN,13,0)</f>
        <v>1.0580909841657831</v>
      </c>
      <c r="AE175" s="195">
        <f>AE165*AD175</f>
        <v>576.60348846630711</v>
      </c>
      <c r="AF175" s="189">
        <f>VLOOKUP($A175,$DA:$EN,31,0)</f>
        <v>15952.199999999997</v>
      </c>
      <c r="AG175" s="483">
        <v>0.85</v>
      </c>
      <c r="AH175" s="485">
        <f>AE175*AF175*12</f>
        <v>110377130.02454668</v>
      </c>
      <c r="AI175" s="461">
        <f>VLOOKUP($A175,$DA:$EN,7,0)</f>
        <v>1.0297611508324498</v>
      </c>
      <c r="AJ175" s="195">
        <f>AJ165*AI175</f>
        <v>366.78602797491482</v>
      </c>
      <c r="AK175" s="189">
        <f>VLOOKUP($A175,$DA:$EN,31,0)</f>
        <v>15952.199999999997</v>
      </c>
      <c r="AL175" s="483">
        <v>0.85</v>
      </c>
      <c r="AM175" s="485">
        <f>AJ175*AK175*12</f>
        <v>70212528.905537218</v>
      </c>
      <c r="AN175" s="506">
        <f>VLOOKUP($A175,$DA:$EN,10,0)</f>
        <v>1.0439260674991164</v>
      </c>
      <c r="AO175" s="195">
        <f>AO165*AN175</f>
        <v>460.6529499073668</v>
      </c>
      <c r="AP175" s="189">
        <f>VLOOKUP($A175,$DA:$EN,31,0)</f>
        <v>15952.199999999997</v>
      </c>
      <c r="AQ175" s="483">
        <v>0.85</v>
      </c>
      <c r="AR175" s="485">
        <f>AO175*AP175*12</f>
        <v>88181135.850147545</v>
      </c>
      <c r="AS175" s="461">
        <f>VLOOKUP($A175,$DA:$EN,13,0)</f>
        <v>1.0580909841657831</v>
      </c>
      <c r="AT175" s="195">
        <f>AT165*AS175</f>
        <v>576.60348846630711</v>
      </c>
      <c r="AU175" s="189">
        <f>VLOOKUP($A175,$DA:$EN,31,0)</f>
        <v>15952.199999999997</v>
      </c>
      <c r="AV175" s="483">
        <v>0.85</v>
      </c>
      <c r="AW175" s="485">
        <f>AT175*AU175*12</f>
        <v>110377130.02454668</v>
      </c>
      <c r="AX175" s="461">
        <f>VLOOKUP($A175,$DA:$EN,7,0)</f>
        <v>1.0297611508324498</v>
      </c>
      <c r="AY175" s="195">
        <f>AY165*AX175</f>
        <v>366.78602797491482</v>
      </c>
      <c r="AZ175" s="189">
        <f>VLOOKUP($A175,$DA:$EN,31,0)</f>
        <v>15952.199999999997</v>
      </c>
      <c r="BA175" s="483">
        <v>0.85</v>
      </c>
      <c r="BB175" s="485">
        <f>AY175*AZ175*12</f>
        <v>70212528.905537218</v>
      </c>
      <c r="BC175" s="493">
        <f>VLOOKUP($A175,$DA:$EN,10,0)</f>
        <v>1.0439260674991164</v>
      </c>
      <c r="BD175" s="195">
        <f>BD165*BC175</f>
        <v>460.6529499073668</v>
      </c>
      <c r="BE175" s="189">
        <f>VLOOKUP($A175,$DA:$EN,31,0)</f>
        <v>15952.199999999997</v>
      </c>
      <c r="BF175" s="483">
        <v>0.85</v>
      </c>
      <c r="BG175" s="485">
        <f>BD175*BE175*12</f>
        <v>88181135.850147545</v>
      </c>
      <c r="BH175" s="461">
        <f>VLOOKUP($A175,$DA:$EN,13,0)</f>
        <v>1.0580909841657831</v>
      </c>
      <c r="BI175" s="195">
        <f>BI165*BH175</f>
        <v>576.60348846630711</v>
      </c>
      <c r="BJ175" s="189">
        <f>VLOOKUP($A175,$DA:$EN,31,0)</f>
        <v>15952.199999999997</v>
      </c>
      <c r="BK175" s="483">
        <v>0.85</v>
      </c>
      <c r="BL175" s="485">
        <f>BI175*BJ175*12</f>
        <v>110377130.02454668</v>
      </c>
      <c r="BM175" s="461">
        <f>VLOOKUP($A175,$DA:$EN,7,0)</f>
        <v>1.0297611508324498</v>
      </c>
      <c r="BN175" s="195">
        <f>BN165*BM175</f>
        <v>366.78602797491482</v>
      </c>
      <c r="BO175" s="189">
        <f>VLOOKUP($A175,$DA:$EN,31,0)</f>
        <v>15952.199999999997</v>
      </c>
      <c r="BP175" s="483">
        <v>0.85</v>
      </c>
      <c r="BQ175" s="485">
        <f>BN175*BO175*12</f>
        <v>70212528.905537218</v>
      </c>
      <c r="BR175" s="461">
        <f>VLOOKUP($A175,$DA:$EN,10,0)</f>
        <v>1.0439260674991164</v>
      </c>
      <c r="BS175" s="195">
        <f>BS165*BR175</f>
        <v>460.6529499073668</v>
      </c>
      <c r="BT175" s="189">
        <f>VLOOKUP($A175,$DA:$EN,31,0)</f>
        <v>15952.199999999997</v>
      </c>
      <c r="BU175" s="483">
        <v>0.85</v>
      </c>
      <c r="BV175" s="485">
        <f>BS175*BT175*12</f>
        <v>88181135.850147545</v>
      </c>
      <c r="BW175" s="461">
        <f>VLOOKUP($A175,$DA:$EN,13,0)</f>
        <v>1.0580909841657831</v>
      </c>
      <c r="BX175" s="195">
        <f>BX165*BW175</f>
        <v>576.60348846630711</v>
      </c>
      <c r="BY175" s="189">
        <f>VLOOKUP($A175,$DA:$EN,31,0)</f>
        <v>15952.199999999997</v>
      </c>
      <c r="BZ175" s="483">
        <v>0.85</v>
      </c>
      <c r="CA175" s="485">
        <f>BX175*BY175*12</f>
        <v>110377130.02454668</v>
      </c>
      <c r="CB175" s="461">
        <f>VLOOKUP($A175,$DA:$EN,7,0)</f>
        <v>1.0297611508324498</v>
      </c>
      <c r="CC175" s="195">
        <f>CC165*CB175</f>
        <v>366.78602797491482</v>
      </c>
      <c r="CD175" s="189">
        <f>VLOOKUP($A175,$DA:$EN,31,0)</f>
        <v>15952.199999999997</v>
      </c>
      <c r="CE175" s="483">
        <v>0.85</v>
      </c>
      <c r="CF175" s="485">
        <f>CC175*CD175*12</f>
        <v>70212528.905537218</v>
      </c>
      <c r="CG175" s="461">
        <f>VLOOKUP($A175,$DA:$EN,10,0)</f>
        <v>1.0439260674991164</v>
      </c>
      <c r="CH175" s="195">
        <f>CH165*CG175</f>
        <v>460.6529499073668</v>
      </c>
      <c r="CI175" s="189">
        <f>VLOOKUP($A175,$DA:$EN,31,0)</f>
        <v>15952.199999999997</v>
      </c>
      <c r="CJ175" s="483">
        <v>0.85</v>
      </c>
      <c r="CK175" s="485">
        <f>CH175*CI175*12</f>
        <v>88181135.850147545</v>
      </c>
      <c r="CL175" s="461">
        <f>VLOOKUP($A175,$DA:$EN,13,0)</f>
        <v>1.0580909841657831</v>
      </c>
      <c r="CM175" s="195">
        <f>CM165*CL175</f>
        <v>576.60348846630711</v>
      </c>
      <c r="CN175" s="189">
        <f>VLOOKUP($A175,$DA:$EN,31,0)</f>
        <v>15952.199999999997</v>
      </c>
      <c r="CO175" s="483">
        <v>0.85</v>
      </c>
      <c r="CP175" s="485">
        <f>CM175*CN175*12</f>
        <v>110377130.02454668</v>
      </c>
    </row>
    <row r="176" spans="1:94" outlineLevel="1" x14ac:dyDescent="0.25">
      <c r="A176" s="174">
        <f>A175</f>
        <v>2039</v>
      </c>
      <c r="B176" s="175" t="str">
        <f t="shared" si="53"/>
        <v>Pensijas daļa pakalpojuma finansēšanai - par uzturēšanos SAC</v>
      </c>
      <c r="C176" s="175" t="str">
        <f t="shared" si="53"/>
        <v>85% no piešķirtās vecuma pensijas apmēra</v>
      </c>
      <c r="D176" s="176" t="str">
        <f t="shared" si="50"/>
        <v>Klienta maksājums par ISA pakalpojumiem SAC</v>
      </c>
      <c r="E176" s="461">
        <f>VLOOKUP($A176,$DA:$EN,7,0)</f>
        <v>1.0297611508324498</v>
      </c>
      <c r="F176" s="195">
        <f>F166*E176</f>
        <v>568.53692181389283</v>
      </c>
      <c r="G176" s="189">
        <f>VLOOKUP($A176,$DA:$EN,34,0)</f>
        <v>10067.400000000001</v>
      </c>
      <c r="H176" s="483">
        <v>0.85</v>
      </c>
      <c r="I176" s="485">
        <f>F176*G176*12</f>
        <v>68684263.280030221</v>
      </c>
      <c r="J176" s="461">
        <f>VLOOKUP($A176,$DA:$EN,10,0)</f>
        <v>1.0439260674991164</v>
      </c>
      <c r="K176" s="195">
        <f>K166*J176</f>
        <v>714.03540535828563</v>
      </c>
      <c r="L176" s="189">
        <f>VLOOKUP($A176,$DA:$EN,34,0)</f>
        <v>10067.400000000001</v>
      </c>
      <c r="M176" s="483">
        <v>0.85</v>
      </c>
      <c r="N176" s="485">
        <f>K176*L176*12</f>
        <v>86261760.47884807</v>
      </c>
      <c r="O176" s="461">
        <f>VLOOKUP($A176,$DA:$EN,13,0)</f>
        <v>1.0580909841657831</v>
      </c>
      <c r="P176" s="195">
        <f>P166*O176</f>
        <v>893.76461325349908</v>
      </c>
      <c r="Q176" s="189">
        <f>VLOOKUP($A176,$DA:$EN,34,0)</f>
        <v>10067.400000000001</v>
      </c>
      <c r="R176" s="483">
        <v>0.85</v>
      </c>
      <c r="S176" s="485">
        <f>P176*Q176*12</f>
        <v>107974630.40961933</v>
      </c>
      <c r="T176" s="461">
        <f>VLOOKUP($A176,$DA:$EN,7,0)</f>
        <v>1.0297611508324498</v>
      </c>
      <c r="U176" s="195">
        <f>U166*T176</f>
        <v>568.53692181389283</v>
      </c>
      <c r="V176" s="189">
        <f>VLOOKUP($A176,$DA:$EN,34,0)</f>
        <v>10067.400000000001</v>
      </c>
      <c r="W176" s="483">
        <v>0.85</v>
      </c>
      <c r="X176" s="485">
        <f>U176*V176*12</f>
        <v>68684263.280030221</v>
      </c>
      <c r="Y176" s="461">
        <f>VLOOKUP($A176,$DA:$EN,10,0)</f>
        <v>1.0439260674991164</v>
      </c>
      <c r="Z176" s="195">
        <f>Z166*Y176</f>
        <v>714.03540535828563</v>
      </c>
      <c r="AA176" s="189">
        <f>VLOOKUP($A176,$DA:$EN,34,0)</f>
        <v>10067.400000000001</v>
      </c>
      <c r="AB176" s="483">
        <v>0.85</v>
      </c>
      <c r="AC176" s="485">
        <f>Z176*AA176*12</f>
        <v>86261760.47884807</v>
      </c>
      <c r="AD176" s="461">
        <f>VLOOKUP($A176,$DA:$EN,13,0)</f>
        <v>1.0580909841657831</v>
      </c>
      <c r="AE176" s="195">
        <f>AE166*AD176</f>
        <v>893.76461325349908</v>
      </c>
      <c r="AF176" s="189">
        <f>VLOOKUP($A176,$DA:$EN,34,0)</f>
        <v>10067.400000000001</v>
      </c>
      <c r="AG176" s="483">
        <v>0.85</v>
      </c>
      <c r="AH176" s="485">
        <f>AE176*AF176*12</f>
        <v>107974630.40961933</v>
      </c>
      <c r="AI176" s="461">
        <f>VLOOKUP($A176,$DA:$EN,7,0)</f>
        <v>1.0297611508324498</v>
      </c>
      <c r="AJ176" s="195">
        <f>AJ166*AI176</f>
        <v>568.53692181389283</v>
      </c>
      <c r="AK176" s="189">
        <f>VLOOKUP($A176,$DA:$EN,34,0)</f>
        <v>10067.400000000001</v>
      </c>
      <c r="AL176" s="483">
        <v>0.85</v>
      </c>
      <c r="AM176" s="485">
        <f>AJ176*AK176*12</f>
        <v>68684263.280030221</v>
      </c>
      <c r="AN176" s="506">
        <f>VLOOKUP($A176,$DA:$EN,10,0)</f>
        <v>1.0439260674991164</v>
      </c>
      <c r="AO176" s="195">
        <f>AO166*AN176</f>
        <v>714.03540535828563</v>
      </c>
      <c r="AP176" s="189">
        <f>VLOOKUP($A176,$DA:$EN,34,0)</f>
        <v>10067.400000000001</v>
      </c>
      <c r="AQ176" s="483">
        <v>0.85</v>
      </c>
      <c r="AR176" s="485">
        <f>AO176*AP176*12</f>
        <v>86261760.47884807</v>
      </c>
      <c r="AS176" s="461">
        <f>VLOOKUP($A176,$DA:$EN,13,0)</f>
        <v>1.0580909841657831</v>
      </c>
      <c r="AT176" s="195">
        <f>AT166*AS176</f>
        <v>893.76461325349908</v>
      </c>
      <c r="AU176" s="189">
        <f>VLOOKUP($A176,$DA:$EN,34,0)</f>
        <v>10067.400000000001</v>
      </c>
      <c r="AV176" s="483">
        <v>0.85</v>
      </c>
      <c r="AW176" s="485">
        <f>AT176*AU176*12</f>
        <v>107974630.40961933</v>
      </c>
      <c r="AX176" s="461">
        <f>VLOOKUP($A176,$DA:$EN,7,0)</f>
        <v>1.0297611508324498</v>
      </c>
      <c r="AY176" s="195">
        <f>AY166*AX176</f>
        <v>568.53692181389283</v>
      </c>
      <c r="AZ176" s="189">
        <f>VLOOKUP($A176,$DA:$EN,34,0)</f>
        <v>10067.400000000001</v>
      </c>
      <c r="BA176" s="483">
        <v>0.85</v>
      </c>
      <c r="BB176" s="485">
        <f>AY176*AZ176*12</f>
        <v>68684263.280030221</v>
      </c>
      <c r="BC176" s="493">
        <f>VLOOKUP($A176,$DA:$EN,10,0)</f>
        <v>1.0439260674991164</v>
      </c>
      <c r="BD176" s="195">
        <f>BD166*BC176</f>
        <v>714.03540535828563</v>
      </c>
      <c r="BE176" s="189">
        <f>VLOOKUP($A176,$DA:$EN,34,0)</f>
        <v>10067.400000000001</v>
      </c>
      <c r="BF176" s="483">
        <v>0.85</v>
      </c>
      <c r="BG176" s="485">
        <f>BD176*BE176*12</f>
        <v>86261760.47884807</v>
      </c>
      <c r="BH176" s="461">
        <f>VLOOKUP($A176,$DA:$EN,13,0)</f>
        <v>1.0580909841657831</v>
      </c>
      <c r="BI176" s="195">
        <f>BI166*BH176</f>
        <v>893.76461325349908</v>
      </c>
      <c r="BJ176" s="189">
        <f>VLOOKUP($A176,$DA:$EN,34,0)</f>
        <v>10067.400000000001</v>
      </c>
      <c r="BK176" s="483">
        <v>0.85</v>
      </c>
      <c r="BL176" s="485">
        <f>BI176*BJ176*12</f>
        <v>107974630.40961933</v>
      </c>
      <c r="BM176" s="461">
        <f>VLOOKUP($A176,$DA:$EN,7,0)</f>
        <v>1.0297611508324498</v>
      </c>
      <c r="BN176" s="195">
        <f>BN166*BM176</f>
        <v>568.53692181389283</v>
      </c>
      <c r="BO176" s="189">
        <f>VLOOKUP($A176,$DA:$EN,34,0)</f>
        <v>10067.400000000001</v>
      </c>
      <c r="BP176" s="483">
        <v>0.85</v>
      </c>
      <c r="BQ176" s="485">
        <f>BN176*BO176*12</f>
        <v>68684263.280030221</v>
      </c>
      <c r="BR176" s="461">
        <f>VLOOKUP($A176,$DA:$EN,10,0)</f>
        <v>1.0439260674991164</v>
      </c>
      <c r="BS176" s="195">
        <f>BS166*BR176</f>
        <v>714.03540535828563</v>
      </c>
      <c r="BT176" s="189">
        <f>VLOOKUP($A176,$DA:$EN,34,0)</f>
        <v>10067.400000000001</v>
      </c>
      <c r="BU176" s="483">
        <v>0.85</v>
      </c>
      <c r="BV176" s="485">
        <f>BS176*BT176*12</f>
        <v>86261760.47884807</v>
      </c>
      <c r="BW176" s="461">
        <f>VLOOKUP($A176,$DA:$EN,13,0)</f>
        <v>1.0580909841657831</v>
      </c>
      <c r="BX176" s="195">
        <f>BX166*BW176</f>
        <v>893.76461325349908</v>
      </c>
      <c r="BY176" s="189">
        <f>VLOOKUP($A176,$DA:$EN,34,0)</f>
        <v>10067.400000000001</v>
      </c>
      <c r="BZ176" s="483">
        <v>0.85</v>
      </c>
      <c r="CA176" s="485">
        <f>BX176*BY176*12</f>
        <v>107974630.40961933</v>
      </c>
      <c r="CB176" s="461">
        <f>VLOOKUP($A176,$DA:$EN,7,0)</f>
        <v>1.0297611508324498</v>
      </c>
      <c r="CC176" s="195">
        <f>CC166*CB176</f>
        <v>568.53692181389283</v>
      </c>
      <c r="CD176" s="189">
        <f>VLOOKUP($A176,$DA:$EN,34,0)</f>
        <v>10067.400000000001</v>
      </c>
      <c r="CE176" s="483">
        <v>0.85</v>
      </c>
      <c r="CF176" s="485">
        <f>CC176*CD176*12</f>
        <v>68684263.280030221</v>
      </c>
      <c r="CG176" s="461">
        <f>VLOOKUP($A176,$DA:$EN,10,0)</f>
        <v>1.0439260674991164</v>
      </c>
      <c r="CH176" s="195">
        <f>CH166*CG176</f>
        <v>714.03540535828563</v>
      </c>
      <c r="CI176" s="189">
        <f>VLOOKUP($A176,$DA:$EN,34,0)</f>
        <v>10067.400000000001</v>
      </c>
      <c r="CJ176" s="483">
        <v>0.85</v>
      </c>
      <c r="CK176" s="485">
        <f>CH176*CI176*12</f>
        <v>86261760.47884807</v>
      </c>
      <c r="CL176" s="461">
        <f>VLOOKUP($A176,$DA:$EN,13,0)</f>
        <v>1.0580909841657831</v>
      </c>
      <c r="CM176" s="195">
        <f>CM166*CL176</f>
        <v>893.76461325349908</v>
      </c>
      <c r="CN176" s="189">
        <f>VLOOKUP($A176,$DA:$EN,34,0)</f>
        <v>10067.400000000001</v>
      </c>
      <c r="CO176" s="483">
        <v>0.85</v>
      </c>
      <c r="CP176" s="485">
        <f>CM176*CN176*12</f>
        <v>107974630.40961933</v>
      </c>
    </row>
    <row r="177" spans="1:94" ht="32.25" outlineLevel="1" thickBot="1" x14ac:dyDescent="0.3">
      <c r="A177" s="174">
        <f>A176</f>
        <v>2039</v>
      </c>
      <c r="B177" s="197" t="str">
        <f t="shared" si="53"/>
        <v>SAC klientiem paredzētā valsts veselības budžeta daļa - 1.59 % no visām SAC gultu dienām.</v>
      </c>
      <c r="C177" s="198" t="str">
        <f t="shared" si="53"/>
        <v>No VM stacionārās palīdzības budžeta</v>
      </c>
      <c r="D177" s="199" t="str">
        <f t="shared" si="50"/>
        <v>Ilgtermiņa veselības aprūpes komponente</v>
      </c>
      <c r="E177" s="462">
        <f>VLOOKUP($A177,$DA:$EN,14,0)</f>
        <v>1.0154757984328739</v>
      </c>
      <c r="F177" s="200">
        <f>VLOOKUP($A177,$DA:$EN,37,0)</f>
        <v>984.48815705026186</v>
      </c>
      <c r="G177" s="201">
        <f>G176/5</f>
        <v>2013.4800000000002</v>
      </c>
      <c r="H177" s="202">
        <v>0</v>
      </c>
      <c r="I177" s="492">
        <f>E177*F177*G177*365*H177</f>
        <v>0</v>
      </c>
      <c r="J177" s="462">
        <f>VLOOKUP($A177,$DA:$EN,15,0)</f>
        <v>1.0228415550995404</v>
      </c>
      <c r="K177" s="200">
        <f>VLOOKUP($A177,$DA:$EN,37,0)</f>
        <v>984.48815705026186</v>
      </c>
      <c r="L177" s="201">
        <f>L176/5</f>
        <v>2013.4800000000002</v>
      </c>
      <c r="M177" s="202">
        <v>0</v>
      </c>
      <c r="N177" s="492">
        <f>J177*K177*L177*365*M177</f>
        <v>0</v>
      </c>
      <c r="O177" s="462">
        <f>VLOOKUP($A177,$DA:$EN,16,0)</f>
        <v>1.0302073117662072</v>
      </c>
      <c r="P177" s="200">
        <f>VLOOKUP($A177,$DA:$EN,37,0)</f>
        <v>984.48815705026186</v>
      </c>
      <c r="Q177" s="201">
        <f>Q176/5</f>
        <v>2013.4800000000002</v>
      </c>
      <c r="R177" s="202">
        <v>0</v>
      </c>
      <c r="S177" s="492">
        <f>O177*P177*Q177*365*R177</f>
        <v>0</v>
      </c>
      <c r="T177" s="462">
        <f>VLOOKUP($A177,$DA:$EN,14,0)</f>
        <v>1.0154757984328739</v>
      </c>
      <c r="U177" s="200">
        <f>VLOOKUP($A177,$DA:$EN,37,0)</f>
        <v>984.48815705026186</v>
      </c>
      <c r="V177" s="201">
        <f>V176/5</f>
        <v>2013.4800000000002</v>
      </c>
      <c r="W177" s="202">
        <v>0</v>
      </c>
      <c r="X177" s="492">
        <f>T177*U177*V177*365*W177</f>
        <v>0</v>
      </c>
      <c r="Y177" s="462">
        <f>VLOOKUP($A177,$DA:$EN,15,0)</f>
        <v>1.0228415550995404</v>
      </c>
      <c r="Z177" s="200">
        <f>VLOOKUP($A177,$DA:$EN,37,0)</f>
        <v>984.48815705026186</v>
      </c>
      <c r="AA177" s="201">
        <f>AA176/5</f>
        <v>2013.4800000000002</v>
      </c>
      <c r="AB177" s="202">
        <v>0</v>
      </c>
      <c r="AC177" s="492">
        <f>Y177*Z177*AA177*365*AB177</f>
        <v>0</v>
      </c>
      <c r="AD177" s="462">
        <f>VLOOKUP($A177,$DA:$EN,16,0)</f>
        <v>1.0302073117662072</v>
      </c>
      <c r="AE177" s="200">
        <f>VLOOKUP($A177,$DA:$EN,37,0)</f>
        <v>984.48815705026186</v>
      </c>
      <c r="AF177" s="201">
        <f>AF176/5</f>
        <v>2013.4800000000002</v>
      </c>
      <c r="AG177" s="202">
        <v>0</v>
      </c>
      <c r="AH177" s="492">
        <f>AD177*AE177*AF177*365*AG177</f>
        <v>0</v>
      </c>
      <c r="AI177" s="462">
        <f>VLOOKUP($A177,$DA:$EN,14,0)</f>
        <v>1.0154757984328739</v>
      </c>
      <c r="AJ177" s="200">
        <f>VLOOKUP($A177,$DA:$EN,37,0)</f>
        <v>984.48815705026186</v>
      </c>
      <c r="AK177" s="201">
        <f>AK176/5</f>
        <v>2013.4800000000002</v>
      </c>
      <c r="AL177" s="202">
        <v>0</v>
      </c>
      <c r="AM177" s="492">
        <f>AI177*AJ177*AK177*365*AL177</f>
        <v>0</v>
      </c>
      <c r="AN177" s="507">
        <f>VLOOKUP($A177,$DA:$EN,15,0)</f>
        <v>1.0228415550995404</v>
      </c>
      <c r="AO177" s="200">
        <f>VLOOKUP($A177,$DA:$EN,37,0)</f>
        <v>984.48815705026186</v>
      </c>
      <c r="AP177" s="201">
        <f>AP176/5</f>
        <v>2013.4800000000002</v>
      </c>
      <c r="AQ177" s="202">
        <v>0</v>
      </c>
      <c r="AR177" s="492">
        <f>AN177*AO177*AP177*365*AQ177</f>
        <v>0</v>
      </c>
      <c r="AS177" s="462">
        <f>VLOOKUP($A177,$DA:$EN,16,0)</f>
        <v>1.0302073117662072</v>
      </c>
      <c r="AT177" s="200">
        <f>VLOOKUP($A177,$DA:$EN,37,0)</f>
        <v>984.48815705026186</v>
      </c>
      <c r="AU177" s="201">
        <f>AU176/5</f>
        <v>2013.4800000000002</v>
      </c>
      <c r="AV177" s="202">
        <v>0</v>
      </c>
      <c r="AW177" s="492">
        <f>AS177*AT177*AU177*365*AV177</f>
        <v>0</v>
      </c>
      <c r="AX177" s="462">
        <f>VLOOKUP($A177,$DA:$EN,14,0)</f>
        <v>1.0154757984328739</v>
      </c>
      <c r="AY177" s="200">
        <f>VLOOKUP($A177,$DA:$EN,37,0)</f>
        <v>984.48815705026186</v>
      </c>
      <c r="AZ177" s="201">
        <f>AZ176/5</f>
        <v>2013.4800000000002</v>
      </c>
      <c r="BA177" s="202">
        <v>0</v>
      </c>
      <c r="BB177" s="492">
        <f>AX177*AY177*AZ177*365*BA177</f>
        <v>0</v>
      </c>
      <c r="BC177" s="494">
        <f>VLOOKUP($A177,$DA:$EN,15,0)</f>
        <v>1.0228415550995404</v>
      </c>
      <c r="BD177" s="200">
        <f>VLOOKUP($A177,$DA:$EN,37,0)</f>
        <v>984.48815705026186</v>
      </c>
      <c r="BE177" s="201">
        <f>BE176/5</f>
        <v>2013.4800000000002</v>
      </c>
      <c r="BF177" s="202">
        <v>0</v>
      </c>
      <c r="BG177" s="492">
        <f>BC177*BD177*BE177*365*BF177</f>
        <v>0</v>
      </c>
      <c r="BH177" s="462">
        <f>VLOOKUP($A177,$DA:$EN,16,0)</f>
        <v>1.0302073117662072</v>
      </c>
      <c r="BI177" s="200">
        <f>VLOOKUP($A177,$DA:$EN,37,0)</f>
        <v>984.48815705026186</v>
      </c>
      <c r="BJ177" s="201">
        <f>BJ176/5</f>
        <v>2013.4800000000002</v>
      </c>
      <c r="BK177" s="202">
        <v>0</v>
      </c>
      <c r="BL177" s="492">
        <f>BH177*BI177*BJ177*365*BK177</f>
        <v>0</v>
      </c>
      <c r="BM177" s="462">
        <f>VLOOKUP($A177,$DA:$EN,14,0)</f>
        <v>1.0154757984328739</v>
      </c>
      <c r="BN177" s="200">
        <f>VLOOKUP($A177,$DA:$EN,37,0)</f>
        <v>984.48815705026186</v>
      </c>
      <c r="BO177" s="201">
        <f>BO176/5</f>
        <v>2013.4800000000002</v>
      </c>
      <c r="BP177" s="202">
        <v>0</v>
      </c>
      <c r="BQ177" s="492">
        <f>BM177*BN177*BO177*365*BP177</f>
        <v>0</v>
      </c>
      <c r="BR177" s="462">
        <f>VLOOKUP($A177,$DA:$EN,15,0)</f>
        <v>1.0228415550995404</v>
      </c>
      <c r="BS177" s="200">
        <f>VLOOKUP($A177,$DA:$EN,37,0)</f>
        <v>984.48815705026186</v>
      </c>
      <c r="BT177" s="201">
        <f>BT176/5</f>
        <v>2013.4800000000002</v>
      </c>
      <c r="BU177" s="202">
        <v>0</v>
      </c>
      <c r="BV177" s="492">
        <f>BR177*BS177*BT177*365*BU177</f>
        <v>0</v>
      </c>
      <c r="BW177" s="462">
        <f>VLOOKUP($A177,$DA:$EN,16,0)</f>
        <v>1.0302073117662072</v>
      </c>
      <c r="BX177" s="200">
        <f>VLOOKUP($A177,$DA:$EN,37,0)</f>
        <v>984.48815705026186</v>
      </c>
      <c r="BY177" s="201">
        <f>BY176/5</f>
        <v>2013.4800000000002</v>
      </c>
      <c r="BZ177" s="202">
        <v>0</v>
      </c>
      <c r="CA177" s="492">
        <f>BW177*BX177*BY177*365*BZ177</f>
        <v>0</v>
      </c>
      <c r="CB177" s="462">
        <f>VLOOKUP($A177,$DA:$EN,14,0)</f>
        <v>1.0154757984328739</v>
      </c>
      <c r="CC177" s="200">
        <f>VLOOKUP($A177,$DA:$EN,37,0)</f>
        <v>984.48815705026186</v>
      </c>
      <c r="CD177" s="201">
        <f>CD176/2</f>
        <v>5033.7000000000007</v>
      </c>
      <c r="CE177" s="204">
        <v>1</v>
      </c>
      <c r="CF177" s="487">
        <f>CB177*CC177*CD177*CE177</f>
        <v>5032310.1819815813</v>
      </c>
      <c r="CG177" s="462">
        <f>VLOOKUP($A177,$DA:$EN,14,0)</f>
        <v>1.0154757984328739</v>
      </c>
      <c r="CH177" s="200">
        <f>VLOOKUP($A177,$DA:$EN,37,0)</f>
        <v>984.48815705026186</v>
      </c>
      <c r="CI177" s="201">
        <f>CI176/2</f>
        <v>5033.7000000000007</v>
      </c>
      <c r="CJ177" s="204">
        <v>1</v>
      </c>
      <c r="CK177" s="487">
        <f>CG177*CH177*CI177*CJ177</f>
        <v>5032310.1819815813</v>
      </c>
      <c r="CL177" s="462">
        <f>VLOOKUP($A177,$DA:$EN,14,0)</f>
        <v>1.0154757984328739</v>
      </c>
      <c r="CM177" s="200">
        <f>VLOOKUP($A177,$DA:$EN,37,0)</f>
        <v>984.48815705026186</v>
      </c>
      <c r="CN177" s="201">
        <f>CN176/2</f>
        <v>5033.7000000000007</v>
      </c>
      <c r="CO177" s="204">
        <v>1</v>
      </c>
      <c r="CP177" s="487">
        <f>CL177*CM177*CN177*CO177</f>
        <v>5032310.1819815813</v>
      </c>
    </row>
    <row r="178" spans="1:94" outlineLevel="1" x14ac:dyDescent="0.25">
      <c r="A178" s="174">
        <f>A174</f>
        <v>2039</v>
      </c>
      <c r="B178" s="206" t="str">
        <f t="shared" si="53"/>
        <v>Papildus servisu nodrošināšanai</v>
      </c>
      <c r="C178" s="206" t="str">
        <f t="shared" si="53"/>
        <v>Brīvprātīgās iemaksas (apdrošināšana)</v>
      </c>
      <c r="D178" s="207" t="str">
        <f t="shared" si="50"/>
        <v>Personas brīvprātīgā apdrošināšana</v>
      </c>
      <c r="E178" s="463">
        <f>VLOOKUP($A178,$DA:$EN,7,0)</f>
        <v>1.0297611508324498</v>
      </c>
      <c r="F178" s="208">
        <f>VLOOKUP($A174,$DA:$EN,6,0)</f>
        <v>2296</v>
      </c>
      <c r="G178" s="209">
        <f>0.02*(VLOOKUP($A174,$DA:$EN,24,0)+VLOOKUP($A174,$DA:$EN,26,0))</f>
        <v>25244.894</v>
      </c>
      <c r="H178" s="1125">
        <f>H168</f>
        <v>2E-3</v>
      </c>
      <c r="I178" s="210">
        <f>H178*G178*F178*12</f>
        <v>1391094.6389760002</v>
      </c>
      <c r="J178" s="468">
        <f>VLOOKUP($A178,$DA:$EN,10,0)</f>
        <v>1.0439260674991164</v>
      </c>
      <c r="K178" s="208">
        <f>VLOOKUP($A174,$DA:$EN,9,0)</f>
        <v>2872</v>
      </c>
      <c r="L178" s="209">
        <f>0.02*(VLOOKUP($A174,$DA:$EN,24,0)+VLOOKUP($A174,$DA:$EN,26,0))</f>
        <v>25244.894</v>
      </c>
      <c r="M178" s="1125">
        <f>H178</f>
        <v>2E-3</v>
      </c>
      <c r="N178" s="210">
        <f>M178*L178*K178*12</f>
        <v>1740080.0536320002</v>
      </c>
      <c r="O178" s="502">
        <f>VLOOKUP($A178,$DA:$EN,13,0)</f>
        <v>1.0580909841657831</v>
      </c>
      <c r="P178" s="208">
        <f>VLOOKUP($A174,$DA:$EN,12,0)</f>
        <v>3584</v>
      </c>
      <c r="Q178" s="209">
        <f>0.02*(VLOOKUP($A174,$DA:$EN,24,0)+VLOOKUP($A174,$DA:$EN,26,0))</f>
        <v>25244.894</v>
      </c>
      <c r="R178" s="1125">
        <f>M178</f>
        <v>2E-3</v>
      </c>
      <c r="S178" s="211">
        <f>R178*Q178*P178*12</f>
        <v>2171464.8023040006</v>
      </c>
      <c r="T178" s="463">
        <f>VLOOKUP($A178,$DA:$EN,7,0)</f>
        <v>1.0297611508324498</v>
      </c>
      <c r="U178" s="208">
        <f>VLOOKUP($A174,$DA:$EN,6,0)</f>
        <v>2296</v>
      </c>
      <c r="V178" s="209">
        <f>0.02*(VLOOKUP($A174,$DA:$EN,24,0)+VLOOKUP($A174,$DA:$EN,26,0))</f>
        <v>25244.894</v>
      </c>
      <c r="W178" s="1125">
        <f>R178</f>
        <v>2E-3</v>
      </c>
      <c r="X178" s="211">
        <f>W178*V178*U178*12</f>
        <v>1391094.6389760002</v>
      </c>
      <c r="Y178" s="495">
        <f>VLOOKUP($A178,$DA:$EN,10,0)</f>
        <v>1.0439260674991164</v>
      </c>
      <c r="Z178" s="208">
        <f>VLOOKUP($A174,$DA:$EN,9,0)</f>
        <v>2872</v>
      </c>
      <c r="AA178" s="209">
        <f>0.02*(VLOOKUP($A174,$DA:$EN,24,0)+VLOOKUP($A174,$DA:$EN,26,0))</f>
        <v>25244.894</v>
      </c>
      <c r="AB178" s="1125">
        <f>W178</f>
        <v>2E-3</v>
      </c>
      <c r="AC178" s="210">
        <f>AB178*AA178*Z178*12</f>
        <v>1740080.0536320002</v>
      </c>
      <c r="AD178" s="502">
        <f>VLOOKUP($A178,$DA:$EN,13,0)</f>
        <v>1.0580909841657831</v>
      </c>
      <c r="AE178" s="208">
        <f>VLOOKUP($A174,$DA:$EN,12,0)</f>
        <v>3584</v>
      </c>
      <c r="AF178" s="209">
        <f>0.02*(VLOOKUP($A174,$DA:$EN,24,0)+VLOOKUP($A174,$DA:$EN,26,0))</f>
        <v>25244.894</v>
      </c>
      <c r="AG178" s="1125">
        <f>AB178</f>
        <v>2E-3</v>
      </c>
      <c r="AH178" s="211">
        <f>AG178*AF178*AE178*12</f>
        <v>2171464.8023040006</v>
      </c>
      <c r="AI178" s="463">
        <f>VLOOKUP($A178,$DA:$EN,7,0)</f>
        <v>1.0297611508324498</v>
      </c>
      <c r="AJ178" s="208">
        <f>VLOOKUP($A174,$DA:$EN,6,0)</f>
        <v>2296</v>
      </c>
      <c r="AK178" s="209">
        <f>0.02*(VLOOKUP($A174,$DA:$EN,24,0)+VLOOKUP($A174,$DA:$EN,26,0))</f>
        <v>25244.894</v>
      </c>
      <c r="AL178" s="1125">
        <f>AG178</f>
        <v>2E-3</v>
      </c>
      <c r="AM178" s="211">
        <f>AL178*AK178*AJ178*12</f>
        <v>1391094.6389760002</v>
      </c>
      <c r="AN178" s="495">
        <f>VLOOKUP($A178,$DA:$EN,10,0)</f>
        <v>1.0439260674991164</v>
      </c>
      <c r="AO178" s="208">
        <f>VLOOKUP($A174,$DA:$EN,9,0)</f>
        <v>2872</v>
      </c>
      <c r="AP178" s="209">
        <f>0.02*(VLOOKUP($A174,$DA:$EN,24,0)+VLOOKUP($A174,$DA:$EN,26,0))</f>
        <v>25244.894</v>
      </c>
      <c r="AQ178" s="1125">
        <f>AL178</f>
        <v>2E-3</v>
      </c>
      <c r="AR178" s="210">
        <f>AQ178*AP178*AO178*12</f>
        <v>1740080.0536320002</v>
      </c>
      <c r="AS178" s="502">
        <f>VLOOKUP($A178,$DA:$EN,13,0)</f>
        <v>1.0580909841657831</v>
      </c>
      <c r="AT178" s="208">
        <f>VLOOKUP($A174,$DA:$EN,12,0)</f>
        <v>3584</v>
      </c>
      <c r="AU178" s="209">
        <f>0.02*(VLOOKUP($A174,$DA:$EN,24,0)+VLOOKUP($A174,$DA:$EN,26,0))</f>
        <v>25244.894</v>
      </c>
      <c r="AV178" s="1125">
        <f>AQ178</f>
        <v>2E-3</v>
      </c>
      <c r="AW178" s="211">
        <f>AV178*AU178*AT178*12</f>
        <v>2171464.8023040006</v>
      </c>
      <c r="AX178" s="463">
        <f>VLOOKUP($A178,$DA:$EN,7,0)</f>
        <v>1.0297611508324498</v>
      </c>
      <c r="AY178" s="208">
        <f>VLOOKUP($A174,$DA:$EN,6,0)</f>
        <v>2296</v>
      </c>
      <c r="AZ178" s="209">
        <f>0.02*(VLOOKUP($A174,$DA:$EN,24,0)+VLOOKUP($A174,$DA:$EN,26,0))</f>
        <v>25244.894</v>
      </c>
      <c r="BA178" s="1125">
        <f>AV178</f>
        <v>2E-3</v>
      </c>
      <c r="BB178" s="210">
        <f>BA178*AZ178*AY178*12</f>
        <v>1391094.6389760002</v>
      </c>
      <c r="BC178" s="502">
        <f>VLOOKUP($A178,$DA:$EN,10,0)</f>
        <v>1.0439260674991164</v>
      </c>
      <c r="BD178" s="208">
        <f>VLOOKUP($A174,$DA:$EN,9,0)</f>
        <v>2872</v>
      </c>
      <c r="BE178" s="209">
        <f>0.02*(VLOOKUP($A174,$DA:$EN,24,0)+VLOOKUP($A174,$DA:$EN,26,0))</f>
        <v>25244.894</v>
      </c>
      <c r="BF178" s="1125">
        <f>BA178</f>
        <v>2E-3</v>
      </c>
      <c r="BG178" s="210">
        <f>BF178*BE178*BD178*12</f>
        <v>1740080.0536320002</v>
      </c>
      <c r="BH178" s="502">
        <f>VLOOKUP($A178,$DA:$EN,13,0)</f>
        <v>1.0580909841657831</v>
      </c>
      <c r="BI178" s="208">
        <f>VLOOKUP($A174,$DA:$EN,12,0)</f>
        <v>3584</v>
      </c>
      <c r="BJ178" s="209">
        <f>0.02*(VLOOKUP($A174,$DA:$EN,24,0)+VLOOKUP($A174,$DA:$EN,26,0))</f>
        <v>25244.894</v>
      </c>
      <c r="BK178" s="1125">
        <f>BF178</f>
        <v>2E-3</v>
      </c>
      <c r="BL178" s="211">
        <f>BK178*BJ178*BI178*12</f>
        <v>2171464.8023040006</v>
      </c>
      <c r="BM178" s="463">
        <f>VLOOKUP($A178,$DA:$EN,7,0)</f>
        <v>1.0297611508324498</v>
      </c>
      <c r="BN178" s="208">
        <f>VLOOKUP($A174,$DA:$EN,6,0)</f>
        <v>2296</v>
      </c>
      <c r="BO178" s="209">
        <f>0.02*(VLOOKUP($A174,$DA:$EN,24,0)+VLOOKUP($A174,$DA:$EN,26,0))</f>
        <v>25244.894</v>
      </c>
      <c r="BP178" s="1125">
        <f>BK178</f>
        <v>2E-3</v>
      </c>
      <c r="BQ178" s="210">
        <f>BP178*BO178*BN178*12</f>
        <v>1391094.6389760002</v>
      </c>
      <c r="BR178" s="502">
        <f>VLOOKUP($A178,$DA:$EN,10,0)</f>
        <v>1.0439260674991164</v>
      </c>
      <c r="BS178" s="208">
        <f>VLOOKUP($A174,$DA:$EN,9,0)</f>
        <v>2872</v>
      </c>
      <c r="BT178" s="209">
        <f>0.02*(VLOOKUP($A174,$DA:$EN,24,0)+VLOOKUP($A174,$DA:$EN,26,0))</f>
        <v>25244.894</v>
      </c>
      <c r="BU178" s="1125">
        <f>BP178</f>
        <v>2E-3</v>
      </c>
      <c r="BV178" s="210">
        <f>BU178*BT178*BS178*12</f>
        <v>1740080.0536320002</v>
      </c>
      <c r="BW178" s="502">
        <f>VLOOKUP($A178,$DA:$EN,13,0)</f>
        <v>1.0580909841657831</v>
      </c>
      <c r="BX178" s="208">
        <f>VLOOKUP($A174,$DA:$EN,12,0)</f>
        <v>3584</v>
      </c>
      <c r="BY178" s="209">
        <f>0.02*(VLOOKUP($A174,$DA:$EN,24,0)+VLOOKUP($A174,$DA:$EN,26,0))</f>
        <v>25244.894</v>
      </c>
      <c r="BZ178" s="1125">
        <f>BU178</f>
        <v>2E-3</v>
      </c>
      <c r="CA178" s="211">
        <f>BZ178*BY178*BX178*12</f>
        <v>2171464.8023040006</v>
      </c>
      <c r="CB178" s="463">
        <f>VLOOKUP($A178,$DA:$EN,7,0)</f>
        <v>1.0297611508324498</v>
      </c>
      <c r="CC178" s="208">
        <f>VLOOKUP($A174,$DA:$EN,6,0)</f>
        <v>2296</v>
      </c>
      <c r="CD178" s="209">
        <f>0.02*(VLOOKUP($A174,$DA:$EN,24,0)+VLOOKUP($A174,$DA:$EN,26,0))</f>
        <v>25244.894</v>
      </c>
      <c r="CE178" s="1125">
        <f>BZ178</f>
        <v>2E-3</v>
      </c>
      <c r="CF178" s="211">
        <f>CE178*CD178*CC178*12</f>
        <v>1391094.6389760002</v>
      </c>
      <c r="CG178" s="495">
        <f>VLOOKUP($A178,$DA:$EN,10,0)</f>
        <v>1.0439260674991164</v>
      </c>
      <c r="CH178" s="208">
        <f>VLOOKUP($A174,$DA:$EN,9,0)</f>
        <v>2872</v>
      </c>
      <c r="CI178" s="209">
        <f>0.02*(VLOOKUP($A174,$DA:$EN,24,0)+VLOOKUP($A174,$DA:$EN,26,0))</f>
        <v>25244.894</v>
      </c>
      <c r="CJ178" s="1125">
        <f>CE178</f>
        <v>2E-3</v>
      </c>
      <c r="CK178" s="210">
        <f>CJ178*CI178*CH178*12</f>
        <v>1740080.0536320002</v>
      </c>
      <c r="CL178" s="502">
        <f>VLOOKUP($A178,$DA:$EN,13,0)</f>
        <v>1.0580909841657831</v>
      </c>
      <c r="CM178" s="208">
        <f>VLOOKUP($A174,$DA:$EN,12,0)</f>
        <v>3584</v>
      </c>
      <c r="CN178" s="209">
        <f>0.02*(VLOOKUP($A174,$DA:$EN,24,0)+VLOOKUP($A174,$DA:$EN,26,0))</f>
        <v>25244.894</v>
      </c>
      <c r="CO178" s="1125">
        <f>CJ178</f>
        <v>2E-3</v>
      </c>
      <c r="CP178" s="211">
        <f>CO178*CN178*CM178*12</f>
        <v>2171464.8023040006</v>
      </c>
    </row>
    <row r="179" spans="1:94" ht="16.5" outlineLevel="1" thickBot="1" x14ac:dyDescent="0.3">
      <c r="A179" s="174">
        <f>A178</f>
        <v>2039</v>
      </c>
      <c r="B179" s="206" t="str">
        <f t="shared" si="53"/>
        <v>Pakalpojumu nodrošināšanai potenciālas vajadzības gadījumā</v>
      </c>
      <c r="C179" s="206" t="str">
        <f t="shared" si="53"/>
        <v>Tuvinieka ( ģimenes locekļu apdrošināšanas programma) - iespējams ilgtermiņa apdrošināšana ar uzkrājumu (izgudrots produkts)</v>
      </c>
      <c r="D179" s="207" t="str">
        <f t="shared" si="50"/>
        <v>Personas tuvinieka brīvprātīgā apdrošināšana</v>
      </c>
      <c r="E179" s="476">
        <f>VLOOKUP($A179,$DA:$EN,7,0)</f>
        <v>1.0297611508324498</v>
      </c>
      <c r="F179" s="477">
        <f>VLOOKUP($A174,$DA:$EN,5,0)</f>
        <v>2902</v>
      </c>
      <c r="G179" s="478">
        <f>G178/2</f>
        <v>12622.447</v>
      </c>
      <c r="H179" s="471">
        <f>H169</f>
        <v>2E-3</v>
      </c>
      <c r="I179" s="479">
        <f>H179*G179*F179*12</f>
        <v>879128.18865599995</v>
      </c>
      <c r="J179" s="497">
        <f>VLOOKUP($A179,$DA:$EN,10,0)</f>
        <v>1.0439260674991164</v>
      </c>
      <c r="K179" s="469">
        <f>VLOOKUP($A174,$DA:$EN,8,0)</f>
        <v>3633</v>
      </c>
      <c r="L179" s="470">
        <f>L178/2</f>
        <v>12622.447</v>
      </c>
      <c r="M179" s="471">
        <f>H179</f>
        <v>2E-3</v>
      </c>
      <c r="N179" s="479">
        <f>M179*L179*K179*12</f>
        <v>1100576.398824</v>
      </c>
      <c r="O179" s="503">
        <f>VLOOKUP($A179,$DA:$EN,13,0)</f>
        <v>1.0580909841657831</v>
      </c>
      <c r="P179" s="469">
        <f>VLOOKUP($A174,$DA:$EN,11,0)</f>
        <v>4530</v>
      </c>
      <c r="Q179" s="470">
        <f>Q178/2</f>
        <v>12622.447</v>
      </c>
      <c r="R179" s="471">
        <f>M179</f>
        <v>2E-3</v>
      </c>
      <c r="S179" s="472">
        <f>R179*Q179*P179*12</f>
        <v>1372312.43784</v>
      </c>
      <c r="T179" s="504">
        <f>VLOOKUP($A179,$DA:$EN,7,0)</f>
        <v>1.0297611508324498</v>
      </c>
      <c r="U179" s="469">
        <f>VLOOKUP($A174,$DA:$EN,5,0)</f>
        <v>2902</v>
      </c>
      <c r="V179" s="470">
        <f>V178/2</f>
        <v>12622.447</v>
      </c>
      <c r="W179" s="471">
        <f>R179</f>
        <v>2E-3</v>
      </c>
      <c r="X179" s="472">
        <f>W179*V179*U179*12</f>
        <v>879128.18865599995</v>
      </c>
      <c r="Y179" s="505">
        <f>VLOOKUP($A179,$DA:$EN,10,0)</f>
        <v>1.0439260674991164</v>
      </c>
      <c r="Z179" s="469">
        <f>VLOOKUP($A174,$DA:$EN,8,0)</f>
        <v>3633</v>
      </c>
      <c r="AA179" s="470">
        <f>AA178/2</f>
        <v>12622.447</v>
      </c>
      <c r="AB179" s="471">
        <f>W179</f>
        <v>2E-3</v>
      </c>
      <c r="AC179" s="479">
        <f>AB179*AA179*Z179*12</f>
        <v>1100576.398824</v>
      </c>
      <c r="AD179" s="503">
        <f>VLOOKUP($A179,$DA:$EN,13,0)</f>
        <v>1.0580909841657831</v>
      </c>
      <c r="AE179" s="469">
        <f>VLOOKUP($A174,$DA:$EN,11,0)</f>
        <v>4530</v>
      </c>
      <c r="AF179" s="470">
        <f>AF178/2</f>
        <v>12622.447</v>
      </c>
      <c r="AG179" s="471">
        <f>AB179</f>
        <v>2E-3</v>
      </c>
      <c r="AH179" s="472">
        <f>AG179*AF179*AE179*12</f>
        <v>1372312.43784</v>
      </c>
      <c r="AI179" s="504">
        <f>VLOOKUP($A179,$DA:$EN,7,0)</f>
        <v>1.0297611508324498</v>
      </c>
      <c r="AJ179" s="469">
        <f>VLOOKUP($A174,$DA:$EN,5,0)</f>
        <v>2902</v>
      </c>
      <c r="AK179" s="470">
        <f>AK178/2</f>
        <v>12622.447</v>
      </c>
      <c r="AL179" s="471">
        <f>AG179</f>
        <v>2E-3</v>
      </c>
      <c r="AM179" s="472">
        <f>AL179*AK179*AJ179*12</f>
        <v>879128.18865599995</v>
      </c>
      <c r="AN179" s="495">
        <f>VLOOKUP($A179,$DA:$EN,10,0)</f>
        <v>1.0439260674991164</v>
      </c>
      <c r="AO179" s="208">
        <f>VLOOKUP($A174,$DA:$EN,8,0)</f>
        <v>3633</v>
      </c>
      <c r="AP179" s="209">
        <f>AP178/2</f>
        <v>12622.447</v>
      </c>
      <c r="AQ179" s="471">
        <f>AL179</f>
        <v>2E-3</v>
      </c>
      <c r="AR179" s="479">
        <f>AQ179*AP179*AO179*12</f>
        <v>1100576.398824</v>
      </c>
      <c r="AS179" s="503">
        <f>VLOOKUP($A179,$DA:$EN,13,0)</f>
        <v>1.0580909841657831</v>
      </c>
      <c r="AT179" s="469">
        <f>VLOOKUP($A174,$DA:$EN,11,0)</f>
        <v>4530</v>
      </c>
      <c r="AU179" s="470">
        <f>AU178/2</f>
        <v>12622.447</v>
      </c>
      <c r="AV179" s="471">
        <f>AQ179</f>
        <v>2E-3</v>
      </c>
      <c r="AW179" s="472">
        <f>AV179*AU179*AT179*12</f>
        <v>1372312.43784</v>
      </c>
      <c r="AX179" s="463">
        <f>VLOOKUP($A179,$DA:$EN,7,0)</f>
        <v>1.0297611508324498</v>
      </c>
      <c r="AY179" s="208">
        <f>VLOOKUP($A174,$DA:$EN,5,0)</f>
        <v>2902</v>
      </c>
      <c r="AZ179" s="209">
        <f>AZ178/2</f>
        <v>12622.447</v>
      </c>
      <c r="BA179" s="471">
        <f>AV179</f>
        <v>2E-3</v>
      </c>
      <c r="BB179" s="479">
        <f>BA179*AZ179*AY179*12</f>
        <v>879128.18865599995</v>
      </c>
      <c r="BC179" s="502">
        <f>VLOOKUP($A179,$DA:$EN,10,0)</f>
        <v>1.0439260674991164</v>
      </c>
      <c r="BD179" s="208">
        <f>VLOOKUP($A174,$DA:$EN,8,0)</f>
        <v>3633</v>
      </c>
      <c r="BE179" s="209">
        <f>BE178/2</f>
        <v>12622.447</v>
      </c>
      <c r="BF179" s="471">
        <f>BA179</f>
        <v>2E-3</v>
      </c>
      <c r="BG179" s="479">
        <f>BF179*BE179*BD179*12</f>
        <v>1100576.398824</v>
      </c>
      <c r="BH179" s="503">
        <f>VLOOKUP($A179,$DA:$EN,13,0)</f>
        <v>1.0580909841657831</v>
      </c>
      <c r="BI179" s="469">
        <f>VLOOKUP($A174,$DA:$EN,11,0)</f>
        <v>4530</v>
      </c>
      <c r="BJ179" s="470">
        <f>BJ178/2</f>
        <v>12622.447</v>
      </c>
      <c r="BK179" s="471">
        <f>BF179</f>
        <v>2E-3</v>
      </c>
      <c r="BL179" s="472">
        <f>BK179*BJ179*BI179*12</f>
        <v>1372312.43784</v>
      </c>
      <c r="BM179" s="504">
        <f>VLOOKUP($A179,$DA:$EN,7,0)</f>
        <v>1.0297611508324498</v>
      </c>
      <c r="BN179" s="469">
        <f>VLOOKUP($A174,$DA:$EN,5,0)</f>
        <v>2902</v>
      </c>
      <c r="BO179" s="470">
        <f>BO178/2</f>
        <v>12622.447</v>
      </c>
      <c r="BP179" s="471">
        <f>BK179</f>
        <v>2E-3</v>
      </c>
      <c r="BQ179" s="479">
        <f>BP179*BO179*BN179*12</f>
        <v>879128.18865599995</v>
      </c>
      <c r="BR179" s="503">
        <f>VLOOKUP($A179,$DA:$EN,10,0)</f>
        <v>1.0439260674991164</v>
      </c>
      <c r="BS179" s="469">
        <f>VLOOKUP($A174,$DA:$EN,8,0)</f>
        <v>3633</v>
      </c>
      <c r="BT179" s="470">
        <f>BT178/2</f>
        <v>12622.447</v>
      </c>
      <c r="BU179" s="471">
        <f>BP179</f>
        <v>2E-3</v>
      </c>
      <c r="BV179" s="479">
        <f>BU179*BT179*BS179*12</f>
        <v>1100576.398824</v>
      </c>
      <c r="BW179" s="503">
        <f>VLOOKUP($A179,$DA:$EN,13,0)</f>
        <v>1.0580909841657831</v>
      </c>
      <c r="BX179" s="469">
        <f>VLOOKUP($A174,$DA:$EN,11,0)</f>
        <v>4530</v>
      </c>
      <c r="BY179" s="470">
        <f>BY178/2</f>
        <v>12622.447</v>
      </c>
      <c r="BZ179" s="471">
        <f>BU179</f>
        <v>2E-3</v>
      </c>
      <c r="CA179" s="472">
        <f>BZ179*BY179*BX179*12</f>
        <v>1372312.43784</v>
      </c>
      <c r="CB179" s="504">
        <f>VLOOKUP($A179,$DA:$EN,7,0)</f>
        <v>1.0297611508324498</v>
      </c>
      <c r="CC179" s="469">
        <f>VLOOKUP($A174,$DA:$EN,5,0)</f>
        <v>2902</v>
      </c>
      <c r="CD179" s="470">
        <f>CD178/2</f>
        <v>12622.447</v>
      </c>
      <c r="CE179" s="471">
        <f>BZ179</f>
        <v>2E-3</v>
      </c>
      <c r="CF179" s="472">
        <f>CE179*CD179*CC179*12</f>
        <v>879128.18865599995</v>
      </c>
      <c r="CG179" s="505">
        <f>VLOOKUP($A179,$DA:$EN,10,0)</f>
        <v>1.0439260674991164</v>
      </c>
      <c r="CH179" s="469">
        <f>VLOOKUP($A174,$DA:$EN,8,0)</f>
        <v>3633</v>
      </c>
      <c r="CI179" s="470">
        <f>CI178/2</f>
        <v>12622.447</v>
      </c>
      <c r="CJ179" s="471">
        <f>CE179</f>
        <v>2E-3</v>
      </c>
      <c r="CK179" s="479">
        <f>CJ179*CI179*CH179*12</f>
        <v>1100576.398824</v>
      </c>
      <c r="CL179" s="503">
        <f>VLOOKUP($A179,$DA:$EN,13,0)</f>
        <v>1.0580909841657831</v>
      </c>
      <c r="CM179" s="469">
        <f>VLOOKUP($A174,$DA:$EN,11,0)</f>
        <v>4530</v>
      </c>
      <c r="CN179" s="470">
        <f>CN178/2</f>
        <v>12622.447</v>
      </c>
      <c r="CO179" s="471">
        <f>CJ179</f>
        <v>2E-3</v>
      </c>
      <c r="CP179" s="472">
        <f>CO179*CN179*CM179*12</f>
        <v>1372312.43784</v>
      </c>
    </row>
    <row r="180" spans="1:94" ht="18.75" x14ac:dyDescent="0.25">
      <c r="A180" s="164">
        <f>A170+1</f>
        <v>2040</v>
      </c>
      <c r="B180" s="165"/>
      <c r="C180" s="166"/>
      <c r="D180" s="166" t="str">
        <f t="shared" si="50"/>
        <v>KOPĒJIE IEŅĒMUMI</v>
      </c>
      <c r="E180" s="473"/>
      <c r="F180" s="166"/>
      <c r="G180" s="474"/>
      <c r="H180" s="475"/>
      <c r="I180" s="490">
        <f>IF($D$5=$EL$8,VLOOKUP($A180,$DA:$EL,38,0),IF($D$5=$EM$8,VLOOKUP($A180,$DA:$EM,39,0),VLOOKUP($A180,$DA:$EN,40,0)))</f>
        <v>687174850.23871064</v>
      </c>
      <c r="J180" s="473"/>
      <c r="K180" s="166"/>
      <c r="L180" s="474"/>
      <c r="M180" s="475"/>
      <c r="N180" s="490">
        <f>IF($D$5=$EL$8,VLOOKUP($A180,$DA:$EL,38,0),IF($D$5=$EM$8,VLOOKUP($A180,$DA:$EM,39,0),VLOOKUP($A180,$DA:$EN,40,0)))</f>
        <v>687174850.23871064</v>
      </c>
      <c r="O180" s="473"/>
      <c r="P180" s="166"/>
      <c r="Q180" s="474"/>
      <c r="R180" s="475"/>
      <c r="S180" s="490">
        <f>IF($D$5=$EL$8,VLOOKUP($A180,$DA:$EL,38,0),IF($D$5=$EM$8,VLOOKUP($A180,$DA:$EM,39,0),VLOOKUP($A180,$DA:$EN,40,0)))</f>
        <v>687174850.23871064</v>
      </c>
      <c r="T180" s="473"/>
      <c r="U180" s="166"/>
      <c r="V180" s="474"/>
      <c r="W180" s="475"/>
      <c r="X180" s="490">
        <f>IF($D$5=$EL$8,VLOOKUP($A180,$DA:$EL,38,0),IF($D$5=$EM$8,VLOOKUP($A180,$DA:$EM,39,0),VLOOKUP($A180,$DA:$EN,40,0)))</f>
        <v>687174850.23871064</v>
      </c>
      <c r="Y180" s="473"/>
      <c r="Z180" s="166"/>
      <c r="AA180" s="474"/>
      <c r="AB180" s="475"/>
      <c r="AC180" s="490">
        <f>IF($D$5=$EL$8,VLOOKUP($A180,$DA:$EL,38,0),IF($D$5=$EM$8,VLOOKUP($A180,$DA:$EM,39,0),VLOOKUP($A180,$DA:$EN,40,0)))</f>
        <v>687174850.23871064</v>
      </c>
      <c r="AD180" s="473"/>
      <c r="AE180" s="166"/>
      <c r="AF180" s="474"/>
      <c r="AG180" s="475"/>
      <c r="AH180" s="490">
        <f>IF($D$5=$EL$8,VLOOKUP($A180,$DA:$EL,38,0),IF($D$5=$EM$8,VLOOKUP($A180,$DA:$EM,39,0),VLOOKUP($A180,$DA:$EN,40,0)))</f>
        <v>687174850.23871064</v>
      </c>
      <c r="AI180" s="473"/>
      <c r="AJ180" s="166"/>
      <c r="AK180" s="474"/>
      <c r="AL180" s="475"/>
      <c r="AM180" s="490">
        <f>IF($D$5=$EL$8,VLOOKUP($A180,$DA:$EL,38,0),IF($D$5=$EM$8,VLOOKUP($A180,$DA:$EM,39,0),VLOOKUP($A180,$DA:$EN,40,0)))</f>
        <v>687174850.23871064</v>
      </c>
      <c r="AN180" s="508"/>
      <c r="AO180" s="168"/>
      <c r="AP180" s="169"/>
      <c r="AQ180" s="170"/>
      <c r="AR180" s="490">
        <f>IF($D$5=$EL$8,VLOOKUP($A180,$DA:$EL,38,0),IF($D$5=$EM$8,VLOOKUP($A180,$DA:$EM,39,0),VLOOKUP($A180,$DA:$EN,40,0)))</f>
        <v>687174850.23871064</v>
      </c>
      <c r="AS180" s="473"/>
      <c r="AT180" s="166"/>
      <c r="AU180" s="474"/>
      <c r="AV180" s="475"/>
      <c r="AW180" s="490">
        <f>IF($D$5=$EL$8,VLOOKUP($A180,$DA:$EL,38,0),IF($D$5=$EM$8,VLOOKUP($A180,$DA:$EM,39,0),VLOOKUP($A180,$DA:$EN,40,0)))</f>
        <v>687174850.23871064</v>
      </c>
      <c r="AX180" s="167"/>
      <c r="AY180" s="168"/>
      <c r="AZ180" s="169"/>
      <c r="BA180" s="170"/>
      <c r="BB180" s="490">
        <f>IF($D$5=$EL$8,VLOOKUP($A180,$DA:$EL,38,0),IF($D$5=$EM$8,VLOOKUP($A180,$DA:$EM,39,0),VLOOKUP($A180,$DA:$EN,40,0)))</f>
        <v>687174850.23871064</v>
      </c>
      <c r="BC180" s="169"/>
      <c r="BD180" s="168"/>
      <c r="BE180" s="169"/>
      <c r="BF180" s="170"/>
      <c r="BG180" s="490">
        <f>IF($D$5=$EL$8,VLOOKUP($A180,$DA:$EL,38,0),IF($D$5=$EM$8,VLOOKUP($A180,$DA:$EM,39,0),VLOOKUP($A180,$DA:$EN,40,0)))</f>
        <v>687174850.23871064</v>
      </c>
      <c r="BH180" s="473"/>
      <c r="BI180" s="166"/>
      <c r="BJ180" s="474"/>
      <c r="BK180" s="475"/>
      <c r="BL180" s="490">
        <f>IF($D$5=$EL$8,VLOOKUP($A180,$DA:$EL,38,0),IF($D$5=$EM$8,VLOOKUP($A180,$DA:$EM,39,0),VLOOKUP($A180,$DA:$EN,40,0)))</f>
        <v>687174850.23871064</v>
      </c>
      <c r="BM180" s="473"/>
      <c r="BN180" s="166"/>
      <c r="BO180" s="474"/>
      <c r="BP180" s="475"/>
      <c r="BQ180" s="490">
        <f>IF($D$5=$EL$8,VLOOKUP($A180,$DA:$EL,38,0),IF($D$5=$EM$8,VLOOKUP($A180,$DA:$EM,39,0),VLOOKUP($A180,$DA:$EN,40,0)))</f>
        <v>687174850.23871064</v>
      </c>
      <c r="BR180" s="473"/>
      <c r="BS180" s="166"/>
      <c r="BT180" s="474"/>
      <c r="BU180" s="475"/>
      <c r="BV180" s="490">
        <f>IF($D$5=$EL$8,VLOOKUP($A180,$DA:$EL,38,0),IF($D$5=$EM$8,VLOOKUP($A180,$DA:$EM,39,0),VLOOKUP($A180,$DA:$EN,40,0)))</f>
        <v>687174850.23871064</v>
      </c>
      <c r="BW180" s="473"/>
      <c r="BX180" s="166"/>
      <c r="BY180" s="474"/>
      <c r="BZ180" s="475"/>
      <c r="CA180" s="490">
        <f>IF($D$5=$EL$8,VLOOKUP($A180,$DA:$EL,38,0),IF($D$5=$EM$8,VLOOKUP($A180,$DA:$EM,39,0),VLOOKUP($A180,$DA:$EN,40,0)))</f>
        <v>687174850.23871064</v>
      </c>
      <c r="CB180" s="473"/>
      <c r="CC180" s="166"/>
      <c r="CD180" s="474"/>
      <c r="CE180" s="475"/>
      <c r="CF180" s="484">
        <f>IF($D$5=$EL$8,VLOOKUP($A180,$DA:$EL,38,0),IF($D$5=$EM$8,VLOOKUP($A180,$DA:$EM,39,0),VLOOKUP($A180,$DA:$EN,40,0)))+CF187</f>
        <v>692270084.68530083</v>
      </c>
      <c r="CG180" s="473"/>
      <c r="CH180" s="166"/>
      <c r="CI180" s="474"/>
      <c r="CJ180" s="475"/>
      <c r="CK180" s="484">
        <f>IF($D$5=$EL$8,VLOOKUP($A180,$DA:$EL,38,0),IF($D$5=$EM$8,VLOOKUP($A180,$DA:$EM,39,0),VLOOKUP($A180,$DA:$EN,40,0)))+CK187</f>
        <v>692270084.68530083</v>
      </c>
      <c r="CL180" s="473"/>
      <c r="CM180" s="166"/>
      <c r="CN180" s="474"/>
      <c r="CO180" s="475"/>
      <c r="CP180" s="484">
        <f>IF($D$5=$EL$8,VLOOKUP($A180,$DA:$EL,38,0),IF($D$5=$EM$8,VLOOKUP($A180,$DA:$EM,39,0),VLOOKUP($A180,$DA:$EN,40,0)))+CP187</f>
        <v>692270084.68530083</v>
      </c>
    </row>
    <row r="181" spans="1:94" outlineLevel="1" x14ac:dyDescent="0.25">
      <c r="A181" s="174">
        <f>A180</f>
        <v>2040</v>
      </c>
      <c r="B181" s="175" t="str">
        <f t="shared" ref="B181:C189" si="54">B171</f>
        <v>Finansējums valsts sociāli neaizsargātām iedzīvotāju kategorijām</v>
      </c>
      <c r="C181" s="175" t="str">
        <f t="shared" si="54"/>
        <v>no VID administrētās Valsts pamatbudžeta daļas</v>
      </c>
      <c r="D181" s="176" t="str">
        <f t="shared" si="50"/>
        <v>Valsts pamatbudžets</v>
      </c>
      <c r="E181" s="461">
        <f>VLOOKUP($A181,$DA:$EN,14,0)</f>
        <v>1.0149471017233826</v>
      </c>
      <c r="F181" s="177">
        <f>F171*E181</f>
        <v>9486796732.7738571</v>
      </c>
      <c r="G181" s="178">
        <v>1</v>
      </c>
      <c r="H181" s="488">
        <f>I181/F181</f>
        <v>3.9123960678289951E-2</v>
      </c>
      <c r="I181" s="491">
        <f>I180-I182-I183-I184-I185-I186-I187</f>
        <v>371161062.33597398</v>
      </c>
      <c r="J181" s="461">
        <f>VLOOKUP($A181,$DA:$EN,15,0)</f>
        <v>1.0223128583900494</v>
      </c>
      <c r="K181" s="177">
        <f>K171*J181</f>
        <v>10761253152.634708</v>
      </c>
      <c r="L181" s="178">
        <v>1</v>
      </c>
      <c r="M181" s="488">
        <f>N181/K181</f>
        <v>3.0892199074180567E-2</v>
      </c>
      <c r="N181" s="491">
        <f>N180-N182-N183-N184-N185-N186-N187</f>
        <v>332438774.67884463</v>
      </c>
      <c r="O181" s="461">
        <f>VLOOKUP($A181,$DA:$EN,16,0)</f>
        <v>1.0296786150567159</v>
      </c>
      <c r="P181" s="177">
        <f>P171*O181</f>
        <v>12194737076.355688</v>
      </c>
      <c r="Q181" s="178">
        <v>1</v>
      </c>
      <c r="R181" s="488">
        <f>S181/P181</f>
        <v>2.3284573880260728E-2</v>
      </c>
      <c r="S181" s="491">
        <f>S180-S182-S183-S184-S185-S186-S187</f>
        <v>283949256.40475875</v>
      </c>
      <c r="T181" s="461">
        <f>VLOOKUP($A181,$DA:$EN,14,0)</f>
        <v>1.0149471017233826</v>
      </c>
      <c r="U181" s="177">
        <f>U171*T181</f>
        <v>9486796732.7738571</v>
      </c>
      <c r="V181" s="178">
        <v>1</v>
      </c>
      <c r="W181" s="480">
        <f>X181/U181</f>
        <v>2.2940456837384295E-2</v>
      </c>
      <c r="X181" s="485">
        <f>X171/X170*X180</f>
        <v>217631450.97323704</v>
      </c>
      <c r="Y181" s="461">
        <f>VLOOKUP($A181,$DA:$EN,15,0)</f>
        <v>1.0223128583900494</v>
      </c>
      <c r="Z181" s="177">
        <f>Z171*Y181</f>
        <v>10761253152.634708</v>
      </c>
      <c r="AA181" s="178">
        <v>1</v>
      </c>
      <c r="AB181" s="480">
        <f>AC181/Z181</f>
        <v>2.0223615956841766E-2</v>
      </c>
      <c r="AC181" s="485">
        <f>AC171/AC170*AC180</f>
        <v>217631450.97323704</v>
      </c>
      <c r="AD181" s="461">
        <f>VLOOKUP($A181,$DA:$EN,16,0)</f>
        <v>1.0296786150567159</v>
      </c>
      <c r="AE181" s="177">
        <f>AE171*AD181</f>
        <v>12194737076.355688</v>
      </c>
      <c r="AF181" s="178">
        <v>1</v>
      </c>
      <c r="AG181" s="480">
        <f>AH181/AE181</f>
        <v>1.7846342205704583E-2</v>
      </c>
      <c r="AH181" s="485">
        <f>AH171/AH170*AH180</f>
        <v>217631450.97323704</v>
      </c>
      <c r="AI181" s="461">
        <f>VLOOKUP($A181,$DA:$EN,14,0)</f>
        <v>1.0149471017233826</v>
      </c>
      <c r="AJ181" s="177">
        <f>AJ171*AI181</f>
        <v>9486796732.7738571</v>
      </c>
      <c r="AK181" s="178">
        <v>1</v>
      </c>
      <c r="AL181" s="480">
        <f>AM181/AJ181</f>
        <v>0</v>
      </c>
      <c r="AM181" s="485">
        <f>AM171*AI181</f>
        <v>0</v>
      </c>
      <c r="AN181" s="506">
        <f>VLOOKUP($A181,$DA:$EN,15,0)</f>
        <v>1.0223128583900494</v>
      </c>
      <c r="AO181" s="177">
        <f>AO171*AN181</f>
        <v>10761253152.634708</v>
      </c>
      <c r="AP181" s="178">
        <v>1</v>
      </c>
      <c r="AQ181" s="480">
        <f>AR181/AO181</f>
        <v>0</v>
      </c>
      <c r="AR181" s="485">
        <f>AR171*AN181</f>
        <v>0</v>
      </c>
      <c r="AS181" s="461">
        <f>VLOOKUP($A181,$DA:$EN,16,0)</f>
        <v>1.0296786150567159</v>
      </c>
      <c r="AT181" s="177">
        <f>AT171*AS181</f>
        <v>12194737076.355688</v>
      </c>
      <c r="AU181" s="178">
        <v>1</v>
      </c>
      <c r="AV181" s="480">
        <f>AW181/AT181</f>
        <v>0</v>
      </c>
      <c r="AW181" s="485">
        <f>AW171*AS181</f>
        <v>0</v>
      </c>
      <c r="AX181" s="461">
        <f>VLOOKUP($A181,$DA:$EN,14,0)</f>
        <v>1.0149471017233826</v>
      </c>
      <c r="AY181" s="177">
        <f>AY171*AX181</f>
        <v>9486796732.7738571</v>
      </c>
      <c r="AZ181" s="178">
        <v>1</v>
      </c>
      <c r="BA181" s="488">
        <f>BB181/AY181</f>
        <v>3.5404802762660628E-2</v>
      </c>
      <c r="BB181" s="491">
        <f>BB180-BB182-BB183-BB184-BB185-BB186-BB187</f>
        <v>335878167.17331171</v>
      </c>
      <c r="BC181" s="493">
        <f>VLOOKUP($A181,$DA:$EN,15,0)</f>
        <v>1.0223128583900494</v>
      </c>
      <c r="BD181" s="177">
        <f>BD171*BC181</f>
        <v>10761253152.634708</v>
      </c>
      <c r="BE181" s="178">
        <v>1</v>
      </c>
      <c r="BF181" s="488">
        <f>BG181/BD181</f>
        <v>2.6676318033601615E-2</v>
      </c>
      <c r="BG181" s="491">
        <f>BG180-BG182-BG183-BG184-BG185-BG186-BG187</f>
        <v>287070611.53978151</v>
      </c>
      <c r="BH181" s="461">
        <f>VLOOKUP($A181,$DA:$EN,16,0)</f>
        <v>1.0296786150567159</v>
      </c>
      <c r="BI181" s="177">
        <f>BI171*BH181</f>
        <v>12194737076.355688</v>
      </c>
      <c r="BJ181" s="178">
        <v>1</v>
      </c>
      <c r="BK181" s="488">
        <f>BL181/BI181</f>
        <v>1.8518573336937922E-2</v>
      </c>
      <c r="BL181" s="491">
        <f>BL180-BL182-BL183-BL184-BL185-BL186-BL187</f>
        <v>225829132.87316877</v>
      </c>
      <c r="BM181" s="461">
        <f>VLOOKUP($A181,$DA:$EN,14,0)</f>
        <v>1.0149471017233826</v>
      </c>
      <c r="BN181" s="177">
        <f>BN171*BM181</f>
        <v>9486796732.7738571</v>
      </c>
      <c r="BO181" s="178">
        <v>1</v>
      </c>
      <c r="BP181" s="488">
        <f>BQ181/BN181</f>
        <v>1.9165026652914346E-2</v>
      </c>
      <c r="BQ181" s="491">
        <f>(BQ180-BQ184-BQ185-BQ186-BQ187)/3</f>
        <v>181814712.23439172</v>
      </c>
      <c r="BR181" s="461">
        <f>VLOOKUP($A181,$DA:$EN,15,0)</f>
        <v>1.0223128583900494</v>
      </c>
      <c r="BS181" s="177">
        <f>BS171*BR181</f>
        <v>10761253152.634708</v>
      </c>
      <c r="BT181" s="178">
        <v>1</v>
      </c>
      <c r="BU181" s="488">
        <f>BV181/BS181</f>
        <v>1.5695874878103259E-2</v>
      </c>
      <c r="BV181" s="491">
        <f>(BV180-BV184-BV185-BV186-BV187)/3</f>
        <v>168907283.01534861</v>
      </c>
      <c r="BW181" s="461">
        <f>VLOOKUP($A181,$DA:$EN,16,0)</f>
        <v>1.0296786150567159</v>
      </c>
      <c r="BX181" s="177">
        <f>BX171*BW181</f>
        <v>12194737076.355688</v>
      </c>
      <c r="BY181" s="178">
        <v>1</v>
      </c>
      <c r="BZ181" s="488">
        <f>CA181/BX181</f>
        <v>1.2525412339842468E-2</v>
      </c>
      <c r="CA181" s="491">
        <f>(CA180-CA184-CA185-CA186-CA187)/3</f>
        <v>152744110.25731999</v>
      </c>
      <c r="CB181" s="461">
        <f>VLOOKUP($A181,$DA:$EN,14,0)</f>
        <v>1.0149471017233826</v>
      </c>
      <c r="CC181" s="177">
        <f>CC171*CB181</f>
        <v>9486796732.7738571</v>
      </c>
      <c r="CD181" s="178">
        <v>1</v>
      </c>
      <c r="CE181" s="480">
        <f>CF181/CC181</f>
        <v>9.9815807105414316E-3</v>
      </c>
      <c r="CF181" s="485">
        <f>CF171*CB181</f>
        <v>94693227.27268301</v>
      </c>
      <c r="CG181" s="461">
        <f>VLOOKUP($A181,$DA:$EN,15,0)</f>
        <v>1.0223128583900494</v>
      </c>
      <c r="CH181" s="177">
        <f>CH171*CG181</f>
        <v>10761253152.634708</v>
      </c>
      <c r="CI181" s="178">
        <v>1</v>
      </c>
      <c r="CJ181" s="480">
        <f>CK181/CH181</f>
        <v>9.9815807105414281E-3</v>
      </c>
      <c r="CK181" s="485">
        <f>CK171*CG181</f>
        <v>107414316.88959174</v>
      </c>
      <c r="CL181" s="461">
        <f>VLOOKUP($A181,$DA:$EN,16,0)</f>
        <v>1.0296786150567159</v>
      </c>
      <c r="CM181" s="177">
        <f>CM171*CL181</f>
        <v>12194737076.355688</v>
      </c>
      <c r="CN181" s="178">
        <v>1</v>
      </c>
      <c r="CO181" s="480">
        <f>CP181/CM181</f>
        <v>9.9815807105414229E-3</v>
      </c>
      <c r="CP181" s="485">
        <f>CP171*CL181</f>
        <v>121722752.37147625</v>
      </c>
    </row>
    <row r="182" spans="1:94" ht="31.5" outlineLevel="1" x14ac:dyDescent="0.25">
      <c r="A182" s="174">
        <f>A181</f>
        <v>2040</v>
      </c>
      <c r="B182" s="175" t="str">
        <f t="shared" si="54"/>
        <v>Iedzīvotāju solidaritātes maksājums ISA sistēmas nodrošināšanai un pašvaldību trūcīgo personu finansējuma kompensēšanai</v>
      </c>
      <c r="C182" s="175" t="str">
        <f t="shared" si="54"/>
        <v>no VID administrētās Pašvaldības budžeta daļa</v>
      </c>
      <c r="D182" s="176" t="str">
        <f t="shared" si="50"/>
        <v>Pašvaldību budžets</v>
      </c>
      <c r="E182" s="461">
        <f>VLOOKUP($A182,$DA:$EN,17,0)</f>
        <v>1.0149471017233826</v>
      </c>
      <c r="F182" s="177">
        <f>F172*E182</f>
        <v>3356653381.6649771</v>
      </c>
      <c r="G182" s="178">
        <v>1</v>
      </c>
      <c r="H182" s="481">
        <f>I182/F182</f>
        <v>5.1921677501521712E-2</v>
      </c>
      <c r="I182" s="485">
        <f>I172/I170*I180</f>
        <v>174283074.36720121</v>
      </c>
      <c r="J182" s="461">
        <f>VLOOKUP($A182,$DA:$EN,18,0)</f>
        <v>1.0223128583900494</v>
      </c>
      <c r="K182" s="177">
        <f>K172*J182</f>
        <v>3807586248.8920932</v>
      </c>
      <c r="L182" s="178">
        <v>1</v>
      </c>
      <c r="M182" s="481">
        <f>N182/K182</f>
        <v>4.5772587401772702E-2</v>
      </c>
      <c r="N182" s="485">
        <f>N172/N170*N180</f>
        <v>174283074.36720121</v>
      </c>
      <c r="O182" s="461">
        <f>VLOOKUP($A182,$DA:$EN,19,0)</f>
        <v>1.0296786150567159</v>
      </c>
      <c r="P182" s="177">
        <f>P172*O182</f>
        <v>4314786813.5987749</v>
      </c>
      <c r="Q182" s="178">
        <v>1</v>
      </c>
      <c r="R182" s="481">
        <f>S182/P182</f>
        <v>4.0392047601962362E-2</v>
      </c>
      <c r="S182" s="485">
        <f>S172/S170*S180</f>
        <v>174283074.36720121</v>
      </c>
      <c r="T182" s="461">
        <f>VLOOKUP($A182,$DA:$EN,17,0)</f>
        <v>1.0149471017233826</v>
      </c>
      <c r="U182" s="177">
        <f>U172*T182</f>
        <v>3356653381.6649771</v>
      </c>
      <c r="V182" s="178">
        <v>1</v>
      </c>
      <c r="W182" s="481">
        <f>X182/U182</f>
        <v>5.1921677501521712E-2</v>
      </c>
      <c r="X182" s="485">
        <f>X172/X170*X180</f>
        <v>174283074.36720121</v>
      </c>
      <c r="Y182" s="461">
        <f>VLOOKUP($A182,$DA:$EN,18,0)</f>
        <v>1.0223128583900494</v>
      </c>
      <c r="Z182" s="177">
        <f>Z172*Y182</f>
        <v>3807586248.8920932</v>
      </c>
      <c r="AA182" s="178">
        <v>1</v>
      </c>
      <c r="AB182" s="481">
        <f>AC182/Z182</f>
        <v>4.5772587401772702E-2</v>
      </c>
      <c r="AC182" s="485">
        <f>AC172/AC170*AC180</f>
        <v>174283074.36720121</v>
      </c>
      <c r="AD182" s="461">
        <f>VLOOKUP($A182,$DA:$EN,19,0)</f>
        <v>1.0296786150567159</v>
      </c>
      <c r="AE182" s="177">
        <f>AE172*AD182</f>
        <v>4314786813.5987749</v>
      </c>
      <c r="AF182" s="178">
        <v>1</v>
      </c>
      <c r="AG182" s="481">
        <f>AH182/AE182</f>
        <v>4.0392047601962362E-2</v>
      </c>
      <c r="AH182" s="485">
        <f>AH172/AH170*AH180</f>
        <v>174283074.36720121</v>
      </c>
      <c r="AI182" s="461">
        <f>VLOOKUP($A182,$DA:$EN,17,0)</f>
        <v>1.0149471017233826</v>
      </c>
      <c r="AJ182" s="177">
        <f>AJ172*AI182</f>
        <v>3356653381.6649771</v>
      </c>
      <c r="AK182" s="178">
        <v>1</v>
      </c>
      <c r="AL182" s="481">
        <v>0</v>
      </c>
      <c r="AM182" s="485">
        <f>AI182*AJ182*AK182*AL182</f>
        <v>0</v>
      </c>
      <c r="AN182" s="506">
        <f>VLOOKUP($A182,$DA:$EN,18,0)</f>
        <v>1.0223128583900494</v>
      </c>
      <c r="AO182" s="177">
        <f>AO172*AN182</f>
        <v>3807586248.8920932</v>
      </c>
      <c r="AP182" s="178">
        <v>1</v>
      </c>
      <c r="AQ182" s="481">
        <v>0</v>
      </c>
      <c r="AR182" s="485">
        <f>AN182*AO182*AP182*AQ182</f>
        <v>0</v>
      </c>
      <c r="AS182" s="461">
        <f>VLOOKUP($A182,$DA:$EN,19,0)</f>
        <v>1.0296786150567159</v>
      </c>
      <c r="AT182" s="177">
        <f>AT172*AS182</f>
        <v>4314786813.5987749</v>
      </c>
      <c r="AU182" s="178">
        <v>1</v>
      </c>
      <c r="AV182" s="481">
        <v>0</v>
      </c>
      <c r="AW182" s="485">
        <f>AS182*AT182*AU182*AV182</f>
        <v>0</v>
      </c>
      <c r="AX182" s="461">
        <f>VLOOKUP($A182,$DA:$EN,17,0)</f>
        <v>1.0149471017233826</v>
      </c>
      <c r="AY182" s="177">
        <f>AY172*AX182</f>
        <v>3356653381.6649771</v>
      </c>
      <c r="AZ182" s="178">
        <v>1</v>
      </c>
      <c r="BA182" s="481">
        <f>BB182/AY182</f>
        <v>5.1921677501521712E-2</v>
      </c>
      <c r="BB182" s="485">
        <f>BB172/BB170*BB180</f>
        <v>174283074.36720121</v>
      </c>
      <c r="BC182" s="493">
        <f>VLOOKUP($A182,$DA:$EN,18,0)</f>
        <v>1.0223128583900494</v>
      </c>
      <c r="BD182" s="177">
        <f>BD172*BC182</f>
        <v>3807586248.8920932</v>
      </c>
      <c r="BE182" s="178">
        <v>1</v>
      </c>
      <c r="BF182" s="481">
        <f>BG182/BD182</f>
        <v>4.5772587401772702E-2</v>
      </c>
      <c r="BG182" s="485">
        <f>BG172/BG170*BG180</f>
        <v>174283074.36720121</v>
      </c>
      <c r="BH182" s="461">
        <f>VLOOKUP($A182,$DA:$EN,19,0)</f>
        <v>1.0296786150567159</v>
      </c>
      <c r="BI182" s="177">
        <f>BI172*BH182</f>
        <v>4314786813.5987749</v>
      </c>
      <c r="BJ182" s="178">
        <v>1</v>
      </c>
      <c r="BK182" s="481">
        <f>BL182/BI182</f>
        <v>4.0392047601962362E-2</v>
      </c>
      <c r="BL182" s="485">
        <f>BL172/BL170*BL180</f>
        <v>174283074.36720121</v>
      </c>
      <c r="BM182" s="461">
        <f>VLOOKUP($A182,$DA:$EN,17,0)</f>
        <v>1.0149471017233826</v>
      </c>
      <c r="BN182" s="177">
        <f>BN172*BM182</f>
        <v>3356653381.6649771</v>
      </c>
      <c r="BO182" s="178">
        <v>1</v>
      </c>
      <c r="BP182" s="488">
        <f>BQ182/BN182</f>
        <v>5.4165471248093976E-2</v>
      </c>
      <c r="BQ182" s="491">
        <f>(BQ180-BQ184-BQ185-BQ186-BQ187)/3</f>
        <v>181814712.23439172</v>
      </c>
      <c r="BR182" s="461">
        <f>VLOOKUP($A182,$DA:$EN,18,0)</f>
        <v>1.0223128583900494</v>
      </c>
      <c r="BS182" s="177">
        <f>BS172*BR182</f>
        <v>3807586248.8920932</v>
      </c>
      <c r="BT182" s="178">
        <v>1</v>
      </c>
      <c r="BU182" s="488">
        <f>BV182/BS182</f>
        <v>4.436072408458145E-2</v>
      </c>
      <c r="BV182" s="491">
        <f>(BV180-BV184-BV185-BV186-BV187)/3</f>
        <v>168907283.01534861</v>
      </c>
      <c r="BW182" s="461">
        <f>VLOOKUP($A182,$DA:$EN,19,0)</f>
        <v>1.0296786150567159</v>
      </c>
      <c r="BX182" s="177">
        <f>BX172*BW182</f>
        <v>4314786813.5987749</v>
      </c>
      <c r="BY182" s="178">
        <v>1</v>
      </c>
      <c r="BZ182" s="488">
        <f>CA182/BX182</f>
        <v>3.540015228004343E-2</v>
      </c>
      <c r="CA182" s="491">
        <f>(CA180-CA184-CA185-CA186-CA187)/3</f>
        <v>152744110.25731999</v>
      </c>
      <c r="CB182" s="461">
        <f>VLOOKUP($A182,$DA:$EN,17,0)</f>
        <v>1.0149471017233826</v>
      </c>
      <c r="CC182" s="177">
        <f>CC172*CB182</f>
        <v>3356653381.6649771</v>
      </c>
      <c r="CD182" s="178">
        <v>1</v>
      </c>
      <c r="CE182" s="481">
        <f>CF182/CC182</f>
        <v>2.4003102329355649E-2</v>
      </c>
      <c r="CF182" s="485">
        <f>CF172*CB182</f>
        <v>80570094.604282126</v>
      </c>
      <c r="CG182" s="461">
        <f>VLOOKUP($A182,$DA:$EN,18,0)</f>
        <v>1.0223128583900494</v>
      </c>
      <c r="CH182" s="177">
        <f>CH172*CG182</f>
        <v>3807586248.8920932</v>
      </c>
      <c r="CI182" s="178">
        <v>1</v>
      </c>
      <c r="CJ182" s="481">
        <f>CK182/CH182</f>
        <v>2.4003102329355659E-2</v>
      </c>
      <c r="CK182" s="485">
        <f>CK172*CG182</f>
        <v>91393882.36000438</v>
      </c>
      <c r="CL182" s="461">
        <f>VLOOKUP($A182,$DA:$EN,19,0)</f>
        <v>1.0296786150567159</v>
      </c>
      <c r="CM182" s="177">
        <f>CM172*CL182</f>
        <v>4314786813.5987749</v>
      </c>
      <c r="CN182" s="178">
        <v>1</v>
      </c>
      <c r="CO182" s="481">
        <f>CP182/CM182</f>
        <v>2.4003102329355645E-2</v>
      </c>
      <c r="CP182" s="485">
        <f>CP172*CL182</f>
        <v>103568269.41616578</v>
      </c>
    </row>
    <row r="183" spans="1:94" ht="31.5" outlineLevel="1" x14ac:dyDescent="0.25">
      <c r="A183" s="174">
        <f>A182</f>
        <v>2040</v>
      </c>
      <c r="B183" s="175">
        <f t="shared" si="54"/>
        <v>0</v>
      </c>
      <c r="C183" s="175">
        <f t="shared" si="54"/>
        <v>0</v>
      </c>
      <c r="D183" s="176" t="str">
        <f t="shared" si="50"/>
        <v>Valsts sociālās apdrošināšanas speciālais  budžets</v>
      </c>
      <c r="E183" s="461">
        <f>VLOOKUP($A183,$DA:$EN,20,0)</f>
        <v>1.018053874316692</v>
      </c>
      <c r="F183" s="177">
        <f>F173*E183</f>
        <v>6931439691.508234</v>
      </c>
      <c r="G183" s="178">
        <v>1</v>
      </c>
      <c r="H183" s="481">
        <v>0</v>
      </c>
      <c r="I183" s="485">
        <f>E183*F183*G183*H183</f>
        <v>0</v>
      </c>
      <c r="J183" s="461">
        <f>VLOOKUP($A183,$DA:$EN,21,0)</f>
        <v>1.0320715913724832</v>
      </c>
      <c r="K183" s="177">
        <f>K173*J183</f>
        <v>8791669786.9245701</v>
      </c>
      <c r="L183" s="178">
        <v>1</v>
      </c>
      <c r="M183" s="481">
        <v>0</v>
      </c>
      <c r="N183" s="485">
        <f>J183*K183*L183*M183</f>
        <v>0</v>
      </c>
      <c r="O183" s="461">
        <f>VLOOKUP($A183,$DA:$EN,22,0)</f>
        <v>1.0460893084282745</v>
      </c>
      <c r="P183" s="177">
        <f>P173*O183</f>
        <v>11111885584.398943</v>
      </c>
      <c r="Q183" s="178">
        <v>1</v>
      </c>
      <c r="R183" s="481">
        <v>0</v>
      </c>
      <c r="S183" s="485">
        <f>O183*P183*Q183*R183</f>
        <v>0</v>
      </c>
      <c r="T183" s="461">
        <f>VLOOKUP($A183,$DA:$EN,20,0)</f>
        <v>1.018053874316692</v>
      </c>
      <c r="U183" s="177">
        <f>U173*T183</f>
        <v>6931439691.508234</v>
      </c>
      <c r="V183" s="178">
        <v>1</v>
      </c>
      <c r="W183" s="481">
        <v>0</v>
      </c>
      <c r="X183" s="485">
        <f>T183*U183*V183*W183</f>
        <v>0</v>
      </c>
      <c r="Y183" s="461">
        <f>VLOOKUP($A183,$DA:$EN,21,0)</f>
        <v>1.0320715913724832</v>
      </c>
      <c r="Z183" s="177">
        <f>Z173*Y183</f>
        <v>8791669786.9245701</v>
      </c>
      <c r="AA183" s="178">
        <v>1</v>
      </c>
      <c r="AB183" s="481">
        <v>0</v>
      </c>
      <c r="AC183" s="485">
        <f>Y183*Z183*AA183*AB183</f>
        <v>0</v>
      </c>
      <c r="AD183" s="461">
        <f>VLOOKUP($A183,$DA:$EN,22,0)</f>
        <v>1.0460893084282745</v>
      </c>
      <c r="AE183" s="177">
        <f>AE173*AD183</f>
        <v>11111885584.398943</v>
      </c>
      <c r="AF183" s="178">
        <v>1</v>
      </c>
      <c r="AG183" s="481">
        <v>0</v>
      </c>
      <c r="AH183" s="485">
        <f>AD183*AE183*AF183*AG183</f>
        <v>0</v>
      </c>
      <c r="AI183" s="461">
        <f>VLOOKUP($A183,$DA:$EN,20,0)</f>
        <v>1.018053874316692</v>
      </c>
      <c r="AJ183" s="177">
        <f>AJ173*AI183</f>
        <v>6931439691.508234</v>
      </c>
      <c r="AK183" s="178">
        <v>1</v>
      </c>
      <c r="AL183" s="481">
        <v>0</v>
      </c>
      <c r="AM183" s="485">
        <f>AI183*AJ183*AK183*AL183</f>
        <v>0</v>
      </c>
      <c r="AN183" s="506">
        <f>VLOOKUP($A183,$DA:$EN,21,0)</f>
        <v>1.0320715913724832</v>
      </c>
      <c r="AO183" s="177">
        <f>AO173*AN183</f>
        <v>8791669786.9245701</v>
      </c>
      <c r="AP183" s="178">
        <v>1</v>
      </c>
      <c r="AQ183" s="481">
        <v>0</v>
      </c>
      <c r="AR183" s="485">
        <f>AN183*AO183*AP183*AQ183</f>
        <v>0</v>
      </c>
      <c r="AS183" s="461">
        <f>VLOOKUP($A183,$DA:$EN,22,0)</f>
        <v>1.0460893084282745</v>
      </c>
      <c r="AT183" s="177">
        <f>AT173*AS183</f>
        <v>11111885584.398943</v>
      </c>
      <c r="AU183" s="178">
        <v>1</v>
      </c>
      <c r="AV183" s="481">
        <v>0</v>
      </c>
      <c r="AW183" s="485">
        <f>AS183*AT183*AU183*AV183</f>
        <v>0</v>
      </c>
      <c r="AX183" s="461">
        <f>VLOOKUP($A183,$DA:$EN,20,0)</f>
        <v>1.018053874316692</v>
      </c>
      <c r="AY183" s="177">
        <f>AY173*AX183</f>
        <v>6931439691.508234</v>
      </c>
      <c r="AZ183" s="178">
        <v>1</v>
      </c>
      <c r="BA183" s="488">
        <v>5.0000000000000001E-3</v>
      </c>
      <c r="BB183" s="491">
        <f>AX183*AY183*AZ183*BA183</f>
        <v>35282895.162662275</v>
      </c>
      <c r="BC183" s="493">
        <f>VLOOKUP($A183,$DA:$EN,21,0)</f>
        <v>1.0320715913724832</v>
      </c>
      <c r="BD183" s="177">
        <f>BD173*BC183</f>
        <v>8791669786.9245701</v>
      </c>
      <c r="BE183" s="178">
        <v>1</v>
      </c>
      <c r="BF183" s="488">
        <v>5.0000000000000001E-3</v>
      </c>
      <c r="BG183" s="491">
        <f>BC183*BD183*BE183*BF183</f>
        <v>45368163.139063105</v>
      </c>
      <c r="BH183" s="461">
        <f>VLOOKUP($A183,$DA:$EN,22,0)</f>
        <v>1.0460893084282745</v>
      </c>
      <c r="BI183" s="177">
        <f>BI173*BH183</f>
        <v>11111885584.398943</v>
      </c>
      <c r="BJ183" s="178">
        <v>1</v>
      </c>
      <c r="BK183" s="488">
        <v>5.0000000000000001E-3</v>
      </c>
      <c r="BL183" s="491">
        <f>BH183*BI183*BJ183*BK183</f>
        <v>58120123.531590015</v>
      </c>
      <c r="BM183" s="461">
        <f>VLOOKUP($A183,$DA:$EN,20,0)</f>
        <v>1.018053874316692</v>
      </c>
      <c r="BN183" s="177">
        <f>BN173*BM183</f>
        <v>6931439691.508234</v>
      </c>
      <c r="BO183" s="178">
        <v>1</v>
      </c>
      <c r="BP183" s="488">
        <f>BQ183/BN183</f>
        <v>2.6230439897952887E-2</v>
      </c>
      <c r="BQ183" s="491">
        <f>BQ180-BQ181-BQ182-BQ184-BQ185-BQ186-BQ187</f>
        <v>181814712.23439184</v>
      </c>
      <c r="BR183" s="461">
        <f>VLOOKUP($A183,$DA:$EN,21,0)</f>
        <v>1.0320715913724832</v>
      </c>
      <c r="BS183" s="177">
        <f>BS173*BR183</f>
        <v>8791669786.9245701</v>
      </c>
      <c r="BT183" s="178">
        <v>1</v>
      </c>
      <c r="BU183" s="488">
        <f>BV183/BS183</f>
        <v>1.921219598881618E-2</v>
      </c>
      <c r="BV183" s="491">
        <f>BV180-BV181-BV182-BV184-BV185-BV186-BV187</f>
        <v>168907283.01534861</v>
      </c>
      <c r="BW183" s="461">
        <f>VLOOKUP($A183,$DA:$EN,22,0)</f>
        <v>1.0460893084282745</v>
      </c>
      <c r="BX183" s="177">
        <f>BX173*BW183</f>
        <v>11111885584.398943</v>
      </c>
      <c r="BY183" s="178">
        <v>1</v>
      </c>
      <c r="BZ183" s="488">
        <f>CA183/BX183</f>
        <v>1.3746011790453663E-2</v>
      </c>
      <c r="CA183" s="491">
        <f>CA180-CA181-CA182-CA184-CA185-CA186-CA187</f>
        <v>152744110.25731996</v>
      </c>
      <c r="CB183" s="461">
        <f>VLOOKUP($A183,$DA:$EN,20,0)</f>
        <v>1.018053874316692</v>
      </c>
      <c r="CC183" s="177">
        <f>CC173*CB183</f>
        <v>6931439691.508234</v>
      </c>
      <c r="CD183" s="178">
        <v>1</v>
      </c>
      <c r="CE183" s="481">
        <v>0</v>
      </c>
      <c r="CF183" s="485">
        <f>CB183*CC183*CD183*CE183</f>
        <v>0</v>
      </c>
      <c r="CG183" s="461">
        <f>VLOOKUP($A183,$DA:$EN,21,0)</f>
        <v>1.0320715913724832</v>
      </c>
      <c r="CH183" s="177">
        <f>CH173*CG183</f>
        <v>8791669786.9245701</v>
      </c>
      <c r="CI183" s="178">
        <v>1</v>
      </c>
      <c r="CJ183" s="481">
        <v>0</v>
      </c>
      <c r="CK183" s="485">
        <f>CG183*CH183*CI183*CJ183</f>
        <v>0</v>
      </c>
      <c r="CL183" s="461">
        <f>VLOOKUP($A183,$DA:$EN,22,0)</f>
        <v>1.0460893084282745</v>
      </c>
      <c r="CM183" s="177">
        <f>CM173*CL183</f>
        <v>11111885584.398943</v>
      </c>
      <c r="CN183" s="178">
        <v>1</v>
      </c>
      <c r="CO183" s="481">
        <v>0</v>
      </c>
      <c r="CP183" s="485">
        <f>CL183*CM183*CN183*CO183</f>
        <v>0</v>
      </c>
    </row>
    <row r="184" spans="1:94" outlineLevel="1" x14ac:dyDescent="0.25">
      <c r="A184" s="174">
        <f>A183</f>
        <v>2040</v>
      </c>
      <c r="B184" s="175" t="str">
        <f t="shared" si="54"/>
        <v>Versija, lai "iedarbinātu"  potenciālo obligāto apdrošināšanu</v>
      </c>
      <c r="C184" s="175" t="str">
        <f t="shared" si="54"/>
        <v>Obligātās iemaksa (ieturējums no darba algas)</v>
      </c>
      <c r="D184" s="176" t="str">
        <f t="shared" si="50"/>
        <v>ISA obligātā apdrošināšana</v>
      </c>
      <c r="E184" s="461">
        <f>VLOOKUP($A184,$DA:$EN,7,0)</f>
        <v>1.0287444263911205</v>
      </c>
      <c r="F184" s="188">
        <f>VLOOKUP($A184,$DA:$EN,6,0)</f>
        <v>2362</v>
      </c>
      <c r="G184" s="189">
        <f>VLOOKUP($A184,$DA:$EN,24,0)</f>
        <v>716791</v>
      </c>
      <c r="H184" s="489">
        <v>0</v>
      </c>
      <c r="I184" s="485">
        <f>H184*G184*F184*12</f>
        <v>0</v>
      </c>
      <c r="J184" s="461">
        <f>VLOOKUP($A184,$DA:$EN,10,0)</f>
        <v>1.0429093430577872</v>
      </c>
      <c r="K184" s="188">
        <f>VLOOKUP($A184,$DA:$EN,9,0)</f>
        <v>2995</v>
      </c>
      <c r="L184" s="189">
        <f>VLOOKUP($A184,$DA:$EN,24,0)</f>
        <v>716791</v>
      </c>
      <c r="M184" s="489">
        <v>0</v>
      </c>
      <c r="N184" s="485">
        <f>M184*L184*K184*12</f>
        <v>0</v>
      </c>
      <c r="O184" s="461">
        <f>VLOOKUP($A184,$DA:$EN,13,0)</f>
        <v>1.0570742597244538</v>
      </c>
      <c r="P184" s="188">
        <f>VLOOKUP($A184,$DA:$EN,12,0)</f>
        <v>3789</v>
      </c>
      <c r="Q184" s="189">
        <f>VLOOKUP($A184,$DA:$EN,24,0)</f>
        <v>716791</v>
      </c>
      <c r="R184" s="489">
        <v>0</v>
      </c>
      <c r="S184" s="485">
        <f>R184*Q184*P184*12</f>
        <v>0</v>
      </c>
      <c r="T184" s="461">
        <f>VLOOKUP($A184,$DA:$EN,7,0)</f>
        <v>1.0287444263911205</v>
      </c>
      <c r="U184" s="188">
        <f>VLOOKUP($A184,$DA:$EN,6,0)</f>
        <v>2362</v>
      </c>
      <c r="V184" s="189">
        <f>VLOOKUP($A184,$DA:$EN,24,0)</f>
        <v>716791</v>
      </c>
      <c r="W184" s="496">
        <f>X184/(V184*U184*12)</f>
        <v>7.5568093840733767E-3</v>
      </c>
      <c r="X184" s="486">
        <f>X180-X181-X182-X183-X185-X186-X187</f>
        <v>153529611.36273697</v>
      </c>
      <c r="Y184" s="461">
        <f>VLOOKUP($A184,$DA:$EN,10,0)</f>
        <v>1.0429093430577872</v>
      </c>
      <c r="Z184" s="188">
        <f>VLOOKUP($A184,$DA:$EN,9,0)</f>
        <v>2995</v>
      </c>
      <c r="AA184" s="189">
        <f>VLOOKUP($A184,$DA:$EN,24,0)</f>
        <v>716791</v>
      </c>
      <c r="AB184" s="496">
        <f>AC184/(AA184*Z184*12)</f>
        <v>4.456551982948702E-3</v>
      </c>
      <c r="AC184" s="486">
        <f>AC180-AC181-AC182-AC183-AC185-AC186-AC187</f>
        <v>114807323.70560759</v>
      </c>
      <c r="AD184" s="461">
        <f>VLOOKUP($A184,$DA:$EN,13,0)</f>
        <v>1.0570742597244538</v>
      </c>
      <c r="AE184" s="188">
        <f>VLOOKUP($A184,$DA:$EN,12,0)</f>
        <v>3789</v>
      </c>
      <c r="AF184" s="189">
        <f>VLOOKUP($A184,$DA:$EN,24,0)</f>
        <v>716791</v>
      </c>
      <c r="AG184" s="496">
        <f>AH184/(AF184*AE184*12)</f>
        <v>2.0348469578129452E-3</v>
      </c>
      <c r="AH184" s="486">
        <f>AH180-AH181-AH182-AH183-AH185-AH186-AH187</f>
        <v>66317805.431521684</v>
      </c>
      <c r="AI184" s="461">
        <f>VLOOKUP($A184,$DA:$EN,7,0)</f>
        <v>1.0287444263911205</v>
      </c>
      <c r="AJ184" s="188">
        <f>VLOOKUP($A184,$DA:$EN,6,0)</f>
        <v>2362</v>
      </c>
      <c r="AK184" s="189">
        <f>VLOOKUP($A184,$DA:$EN,24,0)</f>
        <v>716791</v>
      </c>
      <c r="AL184" s="496">
        <f>AM184/(AK184*AJ184*12)</f>
        <v>2.6847051419858922E-2</v>
      </c>
      <c r="AM184" s="486">
        <f>AM180-AM181-AM182-AM183-AM185-AM186-AM187</f>
        <v>545444136.70317519</v>
      </c>
      <c r="AN184" s="506">
        <f>VLOOKUP($A184,$DA:$EN,10,0)</f>
        <v>1.0429093430577872</v>
      </c>
      <c r="AO184" s="188">
        <f>VLOOKUP($A184,$DA:$EN,9,0)</f>
        <v>2995</v>
      </c>
      <c r="AP184" s="189">
        <f>VLOOKUP($A184,$DA:$EN,24,0)</f>
        <v>716791</v>
      </c>
      <c r="AQ184" s="496">
        <f>AR184/(AP184*AO184*12)</f>
        <v>1.9669757888967219E-2</v>
      </c>
      <c r="AR184" s="486">
        <f>AR180-AR181-AR182-AR183-AR185-AR186-AR187</f>
        <v>506721849.04604584</v>
      </c>
      <c r="AS184" s="461">
        <f>VLOOKUP($A184,$DA:$EN,13,0)</f>
        <v>1.0570742597244538</v>
      </c>
      <c r="AT184" s="188">
        <f>VLOOKUP($A184,$DA:$EN,12,0)</f>
        <v>3789</v>
      </c>
      <c r="AU184" s="189">
        <f>VLOOKUP($A184,$DA:$EN,24,0)</f>
        <v>716791</v>
      </c>
      <c r="AV184" s="496">
        <f>AW184/(AU184*AT184*12)</f>
        <v>1.4060065139002036E-2</v>
      </c>
      <c r="AW184" s="486">
        <f>AW180-AW181-AW182-AW183-AW185-AW186-AW187</f>
        <v>458232330.77195996</v>
      </c>
      <c r="AX184" s="461">
        <f>VLOOKUP($A184,$DA:$EN,7,0)</f>
        <v>1.0287444263911205</v>
      </c>
      <c r="AY184" s="188">
        <f>VLOOKUP($A184,$DA:$EN,6,0)</f>
        <v>2362</v>
      </c>
      <c r="AZ184" s="189">
        <f>VLOOKUP($A184,$DA:$EN,24,0)</f>
        <v>716791</v>
      </c>
      <c r="BA184" s="489">
        <v>0</v>
      </c>
      <c r="BB184" s="485">
        <f>BA184*AZ184*AY184*12</f>
        <v>0</v>
      </c>
      <c r="BC184" s="493">
        <f>VLOOKUP($A184,$DA:$EN,10,0)</f>
        <v>1.0429093430577872</v>
      </c>
      <c r="BD184" s="188">
        <f>VLOOKUP($A184,$DA:$EN,9,0)</f>
        <v>2995</v>
      </c>
      <c r="BE184" s="189">
        <f>VLOOKUP($A184,$DA:$EN,24,0)</f>
        <v>716791</v>
      </c>
      <c r="BF184" s="489">
        <v>0</v>
      </c>
      <c r="BG184" s="485">
        <f>BF184*BE184*BD184*12</f>
        <v>0</v>
      </c>
      <c r="BH184" s="461">
        <f>VLOOKUP($A184,$DA:$EN,13,0)</f>
        <v>1.0570742597244538</v>
      </c>
      <c r="BI184" s="188">
        <f>VLOOKUP($A184,$DA:$EN,12,0)</f>
        <v>3789</v>
      </c>
      <c r="BJ184" s="189">
        <f>VLOOKUP($A184,$DA:$EN,24,0)</f>
        <v>716791</v>
      </c>
      <c r="BK184" s="489">
        <v>0</v>
      </c>
      <c r="BL184" s="485">
        <f>BK184*BJ184*BI184*12</f>
        <v>0</v>
      </c>
      <c r="BM184" s="461">
        <f>VLOOKUP($A184,$DA:$EN,7,0)</f>
        <v>1.0287444263911205</v>
      </c>
      <c r="BN184" s="188">
        <f>VLOOKUP($A184,$DA:$EN,6,0)</f>
        <v>2362</v>
      </c>
      <c r="BO184" s="189">
        <f>VLOOKUP($A184,$DA:$EN,24,0)</f>
        <v>716791</v>
      </c>
      <c r="BP184" s="489">
        <v>0</v>
      </c>
      <c r="BQ184" s="485">
        <f>BP184*BO184*BN184*12</f>
        <v>0</v>
      </c>
      <c r="BR184" s="461">
        <f>VLOOKUP($A184,$DA:$EN,10,0)</f>
        <v>1.0429093430577872</v>
      </c>
      <c r="BS184" s="188">
        <f>VLOOKUP($A184,$DA:$EN,9,0)</f>
        <v>2995</v>
      </c>
      <c r="BT184" s="189">
        <f>VLOOKUP($A184,$DA:$EN,24,0)</f>
        <v>716791</v>
      </c>
      <c r="BU184" s="489">
        <v>0</v>
      </c>
      <c r="BV184" s="485">
        <f>BU184*BT184*BS184*12</f>
        <v>0</v>
      </c>
      <c r="BW184" s="461">
        <f>VLOOKUP($A184,$DA:$EN,13,0)</f>
        <v>1.0570742597244538</v>
      </c>
      <c r="BX184" s="188">
        <f>VLOOKUP($A184,$DA:$EN,12,0)</f>
        <v>3789</v>
      </c>
      <c r="BY184" s="189">
        <f>VLOOKUP($A184,$DA:$EN,24,0)</f>
        <v>716791</v>
      </c>
      <c r="BZ184" s="489">
        <v>0</v>
      </c>
      <c r="CA184" s="485">
        <f>BZ184*BY184*BX184*12</f>
        <v>0</v>
      </c>
      <c r="CB184" s="461">
        <f>VLOOKUP($A184,$DA:$EN,7,0)</f>
        <v>1.0287444263911205</v>
      </c>
      <c r="CC184" s="188">
        <f>VLOOKUP($A184,$DA:$EN,6,0)</f>
        <v>2362</v>
      </c>
      <c r="CD184" s="189">
        <f>VLOOKUP($A184,$DA:$EN,24,0)</f>
        <v>716791</v>
      </c>
      <c r="CE184" s="482">
        <f>(CF184+CF187)/(CD184*CC184*12)</f>
        <v>1.8471287366594452E-2</v>
      </c>
      <c r="CF184" s="486">
        <f>CF180-CF181-CF182-CF183-CF185-CF186-CF187</f>
        <v>370180814.82621002</v>
      </c>
      <c r="CG184" s="461">
        <f>VLOOKUP($A184,$DA:$EN,10,0)</f>
        <v>1.0429093430577872</v>
      </c>
      <c r="CH184" s="188">
        <f>VLOOKUP($A184,$DA:$EN,9,0)</f>
        <v>2995</v>
      </c>
      <c r="CI184" s="189">
        <f>VLOOKUP($A184,$DA:$EN,24,0)</f>
        <v>716791</v>
      </c>
      <c r="CJ184" s="482">
        <f>(CK184+CK187)/(CI184*CH184*12)</f>
        <v>1.2150273333875708E-2</v>
      </c>
      <c r="CK184" s="486">
        <f>CK180-CK181-CK182-CK183-CK185-CK186-CK187</f>
        <v>307913649.79644978</v>
      </c>
      <c r="CL184" s="461">
        <f>VLOOKUP($A184,$DA:$EN,13,0)</f>
        <v>1.0570742597244538</v>
      </c>
      <c r="CM184" s="188">
        <f>VLOOKUP($A184,$DA:$EN,12,0)</f>
        <v>3789</v>
      </c>
      <c r="CN184" s="189">
        <f>VLOOKUP($A184,$DA:$EN,24,0)</f>
        <v>716791</v>
      </c>
      <c r="CO184" s="482">
        <f>(CP184+CP187)/(CN184*CM184*12)</f>
        <v>7.3037389144132627E-3</v>
      </c>
      <c r="CP184" s="486">
        <f>CP180-CP181-CP182-CP183-CP185-CP186-CP187</f>
        <v>232941308.98431784</v>
      </c>
    </row>
    <row r="185" spans="1:94" ht="31.5" outlineLevel="1" x14ac:dyDescent="0.25">
      <c r="A185" s="174">
        <f>A189</f>
        <v>2040</v>
      </c>
      <c r="B185" s="175" t="str">
        <f t="shared" si="54"/>
        <v>Pensijas daļa pakalpojuma finansēšanai - par aprūpi mājās</v>
      </c>
      <c r="C185" s="175" t="str">
        <f t="shared" si="54"/>
        <v>85% no piešķirtās vecuma pensijas apmēra</v>
      </c>
      <c r="D185" s="176" t="str">
        <f t="shared" si="50"/>
        <v>Klienta maksājums par ISA pakalpojumiem dzīves vietā</v>
      </c>
      <c r="E185" s="461">
        <f>VLOOKUP($A185,$DA:$EN,7,0)</f>
        <v>1.0287444263911205</v>
      </c>
      <c r="F185" s="195">
        <f>F175*E185</f>
        <v>377.3290819573312</v>
      </c>
      <c r="G185" s="189">
        <f>VLOOKUP($A185,$DA:$EN,31,0)</f>
        <v>15838</v>
      </c>
      <c r="H185" s="483">
        <v>0.85</v>
      </c>
      <c r="I185" s="485">
        <f>F185*G185*12</f>
        <v>71713656.000482544</v>
      </c>
      <c r="J185" s="461">
        <f>VLOOKUP($A185,$DA:$EN,10,0)</f>
        <v>1.0429093430577872</v>
      </c>
      <c r="K185" s="195">
        <f>K175*J185</f>
        <v>480.41926536552364</v>
      </c>
      <c r="L185" s="189">
        <f>VLOOKUP($A185,$DA:$EN,31,0)</f>
        <v>15838</v>
      </c>
      <c r="M185" s="483">
        <v>0.85</v>
      </c>
      <c r="N185" s="485">
        <f>K185*L185*12</f>
        <v>91306563.898309961</v>
      </c>
      <c r="O185" s="461">
        <f>VLOOKUP($A185,$DA:$EN,13,0)</f>
        <v>1.0570742597244538</v>
      </c>
      <c r="P185" s="195">
        <f>P175*O185</f>
        <v>609.51270572505928</v>
      </c>
      <c r="Q185" s="189">
        <f>VLOOKUP($A185,$DA:$EN,31,0)</f>
        <v>15838</v>
      </c>
      <c r="R185" s="483">
        <v>0.85</v>
      </c>
      <c r="S185" s="485">
        <f>P185*Q185*12</f>
        <v>115841546.79928187</v>
      </c>
      <c r="T185" s="461">
        <f>VLOOKUP($A185,$DA:$EN,7,0)</f>
        <v>1.0287444263911205</v>
      </c>
      <c r="U185" s="195">
        <f>U175*T185</f>
        <v>377.3290819573312</v>
      </c>
      <c r="V185" s="189">
        <f>VLOOKUP($A185,$DA:$EN,31,0)</f>
        <v>15838</v>
      </c>
      <c r="W185" s="483">
        <v>0.85</v>
      </c>
      <c r="X185" s="485">
        <f>U185*V185*12</f>
        <v>71713656.000482544</v>
      </c>
      <c r="Y185" s="461">
        <f>VLOOKUP($A185,$DA:$EN,10,0)</f>
        <v>1.0429093430577872</v>
      </c>
      <c r="Z185" s="195">
        <f>Z175*Y185</f>
        <v>480.41926536552364</v>
      </c>
      <c r="AA185" s="189">
        <f>VLOOKUP($A185,$DA:$EN,31,0)</f>
        <v>15838</v>
      </c>
      <c r="AB185" s="483">
        <v>0.85</v>
      </c>
      <c r="AC185" s="485">
        <f>Z185*AA185*12</f>
        <v>91306563.898309961</v>
      </c>
      <c r="AD185" s="461">
        <f>VLOOKUP($A185,$DA:$EN,13,0)</f>
        <v>1.0570742597244538</v>
      </c>
      <c r="AE185" s="195">
        <f>AE175*AD185</f>
        <v>609.51270572505928</v>
      </c>
      <c r="AF185" s="189">
        <f>VLOOKUP($A185,$DA:$EN,31,0)</f>
        <v>15838</v>
      </c>
      <c r="AG185" s="483">
        <v>0.85</v>
      </c>
      <c r="AH185" s="485">
        <f>AE185*AF185*12</f>
        <v>115841546.79928187</v>
      </c>
      <c r="AI185" s="461">
        <f>VLOOKUP($A185,$DA:$EN,7,0)</f>
        <v>1.0287444263911205</v>
      </c>
      <c r="AJ185" s="195">
        <f>AJ175*AI185</f>
        <v>377.3290819573312</v>
      </c>
      <c r="AK185" s="189">
        <f>VLOOKUP($A185,$DA:$EN,31,0)</f>
        <v>15838</v>
      </c>
      <c r="AL185" s="483">
        <v>0.85</v>
      </c>
      <c r="AM185" s="485">
        <f>AJ185*AK185*12</f>
        <v>71713656.000482544</v>
      </c>
      <c r="AN185" s="506">
        <f>VLOOKUP($A185,$DA:$EN,10,0)</f>
        <v>1.0429093430577872</v>
      </c>
      <c r="AO185" s="195">
        <f>AO175*AN185</f>
        <v>480.41926536552364</v>
      </c>
      <c r="AP185" s="189">
        <f>VLOOKUP($A185,$DA:$EN,31,0)</f>
        <v>15838</v>
      </c>
      <c r="AQ185" s="483">
        <v>0.85</v>
      </c>
      <c r="AR185" s="485">
        <f>AO185*AP185*12</f>
        <v>91306563.898309961</v>
      </c>
      <c r="AS185" s="461">
        <f>VLOOKUP($A185,$DA:$EN,13,0)</f>
        <v>1.0570742597244538</v>
      </c>
      <c r="AT185" s="195">
        <f>AT175*AS185</f>
        <v>609.51270572505928</v>
      </c>
      <c r="AU185" s="189">
        <f>VLOOKUP($A185,$DA:$EN,31,0)</f>
        <v>15838</v>
      </c>
      <c r="AV185" s="483">
        <v>0.85</v>
      </c>
      <c r="AW185" s="485">
        <f>AT185*AU185*12</f>
        <v>115841546.79928187</v>
      </c>
      <c r="AX185" s="461">
        <f>VLOOKUP($A185,$DA:$EN,7,0)</f>
        <v>1.0287444263911205</v>
      </c>
      <c r="AY185" s="195">
        <f>AY175*AX185</f>
        <v>377.3290819573312</v>
      </c>
      <c r="AZ185" s="189">
        <f>VLOOKUP($A185,$DA:$EN,31,0)</f>
        <v>15838</v>
      </c>
      <c r="BA185" s="483">
        <v>0.85</v>
      </c>
      <c r="BB185" s="485">
        <f>AY185*AZ185*12</f>
        <v>71713656.000482544</v>
      </c>
      <c r="BC185" s="493">
        <f>VLOOKUP($A185,$DA:$EN,10,0)</f>
        <v>1.0429093430577872</v>
      </c>
      <c r="BD185" s="195">
        <f>BD175*BC185</f>
        <v>480.41926536552364</v>
      </c>
      <c r="BE185" s="189">
        <f>VLOOKUP($A185,$DA:$EN,31,0)</f>
        <v>15838</v>
      </c>
      <c r="BF185" s="483">
        <v>0.85</v>
      </c>
      <c r="BG185" s="485">
        <f>BD185*BE185*12</f>
        <v>91306563.898309961</v>
      </c>
      <c r="BH185" s="461">
        <f>VLOOKUP($A185,$DA:$EN,13,0)</f>
        <v>1.0570742597244538</v>
      </c>
      <c r="BI185" s="195">
        <f>BI175*BH185</f>
        <v>609.51270572505928</v>
      </c>
      <c r="BJ185" s="189">
        <f>VLOOKUP($A185,$DA:$EN,31,0)</f>
        <v>15838</v>
      </c>
      <c r="BK185" s="483">
        <v>0.85</v>
      </c>
      <c r="BL185" s="485">
        <f>BI185*BJ185*12</f>
        <v>115841546.79928187</v>
      </c>
      <c r="BM185" s="461">
        <f>VLOOKUP($A185,$DA:$EN,7,0)</f>
        <v>1.0287444263911205</v>
      </c>
      <c r="BN185" s="195">
        <f>BN175*BM185</f>
        <v>377.3290819573312</v>
      </c>
      <c r="BO185" s="189">
        <f>VLOOKUP($A185,$DA:$EN,31,0)</f>
        <v>15838</v>
      </c>
      <c r="BP185" s="483">
        <v>0.85</v>
      </c>
      <c r="BQ185" s="485">
        <f>BN185*BO185*12</f>
        <v>71713656.000482544</v>
      </c>
      <c r="BR185" s="461">
        <f>VLOOKUP($A185,$DA:$EN,10,0)</f>
        <v>1.0429093430577872</v>
      </c>
      <c r="BS185" s="195">
        <f>BS175*BR185</f>
        <v>480.41926536552364</v>
      </c>
      <c r="BT185" s="189">
        <f>VLOOKUP($A185,$DA:$EN,31,0)</f>
        <v>15838</v>
      </c>
      <c r="BU185" s="483">
        <v>0.85</v>
      </c>
      <c r="BV185" s="485">
        <f>BS185*BT185*12</f>
        <v>91306563.898309961</v>
      </c>
      <c r="BW185" s="461">
        <f>VLOOKUP($A185,$DA:$EN,13,0)</f>
        <v>1.0570742597244538</v>
      </c>
      <c r="BX185" s="195">
        <f>BX175*BW185</f>
        <v>609.51270572505928</v>
      </c>
      <c r="BY185" s="189">
        <f>VLOOKUP($A185,$DA:$EN,31,0)</f>
        <v>15838</v>
      </c>
      <c r="BZ185" s="483">
        <v>0.85</v>
      </c>
      <c r="CA185" s="485">
        <f>BX185*BY185*12</f>
        <v>115841546.79928187</v>
      </c>
      <c r="CB185" s="461">
        <f>VLOOKUP($A185,$DA:$EN,7,0)</f>
        <v>1.0287444263911205</v>
      </c>
      <c r="CC185" s="195">
        <f>CC175*CB185</f>
        <v>377.3290819573312</v>
      </c>
      <c r="CD185" s="189">
        <f>VLOOKUP($A185,$DA:$EN,31,0)</f>
        <v>15838</v>
      </c>
      <c r="CE185" s="483">
        <v>0.85</v>
      </c>
      <c r="CF185" s="485">
        <f>CC185*CD185*12</f>
        <v>71713656.000482544</v>
      </c>
      <c r="CG185" s="461">
        <f>VLOOKUP($A185,$DA:$EN,10,0)</f>
        <v>1.0429093430577872</v>
      </c>
      <c r="CH185" s="195">
        <f>CH175*CG185</f>
        <v>480.41926536552364</v>
      </c>
      <c r="CI185" s="189">
        <f>VLOOKUP($A185,$DA:$EN,31,0)</f>
        <v>15838</v>
      </c>
      <c r="CJ185" s="483">
        <v>0.85</v>
      </c>
      <c r="CK185" s="485">
        <f>CH185*CI185*12</f>
        <v>91306563.898309961</v>
      </c>
      <c r="CL185" s="461">
        <f>VLOOKUP($A185,$DA:$EN,13,0)</f>
        <v>1.0570742597244538</v>
      </c>
      <c r="CM185" s="195">
        <f>CM175*CL185</f>
        <v>609.51270572505928</v>
      </c>
      <c r="CN185" s="189">
        <f>VLOOKUP($A185,$DA:$EN,31,0)</f>
        <v>15838</v>
      </c>
      <c r="CO185" s="483">
        <v>0.85</v>
      </c>
      <c r="CP185" s="485">
        <f>CM185*CN185*12</f>
        <v>115841546.79928187</v>
      </c>
    </row>
    <row r="186" spans="1:94" outlineLevel="1" x14ac:dyDescent="0.25">
      <c r="A186" s="174">
        <f>A185</f>
        <v>2040</v>
      </c>
      <c r="B186" s="175" t="str">
        <f t="shared" si="54"/>
        <v>Pensijas daļa pakalpojuma finansēšanai - par uzturēšanos SAC</v>
      </c>
      <c r="C186" s="175" t="str">
        <f t="shared" si="54"/>
        <v>85% no piešķirtās vecuma pensijas apmēra</v>
      </c>
      <c r="D186" s="176" t="str">
        <f t="shared" si="50"/>
        <v>Klienta maksājums par ISA pakalpojumiem SAC</v>
      </c>
      <c r="E186" s="461">
        <f>VLOOKUP($A186,$DA:$EN,7,0)</f>
        <v>1.0287444263911205</v>
      </c>
      <c r="F186" s="195">
        <f>F176*E186</f>
        <v>584.87918951360655</v>
      </c>
      <c r="G186" s="189">
        <f>VLOOKUP($A186,$DA:$EN,34,0)</f>
        <v>9976</v>
      </c>
      <c r="H186" s="483">
        <v>0.85</v>
      </c>
      <c r="I186" s="485">
        <f>F186*G186*12</f>
        <v>70017057.535052866</v>
      </c>
      <c r="J186" s="461">
        <f>VLOOKUP($A186,$DA:$EN,10,0)</f>
        <v>1.0429093430577872</v>
      </c>
      <c r="K186" s="195">
        <f>K176*J186</f>
        <v>744.67419552221043</v>
      </c>
      <c r="L186" s="189">
        <f>VLOOKUP($A186,$DA:$EN,34,0)</f>
        <v>9976</v>
      </c>
      <c r="M186" s="483">
        <v>0.85</v>
      </c>
      <c r="N186" s="485">
        <f>K186*L186*12</f>
        <v>89146437.294354856</v>
      </c>
      <c r="O186" s="461">
        <f>VLOOKUP($A186,$DA:$EN,13,0)</f>
        <v>1.0570742597244538</v>
      </c>
      <c r="P186" s="195">
        <f>P176*O186</f>
        <v>944.77556692285532</v>
      </c>
      <c r="Q186" s="189">
        <f>VLOOKUP($A186,$DA:$EN,34,0)</f>
        <v>9976</v>
      </c>
      <c r="R186" s="483">
        <v>0.85</v>
      </c>
      <c r="S186" s="485">
        <f>P186*Q186*12</f>
        <v>113100972.66746885</v>
      </c>
      <c r="T186" s="461">
        <f>VLOOKUP($A186,$DA:$EN,7,0)</f>
        <v>1.0287444263911205</v>
      </c>
      <c r="U186" s="195">
        <f>U176*T186</f>
        <v>584.87918951360655</v>
      </c>
      <c r="V186" s="189">
        <f>VLOOKUP($A186,$DA:$EN,34,0)</f>
        <v>9976</v>
      </c>
      <c r="W186" s="483">
        <v>0.85</v>
      </c>
      <c r="X186" s="485">
        <f>U186*V186*12</f>
        <v>70017057.535052866</v>
      </c>
      <c r="Y186" s="461">
        <f>VLOOKUP($A186,$DA:$EN,10,0)</f>
        <v>1.0429093430577872</v>
      </c>
      <c r="Z186" s="195">
        <f>Z176*Y186</f>
        <v>744.67419552221043</v>
      </c>
      <c r="AA186" s="189">
        <f>VLOOKUP($A186,$DA:$EN,34,0)</f>
        <v>9976</v>
      </c>
      <c r="AB186" s="483">
        <v>0.85</v>
      </c>
      <c r="AC186" s="485">
        <f>Z186*AA186*12</f>
        <v>89146437.294354856</v>
      </c>
      <c r="AD186" s="461">
        <f>VLOOKUP($A186,$DA:$EN,13,0)</f>
        <v>1.0570742597244538</v>
      </c>
      <c r="AE186" s="195">
        <f>AE176*AD186</f>
        <v>944.77556692285532</v>
      </c>
      <c r="AF186" s="189">
        <f>VLOOKUP($A186,$DA:$EN,34,0)</f>
        <v>9976</v>
      </c>
      <c r="AG186" s="483">
        <v>0.85</v>
      </c>
      <c r="AH186" s="485">
        <f>AE186*AF186*12</f>
        <v>113100972.66746885</v>
      </c>
      <c r="AI186" s="461">
        <f>VLOOKUP($A186,$DA:$EN,7,0)</f>
        <v>1.0287444263911205</v>
      </c>
      <c r="AJ186" s="195">
        <f>AJ176*AI186</f>
        <v>584.87918951360655</v>
      </c>
      <c r="AK186" s="189">
        <f>VLOOKUP($A186,$DA:$EN,34,0)</f>
        <v>9976</v>
      </c>
      <c r="AL186" s="483">
        <v>0.85</v>
      </c>
      <c r="AM186" s="485">
        <f>AJ186*AK186*12</f>
        <v>70017057.535052866</v>
      </c>
      <c r="AN186" s="506">
        <f>VLOOKUP($A186,$DA:$EN,10,0)</f>
        <v>1.0429093430577872</v>
      </c>
      <c r="AO186" s="195">
        <f>AO176*AN186</f>
        <v>744.67419552221043</v>
      </c>
      <c r="AP186" s="189">
        <f>VLOOKUP($A186,$DA:$EN,34,0)</f>
        <v>9976</v>
      </c>
      <c r="AQ186" s="483">
        <v>0.85</v>
      </c>
      <c r="AR186" s="485">
        <f>AO186*AP186*12</f>
        <v>89146437.294354856</v>
      </c>
      <c r="AS186" s="461">
        <f>VLOOKUP($A186,$DA:$EN,13,0)</f>
        <v>1.0570742597244538</v>
      </c>
      <c r="AT186" s="195">
        <f>AT176*AS186</f>
        <v>944.77556692285532</v>
      </c>
      <c r="AU186" s="189">
        <f>VLOOKUP($A186,$DA:$EN,34,0)</f>
        <v>9976</v>
      </c>
      <c r="AV186" s="483">
        <v>0.85</v>
      </c>
      <c r="AW186" s="485">
        <f>AT186*AU186*12</f>
        <v>113100972.66746885</v>
      </c>
      <c r="AX186" s="461">
        <f>VLOOKUP($A186,$DA:$EN,7,0)</f>
        <v>1.0287444263911205</v>
      </c>
      <c r="AY186" s="195">
        <f>AY176*AX186</f>
        <v>584.87918951360655</v>
      </c>
      <c r="AZ186" s="189">
        <f>VLOOKUP($A186,$DA:$EN,34,0)</f>
        <v>9976</v>
      </c>
      <c r="BA186" s="483">
        <v>0.85</v>
      </c>
      <c r="BB186" s="485">
        <f>AY186*AZ186*12</f>
        <v>70017057.535052866</v>
      </c>
      <c r="BC186" s="493">
        <f>VLOOKUP($A186,$DA:$EN,10,0)</f>
        <v>1.0429093430577872</v>
      </c>
      <c r="BD186" s="195">
        <f>BD176*BC186</f>
        <v>744.67419552221043</v>
      </c>
      <c r="BE186" s="189">
        <f>VLOOKUP($A186,$DA:$EN,34,0)</f>
        <v>9976</v>
      </c>
      <c r="BF186" s="483">
        <v>0.85</v>
      </c>
      <c r="BG186" s="485">
        <f>BD186*BE186*12</f>
        <v>89146437.294354856</v>
      </c>
      <c r="BH186" s="461">
        <f>VLOOKUP($A186,$DA:$EN,13,0)</f>
        <v>1.0570742597244538</v>
      </c>
      <c r="BI186" s="195">
        <f>BI176*BH186</f>
        <v>944.77556692285532</v>
      </c>
      <c r="BJ186" s="189">
        <f>VLOOKUP($A186,$DA:$EN,34,0)</f>
        <v>9976</v>
      </c>
      <c r="BK186" s="483">
        <v>0.85</v>
      </c>
      <c r="BL186" s="485">
        <f>BI186*BJ186*12</f>
        <v>113100972.66746885</v>
      </c>
      <c r="BM186" s="461">
        <f>VLOOKUP($A186,$DA:$EN,7,0)</f>
        <v>1.0287444263911205</v>
      </c>
      <c r="BN186" s="195">
        <f>BN176*BM186</f>
        <v>584.87918951360655</v>
      </c>
      <c r="BO186" s="189">
        <f>VLOOKUP($A186,$DA:$EN,34,0)</f>
        <v>9976</v>
      </c>
      <c r="BP186" s="483">
        <v>0.85</v>
      </c>
      <c r="BQ186" s="485">
        <f>BN186*BO186*12</f>
        <v>70017057.535052866</v>
      </c>
      <c r="BR186" s="461">
        <f>VLOOKUP($A186,$DA:$EN,10,0)</f>
        <v>1.0429093430577872</v>
      </c>
      <c r="BS186" s="195">
        <f>BS176*BR186</f>
        <v>744.67419552221043</v>
      </c>
      <c r="BT186" s="189">
        <f>VLOOKUP($A186,$DA:$EN,34,0)</f>
        <v>9976</v>
      </c>
      <c r="BU186" s="483">
        <v>0.85</v>
      </c>
      <c r="BV186" s="485">
        <f>BS186*BT186*12</f>
        <v>89146437.294354856</v>
      </c>
      <c r="BW186" s="461">
        <f>VLOOKUP($A186,$DA:$EN,13,0)</f>
        <v>1.0570742597244538</v>
      </c>
      <c r="BX186" s="195">
        <f>BX176*BW186</f>
        <v>944.77556692285532</v>
      </c>
      <c r="BY186" s="189">
        <f>VLOOKUP($A186,$DA:$EN,34,0)</f>
        <v>9976</v>
      </c>
      <c r="BZ186" s="483">
        <v>0.85</v>
      </c>
      <c r="CA186" s="485">
        <f>BX186*BY186*12</f>
        <v>113100972.66746885</v>
      </c>
      <c r="CB186" s="461">
        <f>VLOOKUP($A186,$DA:$EN,7,0)</f>
        <v>1.0287444263911205</v>
      </c>
      <c r="CC186" s="195">
        <f>CC176*CB186</f>
        <v>584.87918951360655</v>
      </c>
      <c r="CD186" s="189">
        <f>VLOOKUP($A186,$DA:$EN,34,0)</f>
        <v>9976</v>
      </c>
      <c r="CE186" s="483">
        <v>0.85</v>
      </c>
      <c r="CF186" s="485">
        <f>CC186*CD186*12</f>
        <v>70017057.535052866</v>
      </c>
      <c r="CG186" s="461">
        <f>VLOOKUP($A186,$DA:$EN,10,0)</f>
        <v>1.0429093430577872</v>
      </c>
      <c r="CH186" s="195">
        <f>CH176*CG186</f>
        <v>744.67419552221043</v>
      </c>
      <c r="CI186" s="189">
        <f>VLOOKUP($A186,$DA:$EN,34,0)</f>
        <v>9976</v>
      </c>
      <c r="CJ186" s="483">
        <v>0.85</v>
      </c>
      <c r="CK186" s="485">
        <f>CH186*CI186*12</f>
        <v>89146437.294354856</v>
      </c>
      <c r="CL186" s="461">
        <f>VLOOKUP($A186,$DA:$EN,13,0)</f>
        <v>1.0570742597244538</v>
      </c>
      <c r="CM186" s="195">
        <f>CM176*CL186</f>
        <v>944.77556692285532</v>
      </c>
      <c r="CN186" s="189">
        <f>VLOOKUP($A186,$DA:$EN,34,0)</f>
        <v>9976</v>
      </c>
      <c r="CO186" s="483">
        <v>0.85</v>
      </c>
      <c r="CP186" s="485">
        <f>CM186*CN186*12</f>
        <v>113100972.66746885</v>
      </c>
    </row>
    <row r="187" spans="1:94" ht="32.25" outlineLevel="1" thickBot="1" x14ac:dyDescent="0.3">
      <c r="A187" s="174">
        <f>A186</f>
        <v>2040</v>
      </c>
      <c r="B187" s="197" t="str">
        <f t="shared" si="54"/>
        <v>SAC klientiem paredzētā valsts veselības budžeta daļa - 1.59 % no visām SAC gultu dienām.</v>
      </c>
      <c r="C187" s="198" t="str">
        <f t="shared" si="54"/>
        <v>No VM stacionārās palīdzības budžeta</v>
      </c>
      <c r="D187" s="199" t="str">
        <f t="shared" si="50"/>
        <v>Ilgtermiņa veselības aprūpes komponente</v>
      </c>
      <c r="E187" s="462">
        <f>VLOOKUP($A187,$DA:$EN,14,0)</f>
        <v>1.0149471017233826</v>
      </c>
      <c r="F187" s="200">
        <f>VLOOKUP($A187,$DA:$EN,37,0)</f>
        <v>1006.454901885205</v>
      </c>
      <c r="G187" s="201">
        <f>G186/5</f>
        <v>1995.2</v>
      </c>
      <c r="H187" s="202">
        <v>0</v>
      </c>
      <c r="I187" s="492">
        <f>E187*F187*G187*365*H187</f>
        <v>0</v>
      </c>
      <c r="J187" s="462">
        <f>VLOOKUP($A187,$DA:$EN,15,0)</f>
        <v>1.0223128583900494</v>
      </c>
      <c r="K187" s="200">
        <f>VLOOKUP($A187,$DA:$EN,37,0)</f>
        <v>1006.454901885205</v>
      </c>
      <c r="L187" s="201">
        <f>L186/5</f>
        <v>1995.2</v>
      </c>
      <c r="M187" s="202">
        <v>0</v>
      </c>
      <c r="N187" s="492">
        <f>J187*K187*L187*365*M187</f>
        <v>0</v>
      </c>
      <c r="O187" s="462">
        <f>VLOOKUP($A187,$DA:$EN,16,0)</f>
        <v>1.0296786150567159</v>
      </c>
      <c r="P187" s="200">
        <f>VLOOKUP($A187,$DA:$EN,37,0)</f>
        <v>1006.454901885205</v>
      </c>
      <c r="Q187" s="201">
        <f>Q186/5</f>
        <v>1995.2</v>
      </c>
      <c r="R187" s="202">
        <v>0</v>
      </c>
      <c r="S187" s="492">
        <f>O187*P187*Q187*365*R187</f>
        <v>0</v>
      </c>
      <c r="T187" s="462">
        <f>VLOOKUP($A187,$DA:$EN,14,0)</f>
        <v>1.0149471017233826</v>
      </c>
      <c r="U187" s="200">
        <f>VLOOKUP($A187,$DA:$EN,37,0)</f>
        <v>1006.454901885205</v>
      </c>
      <c r="V187" s="201">
        <f>V186/5</f>
        <v>1995.2</v>
      </c>
      <c r="W187" s="202">
        <v>0</v>
      </c>
      <c r="X187" s="492">
        <f>T187*U187*V187*365*W187</f>
        <v>0</v>
      </c>
      <c r="Y187" s="462">
        <f>VLOOKUP($A187,$DA:$EN,15,0)</f>
        <v>1.0223128583900494</v>
      </c>
      <c r="Z187" s="200">
        <f>VLOOKUP($A187,$DA:$EN,37,0)</f>
        <v>1006.454901885205</v>
      </c>
      <c r="AA187" s="201">
        <f>AA186/5</f>
        <v>1995.2</v>
      </c>
      <c r="AB187" s="202">
        <v>0</v>
      </c>
      <c r="AC187" s="492">
        <f>Y187*Z187*AA187*365*AB187</f>
        <v>0</v>
      </c>
      <c r="AD187" s="462">
        <f>VLOOKUP($A187,$DA:$EN,16,0)</f>
        <v>1.0296786150567159</v>
      </c>
      <c r="AE187" s="200">
        <f>VLOOKUP($A187,$DA:$EN,37,0)</f>
        <v>1006.454901885205</v>
      </c>
      <c r="AF187" s="201">
        <f>AF186/5</f>
        <v>1995.2</v>
      </c>
      <c r="AG187" s="202">
        <v>0</v>
      </c>
      <c r="AH187" s="492">
        <f>AD187*AE187*AF187*365*AG187</f>
        <v>0</v>
      </c>
      <c r="AI187" s="462">
        <f>VLOOKUP($A187,$DA:$EN,14,0)</f>
        <v>1.0149471017233826</v>
      </c>
      <c r="AJ187" s="200">
        <f>VLOOKUP($A187,$DA:$EN,37,0)</f>
        <v>1006.454901885205</v>
      </c>
      <c r="AK187" s="201">
        <f>AK186/5</f>
        <v>1995.2</v>
      </c>
      <c r="AL187" s="202">
        <v>0</v>
      </c>
      <c r="AM187" s="492">
        <f>AI187*AJ187*AK187*365*AL187</f>
        <v>0</v>
      </c>
      <c r="AN187" s="507">
        <f>VLOOKUP($A187,$DA:$EN,15,0)</f>
        <v>1.0223128583900494</v>
      </c>
      <c r="AO187" s="200">
        <f>VLOOKUP($A187,$DA:$EN,37,0)</f>
        <v>1006.454901885205</v>
      </c>
      <c r="AP187" s="201">
        <f>AP186/5</f>
        <v>1995.2</v>
      </c>
      <c r="AQ187" s="202">
        <v>0</v>
      </c>
      <c r="AR187" s="492">
        <f>AN187*AO187*AP187*365*AQ187</f>
        <v>0</v>
      </c>
      <c r="AS187" s="462">
        <f>VLOOKUP($A187,$DA:$EN,16,0)</f>
        <v>1.0296786150567159</v>
      </c>
      <c r="AT187" s="200">
        <f>VLOOKUP($A187,$DA:$EN,37,0)</f>
        <v>1006.454901885205</v>
      </c>
      <c r="AU187" s="201">
        <f>AU186/5</f>
        <v>1995.2</v>
      </c>
      <c r="AV187" s="202">
        <v>0</v>
      </c>
      <c r="AW187" s="492">
        <f>AS187*AT187*AU187*365*AV187</f>
        <v>0</v>
      </c>
      <c r="AX187" s="462">
        <f>VLOOKUP($A187,$DA:$EN,14,0)</f>
        <v>1.0149471017233826</v>
      </c>
      <c r="AY187" s="200">
        <f>VLOOKUP($A187,$DA:$EN,37,0)</f>
        <v>1006.454901885205</v>
      </c>
      <c r="AZ187" s="201">
        <f>AZ186/5</f>
        <v>1995.2</v>
      </c>
      <c r="BA187" s="202">
        <v>0</v>
      </c>
      <c r="BB187" s="492">
        <f>AX187*AY187*AZ187*365*BA187</f>
        <v>0</v>
      </c>
      <c r="BC187" s="494">
        <f>VLOOKUP($A187,$DA:$EN,15,0)</f>
        <v>1.0223128583900494</v>
      </c>
      <c r="BD187" s="200">
        <f>VLOOKUP($A187,$DA:$EN,37,0)</f>
        <v>1006.454901885205</v>
      </c>
      <c r="BE187" s="201">
        <f>BE186/5</f>
        <v>1995.2</v>
      </c>
      <c r="BF187" s="202">
        <v>0</v>
      </c>
      <c r="BG187" s="492">
        <f>BC187*BD187*BE187*365*BF187</f>
        <v>0</v>
      </c>
      <c r="BH187" s="462">
        <f>VLOOKUP($A187,$DA:$EN,16,0)</f>
        <v>1.0296786150567159</v>
      </c>
      <c r="BI187" s="200">
        <f>VLOOKUP($A187,$DA:$EN,37,0)</f>
        <v>1006.454901885205</v>
      </c>
      <c r="BJ187" s="201">
        <f>BJ186/5</f>
        <v>1995.2</v>
      </c>
      <c r="BK187" s="202">
        <v>0</v>
      </c>
      <c r="BL187" s="492">
        <f>BH187*BI187*BJ187*365*BK187</f>
        <v>0</v>
      </c>
      <c r="BM187" s="462">
        <f>VLOOKUP($A187,$DA:$EN,14,0)</f>
        <v>1.0149471017233826</v>
      </c>
      <c r="BN187" s="200">
        <f>VLOOKUP($A187,$DA:$EN,37,0)</f>
        <v>1006.454901885205</v>
      </c>
      <c r="BO187" s="201">
        <f>BO186/5</f>
        <v>1995.2</v>
      </c>
      <c r="BP187" s="202">
        <v>0</v>
      </c>
      <c r="BQ187" s="492">
        <f>BM187*BN187*BO187*365*BP187</f>
        <v>0</v>
      </c>
      <c r="BR187" s="462">
        <f>VLOOKUP($A187,$DA:$EN,15,0)</f>
        <v>1.0223128583900494</v>
      </c>
      <c r="BS187" s="200">
        <f>VLOOKUP($A187,$DA:$EN,37,0)</f>
        <v>1006.454901885205</v>
      </c>
      <c r="BT187" s="201">
        <f>BT186/5</f>
        <v>1995.2</v>
      </c>
      <c r="BU187" s="202">
        <v>0</v>
      </c>
      <c r="BV187" s="492">
        <f>BR187*BS187*BT187*365*BU187</f>
        <v>0</v>
      </c>
      <c r="BW187" s="462">
        <f>VLOOKUP($A187,$DA:$EN,16,0)</f>
        <v>1.0296786150567159</v>
      </c>
      <c r="BX187" s="200">
        <f>VLOOKUP($A187,$DA:$EN,37,0)</f>
        <v>1006.454901885205</v>
      </c>
      <c r="BY187" s="201">
        <f>BY186/5</f>
        <v>1995.2</v>
      </c>
      <c r="BZ187" s="202">
        <v>0</v>
      </c>
      <c r="CA187" s="492">
        <f>BW187*BX187*BY187*365*BZ187</f>
        <v>0</v>
      </c>
      <c r="CB187" s="462">
        <f>VLOOKUP($A187,$DA:$EN,14,0)</f>
        <v>1.0149471017233826</v>
      </c>
      <c r="CC187" s="200">
        <f>VLOOKUP($A187,$DA:$EN,37,0)</f>
        <v>1006.454901885205</v>
      </c>
      <c r="CD187" s="201">
        <f>CD186/2</f>
        <v>4988</v>
      </c>
      <c r="CE187" s="204">
        <v>1</v>
      </c>
      <c r="CF187" s="487">
        <f>CB187*CC187*CD187*CE187</f>
        <v>5095234.4465901973</v>
      </c>
      <c r="CG187" s="462">
        <f>VLOOKUP($A187,$DA:$EN,14,0)</f>
        <v>1.0149471017233826</v>
      </c>
      <c r="CH187" s="200">
        <f>VLOOKUP($A187,$DA:$EN,37,0)</f>
        <v>1006.454901885205</v>
      </c>
      <c r="CI187" s="201">
        <f>CI186/2</f>
        <v>4988</v>
      </c>
      <c r="CJ187" s="204">
        <v>1</v>
      </c>
      <c r="CK187" s="487">
        <f>CG187*CH187*CI187*CJ187</f>
        <v>5095234.4465901973</v>
      </c>
      <c r="CL187" s="462">
        <f>VLOOKUP($A187,$DA:$EN,14,0)</f>
        <v>1.0149471017233826</v>
      </c>
      <c r="CM187" s="200">
        <f>VLOOKUP($A187,$DA:$EN,37,0)</f>
        <v>1006.454901885205</v>
      </c>
      <c r="CN187" s="201">
        <f>CN186/2</f>
        <v>4988</v>
      </c>
      <c r="CO187" s="204">
        <v>1</v>
      </c>
      <c r="CP187" s="487">
        <f>CL187*CM187*CN187*CO187</f>
        <v>5095234.4465901973</v>
      </c>
    </row>
    <row r="188" spans="1:94" outlineLevel="1" x14ac:dyDescent="0.25">
      <c r="A188" s="174">
        <f>A184</f>
        <v>2040</v>
      </c>
      <c r="B188" s="206" t="str">
        <f t="shared" si="54"/>
        <v>Papildus servisu nodrošināšanai</v>
      </c>
      <c r="C188" s="206" t="str">
        <f t="shared" si="54"/>
        <v>Brīvprātīgās iemaksas (apdrošināšana)</v>
      </c>
      <c r="D188" s="207" t="str">
        <f t="shared" si="50"/>
        <v>Personas brīvprātīgā apdrošināšana</v>
      </c>
      <c r="E188" s="463">
        <f>VLOOKUP($A188,$DA:$EN,7,0)</f>
        <v>1.0287444263911205</v>
      </c>
      <c r="F188" s="208">
        <f>VLOOKUP($A184,$DA:$EN,6,0)</f>
        <v>2362</v>
      </c>
      <c r="G188" s="209">
        <f>0.02*(VLOOKUP($A184,$DA:$EN,24,0)+VLOOKUP($A184,$DA:$EN,26,0))</f>
        <v>25089.38</v>
      </c>
      <c r="H188" s="1125">
        <f>H178</f>
        <v>2E-3</v>
      </c>
      <c r="I188" s="210">
        <f>H188*G188*F188*12</f>
        <v>1422266.7734400001</v>
      </c>
      <c r="J188" s="468">
        <f>VLOOKUP($A188,$DA:$EN,10,0)</f>
        <v>1.0429093430577872</v>
      </c>
      <c r="K188" s="208">
        <f>VLOOKUP($A184,$DA:$EN,9,0)</f>
        <v>2995</v>
      </c>
      <c r="L188" s="209">
        <f>0.02*(VLOOKUP($A184,$DA:$EN,24,0)+VLOOKUP($A184,$DA:$EN,26,0))</f>
        <v>25089.38</v>
      </c>
      <c r="M188" s="1125">
        <f>H188</f>
        <v>2E-3</v>
      </c>
      <c r="N188" s="210">
        <f>M188*L188*K188*12</f>
        <v>1803424.6344000001</v>
      </c>
      <c r="O188" s="502">
        <f>VLOOKUP($A188,$DA:$EN,13,0)</f>
        <v>1.0570742597244538</v>
      </c>
      <c r="P188" s="208">
        <f>VLOOKUP($A184,$DA:$EN,12,0)</f>
        <v>3789</v>
      </c>
      <c r="Q188" s="209">
        <f>0.02*(VLOOKUP($A184,$DA:$EN,24,0)+VLOOKUP($A184,$DA:$EN,26,0))</f>
        <v>25089.38</v>
      </c>
      <c r="R188" s="1125">
        <f>M188</f>
        <v>2E-3</v>
      </c>
      <c r="S188" s="211">
        <f>R188*Q188*P188*12</f>
        <v>2281527.8596800002</v>
      </c>
      <c r="T188" s="463">
        <f>VLOOKUP($A188,$DA:$EN,7,0)</f>
        <v>1.0287444263911205</v>
      </c>
      <c r="U188" s="208">
        <f>VLOOKUP($A184,$DA:$EN,6,0)</f>
        <v>2362</v>
      </c>
      <c r="V188" s="209">
        <f>0.02*(VLOOKUP($A184,$DA:$EN,24,0)+VLOOKUP($A184,$DA:$EN,26,0))</f>
        <v>25089.38</v>
      </c>
      <c r="W188" s="1125">
        <f>R188</f>
        <v>2E-3</v>
      </c>
      <c r="X188" s="211">
        <f>W188*V188*U188*12</f>
        <v>1422266.7734400001</v>
      </c>
      <c r="Y188" s="495">
        <f>VLOOKUP($A188,$DA:$EN,10,0)</f>
        <v>1.0429093430577872</v>
      </c>
      <c r="Z188" s="208">
        <f>VLOOKUP($A184,$DA:$EN,9,0)</f>
        <v>2995</v>
      </c>
      <c r="AA188" s="209">
        <f>0.02*(VLOOKUP($A184,$DA:$EN,24,0)+VLOOKUP($A184,$DA:$EN,26,0))</f>
        <v>25089.38</v>
      </c>
      <c r="AB188" s="1125">
        <f>W188</f>
        <v>2E-3</v>
      </c>
      <c r="AC188" s="210">
        <f>AB188*AA188*Z188*12</f>
        <v>1803424.6344000001</v>
      </c>
      <c r="AD188" s="502">
        <f>VLOOKUP($A188,$DA:$EN,13,0)</f>
        <v>1.0570742597244538</v>
      </c>
      <c r="AE188" s="208">
        <f>VLOOKUP($A184,$DA:$EN,12,0)</f>
        <v>3789</v>
      </c>
      <c r="AF188" s="209">
        <f>0.02*(VLOOKUP($A184,$DA:$EN,24,0)+VLOOKUP($A184,$DA:$EN,26,0))</f>
        <v>25089.38</v>
      </c>
      <c r="AG188" s="1125">
        <f>AB188</f>
        <v>2E-3</v>
      </c>
      <c r="AH188" s="211">
        <f>AG188*AF188*AE188*12</f>
        <v>2281527.8596800002</v>
      </c>
      <c r="AI188" s="463">
        <f>VLOOKUP($A188,$DA:$EN,7,0)</f>
        <v>1.0287444263911205</v>
      </c>
      <c r="AJ188" s="208">
        <f>VLOOKUP($A184,$DA:$EN,6,0)</f>
        <v>2362</v>
      </c>
      <c r="AK188" s="209">
        <f>0.02*(VLOOKUP($A184,$DA:$EN,24,0)+VLOOKUP($A184,$DA:$EN,26,0))</f>
        <v>25089.38</v>
      </c>
      <c r="AL188" s="1125">
        <f>AG188</f>
        <v>2E-3</v>
      </c>
      <c r="AM188" s="211">
        <f>AL188*AK188*AJ188*12</f>
        <v>1422266.7734400001</v>
      </c>
      <c r="AN188" s="495">
        <f>VLOOKUP($A188,$DA:$EN,10,0)</f>
        <v>1.0429093430577872</v>
      </c>
      <c r="AO188" s="208">
        <f>VLOOKUP($A184,$DA:$EN,9,0)</f>
        <v>2995</v>
      </c>
      <c r="AP188" s="209">
        <f>0.02*(VLOOKUP($A184,$DA:$EN,24,0)+VLOOKUP($A184,$DA:$EN,26,0))</f>
        <v>25089.38</v>
      </c>
      <c r="AQ188" s="1125">
        <f>AL188</f>
        <v>2E-3</v>
      </c>
      <c r="AR188" s="210">
        <f>AQ188*AP188*AO188*12</f>
        <v>1803424.6344000001</v>
      </c>
      <c r="AS188" s="502">
        <f>VLOOKUP($A188,$DA:$EN,13,0)</f>
        <v>1.0570742597244538</v>
      </c>
      <c r="AT188" s="208">
        <f>VLOOKUP($A184,$DA:$EN,12,0)</f>
        <v>3789</v>
      </c>
      <c r="AU188" s="209">
        <f>0.02*(VLOOKUP($A184,$DA:$EN,24,0)+VLOOKUP($A184,$DA:$EN,26,0))</f>
        <v>25089.38</v>
      </c>
      <c r="AV188" s="1125">
        <f>AQ188</f>
        <v>2E-3</v>
      </c>
      <c r="AW188" s="211">
        <f>AV188*AU188*AT188*12</f>
        <v>2281527.8596800002</v>
      </c>
      <c r="AX188" s="463">
        <f>VLOOKUP($A188,$DA:$EN,7,0)</f>
        <v>1.0287444263911205</v>
      </c>
      <c r="AY188" s="208">
        <f>VLOOKUP($A184,$DA:$EN,6,0)</f>
        <v>2362</v>
      </c>
      <c r="AZ188" s="209">
        <f>0.02*(VLOOKUP($A184,$DA:$EN,24,0)+VLOOKUP($A184,$DA:$EN,26,0))</f>
        <v>25089.38</v>
      </c>
      <c r="BA188" s="1125">
        <f>AV188</f>
        <v>2E-3</v>
      </c>
      <c r="BB188" s="210">
        <f>BA188*AZ188*AY188*12</f>
        <v>1422266.7734400001</v>
      </c>
      <c r="BC188" s="502">
        <f>VLOOKUP($A188,$DA:$EN,10,0)</f>
        <v>1.0429093430577872</v>
      </c>
      <c r="BD188" s="208">
        <f>VLOOKUP($A184,$DA:$EN,9,0)</f>
        <v>2995</v>
      </c>
      <c r="BE188" s="209">
        <f>0.02*(VLOOKUP($A184,$DA:$EN,24,0)+VLOOKUP($A184,$DA:$EN,26,0))</f>
        <v>25089.38</v>
      </c>
      <c r="BF188" s="1125">
        <f>BA188</f>
        <v>2E-3</v>
      </c>
      <c r="BG188" s="210">
        <f>BF188*BE188*BD188*12</f>
        <v>1803424.6344000001</v>
      </c>
      <c r="BH188" s="502">
        <f>VLOOKUP($A188,$DA:$EN,13,0)</f>
        <v>1.0570742597244538</v>
      </c>
      <c r="BI188" s="208">
        <f>VLOOKUP($A184,$DA:$EN,12,0)</f>
        <v>3789</v>
      </c>
      <c r="BJ188" s="209">
        <f>0.02*(VLOOKUP($A184,$DA:$EN,24,0)+VLOOKUP($A184,$DA:$EN,26,0))</f>
        <v>25089.38</v>
      </c>
      <c r="BK188" s="1125">
        <f>BF188</f>
        <v>2E-3</v>
      </c>
      <c r="BL188" s="211">
        <f>BK188*BJ188*BI188*12</f>
        <v>2281527.8596800002</v>
      </c>
      <c r="BM188" s="463">
        <f>VLOOKUP($A188,$DA:$EN,7,0)</f>
        <v>1.0287444263911205</v>
      </c>
      <c r="BN188" s="208">
        <f>VLOOKUP($A184,$DA:$EN,6,0)</f>
        <v>2362</v>
      </c>
      <c r="BO188" s="209">
        <f>0.02*(VLOOKUP($A184,$DA:$EN,24,0)+VLOOKUP($A184,$DA:$EN,26,0))</f>
        <v>25089.38</v>
      </c>
      <c r="BP188" s="1125">
        <f>BK188</f>
        <v>2E-3</v>
      </c>
      <c r="BQ188" s="210">
        <f>BP188*BO188*BN188*12</f>
        <v>1422266.7734400001</v>
      </c>
      <c r="BR188" s="502">
        <f>VLOOKUP($A188,$DA:$EN,10,0)</f>
        <v>1.0429093430577872</v>
      </c>
      <c r="BS188" s="208">
        <f>VLOOKUP($A184,$DA:$EN,9,0)</f>
        <v>2995</v>
      </c>
      <c r="BT188" s="209">
        <f>0.02*(VLOOKUP($A184,$DA:$EN,24,0)+VLOOKUP($A184,$DA:$EN,26,0))</f>
        <v>25089.38</v>
      </c>
      <c r="BU188" s="1125">
        <f>BP188</f>
        <v>2E-3</v>
      </c>
      <c r="BV188" s="210">
        <f>BU188*BT188*BS188*12</f>
        <v>1803424.6344000001</v>
      </c>
      <c r="BW188" s="502">
        <f>VLOOKUP($A188,$DA:$EN,13,0)</f>
        <v>1.0570742597244538</v>
      </c>
      <c r="BX188" s="208">
        <f>VLOOKUP($A184,$DA:$EN,12,0)</f>
        <v>3789</v>
      </c>
      <c r="BY188" s="209">
        <f>0.02*(VLOOKUP($A184,$DA:$EN,24,0)+VLOOKUP($A184,$DA:$EN,26,0))</f>
        <v>25089.38</v>
      </c>
      <c r="BZ188" s="1125">
        <f>BU188</f>
        <v>2E-3</v>
      </c>
      <c r="CA188" s="211">
        <f>BZ188*BY188*BX188*12</f>
        <v>2281527.8596800002</v>
      </c>
      <c r="CB188" s="463">
        <f>VLOOKUP($A188,$DA:$EN,7,0)</f>
        <v>1.0287444263911205</v>
      </c>
      <c r="CC188" s="208">
        <f>VLOOKUP($A184,$DA:$EN,6,0)</f>
        <v>2362</v>
      </c>
      <c r="CD188" s="209">
        <f>0.02*(VLOOKUP($A184,$DA:$EN,24,0)+VLOOKUP($A184,$DA:$EN,26,0))</f>
        <v>25089.38</v>
      </c>
      <c r="CE188" s="1125">
        <f>BZ188</f>
        <v>2E-3</v>
      </c>
      <c r="CF188" s="211">
        <f>CE188*CD188*CC188*12</f>
        <v>1422266.7734400001</v>
      </c>
      <c r="CG188" s="495">
        <f>VLOOKUP($A188,$DA:$EN,10,0)</f>
        <v>1.0429093430577872</v>
      </c>
      <c r="CH188" s="208">
        <f>VLOOKUP($A184,$DA:$EN,9,0)</f>
        <v>2995</v>
      </c>
      <c r="CI188" s="209">
        <f>0.02*(VLOOKUP($A184,$DA:$EN,24,0)+VLOOKUP($A184,$DA:$EN,26,0))</f>
        <v>25089.38</v>
      </c>
      <c r="CJ188" s="1125">
        <f>CE188</f>
        <v>2E-3</v>
      </c>
      <c r="CK188" s="210">
        <f>CJ188*CI188*CH188*12</f>
        <v>1803424.6344000001</v>
      </c>
      <c r="CL188" s="502">
        <f>VLOOKUP($A188,$DA:$EN,13,0)</f>
        <v>1.0570742597244538</v>
      </c>
      <c r="CM188" s="208">
        <f>VLOOKUP($A184,$DA:$EN,12,0)</f>
        <v>3789</v>
      </c>
      <c r="CN188" s="209">
        <f>0.02*(VLOOKUP($A184,$DA:$EN,24,0)+VLOOKUP($A184,$DA:$EN,26,0))</f>
        <v>25089.38</v>
      </c>
      <c r="CO188" s="1125">
        <f>CJ188</f>
        <v>2E-3</v>
      </c>
      <c r="CP188" s="211">
        <f>CO188*CN188*CM188*12</f>
        <v>2281527.8596800002</v>
      </c>
    </row>
    <row r="189" spans="1:94" ht="16.5" outlineLevel="1" thickBot="1" x14ac:dyDescent="0.3">
      <c r="A189" s="174">
        <f>A188</f>
        <v>2040</v>
      </c>
      <c r="B189" s="206" t="str">
        <f t="shared" si="54"/>
        <v>Pakalpojumu nodrošināšanai potenciālas vajadzības gadījumā</v>
      </c>
      <c r="C189" s="206" t="str">
        <f t="shared" si="54"/>
        <v>Tuvinieka ( ģimenes locekļu apdrošināšanas programma) - iespējams ilgtermiņa apdrošināšana ar uzkrājumu (izgudrots produkts)</v>
      </c>
      <c r="D189" s="207" t="str">
        <f t="shared" si="50"/>
        <v>Personas tuvinieka brīvprātīgā apdrošināšana</v>
      </c>
      <c r="E189" s="476">
        <f>VLOOKUP($A189,$DA:$EN,7,0)</f>
        <v>1.0287444263911205</v>
      </c>
      <c r="F189" s="477">
        <f>VLOOKUP($A184,$DA:$EN,5,0)</f>
        <v>2985</v>
      </c>
      <c r="G189" s="478">
        <f>G188/2</f>
        <v>12544.69</v>
      </c>
      <c r="H189" s="471">
        <f>H179</f>
        <v>2E-3</v>
      </c>
      <c r="I189" s="479">
        <f>H189*G189*F189*12</f>
        <v>898701.59159999993</v>
      </c>
      <c r="J189" s="497">
        <f>VLOOKUP($A189,$DA:$EN,10,0)</f>
        <v>1.0429093430577872</v>
      </c>
      <c r="K189" s="469">
        <f>VLOOKUP($A184,$DA:$EN,8,0)</f>
        <v>3789</v>
      </c>
      <c r="L189" s="470">
        <f>L188/2</f>
        <v>12544.69</v>
      </c>
      <c r="M189" s="471">
        <f>H189</f>
        <v>2E-3</v>
      </c>
      <c r="N189" s="479">
        <f>M189*L189*K189*12</f>
        <v>1140763.9298400001</v>
      </c>
      <c r="O189" s="503">
        <f>VLOOKUP($A189,$DA:$EN,13,0)</f>
        <v>1.0570742597244538</v>
      </c>
      <c r="P189" s="469">
        <f>VLOOKUP($A184,$DA:$EN,11,0)</f>
        <v>4789</v>
      </c>
      <c r="Q189" s="470">
        <f>Q188/2</f>
        <v>12544.69</v>
      </c>
      <c r="R189" s="471">
        <f>M189</f>
        <v>2E-3</v>
      </c>
      <c r="S189" s="472">
        <f>R189*Q189*P189*12</f>
        <v>1441836.4898400002</v>
      </c>
      <c r="T189" s="504">
        <f>VLOOKUP($A189,$DA:$EN,7,0)</f>
        <v>1.0287444263911205</v>
      </c>
      <c r="U189" s="469">
        <f>VLOOKUP($A184,$DA:$EN,5,0)</f>
        <v>2985</v>
      </c>
      <c r="V189" s="470">
        <f>V188/2</f>
        <v>12544.69</v>
      </c>
      <c r="W189" s="471">
        <f>R189</f>
        <v>2E-3</v>
      </c>
      <c r="X189" s="472">
        <f>W189*V189*U189*12</f>
        <v>898701.59159999993</v>
      </c>
      <c r="Y189" s="505">
        <f>VLOOKUP($A189,$DA:$EN,10,0)</f>
        <v>1.0429093430577872</v>
      </c>
      <c r="Z189" s="469">
        <f>VLOOKUP($A184,$DA:$EN,8,0)</f>
        <v>3789</v>
      </c>
      <c r="AA189" s="470">
        <f>AA188/2</f>
        <v>12544.69</v>
      </c>
      <c r="AB189" s="471">
        <f>W189</f>
        <v>2E-3</v>
      </c>
      <c r="AC189" s="479">
        <f>AB189*AA189*Z189*12</f>
        <v>1140763.9298400001</v>
      </c>
      <c r="AD189" s="503">
        <f>VLOOKUP($A189,$DA:$EN,13,0)</f>
        <v>1.0570742597244538</v>
      </c>
      <c r="AE189" s="469">
        <f>VLOOKUP($A184,$DA:$EN,11,0)</f>
        <v>4789</v>
      </c>
      <c r="AF189" s="470">
        <f>AF188/2</f>
        <v>12544.69</v>
      </c>
      <c r="AG189" s="471">
        <f>AB189</f>
        <v>2E-3</v>
      </c>
      <c r="AH189" s="472">
        <f>AG189*AF189*AE189*12</f>
        <v>1441836.4898400002</v>
      </c>
      <c r="AI189" s="504">
        <f>VLOOKUP($A189,$DA:$EN,7,0)</f>
        <v>1.0287444263911205</v>
      </c>
      <c r="AJ189" s="469">
        <f>VLOOKUP($A184,$DA:$EN,5,0)</f>
        <v>2985</v>
      </c>
      <c r="AK189" s="470">
        <f>AK188/2</f>
        <v>12544.69</v>
      </c>
      <c r="AL189" s="471">
        <f>AG189</f>
        <v>2E-3</v>
      </c>
      <c r="AM189" s="472">
        <f>AL189*AK189*AJ189*12</f>
        <v>898701.59159999993</v>
      </c>
      <c r="AN189" s="495">
        <f>VLOOKUP($A189,$DA:$EN,10,0)</f>
        <v>1.0429093430577872</v>
      </c>
      <c r="AO189" s="208">
        <f>VLOOKUP($A184,$DA:$EN,8,0)</f>
        <v>3789</v>
      </c>
      <c r="AP189" s="209">
        <f>AP188/2</f>
        <v>12544.69</v>
      </c>
      <c r="AQ189" s="471">
        <f>AL189</f>
        <v>2E-3</v>
      </c>
      <c r="AR189" s="479">
        <f>AQ189*AP189*AO189*12</f>
        <v>1140763.9298400001</v>
      </c>
      <c r="AS189" s="503">
        <f>VLOOKUP($A189,$DA:$EN,13,0)</f>
        <v>1.0570742597244538</v>
      </c>
      <c r="AT189" s="469">
        <f>VLOOKUP($A184,$DA:$EN,11,0)</f>
        <v>4789</v>
      </c>
      <c r="AU189" s="470">
        <f>AU188/2</f>
        <v>12544.69</v>
      </c>
      <c r="AV189" s="471">
        <f>AQ189</f>
        <v>2E-3</v>
      </c>
      <c r="AW189" s="472">
        <f>AV189*AU189*AT189*12</f>
        <v>1441836.4898400002</v>
      </c>
      <c r="AX189" s="463">
        <f>VLOOKUP($A189,$DA:$EN,7,0)</f>
        <v>1.0287444263911205</v>
      </c>
      <c r="AY189" s="208">
        <f>VLOOKUP($A184,$DA:$EN,5,0)</f>
        <v>2985</v>
      </c>
      <c r="AZ189" s="209">
        <f>AZ188/2</f>
        <v>12544.69</v>
      </c>
      <c r="BA189" s="471">
        <f>AV189</f>
        <v>2E-3</v>
      </c>
      <c r="BB189" s="479">
        <f>BA189*AZ189*AY189*12</f>
        <v>898701.59159999993</v>
      </c>
      <c r="BC189" s="502">
        <f>VLOOKUP($A189,$DA:$EN,10,0)</f>
        <v>1.0429093430577872</v>
      </c>
      <c r="BD189" s="208">
        <f>VLOOKUP($A184,$DA:$EN,8,0)</f>
        <v>3789</v>
      </c>
      <c r="BE189" s="209">
        <f>BE188/2</f>
        <v>12544.69</v>
      </c>
      <c r="BF189" s="471">
        <f>BA189</f>
        <v>2E-3</v>
      </c>
      <c r="BG189" s="479">
        <f>BF189*BE189*BD189*12</f>
        <v>1140763.9298400001</v>
      </c>
      <c r="BH189" s="503">
        <f>VLOOKUP($A189,$DA:$EN,13,0)</f>
        <v>1.0570742597244538</v>
      </c>
      <c r="BI189" s="469">
        <f>VLOOKUP($A184,$DA:$EN,11,0)</f>
        <v>4789</v>
      </c>
      <c r="BJ189" s="470">
        <f>BJ188/2</f>
        <v>12544.69</v>
      </c>
      <c r="BK189" s="471">
        <f>BF189</f>
        <v>2E-3</v>
      </c>
      <c r="BL189" s="472">
        <f>BK189*BJ189*BI189*12</f>
        <v>1441836.4898400002</v>
      </c>
      <c r="BM189" s="504">
        <f>VLOOKUP($A189,$DA:$EN,7,0)</f>
        <v>1.0287444263911205</v>
      </c>
      <c r="BN189" s="469">
        <f>VLOOKUP($A184,$DA:$EN,5,0)</f>
        <v>2985</v>
      </c>
      <c r="BO189" s="470">
        <f>BO188/2</f>
        <v>12544.69</v>
      </c>
      <c r="BP189" s="471">
        <f>BK189</f>
        <v>2E-3</v>
      </c>
      <c r="BQ189" s="479">
        <f>BP189*BO189*BN189*12</f>
        <v>898701.59159999993</v>
      </c>
      <c r="BR189" s="503">
        <f>VLOOKUP($A189,$DA:$EN,10,0)</f>
        <v>1.0429093430577872</v>
      </c>
      <c r="BS189" s="469">
        <f>VLOOKUP($A184,$DA:$EN,8,0)</f>
        <v>3789</v>
      </c>
      <c r="BT189" s="470">
        <f>BT188/2</f>
        <v>12544.69</v>
      </c>
      <c r="BU189" s="471">
        <f>BP189</f>
        <v>2E-3</v>
      </c>
      <c r="BV189" s="479">
        <f>BU189*BT189*BS189*12</f>
        <v>1140763.9298400001</v>
      </c>
      <c r="BW189" s="503">
        <f>VLOOKUP($A189,$DA:$EN,13,0)</f>
        <v>1.0570742597244538</v>
      </c>
      <c r="BX189" s="469">
        <f>VLOOKUP($A184,$DA:$EN,11,0)</f>
        <v>4789</v>
      </c>
      <c r="BY189" s="470">
        <f>BY188/2</f>
        <v>12544.69</v>
      </c>
      <c r="BZ189" s="471">
        <f>BU189</f>
        <v>2E-3</v>
      </c>
      <c r="CA189" s="472">
        <f>BZ189*BY189*BX189*12</f>
        <v>1441836.4898400002</v>
      </c>
      <c r="CB189" s="504">
        <f>VLOOKUP($A189,$DA:$EN,7,0)</f>
        <v>1.0287444263911205</v>
      </c>
      <c r="CC189" s="469">
        <f>VLOOKUP($A184,$DA:$EN,5,0)</f>
        <v>2985</v>
      </c>
      <c r="CD189" s="470">
        <f>CD188/2</f>
        <v>12544.69</v>
      </c>
      <c r="CE189" s="471">
        <f>BZ189</f>
        <v>2E-3</v>
      </c>
      <c r="CF189" s="472">
        <f>CE189*CD189*CC189*12</f>
        <v>898701.59159999993</v>
      </c>
      <c r="CG189" s="505">
        <f>VLOOKUP($A189,$DA:$EN,10,0)</f>
        <v>1.0429093430577872</v>
      </c>
      <c r="CH189" s="469">
        <f>VLOOKUP($A184,$DA:$EN,8,0)</f>
        <v>3789</v>
      </c>
      <c r="CI189" s="470">
        <f>CI188/2</f>
        <v>12544.69</v>
      </c>
      <c r="CJ189" s="471">
        <f>CE189</f>
        <v>2E-3</v>
      </c>
      <c r="CK189" s="479">
        <f>CJ189*CI189*CH189*12</f>
        <v>1140763.9298400001</v>
      </c>
      <c r="CL189" s="503">
        <f>VLOOKUP($A189,$DA:$EN,13,0)</f>
        <v>1.0570742597244538</v>
      </c>
      <c r="CM189" s="469">
        <f>VLOOKUP($A184,$DA:$EN,11,0)</f>
        <v>4789</v>
      </c>
      <c r="CN189" s="470">
        <f>CN188/2</f>
        <v>12544.69</v>
      </c>
      <c r="CO189" s="471">
        <f>CJ189</f>
        <v>2E-3</v>
      </c>
      <c r="CP189" s="472">
        <f>CO189*CN189*CM189*12</f>
        <v>1441836.4898400002</v>
      </c>
    </row>
    <row r="190" spans="1:94" ht="18.75" x14ac:dyDescent="0.25">
      <c r="A190" s="164">
        <f>A180+1</f>
        <v>2041</v>
      </c>
      <c r="B190" s="165"/>
      <c r="C190" s="166"/>
      <c r="D190" s="166" t="str">
        <f t="shared" si="50"/>
        <v>KOPĒJIE IEŅĒMUMI</v>
      </c>
      <c r="E190" s="473"/>
      <c r="F190" s="166"/>
      <c r="G190" s="474"/>
      <c r="H190" s="475"/>
      <c r="I190" s="490">
        <f>IF($D$5=$EL$8,VLOOKUP($A190,$DA:$EL,38,0),IF($D$5=$EM$8,VLOOKUP($A190,$DA:$EM,39,0),VLOOKUP($A190,$DA:$EN,40,0)))</f>
        <v>737290466.23761988</v>
      </c>
      <c r="J190" s="473"/>
      <c r="K190" s="166"/>
      <c r="L190" s="474"/>
      <c r="M190" s="475"/>
      <c r="N190" s="490">
        <f>IF($D$5=$EL$8,VLOOKUP($A190,$DA:$EL,38,0),IF($D$5=$EM$8,VLOOKUP($A190,$DA:$EM,39,0),VLOOKUP($A190,$DA:$EN,40,0)))</f>
        <v>737290466.23761988</v>
      </c>
      <c r="O190" s="473"/>
      <c r="P190" s="166"/>
      <c r="Q190" s="474"/>
      <c r="R190" s="475"/>
      <c r="S190" s="490">
        <f>IF($D$5=$EL$8,VLOOKUP($A190,$DA:$EL,38,0),IF($D$5=$EM$8,VLOOKUP($A190,$DA:$EM,39,0),VLOOKUP($A190,$DA:$EN,40,0)))</f>
        <v>737290466.23761988</v>
      </c>
      <c r="T190" s="473"/>
      <c r="U190" s="166"/>
      <c r="V190" s="474"/>
      <c r="W190" s="475"/>
      <c r="X190" s="490">
        <f>IF($D$5=$EL$8,VLOOKUP($A190,$DA:$EL,38,0),IF($D$5=$EM$8,VLOOKUP($A190,$DA:$EM,39,0),VLOOKUP($A190,$DA:$EN,40,0)))</f>
        <v>737290466.23761988</v>
      </c>
      <c r="Y190" s="473"/>
      <c r="Z190" s="166"/>
      <c r="AA190" s="474"/>
      <c r="AB190" s="475"/>
      <c r="AC190" s="490">
        <f>IF($D$5=$EL$8,VLOOKUP($A190,$DA:$EL,38,0),IF($D$5=$EM$8,VLOOKUP($A190,$DA:$EM,39,0),VLOOKUP($A190,$DA:$EN,40,0)))</f>
        <v>737290466.23761988</v>
      </c>
      <c r="AD190" s="473"/>
      <c r="AE190" s="166"/>
      <c r="AF190" s="474"/>
      <c r="AG190" s="475"/>
      <c r="AH190" s="490">
        <f>IF($D$5=$EL$8,VLOOKUP($A190,$DA:$EL,38,0),IF($D$5=$EM$8,VLOOKUP($A190,$DA:$EM,39,0),VLOOKUP($A190,$DA:$EN,40,0)))</f>
        <v>737290466.23761988</v>
      </c>
      <c r="AI190" s="473"/>
      <c r="AJ190" s="166"/>
      <c r="AK190" s="474"/>
      <c r="AL190" s="475"/>
      <c r="AM190" s="490">
        <f>IF($D$5=$EL$8,VLOOKUP($A190,$DA:$EL,38,0),IF($D$5=$EM$8,VLOOKUP($A190,$DA:$EM,39,0),VLOOKUP($A190,$DA:$EN,40,0)))</f>
        <v>737290466.23761988</v>
      </c>
      <c r="AN190" s="508"/>
      <c r="AO190" s="168"/>
      <c r="AP190" s="169"/>
      <c r="AQ190" s="170"/>
      <c r="AR190" s="490">
        <f>IF($D$5=$EL$8,VLOOKUP($A190,$DA:$EL,38,0),IF($D$5=$EM$8,VLOOKUP($A190,$DA:$EM,39,0),VLOOKUP($A190,$DA:$EN,40,0)))</f>
        <v>737290466.23761988</v>
      </c>
      <c r="AS190" s="473"/>
      <c r="AT190" s="166"/>
      <c r="AU190" s="474"/>
      <c r="AV190" s="475"/>
      <c r="AW190" s="490">
        <f>IF($D$5=$EL$8,VLOOKUP($A190,$DA:$EL,38,0),IF($D$5=$EM$8,VLOOKUP($A190,$DA:$EM,39,0),VLOOKUP($A190,$DA:$EN,40,0)))</f>
        <v>737290466.23761988</v>
      </c>
      <c r="AX190" s="167"/>
      <c r="AY190" s="168"/>
      <c r="AZ190" s="169"/>
      <c r="BA190" s="170"/>
      <c r="BB190" s="490">
        <f>IF($D$5=$EL$8,VLOOKUP($A190,$DA:$EL,38,0),IF($D$5=$EM$8,VLOOKUP($A190,$DA:$EM,39,0),VLOOKUP($A190,$DA:$EN,40,0)))</f>
        <v>737290466.23761988</v>
      </c>
      <c r="BC190" s="169"/>
      <c r="BD190" s="168"/>
      <c r="BE190" s="169"/>
      <c r="BF190" s="170"/>
      <c r="BG190" s="490">
        <f>IF($D$5=$EL$8,VLOOKUP($A190,$DA:$EL,38,0),IF($D$5=$EM$8,VLOOKUP($A190,$DA:$EM,39,0),VLOOKUP($A190,$DA:$EN,40,0)))</f>
        <v>737290466.23761988</v>
      </c>
      <c r="BH190" s="473"/>
      <c r="BI190" s="166"/>
      <c r="BJ190" s="474"/>
      <c r="BK190" s="475"/>
      <c r="BL190" s="490">
        <f>IF($D$5=$EL$8,VLOOKUP($A190,$DA:$EL,38,0),IF($D$5=$EM$8,VLOOKUP($A190,$DA:$EM,39,0),VLOOKUP($A190,$DA:$EN,40,0)))</f>
        <v>737290466.23761988</v>
      </c>
      <c r="BM190" s="473"/>
      <c r="BN190" s="166"/>
      <c r="BO190" s="474"/>
      <c r="BP190" s="475"/>
      <c r="BQ190" s="490">
        <f>IF($D$5=$EL$8,VLOOKUP($A190,$DA:$EL,38,0),IF($D$5=$EM$8,VLOOKUP($A190,$DA:$EM,39,0),VLOOKUP($A190,$DA:$EN,40,0)))</f>
        <v>737290466.23761988</v>
      </c>
      <c r="BR190" s="473"/>
      <c r="BS190" s="166"/>
      <c r="BT190" s="474"/>
      <c r="BU190" s="475"/>
      <c r="BV190" s="490">
        <f>IF($D$5=$EL$8,VLOOKUP($A190,$DA:$EL,38,0),IF($D$5=$EM$8,VLOOKUP($A190,$DA:$EM,39,0),VLOOKUP($A190,$DA:$EN,40,0)))</f>
        <v>737290466.23761988</v>
      </c>
      <c r="BW190" s="473"/>
      <c r="BX190" s="166"/>
      <c r="BY190" s="474"/>
      <c r="BZ190" s="475"/>
      <c r="CA190" s="490">
        <f>IF($D$5=$EL$8,VLOOKUP($A190,$DA:$EL,38,0),IF($D$5=$EM$8,VLOOKUP($A190,$DA:$EM,39,0),VLOOKUP($A190,$DA:$EN,40,0)))</f>
        <v>737290466.23761988</v>
      </c>
      <c r="CB190" s="473"/>
      <c r="CC190" s="166"/>
      <c r="CD190" s="474"/>
      <c r="CE190" s="475"/>
      <c r="CF190" s="484">
        <f>IF($D$5=$EL$8,VLOOKUP($A190,$DA:$EL,38,0),IF($D$5=$EM$8,VLOOKUP($A190,$DA:$EM,39,0),VLOOKUP($A190,$DA:$EN,40,0)))+CF197</f>
        <v>742456092.60009372</v>
      </c>
      <c r="CG190" s="473"/>
      <c r="CH190" s="166"/>
      <c r="CI190" s="474"/>
      <c r="CJ190" s="475"/>
      <c r="CK190" s="484">
        <f>IF($D$5=$EL$8,VLOOKUP($A190,$DA:$EL,38,0),IF($D$5=$EM$8,VLOOKUP($A190,$DA:$EM,39,0),VLOOKUP($A190,$DA:$EN,40,0)))+CK197</f>
        <v>742456092.60009372</v>
      </c>
      <c r="CL190" s="473"/>
      <c r="CM190" s="166"/>
      <c r="CN190" s="474"/>
      <c r="CO190" s="475"/>
      <c r="CP190" s="484">
        <f>IF($D$5=$EL$8,VLOOKUP($A190,$DA:$EL,38,0),IF($D$5=$EM$8,VLOOKUP($A190,$DA:$EM,39,0),VLOOKUP($A190,$DA:$EN,40,0)))+CP197</f>
        <v>742456092.60009372</v>
      </c>
    </row>
    <row r="191" spans="1:94" outlineLevel="1" x14ac:dyDescent="0.25">
      <c r="A191" s="174">
        <f>A190</f>
        <v>2041</v>
      </c>
      <c r="B191" s="175" t="str">
        <f t="shared" ref="B191:C199" si="55">B181</f>
        <v>Finansējums valsts sociāli neaizsargātām iedzīvotāju kategorijām</v>
      </c>
      <c r="C191" s="175" t="str">
        <f t="shared" si="55"/>
        <v>no VID administrētās Valsts pamatbudžeta daļas</v>
      </c>
      <c r="D191" s="176" t="str">
        <f t="shared" si="50"/>
        <v>Valsts pamatbudžets</v>
      </c>
      <c r="E191" s="461">
        <f>VLOOKUP($A191,$DA:$EN,14,0)</f>
        <v>1.0147658352063349</v>
      </c>
      <c r="F191" s="177">
        <f>F181*E191</f>
        <v>9626877209.965992</v>
      </c>
      <c r="G191" s="178">
        <v>1</v>
      </c>
      <c r="H191" s="488">
        <f>I191/F191</f>
        <v>4.2142680819740722E-2</v>
      </c>
      <c r="I191" s="491">
        <f>I190-I192-I193-I194-I195-I196-I197</f>
        <v>405702413.55043286</v>
      </c>
      <c r="J191" s="461">
        <f>VLOOKUP($A191,$DA:$EN,15,0)</f>
        <v>1.0221315918730014</v>
      </c>
      <c r="K191" s="177">
        <f>K181*J191</f>
        <v>10999416815.450869</v>
      </c>
      <c r="L191" s="178">
        <v>1</v>
      </c>
      <c r="M191" s="488">
        <f>N191/K191</f>
        <v>3.3061930779277743E-2</v>
      </c>
      <c r="N191" s="491">
        <f>N190-N192-N193-N194-N195-N196-N197</f>
        <v>363661957.36486024</v>
      </c>
      <c r="O191" s="461">
        <f>VLOOKUP($A191,$DA:$EN,16,0)</f>
        <v>1.0294973485396681</v>
      </c>
      <c r="P191" s="177">
        <f>P181*O191</f>
        <v>12554449486.246565</v>
      </c>
      <c r="Q191" s="178">
        <v>1</v>
      </c>
      <c r="R191" s="488">
        <f>S191/P191</f>
        <v>2.4715870968857977E-2</v>
      </c>
      <c r="S191" s="491">
        <f>S190-S192-S193-S194-S195-S196-S197</f>
        <v>310294153.58711541</v>
      </c>
      <c r="T191" s="461">
        <f>VLOOKUP($A191,$DA:$EN,14,0)</f>
        <v>1.0147658352063349</v>
      </c>
      <c r="U191" s="177">
        <f>U181*T191</f>
        <v>9626877209.965992</v>
      </c>
      <c r="V191" s="178">
        <v>1</v>
      </c>
      <c r="W191" s="480">
        <f>X191/U191</f>
        <v>2.4255352289809046E-2</v>
      </c>
      <c r="X191" s="485">
        <f>X181/X180*X190</f>
        <v>233503298.17845914</v>
      </c>
      <c r="Y191" s="461">
        <f>VLOOKUP($A191,$DA:$EN,15,0)</f>
        <v>1.0221315918730014</v>
      </c>
      <c r="Z191" s="177">
        <f>Z181*Y191</f>
        <v>10999416815.450869</v>
      </c>
      <c r="AA191" s="178">
        <v>1</v>
      </c>
      <c r="AB191" s="480">
        <f>AC191/Z191</f>
        <v>2.1228698038832143E-2</v>
      </c>
      <c r="AC191" s="485">
        <f>AC181/AC180*AC190</f>
        <v>233503298.17845914</v>
      </c>
      <c r="AD191" s="461">
        <f>VLOOKUP($A191,$DA:$EN,16,0)</f>
        <v>1.0294973485396681</v>
      </c>
      <c r="AE191" s="177">
        <f>AE181*AD191</f>
        <v>12554449486.246565</v>
      </c>
      <c r="AF191" s="178">
        <v>1</v>
      </c>
      <c r="AG191" s="480">
        <f>AH191/AE191</f>
        <v>1.8599246301820138E-2</v>
      </c>
      <c r="AH191" s="485">
        <f>AH181/AH180*AH190</f>
        <v>233503298.17845914</v>
      </c>
      <c r="AI191" s="461">
        <f>VLOOKUP($A191,$DA:$EN,14,0)</f>
        <v>1.0147658352063349</v>
      </c>
      <c r="AJ191" s="177">
        <f>AJ181*AI191</f>
        <v>9626877209.965992</v>
      </c>
      <c r="AK191" s="178">
        <v>1</v>
      </c>
      <c r="AL191" s="480">
        <f>AM191/AJ191</f>
        <v>0</v>
      </c>
      <c r="AM191" s="485">
        <f>AM181*AI191</f>
        <v>0</v>
      </c>
      <c r="AN191" s="506">
        <f>VLOOKUP($A191,$DA:$EN,15,0)</f>
        <v>1.0221315918730014</v>
      </c>
      <c r="AO191" s="177">
        <f>AO181*AN191</f>
        <v>10999416815.450869</v>
      </c>
      <c r="AP191" s="178">
        <v>1</v>
      </c>
      <c r="AQ191" s="480">
        <f>AR191/AO191</f>
        <v>0</v>
      </c>
      <c r="AR191" s="485">
        <f>AR181*AN191</f>
        <v>0</v>
      </c>
      <c r="AS191" s="461">
        <f>VLOOKUP($A191,$DA:$EN,16,0)</f>
        <v>1.0294973485396681</v>
      </c>
      <c r="AT191" s="177">
        <f>AT181*AS191</f>
        <v>12554449486.246565</v>
      </c>
      <c r="AU191" s="178">
        <v>1</v>
      </c>
      <c r="AV191" s="480">
        <f>AW191/AT191</f>
        <v>0</v>
      </c>
      <c r="AW191" s="485">
        <f>AW181*AS191</f>
        <v>0</v>
      </c>
      <c r="AX191" s="461">
        <f>VLOOKUP($A191,$DA:$EN,14,0)</f>
        <v>1.0147658352063349</v>
      </c>
      <c r="AY191" s="177">
        <f>AY181*AX191</f>
        <v>9626877209.965992</v>
      </c>
      <c r="AZ191" s="178">
        <v>1</v>
      </c>
      <c r="BA191" s="488">
        <f>BB191/AY191</f>
        <v>3.8415158968788395E-2</v>
      </c>
      <c r="BB191" s="491">
        <f>BB190-BB192-BB193-BB194-BB195-BB196-BB197</f>
        <v>369818018.39384967</v>
      </c>
      <c r="BC191" s="493">
        <f>VLOOKUP($A191,$DA:$EN,15,0)</f>
        <v>1.0221315918730014</v>
      </c>
      <c r="BD191" s="177">
        <f>BD181*BC191</f>
        <v>10999416815.450869</v>
      </c>
      <c r="BE191" s="178">
        <v>1</v>
      </c>
      <c r="BF191" s="488">
        <f>BG191/BD191</f>
        <v>2.8809218371965289E-2</v>
      </c>
      <c r="BG191" s="491">
        <f>BG190-BG192-BG193-BG194-BG195-BG196-BG197</f>
        <v>316884601.0005911</v>
      </c>
      <c r="BH191" s="461">
        <f>VLOOKUP($A191,$DA:$EN,16,0)</f>
        <v>1.0294973485396681</v>
      </c>
      <c r="BI191" s="177">
        <f>BI181*BH191</f>
        <v>12554449486.246565</v>
      </c>
      <c r="BJ191" s="178">
        <v>1</v>
      </c>
      <c r="BK191" s="488">
        <f>BL191/BI191</f>
        <v>1.9877756224721394E-2</v>
      </c>
      <c r="BL191" s="491">
        <f>BL190-BL192-BL193-BL194-BL195-BL196-BL197</f>
        <v>249554286.42318797</v>
      </c>
      <c r="BM191" s="461">
        <f>VLOOKUP($A191,$DA:$EN,14,0)</f>
        <v>1.0147658352063349</v>
      </c>
      <c r="BN191" s="177">
        <f>BN181*BM191</f>
        <v>9626877209.965992</v>
      </c>
      <c r="BO191" s="178">
        <v>1</v>
      </c>
      <c r="BP191" s="488">
        <f>BQ191/BN191</f>
        <v>2.0522263796141825E-2</v>
      </c>
      <c r="BQ191" s="491">
        <f>(BQ190-BQ194-BQ195-BQ196-BQ197)/3</f>
        <v>197565313.63598791</v>
      </c>
      <c r="BR191" s="461">
        <f>VLOOKUP($A191,$DA:$EN,15,0)</f>
        <v>1.0221315918730014</v>
      </c>
      <c r="BS191" s="177">
        <f>BS181*BR191</f>
        <v>10999416815.450869</v>
      </c>
      <c r="BT191" s="178">
        <v>1</v>
      </c>
      <c r="BU191" s="488">
        <f>BV191/BS191</f>
        <v>1.6687414553011756E-2</v>
      </c>
      <c r="BV191" s="491">
        <f>(BV190-BV194-BV195-BV196-BV197)/3</f>
        <v>183551828.24079704</v>
      </c>
      <c r="BW191" s="461">
        <f>VLOOKUP($A191,$DA:$EN,16,0)</f>
        <v>1.0294973485396681</v>
      </c>
      <c r="BX191" s="177">
        <f>BX181*BW191</f>
        <v>12554449486.246565</v>
      </c>
      <c r="BY191" s="178">
        <v>1</v>
      </c>
      <c r="BZ191" s="488">
        <f>CA191/BX191</f>
        <v>1.3203490961230557E-2</v>
      </c>
      <c r="CA191" s="491">
        <f>(CA190-CA194-CA195-CA196-CA197)/3</f>
        <v>165762560.31488213</v>
      </c>
      <c r="CB191" s="461">
        <f>VLOOKUP($A191,$DA:$EN,14,0)</f>
        <v>1.0147658352063349</v>
      </c>
      <c r="CC191" s="177">
        <f>CC181*CB191</f>
        <v>9626877209.965992</v>
      </c>
      <c r="CD191" s="178">
        <v>1</v>
      </c>
      <c r="CE191" s="480">
        <f>CF191/CC191</f>
        <v>9.9815807105414316E-3</v>
      </c>
      <c r="CF191" s="485">
        <f>CF181*CB191</f>
        <v>96091451.861747459</v>
      </c>
      <c r="CG191" s="461">
        <f>VLOOKUP($A191,$DA:$EN,15,0)</f>
        <v>1.0221315918730014</v>
      </c>
      <c r="CH191" s="177">
        <f>CH181*CG191</f>
        <v>10999416815.450869</v>
      </c>
      <c r="CI191" s="178">
        <v>1</v>
      </c>
      <c r="CJ191" s="480">
        <f>CK191/CH191</f>
        <v>9.9815807105414281E-3</v>
      </c>
      <c r="CK191" s="485">
        <f>CK181*CG191</f>
        <v>109791566.71230942</v>
      </c>
      <c r="CL191" s="461">
        <f>VLOOKUP($A191,$DA:$EN,16,0)</f>
        <v>1.0294973485396681</v>
      </c>
      <c r="CM191" s="177">
        <f>CM181*CL191</f>
        <v>12554449486.246565</v>
      </c>
      <c r="CN191" s="178">
        <v>1</v>
      </c>
      <c r="CO191" s="480">
        <f>CP191/CM191</f>
        <v>9.9815807105414246E-3</v>
      </c>
      <c r="CP191" s="485">
        <f>CP181*CL191</f>
        <v>125313250.8233854</v>
      </c>
    </row>
    <row r="192" spans="1:94" ht="31.5" outlineLevel="1" x14ac:dyDescent="0.25">
      <c r="A192" s="174">
        <f>A191</f>
        <v>2041</v>
      </c>
      <c r="B192" s="175" t="str">
        <f t="shared" si="55"/>
        <v>Iedzīvotāju solidaritātes maksājums ISA sistēmas nodrošināšanai un pašvaldību trūcīgo personu finansējuma kompensēšanai</v>
      </c>
      <c r="C192" s="175" t="str">
        <f t="shared" si="55"/>
        <v>no VID administrētās Pašvaldības budžeta daļa</v>
      </c>
      <c r="D192" s="176" t="str">
        <f t="shared" si="50"/>
        <v>Pašvaldību budžets</v>
      </c>
      <c r="E192" s="461">
        <f>VLOOKUP($A192,$DA:$EN,17,0)</f>
        <v>1.0147658352063349</v>
      </c>
      <c r="F192" s="177">
        <f>F182*E192</f>
        <v>3406217172.3434291</v>
      </c>
      <c r="G192" s="178">
        <v>1</v>
      </c>
      <c r="H192" s="481">
        <f>I192/F192</f>
        <v>5.4897711418935166E-2</v>
      </c>
      <c r="I192" s="485">
        <f>I182/I180*I190</f>
        <v>186993527.35753092</v>
      </c>
      <c r="J192" s="461">
        <f>VLOOKUP($A192,$DA:$EN,18,0)</f>
        <v>1.0221315918730014</v>
      </c>
      <c r="K192" s="177">
        <f>K182*J192</f>
        <v>3891854193.7738252</v>
      </c>
      <c r="L192" s="178">
        <v>1</v>
      </c>
      <c r="M192" s="481">
        <f>N192/K192</f>
        <v>4.8047413404305461E-2</v>
      </c>
      <c r="N192" s="485">
        <f>N182/N180*N190</f>
        <v>186993527.35753092</v>
      </c>
      <c r="O192" s="461">
        <f>VLOOKUP($A192,$DA:$EN,19,0)</f>
        <v>1.0294973485396681</v>
      </c>
      <c r="P192" s="177">
        <f>P182*O192</f>
        <v>4442061584.113862</v>
      </c>
      <c r="Q192" s="178">
        <v>1</v>
      </c>
      <c r="R192" s="481">
        <f>S192/P192</f>
        <v>4.209611321605166E-2</v>
      </c>
      <c r="S192" s="485">
        <f>S182/S180*S190</f>
        <v>186993527.35753092</v>
      </c>
      <c r="T192" s="461">
        <f>VLOOKUP($A192,$DA:$EN,17,0)</f>
        <v>1.0147658352063349</v>
      </c>
      <c r="U192" s="177">
        <f>U182*T192</f>
        <v>3406217172.3434291</v>
      </c>
      <c r="V192" s="178">
        <v>1</v>
      </c>
      <c r="W192" s="481">
        <f>X192/U192</f>
        <v>5.4897711418935166E-2</v>
      </c>
      <c r="X192" s="485">
        <f>X182/X180*X190</f>
        <v>186993527.35753092</v>
      </c>
      <c r="Y192" s="461">
        <f>VLOOKUP($A192,$DA:$EN,18,0)</f>
        <v>1.0221315918730014</v>
      </c>
      <c r="Z192" s="177">
        <f>Z182*Y192</f>
        <v>3891854193.7738252</v>
      </c>
      <c r="AA192" s="178">
        <v>1</v>
      </c>
      <c r="AB192" s="481">
        <f>AC192/Z192</f>
        <v>4.8047413404305461E-2</v>
      </c>
      <c r="AC192" s="485">
        <f>AC182/AC180*AC190</f>
        <v>186993527.35753092</v>
      </c>
      <c r="AD192" s="461">
        <f>VLOOKUP($A192,$DA:$EN,19,0)</f>
        <v>1.0294973485396681</v>
      </c>
      <c r="AE192" s="177">
        <f>AE182*AD192</f>
        <v>4442061584.113862</v>
      </c>
      <c r="AF192" s="178">
        <v>1</v>
      </c>
      <c r="AG192" s="481">
        <f>AH192/AE192</f>
        <v>4.209611321605166E-2</v>
      </c>
      <c r="AH192" s="485">
        <f>AH182/AH180*AH190</f>
        <v>186993527.35753092</v>
      </c>
      <c r="AI192" s="461">
        <f>VLOOKUP($A192,$DA:$EN,17,0)</f>
        <v>1.0147658352063349</v>
      </c>
      <c r="AJ192" s="177">
        <f>AJ182*AI192</f>
        <v>3406217172.3434291</v>
      </c>
      <c r="AK192" s="178">
        <v>1</v>
      </c>
      <c r="AL192" s="481">
        <v>0</v>
      </c>
      <c r="AM192" s="485">
        <f>AI192*AJ192*AK192*AL192</f>
        <v>0</v>
      </c>
      <c r="AN192" s="506">
        <f>VLOOKUP($A192,$DA:$EN,18,0)</f>
        <v>1.0221315918730014</v>
      </c>
      <c r="AO192" s="177">
        <f>AO182*AN192</f>
        <v>3891854193.7738252</v>
      </c>
      <c r="AP192" s="178">
        <v>1</v>
      </c>
      <c r="AQ192" s="481">
        <v>0</v>
      </c>
      <c r="AR192" s="485">
        <f>AN192*AO192*AP192*AQ192</f>
        <v>0</v>
      </c>
      <c r="AS192" s="461">
        <f>VLOOKUP($A192,$DA:$EN,19,0)</f>
        <v>1.0294973485396681</v>
      </c>
      <c r="AT192" s="177">
        <f>AT182*AS192</f>
        <v>4442061584.113862</v>
      </c>
      <c r="AU192" s="178">
        <v>1</v>
      </c>
      <c r="AV192" s="481">
        <v>0</v>
      </c>
      <c r="AW192" s="485">
        <f>AS192*AT192*AU192*AV192</f>
        <v>0</v>
      </c>
      <c r="AX192" s="461">
        <f>VLOOKUP($A192,$DA:$EN,17,0)</f>
        <v>1.0147658352063349</v>
      </c>
      <c r="AY192" s="177">
        <f>AY182*AX192</f>
        <v>3406217172.3434291</v>
      </c>
      <c r="AZ192" s="178">
        <v>1</v>
      </c>
      <c r="BA192" s="481">
        <f>BB192/AY192</f>
        <v>5.4897711418935166E-2</v>
      </c>
      <c r="BB192" s="485">
        <f>BB182/BB180*BB190</f>
        <v>186993527.35753092</v>
      </c>
      <c r="BC192" s="493">
        <f>VLOOKUP($A192,$DA:$EN,18,0)</f>
        <v>1.0221315918730014</v>
      </c>
      <c r="BD192" s="177">
        <f>BD182*BC192</f>
        <v>3891854193.7738252</v>
      </c>
      <c r="BE192" s="178">
        <v>1</v>
      </c>
      <c r="BF192" s="481">
        <f>BG192/BD192</f>
        <v>4.8047413404305461E-2</v>
      </c>
      <c r="BG192" s="485">
        <f>BG182/BG180*BG190</f>
        <v>186993527.35753092</v>
      </c>
      <c r="BH192" s="461">
        <f>VLOOKUP($A192,$DA:$EN,19,0)</f>
        <v>1.0294973485396681</v>
      </c>
      <c r="BI192" s="177">
        <f>BI182*BH192</f>
        <v>4442061584.113862</v>
      </c>
      <c r="BJ192" s="178">
        <v>1</v>
      </c>
      <c r="BK192" s="481">
        <f>BL192/BI192</f>
        <v>4.209611321605166E-2</v>
      </c>
      <c r="BL192" s="485">
        <f>BL182/BL180*BL190</f>
        <v>186993527.35753092</v>
      </c>
      <c r="BM192" s="461">
        <f>VLOOKUP($A192,$DA:$EN,17,0)</f>
        <v>1.0147658352063349</v>
      </c>
      <c r="BN192" s="177">
        <f>BN182*BM192</f>
        <v>3406217172.3434291</v>
      </c>
      <c r="BO192" s="178">
        <v>1</v>
      </c>
      <c r="BP192" s="488">
        <f>BQ192/BN192</f>
        <v>5.8001385008597611E-2</v>
      </c>
      <c r="BQ192" s="491">
        <f>(BQ190-BQ194-BQ195-BQ196-BQ197)/3</f>
        <v>197565313.63598791</v>
      </c>
      <c r="BR192" s="461">
        <f>VLOOKUP($A192,$DA:$EN,18,0)</f>
        <v>1.0221315918730014</v>
      </c>
      <c r="BS192" s="177">
        <f>BS182*BR192</f>
        <v>3891854193.7738252</v>
      </c>
      <c r="BT192" s="178">
        <v>1</v>
      </c>
      <c r="BU192" s="488">
        <f>BV192/BS192</f>
        <v>4.7163079370867139E-2</v>
      </c>
      <c r="BV192" s="491">
        <f>(BV190-BV194-BV195-BV196-BV197)/3</f>
        <v>183551828.24079704</v>
      </c>
      <c r="BW192" s="461">
        <f>VLOOKUP($A192,$DA:$EN,19,0)</f>
        <v>1.0294973485396681</v>
      </c>
      <c r="BX192" s="177">
        <f>BX182*BW192</f>
        <v>4442061584.113862</v>
      </c>
      <c r="BY192" s="178">
        <v>1</v>
      </c>
      <c r="BZ192" s="488">
        <f>CA192/BX192</f>
        <v>3.7316583117104569E-2</v>
      </c>
      <c r="CA192" s="491">
        <f>(CA190-CA194-CA195-CA196-CA197)/3</f>
        <v>165762560.31488213</v>
      </c>
      <c r="CB192" s="461">
        <f>VLOOKUP($A192,$DA:$EN,17,0)</f>
        <v>1.0147658352063349</v>
      </c>
      <c r="CC192" s="177">
        <f>CC182*CB192</f>
        <v>3406217172.3434291</v>
      </c>
      <c r="CD192" s="178">
        <v>1</v>
      </c>
      <c r="CE192" s="481">
        <f>CF192/CC192</f>
        <v>2.4003102329355645E-2</v>
      </c>
      <c r="CF192" s="485">
        <f>CF182*CB192</f>
        <v>81759779.343767762</v>
      </c>
      <c r="CG192" s="461">
        <f>VLOOKUP($A192,$DA:$EN,18,0)</f>
        <v>1.0221315918730014</v>
      </c>
      <c r="CH192" s="177">
        <f>CH182*CG192</f>
        <v>3891854193.7738252</v>
      </c>
      <c r="CI192" s="178">
        <v>1</v>
      </c>
      <c r="CJ192" s="481">
        <f>CK192/CH192</f>
        <v>2.4003102329355663E-2</v>
      </c>
      <c r="CK192" s="485">
        <f>CK182*CG192</f>
        <v>93416574.464085102</v>
      </c>
      <c r="CL192" s="461">
        <f>VLOOKUP($A192,$DA:$EN,19,0)</f>
        <v>1.0294973485396681</v>
      </c>
      <c r="CM192" s="177">
        <f>CM182*CL192</f>
        <v>4442061584.113862</v>
      </c>
      <c r="CN192" s="178">
        <v>1</v>
      </c>
      <c r="CO192" s="481">
        <f>CP192/CM192</f>
        <v>2.4003102329355649E-2</v>
      </c>
      <c r="CP192" s="485">
        <f>CP182*CL192</f>
        <v>106623258.75678468</v>
      </c>
    </row>
    <row r="193" spans="1:94" ht="31.5" outlineLevel="1" x14ac:dyDescent="0.25">
      <c r="A193" s="174">
        <f>A192</f>
        <v>2041</v>
      </c>
      <c r="B193" s="175">
        <f t="shared" si="55"/>
        <v>0</v>
      </c>
      <c r="C193" s="175">
        <f t="shared" si="55"/>
        <v>0</v>
      </c>
      <c r="D193" s="176" t="str">
        <f t="shared" si="50"/>
        <v>Valsts sociālās apdrošināšanas speciālais  budžets</v>
      </c>
      <c r="E193" s="461">
        <f>VLOOKUP($A193,$DA:$EN,20,0)</f>
        <v>1.0175507731281053</v>
      </c>
      <c r="F193" s="177">
        <f>F183*E193</f>
        <v>7053091816.9850388</v>
      </c>
      <c r="G193" s="178">
        <v>1</v>
      </c>
      <c r="H193" s="481">
        <v>0</v>
      </c>
      <c r="I193" s="485">
        <f>E193*F193*G193*H193</f>
        <v>0</v>
      </c>
      <c r="J193" s="461">
        <f>VLOOKUP($A193,$DA:$EN,21,0)</f>
        <v>1.0315663120750693</v>
      </c>
      <c r="K193" s="177">
        <f>K183*J193</f>
        <v>9069190379.0795898</v>
      </c>
      <c r="L193" s="178">
        <v>1</v>
      </c>
      <c r="M193" s="481">
        <v>0</v>
      </c>
      <c r="N193" s="485">
        <f>J193*K193*L193*M193</f>
        <v>0</v>
      </c>
      <c r="O193" s="461">
        <f>VLOOKUP($A193,$DA:$EN,22,0)</f>
        <v>1.0455818510220334</v>
      </c>
      <c r="P193" s="177">
        <f>P183*O193</f>
        <v>11618385897.680897</v>
      </c>
      <c r="Q193" s="178">
        <v>1</v>
      </c>
      <c r="R193" s="481">
        <v>0</v>
      </c>
      <c r="S193" s="485">
        <f>O193*P193*Q193*R193</f>
        <v>0</v>
      </c>
      <c r="T193" s="461">
        <f>VLOOKUP($A193,$DA:$EN,20,0)</f>
        <v>1.0175507731281053</v>
      </c>
      <c r="U193" s="177">
        <f>U183*T193</f>
        <v>7053091816.9850388</v>
      </c>
      <c r="V193" s="178">
        <v>1</v>
      </c>
      <c r="W193" s="481">
        <v>0</v>
      </c>
      <c r="X193" s="485">
        <f>T193*U193*V193*W193</f>
        <v>0</v>
      </c>
      <c r="Y193" s="461">
        <f>VLOOKUP($A193,$DA:$EN,21,0)</f>
        <v>1.0315663120750693</v>
      </c>
      <c r="Z193" s="177">
        <f>Z183*Y193</f>
        <v>9069190379.0795898</v>
      </c>
      <c r="AA193" s="178">
        <v>1</v>
      </c>
      <c r="AB193" s="481">
        <v>0</v>
      </c>
      <c r="AC193" s="485">
        <f>Y193*Z193*AA193*AB193</f>
        <v>0</v>
      </c>
      <c r="AD193" s="461">
        <f>VLOOKUP($A193,$DA:$EN,22,0)</f>
        <v>1.0455818510220334</v>
      </c>
      <c r="AE193" s="177">
        <f>AE183*AD193</f>
        <v>11618385897.680897</v>
      </c>
      <c r="AF193" s="178">
        <v>1</v>
      </c>
      <c r="AG193" s="481">
        <v>0</v>
      </c>
      <c r="AH193" s="485">
        <f>AD193*AE193*AF193*AG193</f>
        <v>0</v>
      </c>
      <c r="AI193" s="461">
        <f>VLOOKUP($A193,$DA:$EN,20,0)</f>
        <v>1.0175507731281053</v>
      </c>
      <c r="AJ193" s="177">
        <f>AJ183*AI193</f>
        <v>7053091816.9850388</v>
      </c>
      <c r="AK193" s="178">
        <v>1</v>
      </c>
      <c r="AL193" s="481">
        <v>0</v>
      </c>
      <c r="AM193" s="485">
        <f>AI193*AJ193*AK193*AL193</f>
        <v>0</v>
      </c>
      <c r="AN193" s="506">
        <f>VLOOKUP($A193,$DA:$EN,21,0)</f>
        <v>1.0315663120750693</v>
      </c>
      <c r="AO193" s="177">
        <f>AO183*AN193</f>
        <v>9069190379.0795898</v>
      </c>
      <c r="AP193" s="178">
        <v>1</v>
      </c>
      <c r="AQ193" s="481">
        <v>0</v>
      </c>
      <c r="AR193" s="485">
        <f>AN193*AO193*AP193*AQ193</f>
        <v>0</v>
      </c>
      <c r="AS193" s="461">
        <f>VLOOKUP($A193,$DA:$EN,22,0)</f>
        <v>1.0455818510220334</v>
      </c>
      <c r="AT193" s="177">
        <f>AT183*AS193</f>
        <v>11618385897.680897</v>
      </c>
      <c r="AU193" s="178">
        <v>1</v>
      </c>
      <c r="AV193" s="481">
        <v>0</v>
      </c>
      <c r="AW193" s="485">
        <f>AS193*AT193*AU193*AV193</f>
        <v>0</v>
      </c>
      <c r="AX193" s="461">
        <f>VLOOKUP($A193,$DA:$EN,20,0)</f>
        <v>1.0175507731281053</v>
      </c>
      <c r="AY193" s="177">
        <f>AY183*AX193</f>
        <v>7053091816.9850388</v>
      </c>
      <c r="AZ193" s="178">
        <v>1</v>
      </c>
      <c r="BA193" s="488">
        <v>5.0000000000000001E-3</v>
      </c>
      <c r="BB193" s="491">
        <f>AX193*AY193*AZ193*BA193</f>
        <v>35884395.156583197</v>
      </c>
      <c r="BC193" s="493">
        <f>VLOOKUP($A193,$DA:$EN,21,0)</f>
        <v>1.0315663120750693</v>
      </c>
      <c r="BD193" s="177">
        <f>BD183*BC193</f>
        <v>9069190379.0795898</v>
      </c>
      <c r="BE193" s="178">
        <v>1</v>
      </c>
      <c r="BF193" s="488">
        <v>5.0000000000000001E-3</v>
      </c>
      <c r="BG193" s="491">
        <f>BC193*BD193*BE193*BF193</f>
        <v>46777356.36426916</v>
      </c>
      <c r="BH193" s="461">
        <f>VLOOKUP($A193,$DA:$EN,22,0)</f>
        <v>1.0455818510220334</v>
      </c>
      <c r="BI193" s="177">
        <f>BI183*BH193</f>
        <v>11618385897.680897</v>
      </c>
      <c r="BJ193" s="178">
        <v>1</v>
      </c>
      <c r="BK193" s="488">
        <v>5.0000000000000001E-3</v>
      </c>
      <c r="BL193" s="491">
        <f>BH193*BI193*BJ193*BK193</f>
        <v>60739867.163927406</v>
      </c>
      <c r="BM193" s="461">
        <f>VLOOKUP($A193,$DA:$EN,20,0)</f>
        <v>1.0175507731281053</v>
      </c>
      <c r="BN193" s="177">
        <f>BN183*BM193</f>
        <v>7053091816.9850388</v>
      </c>
      <c r="BO193" s="178">
        <v>1</v>
      </c>
      <c r="BP193" s="488">
        <f>BQ193/BN193</f>
        <v>2.8011164289711548E-2</v>
      </c>
      <c r="BQ193" s="491">
        <f>BQ190-BQ191-BQ192-BQ194-BQ195-BQ196-BQ197</f>
        <v>197565313.63598806</v>
      </c>
      <c r="BR193" s="461">
        <f>VLOOKUP($A193,$DA:$EN,21,0)</f>
        <v>1.0315663120750693</v>
      </c>
      <c r="BS193" s="177">
        <f>BS183*BR193</f>
        <v>9069190379.0795898</v>
      </c>
      <c r="BT193" s="178">
        <v>1</v>
      </c>
      <c r="BU193" s="488">
        <f>BV193/BS193</f>
        <v>2.0239053384986425E-2</v>
      </c>
      <c r="BV193" s="491">
        <f>BV190-BV191-BV192-BV194-BV195-BV196-BV197</f>
        <v>183551828.2407971</v>
      </c>
      <c r="BW193" s="461">
        <f>VLOOKUP($A193,$DA:$EN,22,0)</f>
        <v>1.0455818510220334</v>
      </c>
      <c r="BX193" s="177">
        <f>BX183*BW193</f>
        <v>11618385897.680897</v>
      </c>
      <c r="BY193" s="178">
        <v>1</v>
      </c>
      <c r="BZ193" s="488">
        <f>CA193/BX193</f>
        <v>1.4267262404149383E-2</v>
      </c>
      <c r="CA193" s="491">
        <f>CA190-CA191-CA192-CA194-CA195-CA196-CA197</f>
        <v>165762560.31488204</v>
      </c>
      <c r="CB193" s="461">
        <f>VLOOKUP($A193,$DA:$EN,20,0)</f>
        <v>1.0175507731281053</v>
      </c>
      <c r="CC193" s="177">
        <f>CC183*CB193</f>
        <v>7053091816.9850388</v>
      </c>
      <c r="CD193" s="178">
        <v>1</v>
      </c>
      <c r="CE193" s="481">
        <v>0</v>
      </c>
      <c r="CF193" s="485">
        <f>CB193*CC193*CD193*CE193</f>
        <v>0</v>
      </c>
      <c r="CG193" s="461">
        <f>VLOOKUP($A193,$DA:$EN,21,0)</f>
        <v>1.0315663120750693</v>
      </c>
      <c r="CH193" s="177">
        <f>CH183*CG193</f>
        <v>9069190379.0795898</v>
      </c>
      <c r="CI193" s="178">
        <v>1</v>
      </c>
      <c r="CJ193" s="481">
        <v>0</v>
      </c>
      <c r="CK193" s="485">
        <f>CG193*CH193*CI193*CJ193</f>
        <v>0</v>
      </c>
      <c r="CL193" s="461">
        <f>VLOOKUP($A193,$DA:$EN,22,0)</f>
        <v>1.0455818510220334</v>
      </c>
      <c r="CM193" s="177">
        <f>CM183*CL193</f>
        <v>11618385897.680897</v>
      </c>
      <c r="CN193" s="178">
        <v>1</v>
      </c>
      <c r="CO193" s="481">
        <v>0</v>
      </c>
      <c r="CP193" s="485">
        <f>CL193*CM193*CN193*CO193</f>
        <v>0</v>
      </c>
    </row>
    <row r="194" spans="1:94" outlineLevel="1" x14ac:dyDescent="0.25">
      <c r="A194" s="174">
        <f>A193</f>
        <v>2041</v>
      </c>
      <c r="B194" s="175" t="str">
        <f t="shared" si="55"/>
        <v>Versija, lai "iedarbinātu"  potenciālo obligāto apdrošināšanu</v>
      </c>
      <c r="C194" s="175" t="str">
        <f t="shared" si="55"/>
        <v>Obligātās iemaksa (ieturējums no darba algas)</v>
      </c>
      <c r="D194" s="176" t="str">
        <f t="shared" si="50"/>
        <v>ISA obligātā apdrošināšana</v>
      </c>
      <c r="E194" s="461">
        <f>VLOOKUP($A194,$DA:$EN,7,0)</f>
        <v>1.0283958369352593</v>
      </c>
      <c r="F194" s="188">
        <f>VLOOKUP($A194,$DA:$EN,6,0)</f>
        <v>2429</v>
      </c>
      <c r="G194" s="189">
        <f>VLOOKUP($A194,$DA:$EN,24,0)</f>
        <v>709232</v>
      </c>
      <c r="H194" s="489">
        <v>0</v>
      </c>
      <c r="I194" s="485">
        <f>H194*G194*F194*12</f>
        <v>0</v>
      </c>
      <c r="J194" s="461">
        <f>VLOOKUP($A194,$DA:$EN,10,0)</f>
        <v>1.0425607536019259</v>
      </c>
      <c r="K194" s="188">
        <f>VLOOKUP($A194,$DA:$EN,9,0)</f>
        <v>3122</v>
      </c>
      <c r="L194" s="189">
        <f>VLOOKUP($A194,$DA:$EN,24,0)</f>
        <v>709232</v>
      </c>
      <c r="M194" s="489">
        <v>0</v>
      </c>
      <c r="N194" s="485">
        <f>M194*L194*K194*12</f>
        <v>0</v>
      </c>
      <c r="O194" s="461">
        <f>VLOOKUP($A194,$DA:$EN,13,0)</f>
        <v>1.0567256702685925</v>
      </c>
      <c r="P194" s="188">
        <f>VLOOKUP($A194,$DA:$EN,12,0)</f>
        <v>4004</v>
      </c>
      <c r="Q194" s="189">
        <f>VLOOKUP($A194,$DA:$EN,24,0)</f>
        <v>709232</v>
      </c>
      <c r="R194" s="489">
        <v>0</v>
      </c>
      <c r="S194" s="485">
        <f>R194*Q194*P194*12</f>
        <v>0</v>
      </c>
      <c r="T194" s="461">
        <f>VLOOKUP($A194,$DA:$EN,7,0)</f>
        <v>1.0283958369352593</v>
      </c>
      <c r="U194" s="188">
        <f>VLOOKUP($A194,$DA:$EN,6,0)</f>
        <v>2429</v>
      </c>
      <c r="V194" s="189">
        <f>VLOOKUP($A194,$DA:$EN,24,0)</f>
        <v>709232</v>
      </c>
      <c r="W194" s="496">
        <f>X194/(V194*U194*12)</f>
        <v>8.3297857827898808E-3</v>
      </c>
      <c r="X194" s="486">
        <f>X190-X191-X192-X193-X195-X196-X197</f>
        <v>172199115.37197369</v>
      </c>
      <c r="Y194" s="461">
        <f>VLOOKUP($A194,$DA:$EN,10,0)</f>
        <v>1.0425607536019259</v>
      </c>
      <c r="Z194" s="188">
        <f>VLOOKUP($A194,$DA:$EN,9,0)</f>
        <v>3122</v>
      </c>
      <c r="AA194" s="189">
        <f>VLOOKUP($A194,$DA:$EN,24,0)</f>
        <v>709232</v>
      </c>
      <c r="AB194" s="496">
        <f>AC194/(AA194*Z194*12)</f>
        <v>4.898584443217717E-3</v>
      </c>
      <c r="AC194" s="486">
        <f>AC190-AC191-AC192-AC193-AC195-AC196-AC197</f>
        <v>130158659.18640108</v>
      </c>
      <c r="AD194" s="461">
        <f>VLOOKUP($A194,$DA:$EN,13,0)</f>
        <v>1.0567256702685925</v>
      </c>
      <c r="AE194" s="188">
        <f>VLOOKUP($A194,$DA:$EN,12,0)</f>
        <v>4004</v>
      </c>
      <c r="AF194" s="189">
        <f>VLOOKUP($A194,$DA:$EN,24,0)</f>
        <v>709232</v>
      </c>
      <c r="AG194" s="496">
        <f>AH194/(AF194*AE194*12)</f>
        <v>2.2534393208483755E-3</v>
      </c>
      <c r="AH194" s="486">
        <f>AH190-AH191-AH192-AH193-AH195-AH196-AH197</f>
        <v>76790855.408656269</v>
      </c>
      <c r="AI194" s="461">
        <f>VLOOKUP($A194,$DA:$EN,7,0)</f>
        <v>1.0283958369352593</v>
      </c>
      <c r="AJ194" s="188">
        <f>VLOOKUP($A194,$DA:$EN,6,0)</f>
        <v>2429</v>
      </c>
      <c r="AK194" s="189">
        <f>VLOOKUP($A194,$DA:$EN,24,0)</f>
        <v>709232</v>
      </c>
      <c r="AL194" s="496">
        <f>AM194/(AK194*AJ194*12)</f>
        <v>2.8670473779309293E-2</v>
      </c>
      <c r="AM194" s="486">
        <f>AM190-AM191-AM192-AM193-AM195-AM196-AM197</f>
        <v>592695940.90796375</v>
      </c>
      <c r="AN194" s="506">
        <f>VLOOKUP($A194,$DA:$EN,10,0)</f>
        <v>1.0425607536019259</v>
      </c>
      <c r="AO194" s="188">
        <f>VLOOKUP($A194,$DA:$EN,9,0)</f>
        <v>3122</v>
      </c>
      <c r="AP194" s="189">
        <f>VLOOKUP($A194,$DA:$EN,24,0)</f>
        <v>709232</v>
      </c>
      <c r="AQ194" s="496">
        <f>AR194/(AP194*AO194*12)</f>
        <v>2.0724186987594928E-2</v>
      </c>
      <c r="AR194" s="486">
        <f>AR190-AR191-AR192-AR193-AR195-AR196-AR197</f>
        <v>550655484.72239113</v>
      </c>
      <c r="AS194" s="461">
        <f>VLOOKUP($A194,$DA:$EN,13,0)</f>
        <v>1.0567256702685925</v>
      </c>
      <c r="AT194" s="188">
        <f>VLOOKUP($A194,$DA:$EN,12,0)</f>
        <v>4004</v>
      </c>
      <c r="AU194" s="189">
        <f>VLOOKUP($A194,$DA:$EN,24,0)</f>
        <v>709232</v>
      </c>
      <c r="AV194" s="496">
        <f>AW194/(AU194*AT194*12)</f>
        <v>1.4592982563492146E-2</v>
      </c>
      <c r="AW194" s="486">
        <f>AW190-AW191-AW192-AW193-AW195-AW196-AW197</f>
        <v>497287680.94464636</v>
      </c>
      <c r="AX194" s="461">
        <f>VLOOKUP($A194,$DA:$EN,7,0)</f>
        <v>1.0283958369352593</v>
      </c>
      <c r="AY194" s="188">
        <f>VLOOKUP($A194,$DA:$EN,6,0)</f>
        <v>2429</v>
      </c>
      <c r="AZ194" s="189">
        <f>VLOOKUP($A194,$DA:$EN,24,0)</f>
        <v>709232</v>
      </c>
      <c r="BA194" s="489">
        <v>0</v>
      </c>
      <c r="BB194" s="485">
        <f>BA194*AZ194*AY194*12</f>
        <v>0</v>
      </c>
      <c r="BC194" s="493">
        <f>VLOOKUP($A194,$DA:$EN,10,0)</f>
        <v>1.0425607536019259</v>
      </c>
      <c r="BD194" s="188">
        <f>VLOOKUP($A194,$DA:$EN,9,0)</f>
        <v>3122</v>
      </c>
      <c r="BE194" s="189">
        <f>VLOOKUP($A194,$DA:$EN,24,0)</f>
        <v>709232</v>
      </c>
      <c r="BF194" s="489">
        <v>0</v>
      </c>
      <c r="BG194" s="485">
        <f>BF194*BE194*BD194*12</f>
        <v>0</v>
      </c>
      <c r="BH194" s="461">
        <f>VLOOKUP($A194,$DA:$EN,13,0)</f>
        <v>1.0567256702685925</v>
      </c>
      <c r="BI194" s="188">
        <f>VLOOKUP($A194,$DA:$EN,12,0)</f>
        <v>4004</v>
      </c>
      <c r="BJ194" s="189">
        <f>VLOOKUP($A194,$DA:$EN,24,0)</f>
        <v>709232</v>
      </c>
      <c r="BK194" s="489">
        <v>0</v>
      </c>
      <c r="BL194" s="485">
        <f>BK194*BJ194*BI194*12</f>
        <v>0</v>
      </c>
      <c r="BM194" s="461">
        <f>VLOOKUP($A194,$DA:$EN,7,0)</f>
        <v>1.0283958369352593</v>
      </c>
      <c r="BN194" s="188">
        <f>VLOOKUP($A194,$DA:$EN,6,0)</f>
        <v>2429</v>
      </c>
      <c r="BO194" s="189">
        <f>VLOOKUP($A194,$DA:$EN,24,0)</f>
        <v>709232</v>
      </c>
      <c r="BP194" s="489">
        <v>0</v>
      </c>
      <c r="BQ194" s="485">
        <f>BP194*BO194*BN194*12</f>
        <v>0</v>
      </c>
      <c r="BR194" s="461">
        <f>VLOOKUP($A194,$DA:$EN,10,0)</f>
        <v>1.0425607536019259</v>
      </c>
      <c r="BS194" s="188">
        <f>VLOOKUP($A194,$DA:$EN,9,0)</f>
        <v>3122</v>
      </c>
      <c r="BT194" s="189">
        <f>VLOOKUP($A194,$DA:$EN,24,0)</f>
        <v>709232</v>
      </c>
      <c r="BU194" s="489">
        <v>0</v>
      </c>
      <c r="BV194" s="485">
        <f>BU194*BT194*BS194*12</f>
        <v>0</v>
      </c>
      <c r="BW194" s="461">
        <f>VLOOKUP($A194,$DA:$EN,13,0)</f>
        <v>1.0567256702685925</v>
      </c>
      <c r="BX194" s="188">
        <f>VLOOKUP($A194,$DA:$EN,12,0)</f>
        <v>4004</v>
      </c>
      <c r="BY194" s="189">
        <f>VLOOKUP($A194,$DA:$EN,24,0)</f>
        <v>709232</v>
      </c>
      <c r="BZ194" s="489">
        <v>0</v>
      </c>
      <c r="CA194" s="485">
        <f>BZ194*BY194*BX194*12</f>
        <v>0</v>
      </c>
      <c r="CB194" s="461">
        <f>VLOOKUP($A194,$DA:$EN,7,0)</f>
        <v>1.0283958369352593</v>
      </c>
      <c r="CC194" s="188">
        <f>VLOOKUP($A194,$DA:$EN,6,0)</f>
        <v>2429</v>
      </c>
      <c r="CD194" s="189">
        <f>VLOOKUP($A194,$DA:$EN,24,0)</f>
        <v>709232</v>
      </c>
      <c r="CE194" s="482">
        <f>(CF194+CF197)/(CD194*CC194*12)</f>
        <v>2.0317155047056678E-2</v>
      </c>
      <c r="CF194" s="486">
        <f>CF190-CF191-CF192-CF193-CF195-CF196-CF197</f>
        <v>414844709.70244849</v>
      </c>
      <c r="CG194" s="461">
        <f>VLOOKUP($A194,$DA:$EN,10,0)</f>
        <v>1.0425607536019259</v>
      </c>
      <c r="CH194" s="188">
        <f>VLOOKUP($A194,$DA:$EN,9,0)</f>
        <v>3122</v>
      </c>
      <c r="CI194" s="189">
        <f>VLOOKUP($A194,$DA:$EN,24,0)</f>
        <v>709232</v>
      </c>
      <c r="CJ194" s="482">
        <f>(CK194+CK197)/(CI194*CH194*12)</f>
        <v>1.3270760621440838E-2</v>
      </c>
      <c r="CK194" s="486">
        <f>CK190-CK191-CK192-CK193-CK195-CK196-CK197</f>
        <v>347447343.54599655</v>
      </c>
      <c r="CL194" s="461">
        <f>VLOOKUP($A194,$DA:$EN,13,0)</f>
        <v>1.0567256702685925</v>
      </c>
      <c r="CM194" s="188">
        <f>VLOOKUP($A194,$DA:$EN,12,0)</f>
        <v>4004</v>
      </c>
      <c r="CN194" s="189">
        <f>VLOOKUP($A194,$DA:$EN,24,0)</f>
        <v>709232</v>
      </c>
      <c r="CO194" s="482">
        <f>(CP194+CP197)/(CN194*CM194*12)</f>
        <v>7.9383565361244735E-3</v>
      </c>
      <c r="CP194" s="486">
        <f>CP190-CP191-CP192-CP193-CP195-CP196-CP197</f>
        <v>265351171.36447629</v>
      </c>
    </row>
    <row r="195" spans="1:94" ht="31.5" outlineLevel="1" x14ac:dyDescent="0.25">
      <c r="A195" s="174">
        <f>A199</f>
        <v>2041</v>
      </c>
      <c r="B195" s="175" t="str">
        <f t="shared" si="55"/>
        <v>Pensijas daļa pakalpojuma finansēšanai - par aprūpi mājās</v>
      </c>
      <c r="C195" s="175" t="str">
        <f t="shared" si="55"/>
        <v>85% no piešķirtās vecuma pensijas apmēra</v>
      </c>
      <c r="D195" s="176" t="str">
        <f t="shared" si="50"/>
        <v>Klienta maksājums par ISA pakalpojumiem dzīves vietā</v>
      </c>
      <c r="E195" s="461">
        <f>VLOOKUP($A195,$DA:$EN,7,0)</f>
        <v>1.0283958369352593</v>
      </c>
      <c r="F195" s="195">
        <f>F185*E195</f>
        <v>388.04365703952266</v>
      </c>
      <c r="G195" s="189">
        <f>VLOOKUP($A195,$DA:$EN,31,0)</f>
        <v>15711.8</v>
      </c>
      <c r="H195" s="483">
        <v>0.85</v>
      </c>
      <c r="I195" s="485">
        <f>F195*G195*12</f>
        <v>73162371.96808286</v>
      </c>
      <c r="J195" s="461">
        <f>VLOOKUP($A195,$DA:$EN,10,0)</f>
        <v>1.0425607536019259</v>
      </c>
      <c r="K195" s="195">
        <f>K185*J195</f>
        <v>500.86627134436395</v>
      </c>
      <c r="L195" s="189">
        <f>VLOOKUP($A195,$DA:$EN,31,0)</f>
        <v>15711.8</v>
      </c>
      <c r="M195" s="483">
        <v>0.85</v>
      </c>
      <c r="N195" s="485">
        <f>K195*L195*12</f>
        <v>94434128.185300529</v>
      </c>
      <c r="O195" s="461">
        <f>VLOOKUP($A195,$DA:$EN,13,0)</f>
        <v>1.0567256702685925</v>
      </c>
      <c r="P195" s="195">
        <f>P185*O195</f>
        <v>644.08772249453671</v>
      </c>
      <c r="Q195" s="189">
        <f>VLOOKUP($A195,$DA:$EN,31,0)</f>
        <v>15711.8</v>
      </c>
      <c r="R195" s="483">
        <v>0.85</v>
      </c>
      <c r="S195" s="485">
        <f>P195*Q195*12</f>
        <v>121437329.73947594</v>
      </c>
      <c r="T195" s="461">
        <f>VLOOKUP($A195,$DA:$EN,7,0)</f>
        <v>1.0283958369352593</v>
      </c>
      <c r="U195" s="195">
        <f>U185*T195</f>
        <v>388.04365703952266</v>
      </c>
      <c r="V195" s="189">
        <f>VLOOKUP($A195,$DA:$EN,31,0)</f>
        <v>15711.8</v>
      </c>
      <c r="W195" s="483">
        <v>0.85</v>
      </c>
      <c r="X195" s="485">
        <f>U195*V195*12</f>
        <v>73162371.96808286</v>
      </c>
      <c r="Y195" s="461">
        <f>VLOOKUP($A195,$DA:$EN,10,0)</f>
        <v>1.0425607536019259</v>
      </c>
      <c r="Z195" s="195">
        <f>Z185*Y195</f>
        <v>500.86627134436395</v>
      </c>
      <c r="AA195" s="189">
        <f>VLOOKUP($A195,$DA:$EN,31,0)</f>
        <v>15711.8</v>
      </c>
      <c r="AB195" s="483">
        <v>0.85</v>
      </c>
      <c r="AC195" s="485">
        <f>Z195*AA195*12</f>
        <v>94434128.185300529</v>
      </c>
      <c r="AD195" s="461">
        <f>VLOOKUP($A195,$DA:$EN,13,0)</f>
        <v>1.0567256702685925</v>
      </c>
      <c r="AE195" s="195">
        <f>AE185*AD195</f>
        <v>644.08772249453671</v>
      </c>
      <c r="AF195" s="189">
        <f>VLOOKUP($A195,$DA:$EN,31,0)</f>
        <v>15711.8</v>
      </c>
      <c r="AG195" s="483">
        <v>0.85</v>
      </c>
      <c r="AH195" s="485">
        <f>AE195*AF195*12</f>
        <v>121437329.73947594</v>
      </c>
      <c r="AI195" s="461">
        <f>VLOOKUP($A195,$DA:$EN,7,0)</f>
        <v>1.0283958369352593</v>
      </c>
      <c r="AJ195" s="195">
        <f>AJ185*AI195</f>
        <v>388.04365703952266</v>
      </c>
      <c r="AK195" s="189">
        <f>VLOOKUP($A195,$DA:$EN,31,0)</f>
        <v>15711.8</v>
      </c>
      <c r="AL195" s="483">
        <v>0.85</v>
      </c>
      <c r="AM195" s="485">
        <f>AJ195*AK195*12</f>
        <v>73162371.96808286</v>
      </c>
      <c r="AN195" s="506">
        <f>VLOOKUP($A195,$DA:$EN,10,0)</f>
        <v>1.0425607536019259</v>
      </c>
      <c r="AO195" s="195">
        <f>AO185*AN195</f>
        <v>500.86627134436395</v>
      </c>
      <c r="AP195" s="189">
        <f>VLOOKUP($A195,$DA:$EN,31,0)</f>
        <v>15711.8</v>
      </c>
      <c r="AQ195" s="483">
        <v>0.85</v>
      </c>
      <c r="AR195" s="485">
        <f>AO195*AP195*12</f>
        <v>94434128.185300529</v>
      </c>
      <c r="AS195" s="461">
        <f>VLOOKUP($A195,$DA:$EN,13,0)</f>
        <v>1.0567256702685925</v>
      </c>
      <c r="AT195" s="195">
        <f>AT185*AS195</f>
        <v>644.08772249453671</v>
      </c>
      <c r="AU195" s="189">
        <f>VLOOKUP($A195,$DA:$EN,31,0)</f>
        <v>15711.8</v>
      </c>
      <c r="AV195" s="483">
        <v>0.85</v>
      </c>
      <c r="AW195" s="485">
        <f>AT195*AU195*12</f>
        <v>121437329.73947594</v>
      </c>
      <c r="AX195" s="461">
        <f>VLOOKUP($A195,$DA:$EN,7,0)</f>
        <v>1.0283958369352593</v>
      </c>
      <c r="AY195" s="195">
        <f>AY185*AX195</f>
        <v>388.04365703952266</v>
      </c>
      <c r="AZ195" s="189">
        <f>VLOOKUP($A195,$DA:$EN,31,0)</f>
        <v>15711.8</v>
      </c>
      <c r="BA195" s="483">
        <v>0.85</v>
      </c>
      <c r="BB195" s="485">
        <f>AY195*AZ195*12</f>
        <v>73162371.96808286</v>
      </c>
      <c r="BC195" s="493">
        <f>VLOOKUP($A195,$DA:$EN,10,0)</f>
        <v>1.0425607536019259</v>
      </c>
      <c r="BD195" s="195">
        <f>BD185*BC195</f>
        <v>500.86627134436395</v>
      </c>
      <c r="BE195" s="189">
        <f>VLOOKUP($A195,$DA:$EN,31,0)</f>
        <v>15711.8</v>
      </c>
      <c r="BF195" s="483">
        <v>0.85</v>
      </c>
      <c r="BG195" s="485">
        <f>BD195*BE195*12</f>
        <v>94434128.185300529</v>
      </c>
      <c r="BH195" s="461">
        <f>VLOOKUP($A195,$DA:$EN,13,0)</f>
        <v>1.0567256702685925</v>
      </c>
      <c r="BI195" s="195">
        <f>BI185*BH195</f>
        <v>644.08772249453671</v>
      </c>
      <c r="BJ195" s="189">
        <f>VLOOKUP($A195,$DA:$EN,31,0)</f>
        <v>15711.8</v>
      </c>
      <c r="BK195" s="483">
        <v>0.85</v>
      </c>
      <c r="BL195" s="485">
        <f>BI195*BJ195*12</f>
        <v>121437329.73947594</v>
      </c>
      <c r="BM195" s="461">
        <f>VLOOKUP($A195,$DA:$EN,7,0)</f>
        <v>1.0283958369352593</v>
      </c>
      <c r="BN195" s="195">
        <f>BN185*BM195</f>
        <v>388.04365703952266</v>
      </c>
      <c r="BO195" s="189">
        <f>VLOOKUP($A195,$DA:$EN,31,0)</f>
        <v>15711.8</v>
      </c>
      <c r="BP195" s="483">
        <v>0.85</v>
      </c>
      <c r="BQ195" s="485">
        <f>BN195*BO195*12</f>
        <v>73162371.96808286</v>
      </c>
      <c r="BR195" s="461">
        <f>VLOOKUP($A195,$DA:$EN,10,0)</f>
        <v>1.0425607536019259</v>
      </c>
      <c r="BS195" s="195">
        <f>BS185*BR195</f>
        <v>500.86627134436395</v>
      </c>
      <c r="BT195" s="189">
        <f>VLOOKUP($A195,$DA:$EN,31,0)</f>
        <v>15711.8</v>
      </c>
      <c r="BU195" s="483">
        <v>0.85</v>
      </c>
      <c r="BV195" s="485">
        <f>BS195*BT195*12</f>
        <v>94434128.185300529</v>
      </c>
      <c r="BW195" s="461">
        <f>VLOOKUP($A195,$DA:$EN,13,0)</f>
        <v>1.0567256702685925</v>
      </c>
      <c r="BX195" s="195">
        <f>BX185*BW195</f>
        <v>644.08772249453671</v>
      </c>
      <c r="BY195" s="189">
        <f>VLOOKUP($A195,$DA:$EN,31,0)</f>
        <v>15711.8</v>
      </c>
      <c r="BZ195" s="483">
        <v>0.85</v>
      </c>
      <c r="CA195" s="485">
        <f>BX195*BY195*12</f>
        <v>121437329.73947594</v>
      </c>
      <c r="CB195" s="461">
        <f>VLOOKUP($A195,$DA:$EN,7,0)</f>
        <v>1.0283958369352593</v>
      </c>
      <c r="CC195" s="195">
        <f>CC185*CB195</f>
        <v>388.04365703952266</v>
      </c>
      <c r="CD195" s="189">
        <f>VLOOKUP($A195,$DA:$EN,31,0)</f>
        <v>15711.8</v>
      </c>
      <c r="CE195" s="483">
        <v>0.85</v>
      </c>
      <c r="CF195" s="485">
        <f>CC195*CD195*12</f>
        <v>73162371.96808286</v>
      </c>
      <c r="CG195" s="461">
        <f>VLOOKUP($A195,$DA:$EN,10,0)</f>
        <v>1.0425607536019259</v>
      </c>
      <c r="CH195" s="195">
        <f>CH185*CG195</f>
        <v>500.86627134436395</v>
      </c>
      <c r="CI195" s="189">
        <f>VLOOKUP($A195,$DA:$EN,31,0)</f>
        <v>15711.8</v>
      </c>
      <c r="CJ195" s="483">
        <v>0.85</v>
      </c>
      <c r="CK195" s="485">
        <f>CH195*CI195*12</f>
        <v>94434128.185300529</v>
      </c>
      <c r="CL195" s="461">
        <f>VLOOKUP($A195,$DA:$EN,13,0)</f>
        <v>1.0567256702685925</v>
      </c>
      <c r="CM195" s="195">
        <f>CM185*CL195</f>
        <v>644.08772249453671</v>
      </c>
      <c r="CN195" s="189">
        <f>VLOOKUP($A195,$DA:$EN,31,0)</f>
        <v>15711.8</v>
      </c>
      <c r="CO195" s="483">
        <v>0.85</v>
      </c>
      <c r="CP195" s="485">
        <f>CM195*CN195*12</f>
        <v>121437329.73947594</v>
      </c>
    </row>
    <row r="196" spans="1:94" outlineLevel="1" x14ac:dyDescent="0.25">
      <c r="A196" s="174">
        <f>A195</f>
        <v>2041</v>
      </c>
      <c r="B196" s="175" t="str">
        <f t="shared" si="55"/>
        <v>Pensijas daļa pakalpojuma finansēšanai - par uzturēšanos SAC</v>
      </c>
      <c r="C196" s="175" t="str">
        <f t="shared" si="55"/>
        <v>85% no piešķirtās vecuma pensijas apmēra</v>
      </c>
      <c r="D196" s="176" t="str">
        <f t="shared" si="50"/>
        <v>Klienta maksājums par ISA pakalpojumiem SAC</v>
      </c>
      <c r="E196" s="461">
        <f>VLOOKUP($A196,$DA:$EN,7,0)</f>
        <v>1.0283958369352593</v>
      </c>
      <c r="F196" s="195">
        <f>F186*E196</f>
        <v>601.48732360586155</v>
      </c>
      <c r="G196" s="189">
        <f>VLOOKUP($A196,$DA:$EN,34,0)</f>
        <v>9896.6</v>
      </c>
      <c r="H196" s="483">
        <v>0.85</v>
      </c>
      <c r="I196" s="485">
        <f>F196*G196*12</f>
        <v>71432153.361573234</v>
      </c>
      <c r="J196" s="461">
        <f>VLOOKUP($A196,$DA:$EN,10,0)</f>
        <v>1.0425607536019259</v>
      </c>
      <c r="K196" s="195">
        <f>K186*J196</f>
        <v>776.36809047154361</v>
      </c>
      <c r="L196" s="189">
        <f>VLOOKUP($A196,$DA:$EN,34,0)</f>
        <v>9896.6</v>
      </c>
      <c r="M196" s="483">
        <v>0.85</v>
      </c>
      <c r="N196" s="485">
        <f>K196*L196*12</f>
        <v>92200853.329928145</v>
      </c>
      <c r="O196" s="461">
        <f>VLOOKUP($A196,$DA:$EN,13,0)</f>
        <v>1.0567256702685925</v>
      </c>
      <c r="P196" s="195">
        <f>P186*O196</f>
        <v>998.36859420994381</v>
      </c>
      <c r="Q196" s="189">
        <f>VLOOKUP($A196,$DA:$EN,34,0)</f>
        <v>9896.6</v>
      </c>
      <c r="R196" s="483">
        <v>0.85</v>
      </c>
      <c r="S196" s="485">
        <f>P196*Q196*12</f>
        <v>118565455.55349755</v>
      </c>
      <c r="T196" s="461">
        <f>VLOOKUP($A196,$DA:$EN,7,0)</f>
        <v>1.0283958369352593</v>
      </c>
      <c r="U196" s="195">
        <f>U186*T196</f>
        <v>601.48732360586155</v>
      </c>
      <c r="V196" s="189">
        <f>VLOOKUP($A196,$DA:$EN,34,0)</f>
        <v>9896.6</v>
      </c>
      <c r="W196" s="483">
        <v>0.85</v>
      </c>
      <c r="X196" s="485">
        <f>U196*V196*12</f>
        <v>71432153.361573234</v>
      </c>
      <c r="Y196" s="461">
        <f>VLOOKUP($A196,$DA:$EN,10,0)</f>
        <v>1.0425607536019259</v>
      </c>
      <c r="Z196" s="195">
        <f>Z186*Y196</f>
        <v>776.36809047154361</v>
      </c>
      <c r="AA196" s="189">
        <f>VLOOKUP($A196,$DA:$EN,34,0)</f>
        <v>9896.6</v>
      </c>
      <c r="AB196" s="483">
        <v>0.85</v>
      </c>
      <c r="AC196" s="485">
        <f>Z196*AA196*12</f>
        <v>92200853.329928145</v>
      </c>
      <c r="AD196" s="461">
        <f>VLOOKUP($A196,$DA:$EN,13,0)</f>
        <v>1.0567256702685925</v>
      </c>
      <c r="AE196" s="195">
        <f>AE186*AD196</f>
        <v>998.36859420994381</v>
      </c>
      <c r="AF196" s="189">
        <f>VLOOKUP($A196,$DA:$EN,34,0)</f>
        <v>9896.6</v>
      </c>
      <c r="AG196" s="483">
        <v>0.85</v>
      </c>
      <c r="AH196" s="485">
        <f>AE196*AF196*12</f>
        <v>118565455.55349755</v>
      </c>
      <c r="AI196" s="461">
        <f>VLOOKUP($A196,$DA:$EN,7,0)</f>
        <v>1.0283958369352593</v>
      </c>
      <c r="AJ196" s="195">
        <f>AJ186*AI196</f>
        <v>601.48732360586155</v>
      </c>
      <c r="AK196" s="189">
        <f>VLOOKUP($A196,$DA:$EN,34,0)</f>
        <v>9896.6</v>
      </c>
      <c r="AL196" s="483">
        <v>0.85</v>
      </c>
      <c r="AM196" s="485">
        <f>AJ196*AK196*12</f>
        <v>71432153.361573234</v>
      </c>
      <c r="AN196" s="506">
        <f>VLOOKUP($A196,$DA:$EN,10,0)</f>
        <v>1.0425607536019259</v>
      </c>
      <c r="AO196" s="195">
        <f>AO186*AN196</f>
        <v>776.36809047154361</v>
      </c>
      <c r="AP196" s="189">
        <f>VLOOKUP($A196,$DA:$EN,34,0)</f>
        <v>9896.6</v>
      </c>
      <c r="AQ196" s="483">
        <v>0.85</v>
      </c>
      <c r="AR196" s="485">
        <f>AO196*AP196*12</f>
        <v>92200853.329928145</v>
      </c>
      <c r="AS196" s="461">
        <f>VLOOKUP($A196,$DA:$EN,13,0)</f>
        <v>1.0567256702685925</v>
      </c>
      <c r="AT196" s="195">
        <f>AT186*AS196</f>
        <v>998.36859420994381</v>
      </c>
      <c r="AU196" s="189">
        <f>VLOOKUP($A196,$DA:$EN,34,0)</f>
        <v>9896.6</v>
      </c>
      <c r="AV196" s="483">
        <v>0.85</v>
      </c>
      <c r="AW196" s="485">
        <f>AT196*AU196*12</f>
        <v>118565455.55349755</v>
      </c>
      <c r="AX196" s="461">
        <f>VLOOKUP($A196,$DA:$EN,7,0)</f>
        <v>1.0283958369352593</v>
      </c>
      <c r="AY196" s="195">
        <f>AY186*AX196</f>
        <v>601.48732360586155</v>
      </c>
      <c r="AZ196" s="189">
        <f>VLOOKUP($A196,$DA:$EN,34,0)</f>
        <v>9896.6</v>
      </c>
      <c r="BA196" s="483">
        <v>0.85</v>
      </c>
      <c r="BB196" s="485">
        <f>AY196*AZ196*12</f>
        <v>71432153.361573234</v>
      </c>
      <c r="BC196" s="493">
        <f>VLOOKUP($A196,$DA:$EN,10,0)</f>
        <v>1.0425607536019259</v>
      </c>
      <c r="BD196" s="195">
        <f>BD186*BC196</f>
        <v>776.36809047154361</v>
      </c>
      <c r="BE196" s="189">
        <f>VLOOKUP($A196,$DA:$EN,34,0)</f>
        <v>9896.6</v>
      </c>
      <c r="BF196" s="483">
        <v>0.85</v>
      </c>
      <c r="BG196" s="485">
        <f>BD196*BE196*12</f>
        <v>92200853.329928145</v>
      </c>
      <c r="BH196" s="461">
        <f>VLOOKUP($A196,$DA:$EN,13,0)</f>
        <v>1.0567256702685925</v>
      </c>
      <c r="BI196" s="195">
        <f>BI186*BH196</f>
        <v>998.36859420994381</v>
      </c>
      <c r="BJ196" s="189">
        <f>VLOOKUP($A196,$DA:$EN,34,0)</f>
        <v>9896.6</v>
      </c>
      <c r="BK196" s="483">
        <v>0.85</v>
      </c>
      <c r="BL196" s="485">
        <f>BI196*BJ196*12</f>
        <v>118565455.55349755</v>
      </c>
      <c r="BM196" s="461">
        <f>VLOOKUP($A196,$DA:$EN,7,0)</f>
        <v>1.0283958369352593</v>
      </c>
      <c r="BN196" s="195">
        <f>BN186*BM196</f>
        <v>601.48732360586155</v>
      </c>
      <c r="BO196" s="189">
        <f>VLOOKUP($A196,$DA:$EN,34,0)</f>
        <v>9896.6</v>
      </c>
      <c r="BP196" s="483">
        <v>0.85</v>
      </c>
      <c r="BQ196" s="485">
        <f>BN196*BO196*12</f>
        <v>71432153.361573234</v>
      </c>
      <c r="BR196" s="461">
        <f>VLOOKUP($A196,$DA:$EN,10,0)</f>
        <v>1.0425607536019259</v>
      </c>
      <c r="BS196" s="195">
        <f>BS186*BR196</f>
        <v>776.36809047154361</v>
      </c>
      <c r="BT196" s="189">
        <f>VLOOKUP($A196,$DA:$EN,34,0)</f>
        <v>9896.6</v>
      </c>
      <c r="BU196" s="483">
        <v>0.85</v>
      </c>
      <c r="BV196" s="485">
        <f>BS196*BT196*12</f>
        <v>92200853.329928145</v>
      </c>
      <c r="BW196" s="461">
        <f>VLOOKUP($A196,$DA:$EN,13,0)</f>
        <v>1.0567256702685925</v>
      </c>
      <c r="BX196" s="195">
        <f>BX186*BW196</f>
        <v>998.36859420994381</v>
      </c>
      <c r="BY196" s="189">
        <f>VLOOKUP($A196,$DA:$EN,34,0)</f>
        <v>9896.6</v>
      </c>
      <c r="BZ196" s="483">
        <v>0.85</v>
      </c>
      <c r="CA196" s="485">
        <f>BX196*BY196*12</f>
        <v>118565455.55349755</v>
      </c>
      <c r="CB196" s="461">
        <f>VLOOKUP($A196,$DA:$EN,7,0)</f>
        <v>1.0283958369352593</v>
      </c>
      <c r="CC196" s="195">
        <f>CC186*CB196</f>
        <v>601.48732360586155</v>
      </c>
      <c r="CD196" s="189">
        <f>VLOOKUP($A196,$DA:$EN,34,0)</f>
        <v>9896.6</v>
      </c>
      <c r="CE196" s="483">
        <v>0.85</v>
      </c>
      <c r="CF196" s="485">
        <f>CC196*CD196*12</f>
        <v>71432153.361573234</v>
      </c>
      <c r="CG196" s="461">
        <f>VLOOKUP($A196,$DA:$EN,10,0)</f>
        <v>1.0425607536019259</v>
      </c>
      <c r="CH196" s="195">
        <f>CH186*CG196</f>
        <v>776.36809047154361</v>
      </c>
      <c r="CI196" s="189">
        <f>VLOOKUP($A196,$DA:$EN,34,0)</f>
        <v>9896.6</v>
      </c>
      <c r="CJ196" s="483">
        <v>0.85</v>
      </c>
      <c r="CK196" s="485">
        <f>CH196*CI196*12</f>
        <v>92200853.329928145</v>
      </c>
      <c r="CL196" s="461">
        <f>VLOOKUP($A196,$DA:$EN,13,0)</f>
        <v>1.0567256702685925</v>
      </c>
      <c r="CM196" s="195">
        <f>CM186*CL196</f>
        <v>998.36859420994381</v>
      </c>
      <c r="CN196" s="189">
        <f>VLOOKUP($A196,$DA:$EN,34,0)</f>
        <v>9896.6</v>
      </c>
      <c r="CO196" s="483">
        <v>0.85</v>
      </c>
      <c r="CP196" s="485">
        <f>CM196*CN196*12</f>
        <v>118565455.55349755</v>
      </c>
    </row>
    <row r="197" spans="1:94" ht="32.25" outlineLevel="1" thickBot="1" x14ac:dyDescent="0.3">
      <c r="A197" s="174">
        <f>A196</f>
        <v>2041</v>
      </c>
      <c r="B197" s="197" t="str">
        <f t="shared" si="55"/>
        <v>SAC klientiem paredzētā valsts veselības budžeta daļa - 1.59 % no visām SAC gultu dienām.</v>
      </c>
      <c r="C197" s="198" t="str">
        <f t="shared" si="55"/>
        <v>No VM stacionārās palīdzības budžeta</v>
      </c>
      <c r="D197" s="199" t="str">
        <f t="shared" si="50"/>
        <v>Ilgtermiņa veselības aprūpes komponente</v>
      </c>
      <c r="E197" s="462">
        <f>VLOOKUP($A197,$DA:$EN,14,0)</f>
        <v>1.0147658352063349</v>
      </c>
      <c r="F197" s="200">
        <f>VLOOKUP($A197,$DA:$EN,37,0)</f>
        <v>1028.72935101231</v>
      </c>
      <c r="G197" s="201">
        <f>G196/5</f>
        <v>1979.3200000000002</v>
      </c>
      <c r="H197" s="202">
        <v>0</v>
      </c>
      <c r="I197" s="492">
        <f>E197*F197*G197*365*H197</f>
        <v>0</v>
      </c>
      <c r="J197" s="462">
        <f>VLOOKUP($A197,$DA:$EN,15,0)</f>
        <v>1.0221315918730014</v>
      </c>
      <c r="K197" s="200">
        <f>VLOOKUP($A197,$DA:$EN,37,0)</f>
        <v>1028.72935101231</v>
      </c>
      <c r="L197" s="201">
        <f>L196/5</f>
        <v>1979.3200000000002</v>
      </c>
      <c r="M197" s="202">
        <v>0</v>
      </c>
      <c r="N197" s="492">
        <f>J197*K197*L197*365*M197</f>
        <v>0</v>
      </c>
      <c r="O197" s="462">
        <f>VLOOKUP($A197,$DA:$EN,16,0)</f>
        <v>1.0294973485396681</v>
      </c>
      <c r="P197" s="200">
        <f>VLOOKUP($A197,$DA:$EN,37,0)</f>
        <v>1028.72935101231</v>
      </c>
      <c r="Q197" s="201">
        <f>Q196/5</f>
        <v>1979.3200000000002</v>
      </c>
      <c r="R197" s="202">
        <v>0</v>
      </c>
      <c r="S197" s="492">
        <f>O197*P197*Q197*365*R197</f>
        <v>0</v>
      </c>
      <c r="T197" s="462">
        <f>VLOOKUP($A197,$DA:$EN,14,0)</f>
        <v>1.0147658352063349</v>
      </c>
      <c r="U197" s="200">
        <f>VLOOKUP($A197,$DA:$EN,37,0)</f>
        <v>1028.72935101231</v>
      </c>
      <c r="V197" s="201">
        <f>V196/5</f>
        <v>1979.3200000000002</v>
      </c>
      <c r="W197" s="202">
        <v>0</v>
      </c>
      <c r="X197" s="492">
        <f>T197*U197*V197*365*W197</f>
        <v>0</v>
      </c>
      <c r="Y197" s="462">
        <f>VLOOKUP($A197,$DA:$EN,15,0)</f>
        <v>1.0221315918730014</v>
      </c>
      <c r="Z197" s="200">
        <f>VLOOKUP($A197,$DA:$EN,37,0)</f>
        <v>1028.72935101231</v>
      </c>
      <c r="AA197" s="201">
        <f>AA196/5</f>
        <v>1979.3200000000002</v>
      </c>
      <c r="AB197" s="202">
        <v>0</v>
      </c>
      <c r="AC197" s="492">
        <f>Y197*Z197*AA197*365*AB197</f>
        <v>0</v>
      </c>
      <c r="AD197" s="462">
        <f>VLOOKUP($A197,$DA:$EN,16,0)</f>
        <v>1.0294973485396681</v>
      </c>
      <c r="AE197" s="200">
        <f>VLOOKUP($A197,$DA:$EN,37,0)</f>
        <v>1028.72935101231</v>
      </c>
      <c r="AF197" s="201">
        <f>AF196/5</f>
        <v>1979.3200000000002</v>
      </c>
      <c r="AG197" s="202">
        <v>0</v>
      </c>
      <c r="AH197" s="492">
        <f>AD197*AE197*AF197*365*AG197</f>
        <v>0</v>
      </c>
      <c r="AI197" s="462">
        <f>VLOOKUP($A197,$DA:$EN,14,0)</f>
        <v>1.0147658352063349</v>
      </c>
      <c r="AJ197" s="200">
        <f>VLOOKUP($A197,$DA:$EN,37,0)</f>
        <v>1028.72935101231</v>
      </c>
      <c r="AK197" s="201">
        <f>AK196/5</f>
        <v>1979.3200000000002</v>
      </c>
      <c r="AL197" s="202">
        <v>0</v>
      </c>
      <c r="AM197" s="492">
        <f>AI197*AJ197*AK197*365*AL197</f>
        <v>0</v>
      </c>
      <c r="AN197" s="507">
        <f>VLOOKUP($A197,$DA:$EN,15,0)</f>
        <v>1.0221315918730014</v>
      </c>
      <c r="AO197" s="200">
        <f>VLOOKUP($A197,$DA:$EN,37,0)</f>
        <v>1028.72935101231</v>
      </c>
      <c r="AP197" s="201">
        <f>AP196/5</f>
        <v>1979.3200000000002</v>
      </c>
      <c r="AQ197" s="202">
        <v>0</v>
      </c>
      <c r="AR197" s="492">
        <f>AN197*AO197*AP197*365*AQ197</f>
        <v>0</v>
      </c>
      <c r="AS197" s="462">
        <f>VLOOKUP($A197,$DA:$EN,16,0)</f>
        <v>1.0294973485396681</v>
      </c>
      <c r="AT197" s="200">
        <f>VLOOKUP($A197,$DA:$EN,37,0)</f>
        <v>1028.72935101231</v>
      </c>
      <c r="AU197" s="201">
        <f>AU196/5</f>
        <v>1979.3200000000002</v>
      </c>
      <c r="AV197" s="202">
        <v>0</v>
      </c>
      <c r="AW197" s="492">
        <f>AS197*AT197*AU197*365*AV197</f>
        <v>0</v>
      </c>
      <c r="AX197" s="462">
        <f>VLOOKUP($A197,$DA:$EN,14,0)</f>
        <v>1.0147658352063349</v>
      </c>
      <c r="AY197" s="200">
        <f>VLOOKUP($A197,$DA:$EN,37,0)</f>
        <v>1028.72935101231</v>
      </c>
      <c r="AZ197" s="201">
        <f>AZ196/5</f>
        <v>1979.3200000000002</v>
      </c>
      <c r="BA197" s="202">
        <v>0</v>
      </c>
      <c r="BB197" s="492">
        <f>AX197*AY197*AZ197*365*BA197</f>
        <v>0</v>
      </c>
      <c r="BC197" s="494">
        <f>VLOOKUP($A197,$DA:$EN,15,0)</f>
        <v>1.0221315918730014</v>
      </c>
      <c r="BD197" s="200">
        <f>VLOOKUP($A197,$DA:$EN,37,0)</f>
        <v>1028.72935101231</v>
      </c>
      <c r="BE197" s="201">
        <f>BE196/5</f>
        <v>1979.3200000000002</v>
      </c>
      <c r="BF197" s="202">
        <v>0</v>
      </c>
      <c r="BG197" s="492">
        <f>BC197*BD197*BE197*365*BF197</f>
        <v>0</v>
      </c>
      <c r="BH197" s="462">
        <f>VLOOKUP($A197,$DA:$EN,16,0)</f>
        <v>1.0294973485396681</v>
      </c>
      <c r="BI197" s="200">
        <f>VLOOKUP($A197,$DA:$EN,37,0)</f>
        <v>1028.72935101231</v>
      </c>
      <c r="BJ197" s="201">
        <f>BJ196/5</f>
        <v>1979.3200000000002</v>
      </c>
      <c r="BK197" s="202">
        <v>0</v>
      </c>
      <c r="BL197" s="492">
        <f>BH197*BI197*BJ197*365*BK197</f>
        <v>0</v>
      </c>
      <c r="BM197" s="462">
        <f>VLOOKUP($A197,$DA:$EN,14,0)</f>
        <v>1.0147658352063349</v>
      </c>
      <c r="BN197" s="200">
        <f>VLOOKUP($A197,$DA:$EN,37,0)</f>
        <v>1028.72935101231</v>
      </c>
      <c r="BO197" s="201">
        <f>BO196/5</f>
        <v>1979.3200000000002</v>
      </c>
      <c r="BP197" s="202">
        <v>0</v>
      </c>
      <c r="BQ197" s="492">
        <f>BM197*BN197*BO197*365*BP197</f>
        <v>0</v>
      </c>
      <c r="BR197" s="462">
        <f>VLOOKUP($A197,$DA:$EN,15,0)</f>
        <v>1.0221315918730014</v>
      </c>
      <c r="BS197" s="200">
        <f>VLOOKUP($A197,$DA:$EN,37,0)</f>
        <v>1028.72935101231</v>
      </c>
      <c r="BT197" s="201">
        <f>BT196/5</f>
        <v>1979.3200000000002</v>
      </c>
      <c r="BU197" s="202">
        <v>0</v>
      </c>
      <c r="BV197" s="492">
        <f>BR197*BS197*BT197*365*BU197</f>
        <v>0</v>
      </c>
      <c r="BW197" s="462">
        <f>VLOOKUP($A197,$DA:$EN,16,0)</f>
        <v>1.0294973485396681</v>
      </c>
      <c r="BX197" s="200">
        <f>VLOOKUP($A197,$DA:$EN,37,0)</f>
        <v>1028.72935101231</v>
      </c>
      <c r="BY197" s="201">
        <f>BY196/5</f>
        <v>1979.3200000000002</v>
      </c>
      <c r="BZ197" s="202">
        <v>0</v>
      </c>
      <c r="CA197" s="492">
        <f>BW197*BX197*BY197*365*BZ197</f>
        <v>0</v>
      </c>
      <c r="CB197" s="462">
        <f>VLOOKUP($A197,$DA:$EN,14,0)</f>
        <v>1.0147658352063349</v>
      </c>
      <c r="CC197" s="200">
        <f>VLOOKUP($A197,$DA:$EN,37,0)</f>
        <v>1028.72935101231</v>
      </c>
      <c r="CD197" s="201">
        <f>CD196/2</f>
        <v>4948.3</v>
      </c>
      <c r="CE197" s="204">
        <v>1</v>
      </c>
      <c r="CF197" s="487">
        <f>CB197*CC197*CD197*CE197</f>
        <v>5165626.3624738855</v>
      </c>
      <c r="CG197" s="462">
        <f>VLOOKUP($A197,$DA:$EN,14,0)</f>
        <v>1.0147658352063349</v>
      </c>
      <c r="CH197" s="200">
        <f>VLOOKUP($A197,$DA:$EN,37,0)</f>
        <v>1028.72935101231</v>
      </c>
      <c r="CI197" s="201">
        <f>CI196/2</f>
        <v>4948.3</v>
      </c>
      <c r="CJ197" s="204">
        <v>1</v>
      </c>
      <c r="CK197" s="487">
        <f>CG197*CH197*CI197*CJ197</f>
        <v>5165626.3624738855</v>
      </c>
      <c r="CL197" s="462">
        <f>VLOOKUP($A197,$DA:$EN,14,0)</f>
        <v>1.0147658352063349</v>
      </c>
      <c r="CM197" s="200">
        <f>VLOOKUP($A197,$DA:$EN,37,0)</f>
        <v>1028.72935101231</v>
      </c>
      <c r="CN197" s="201">
        <f>CN196/2</f>
        <v>4948.3</v>
      </c>
      <c r="CO197" s="204">
        <v>1</v>
      </c>
      <c r="CP197" s="487">
        <f>CL197*CM197*CN197*CO197</f>
        <v>5165626.3624738855</v>
      </c>
    </row>
    <row r="198" spans="1:94" outlineLevel="1" x14ac:dyDescent="0.25">
      <c r="A198" s="174">
        <f>A194</f>
        <v>2041</v>
      </c>
      <c r="B198" s="206" t="str">
        <f t="shared" si="55"/>
        <v>Papildus servisu nodrošināšanai</v>
      </c>
      <c r="C198" s="206" t="str">
        <f t="shared" si="55"/>
        <v>Brīvprātīgās iemaksas (apdrošināšana)</v>
      </c>
      <c r="D198" s="207" t="str">
        <f t="shared" si="50"/>
        <v>Personas brīvprātīgā apdrošināšana</v>
      </c>
      <c r="E198" s="463">
        <f>VLOOKUP($A198,$DA:$EN,7,0)</f>
        <v>1.0283958369352593</v>
      </c>
      <c r="F198" s="208">
        <f>VLOOKUP($A194,$DA:$EN,6,0)</f>
        <v>2429</v>
      </c>
      <c r="G198" s="209">
        <f>0.02*(VLOOKUP($A194,$DA:$EN,24,0)+VLOOKUP($A194,$DA:$EN,26,0))</f>
        <v>24927.594000000001</v>
      </c>
      <c r="H198" s="1125">
        <f>H188</f>
        <v>2E-3</v>
      </c>
      <c r="I198" s="210">
        <f>H198*G198*F198*12</f>
        <v>1453179.0198240001</v>
      </c>
      <c r="J198" s="468">
        <f>VLOOKUP($A198,$DA:$EN,10,0)</f>
        <v>1.0425607536019259</v>
      </c>
      <c r="K198" s="208">
        <f>VLOOKUP($A194,$DA:$EN,9,0)</f>
        <v>3122</v>
      </c>
      <c r="L198" s="209">
        <f>0.02*(VLOOKUP($A194,$DA:$EN,24,0)+VLOOKUP($A194,$DA:$EN,26,0))</f>
        <v>24927.594000000001</v>
      </c>
      <c r="M198" s="1125">
        <f>H198</f>
        <v>2E-3</v>
      </c>
      <c r="N198" s="210">
        <f>M198*L198*K198*12</f>
        <v>1867774.7632320002</v>
      </c>
      <c r="O198" s="502">
        <f>VLOOKUP($A198,$DA:$EN,13,0)</f>
        <v>1.0567256702685925</v>
      </c>
      <c r="P198" s="208">
        <f>VLOOKUP($A194,$DA:$EN,12,0)</f>
        <v>4004</v>
      </c>
      <c r="Q198" s="209">
        <f>0.02*(VLOOKUP($A194,$DA:$EN,24,0)+VLOOKUP($A194,$DA:$EN,26,0))</f>
        <v>24927.594000000001</v>
      </c>
      <c r="R198" s="1125">
        <f>M198</f>
        <v>2E-3</v>
      </c>
      <c r="S198" s="211">
        <f>R198*Q198*P198*12</f>
        <v>2395442.073024</v>
      </c>
      <c r="T198" s="463">
        <f>VLOOKUP($A198,$DA:$EN,7,0)</f>
        <v>1.0283958369352593</v>
      </c>
      <c r="U198" s="208">
        <f>VLOOKUP($A194,$DA:$EN,6,0)</f>
        <v>2429</v>
      </c>
      <c r="V198" s="209">
        <f>0.02*(VLOOKUP($A194,$DA:$EN,24,0)+VLOOKUP($A194,$DA:$EN,26,0))</f>
        <v>24927.594000000001</v>
      </c>
      <c r="W198" s="1125">
        <f>R198</f>
        <v>2E-3</v>
      </c>
      <c r="X198" s="211">
        <f>W198*V198*U198*12</f>
        <v>1453179.0198240001</v>
      </c>
      <c r="Y198" s="495">
        <f>VLOOKUP($A198,$DA:$EN,10,0)</f>
        <v>1.0425607536019259</v>
      </c>
      <c r="Z198" s="208">
        <f>VLOOKUP($A194,$DA:$EN,9,0)</f>
        <v>3122</v>
      </c>
      <c r="AA198" s="209">
        <f>0.02*(VLOOKUP($A194,$DA:$EN,24,0)+VLOOKUP($A194,$DA:$EN,26,0))</f>
        <v>24927.594000000001</v>
      </c>
      <c r="AB198" s="1125">
        <f>W198</f>
        <v>2E-3</v>
      </c>
      <c r="AC198" s="210">
        <f>AB198*AA198*Z198*12</f>
        <v>1867774.7632320002</v>
      </c>
      <c r="AD198" s="502">
        <f>VLOOKUP($A198,$DA:$EN,13,0)</f>
        <v>1.0567256702685925</v>
      </c>
      <c r="AE198" s="208">
        <f>VLOOKUP($A194,$DA:$EN,12,0)</f>
        <v>4004</v>
      </c>
      <c r="AF198" s="209">
        <f>0.02*(VLOOKUP($A194,$DA:$EN,24,0)+VLOOKUP($A194,$DA:$EN,26,0))</f>
        <v>24927.594000000001</v>
      </c>
      <c r="AG198" s="1125">
        <f>AB198</f>
        <v>2E-3</v>
      </c>
      <c r="AH198" s="211">
        <f>AG198*AF198*AE198*12</f>
        <v>2395442.073024</v>
      </c>
      <c r="AI198" s="463">
        <f>VLOOKUP($A198,$DA:$EN,7,0)</f>
        <v>1.0283958369352593</v>
      </c>
      <c r="AJ198" s="208">
        <f>VLOOKUP($A194,$DA:$EN,6,0)</f>
        <v>2429</v>
      </c>
      <c r="AK198" s="209">
        <f>0.02*(VLOOKUP($A194,$DA:$EN,24,0)+VLOOKUP($A194,$DA:$EN,26,0))</f>
        <v>24927.594000000001</v>
      </c>
      <c r="AL198" s="1125">
        <f>AG198</f>
        <v>2E-3</v>
      </c>
      <c r="AM198" s="211">
        <f>AL198*AK198*AJ198*12</f>
        <v>1453179.0198240001</v>
      </c>
      <c r="AN198" s="495">
        <f>VLOOKUP($A198,$DA:$EN,10,0)</f>
        <v>1.0425607536019259</v>
      </c>
      <c r="AO198" s="208">
        <f>VLOOKUP($A194,$DA:$EN,9,0)</f>
        <v>3122</v>
      </c>
      <c r="AP198" s="209">
        <f>0.02*(VLOOKUP($A194,$DA:$EN,24,0)+VLOOKUP($A194,$DA:$EN,26,0))</f>
        <v>24927.594000000001</v>
      </c>
      <c r="AQ198" s="1125">
        <f>AL198</f>
        <v>2E-3</v>
      </c>
      <c r="AR198" s="210">
        <f>AQ198*AP198*AO198*12</f>
        <v>1867774.7632320002</v>
      </c>
      <c r="AS198" s="502">
        <f>VLOOKUP($A198,$DA:$EN,13,0)</f>
        <v>1.0567256702685925</v>
      </c>
      <c r="AT198" s="208">
        <f>VLOOKUP($A194,$DA:$EN,12,0)</f>
        <v>4004</v>
      </c>
      <c r="AU198" s="209">
        <f>0.02*(VLOOKUP($A194,$DA:$EN,24,0)+VLOOKUP($A194,$DA:$EN,26,0))</f>
        <v>24927.594000000001</v>
      </c>
      <c r="AV198" s="1125">
        <f>AQ198</f>
        <v>2E-3</v>
      </c>
      <c r="AW198" s="211">
        <f>AV198*AU198*AT198*12</f>
        <v>2395442.073024</v>
      </c>
      <c r="AX198" s="463">
        <f>VLOOKUP($A198,$DA:$EN,7,0)</f>
        <v>1.0283958369352593</v>
      </c>
      <c r="AY198" s="208">
        <f>VLOOKUP($A194,$DA:$EN,6,0)</f>
        <v>2429</v>
      </c>
      <c r="AZ198" s="209">
        <f>0.02*(VLOOKUP($A194,$DA:$EN,24,0)+VLOOKUP($A194,$DA:$EN,26,0))</f>
        <v>24927.594000000001</v>
      </c>
      <c r="BA198" s="1125">
        <f>AV198</f>
        <v>2E-3</v>
      </c>
      <c r="BB198" s="210">
        <f>BA198*AZ198*AY198*12</f>
        <v>1453179.0198240001</v>
      </c>
      <c r="BC198" s="502">
        <f>VLOOKUP($A198,$DA:$EN,10,0)</f>
        <v>1.0425607536019259</v>
      </c>
      <c r="BD198" s="208">
        <f>VLOOKUP($A194,$DA:$EN,9,0)</f>
        <v>3122</v>
      </c>
      <c r="BE198" s="209">
        <f>0.02*(VLOOKUP($A194,$DA:$EN,24,0)+VLOOKUP($A194,$DA:$EN,26,0))</f>
        <v>24927.594000000001</v>
      </c>
      <c r="BF198" s="1125">
        <f>BA198</f>
        <v>2E-3</v>
      </c>
      <c r="BG198" s="210">
        <f>BF198*BE198*BD198*12</f>
        <v>1867774.7632320002</v>
      </c>
      <c r="BH198" s="502">
        <f>VLOOKUP($A198,$DA:$EN,13,0)</f>
        <v>1.0567256702685925</v>
      </c>
      <c r="BI198" s="208">
        <f>VLOOKUP($A194,$DA:$EN,12,0)</f>
        <v>4004</v>
      </c>
      <c r="BJ198" s="209">
        <f>0.02*(VLOOKUP($A194,$DA:$EN,24,0)+VLOOKUP($A194,$DA:$EN,26,0))</f>
        <v>24927.594000000001</v>
      </c>
      <c r="BK198" s="1125">
        <f>BF198</f>
        <v>2E-3</v>
      </c>
      <c r="BL198" s="211">
        <f>BK198*BJ198*BI198*12</f>
        <v>2395442.073024</v>
      </c>
      <c r="BM198" s="463">
        <f>VLOOKUP($A198,$DA:$EN,7,0)</f>
        <v>1.0283958369352593</v>
      </c>
      <c r="BN198" s="208">
        <f>VLOOKUP($A194,$DA:$EN,6,0)</f>
        <v>2429</v>
      </c>
      <c r="BO198" s="209">
        <f>0.02*(VLOOKUP($A194,$DA:$EN,24,0)+VLOOKUP($A194,$DA:$EN,26,0))</f>
        <v>24927.594000000001</v>
      </c>
      <c r="BP198" s="1125">
        <f>BK198</f>
        <v>2E-3</v>
      </c>
      <c r="BQ198" s="210">
        <f>BP198*BO198*BN198*12</f>
        <v>1453179.0198240001</v>
      </c>
      <c r="BR198" s="502">
        <f>VLOOKUP($A198,$DA:$EN,10,0)</f>
        <v>1.0425607536019259</v>
      </c>
      <c r="BS198" s="208">
        <f>VLOOKUP($A194,$DA:$EN,9,0)</f>
        <v>3122</v>
      </c>
      <c r="BT198" s="209">
        <f>0.02*(VLOOKUP($A194,$DA:$EN,24,0)+VLOOKUP($A194,$DA:$EN,26,0))</f>
        <v>24927.594000000001</v>
      </c>
      <c r="BU198" s="1125">
        <f>BP198</f>
        <v>2E-3</v>
      </c>
      <c r="BV198" s="210">
        <f>BU198*BT198*BS198*12</f>
        <v>1867774.7632320002</v>
      </c>
      <c r="BW198" s="502">
        <f>VLOOKUP($A198,$DA:$EN,13,0)</f>
        <v>1.0567256702685925</v>
      </c>
      <c r="BX198" s="208">
        <f>VLOOKUP($A194,$DA:$EN,12,0)</f>
        <v>4004</v>
      </c>
      <c r="BY198" s="209">
        <f>0.02*(VLOOKUP($A194,$DA:$EN,24,0)+VLOOKUP($A194,$DA:$EN,26,0))</f>
        <v>24927.594000000001</v>
      </c>
      <c r="BZ198" s="1125">
        <f>BU198</f>
        <v>2E-3</v>
      </c>
      <c r="CA198" s="211">
        <f>BZ198*BY198*BX198*12</f>
        <v>2395442.073024</v>
      </c>
      <c r="CB198" s="463">
        <f>VLOOKUP($A198,$DA:$EN,7,0)</f>
        <v>1.0283958369352593</v>
      </c>
      <c r="CC198" s="208">
        <f>VLOOKUP($A194,$DA:$EN,6,0)</f>
        <v>2429</v>
      </c>
      <c r="CD198" s="209">
        <f>0.02*(VLOOKUP($A194,$DA:$EN,24,0)+VLOOKUP($A194,$DA:$EN,26,0))</f>
        <v>24927.594000000001</v>
      </c>
      <c r="CE198" s="1125">
        <f>BZ198</f>
        <v>2E-3</v>
      </c>
      <c r="CF198" s="211">
        <f>CE198*CD198*CC198*12</f>
        <v>1453179.0198240001</v>
      </c>
      <c r="CG198" s="495">
        <f>VLOOKUP($A198,$DA:$EN,10,0)</f>
        <v>1.0425607536019259</v>
      </c>
      <c r="CH198" s="208">
        <f>VLOOKUP($A194,$DA:$EN,9,0)</f>
        <v>3122</v>
      </c>
      <c r="CI198" s="209">
        <f>0.02*(VLOOKUP($A194,$DA:$EN,24,0)+VLOOKUP($A194,$DA:$EN,26,0))</f>
        <v>24927.594000000001</v>
      </c>
      <c r="CJ198" s="1125">
        <f>CE198</f>
        <v>2E-3</v>
      </c>
      <c r="CK198" s="210">
        <f>CJ198*CI198*CH198*12</f>
        <v>1867774.7632320002</v>
      </c>
      <c r="CL198" s="502">
        <f>VLOOKUP($A198,$DA:$EN,13,0)</f>
        <v>1.0567256702685925</v>
      </c>
      <c r="CM198" s="208">
        <f>VLOOKUP($A194,$DA:$EN,12,0)</f>
        <v>4004</v>
      </c>
      <c r="CN198" s="209">
        <f>0.02*(VLOOKUP($A194,$DA:$EN,24,0)+VLOOKUP($A194,$DA:$EN,26,0))</f>
        <v>24927.594000000001</v>
      </c>
      <c r="CO198" s="1125">
        <f>CJ198</f>
        <v>2E-3</v>
      </c>
      <c r="CP198" s="211">
        <f>CO198*CN198*CM198*12</f>
        <v>2395442.073024</v>
      </c>
    </row>
    <row r="199" spans="1:94" ht="16.5" outlineLevel="1" thickBot="1" x14ac:dyDescent="0.3">
      <c r="A199" s="174">
        <f>A198</f>
        <v>2041</v>
      </c>
      <c r="B199" s="206" t="str">
        <f t="shared" si="55"/>
        <v>Pakalpojumu nodrošināšanai potenciālas vajadzības gadījumā</v>
      </c>
      <c r="C199" s="206" t="str">
        <f t="shared" si="55"/>
        <v>Tuvinieka ( ģimenes locekļu apdrošināšanas programma) - iespējams ilgtermiņa apdrošināšana ar uzkrājumu (izgudrots produkts)</v>
      </c>
      <c r="D199" s="207" t="str">
        <f t="shared" si="50"/>
        <v>Personas tuvinieka brīvprātīgā apdrošināšana</v>
      </c>
      <c r="E199" s="476">
        <f>VLOOKUP($A199,$DA:$EN,7,0)</f>
        <v>1.0283958369352593</v>
      </c>
      <c r="F199" s="477">
        <f>VLOOKUP($A194,$DA:$EN,5,0)</f>
        <v>3070</v>
      </c>
      <c r="G199" s="478">
        <f>G198/2</f>
        <v>12463.797</v>
      </c>
      <c r="H199" s="471">
        <f>H189</f>
        <v>2E-3</v>
      </c>
      <c r="I199" s="479">
        <f>H199*G199*F199*12</f>
        <v>918332.56296000013</v>
      </c>
      <c r="J199" s="497">
        <f>VLOOKUP($A199,$DA:$EN,10,0)</f>
        <v>1.0425607536019259</v>
      </c>
      <c r="K199" s="469">
        <f>VLOOKUP($A194,$DA:$EN,8,0)</f>
        <v>3950</v>
      </c>
      <c r="L199" s="470">
        <f>L198/2</f>
        <v>12463.797</v>
      </c>
      <c r="M199" s="471">
        <f>H199</f>
        <v>2E-3</v>
      </c>
      <c r="N199" s="479">
        <f>M199*L199*K199*12</f>
        <v>1181567.9556000002</v>
      </c>
      <c r="O199" s="503">
        <f>VLOOKUP($A199,$DA:$EN,13,0)</f>
        <v>1.0567256702685925</v>
      </c>
      <c r="P199" s="469">
        <f>VLOOKUP($A194,$DA:$EN,11,0)</f>
        <v>5061</v>
      </c>
      <c r="Q199" s="470">
        <f>Q198/2</f>
        <v>12463.797</v>
      </c>
      <c r="R199" s="471">
        <f>M199</f>
        <v>2E-3</v>
      </c>
      <c r="S199" s="472">
        <f>R199*Q199*P199*12</f>
        <v>1513902.6388080004</v>
      </c>
      <c r="T199" s="504">
        <f>VLOOKUP($A199,$DA:$EN,7,0)</f>
        <v>1.0283958369352593</v>
      </c>
      <c r="U199" s="469">
        <f>VLOOKUP($A194,$DA:$EN,5,0)</f>
        <v>3070</v>
      </c>
      <c r="V199" s="470">
        <f>V198/2</f>
        <v>12463.797</v>
      </c>
      <c r="W199" s="471">
        <f>R199</f>
        <v>2E-3</v>
      </c>
      <c r="X199" s="472">
        <f>W199*V199*U199*12</f>
        <v>918332.56296000013</v>
      </c>
      <c r="Y199" s="505">
        <f>VLOOKUP($A199,$DA:$EN,10,0)</f>
        <v>1.0425607536019259</v>
      </c>
      <c r="Z199" s="469">
        <f>VLOOKUP($A194,$DA:$EN,8,0)</f>
        <v>3950</v>
      </c>
      <c r="AA199" s="470">
        <f>AA198/2</f>
        <v>12463.797</v>
      </c>
      <c r="AB199" s="471">
        <f>W199</f>
        <v>2E-3</v>
      </c>
      <c r="AC199" s="479">
        <f>AB199*AA199*Z199*12</f>
        <v>1181567.9556000002</v>
      </c>
      <c r="AD199" s="503">
        <f>VLOOKUP($A199,$DA:$EN,13,0)</f>
        <v>1.0567256702685925</v>
      </c>
      <c r="AE199" s="469">
        <f>VLOOKUP($A194,$DA:$EN,11,0)</f>
        <v>5061</v>
      </c>
      <c r="AF199" s="470">
        <f>AF198/2</f>
        <v>12463.797</v>
      </c>
      <c r="AG199" s="471">
        <f>AB199</f>
        <v>2E-3</v>
      </c>
      <c r="AH199" s="472">
        <f>AG199*AF199*AE199*12</f>
        <v>1513902.6388080004</v>
      </c>
      <c r="AI199" s="504">
        <f>VLOOKUP($A199,$DA:$EN,7,0)</f>
        <v>1.0283958369352593</v>
      </c>
      <c r="AJ199" s="469">
        <f>VLOOKUP($A194,$DA:$EN,5,0)</f>
        <v>3070</v>
      </c>
      <c r="AK199" s="470">
        <f>AK198/2</f>
        <v>12463.797</v>
      </c>
      <c r="AL199" s="471">
        <f>AG199</f>
        <v>2E-3</v>
      </c>
      <c r="AM199" s="472">
        <f>AL199*AK199*AJ199*12</f>
        <v>918332.56296000013</v>
      </c>
      <c r="AN199" s="495">
        <f>VLOOKUP($A199,$DA:$EN,10,0)</f>
        <v>1.0425607536019259</v>
      </c>
      <c r="AO199" s="208">
        <f>VLOOKUP($A194,$DA:$EN,8,0)</f>
        <v>3950</v>
      </c>
      <c r="AP199" s="209">
        <f>AP198/2</f>
        <v>12463.797</v>
      </c>
      <c r="AQ199" s="471">
        <f>AL199</f>
        <v>2E-3</v>
      </c>
      <c r="AR199" s="479">
        <f>AQ199*AP199*AO199*12</f>
        <v>1181567.9556000002</v>
      </c>
      <c r="AS199" s="503">
        <f>VLOOKUP($A199,$DA:$EN,13,0)</f>
        <v>1.0567256702685925</v>
      </c>
      <c r="AT199" s="469">
        <f>VLOOKUP($A194,$DA:$EN,11,0)</f>
        <v>5061</v>
      </c>
      <c r="AU199" s="470">
        <f>AU198/2</f>
        <v>12463.797</v>
      </c>
      <c r="AV199" s="471">
        <f>AQ199</f>
        <v>2E-3</v>
      </c>
      <c r="AW199" s="472">
        <f>AV199*AU199*AT199*12</f>
        <v>1513902.6388080004</v>
      </c>
      <c r="AX199" s="463">
        <f>VLOOKUP($A199,$DA:$EN,7,0)</f>
        <v>1.0283958369352593</v>
      </c>
      <c r="AY199" s="208">
        <f>VLOOKUP($A194,$DA:$EN,5,0)</f>
        <v>3070</v>
      </c>
      <c r="AZ199" s="209">
        <f>AZ198/2</f>
        <v>12463.797</v>
      </c>
      <c r="BA199" s="471">
        <f>AV199</f>
        <v>2E-3</v>
      </c>
      <c r="BB199" s="479">
        <f>BA199*AZ199*AY199*12</f>
        <v>918332.56296000013</v>
      </c>
      <c r="BC199" s="502">
        <f>VLOOKUP($A199,$DA:$EN,10,0)</f>
        <v>1.0425607536019259</v>
      </c>
      <c r="BD199" s="208">
        <f>VLOOKUP($A194,$DA:$EN,8,0)</f>
        <v>3950</v>
      </c>
      <c r="BE199" s="209">
        <f>BE198/2</f>
        <v>12463.797</v>
      </c>
      <c r="BF199" s="471">
        <f>BA199</f>
        <v>2E-3</v>
      </c>
      <c r="BG199" s="479">
        <f>BF199*BE199*BD199*12</f>
        <v>1181567.9556000002</v>
      </c>
      <c r="BH199" s="503">
        <f>VLOOKUP($A199,$DA:$EN,13,0)</f>
        <v>1.0567256702685925</v>
      </c>
      <c r="BI199" s="469">
        <f>VLOOKUP($A194,$DA:$EN,11,0)</f>
        <v>5061</v>
      </c>
      <c r="BJ199" s="470">
        <f>BJ198/2</f>
        <v>12463.797</v>
      </c>
      <c r="BK199" s="471">
        <f>BF199</f>
        <v>2E-3</v>
      </c>
      <c r="BL199" s="472">
        <f>BK199*BJ199*BI199*12</f>
        <v>1513902.6388080004</v>
      </c>
      <c r="BM199" s="504">
        <f>VLOOKUP($A199,$DA:$EN,7,0)</f>
        <v>1.0283958369352593</v>
      </c>
      <c r="BN199" s="469">
        <f>VLOOKUP($A194,$DA:$EN,5,0)</f>
        <v>3070</v>
      </c>
      <c r="BO199" s="470">
        <f>BO198/2</f>
        <v>12463.797</v>
      </c>
      <c r="BP199" s="471">
        <f>BK199</f>
        <v>2E-3</v>
      </c>
      <c r="BQ199" s="479">
        <f>BP199*BO199*BN199*12</f>
        <v>918332.56296000013</v>
      </c>
      <c r="BR199" s="503">
        <f>VLOOKUP($A199,$DA:$EN,10,0)</f>
        <v>1.0425607536019259</v>
      </c>
      <c r="BS199" s="469">
        <f>VLOOKUP($A194,$DA:$EN,8,0)</f>
        <v>3950</v>
      </c>
      <c r="BT199" s="470">
        <f>BT198/2</f>
        <v>12463.797</v>
      </c>
      <c r="BU199" s="471">
        <f>BP199</f>
        <v>2E-3</v>
      </c>
      <c r="BV199" s="479">
        <f>BU199*BT199*BS199*12</f>
        <v>1181567.9556000002</v>
      </c>
      <c r="BW199" s="503">
        <f>VLOOKUP($A199,$DA:$EN,13,0)</f>
        <v>1.0567256702685925</v>
      </c>
      <c r="BX199" s="469">
        <f>VLOOKUP($A194,$DA:$EN,11,0)</f>
        <v>5061</v>
      </c>
      <c r="BY199" s="470">
        <f>BY198/2</f>
        <v>12463.797</v>
      </c>
      <c r="BZ199" s="471">
        <f>BU199</f>
        <v>2E-3</v>
      </c>
      <c r="CA199" s="472">
        <f>BZ199*BY199*BX199*12</f>
        <v>1513902.6388080004</v>
      </c>
      <c r="CB199" s="504">
        <f>VLOOKUP($A199,$DA:$EN,7,0)</f>
        <v>1.0283958369352593</v>
      </c>
      <c r="CC199" s="469">
        <f>VLOOKUP($A194,$DA:$EN,5,0)</f>
        <v>3070</v>
      </c>
      <c r="CD199" s="470">
        <f>CD198/2</f>
        <v>12463.797</v>
      </c>
      <c r="CE199" s="471">
        <f>BZ199</f>
        <v>2E-3</v>
      </c>
      <c r="CF199" s="472">
        <f>CE199*CD199*CC199*12</f>
        <v>918332.56296000013</v>
      </c>
      <c r="CG199" s="505">
        <f>VLOOKUP($A199,$DA:$EN,10,0)</f>
        <v>1.0425607536019259</v>
      </c>
      <c r="CH199" s="469">
        <f>VLOOKUP($A194,$DA:$EN,8,0)</f>
        <v>3950</v>
      </c>
      <c r="CI199" s="470">
        <f>CI198/2</f>
        <v>12463.797</v>
      </c>
      <c r="CJ199" s="471">
        <f>CE199</f>
        <v>2E-3</v>
      </c>
      <c r="CK199" s="479">
        <f>CJ199*CI199*CH199*12</f>
        <v>1181567.9556000002</v>
      </c>
      <c r="CL199" s="503">
        <f>VLOOKUP($A199,$DA:$EN,13,0)</f>
        <v>1.0567256702685925</v>
      </c>
      <c r="CM199" s="469">
        <f>VLOOKUP($A194,$DA:$EN,11,0)</f>
        <v>5061</v>
      </c>
      <c r="CN199" s="470">
        <f>CN198/2</f>
        <v>12463.797</v>
      </c>
      <c r="CO199" s="471">
        <f>CJ199</f>
        <v>2E-3</v>
      </c>
      <c r="CP199" s="472">
        <f>CO199*CN199*CM199*12</f>
        <v>1513902.6388080004</v>
      </c>
    </row>
    <row r="200" spans="1:94" ht="18.75" x14ac:dyDescent="0.25">
      <c r="A200" s="164">
        <f>A190+1</f>
        <v>2042</v>
      </c>
      <c r="B200" s="165"/>
      <c r="C200" s="166"/>
      <c r="D200" s="166" t="str">
        <f t="shared" si="50"/>
        <v>KOPĒJIE IEŅĒMUMI</v>
      </c>
      <c r="E200" s="473"/>
      <c r="F200" s="166"/>
      <c r="G200" s="474"/>
      <c r="H200" s="475"/>
      <c r="I200" s="490">
        <f>IF($D$5=$EL$8,VLOOKUP($A200,$DA:$EL,38,0),IF($D$5=$EM$8,VLOOKUP($A200,$DA:$EM,39,0),VLOOKUP($A200,$DA:$EN,40,0)))</f>
        <v>787406082.23652911</v>
      </c>
      <c r="J200" s="473"/>
      <c r="K200" s="166"/>
      <c r="L200" s="474"/>
      <c r="M200" s="475"/>
      <c r="N200" s="490">
        <f>IF($D$5=$EL$8,VLOOKUP($A200,$DA:$EL,38,0),IF($D$5=$EM$8,VLOOKUP($A200,$DA:$EM,39,0),VLOOKUP($A200,$DA:$EN,40,0)))</f>
        <v>787406082.23652911</v>
      </c>
      <c r="O200" s="473"/>
      <c r="P200" s="166"/>
      <c r="Q200" s="474"/>
      <c r="R200" s="475"/>
      <c r="S200" s="490">
        <f>IF($D$5=$EL$8,VLOOKUP($A200,$DA:$EL,38,0),IF($D$5=$EM$8,VLOOKUP($A200,$DA:$EM,39,0),VLOOKUP($A200,$DA:$EN,40,0)))</f>
        <v>787406082.23652911</v>
      </c>
      <c r="T200" s="473"/>
      <c r="U200" s="166"/>
      <c r="V200" s="474"/>
      <c r="W200" s="475"/>
      <c r="X200" s="490">
        <f>IF($D$5=$EL$8,VLOOKUP($A200,$DA:$EL,38,0),IF($D$5=$EM$8,VLOOKUP($A200,$DA:$EM,39,0),VLOOKUP($A200,$DA:$EN,40,0)))</f>
        <v>787406082.23652911</v>
      </c>
      <c r="Y200" s="473"/>
      <c r="Z200" s="166"/>
      <c r="AA200" s="474"/>
      <c r="AB200" s="475"/>
      <c r="AC200" s="490">
        <f>IF($D$5=$EL$8,VLOOKUP($A200,$DA:$EL,38,0),IF($D$5=$EM$8,VLOOKUP($A200,$DA:$EM,39,0),VLOOKUP($A200,$DA:$EN,40,0)))</f>
        <v>787406082.23652911</v>
      </c>
      <c r="AD200" s="473"/>
      <c r="AE200" s="166"/>
      <c r="AF200" s="474"/>
      <c r="AG200" s="475"/>
      <c r="AH200" s="490">
        <f>IF($D$5=$EL$8,VLOOKUP($A200,$DA:$EL,38,0),IF($D$5=$EM$8,VLOOKUP($A200,$DA:$EM,39,0),VLOOKUP($A200,$DA:$EN,40,0)))</f>
        <v>787406082.23652911</v>
      </c>
      <c r="AI200" s="473"/>
      <c r="AJ200" s="166"/>
      <c r="AK200" s="474"/>
      <c r="AL200" s="475"/>
      <c r="AM200" s="490">
        <f>IF($D$5=$EL$8,VLOOKUP($A200,$DA:$EL,38,0),IF($D$5=$EM$8,VLOOKUP($A200,$DA:$EM,39,0),VLOOKUP($A200,$DA:$EN,40,0)))</f>
        <v>787406082.23652911</v>
      </c>
      <c r="AN200" s="508"/>
      <c r="AO200" s="168"/>
      <c r="AP200" s="169"/>
      <c r="AQ200" s="170"/>
      <c r="AR200" s="490">
        <f>IF($D$5=$EL$8,VLOOKUP($A200,$DA:$EL,38,0),IF($D$5=$EM$8,VLOOKUP($A200,$DA:$EM,39,0),VLOOKUP($A200,$DA:$EN,40,0)))</f>
        <v>787406082.23652911</v>
      </c>
      <c r="AS200" s="473"/>
      <c r="AT200" s="166"/>
      <c r="AU200" s="474"/>
      <c r="AV200" s="475"/>
      <c r="AW200" s="490">
        <f>IF($D$5=$EL$8,VLOOKUP($A200,$DA:$EL,38,0),IF($D$5=$EM$8,VLOOKUP($A200,$DA:$EM,39,0),VLOOKUP($A200,$DA:$EN,40,0)))</f>
        <v>787406082.23652911</v>
      </c>
      <c r="AX200" s="167"/>
      <c r="AY200" s="168"/>
      <c r="AZ200" s="169"/>
      <c r="BA200" s="170"/>
      <c r="BB200" s="490">
        <f>IF($D$5=$EL$8,VLOOKUP($A200,$DA:$EL,38,0),IF($D$5=$EM$8,VLOOKUP($A200,$DA:$EM,39,0),VLOOKUP($A200,$DA:$EN,40,0)))</f>
        <v>787406082.23652911</v>
      </c>
      <c r="BC200" s="169"/>
      <c r="BD200" s="168"/>
      <c r="BE200" s="169"/>
      <c r="BF200" s="170"/>
      <c r="BG200" s="490">
        <f>IF($D$5=$EL$8,VLOOKUP($A200,$DA:$EL,38,0),IF($D$5=$EM$8,VLOOKUP($A200,$DA:$EM,39,0),VLOOKUP($A200,$DA:$EN,40,0)))</f>
        <v>787406082.23652911</v>
      </c>
      <c r="BH200" s="473"/>
      <c r="BI200" s="166"/>
      <c r="BJ200" s="474"/>
      <c r="BK200" s="475"/>
      <c r="BL200" s="490">
        <f>IF($D$5=$EL$8,VLOOKUP($A200,$DA:$EL,38,0),IF($D$5=$EM$8,VLOOKUP($A200,$DA:$EM,39,0),VLOOKUP($A200,$DA:$EN,40,0)))</f>
        <v>787406082.23652911</v>
      </c>
      <c r="BM200" s="473"/>
      <c r="BN200" s="166"/>
      <c r="BO200" s="474"/>
      <c r="BP200" s="475"/>
      <c r="BQ200" s="490">
        <f>IF($D$5=$EL$8,VLOOKUP($A200,$DA:$EL,38,0),IF($D$5=$EM$8,VLOOKUP($A200,$DA:$EM,39,0),VLOOKUP($A200,$DA:$EN,40,0)))</f>
        <v>787406082.23652911</v>
      </c>
      <c r="BR200" s="473"/>
      <c r="BS200" s="166"/>
      <c r="BT200" s="474"/>
      <c r="BU200" s="475"/>
      <c r="BV200" s="490">
        <f>IF($D$5=$EL$8,VLOOKUP($A200,$DA:$EL,38,0),IF($D$5=$EM$8,VLOOKUP($A200,$DA:$EM,39,0),VLOOKUP($A200,$DA:$EN,40,0)))</f>
        <v>787406082.23652911</v>
      </c>
      <c r="BW200" s="473"/>
      <c r="BX200" s="166"/>
      <c r="BY200" s="474"/>
      <c r="BZ200" s="475"/>
      <c r="CA200" s="490">
        <f>IF($D$5=$EL$8,VLOOKUP($A200,$DA:$EL,38,0),IF($D$5=$EM$8,VLOOKUP($A200,$DA:$EM,39,0),VLOOKUP($A200,$DA:$EN,40,0)))</f>
        <v>787406082.23652911</v>
      </c>
      <c r="CB200" s="473"/>
      <c r="CC200" s="166"/>
      <c r="CD200" s="474"/>
      <c r="CE200" s="475"/>
      <c r="CF200" s="484">
        <f>IF($D$5=$EL$8,VLOOKUP($A200,$DA:$EL,38,0),IF($D$5=$EM$8,VLOOKUP($A200,$DA:$EM,39,0),VLOOKUP($A200,$DA:$EN,40,0)))+CF207</f>
        <v>792641699.00604856</v>
      </c>
      <c r="CG200" s="473"/>
      <c r="CH200" s="166"/>
      <c r="CI200" s="474"/>
      <c r="CJ200" s="475"/>
      <c r="CK200" s="484">
        <f>IF($D$5=$EL$8,VLOOKUP($A200,$DA:$EL,38,0),IF($D$5=$EM$8,VLOOKUP($A200,$DA:$EM,39,0),VLOOKUP($A200,$DA:$EN,40,0)))+CK207</f>
        <v>792641699.00604856</v>
      </c>
      <c r="CL200" s="473"/>
      <c r="CM200" s="166"/>
      <c r="CN200" s="474"/>
      <c r="CO200" s="475"/>
      <c r="CP200" s="484">
        <f>IF($D$5=$EL$8,VLOOKUP($A200,$DA:$EL,38,0),IF($D$5=$EM$8,VLOOKUP($A200,$DA:$EM,39,0),VLOOKUP($A200,$DA:$EN,40,0)))+CP207</f>
        <v>792641699.00604856</v>
      </c>
    </row>
    <row r="201" spans="1:94" outlineLevel="1" x14ac:dyDescent="0.25">
      <c r="A201" s="174">
        <f>A200</f>
        <v>2042</v>
      </c>
      <c r="B201" s="175" t="str">
        <f t="shared" ref="B201:C209" si="56">B191</f>
        <v>Finansējums valsts sociāli neaizsargātām iedzīvotāju kategorijām</v>
      </c>
      <c r="C201" s="175" t="str">
        <f t="shared" si="56"/>
        <v>no VID administrētās Valsts pamatbudžeta daļas</v>
      </c>
      <c r="D201" s="176" t="str">
        <f t="shared" si="50"/>
        <v>Valsts pamatbudžets</v>
      </c>
      <c r="E201" s="461">
        <f>VLOOKUP($A201,$DA:$EN,14,0)</f>
        <v>1.0145740614829899</v>
      </c>
      <c r="F201" s="177">
        <f>F191*E201</f>
        <v>9767179910.3132305</v>
      </c>
      <c r="G201" s="178">
        <v>1</v>
      </c>
      <c r="H201" s="488">
        <f>I201/F201</f>
        <v>4.5074249343520383E-2</v>
      </c>
      <c r="I201" s="491">
        <f>I200-I202-I203-I204-I205-I206-I207</f>
        <v>440248302.66048157</v>
      </c>
      <c r="J201" s="461">
        <f>VLOOKUP($A201,$DA:$EN,15,0)</f>
        <v>1.0219398181496564</v>
      </c>
      <c r="K201" s="177">
        <f>K191*J201</f>
        <v>11240742020.134134</v>
      </c>
      <c r="L201" s="178">
        <v>1</v>
      </c>
      <c r="M201" s="488">
        <f>N201/K201</f>
        <v>3.511815085263377E-2</v>
      </c>
      <c r="N201" s="491">
        <f>N200-N202-N203-N204-N205-N206-N207</f>
        <v>394754073.95860982</v>
      </c>
      <c r="O201" s="461">
        <f>VLOOKUP($A201,$DA:$EN,16,0)</f>
        <v>1.0293055748163231</v>
      </c>
      <c r="P201" s="177">
        <f>P191*O201</f>
        <v>12922364844.943514</v>
      </c>
      <c r="Q201" s="178">
        <v>1</v>
      </c>
      <c r="R201" s="488">
        <f>S201/P201</f>
        <v>2.6017586244891741E-2</v>
      </c>
      <c r="S201" s="491">
        <f>S200-S202-S203-S204-S205-S206-S207</f>
        <v>336208741.84127498</v>
      </c>
      <c r="T201" s="461">
        <f>VLOOKUP($A201,$DA:$EN,14,0)</f>
        <v>1.0145740614829899</v>
      </c>
      <c r="U201" s="177">
        <f>U191*T201</f>
        <v>9767179910.3132305</v>
      </c>
      <c r="V201" s="178">
        <v>1</v>
      </c>
      <c r="W201" s="480">
        <f>X201/U201</f>
        <v>2.5531949618370839E-2</v>
      </c>
      <c r="X201" s="485">
        <f>X191/X190*X200</f>
        <v>249375145.38368121</v>
      </c>
      <c r="Y201" s="461">
        <f>VLOOKUP($A201,$DA:$EN,15,0)</f>
        <v>1.0219398181496564</v>
      </c>
      <c r="Z201" s="177">
        <f>Z191*Y201</f>
        <v>11240742020.134134</v>
      </c>
      <c r="AA201" s="178">
        <v>1</v>
      </c>
      <c r="AB201" s="480">
        <f>AC201/Z201</f>
        <v>2.2184936273513502E-2</v>
      </c>
      <c r="AC201" s="485">
        <f>AC191/AC190*AC200</f>
        <v>249375145.38368121</v>
      </c>
      <c r="AD201" s="461">
        <f>VLOOKUP($A201,$DA:$EN,16,0)</f>
        <v>1.0293055748163231</v>
      </c>
      <c r="AE201" s="177">
        <f>AE191*AD201</f>
        <v>12922364844.943514</v>
      </c>
      <c r="AF201" s="178">
        <v>1</v>
      </c>
      <c r="AG201" s="480">
        <f>AH201/AE201</f>
        <v>1.929794959173135E-2</v>
      </c>
      <c r="AH201" s="485">
        <f>AH191/AH190*AH200</f>
        <v>249375145.38368121</v>
      </c>
      <c r="AI201" s="461">
        <f>VLOOKUP($A201,$DA:$EN,14,0)</f>
        <v>1.0145740614829899</v>
      </c>
      <c r="AJ201" s="177">
        <f>AJ191*AI201</f>
        <v>9767179910.3132305</v>
      </c>
      <c r="AK201" s="178">
        <v>1</v>
      </c>
      <c r="AL201" s="480">
        <f>AM201/AJ201</f>
        <v>0</v>
      </c>
      <c r="AM201" s="485">
        <f>AM191*AI201</f>
        <v>0</v>
      </c>
      <c r="AN201" s="506">
        <f>VLOOKUP($A201,$DA:$EN,15,0)</f>
        <v>1.0219398181496564</v>
      </c>
      <c r="AO201" s="177">
        <f>AO191*AN201</f>
        <v>11240742020.134134</v>
      </c>
      <c r="AP201" s="178">
        <v>1</v>
      </c>
      <c r="AQ201" s="480">
        <f>AR201/AO201</f>
        <v>0</v>
      </c>
      <c r="AR201" s="485">
        <f>AR191*AN201</f>
        <v>0</v>
      </c>
      <c r="AS201" s="461">
        <f>VLOOKUP($A201,$DA:$EN,16,0)</f>
        <v>1.0293055748163231</v>
      </c>
      <c r="AT201" s="177">
        <f>AT191*AS201</f>
        <v>12922364844.943514</v>
      </c>
      <c r="AU201" s="178">
        <v>1</v>
      </c>
      <c r="AV201" s="480">
        <f>AW201/AT201</f>
        <v>0</v>
      </c>
      <c r="AW201" s="485">
        <f>AW191*AS201</f>
        <v>0</v>
      </c>
      <c r="AX201" s="461">
        <f>VLOOKUP($A201,$DA:$EN,14,0)</f>
        <v>1.0145740614829899</v>
      </c>
      <c r="AY201" s="177">
        <f>AY191*AX201</f>
        <v>9767179910.3132305</v>
      </c>
      <c r="AZ201" s="178">
        <v>1</v>
      </c>
      <c r="BA201" s="488">
        <f>BB201/AY201</f>
        <v>4.134455651450885E-2</v>
      </c>
      <c r="BB201" s="491">
        <f>BB200-BB202-BB203-BB204-BB205-BB206-BB207</f>
        <v>403819721.78932083</v>
      </c>
      <c r="BC201" s="493">
        <f>VLOOKUP($A201,$DA:$EN,15,0)</f>
        <v>1.0219398181496564</v>
      </c>
      <c r="BD201" s="177">
        <f>BD191*BC201</f>
        <v>11240742020.134134</v>
      </c>
      <c r="BE201" s="178">
        <v>1</v>
      </c>
      <c r="BF201" s="488">
        <f>BG201/BD201</f>
        <v>3.0835401958291625E-2</v>
      </c>
      <c r="BG201" s="491">
        <f>BG200-BG202-BG203-BG204-BG205-BG206-BG207</f>
        <v>346612798.50029504</v>
      </c>
      <c r="BH201" s="461">
        <f>VLOOKUP($A201,$DA:$EN,16,0)</f>
        <v>1.0293055748163231</v>
      </c>
      <c r="BI201" s="177">
        <f>BI191*BH201</f>
        <v>12922364844.943514</v>
      </c>
      <c r="BJ201" s="178">
        <v>1</v>
      </c>
      <c r="BK201" s="488">
        <f>BL201/BI201</f>
        <v>2.1114395788387776E-2</v>
      </c>
      <c r="BL201" s="491">
        <f>BL200-BL202-BL203-BL204-BL205-BL206-BL207</f>
        <v>272847925.85808557</v>
      </c>
      <c r="BM201" s="461">
        <f>VLOOKUP($A201,$DA:$EN,14,0)</f>
        <v>1.0145740614829899</v>
      </c>
      <c r="BN201" s="177">
        <f>BN191*BM201</f>
        <v>9767179910.3132305</v>
      </c>
      <c r="BO201" s="178">
        <v>1</v>
      </c>
      <c r="BP201" s="488">
        <f>BQ201/BN201</f>
        <v>2.1840227130883922E-2</v>
      </c>
      <c r="BQ201" s="491">
        <f>(BQ200-BQ204-BQ205-BQ206-BQ207)/3</f>
        <v>213317427.66944742</v>
      </c>
      <c r="BR201" s="461">
        <f>VLOOKUP($A201,$DA:$EN,15,0)</f>
        <v>1.0219398181496564</v>
      </c>
      <c r="BS201" s="177">
        <f>BS191*BR201</f>
        <v>11240742020.134134</v>
      </c>
      <c r="BT201" s="178">
        <v>1</v>
      </c>
      <c r="BU201" s="488">
        <f>BV201/BS201</f>
        <v>1.7628078681451578E-2</v>
      </c>
      <c r="BV201" s="491">
        <f>(BV200-BV204-BV205-BV206-BV207)/3</f>
        <v>198152684.76882347</v>
      </c>
      <c r="BW201" s="461">
        <f>VLOOKUP($A201,$DA:$EN,16,0)</f>
        <v>1.0293055748163231</v>
      </c>
      <c r="BX201" s="177">
        <f>BX191*BW201</f>
        <v>12922364844.943514</v>
      </c>
      <c r="BY201" s="178">
        <v>1</v>
      </c>
      <c r="BZ201" s="488">
        <f>CA201/BX201</f>
        <v>1.3823907327066809E-2</v>
      </c>
      <c r="CA201" s="491">
        <f>(CA200-CA204-CA205-CA206-CA207)/3</f>
        <v>178637574.0630452</v>
      </c>
      <c r="CB201" s="461">
        <f>VLOOKUP($A201,$DA:$EN,14,0)</f>
        <v>1.0145740614829899</v>
      </c>
      <c r="CC201" s="177">
        <f>CC191*CB201</f>
        <v>9767179910.3132305</v>
      </c>
      <c r="CD201" s="178">
        <v>1</v>
      </c>
      <c r="CE201" s="480">
        <f>CF201/CC201</f>
        <v>9.9815807105414316E-3</v>
      </c>
      <c r="CF201" s="485">
        <f>CF191*CB201</f>
        <v>97491894.589170337</v>
      </c>
      <c r="CG201" s="461">
        <f>VLOOKUP($A201,$DA:$EN,15,0)</f>
        <v>1.0219398181496564</v>
      </c>
      <c r="CH201" s="177">
        <f>CH191*CG201</f>
        <v>11240742020.134134</v>
      </c>
      <c r="CI201" s="178">
        <v>1</v>
      </c>
      <c r="CJ201" s="480">
        <f>CK201/CH201</f>
        <v>9.9815807105414281E-3</v>
      </c>
      <c r="CK201" s="485">
        <f>CK191*CG201</f>
        <v>112200373.72034335</v>
      </c>
      <c r="CL201" s="461">
        <f>VLOOKUP($A201,$DA:$EN,16,0)</f>
        <v>1.0293055748163231</v>
      </c>
      <c r="CM201" s="177">
        <f>CM191*CL201</f>
        <v>12922364844.943514</v>
      </c>
      <c r="CN201" s="178">
        <v>1</v>
      </c>
      <c r="CO201" s="480">
        <f>CP201/CM201</f>
        <v>9.9815807105414229E-3</v>
      </c>
      <c r="CP201" s="485">
        <f>CP191*CL201</f>
        <v>128985627.67086679</v>
      </c>
    </row>
    <row r="202" spans="1:94" ht="31.5" outlineLevel="1" x14ac:dyDescent="0.25">
      <c r="A202" s="174">
        <f>A201</f>
        <v>2042</v>
      </c>
      <c r="B202" s="175" t="str">
        <f t="shared" si="56"/>
        <v>Iedzīvotāju solidaritātes maksājums ISA sistēmas nodrošināšanai un pašvaldību trūcīgo personu finansējuma kompensēšanai</v>
      </c>
      <c r="C202" s="175" t="str">
        <f t="shared" si="56"/>
        <v>no VID administrētās Pašvaldības budžeta daļa</v>
      </c>
      <c r="D202" s="176" t="str">
        <f t="shared" si="50"/>
        <v>Pašvaldību budžets</v>
      </c>
      <c r="E202" s="461">
        <f>VLOOKUP($A202,$DA:$EN,17,0)</f>
        <v>1.0145740614829899</v>
      </c>
      <c r="F202" s="177">
        <f>F192*E202</f>
        <v>3455859590.8375783</v>
      </c>
      <c r="G202" s="178">
        <v>1</v>
      </c>
      <c r="H202" s="481">
        <f>I202/F202</f>
        <v>5.7787064288528991E-2</v>
      </c>
      <c r="I202" s="485">
        <f>I192/I190*I200</f>
        <v>199703980.34786063</v>
      </c>
      <c r="J202" s="461">
        <f>VLOOKUP($A202,$DA:$EN,18,0)</f>
        <v>1.0219398181496564</v>
      </c>
      <c r="K202" s="177">
        <f>K192*J202</f>
        <v>3977240767.0502005</v>
      </c>
      <c r="L202" s="178">
        <v>1</v>
      </c>
      <c r="M202" s="481">
        <f>N202/K202</f>
        <v>5.0211689974196623E-2</v>
      </c>
      <c r="N202" s="485">
        <f>N192/N190*N200</f>
        <v>199703980.34786063</v>
      </c>
      <c r="O202" s="461">
        <f>VLOOKUP($A202,$DA:$EN,19,0)</f>
        <v>1.0293055748163231</v>
      </c>
      <c r="P202" s="177">
        <f>P192*O202</f>
        <v>4572238752.2058258</v>
      </c>
      <c r="Q202" s="178">
        <v>1</v>
      </c>
      <c r="R202" s="481">
        <f>S202/P202</f>
        <v>4.3677504865973077E-2</v>
      </c>
      <c r="S202" s="485">
        <f>S192/S190*S200</f>
        <v>199703980.34786063</v>
      </c>
      <c r="T202" s="461">
        <f>VLOOKUP($A202,$DA:$EN,17,0)</f>
        <v>1.0145740614829899</v>
      </c>
      <c r="U202" s="177">
        <f>U192*T202</f>
        <v>3455859590.8375783</v>
      </c>
      <c r="V202" s="178">
        <v>1</v>
      </c>
      <c r="W202" s="481">
        <f>X202/U202</f>
        <v>5.7787064288528991E-2</v>
      </c>
      <c r="X202" s="485">
        <f>X192/X190*X200</f>
        <v>199703980.34786063</v>
      </c>
      <c r="Y202" s="461">
        <f>VLOOKUP($A202,$DA:$EN,18,0)</f>
        <v>1.0219398181496564</v>
      </c>
      <c r="Z202" s="177">
        <f>Z192*Y202</f>
        <v>3977240767.0502005</v>
      </c>
      <c r="AA202" s="178">
        <v>1</v>
      </c>
      <c r="AB202" s="481">
        <f>AC202/Z202</f>
        <v>5.0211689974196623E-2</v>
      </c>
      <c r="AC202" s="485">
        <f>AC192/AC190*AC200</f>
        <v>199703980.34786063</v>
      </c>
      <c r="AD202" s="461">
        <f>VLOOKUP($A202,$DA:$EN,19,0)</f>
        <v>1.0293055748163231</v>
      </c>
      <c r="AE202" s="177">
        <f>AE192*AD202</f>
        <v>4572238752.2058258</v>
      </c>
      <c r="AF202" s="178">
        <v>1</v>
      </c>
      <c r="AG202" s="481">
        <f>AH202/AE202</f>
        <v>4.3677504865973077E-2</v>
      </c>
      <c r="AH202" s="485">
        <f>AH192/AH190*AH200</f>
        <v>199703980.34786063</v>
      </c>
      <c r="AI202" s="461">
        <f>VLOOKUP($A202,$DA:$EN,17,0)</f>
        <v>1.0145740614829899</v>
      </c>
      <c r="AJ202" s="177">
        <f>AJ192*AI202</f>
        <v>3455859590.8375783</v>
      </c>
      <c r="AK202" s="178">
        <v>1</v>
      </c>
      <c r="AL202" s="481">
        <v>0</v>
      </c>
      <c r="AM202" s="485">
        <f>AI202*AJ202*AK202*AL202</f>
        <v>0</v>
      </c>
      <c r="AN202" s="506">
        <f>VLOOKUP($A202,$DA:$EN,18,0)</f>
        <v>1.0219398181496564</v>
      </c>
      <c r="AO202" s="177">
        <f>AO192*AN202</f>
        <v>3977240767.0502005</v>
      </c>
      <c r="AP202" s="178">
        <v>1</v>
      </c>
      <c r="AQ202" s="481">
        <v>0</v>
      </c>
      <c r="AR202" s="485">
        <f>AN202*AO202*AP202*AQ202</f>
        <v>0</v>
      </c>
      <c r="AS202" s="461">
        <f>VLOOKUP($A202,$DA:$EN,19,0)</f>
        <v>1.0293055748163231</v>
      </c>
      <c r="AT202" s="177">
        <f>AT192*AS202</f>
        <v>4572238752.2058258</v>
      </c>
      <c r="AU202" s="178">
        <v>1</v>
      </c>
      <c r="AV202" s="481">
        <v>0</v>
      </c>
      <c r="AW202" s="485">
        <f>AS202*AT202*AU202*AV202</f>
        <v>0</v>
      </c>
      <c r="AX202" s="461">
        <f>VLOOKUP($A202,$DA:$EN,17,0)</f>
        <v>1.0145740614829899</v>
      </c>
      <c r="AY202" s="177">
        <f>AY192*AX202</f>
        <v>3455859590.8375783</v>
      </c>
      <c r="AZ202" s="178">
        <v>1</v>
      </c>
      <c r="BA202" s="481">
        <f>BB202/AY202</f>
        <v>5.7787064288528991E-2</v>
      </c>
      <c r="BB202" s="485">
        <f>BB192/BB190*BB200</f>
        <v>199703980.34786063</v>
      </c>
      <c r="BC202" s="493">
        <f>VLOOKUP($A202,$DA:$EN,18,0)</f>
        <v>1.0219398181496564</v>
      </c>
      <c r="BD202" s="177">
        <f>BD192*BC202</f>
        <v>3977240767.0502005</v>
      </c>
      <c r="BE202" s="178">
        <v>1</v>
      </c>
      <c r="BF202" s="481">
        <f>BG202/BD202</f>
        <v>5.0211689974196623E-2</v>
      </c>
      <c r="BG202" s="485">
        <f>BG192/BG190*BG200</f>
        <v>199703980.34786063</v>
      </c>
      <c r="BH202" s="461">
        <f>VLOOKUP($A202,$DA:$EN,19,0)</f>
        <v>1.0293055748163231</v>
      </c>
      <c r="BI202" s="177">
        <f>BI192*BH202</f>
        <v>4572238752.2058258</v>
      </c>
      <c r="BJ202" s="178">
        <v>1</v>
      </c>
      <c r="BK202" s="481">
        <f>BL202/BI202</f>
        <v>4.3677504865973077E-2</v>
      </c>
      <c r="BL202" s="485">
        <f>BL192/BL190*BL200</f>
        <v>199703980.34786063</v>
      </c>
      <c r="BM202" s="461">
        <f>VLOOKUP($A202,$DA:$EN,17,0)</f>
        <v>1.0145740614829899</v>
      </c>
      <c r="BN202" s="177">
        <f>BN192*BM202</f>
        <v>3455859590.8375783</v>
      </c>
      <c r="BO202" s="178">
        <v>1</v>
      </c>
      <c r="BP202" s="488">
        <f>BQ202/BN202</f>
        <v>6.1726300523033351E-2</v>
      </c>
      <c r="BQ202" s="491">
        <f>(BQ200-BQ204-BQ205-BQ206-BQ207)/3</f>
        <v>213317427.66944742</v>
      </c>
      <c r="BR202" s="461">
        <f>VLOOKUP($A202,$DA:$EN,18,0)</f>
        <v>1.0219398181496564</v>
      </c>
      <c r="BS202" s="177">
        <f>BS192*BR202</f>
        <v>3977240767.0502005</v>
      </c>
      <c r="BT202" s="178">
        <v>1</v>
      </c>
      <c r="BU202" s="488">
        <f>BV202/BS202</f>
        <v>4.9821646808620876E-2</v>
      </c>
      <c r="BV202" s="491">
        <f>(BV200-BV204-BV205-BV206-BV207)/3</f>
        <v>198152684.76882347</v>
      </c>
      <c r="BW202" s="461">
        <f>VLOOKUP($A202,$DA:$EN,19,0)</f>
        <v>1.0293055748163231</v>
      </c>
      <c r="BX202" s="177">
        <f>BX192*BW202</f>
        <v>4572238752.2058258</v>
      </c>
      <c r="BY202" s="178">
        <v>1</v>
      </c>
      <c r="BZ202" s="488">
        <f>CA202/BX202</f>
        <v>3.9070045057656599E-2</v>
      </c>
      <c r="CA202" s="491">
        <f>(CA200-CA204-CA205-CA206-CA207)/3</f>
        <v>178637574.0630452</v>
      </c>
      <c r="CB202" s="461">
        <f>VLOOKUP($A202,$DA:$EN,17,0)</f>
        <v>1.0145740614829899</v>
      </c>
      <c r="CC202" s="177">
        <f>CC192*CB202</f>
        <v>3455859590.8375783</v>
      </c>
      <c r="CD202" s="178">
        <v>1</v>
      </c>
      <c r="CE202" s="481">
        <f>CF202/CC202</f>
        <v>2.4003102329355645E-2</v>
      </c>
      <c r="CF202" s="485">
        <f>CF192*CB202</f>
        <v>82951351.394759521</v>
      </c>
      <c r="CG202" s="461">
        <f>VLOOKUP($A202,$DA:$EN,18,0)</f>
        <v>1.0219398181496564</v>
      </c>
      <c r="CH202" s="177">
        <f>CH192*CG202</f>
        <v>3977240767.0502005</v>
      </c>
      <c r="CI202" s="178">
        <v>1</v>
      </c>
      <c r="CJ202" s="481">
        <f>CK202/CH202</f>
        <v>2.4003102329355659E-2</v>
      </c>
      <c r="CK202" s="485">
        <f>CK192*CG202</f>
        <v>95466117.11999096</v>
      </c>
      <c r="CL202" s="461">
        <f>VLOOKUP($A202,$DA:$EN,19,0)</f>
        <v>1.0293055748163231</v>
      </c>
      <c r="CM202" s="177">
        <f>CM192*CL202</f>
        <v>4572238752.2058258</v>
      </c>
      <c r="CN202" s="178">
        <v>1</v>
      </c>
      <c r="CO202" s="481">
        <f>CP202/CM202</f>
        <v>2.4003102329355645E-2</v>
      </c>
      <c r="CP202" s="485">
        <f>CP192*CL202</f>
        <v>109747914.64344181</v>
      </c>
    </row>
    <row r="203" spans="1:94" ht="31.5" outlineLevel="1" x14ac:dyDescent="0.25">
      <c r="A203" s="174">
        <f>A202</f>
        <v>2042</v>
      </c>
      <c r="B203" s="175">
        <f t="shared" si="56"/>
        <v>0</v>
      </c>
      <c r="C203" s="175">
        <f t="shared" si="56"/>
        <v>0</v>
      </c>
      <c r="D203" s="176" t="str">
        <f t="shared" si="50"/>
        <v>Valsts sociālās apdrošināšanas speciālais  budžets</v>
      </c>
      <c r="E203" s="461">
        <f>VLOOKUP($A203,$DA:$EN,20,0)</f>
        <v>1.0163571706510712</v>
      </c>
      <c r="F203" s="177">
        <f>F193*E203</f>
        <v>7168460443.4531374</v>
      </c>
      <c r="G203" s="178">
        <v>1</v>
      </c>
      <c r="H203" s="481">
        <v>0</v>
      </c>
      <c r="I203" s="485">
        <f>E203*F203*G203*H203</f>
        <v>0</v>
      </c>
      <c r="J203" s="461">
        <f>VLOOKUP($A203,$DA:$EN,21,0)</f>
        <v>1.0303612912114097</v>
      </c>
      <c r="K203" s="177">
        <f>K193*J203</f>
        <v>9344542709.2305412</v>
      </c>
      <c r="L203" s="178">
        <v>1</v>
      </c>
      <c r="M203" s="481">
        <v>0</v>
      </c>
      <c r="N203" s="485">
        <f>J203*K203*L203*M203</f>
        <v>0</v>
      </c>
      <c r="O203" s="461">
        <f>VLOOKUP($A203,$DA:$EN,22,0)</f>
        <v>1.0443654117717482</v>
      </c>
      <c r="P203" s="177">
        <f>P193*O203</f>
        <v>12133840372.154583</v>
      </c>
      <c r="Q203" s="178">
        <v>1</v>
      </c>
      <c r="R203" s="481">
        <v>0</v>
      </c>
      <c r="S203" s="485">
        <f>O203*P203*Q203*R203</f>
        <v>0</v>
      </c>
      <c r="T203" s="461">
        <f>VLOOKUP($A203,$DA:$EN,20,0)</f>
        <v>1.0163571706510712</v>
      </c>
      <c r="U203" s="177">
        <f>U193*T203</f>
        <v>7168460443.4531374</v>
      </c>
      <c r="V203" s="178">
        <v>1</v>
      </c>
      <c r="W203" s="481">
        <v>0</v>
      </c>
      <c r="X203" s="485">
        <f>T203*U203*V203*W203</f>
        <v>0</v>
      </c>
      <c r="Y203" s="461">
        <f>VLOOKUP($A203,$DA:$EN,21,0)</f>
        <v>1.0303612912114097</v>
      </c>
      <c r="Z203" s="177">
        <f>Z193*Y203</f>
        <v>9344542709.2305412</v>
      </c>
      <c r="AA203" s="178">
        <v>1</v>
      </c>
      <c r="AB203" s="481">
        <v>0</v>
      </c>
      <c r="AC203" s="485">
        <f>Y203*Z203*AA203*AB203</f>
        <v>0</v>
      </c>
      <c r="AD203" s="461">
        <f>VLOOKUP($A203,$DA:$EN,22,0)</f>
        <v>1.0443654117717482</v>
      </c>
      <c r="AE203" s="177">
        <f>AE193*AD203</f>
        <v>12133840372.154583</v>
      </c>
      <c r="AF203" s="178">
        <v>1</v>
      </c>
      <c r="AG203" s="481">
        <v>0</v>
      </c>
      <c r="AH203" s="485">
        <f>AD203*AE203*AF203*AG203</f>
        <v>0</v>
      </c>
      <c r="AI203" s="461">
        <f>VLOOKUP($A203,$DA:$EN,20,0)</f>
        <v>1.0163571706510712</v>
      </c>
      <c r="AJ203" s="177">
        <f>AJ193*AI203</f>
        <v>7168460443.4531374</v>
      </c>
      <c r="AK203" s="178">
        <v>1</v>
      </c>
      <c r="AL203" s="481">
        <v>0</v>
      </c>
      <c r="AM203" s="485">
        <f>AI203*AJ203*AK203*AL203</f>
        <v>0</v>
      </c>
      <c r="AN203" s="506">
        <f>VLOOKUP($A203,$DA:$EN,21,0)</f>
        <v>1.0303612912114097</v>
      </c>
      <c r="AO203" s="177">
        <f>AO193*AN203</f>
        <v>9344542709.2305412</v>
      </c>
      <c r="AP203" s="178">
        <v>1</v>
      </c>
      <c r="AQ203" s="481">
        <v>0</v>
      </c>
      <c r="AR203" s="485">
        <f>AN203*AO203*AP203*AQ203</f>
        <v>0</v>
      </c>
      <c r="AS203" s="461">
        <f>VLOOKUP($A203,$DA:$EN,22,0)</f>
        <v>1.0443654117717482</v>
      </c>
      <c r="AT203" s="177">
        <f>AT193*AS203</f>
        <v>12133840372.154583</v>
      </c>
      <c r="AU203" s="178">
        <v>1</v>
      </c>
      <c r="AV203" s="481">
        <v>0</v>
      </c>
      <c r="AW203" s="485">
        <f>AS203*AT203*AU203*AV203</f>
        <v>0</v>
      </c>
      <c r="AX203" s="461">
        <f>VLOOKUP($A203,$DA:$EN,20,0)</f>
        <v>1.0163571706510712</v>
      </c>
      <c r="AY203" s="177">
        <f>AY193*AX203</f>
        <v>7168460443.4531374</v>
      </c>
      <c r="AZ203" s="178">
        <v>1</v>
      </c>
      <c r="BA203" s="488">
        <v>5.0000000000000001E-3</v>
      </c>
      <c r="BB203" s="491">
        <f>AX203*AY203*AZ203*BA203</f>
        <v>36428580.871160768</v>
      </c>
      <c r="BC203" s="493">
        <f>VLOOKUP($A203,$DA:$EN,21,0)</f>
        <v>1.0303612912114097</v>
      </c>
      <c r="BD203" s="177">
        <f>BD193*BC203</f>
        <v>9344542709.2305412</v>
      </c>
      <c r="BE203" s="178">
        <v>1</v>
      </c>
      <c r="BF203" s="488">
        <v>5.0000000000000001E-3</v>
      </c>
      <c r="BG203" s="491">
        <f>BC203*BD203*BE203*BF203</f>
        <v>48141275.458314724</v>
      </c>
      <c r="BH203" s="461">
        <f>VLOOKUP($A203,$DA:$EN,22,0)</f>
        <v>1.0443654117717482</v>
      </c>
      <c r="BI203" s="177">
        <f>BI193*BH203</f>
        <v>12133840372.154583</v>
      </c>
      <c r="BJ203" s="178">
        <v>1</v>
      </c>
      <c r="BK203" s="488">
        <v>5.0000000000000001E-3</v>
      </c>
      <c r="BL203" s="491">
        <f>BH203*BI203*BJ203*BK203</f>
        <v>63360815.983189419</v>
      </c>
      <c r="BM203" s="461">
        <f>VLOOKUP($A203,$DA:$EN,20,0)</f>
        <v>1.0163571706510712</v>
      </c>
      <c r="BN203" s="177">
        <f>BN193*BM203</f>
        <v>7168460443.4531374</v>
      </c>
      <c r="BO203" s="178">
        <v>1</v>
      </c>
      <c r="BP203" s="488">
        <f>BQ203/BN203</f>
        <v>2.9757774260199394E-2</v>
      </c>
      <c r="BQ203" s="491">
        <f>BQ200-BQ201-BQ202-BQ204-BQ205-BQ206-BQ207</f>
        <v>213317427.6694473</v>
      </c>
      <c r="BR203" s="461">
        <f>VLOOKUP($A203,$DA:$EN,21,0)</f>
        <v>1.0303612912114097</v>
      </c>
      <c r="BS203" s="177">
        <f>BS193*BR203</f>
        <v>9344542709.2305412</v>
      </c>
      <c r="BT203" s="178">
        <v>1</v>
      </c>
      <c r="BU203" s="488">
        <f>BV203/BS203</f>
        <v>2.1205177282039505E-2</v>
      </c>
      <c r="BV203" s="491">
        <f>BV200-BV201-BV202-BV204-BV205-BV206-BV207</f>
        <v>198152684.76882336</v>
      </c>
      <c r="BW203" s="461">
        <f>VLOOKUP($A203,$DA:$EN,22,0)</f>
        <v>1.0443654117717482</v>
      </c>
      <c r="BX203" s="177">
        <f>BX193*BW203</f>
        <v>12133840372.154583</v>
      </c>
      <c r="BY203" s="178">
        <v>1</v>
      </c>
      <c r="BZ203" s="488">
        <f>CA203/BX203</f>
        <v>1.4722261755889966E-2</v>
      </c>
      <c r="CA203" s="491">
        <f>CA200-CA201-CA202-CA204-CA205-CA206-CA207</f>
        <v>178637574.06304508</v>
      </c>
      <c r="CB203" s="461">
        <f>VLOOKUP($A203,$DA:$EN,20,0)</f>
        <v>1.0163571706510712</v>
      </c>
      <c r="CC203" s="177">
        <f>CC193*CB203</f>
        <v>7168460443.4531374</v>
      </c>
      <c r="CD203" s="178">
        <v>1</v>
      </c>
      <c r="CE203" s="481">
        <v>0</v>
      </c>
      <c r="CF203" s="485">
        <f>CB203*CC203*CD203*CE203</f>
        <v>0</v>
      </c>
      <c r="CG203" s="461">
        <f>VLOOKUP($A203,$DA:$EN,21,0)</f>
        <v>1.0303612912114097</v>
      </c>
      <c r="CH203" s="177">
        <f>CH193*CG203</f>
        <v>9344542709.2305412</v>
      </c>
      <c r="CI203" s="178">
        <v>1</v>
      </c>
      <c r="CJ203" s="481">
        <v>0</v>
      </c>
      <c r="CK203" s="485">
        <f>CG203*CH203*CI203*CJ203</f>
        <v>0</v>
      </c>
      <c r="CL203" s="461">
        <f>VLOOKUP($A203,$DA:$EN,22,0)</f>
        <v>1.0443654117717482</v>
      </c>
      <c r="CM203" s="177">
        <f>CM193*CL203</f>
        <v>12133840372.154583</v>
      </c>
      <c r="CN203" s="178">
        <v>1</v>
      </c>
      <c r="CO203" s="481">
        <v>0</v>
      </c>
      <c r="CP203" s="485">
        <f>CL203*CM203*CN203*CO203</f>
        <v>0</v>
      </c>
    </row>
    <row r="204" spans="1:94" outlineLevel="1" x14ac:dyDescent="0.25">
      <c r="A204" s="174">
        <f>A203</f>
        <v>2042</v>
      </c>
      <c r="B204" s="175" t="str">
        <f t="shared" si="56"/>
        <v>Versija, lai "iedarbinātu"  potenciālo obligāto apdrošināšanu</v>
      </c>
      <c r="C204" s="175" t="str">
        <f t="shared" si="56"/>
        <v>Obligātās iemaksa (ieturējums no darba algas)</v>
      </c>
      <c r="D204" s="176" t="str">
        <f t="shared" si="50"/>
        <v>ISA obligātā apdrošināšana</v>
      </c>
      <c r="E204" s="461">
        <f>VLOOKUP($A204,$DA:$EN,7,0)</f>
        <v>1.028027041313442</v>
      </c>
      <c r="F204" s="188">
        <f>VLOOKUP($A204,$DA:$EN,6,0)</f>
        <v>2497</v>
      </c>
      <c r="G204" s="189">
        <f>VLOOKUP($A204,$DA:$EN,24,0)</f>
        <v>701181</v>
      </c>
      <c r="H204" s="489">
        <v>0</v>
      </c>
      <c r="I204" s="485">
        <f>H204*G204*F204*12</f>
        <v>0</v>
      </c>
      <c r="J204" s="461">
        <f>VLOOKUP($A204,$DA:$EN,10,0)</f>
        <v>1.0421919579801087</v>
      </c>
      <c r="K204" s="188">
        <f>VLOOKUP($A204,$DA:$EN,9,0)</f>
        <v>3254</v>
      </c>
      <c r="L204" s="189">
        <f>VLOOKUP($A204,$DA:$EN,24,0)</f>
        <v>701181</v>
      </c>
      <c r="M204" s="489">
        <v>0</v>
      </c>
      <c r="N204" s="485">
        <f>M204*L204*K204*12</f>
        <v>0</v>
      </c>
      <c r="O204" s="461">
        <f>VLOOKUP($A204,$DA:$EN,13,0)</f>
        <v>1.0563568746467753</v>
      </c>
      <c r="P204" s="188">
        <f>VLOOKUP($A204,$DA:$EN,12,0)</f>
        <v>4230</v>
      </c>
      <c r="Q204" s="189">
        <f>VLOOKUP($A204,$DA:$EN,24,0)</f>
        <v>701181</v>
      </c>
      <c r="R204" s="489">
        <v>0</v>
      </c>
      <c r="S204" s="485">
        <f>R204*Q204*P204*12</f>
        <v>0</v>
      </c>
      <c r="T204" s="461">
        <f>VLOOKUP($A204,$DA:$EN,7,0)</f>
        <v>1.028027041313442</v>
      </c>
      <c r="U204" s="188">
        <f>VLOOKUP($A204,$DA:$EN,6,0)</f>
        <v>2497</v>
      </c>
      <c r="V204" s="189">
        <f>VLOOKUP($A204,$DA:$EN,24,0)</f>
        <v>701181</v>
      </c>
      <c r="W204" s="496">
        <f>X204/(V204*U204*12)</f>
        <v>9.0847907674387485E-3</v>
      </c>
      <c r="X204" s="486">
        <f>X200-X201-X202-X203-X205-X206-X207</f>
        <v>190873157.27680033</v>
      </c>
      <c r="Y204" s="461">
        <f>VLOOKUP($A204,$DA:$EN,10,0)</f>
        <v>1.0421919579801087</v>
      </c>
      <c r="Z204" s="188">
        <f>VLOOKUP($A204,$DA:$EN,9,0)</f>
        <v>3254</v>
      </c>
      <c r="AA204" s="189">
        <f>VLOOKUP($A204,$DA:$EN,24,0)</f>
        <v>701181</v>
      </c>
      <c r="AB204" s="496">
        <f>AC204/(AA204*Z204*12)</f>
        <v>5.3097311247335306E-3</v>
      </c>
      <c r="AC204" s="486">
        <f>AC200-AC201-AC202-AC203-AC205-AC206-AC207</f>
        <v>145378928.57492852</v>
      </c>
      <c r="AD204" s="461">
        <f>VLOOKUP($A204,$DA:$EN,13,0)</f>
        <v>1.0563568746467753</v>
      </c>
      <c r="AE204" s="188">
        <f>VLOOKUP($A204,$DA:$EN,12,0)</f>
        <v>4230</v>
      </c>
      <c r="AF204" s="189">
        <f>VLOOKUP($A204,$DA:$EN,24,0)</f>
        <v>701181</v>
      </c>
      <c r="AG204" s="496">
        <f>AH204/(AF204*AE204*12)</f>
        <v>2.439697808365554E-3</v>
      </c>
      <c r="AH204" s="486">
        <f>AH200-AH201-AH202-AH203-AH205-AH206-AH207</f>
        <v>86833596.457593724</v>
      </c>
      <c r="AI204" s="461">
        <f>VLOOKUP($A204,$DA:$EN,7,0)</f>
        <v>1.028027041313442</v>
      </c>
      <c r="AJ204" s="188">
        <f>VLOOKUP($A204,$DA:$EN,6,0)</f>
        <v>2497</v>
      </c>
      <c r="AK204" s="189">
        <f>VLOOKUP($A204,$DA:$EN,24,0)</f>
        <v>701181</v>
      </c>
      <c r="AL204" s="496">
        <f>AM204/(AK204*AJ204*12)</f>
        <v>3.045914195176452E-2</v>
      </c>
      <c r="AM204" s="486">
        <f>AM200-AM201-AM202-AM203-AM205-AM206-AM207</f>
        <v>639952283.00834227</v>
      </c>
      <c r="AN204" s="506">
        <f>VLOOKUP($A204,$DA:$EN,10,0)</f>
        <v>1.0421919579801087</v>
      </c>
      <c r="AO204" s="188">
        <f>VLOOKUP($A204,$DA:$EN,9,0)</f>
        <v>3254</v>
      </c>
      <c r="AP204" s="189">
        <f>VLOOKUP($A204,$DA:$EN,24,0)</f>
        <v>701181</v>
      </c>
      <c r="AQ204" s="496">
        <f>AR204/(AP204*AO204*12)</f>
        <v>2.1711622614365197E-2</v>
      </c>
      <c r="AR204" s="486">
        <f>AR200-AR201-AR202-AR203-AR205-AR206-AR207</f>
        <v>594458054.30647039</v>
      </c>
      <c r="AS204" s="461">
        <f>VLOOKUP($A204,$DA:$EN,13,0)</f>
        <v>1.0563568746467753</v>
      </c>
      <c r="AT204" s="188">
        <f>VLOOKUP($A204,$DA:$EN,12,0)</f>
        <v>4230</v>
      </c>
      <c r="AU204" s="189">
        <f>VLOOKUP($A204,$DA:$EN,24,0)</f>
        <v>701181</v>
      </c>
      <c r="AV204" s="496">
        <f>AW204/(AU204*AT204*12)</f>
        <v>1.5057133956654313E-2</v>
      </c>
      <c r="AW204" s="486">
        <f>AW200-AW201-AW202-AW203-AW205-AW206-AW207</f>
        <v>535912722.18913561</v>
      </c>
      <c r="AX204" s="461">
        <f>VLOOKUP($A204,$DA:$EN,7,0)</f>
        <v>1.028027041313442</v>
      </c>
      <c r="AY204" s="188">
        <f>VLOOKUP($A204,$DA:$EN,6,0)</f>
        <v>2497</v>
      </c>
      <c r="AZ204" s="189">
        <f>VLOOKUP($A204,$DA:$EN,24,0)</f>
        <v>701181</v>
      </c>
      <c r="BA204" s="489">
        <v>0</v>
      </c>
      <c r="BB204" s="485">
        <f>BA204*AZ204*AY204*12</f>
        <v>0</v>
      </c>
      <c r="BC204" s="493">
        <f>VLOOKUP($A204,$DA:$EN,10,0)</f>
        <v>1.0421919579801087</v>
      </c>
      <c r="BD204" s="188">
        <f>VLOOKUP($A204,$DA:$EN,9,0)</f>
        <v>3254</v>
      </c>
      <c r="BE204" s="189">
        <f>VLOOKUP($A204,$DA:$EN,24,0)</f>
        <v>701181</v>
      </c>
      <c r="BF204" s="489">
        <v>0</v>
      </c>
      <c r="BG204" s="485">
        <f>BF204*BE204*BD204*12</f>
        <v>0</v>
      </c>
      <c r="BH204" s="461">
        <f>VLOOKUP($A204,$DA:$EN,13,0)</f>
        <v>1.0563568746467753</v>
      </c>
      <c r="BI204" s="188">
        <f>VLOOKUP($A204,$DA:$EN,12,0)</f>
        <v>4230</v>
      </c>
      <c r="BJ204" s="189">
        <f>VLOOKUP($A204,$DA:$EN,24,0)</f>
        <v>701181</v>
      </c>
      <c r="BK204" s="489">
        <v>0</v>
      </c>
      <c r="BL204" s="485">
        <f>BK204*BJ204*BI204*12</f>
        <v>0</v>
      </c>
      <c r="BM204" s="461">
        <f>VLOOKUP($A204,$DA:$EN,7,0)</f>
        <v>1.028027041313442</v>
      </c>
      <c r="BN204" s="188">
        <f>VLOOKUP($A204,$DA:$EN,6,0)</f>
        <v>2497</v>
      </c>
      <c r="BO204" s="189">
        <f>VLOOKUP($A204,$DA:$EN,24,0)</f>
        <v>701181</v>
      </c>
      <c r="BP204" s="489">
        <v>0</v>
      </c>
      <c r="BQ204" s="485">
        <f>BP204*BO204*BN204*12</f>
        <v>0</v>
      </c>
      <c r="BR204" s="461">
        <f>VLOOKUP($A204,$DA:$EN,10,0)</f>
        <v>1.0421919579801087</v>
      </c>
      <c r="BS204" s="188">
        <f>VLOOKUP($A204,$DA:$EN,9,0)</f>
        <v>3254</v>
      </c>
      <c r="BT204" s="189">
        <f>VLOOKUP($A204,$DA:$EN,24,0)</f>
        <v>701181</v>
      </c>
      <c r="BU204" s="489">
        <v>0</v>
      </c>
      <c r="BV204" s="485">
        <f>BU204*BT204*BS204*12</f>
        <v>0</v>
      </c>
      <c r="BW204" s="461">
        <f>VLOOKUP($A204,$DA:$EN,13,0)</f>
        <v>1.0563568746467753</v>
      </c>
      <c r="BX204" s="188">
        <f>VLOOKUP($A204,$DA:$EN,12,0)</f>
        <v>4230</v>
      </c>
      <c r="BY204" s="189">
        <f>VLOOKUP($A204,$DA:$EN,24,0)</f>
        <v>701181</v>
      </c>
      <c r="BZ204" s="489">
        <v>0</v>
      </c>
      <c r="CA204" s="485">
        <f>BZ204*BY204*BX204*12</f>
        <v>0</v>
      </c>
      <c r="CB204" s="461">
        <f>VLOOKUP($A204,$DA:$EN,7,0)</f>
        <v>1.028027041313442</v>
      </c>
      <c r="CC204" s="188">
        <f>VLOOKUP($A204,$DA:$EN,6,0)</f>
        <v>2497</v>
      </c>
      <c r="CD204" s="189">
        <f>VLOOKUP($A204,$DA:$EN,24,0)</f>
        <v>701181</v>
      </c>
      <c r="CE204" s="482">
        <f>(CF204+CF207)/(CD204*CC204*12)</f>
        <v>2.2119966999240303E-2</v>
      </c>
      <c r="CF204" s="486">
        <f>CF200-CF201-CF202-CF203-CF205-CF206-CF207</f>
        <v>459509037.02441221</v>
      </c>
      <c r="CG204" s="461">
        <f>VLOOKUP($A204,$DA:$EN,10,0)</f>
        <v>1.0421919579801087</v>
      </c>
      <c r="CH204" s="188">
        <f>VLOOKUP($A204,$DA:$EN,9,0)</f>
        <v>3254</v>
      </c>
      <c r="CI204" s="189">
        <f>VLOOKUP($A204,$DA:$EN,24,0)</f>
        <v>701181</v>
      </c>
      <c r="CJ204" s="482">
        <f>(CK204+CK207)/(CI204*CH204*12)</f>
        <v>1.4318161105210945E-2</v>
      </c>
      <c r="CK204" s="486">
        <f>CK200-CK201-CK202-CK203-CK205-CK206-CK207</f>
        <v>386791563.4661361</v>
      </c>
      <c r="CL204" s="461">
        <f>VLOOKUP($A204,$DA:$EN,13,0)</f>
        <v>1.0563568746467753</v>
      </c>
      <c r="CM204" s="188">
        <f>VLOOKUP($A204,$DA:$EN,12,0)</f>
        <v>4230</v>
      </c>
      <c r="CN204" s="189">
        <f>VLOOKUP($A204,$DA:$EN,24,0)</f>
        <v>701181</v>
      </c>
      <c r="CO204" s="482">
        <f>(CP204+CP207)/(CN204*CM204*12)</f>
        <v>8.4967195496830628E-3</v>
      </c>
      <c r="CP204" s="486">
        <f>CP200-CP201-CP202-CP203-CP205-CP206-CP207</f>
        <v>297179179.87482691</v>
      </c>
    </row>
    <row r="205" spans="1:94" ht="31.5" outlineLevel="1" x14ac:dyDescent="0.25">
      <c r="A205" s="174">
        <f>A209</f>
        <v>2042</v>
      </c>
      <c r="B205" s="175" t="str">
        <f t="shared" si="56"/>
        <v>Pensijas daļa pakalpojuma finansēšanai - par aprūpi mājās</v>
      </c>
      <c r="C205" s="175" t="str">
        <f t="shared" si="56"/>
        <v>85% no piešķirtās vecuma pensijas apmēra</v>
      </c>
      <c r="D205" s="176" t="str">
        <f t="shared" si="50"/>
        <v>Klienta maksājums par ISA pakalpojumiem dzīves vietā</v>
      </c>
      <c r="E205" s="461">
        <f>VLOOKUP($A205,$DA:$EN,7,0)</f>
        <v>1.028027041313442</v>
      </c>
      <c r="F205" s="195">
        <f>F195*E205</f>
        <v>398.91937264678847</v>
      </c>
      <c r="G205" s="189">
        <f>VLOOKUP($A205,$DA:$EN,31,0)</f>
        <v>15585.599999999999</v>
      </c>
      <c r="H205" s="483">
        <v>0.85</v>
      </c>
      <c r="I205" s="485">
        <f>F205*G205*12</f>
        <v>74608773.291885436</v>
      </c>
      <c r="J205" s="461">
        <f>VLOOKUP($A205,$DA:$EN,10,0)</f>
        <v>1.0421919579801087</v>
      </c>
      <c r="K205" s="195">
        <f>K195*J205</f>
        <v>521.998800018579</v>
      </c>
      <c r="L205" s="189">
        <f>VLOOKUP($A205,$DA:$EN,31,0)</f>
        <v>15585.599999999999</v>
      </c>
      <c r="M205" s="483">
        <v>0.85</v>
      </c>
      <c r="N205" s="485">
        <f>K205*L205*12</f>
        <v>97627973.970834762</v>
      </c>
      <c r="O205" s="461">
        <f>VLOOKUP($A205,$DA:$EN,13,0)</f>
        <v>1.0563568746467753</v>
      </c>
      <c r="P205" s="195">
        <f>P195*O205</f>
        <v>680.38649353268829</v>
      </c>
      <c r="Q205" s="189">
        <f>VLOOKUP($A205,$DA:$EN,31,0)</f>
        <v>15585.599999999999</v>
      </c>
      <c r="R205" s="483">
        <v>0.85</v>
      </c>
      <c r="S205" s="485">
        <f>P205*Q205*12</f>
        <v>127250780.80323678</v>
      </c>
      <c r="T205" s="461">
        <f>VLOOKUP($A205,$DA:$EN,7,0)</f>
        <v>1.028027041313442</v>
      </c>
      <c r="U205" s="195">
        <f>U195*T205</f>
        <v>398.91937264678847</v>
      </c>
      <c r="V205" s="189">
        <f>VLOOKUP($A205,$DA:$EN,31,0)</f>
        <v>15585.599999999999</v>
      </c>
      <c r="W205" s="483">
        <v>0.85</v>
      </c>
      <c r="X205" s="485">
        <f>U205*V205*12</f>
        <v>74608773.291885436</v>
      </c>
      <c r="Y205" s="461">
        <f>VLOOKUP($A205,$DA:$EN,10,0)</f>
        <v>1.0421919579801087</v>
      </c>
      <c r="Z205" s="195">
        <f>Z195*Y205</f>
        <v>521.998800018579</v>
      </c>
      <c r="AA205" s="189">
        <f>VLOOKUP($A205,$DA:$EN,31,0)</f>
        <v>15585.599999999999</v>
      </c>
      <c r="AB205" s="483">
        <v>0.85</v>
      </c>
      <c r="AC205" s="485">
        <f>Z205*AA205*12</f>
        <v>97627973.970834762</v>
      </c>
      <c r="AD205" s="461">
        <f>VLOOKUP($A205,$DA:$EN,13,0)</f>
        <v>1.0563568746467753</v>
      </c>
      <c r="AE205" s="195">
        <f>AE195*AD205</f>
        <v>680.38649353268829</v>
      </c>
      <c r="AF205" s="189">
        <f>VLOOKUP($A205,$DA:$EN,31,0)</f>
        <v>15585.599999999999</v>
      </c>
      <c r="AG205" s="483">
        <v>0.85</v>
      </c>
      <c r="AH205" s="485">
        <f>AE205*AF205*12</f>
        <v>127250780.80323678</v>
      </c>
      <c r="AI205" s="461">
        <f>VLOOKUP($A205,$DA:$EN,7,0)</f>
        <v>1.028027041313442</v>
      </c>
      <c r="AJ205" s="195">
        <f>AJ195*AI205</f>
        <v>398.91937264678847</v>
      </c>
      <c r="AK205" s="189">
        <f>VLOOKUP($A205,$DA:$EN,31,0)</f>
        <v>15585.599999999999</v>
      </c>
      <c r="AL205" s="483">
        <v>0.85</v>
      </c>
      <c r="AM205" s="485">
        <f>AJ205*AK205*12</f>
        <v>74608773.291885436</v>
      </c>
      <c r="AN205" s="506">
        <f>VLOOKUP($A205,$DA:$EN,10,0)</f>
        <v>1.0421919579801087</v>
      </c>
      <c r="AO205" s="195">
        <f>AO195*AN205</f>
        <v>521.998800018579</v>
      </c>
      <c r="AP205" s="189">
        <f>VLOOKUP($A205,$DA:$EN,31,0)</f>
        <v>15585.599999999999</v>
      </c>
      <c r="AQ205" s="483">
        <v>0.85</v>
      </c>
      <c r="AR205" s="485">
        <f>AO205*AP205*12</f>
        <v>97627973.970834762</v>
      </c>
      <c r="AS205" s="461">
        <f>VLOOKUP($A205,$DA:$EN,13,0)</f>
        <v>1.0563568746467753</v>
      </c>
      <c r="AT205" s="195">
        <f>AT195*AS205</f>
        <v>680.38649353268829</v>
      </c>
      <c r="AU205" s="189">
        <f>VLOOKUP($A205,$DA:$EN,31,0)</f>
        <v>15585.599999999999</v>
      </c>
      <c r="AV205" s="483">
        <v>0.85</v>
      </c>
      <c r="AW205" s="485">
        <f>AT205*AU205*12</f>
        <v>127250780.80323678</v>
      </c>
      <c r="AX205" s="461">
        <f>VLOOKUP($A205,$DA:$EN,7,0)</f>
        <v>1.028027041313442</v>
      </c>
      <c r="AY205" s="195">
        <f>AY195*AX205</f>
        <v>398.91937264678847</v>
      </c>
      <c r="AZ205" s="189">
        <f>VLOOKUP($A205,$DA:$EN,31,0)</f>
        <v>15585.599999999999</v>
      </c>
      <c r="BA205" s="483">
        <v>0.85</v>
      </c>
      <c r="BB205" s="485">
        <f>AY205*AZ205*12</f>
        <v>74608773.291885436</v>
      </c>
      <c r="BC205" s="493">
        <f>VLOOKUP($A205,$DA:$EN,10,0)</f>
        <v>1.0421919579801087</v>
      </c>
      <c r="BD205" s="195">
        <f>BD195*BC205</f>
        <v>521.998800018579</v>
      </c>
      <c r="BE205" s="189">
        <f>VLOOKUP($A205,$DA:$EN,31,0)</f>
        <v>15585.599999999999</v>
      </c>
      <c r="BF205" s="483">
        <v>0.85</v>
      </c>
      <c r="BG205" s="485">
        <f>BD205*BE205*12</f>
        <v>97627973.970834762</v>
      </c>
      <c r="BH205" s="461">
        <f>VLOOKUP($A205,$DA:$EN,13,0)</f>
        <v>1.0563568746467753</v>
      </c>
      <c r="BI205" s="195">
        <f>BI195*BH205</f>
        <v>680.38649353268829</v>
      </c>
      <c r="BJ205" s="189">
        <f>VLOOKUP($A205,$DA:$EN,31,0)</f>
        <v>15585.599999999999</v>
      </c>
      <c r="BK205" s="483">
        <v>0.85</v>
      </c>
      <c r="BL205" s="485">
        <f>BI205*BJ205*12</f>
        <v>127250780.80323678</v>
      </c>
      <c r="BM205" s="461">
        <f>VLOOKUP($A205,$DA:$EN,7,0)</f>
        <v>1.028027041313442</v>
      </c>
      <c r="BN205" s="195">
        <f>BN195*BM205</f>
        <v>398.91937264678847</v>
      </c>
      <c r="BO205" s="189">
        <f>VLOOKUP($A205,$DA:$EN,31,0)</f>
        <v>15585.599999999999</v>
      </c>
      <c r="BP205" s="483">
        <v>0.85</v>
      </c>
      <c r="BQ205" s="485">
        <f>BN205*BO205*12</f>
        <v>74608773.291885436</v>
      </c>
      <c r="BR205" s="461">
        <f>VLOOKUP($A205,$DA:$EN,10,0)</f>
        <v>1.0421919579801087</v>
      </c>
      <c r="BS205" s="195">
        <f>BS195*BR205</f>
        <v>521.998800018579</v>
      </c>
      <c r="BT205" s="189">
        <f>VLOOKUP($A205,$DA:$EN,31,0)</f>
        <v>15585.599999999999</v>
      </c>
      <c r="BU205" s="483">
        <v>0.85</v>
      </c>
      <c r="BV205" s="485">
        <f>BS205*BT205*12</f>
        <v>97627973.970834762</v>
      </c>
      <c r="BW205" s="461">
        <f>VLOOKUP($A205,$DA:$EN,13,0)</f>
        <v>1.0563568746467753</v>
      </c>
      <c r="BX205" s="195">
        <f>BX195*BW205</f>
        <v>680.38649353268829</v>
      </c>
      <c r="BY205" s="189">
        <f>VLOOKUP($A205,$DA:$EN,31,0)</f>
        <v>15585.599999999999</v>
      </c>
      <c r="BZ205" s="483">
        <v>0.85</v>
      </c>
      <c r="CA205" s="485">
        <f>BX205*BY205*12</f>
        <v>127250780.80323678</v>
      </c>
      <c r="CB205" s="461">
        <f>VLOOKUP($A205,$DA:$EN,7,0)</f>
        <v>1.028027041313442</v>
      </c>
      <c r="CC205" s="195">
        <f>CC195*CB205</f>
        <v>398.91937264678847</v>
      </c>
      <c r="CD205" s="189">
        <f>VLOOKUP($A205,$DA:$EN,31,0)</f>
        <v>15585.599999999999</v>
      </c>
      <c r="CE205" s="483">
        <v>0.85</v>
      </c>
      <c r="CF205" s="485">
        <f>CC205*CD205*12</f>
        <v>74608773.291885436</v>
      </c>
      <c r="CG205" s="461">
        <f>VLOOKUP($A205,$DA:$EN,10,0)</f>
        <v>1.0421919579801087</v>
      </c>
      <c r="CH205" s="195">
        <f>CH195*CG205</f>
        <v>521.998800018579</v>
      </c>
      <c r="CI205" s="189">
        <f>VLOOKUP($A205,$DA:$EN,31,0)</f>
        <v>15585.599999999999</v>
      </c>
      <c r="CJ205" s="483">
        <v>0.85</v>
      </c>
      <c r="CK205" s="485">
        <f>CH205*CI205*12</f>
        <v>97627973.970834762</v>
      </c>
      <c r="CL205" s="461">
        <f>VLOOKUP($A205,$DA:$EN,13,0)</f>
        <v>1.0563568746467753</v>
      </c>
      <c r="CM205" s="195">
        <f>CM195*CL205</f>
        <v>680.38649353268829</v>
      </c>
      <c r="CN205" s="189">
        <f>VLOOKUP($A205,$DA:$EN,31,0)</f>
        <v>15585.599999999999</v>
      </c>
      <c r="CO205" s="483">
        <v>0.85</v>
      </c>
      <c r="CP205" s="485">
        <f>CM205*CN205*12</f>
        <v>127250780.80323678</v>
      </c>
    </row>
    <row r="206" spans="1:94" outlineLevel="1" x14ac:dyDescent="0.25">
      <c r="A206" s="174">
        <f>A205</f>
        <v>2042</v>
      </c>
      <c r="B206" s="175" t="str">
        <f t="shared" si="56"/>
        <v>Pensijas daļa pakalpojuma finansēšanai - par uzturēšanos SAC</v>
      </c>
      <c r="C206" s="175" t="str">
        <f t="shared" si="56"/>
        <v>85% no piešķirtās vecuma pensijas apmēra</v>
      </c>
      <c r="D206" s="176" t="str">
        <f t="shared" si="50"/>
        <v>Klienta maksājums par ISA pakalpojumiem SAC</v>
      </c>
      <c r="E206" s="461">
        <f>VLOOKUP($A206,$DA:$EN,7,0)</f>
        <v>1.028027041313442</v>
      </c>
      <c r="F206" s="195">
        <f>F196*E206</f>
        <v>618.34523367407473</v>
      </c>
      <c r="G206" s="189">
        <f>VLOOKUP($A206,$DA:$EN,34,0)</f>
        <v>9817.2000000000007</v>
      </c>
      <c r="H206" s="483">
        <v>0.85</v>
      </c>
      <c r="I206" s="485">
        <f>F206*G206*12</f>
        <v>72845025.936301529</v>
      </c>
      <c r="J206" s="461">
        <f>VLOOKUP($A206,$DA:$EN,10,0)</f>
        <v>1.0421919579801087</v>
      </c>
      <c r="K206" s="195">
        <f>K196*J206</f>
        <v>809.12458032181621</v>
      </c>
      <c r="L206" s="189">
        <f>VLOOKUP($A206,$DA:$EN,34,0)</f>
        <v>9817.2000000000007</v>
      </c>
      <c r="M206" s="483">
        <v>0.85</v>
      </c>
      <c r="N206" s="485">
        <f>K206*L206*12</f>
        <v>95320053.959224015</v>
      </c>
      <c r="O206" s="461">
        <f>VLOOKUP($A206,$DA:$EN,13,0)</f>
        <v>1.0563568746467753</v>
      </c>
      <c r="P206" s="195">
        <f>P196*O206</f>
        <v>1054.6335279251109</v>
      </c>
      <c r="Q206" s="189">
        <f>VLOOKUP($A206,$DA:$EN,34,0)</f>
        <v>9817.2000000000007</v>
      </c>
      <c r="R206" s="483">
        <v>0.85</v>
      </c>
      <c r="S206" s="485">
        <f>P206*Q206*12</f>
        <v>124242579.24415679</v>
      </c>
      <c r="T206" s="461">
        <f>VLOOKUP($A206,$DA:$EN,7,0)</f>
        <v>1.028027041313442</v>
      </c>
      <c r="U206" s="195">
        <f>U196*T206</f>
        <v>618.34523367407473</v>
      </c>
      <c r="V206" s="189">
        <f>VLOOKUP($A206,$DA:$EN,34,0)</f>
        <v>9817.2000000000007</v>
      </c>
      <c r="W206" s="483">
        <v>0.85</v>
      </c>
      <c r="X206" s="485">
        <f>U206*V206*12</f>
        <v>72845025.936301529</v>
      </c>
      <c r="Y206" s="461">
        <f>VLOOKUP($A206,$DA:$EN,10,0)</f>
        <v>1.0421919579801087</v>
      </c>
      <c r="Z206" s="195">
        <f>Z196*Y206</f>
        <v>809.12458032181621</v>
      </c>
      <c r="AA206" s="189">
        <f>VLOOKUP($A206,$DA:$EN,34,0)</f>
        <v>9817.2000000000007</v>
      </c>
      <c r="AB206" s="483">
        <v>0.85</v>
      </c>
      <c r="AC206" s="485">
        <f>Z206*AA206*12</f>
        <v>95320053.959224015</v>
      </c>
      <c r="AD206" s="461">
        <f>VLOOKUP($A206,$DA:$EN,13,0)</f>
        <v>1.0563568746467753</v>
      </c>
      <c r="AE206" s="195">
        <f>AE196*AD206</f>
        <v>1054.6335279251109</v>
      </c>
      <c r="AF206" s="189">
        <f>VLOOKUP($A206,$DA:$EN,34,0)</f>
        <v>9817.2000000000007</v>
      </c>
      <c r="AG206" s="483">
        <v>0.85</v>
      </c>
      <c r="AH206" s="485">
        <f>AE206*AF206*12</f>
        <v>124242579.24415679</v>
      </c>
      <c r="AI206" s="461">
        <f>VLOOKUP($A206,$DA:$EN,7,0)</f>
        <v>1.028027041313442</v>
      </c>
      <c r="AJ206" s="195">
        <f>AJ196*AI206</f>
        <v>618.34523367407473</v>
      </c>
      <c r="AK206" s="189">
        <f>VLOOKUP($A206,$DA:$EN,34,0)</f>
        <v>9817.2000000000007</v>
      </c>
      <c r="AL206" s="483">
        <v>0.85</v>
      </c>
      <c r="AM206" s="485">
        <f>AJ206*AK206*12</f>
        <v>72845025.936301529</v>
      </c>
      <c r="AN206" s="506">
        <f>VLOOKUP($A206,$DA:$EN,10,0)</f>
        <v>1.0421919579801087</v>
      </c>
      <c r="AO206" s="195">
        <f>AO196*AN206</f>
        <v>809.12458032181621</v>
      </c>
      <c r="AP206" s="189">
        <f>VLOOKUP($A206,$DA:$EN,34,0)</f>
        <v>9817.2000000000007</v>
      </c>
      <c r="AQ206" s="483">
        <v>0.85</v>
      </c>
      <c r="AR206" s="485">
        <f>AO206*AP206*12</f>
        <v>95320053.959224015</v>
      </c>
      <c r="AS206" s="461">
        <f>VLOOKUP($A206,$DA:$EN,13,0)</f>
        <v>1.0563568746467753</v>
      </c>
      <c r="AT206" s="195">
        <f>AT196*AS206</f>
        <v>1054.6335279251109</v>
      </c>
      <c r="AU206" s="189">
        <f>VLOOKUP($A206,$DA:$EN,34,0)</f>
        <v>9817.2000000000007</v>
      </c>
      <c r="AV206" s="483">
        <v>0.85</v>
      </c>
      <c r="AW206" s="485">
        <f>AT206*AU206*12</f>
        <v>124242579.24415679</v>
      </c>
      <c r="AX206" s="461">
        <f>VLOOKUP($A206,$DA:$EN,7,0)</f>
        <v>1.028027041313442</v>
      </c>
      <c r="AY206" s="195">
        <f>AY196*AX206</f>
        <v>618.34523367407473</v>
      </c>
      <c r="AZ206" s="189">
        <f>VLOOKUP($A206,$DA:$EN,34,0)</f>
        <v>9817.2000000000007</v>
      </c>
      <c r="BA206" s="483">
        <v>0.85</v>
      </c>
      <c r="BB206" s="485">
        <f>AY206*AZ206*12</f>
        <v>72845025.936301529</v>
      </c>
      <c r="BC206" s="493">
        <f>VLOOKUP($A206,$DA:$EN,10,0)</f>
        <v>1.0421919579801087</v>
      </c>
      <c r="BD206" s="195">
        <f>BD196*BC206</f>
        <v>809.12458032181621</v>
      </c>
      <c r="BE206" s="189">
        <f>VLOOKUP($A206,$DA:$EN,34,0)</f>
        <v>9817.2000000000007</v>
      </c>
      <c r="BF206" s="483">
        <v>0.85</v>
      </c>
      <c r="BG206" s="485">
        <f>BD206*BE206*12</f>
        <v>95320053.959224015</v>
      </c>
      <c r="BH206" s="461">
        <f>VLOOKUP($A206,$DA:$EN,13,0)</f>
        <v>1.0563568746467753</v>
      </c>
      <c r="BI206" s="195">
        <f>BI196*BH206</f>
        <v>1054.6335279251109</v>
      </c>
      <c r="BJ206" s="189">
        <f>VLOOKUP($A206,$DA:$EN,34,0)</f>
        <v>9817.2000000000007</v>
      </c>
      <c r="BK206" s="483">
        <v>0.85</v>
      </c>
      <c r="BL206" s="485">
        <f>BI206*BJ206*12</f>
        <v>124242579.24415679</v>
      </c>
      <c r="BM206" s="461">
        <f>VLOOKUP($A206,$DA:$EN,7,0)</f>
        <v>1.028027041313442</v>
      </c>
      <c r="BN206" s="195">
        <f>BN196*BM206</f>
        <v>618.34523367407473</v>
      </c>
      <c r="BO206" s="189">
        <f>VLOOKUP($A206,$DA:$EN,34,0)</f>
        <v>9817.2000000000007</v>
      </c>
      <c r="BP206" s="483">
        <v>0.85</v>
      </c>
      <c r="BQ206" s="485">
        <f>BN206*BO206*12</f>
        <v>72845025.936301529</v>
      </c>
      <c r="BR206" s="461">
        <f>VLOOKUP($A206,$DA:$EN,10,0)</f>
        <v>1.0421919579801087</v>
      </c>
      <c r="BS206" s="195">
        <f>BS196*BR206</f>
        <v>809.12458032181621</v>
      </c>
      <c r="BT206" s="189">
        <f>VLOOKUP($A206,$DA:$EN,34,0)</f>
        <v>9817.2000000000007</v>
      </c>
      <c r="BU206" s="483">
        <v>0.85</v>
      </c>
      <c r="BV206" s="485">
        <f>BS206*BT206*12</f>
        <v>95320053.959224015</v>
      </c>
      <c r="BW206" s="461">
        <f>VLOOKUP($A206,$DA:$EN,13,0)</f>
        <v>1.0563568746467753</v>
      </c>
      <c r="BX206" s="195">
        <f>BX196*BW206</f>
        <v>1054.6335279251109</v>
      </c>
      <c r="BY206" s="189">
        <f>VLOOKUP($A206,$DA:$EN,34,0)</f>
        <v>9817.2000000000007</v>
      </c>
      <c r="BZ206" s="483">
        <v>0.85</v>
      </c>
      <c r="CA206" s="485">
        <f>BX206*BY206*12</f>
        <v>124242579.24415679</v>
      </c>
      <c r="CB206" s="461">
        <f>VLOOKUP($A206,$DA:$EN,7,0)</f>
        <v>1.028027041313442</v>
      </c>
      <c r="CC206" s="195">
        <f>CC196*CB206</f>
        <v>618.34523367407473</v>
      </c>
      <c r="CD206" s="189">
        <f>VLOOKUP($A206,$DA:$EN,34,0)</f>
        <v>9817.2000000000007</v>
      </c>
      <c r="CE206" s="483">
        <v>0.85</v>
      </c>
      <c r="CF206" s="485">
        <f>CC206*CD206*12</f>
        <v>72845025.936301529</v>
      </c>
      <c r="CG206" s="461">
        <f>VLOOKUP($A206,$DA:$EN,10,0)</f>
        <v>1.0421919579801087</v>
      </c>
      <c r="CH206" s="195">
        <f>CH196*CG206</f>
        <v>809.12458032181621</v>
      </c>
      <c r="CI206" s="189">
        <f>VLOOKUP($A206,$DA:$EN,34,0)</f>
        <v>9817.2000000000007</v>
      </c>
      <c r="CJ206" s="483">
        <v>0.85</v>
      </c>
      <c r="CK206" s="485">
        <f>CH206*CI206*12</f>
        <v>95320053.959224015</v>
      </c>
      <c r="CL206" s="461">
        <f>VLOOKUP($A206,$DA:$EN,13,0)</f>
        <v>1.0563568746467753</v>
      </c>
      <c r="CM206" s="195">
        <f>CM196*CL206</f>
        <v>1054.6335279251109</v>
      </c>
      <c r="CN206" s="189">
        <f>VLOOKUP($A206,$DA:$EN,34,0)</f>
        <v>9817.2000000000007</v>
      </c>
      <c r="CO206" s="483">
        <v>0.85</v>
      </c>
      <c r="CP206" s="485">
        <f>CM206*CN206*12</f>
        <v>124242579.24415679</v>
      </c>
    </row>
    <row r="207" spans="1:94" ht="32.25" outlineLevel="1" thickBot="1" x14ac:dyDescent="0.3">
      <c r="A207" s="174">
        <f>A206</f>
        <v>2042</v>
      </c>
      <c r="B207" s="197" t="str">
        <f t="shared" si="56"/>
        <v>SAC klientiem paredzētā valsts veselības budžeta daļa - 1.59 % no visām SAC gultu dienām.</v>
      </c>
      <c r="C207" s="198" t="str">
        <f t="shared" si="56"/>
        <v>No VM stacionārās palīdzības budžeta</v>
      </c>
      <c r="D207" s="199" t="str">
        <f t="shared" si="50"/>
        <v>Ilgtermiņa veselības aprūpes komponente</v>
      </c>
      <c r="E207" s="462">
        <f>VLOOKUP($A207,$DA:$EN,14,0)</f>
        <v>1.0145740614829899</v>
      </c>
      <c r="F207" s="200">
        <f>VLOOKUP($A207,$DA:$EN,37,0)</f>
        <v>1051.299485898734</v>
      </c>
      <c r="G207" s="201">
        <f>G206/5</f>
        <v>1963.44</v>
      </c>
      <c r="H207" s="202">
        <v>0</v>
      </c>
      <c r="I207" s="492">
        <f>E207*F207*G207*365*H207</f>
        <v>0</v>
      </c>
      <c r="J207" s="462">
        <f>VLOOKUP($A207,$DA:$EN,15,0)</f>
        <v>1.0219398181496564</v>
      </c>
      <c r="K207" s="200">
        <f>VLOOKUP($A207,$DA:$EN,37,0)</f>
        <v>1051.299485898734</v>
      </c>
      <c r="L207" s="201">
        <f>L206/5</f>
        <v>1963.44</v>
      </c>
      <c r="M207" s="202">
        <v>0</v>
      </c>
      <c r="N207" s="492">
        <f>J207*K207*L207*365*M207</f>
        <v>0</v>
      </c>
      <c r="O207" s="462">
        <f>VLOOKUP($A207,$DA:$EN,16,0)</f>
        <v>1.0293055748163231</v>
      </c>
      <c r="P207" s="200">
        <f>VLOOKUP($A207,$DA:$EN,37,0)</f>
        <v>1051.299485898734</v>
      </c>
      <c r="Q207" s="201">
        <f>Q206/5</f>
        <v>1963.44</v>
      </c>
      <c r="R207" s="202">
        <v>0</v>
      </c>
      <c r="S207" s="492">
        <f>O207*P207*Q207*365*R207</f>
        <v>0</v>
      </c>
      <c r="T207" s="462">
        <f>VLOOKUP($A207,$DA:$EN,14,0)</f>
        <v>1.0145740614829899</v>
      </c>
      <c r="U207" s="200">
        <f>VLOOKUP($A207,$DA:$EN,37,0)</f>
        <v>1051.299485898734</v>
      </c>
      <c r="V207" s="201">
        <f>V206/5</f>
        <v>1963.44</v>
      </c>
      <c r="W207" s="202">
        <v>0</v>
      </c>
      <c r="X207" s="492">
        <f>T207*U207*V207*365*W207</f>
        <v>0</v>
      </c>
      <c r="Y207" s="462">
        <f>VLOOKUP($A207,$DA:$EN,15,0)</f>
        <v>1.0219398181496564</v>
      </c>
      <c r="Z207" s="200">
        <f>VLOOKUP($A207,$DA:$EN,37,0)</f>
        <v>1051.299485898734</v>
      </c>
      <c r="AA207" s="201">
        <f>AA206/5</f>
        <v>1963.44</v>
      </c>
      <c r="AB207" s="202">
        <v>0</v>
      </c>
      <c r="AC207" s="492">
        <f>Y207*Z207*AA207*365*AB207</f>
        <v>0</v>
      </c>
      <c r="AD207" s="462">
        <f>VLOOKUP($A207,$DA:$EN,16,0)</f>
        <v>1.0293055748163231</v>
      </c>
      <c r="AE207" s="200">
        <f>VLOOKUP($A207,$DA:$EN,37,0)</f>
        <v>1051.299485898734</v>
      </c>
      <c r="AF207" s="201">
        <f>AF206/5</f>
        <v>1963.44</v>
      </c>
      <c r="AG207" s="202">
        <v>0</v>
      </c>
      <c r="AH207" s="492">
        <f>AD207*AE207*AF207*365*AG207</f>
        <v>0</v>
      </c>
      <c r="AI207" s="462">
        <f>VLOOKUP($A207,$DA:$EN,14,0)</f>
        <v>1.0145740614829899</v>
      </c>
      <c r="AJ207" s="200">
        <f>VLOOKUP($A207,$DA:$EN,37,0)</f>
        <v>1051.299485898734</v>
      </c>
      <c r="AK207" s="201">
        <f>AK206/5</f>
        <v>1963.44</v>
      </c>
      <c r="AL207" s="202">
        <v>0</v>
      </c>
      <c r="AM207" s="492">
        <f>AI207*AJ207*AK207*365*AL207</f>
        <v>0</v>
      </c>
      <c r="AN207" s="507">
        <f>VLOOKUP($A207,$DA:$EN,15,0)</f>
        <v>1.0219398181496564</v>
      </c>
      <c r="AO207" s="200">
        <f>VLOOKUP($A207,$DA:$EN,37,0)</f>
        <v>1051.299485898734</v>
      </c>
      <c r="AP207" s="201">
        <f>AP206/5</f>
        <v>1963.44</v>
      </c>
      <c r="AQ207" s="202">
        <v>0</v>
      </c>
      <c r="AR207" s="492">
        <f>AN207*AO207*AP207*365*AQ207</f>
        <v>0</v>
      </c>
      <c r="AS207" s="462">
        <f>VLOOKUP($A207,$DA:$EN,16,0)</f>
        <v>1.0293055748163231</v>
      </c>
      <c r="AT207" s="200">
        <f>VLOOKUP($A207,$DA:$EN,37,0)</f>
        <v>1051.299485898734</v>
      </c>
      <c r="AU207" s="201">
        <f>AU206/5</f>
        <v>1963.44</v>
      </c>
      <c r="AV207" s="202">
        <v>0</v>
      </c>
      <c r="AW207" s="492">
        <f>AS207*AT207*AU207*365*AV207</f>
        <v>0</v>
      </c>
      <c r="AX207" s="462">
        <f>VLOOKUP($A207,$DA:$EN,14,0)</f>
        <v>1.0145740614829899</v>
      </c>
      <c r="AY207" s="200">
        <f>VLOOKUP($A207,$DA:$EN,37,0)</f>
        <v>1051.299485898734</v>
      </c>
      <c r="AZ207" s="201">
        <f>AZ206/5</f>
        <v>1963.44</v>
      </c>
      <c r="BA207" s="202">
        <v>0</v>
      </c>
      <c r="BB207" s="492">
        <f>AX207*AY207*AZ207*365*BA207</f>
        <v>0</v>
      </c>
      <c r="BC207" s="494">
        <f>VLOOKUP($A207,$DA:$EN,15,0)</f>
        <v>1.0219398181496564</v>
      </c>
      <c r="BD207" s="200">
        <f>VLOOKUP($A207,$DA:$EN,37,0)</f>
        <v>1051.299485898734</v>
      </c>
      <c r="BE207" s="201">
        <f>BE206/5</f>
        <v>1963.44</v>
      </c>
      <c r="BF207" s="202">
        <v>0</v>
      </c>
      <c r="BG207" s="492">
        <f>BC207*BD207*BE207*365*BF207</f>
        <v>0</v>
      </c>
      <c r="BH207" s="462">
        <f>VLOOKUP($A207,$DA:$EN,16,0)</f>
        <v>1.0293055748163231</v>
      </c>
      <c r="BI207" s="200">
        <f>VLOOKUP($A207,$DA:$EN,37,0)</f>
        <v>1051.299485898734</v>
      </c>
      <c r="BJ207" s="201">
        <f>BJ206/5</f>
        <v>1963.44</v>
      </c>
      <c r="BK207" s="202">
        <v>0</v>
      </c>
      <c r="BL207" s="492">
        <f>BH207*BI207*BJ207*365*BK207</f>
        <v>0</v>
      </c>
      <c r="BM207" s="462">
        <f>VLOOKUP($A207,$DA:$EN,14,0)</f>
        <v>1.0145740614829899</v>
      </c>
      <c r="BN207" s="200">
        <f>VLOOKUP($A207,$DA:$EN,37,0)</f>
        <v>1051.299485898734</v>
      </c>
      <c r="BO207" s="201">
        <f>BO206/5</f>
        <v>1963.44</v>
      </c>
      <c r="BP207" s="202">
        <v>0</v>
      </c>
      <c r="BQ207" s="492">
        <f>BM207*BN207*BO207*365*BP207</f>
        <v>0</v>
      </c>
      <c r="BR207" s="462">
        <f>VLOOKUP($A207,$DA:$EN,15,0)</f>
        <v>1.0219398181496564</v>
      </c>
      <c r="BS207" s="200">
        <f>VLOOKUP($A207,$DA:$EN,37,0)</f>
        <v>1051.299485898734</v>
      </c>
      <c r="BT207" s="201">
        <f>BT206/5</f>
        <v>1963.44</v>
      </c>
      <c r="BU207" s="202">
        <v>0</v>
      </c>
      <c r="BV207" s="492">
        <f>BR207*BS207*BT207*365*BU207</f>
        <v>0</v>
      </c>
      <c r="BW207" s="462">
        <f>VLOOKUP($A207,$DA:$EN,16,0)</f>
        <v>1.0293055748163231</v>
      </c>
      <c r="BX207" s="200">
        <f>VLOOKUP($A207,$DA:$EN,37,0)</f>
        <v>1051.299485898734</v>
      </c>
      <c r="BY207" s="201">
        <f>BY206/5</f>
        <v>1963.44</v>
      </c>
      <c r="BZ207" s="202">
        <v>0</v>
      </c>
      <c r="CA207" s="492">
        <f>BW207*BX207*BY207*365*BZ207</f>
        <v>0</v>
      </c>
      <c r="CB207" s="462">
        <f>VLOOKUP($A207,$DA:$EN,14,0)</f>
        <v>1.0145740614829899</v>
      </c>
      <c r="CC207" s="200">
        <f>VLOOKUP($A207,$DA:$EN,37,0)</f>
        <v>1051.299485898734</v>
      </c>
      <c r="CD207" s="201">
        <f>CD206/2</f>
        <v>4908.6000000000004</v>
      </c>
      <c r="CE207" s="204">
        <v>1</v>
      </c>
      <c r="CF207" s="487">
        <f>CB207*CC207*CD207*CE207</f>
        <v>5235616.7695194557</v>
      </c>
      <c r="CG207" s="462">
        <f>VLOOKUP($A207,$DA:$EN,14,0)</f>
        <v>1.0145740614829899</v>
      </c>
      <c r="CH207" s="200">
        <f>VLOOKUP($A207,$DA:$EN,37,0)</f>
        <v>1051.299485898734</v>
      </c>
      <c r="CI207" s="201">
        <f>CI206/2</f>
        <v>4908.6000000000004</v>
      </c>
      <c r="CJ207" s="204">
        <v>1</v>
      </c>
      <c r="CK207" s="487">
        <f>CG207*CH207*CI207*CJ207</f>
        <v>5235616.7695194557</v>
      </c>
      <c r="CL207" s="462">
        <f>VLOOKUP($A207,$DA:$EN,14,0)</f>
        <v>1.0145740614829899</v>
      </c>
      <c r="CM207" s="200">
        <f>VLOOKUP($A207,$DA:$EN,37,0)</f>
        <v>1051.299485898734</v>
      </c>
      <c r="CN207" s="201">
        <f>CN206/2</f>
        <v>4908.6000000000004</v>
      </c>
      <c r="CO207" s="204">
        <v>1</v>
      </c>
      <c r="CP207" s="487">
        <f>CL207*CM207*CN207*CO207</f>
        <v>5235616.7695194557</v>
      </c>
    </row>
    <row r="208" spans="1:94" outlineLevel="1" x14ac:dyDescent="0.25">
      <c r="A208" s="174">
        <f>A204</f>
        <v>2042</v>
      </c>
      <c r="B208" s="206" t="str">
        <f t="shared" si="56"/>
        <v>Papildus servisu nodrošināšanai</v>
      </c>
      <c r="C208" s="206" t="str">
        <f t="shared" si="56"/>
        <v>Brīvprātīgās iemaksas (apdrošināšana)</v>
      </c>
      <c r="D208" s="207" t="str">
        <f t="shared" si="50"/>
        <v>Personas brīvprātīgā apdrošināšana</v>
      </c>
      <c r="E208" s="463">
        <f>VLOOKUP($A208,$DA:$EN,7,0)</f>
        <v>1.028027041313442</v>
      </c>
      <c r="F208" s="208">
        <f>VLOOKUP($A204,$DA:$EN,6,0)</f>
        <v>2497</v>
      </c>
      <c r="G208" s="209">
        <f>0.02*(VLOOKUP($A204,$DA:$EN,24,0)+VLOOKUP($A204,$DA:$EN,26,0))</f>
        <v>24748.187999999998</v>
      </c>
      <c r="H208" s="1125">
        <f>H198</f>
        <v>2E-3</v>
      </c>
      <c r="I208" s="210">
        <f>H208*G208*F208*12</f>
        <v>1483109.410464</v>
      </c>
      <c r="J208" s="468">
        <f>VLOOKUP($A208,$DA:$EN,10,0)</f>
        <v>1.0421919579801087</v>
      </c>
      <c r="K208" s="208">
        <f>VLOOKUP($A204,$DA:$EN,9,0)</f>
        <v>3254</v>
      </c>
      <c r="L208" s="209">
        <f>0.02*(VLOOKUP($A204,$DA:$EN,24,0)+VLOOKUP($A204,$DA:$EN,26,0))</f>
        <v>24748.187999999998</v>
      </c>
      <c r="M208" s="1125">
        <f>H208</f>
        <v>2E-3</v>
      </c>
      <c r="N208" s="210">
        <f>M208*L208*K208*12</f>
        <v>1932734.4900479999</v>
      </c>
      <c r="O208" s="502">
        <f>VLOOKUP($A208,$DA:$EN,13,0)</f>
        <v>1.0563568746467753</v>
      </c>
      <c r="P208" s="208">
        <f>VLOOKUP($A204,$DA:$EN,12,0)</f>
        <v>4230</v>
      </c>
      <c r="Q208" s="209">
        <f>0.02*(VLOOKUP($A204,$DA:$EN,24,0)+VLOOKUP($A204,$DA:$EN,26,0))</f>
        <v>24748.187999999998</v>
      </c>
      <c r="R208" s="1125">
        <f>M208</f>
        <v>2E-3</v>
      </c>
      <c r="S208" s="211">
        <f>R208*Q208*P208*12</f>
        <v>2512436.0457600001</v>
      </c>
      <c r="T208" s="463">
        <f>VLOOKUP($A208,$DA:$EN,7,0)</f>
        <v>1.028027041313442</v>
      </c>
      <c r="U208" s="208">
        <f>VLOOKUP($A204,$DA:$EN,6,0)</f>
        <v>2497</v>
      </c>
      <c r="V208" s="209">
        <f>0.02*(VLOOKUP($A204,$DA:$EN,24,0)+VLOOKUP($A204,$DA:$EN,26,0))</f>
        <v>24748.187999999998</v>
      </c>
      <c r="W208" s="1125">
        <f>R208</f>
        <v>2E-3</v>
      </c>
      <c r="X208" s="211">
        <f>W208*V208*U208*12</f>
        <v>1483109.410464</v>
      </c>
      <c r="Y208" s="495">
        <f>VLOOKUP($A208,$DA:$EN,10,0)</f>
        <v>1.0421919579801087</v>
      </c>
      <c r="Z208" s="208">
        <f>VLOOKUP($A204,$DA:$EN,9,0)</f>
        <v>3254</v>
      </c>
      <c r="AA208" s="209">
        <f>0.02*(VLOOKUP($A204,$DA:$EN,24,0)+VLOOKUP($A204,$DA:$EN,26,0))</f>
        <v>24748.187999999998</v>
      </c>
      <c r="AB208" s="1125">
        <f>W208</f>
        <v>2E-3</v>
      </c>
      <c r="AC208" s="210">
        <f>AB208*AA208*Z208*12</f>
        <v>1932734.4900479999</v>
      </c>
      <c r="AD208" s="502">
        <f>VLOOKUP($A208,$DA:$EN,13,0)</f>
        <v>1.0563568746467753</v>
      </c>
      <c r="AE208" s="208">
        <f>VLOOKUP($A204,$DA:$EN,12,0)</f>
        <v>4230</v>
      </c>
      <c r="AF208" s="209">
        <f>0.02*(VLOOKUP($A204,$DA:$EN,24,0)+VLOOKUP($A204,$DA:$EN,26,0))</f>
        <v>24748.187999999998</v>
      </c>
      <c r="AG208" s="1125">
        <f>AB208</f>
        <v>2E-3</v>
      </c>
      <c r="AH208" s="211">
        <f>AG208*AF208*AE208*12</f>
        <v>2512436.0457600001</v>
      </c>
      <c r="AI208" s="463">
        <f>VLOOKUP($A208,$DA:$EN,7,0)</f>
        <v>1.028027041313442</v>
      </c>
      <c r="AJ208" s="208">
        <f>VLOOKUP($A204,$DA:$EN,6,0)</f>
        <v>2497</v>
      </c>
      <c r="AK208" s="209">
        <f>0.02*(VLOOKUP($A204,$DA:$EN,24,0)+VLOOKUP($A204,$DA:$EN,26,0))</f>
        <v>24748.187999999998</v>
      </c>
      <c r="AL208" s="1125">
        <f>AG208</f>
        <v>2E-3</v>
      </c>
      <c r="AM208" s="211">
        <f>AL208*AK208*AJ208*12</f>
        <v>1483109.410464</v>
      </c>
      <c r="AN208" s="495">
        <f>VLOOKUP($A208,$DA:$EN,10,0)</f>
        <v>1.0421919579801087</v>
      </c>
      <c r="AO208" s="208">
        <f>VLOOKUP($A204,$DA:$EN,9,0)</f>
        <v>3254</v>
      </c>
      <c r="AP208" s="209">
        <f>0.02*(VLOOKUP($A204,$DA:$EN,24,0)+VLOOKUP($A204,$DA:$EN,26,0))</f>
        <v>24748.187999999998</v>
      </c>
      <c r="AQ208" s="1125">
        <f>AL208</f>
        <v>2E-3</v>
      </c>
      <c r="AR208" s="210">
        <f>AQ208*AP208*AO208*12</f>
        <v>1932734.4900479999</v>
      </c>
      <c r="AS208" s="502">
        <f>VLOOKUP($A208,$DA:$EN,13,0)</f>
        <v>1.0563568746467753</v>
      </c>
      <c r="AT208" s="208">
        <f>VLOOKUP($A204,$DA:$EN,12,0)</f>
        <v>4230</v>
      </c>
      <c r="AU208" s="209">
        <f>0.02*(VLOOKUP($A204,$DA:$EN,24,0)+VLOOKUP($A204,$DA:$EN,26,0))</f>
        <v>24748.187999999998</v>
      </c>
      <c r="AV208" s="1125">
        <f>AQ208</f>
        <v>2E-3</v>
      </c>
      <c r="AW208" s="211">
        <f>AV208*AU208*AT208*12</f>
        <v>2512436.0457600001</v>
      </c>
      <c r="AX208" s="463">
        <f>VLOOKUP($A208,$DA:$EN,7,0)</f>
        <v>1.028027041313442</v>
      </c>
      <c r="AY208" s="208">
        <f>VLOOKUP($A204,$DA:$EN,6,0)</f>
        <v>2497</v>
      </c>
      <c r="AZ208" s="209">
        <f>0.02*(VLOOKUP($A204,$DA:$EN,24,0)+VLOOKUP($A204,$DA:$EN,26,0))</f>
        <v>24748.187999999998</v>
      </c>
      <c r="BA208" s="1125">
        <f>AV208</f>
        <v>2E-3</v>
      </c>
      <c r="BB208" s="210">
        <f>BA208*AZ208*AY208*12</f>
        <v>1483109.410464</v>
      </c>
      <c r="BC208" s="502">
        <f>VLOOKUP($A208,$DA:$EN,10,0)</f>
        <v>1.0421919579801087</v>
      </c>
      <c r="BD208" s="208">
        <f>VLOOKUP($A204,$DA:$EN,9,0)</f>
        <v>3254</v>
      </c>
      <c r="BE208" s="209">
        <f>0.02*(VLOOKUP($A204,$DA:$EN,24,0)+VLOOKUP($A204,$DA:$EN,26,0))</f>
        <v>24748.187999999998</v>
      </c>
      <c r="BF208" s="1125">
        <f>BA208</f>
        <v>2E-3</v>
      </c>
      <c r="BG208" s="210">
        <f>BF208*BE208*BD208*12</f>
        <v>1932734.4900479999</v>
      </c>
      <c r="BH208" s="502">
        <f>VLOOKUP($A208,$DA:$EN,13,0)</f>
        <v>1.0563568746467753</v>
      </c>
      <c r="BI208" s="208">
        <f>VLOOKUP($A204,$DA:$EN,12,0)</f>
        <v>4230</v>
      </c>
      <c r="BJ208" s="209">
        <f>0.02*(VLOOKUP($A204,$DA:$EN,24,0)+VLOOKUP($A204,$DA:$EN,26,0))</f>
        <v>24748.187999999998</v>
      </c>
      <c r="BK208" s="1125">
        <f>BF208</f>
        <v>2E-3</v>
      </c>
      <c r="BL208" s="211">
        <f>BK208*BJ208*BI208*12</f>
        <v>2512436.0457600001</v>
      </c>
      <c r="BM208" s="463">
        <f>VLOOKUP($A208,$DA:$EN,7,0)</f>
        <v>1.028027041313442</v>
      </c>
      <c r="BN208" s="208">
        <f>VLOOKUP($A204,$DA:$EN,6,0)</f>
        <v>2497</v>
      </c>
      <c r="BO208" s="209">
        <f>0.02*(VLOOKUP($A204,$DA:$EN,24,0)+VLOOKUP($A204,$DA:$EN,26,0))</f>
        <v>24748.187999999998</v>
      </c>
      <c r="BP208" s="1125">
        <f>BK208</f>
        <v>2E-3</v>
      </c>
      <c r="BQ208" s="210">
        <f>BP208*BO208*BN208*12</f>
        <v>1483109.410464</v>
      </c>
      <c r="BR208" s="502">
        <f>VLOOKUP($A208,$DA:$EN,10,0)</f>
        <v>1.0421919579801087</v>
      </c>
      <c r="BS208" s="208">
        <f>VLOOKUP($A204,$DA:$EN,9,0)</f>
        <v>3254</v>
      </c>
      <c r="BT208" s="209">
        <f>0.02*(VLOOKUP($A204,$DA:$EN,24,0)+VLOOKUP($A204,$DA:$EN,26,0))</f>
        <v>24748.187999999998</v>
      </c>
      <c r="BU208" s="1125">
        <f>BP208</f>
        <v>2E-3</v>
      </c>
      <c r="BV208" s="210">
        <f>BU208*BT208*BS208*12</f>
        <v>1932734.4900479999</v>
      </c>
      <c r="BW208" s="502">
        <f>VLOOKUP($A208,$DA:$EN,13,0)</f>
        <v>1.0563568746467753</v>
      </c>
      <c r="BX208" s="208">
        <f>VLOOKUP($A204,$DA:$EN,12,0)</f>
        <v>4230</v>
      </c>
      <c r="BY208" s="209">
        <f>0.02*(VLOOKUP($A204,$DA:$EN,24,0)+VLOOKUP($A204,$DA:$EN,26,0))</f>
        <v>24748.187999999998</v>
      </c>
      <c r="BZ208" s="1125">
        <f>BU208</f>
        <v>2E-3</v>
      </c>
      <c r="CA208" s="211">
        <f>BZ208*BY208*BX208*12</f>
        <v>2512436.0457600001</v>
      </c>
      <c r="CB208" s="463">
        <f>VLOOKUP($A208,$DA:$EN,7,0)</f>
        <v>1.028027041313442</v>
      </c>
      <c r="CC208" s="208">
        <f>VLOOKUP($A204,$DA:$EN,6,0)</f>
        <v>2497</v>
      </c>
      <c r="CD208" s="209">
        <f>0.02*(VLOOKUP($A204,$DA:$EN,24,0)+VLOOKUP($A204,$DA:$EN,26,0))</f>
        <v>24748.187999999998</v>
      </c>
      <c r="CE208" s="1125">
        <f>BZ208</f>
        <v>2E-3</v>
      </c>
      <c r="CF208" s="211">
        <f>CE208*CD208*CC208*12</f>
        <v>1483109.410464</v>
      </c>
      <c r="CG208" s="495">
        <f>VLOOKUP($A208,$DA:$EN,10,0)</f>
        <v>1.0421919579801087</v>
      </c>
      <c r="CH208" s="208">
        <f>VLOOKUP($A204,$DA:$EN,9,0)</f>
        <v>3254</v>
      </c>
      <c r="CI208" s="209">
        <f>0.02*(VLOOKUP($A204,$DA:$EN,24,0)+VLOOKUP($A204,$DA:$EN,26,0))</f>
        <v>24748.187999999998</v>
      </c>
      <c r="CJ208" s="1125">
        <f>CE208</f>
        <v>2E-3</v>
      </c>
      <c r="CK208" s="210">
        <f>CJ208*CI208*CH208*12</f>
        <v>1932734.4900479999</v>
      </c>
      <c r="CL208" s="502">
        <f>VLOOKUP($A208,$DA:$EN,13,0)</f>
        <v>1.0563568746467753</v>
      </c>
      <c r="CM208" s="208">
        <f>VLOOKUP($A204,$DA:$EN,12,0)</f>
        <v>4230</v>
      </c>
      <c r="CN208" s="209">
        <f>0.02*(VLOOKUP($A204,$DA:$EN,24,0)+VLOOKUP($A204,$DA:$EN,26,0))</f>
        <v>24748.187999999998</v>
      </c>
      <c r="CO208" s="1125">
        <f>CJ208</f>
        <v>2E-3</v>
      </c>
      <c r="CP208" s="211">
        <f>CO208*CN208*CM208*12</f>
        <v>2512436.0457600001</v>
      </c>
    </row>
    <row r="209" spans="1:94" ht="16.5" outlineLevel="1" thickBot="1" x14ac:dyDescent="0.3">
      <c r="A209" s="174">
        <f>A208</f>
        <v>2042</v>
      </c>
      <c r="B209" s="206" t="str">
        <f t="shared" si="56"/>
        <v>Pakalpojumu nodrošināšanai potenciālas vajadzības gadījumā</v>
      </c>
      <c r="C209" s="206" t="str">
        <f t="shared" si="56"/>
        <v>Tuvinieka ( ģimenes locekļu apdrošināšanas programma) - iespējams ilgtermiņa apdrošināšana ar uzkrājumu (izgudrots produkts)</v>
      </c>
      <c r="D209" s="207" t="str">
        <f t="shared" si="50"/>
        <v>Personas tuvinieka brīvprātīgā apdrošināšana</v>
      </c>
      <c r="E209" s="476">
        <f>VLOOKUP($A209,$DA:$EN,7,0)</f>
        <v>1.028027041313442</v>
      </c>
      <c r="F209" s="477">
        <f>VLOOKUP($A204,$DA:$EN,5,0)</f>
        <v>3156</v>
      </c>
      <c r="G209" s="478">
        <f>G208/2</f>
        <v>12374.093999999999</v>
      </c>
      <c r="H209" s="471">
        <f>H199</f>
        <v>2E-3</v>
      </c>
      <c r="I209" s="479">
        <f>H209*G209*F209*12</f>
        <v>937263.37593599991</v>
      </c>
      <c r="J209" s="497">
        <f>VLOOKUP($A209,$DA:$EN,10,0)</f>
        <v>1.0421919579801087</v>
      </c>
      <c r="K209" s="469">
        <f>VLOOKUP($A204,$DA:$EN,8,0)</f>
        <v>4117</v>
      </c>
      <c r="L209" s="470">
        <f>L208/2</f>
        <v>12374.093999999999</v>
      </c>
      <c r="M209" s="471">
        <f>H209</f>
        <v>2E-3</v>
      </c>
      <c r="N209" s="479">
        <f>M209*L209*K209*12</f>
        <v>1222659.4799519998</v>
      </c>
      <c r="O209" s="503">
        <f>VLOOKUP($A209,$DA:$EN,13,0)</f>
        <v>1.0563568746467753</v>
      </c>
      <c r="P209" s="469">
        <f>VLOOKUP($A204,$DA:$EN,11,0)</f>
        <v>5346</v>
      </c>
      <c r="Q209" s="470">
        <f>Q208/2</f>
        <v>12374.093999999999</v>
      </c>
      <c r="R209" s="471">
        <f>M209</f>
        <v>2E-3</v>
      </c>
      <c r="S209" s="472">
        <f>R209*Q209*P209*12</f>
        <v>1587645.7565759998</v>
      </c>
      <c r="T209" s="504">
        <f>VLOOKUP($A209,$DA:$EN,7,0)</f>
        <v>1.028027041313442</v>
      </c>
      <c r="U209" s="469">
        <f>VLOOKUP($A204,$DA:$EN,5,0)</f>
        <v>3156</v>
      </c>
      <c r="V209" s="470">
        <f>V208/2</f>
        <v>12374.093999999999</v>
      </c>
      <c r="W209" s="471">
        <f>R209</f>
        <v>2E-3</v>
      </c>
      <c r="X209" s="472">
        <f>W209*V209*U209*12</f>
        <v>937263.37593599991</v>
      </c>
      <c r="Y209" s="505">
        <f>VLOOKUP($A209,$DA:$EN,10,0)</f>
        <v>1.0421919579801087</v>
      </c>
      <c r="Z209" s="469">
        <f>VLOOKUP($A204,$DA:$EN,8,0)</f>
        <v>4117</v>
      </c>
      <c r="AA209" s="470">
        <f>AA208/2</f>
        <v>12374.093999999999</v>
      </c>
      <c r="AB209" s="471">
        <f>W209</f>
        <v>2E-3</v>
      </c>
      <c r="AC209" s="479">
        <f>AB209*AA209*Z209*12</f>
        <v>1222659.4799519998</v>
      </c>
      <c r="AD209" s="503">
        <f>VLOOKUP($A209,$DA:$EN,13,0)</f>
        <v>1.0563568746467753</v>
      </c>
      <c r="AE209" s="469">
        <f>VLOOKUP($A204,$DA:$EN,11,0)</f>
        <v>5346</v>
      </c>
      <c r="AF209" s="470">
        <f>AF208/2</f>
        <v>12374.093999999999</v>
      </c>
      <c r="AG209" s="471">
        <f>AB209</f>
        <v>2E-3</v>
      </c>
      <c r="AH209" s="472">
        <f>AG209*AF209*AE209*12</f>
        <v>1587645.7565759998</v>
      </c>
      <c r="AI209" s="504">
        <f>VLOOKUP($A209,$DA:$EN,7,0)</f>
        <v>1.028027041313442</v>
      </c>
      <c r="AJ209" s="469">
        <f>VLOOKUP($A204,$DA:$EN,5,0)</f>
        <v>3156</v>
      </c>
      <c r="AK209" s="470">
        <f>AK208/2</f>
        <v>12374.093999999999</v>
      </c>
      <c r="AL209" s="471">
        <f>AG209</f>
        <v>2E-3</v>
      </c>
      <c r="AM209" s="472">
        <f>AL209*AK209*AJ209*12</f>
        <v>937263.37593599991</v>
      </c>
      <c r="AN209" s="495">
        <f>VLOOKUP($A209,$DA:$EN,10,0)</f>
        <v>1.0421919579801087</v>
      </c>
      <c r="AO209" s="208">
        <f>VLOOKUP($A204,$DA:$EN,8,0)</f>
        <v>4117</v>
      </c>
      <c r="AP209" s="209">
        <f>AP208/2</f>
        <v>12374.093999999999</v>
      </c>
      <c r="AQ209" s="471">
        <f>AL209</f>
        <v>2E-3</v>
      </c>
      <c r="AR209" s="479">
        <f>AQ209*AP209*AO209*12</f>
        <v>1222659.4799519998</v>
      </c>
      <c r="AS209" s="503">
        <f>VLOOKUP($A209,$DA:$EN,13,0)</f>
        <v>1.0563568746467753</v>
      </c>
      <c r="AT209" s="469">
        <f>VLOOKUP($A204,$DA:$EN,11,0)</f>
        <v>5346</v>
      </c>
      <c r="AU209" s="470">
        <f>AU208/2</f>
        <v>12374.093999999999</v>
      </c>
      <c r="AV209" s="471">
        <f>AQ209</f>
        <v>2E-3</v>
      </c>
      <c r="AW209" s="472">
        <f>AV209*AU209*AT209*12</f>
        <v>1587645.7565759998</v>
      </c>
      <c r="AX209" s="463">
        <f>VLOOKUP($A209,$DA:$EN,7,0)</f>
        <v>1.028027041313442</v>
      </c>
      <c r="AY209" s="208">
        <f>VLOOKUP($A204,$DA:$EN,5,0)</f>
        <v>3156</v>
      </c>
      <c r="AZ209" s="209">
        <f>AZ208/2</f>
        <v>12374.093999999999</v>
      </c>
      <c r="BA209" s="471">
        <f>AV209</f>
        <v>2E-3</v>
      </c>
      <c r="BB209" s="479">
        <f>BA209*AZ209*AY209*12</f>
        <v>937263.37593599991</v>
      </c>
      <c r="BC209" s="502">
        <f>VLOOKUP($A209,$DA:$EN,10,0)</f>
        <v>1.0421919579801087</v>
      </c>
      <c r="BD209" s="208">
        <f>VLOOKUP($A204,$DA:$EN,8,0)</f>
        <v>4117</v>
      </c>
      <c r="BE209" s="209">
        <f>BE208/2</f>
        <v>12374.093999999999</v>
      </c>
      <c r="BF209" s="471">
        <f>BA209</f>
        <v>2E-3</v>
      </c>
      <c r="BG209" s="479">
        <f>BF209*BE209*BD209*12</f>
        <v>1222659.4799519998</v>
      </c>
      <c r="BH209" s="503">
        <f>VLOOKUP($A209,$DA:$EN,13,0)</f>
        <v>1.0563568746467753</v>
      </c>
      <c r="BI209" s="469">
        <f>VLOOKUP($A204,$DA:$EN,11,0)</f>
        <v>5346</v>
      </c>
      <c r="BJ209" s="470">
        <f>BJ208/2</f>
        <v>12374.093999999999</v>
      </c>
      <c r="BK209" s="471">
        <f>BF209</f>
        <v>2E-3</v>
      </c>
      <c r="BL209" s="472">
        <f>BK209*BJ209*BI209*12</f>
        <v>1587645.7565759998</v>
      </c>
      <c r="BM209" s="504">
        <f>VLOOKUP($A209,$DA:$EN,7,0)</f>
        <v>1.028027041313442</v>
      </c>
      <c r="BN209" s="469">
        <f>VLOOKUP($A204,$DA:$EN,5,0)</f>
        <v>3156</v>
      </c>
      <c r="BO209" s="470">
        <f>BO208/2</f>
        <v>12374.093999999999</v>
      </c>
      <c r="BP209" s="471">
        <f>BK209</f>
        <v>2E-3</v>
      </c>
      <c r="BQ209" s="479">
        <f>BP209*BO209*BN209*12</f>
        <v>937263.37593599991</v>
      </c>
      <c r="BR209" s="503">
        <f>VLOOKUP($A209,$DA:$EN,10,0)</f>
        <v>1.0421919579801087</v>
      </c>
      <c r="BS209" s="469">
        <f>VLOOKUP($A204,$DA:$EN,8,0)</f>
        <v>4117</v>
      </c>
      <c r="BT209" s="470">
        <f>BT208/2</f>
        <v>12374.093999999999</v>
      </c>
      <c r="BU209" s="471">
        <f>BP209</f>
        <v>2E-3</v>
      </c>
      <c r="BV209" s="479">
        <f>BU209*BT209*BS209*12</f>
        <v>1222659.4799519998</v>
      </c>
      <c r="BW209" s="503">
        <f>VLOOKUP($A209,$DA:$EN,13,0)</f>
        <v>1.0563568746467753</v>
      </c>
      <c r="BX209" s="469">
        <f>VLOOKUP($A204,$DA:$EN,11,0)</f>
        <v>5346</v>
      </c>
      <c r="BY209" s="470">
        <f>BY208/2</f>
        <v>12374.093999999999</v>
      </c>
      <c r="BZ209" s="471">
        <f>BU209</f>
        <v>2E-3</v>
      </c>
      <c r="CA209" s="472">
        <f>BZ209*BY209*BX209*12</f>
        <v>1587645.7565759998</v>
      </c>
      <c r="CB209" s="504">
        <f>VLOOKUP($A209,$DA:$EN,7,0)</f>
        <v>1.028027041313442</v>
      </c>
      <c r="CC209" s="469">
        <f>VLOOKUP($A204,$DA:$EN,5,0)</f>
        <v>3156</v>
      </c>
      <c r="CD209" s="470">
        <f>CD208/2</f>
        <v>12374.093999999999</v>
      </c>
      <c r="CE209" s="471">
        <f>BZ209</f>
        <v>2E-3</v>
      </c>
      <c r="CF209" s="472">
        <f>CE209*CD209*CC209*12</f>
        <v>937263.37593599991</v>
      </c>
      <c r="CG209" s="505">
        <f>VLOOKUP($A209,$DA:$EN,10,0)</f>
        <v>1.0421919579801087</v>
      </c>
      <c r="CH209" s="469">
        <f>VLOOKUP($A204,$DA:$EN,8,0)</f>
        <v>4117</v>
      </c>
      <c r="CI209" s="470">
        <f>CI208/2</f>
        <v>12374.093999999999</v>
      </c>
      <c r="CJ209" s="471">
        <f>CE209</f>
        <v>2E-3</v>
      </c>
      <c r="CK209" s="479">
        <f>CJ209*CI209*CH209*12</f>
        <v>1222659.4799519998</v>
      </c>
      <c r="CL209" s="503">
        <f>VLOOKUP($A209,$DA:$EN,13,0)</f>
        <v>1.0563568746467753</v>
      </c>
      <c r="CM209" s="469">
        <f>VLOOKUP($A204,$DA:$EN,11,0)</f>
        <v>5346</v>
      </c>
      <c r="CN209" s="470">
        <f>CN208/2</f>
        <v>12374.093999999999</v>
      </c>
      <c r="CO209" s="471">
        <f>CJ209</f>
        <v>2E-3</v>
      </c>
      <c r="CP209" s="472">
        <f>CO209*CN209*CM209*12</f>
        <v>1587645.7565759998</v>
      </c>
    </row>
    <row r="210" spans="1:94" ht="18.75" x14ac:dyDescent="0.25">
      <c r="A210" s="164">
        <f>A200+1</f>
        <v>2043</v>
      </c>
      <c r="B210" s="165"/>
      <c r="C210" s="166"/>
      <c r="D210" s="166" t="str">
        <f t="shared" si="50"/>
        <v>KOPĒJIE IEŅĒMUMI</v>
      </c>
      <c r="E210" s="473"/>
      <c r="F210" s="166"/>
      <c r="G210" s="474"/>
      <c r="H210" s="475"/>
      <c r="I210" s="490">
        <f>IF($D$5=$EL$8,VLOOKUP($A210,$DA:$EL,38,0),IF($D$5=$EM$8,VLOOKUP($A210,$DA:$EM,39,0),VLOOKUP($A210,$DA:$EN,40,0)))</f>
        <v>837521698.23543835</v>
      </c>
      <c r="J210" s="473"/>
      <c r="K210" s="166"/>
      <c r="L210" s="474"/>
      <c r="M210" s="475"/>
      <c r="N210" s="490">
        <f>IF($D$5=$EL$8,VLOOKUP($A210,$DA:$EL,38,0),IF($D$5=$EM$8,VLOOKUP($A210,$DA:$EM,39,0),VLOOKUP($A210,$DA:$EN,40,0)))</f>
        <v>837521698.23543835</v>
      </c>
      <c r="O210" s="473"/>
      <c r="P210" s="166"/>
      <c r="Q210" s="474"/>
      <c r="R210" s="475"/>
      <c r="S210" s="490">
        <f>IF($D$5=$EL$8,VLOOKUP($A210,$DA:$EL,38,0),IF($D$5=$EM$8,VLOOKUP($A210,$DA:$EM,39,0),VLOOKUP($A210,$DA:$EN,40,0)))</f>
        <v>837521698.23543835</v>
      </c>
      <c r="T210" s="473"/>
      <c r="U210" s="166"/>
      <c r="V210" s="474"/>
      <c r="W210" s="475"/>
      <c r="X210" s="490">
        <f>IF($D$5=$EL$8,VLOOKUP($A210,$DA:$EL,38,0),IF($D$5=$EM$8,VLOOKUP($A210,$DA:$EM,39,0),VLOOKUP($A210,$DA:$EN,40,0)))</f>
        <v>837521698.23543835</v>
      </c>
      <c r="Y210" s="473"/>
      <c r="Z210" s="166"/>
      <c r="AA210" s="474"/>
      <c r="AB210" s="475"/>
      <c r="AC210" s="490">
        <f>IF($D$5=$EL$8,VLOOKUP($A210,$DA:$EL,38,0),IF($D$5=$EM$8,VLOOKUP($A210,$DA:$EM,39,0),VLOOKUP($A210,$DA:$EN,40,0)))</f>
        <v>837521698.23543835</v>
      </c>
      <c r="AD210" s="473"/>
      <c r="AE210" s="166"/>
      <c r="AF210" s="474"/>
      <c r="AG210" s="475"/>
      <c r="AH210" s="490">
        <f>IF($D$5=$EL$8,VLOOKUP($A210,$DA:$EL,38,0),IF($D$5=$EM$8,VLOOKUP($A210,$DA:$EM,39,0),VLOOKUP($A210,$DA:$EN,40,0)))</f>
        <v>837521698.23543835</v>
      </c>
      <c r="AI210" s="473"/>
      <c r="AJ210" s="166"/>
      <c r="AK210" s="474"/>
      <c r="AL210" s="475"/>
      <c r="AM210" s="490">
        <f>IF($D$5=$EL$8,VLOOKUP($A210,$DA:$EL,38,0),IF($D$5=$EM$8,VLOOKUP($A210,$DA:$EM,39,0),VLOOKUP($A210,$DA:$EN,40,0)))</f>
        <v>837521698.23543835</v>
      </c>
      <c r="AN210" s="508"/>
      <c r="AO210" s="168"/>
      <c r="AP210" s="169"/>
      <c r="AQ210" s="170"/>
      <c r="AR210" s="490">
        <f>IF($D$5=$EL$8,VLOOKUP($A210,$DA:$EL,38,0),IF($D$5=$EM$8,VLOOKUP($A210,$DA:$EM,39,0),VLOOKUP($A210,$DA:$EN,40,0)))</f>
        <v>837521698.23543835</v>
      </c>
      <c r="AS210" s="473"/>
      <c r="AT210" s="166"/>
      <c r="AU210" s="474"/>
      <c r="AV210" s="475"/>
      <c r="AW210" s="490">
        <f>IF($D$5=$EL$8,VLOOKUP($A210,$DA:$EL,38,0),IF($D$5=$EM$8,VLOOKUP($A210,$DA:$EM,39,0),VLOOKUP($A210,$DA:$EN,40,0)))</f>
        <v>837521698.23543835</v>
      </c>
      <c r="AX210" s="167"/>
      <c r="AY210" s="168"/>
      <c r="AZ210" s="169"/>
      <c r="BA210" s="170"/>
      <c r="BB210" s="490">
        <f>IF($D$5=$EL$8,VLOOKUP($A210,$DA:$EL,38,0),IF($D$5=$EM$8,VLOOKUP($A210,$DA:$EM,39,0),VLOOKUP($A210,$DA:$EN,40,0)))</f>
        <v>837521698.23543835</v>
      </c>
      <c r="BC210" s="169"/>
      <c r="BD210" s="168"/>
      <c r="BE210" s="169"/>
      <c r="BF210" s="170"/>
      <c r="BG210" s="490">
        <f>IF($D$5=$EL$8,VLOOKUP($A210,$DA:$EL,38,0),IF($D$5=$EM$8,VLOOKUP($A210,$DA:$EM,39,0),VLOOKUP($A210,$DA:$EN,40,0)))</f>
        <v>837521698.23543835</v>
      </c>
      <c r="BH210" s="473"/>
      <c r="BI210" s="166"/>
      <c r="BJ210" s="474"/>
      <c r="BK210" s="475"/>
      <c r="BL210" s="490">
        <f>IF($D$5=$EL$8,VLOOKUP($A210,$DA:$EL,38,0),IF($D$5=$EM$8,VLOOKUP($A210,$DA:$EM,39,0),VLOOKUP($A210,$DA:$EN,40,0)))</f>
        <v>837521698.23543835</v>
      </c>
      <c r="BM210" s="473"/>
      <c r="BN210" s="166"/>
      <c r="BO210" s="474"/>
      <c r="BP210" s="475"/>
      <c r="BQ210" s="490">
        <f>IF($D$5=$EL$8,VLOOKUP($A210,$DA:$EL,38,0),IF($D$5=$EM$8,VLOOKUP($A210,$DA:$EM,39,0),VLOOKUP($A210,$DA:$EN,40,0)))</f>
        <v>837521698.23543835</v>
      </c>
      <c r="BR210" s="473"/>
      <c r="BS210" s="166"/>
      <c r="BT210" s="474"/>
      <c r="BU210" s="475"/>
      <c r="BV210" s="490">
        <f>IF($D$5=$EL$8,VLOOKUP($A210,$DA:$EL,38,0),IF($D$5=$EM$8,VLOOKUP($A210,$DA:$EM,39,0),VLOOKUP($A210,$DA:$EN,40,0)))</f>
        <v>837521698.23543835</v>
      </c>
      <c r="BW210" s="473"/>
      <c r="BX210" s="166"/>
      <c r="BY210" s="474"/>
      <c r="BZ210" s="475"/>
      <c r="CA210" s="490">
        <f>IF($D$5=$EL$8,VLOOKUP($A210,$DA:$EL,38,0),IF($D$5=$EM$8,VLOOKUP($A210,$DA:$EM,39,0),VLOOKUP($A210,$DA:$EN,40,0)))</f>
        <v>837521698.23543835</v>
      </c>
      <c r="CB210" s="473"/>
      <c r="CC210" s="166"/>
      <c r="CD210" s="474"/>
      <c r="CE210" s="475"/>
      <c r="CF210" s="484">
        <f>IF($D$5=$EL$8,VLOOKUP($A210,$DA:$EL,38,0),IF($D$5=$EM$8,VLOOKUP($A210,$DA:$EM,39,0),VLOOKUP($A210,$DA:$EN,40,0)))+CF217</f>
        <v>842828052.94832695</v>
      </c>
      <c r="CG210" s="473"/>
      <c r="CH210" s="166"/>
      <c r="CI210" s="474"/>
      <c r="CJ210" s="475"/>
      <c r="CK210" s="484">
        <f>IF($D$5=$EL$8,VLOOKUP($A210,$DA:$EL,38,0),IF($D$5=$EM$8,VLOOKUP($A210,$DA:$EM,39,0),VLOOKUP($A210,$DA:$EN,40,0)))+CK217</f>
        <v>842828052.94832695</v>
      </c>
      <c r="CL210" s="473"/>
      <c r="CM210" s="166"/>
      <c r="CN210" s="474"/>
      <c r="CO210" s="475"/>
      <c r="CP210" s="484">
        <f>IF($D$5=$EL$8,VLOOKUP($A210,$DA:$EL,38,0),IF($D$5=$EM$8,VLOOKUP($A210,$DA:$EM,39,0),VLOOKUP($A210,$DA:$EN,40,0)))+CP217</f>
        <v>842828052.94832695</v>
      </c>
    </row>
    <row r="211" spans="1:94" outlineLevel="1" x14ac:dyDescent="0.25">
      <c r="A211" s="174">
        <f>A210</f>
        <v>2043</v>
      </c>
      <c r="B211" s="175" t="str">
        <f t="shared" ref="B211:C219" si="57">B201</f>
        <v>Finansējums valsts sociāli neaizsargātām iedzīvotāju kategorijām</v>
      </c>
      <c r="C211" s="175" t="str">
        <f t="shared" si="57"/>
        <v>no VID administrētās Valsts pamatbudžeta daļas</v>
      </c>
      <c r="D211" s="176" t="str">
        <f t="shared" si="50"/>
        <v>Valsts pamatbudžets</v>
      </c>
      <c r="E211" s="461">
        <f>VLOOKUP($A211,$DA:$EN,14,0)</f>
        <v>1.0144918808438055</v>
      </c>
      <c r="F211" s="177">
        <f>F201*E211</f>
        <v>9908724717.7535</v>
      </c>
      <c r="G211" s="178">
        <v>1</v>
      </c>
      <c r="H211" s="488">
        <f>I211/F211</f>
        <v>4.7914401445257493E-2</v>
      </c>
      <c r="I211" s="491">
        <f>I210-I212-I213-I214-I215-I216-I217</f>
        <v>474770613.93698692</v>
      </c>
      <c r="J211" s="461">
        <f>VLOOKUP($A211,$DA:$EN,15,0)</f>
        <v>1.0218576375104722</v>
      </c>
      <c r="K211" s="177">
        <f>K201*J211</f>
        <v>11486438084.55896</v>
      </c>
      <c r="L211" s="178">
        <v>1</v>
      </c>
      <c r="M211" s="488">
        <f>N211/K211</f>
        <v>3.7059004270170268E-2</v>
      </c>
      <c r="N211" s="491">
        <f>N210-N212-N213-N214-N215-N216-N217</f>
        <v>425675958.02471685</v>
      </c>
      <c r="O211" s="461">
        <f>VLOOKUP($A211,$DA:$EN,16,0)</f>
        <v>1.0292233941771389</v>
      </c>
      <c r="P211" s="177">
        <f>P201*O211</f>
        <v>13300000206.508101</v>
      </c>
      <c r="Q211" s="178">
        <v>1</v>
      </c>
      <c r="R211" s="488">
        <f>S211/P211</f>
        <v>2.7190216180967241E-2</v>
      </c>
      <c r="S211" s="491">
        <f>S210-S212-S213-S214-S215-S216-S217</f>
        <v>361629880.82186419</v>
      </c>
      <c r="T211" s="461">
        <f>VLOOKUP($A211,$DA:$EN,14,0)</f>
        <v>1.0144918808438055</v>
      </c>
      <c r="U211" s="177">
        <f>U201*T211</f>
        <v>9908724717.7535</v>
      </c>
      <c r="V211" s="178">
        <v>1</v>
      </c>
      <c r="W211" s="480">
        <f>X211/U211</f>
        <v>2.6769034375701169E-2</v>
      </c>
      <c r="X211" s="485">
        <f>X201/X200*X210</f>
        <v>265246992.58890331</v>
      </c>
      <c r="Y211" s="461">
        <f>VLOOKUP($A211,$DA:$EN,15,0)</f>
        <v>1.0218576375104722</v>
      </c>
      <c r="Z211" s="177">
        <f>Z201*Y211</f>
        <v>11486438084.55896</v>
      </c>
      <c r="AA211" s="178">
        <v>1</v>
      </c>
      <c r="AB211" s="480">
        <f>AC211/Z211</f>
        <v>2.3092188425711424E-2</v>
      </c>
      <c r="AC211" s="485">
        <f>AC201/AC200*AC210</f>
        <v>265246992.58890331</v>
      </c>
      <c r="AD211" s="461">
        <f>VLOOKUP($A211,$DA:$EN,16,0)</f>
        <v>1.0292233941771389</v>
      </c>
      <c r="AE211" s="177">
        <f>AE201*AD211</f>
        <v>13300000206.508101</v>
      </c>
      <c r="AF211" s="178">
        <v>1</v>
      </c>
      <c r="AG211" s="480">
        <f>AH211/AE211</f>
        <v>1.9943382591761899E-2</v>
      </c>
      <c r="AH211" s="485">
        <f>AH201/AH200*AH210</f>
        <v>265246992.58890331</v>
      </c>
      <c r="AI211" s="461">
        <f>VLOOKUP($A211,$DA:$EN,14,0)</f>
        <v>1.0144918808438055</v>
      </c>
      <c r="AJ211" s="177">
        <f>AJ201*AI211</f>
        <v>9908724717.7535</v>
      </c>
      <c r="AK211" s="178">
        <v>1</v>
      </c>
      <c r="AL211" s="480">
        <f>AM211/AJ211</f>
        <v>0</v>
      </c>
      <c r="AM211" s="485">
        <f>AM201*AI211</f>
        <v>0</v>
      </c>
      <c r="AN211" s="506">
        <f>VLOOKUP($A211,$DA:$EN,15,0)</f>
        <v>1.0218576375104722</v>
      </c>
      <c r="AO211" s="177">
        <f>AO201*AN211</f>
        <v>11486438084.55896</v>
      </c>
      <c r="AP211" s="178">
        <v>1</v>
      </c>
      <c r="AQ211" s="480">
        <f>AR211/AO211</f>
        <v>0</v>
      </c>
      <c r="AR211" s="485">
        <f>AR201*AN211</f>
        <v>0</v>
      </c>
      <c r="AS211" s="461">
        <f>VLOOKUP($A211,$DA:$EN,16,0)</f>
        <v>1.0292233941771389</v>
      </c>
      <c r="AT211" s="177">
        <f>AT201*AS211</f>
        <v>13300000206.508101</v>
      </c>
      <c r="AU211" s="178">
        <v>1</v>
      </c>
      <c r="AV211" s="480">
        <f>AW211/AT211</f>
        <v>0</v>
      </c>
      <c r="AW211" s="485">
        <f>AW201*AS211</f>
        <v>0</v>
      </c>
      <c r="AX211" s="461">
        <f>VLOOKUP($A211,$DA:$EN,14,0)</f>
        <v>1.0144918808438055</v>
      </c>
      <c r="AY211" s="177">
        <f>AY201*AX211</f>
        <v>9908724717.7535</v>
      </c>
      <c r="AZ211" s="178">
        <v>1</v>
      </c>
      <c r="BA211" s="488">
        <f>BB211/AY211</f>
        <v>4.4181590044267867E-2</v>
      </c>
      <c r="BB211" s="491">
        <f>BB210-BB212-BB213-BB214-BB215-BB216-BB217</f>
        <v>437783213.34128898</v>
      </c>
      <c r="BC211" s="493">
        <f>VLOOKUP($A211,$DA:$EN,15,0)</f>
        <v>1.0218576375104722</v>
      </c>
      <c r="BD211" s="177">
        <f>BD201*BC211</f>
        <v>11486438084.55896</v>
      </c>
      <c r="BE211" s="178">
        <v>1</v>
      </c>
      <c r="BF211" s="488">
        <f>BG211/BD211</f>
        <v>3.2744918565839921E-2</v>
      </c>
      <c r="BG211" s="491">
        <f>BG210-BG212-BG213-BG214-BG215-BG216-BG217</f>
        <v>376122479.69044542</v>
      </c>
      <c r="BH211" s="461">
        <f>VLOOKUP($A211,$DA:$EN,16,0)</f>
        <v>1.0292233941771389</v>
      </c>
      <c r="BI211" s="177">
        <f>BI201*BH211</f>
        <v>13300000206.508101</v>
      </c>
      <c r="BJ211" s="178">
        <v>1</v>
      </c>
      <c r="BK211" s="488">
        <f>BL211/BI211</f>
        <v>2.2219827198202469E-2</v>
      </c>
      <c r="BL211" s="491">
        <f>BL210-BL212-BL213-BL214-BL215-BL216-BL217</f>
        <v>295523706.32466716</v>
      </c>
      <c r="BM211" s="461">
        <f>VLOOKUP($A211,$DA:$EN,14,0)</f>
        <v>1.0144918808438055</v>
      </c>
      <c r="BN211" s="177">
        <f>BN201*BM211</f>
        <v>9908724717.7535</v>
      </c>
      <c r="BO211" s="178">
        <v>1</v>
      </c>
      <c r="BP211" s="488">
        <f>BQ211/BN211</f>
        <v>2.3117170872115195E-2</v>
      </c>
      <c r="BQ211" s="491">
        <f>(BQ210-BQ214-BQ215-BQ216-BQ217)/3</f>
        <v>229061682.42505908</v>
      </c>
      <c r="BR211" s="461">
        <f>VLOOKUP($A211,$DA:$EN,15,0)</f>
        <v>1.0218576375104722</v>
      </c>
      <c r="BS211" s="177">
        <f>BS201*BR211</f>
        <v>11486438084.55896</v>
      </c>
      <c r="BT211" s="178">
        <v>1</v>
      </c>
      <c r="BU211" s="488">
        <f>BV211/BS211</f>
        <v>1.8517210953924355E-2</v>
      </c>
      <c r="BV211" s="491">
        <f>(BV210-BV214-BV215-BV216-BV217)/3</f>
        <v>212696797.12096906</v>
      </c>
      <c r="BW211" s="461">
        <f>VLOOKUP($A211,$DA:$EN,16,0)</f>
        <v>1.0292233941771389</v>
      </c>
      <c r="BX211" s="177">
        <f>BX201*BW211</f>
        <v>13300000206.508101</v>
      </c>
      <c r="BY211" s="178">
        <v>1</v>
      </c>
      <c r="BZ211" s="488">
        <f>CA211/BX211</f>
        <v>1.4387075319471473E-2</v>
      </c>
      <c r="CA211" s="491">
        <f>(CA210-CA214-CA215-CA216-CA217)/3</f>
        <v>191348104.72001818</v>
      </c>
      <c r="CB211" s="461">
        <f>VLOOKUP($A211,$DA:$EN,14,0)</f>
        <v>1.0144918808438055</v>
      </c>
      <c r="CC211" s="177">
        <f>CC201*CB211</f>
        <v>9908724717.7535</v>
      </c>
      <c r="CD211" s="178">
        <v>1</v>
      </c>
      <c r="CE211" s="480">
        <f>CF211/CC211</f>
        <v>9.9815807105414333E-3</v>
      </c>
      <c r="CF211" s="485">
        <f>CF201*CB211</f>
        <v>98904735.508793443</v>
      </c>
      <c r="CG211" s="461">
        <f>VLOOKUP($A211,$DA:$EN,15,0)</f>
        <v>1.0218576375104722</v>
      </c>
      <c r="CH211" s="177">
        <f>CH201*CG211</f>
        <v>11486438084.55896</v>
      </c>
      <c r="CI211" s="178">
        <v>1</v>
      </c>
      <c r="CJ211" s="480">
        <f>CK211/CH211</f>
        <v>9.9815807105414281E-3</v>
      </c>
      <c r="CK211" s="485">
        <f>CK201*CG211</f>
        <v>114652808.81766213</v>
      </c>
      <c r="CL211" s="461">
        <f>VLOOKUP($A211,$DA:$EN,16,0)</f>
        <v>1.0292233941771389</v>
      </c>
      <c r="CM211" s="177">
        <f>CM201*CL211</f>
        <v>13300000206.508101</v>
      </c>
      <c r="CN211" s="178">
        <v>1</v>
      </c>
      <c r="CO211" s="480">
        <f>CP211/CM211</f>
        <v>9.9815807105414229E-3</v>
      </c>
      <c r="CP211" s="485">
        <f>CP201*CL211</f>
        <v>132755025.5114782</v>
      </c>
    </row>
    <row r="212" spans="1:94" ht="31.5" outlineLevel="1" x14ac:dyDescent="0.25">
      <c r="A212" s="174">
        <f>A211</f>
        <v>2043</v>
      </c>
      <c r="B212" s="175" t="str">
        <f t="shared" si="57"/>
        <v>Iedzīvotāju solidaritātes maksājums ISA sistēmas nodrošināšanai un pašvaldību trūcīgo personu finansējuma kompensēšanai</v>
      </c>
      <c r="C212" s="175" t="str">
        <f t="shared" si="57"/>
        <v>no VID administrētās Pašvaldības budžeta daļa</v>
      </c>
      <c r="D212" s="176" t="str">
        <f t="shared" ref="D212:D239" si="58">D202</f>
        <v>Pašvaldību budžets</v>
      </c>
      <c r="E212" s="461">
        <f>VLOOKUP($A212,$DA:$EN,17,0)</f>
        <v>1.0144918808438055</v>
      </c>
      <c r="F212" s="177">
        <f>F202*E212</f>
        <v>3505941496.2409186</v>
      </c>
      <c r="G212" s="178">
        <v>1</v>
      </c>
      <c r="H212" s="481">
        <f>I212/F212</f>
        <v>6.0586987422905303E-2</v>
      </c>
      <c r="I212" s="485">
        <f>I202/I200*I210</f>
        <v>212414433.33819035</v>
      </c>
      <c r="J212" s="461">
        <f>VLOOKUP($A212,$DA:$EN,18,0)</f>
        <v>1.0218576375104722</v>
      </c>
      <c r="K212" s="177">
        <f>K202*J212</f>
        <v>4064173854.0282559</v>
      </c>
      <c r="L212" s="178">
        <v>1</v>
      </c>
      <c r="M212" s="481">
        <f>N212/K212</f>
        <v>5.2265095187218225E-2</v>
      </c>
      <c r="N212" s="485">
        <f>N202/N200*N210</f>
        <v>212414433.33819035</v>
      </c>
      <c r="O212" s="461">
        <f>VLOOKUP($A212,$DA:$EN,19,0)</f>
        <v>1.0292233941771389</v>
      </c>
      <c r="P212" s="177">
        <f>P202*O212</f>
        <v>4705855087.5335264</v>
      </c>
      <c r="Q212" s="178">
        <v>1</v>
      </c>
      <c r="R212" s="481">
        <f>S212/P212</f>
        <v>4.5138328611288123E-2</v>
      </c>
      <c r="S212" s="485">
        <f>S202/S200*S210</f>
        <v>212414433.33819035</v>
      </c>
      <c r="T212" s="461">
        <f>VLOOKUP($A212,$DA:$EN,17,0)</f>
        <v>1.0144918808438055</v>
      </c>
      <c r="U212" s="177">
        <f>U202*T212</f>
        <v>3505941496.2409186</v>
      </c>
      <c r="V212" s="178">
        <v>1</v>
      </c>
      <c r="W212" s="481">
        <f>X212/U212</f>
        <v>6.0586987422905303E-2</v>
      </c>
      <c r="X212" s="485">
        <f>X202/X200*X210</f>
        <v>212414433.33819035</v>
      </c>
      <c r="Y212" s="461">
        <f>VLOOKUP($A212,$DA:$EN,18,0)</f>
        <v>1.0218576375104722</v>
      </c>
      <c r="Z212" s="177">
        <f>Z202*Y212</f>
        <v>4064173854.0282559</v>
      </c>
      <c r="AA212" s="178">
        <v>1</v>
      </c>
      <c r="AB212" s="481">
        <f>AC212/Z212</f>
        <v>5.2265095187218225E-2</v>
      </c>
      <c r="AC212" s="485">
        <f>AC202/AC200*AC210</f>
        <v>212414433.33819035</v>
      </c>
      <c r="AD212" s="461">
        <f>VLOOKUP($A212,$DA:$EN,19,0)</f>
        <v>1.0292233941771389</v>
      </c>
      <c r="AE212" s="177">
        <f>AE202*AD212</f>
        <v>4705855087.5335264</v>
      </c>
      <c r="AF212" s="178">
        <v>1</v>
      </c>
      <c r="AG212" s="481">
        <f>AH212/AE212</f>
        <v>4.5138328611288123E-2</v>
      </c>
      <c r="AH212" s="485">
        <f>AH202/AH200*AH210</f>
        <v>212414433.33819035</v>
      </c>
      <c r="AI212" s="461">
        <f>VLOOKUP($A212,$DA:$EN,17,0)</f>
        <v>1.0144918808438055</v>
      </c>
      <c r="AJ212" s="177">
        <f>AJ202*AI212</f>
        <v>3505941496.2409186</v>
      </c>
      <c r="AK212" s="178">
        <v>1</v>
      </c>
      <c r="AL212" s="481">
        <v>0</v>
      </c>
      <c r="AM212" s="485">
        <f>AI212*AJ212*AK212*AL212</f>
        <v>0</v>
      </c>
      <c r="AN212" s="506">
        <f>VLOOKUP($A212,$DA:$EN,18,0)</f>
        <v>1.0218576375104722</v>
      </c>
      <c r="AO212" s="177">
        <f>AO202*AN212</f>
        <v>4064173854.0282559</v>
      </c>
      <c r="AP212" s="178">
        <v>1</v>
      </c>
      <c r="AQ212" s="481">
        <v>0</v>
      </c>
      <c r="AR212" s="485">
        <f>AN212*AO212*AP212*AQ212</f>
        <v>0</v>
      </c>
      <c r="AS212" s="461">
        <f>VLOOKUP($A212,$DA:$EN,19,0)</f>
        <v>1.0292233941771389</v>
      </c>
      <c r="AT212" s="177">
        <f>AT202*AS212</f>
        <v>4705855087.5335264</v>
      </c>
      <c r="AU212" s="178">
        <v>1</v>
      </c>
      <c r="AV212" s="481">
        <v>0</v>
      </c>
      <c r="AW212" s="485">
        <f>AS212*AT212*AU212*AV212</f>
        <v>0</v>
      </c>
      <c r="AX212" s="461">
        <f>VLOOKUP($A212,$DA:$EN,17,0)</f>
        <v>1.0144918808438055</v>
      </c>
      <c r="AY212" s="177">
        <f>AY202*AX212</f>
        <v>3505941496.2409186</v>
      </c>
      <c r="AZ212" s="178">
        <v>1</v>
      </c>
      <c r="BA212" s="481">
        <f>BB212/AY212</f>
        <v>6.0586987422905303E-2</v>
      </c>
      <c r="BB212" s="485">
        <f>BB202/BB200*BB210</f>
        <v>212414433.33819035</v>
      </c>
      <c r="BC212" s="493">
        <f>VLOOKUP($A212,$DA:$EN,18,0)</f>
        <v>1.0218576375104722</v>
      </c>
      <c r="BD212" s="177">
        <f>BD202*BC212</f>
        <v>4064173854.0282559</v>
      </c>
      <c r="BE212" s="178">
        <v>1</v>
      </c>
      <c r="BF212" s="481">
        <f>BG212/BD212</f>
        <v>5.2265095187218225E-2</v>
      </c>
      <c r="BG212" s="485">
        <f>BG202/BG200*BG210</f>
        <v>212414433.33819035</v>
      </c>
      <c r="BH212" s="461">
        <f>VLOOKUP($A212,$DA:$EN,19,0)</f>
        <v>1.0292233941771389</v>
      </c>
      <c r="BI212" s="177">
        <f>BI202*BH212</f>
        <v>4705855087.5335264</v>
      </c>
      <c r="BJ212" s="178">
        <v>1</v>
      </c>
      <c r="BK212" s="481">
        <f>BL212/BI212</f>
        <v>4.5138328611288123E-2</v>
      </c>
      <c r="BL212" s="485">
        <f>BL202/BL200*BL210</f>
        <v>212414433.33819035</v>
      </c>
      <c r="BM212" s="461">
        <f>VLOOKUP($A212,$DA:$EN,17,0)</f>
        <v>1.0144918808438055</v>
      </c>
      <c r="BN212" s="177">
        <f>BN202*BM212</f>
        <v>3505941496.2409186</v>
      </c>
      <c r="BO212" s="178">
        <v>1</v>
      </c>
      <c r="BP212" s="488">
        <f>BQ212/BN212</f>
        <v>6.5335283737809016E-2</v>
      </c>
      <c r="BQ212" s="491">
        <f>(BQ210-BQ214-BQ215-BQ216-BQ217)/3</f>
        <v>229061682.42505908</v>
      </c>
      <c r="BR212" s="461">
        <f>VLOOKUP($A212,$DA:$EN,18,0)</f>
        <v>1.0218576375104722</v>
      </c>
      <c r="BS212" s="177">
        <f>BS202*BR212</f>
        <v>4064173854.0282559</v>
      </c>
      <c r="BT212" s="178">
        <v>1</v>
      </c>
      <c r="BU212" s="488">
        <f>BV212/BS212</f>
        <v>5.2334571492346965E-2</v>
      </c>
      <c r="BV212" s="491">
        <f>(BV210-BV214-BV215-BV216-BV217)/3</f>
        <v>212696797.12096906</v>
      </c>
      <c r="BW212" s="461">
        <f>VLOOKUP($A212,$DA:$EN,19,0)</f>
        <v>1.0292233941771389</v>
      </c>
      <c r="BX212" s="177">
        <f>BX202*BW212</f>
        <v>4705855087.5335264</v>
      </c>
      <c r="BY212" s="178">
        <v>1</v>
      </c>
      <c r="BZ212" s="488">
        <f>CA212/BX212</f>
        <v>4.0661707842837382E-2</v>
      </c>
      <c r="CA212" s="491">
        <f>(CA210-CA214-CA215-CA216-CA217)/3</f>
        <v>191348104.72001818</v>
      </c>
      <c r="CB212" s="461">
        <f>VLOOKUP($A212,$DA:$EN,17,0)</f>
        <v>1.0144918808438055</v>
      </c>
      <c r="CC212" s="177">
        <f>CC202*CB212</f>
        <v>3505941496.2409186</v>
      </c>
      <c r="CD212" s="178">
        <v>1</v>
      </c>
      <c r="CE212" s="481">
        <f>CF212/CC212</f>
        <v>2.4003102329355645E-2</v>
      </c>
      <c r="CF212" s="485">
        <f>CF202*CB212</f>
        <v>84153472.495005012</v>
      </c>
      <c r="CG212" s="461">
        <f>VLOOKUP($A212,$DA:$EN,18,0)</f>
        <v>1.0218576375104722</v>
      </c>
      <c r="CH212" s="177">
        <f>CH202*CG212</f>
        <v>4064173854.0282559</v>
      </c>
      <c r="CI212" s="178">
        <v>1</v>
      </c>
      <c r="CJ212" s="481">
        <f>CK212/CH212</f>
        <v>2.4003102329355663E-2</v>
      </c>
      <c r="CK212" s="485">
        <f>CK202*CG212</f>
        <v>97552780.902532011</v>
      </c>
      <c r="CL212" s="461">
        <f>VLOOKUP($A212,$DA:$EN,19,0)</f>
        <v>1.0292233941771389</v>
      </c>
      <c r="CM212" s="177">
        <f>CM202*CL212</f>
        <v>4705855087.5335264</v>
      </c>
      <c r="CN212" s="178">
        <v>1</v>
      </c>
      <c r="CO212" s="481">
        <f>CP212/CM212</f>
        <v>2.4003102329355649E-2</v>
      </c>
      <c r="CP212" s="485">
        <f>CP202*CL212</f>
        <v>112955121.21318612</v>
      </c>
    </row>
    <row r="213" spans="1:94" ht="31.5" outlineLevel="1" x14ac:dyDescent="0.25">
      <c r="A213" s="174">
        <f>A212</f>
        <v>2043</v>
      </c>
      <c r="B213" s="175">
        <f t="shared" si="57"/>
        <v>0</v>
      </c>
      <c r="C213" s="175">
        <f t="shared" si="57"/>
        <v>0</v>
      </c>
      <c r="D213" s="176" t="str">
        <f t="shared" si="58"/>
        <v>Valsts sociālās apdrošināšanas speciālais  budžets</v>
      </c>
      <c r="E213" s="461">
        <f>VLOOKUP($A213,$DA:$EN,20,0)</f>
        <v>1.0158485307124727</v>
      </c>
      <c r="F213" s="177">
        <f>F203*E213</f>
        <v>7282070008.9523506</v>
      </c>
      <c r="G213" s="178">
        <v>1</v>
      </c>
      <c r="H213" s="481">
        <v>0</v>
      </c>
      <c r="I213" s="485">
        <f>E213*F213*G213*H213</f>
        <v>0</v>
      </c>
      <c r="J213" s="461">
        <f>VLOOKUP($A213,$DA:$EN,21,0)</f>
        <v>1.0298477949774534</v>
      </c>
      <c r="K213" s="177">
        <f>K203*J213</f>
        <v>9623456704.1737118</v>
      </c>
      <c r="L213" s="178">
        <v>1</v>
      </c>
      <c r="M213" s="481">
        <v>0</v>
      </c>
      <c r="N213" s="485">
        <f>J213*K213*L213*M213</f>
        <v>0</v>
      </c>
      <c r="O213" s="461">
        <f>VLOOKUP($A213,$DA:$EN,22,0)</f>
        <v>1.0438470592424338</v>
      </c>
      <c r="P213" s="177">
        <f>P203*O213</f>
        <v>12665873589.79068</v>
      </c>
      <c r="Q213" s="178">
        <v>1</v>
      </c>
      <c r="R213" s="481">
        <v>0</v>
      </c>
      <c r="S213" s="485">
        <f>O213*P213*Q213*R213</f>
        <v>0</v>
      </c>
      <c r="T213" s="461">
        <f>VLOOKUP($A213,$DA:$EN,20,0)</f>
        <v>1.0158485307124727</v>
      </c>
      <c r="U213" s="177">
        <f>U203*T213</f>
        <v>7282070008.9523506</v>
      </c>
      <c r="V213" s="178">
        <v>1</v>
      </c>
      <c r="W213" s="481">
        <v>0</v>
      </c>
      <c r="X213" s="485">
        <f>T213*U213*V213*W213</f>
        <v>0</v>
      </c>
      <c r="Y213" s="461">
        <f>VLOOKUP($A213,$DA:$EN,21,0)</f>
        <v>1.0298477949774534</v>
      </c>
      <c r="Z213" s="177">
        <f>Z203*Y213</f>
        <v>9623456704.1737118</v>
      </c>
      <c r="AA213" s="178">
        <v>1</v>
      </c>
      <c r="AB213" s="481">
        <v>0</v>
      </c>
      <c r="AC213" s="485">
        <f>Y213*Z213*AA213*AB213</f>
        <v>0</v>
      </c>
      <c r="AD213" s="461">
        <f>VLOOKUP($A213,$DA:$EN,22,0)</f>
        <v>1.0438470592424338</v>
      </c>
      <c r="AE213" s="177">
        <f>AE203*AD213</f>
        <v>12665873589.79068</v>
      </c>
      <c r="AF213" s="178">
        <v>1</v>
      </c>
      <c r="AG213" s="481">
        <v>0</v>
      </c>
      <c r="AH213" s="485">
        <f>AD213*AE213*AF213*AG213</f>
        <v>0</v>
      </c>
      <c r="AI213" s="461">
        <f>VLOOKUP($A213,$DA:$EN,20,0)</f>
        <v>1.0158485307124727</v>
      </c>
      <c r="AJ213" s="177">
        <f>AJ203*AI213</f>
        <v>7282070008.9523506</v>
      </c>
      <c r="AK213" s="178">
        <v>1</v>
      </c>
      <c r="AL213" s="481">
        <v>0</v>
      </c>
      <c r="AM213" s="485">
        <f>AI213*AJ213*AK213*AL213</f>
        <v>0</v>
      </c>
      <c r="AN213" s="506">
        <f>VLOOKUP($A213,$DA:$EN,21,0)</f>
        <v>1.0298477949774534</v>
      </c>
      <c r="AO213" s="177">
        <f>AO203*AN213</f>
        <v>9623456704.1737118</v>
      </c>
      <c r="AP213" s="178">
        <v>1</v>
      </c>
      <c r="AQ213" s="481">
        <v>0</v>
      </c>
      <c r="AR213" s="485">
        <f>AN213*AO213*AP213*AQ213</f>
        <v>0</v>
      </c>
      <c r="AS213" s="461">
        <f>VLOOKUP($A213,$DA:$EN,22,0)</f>
        <v>1.0438470592424338</v>
      </c>
      <c r="AT213" s="177">
        <f>AT203*AS213</f>
        <v>12665873589.79068</v>
      </c>
      <c r="AU213" s="178">
        <v>1</v>
      </c>
      <c r="AV213" s="481">
        <v>0</v>
      </c>
      <c r="AW213" s="485">
        <f>AS213*AT213*AU213*AV213</f>
        <v>0</v>
      </c>
      <c r="AX213" s="461">
        <f>VLOOKUP($A213,$DA:$EN,20,0)</f>
        <v>1.0158485307124727</v>
      </c>
      <c r="AY213" s="177">
        <f>AY203*AX213</f>
        <v>7282070008.9523506</v>
      </c>
      <c r="AZ213" s="178">
        <v>1</v>
      </c>
      <c r="BA213" s="488">
        <v>5.0000000000000001E-3</v>
      </c>
      <c r="BB213" s="491">
        <f>AX213*AY213*AZ213*BA213</f>
        <v>36987400.595698044</v>
      </c>
      <c r="BC213" s="493">
        <f>VLOOKUP($A213,$DA:$EN,21,0)</f>
        <v>1.0298477949774534</v>
      </c>
      <c r="BD213" s="177">
        <f>BD203*BC213</f>
        <v>9623456704.1737118</v>
      </c>
      <c r="BE213" s="178">
        <v>1</v>
      </c>
      <c r="BF213" s="488">
        <v>5.0000000000000001E-3</v>
      </c>
      <c r="BG213" s="491">
        <f>BC213*BD213*BE213*BF213</f>
        <v>49553478.334271438</v>
      </c>
      <c r="BH213" s="461">
        <f>VLOOKUP($A213,$DA:$EN,22,0)</f>
        <v>1.0438470592424338</v>
      </c>
      <c r="BI213" s="177">
        <f>BI203*BH213</f>
        <v>12665873589.79068</v>
      </c>
      <c r="BJ213" s="178">
        <v>1</v>
      </c>
      <c r="BK213" s="488">
        <v>5.0000000000000001E-3</v>
      </c>
      <c r="BL213" s="491">
        <f>BH213*BI213*BJ213*BK213</f>
        <v>66106174.497197047</v>
      </c>
      <c r="BM213" s="461">
        <f>VLOOKUP($A213,$DA:$EN,20,0)</f>
        <v>1.0158485307124727</v>
      </c>
      <c r="BN213" s="177">
        <f>BN203*BM213</f>
        <v>7282070008.9523506</v>
      </c>
      <c r="BO213" s="178">
        <v>1</v>
      </c>
      <c r="BP213" s="488">
        <f>BQ213/BN213</f>
        <v>3.1455572679671827E-2</v>
      </c>
      <c r="BQ213" s="491">
        <f>BQ210-BQ211-BQ212-BQ214-BQ215-BQ216-BQ217</f>
        <v>229061682.42505914</v>
      </c>
      <c r="BR213" s="461">
        <f>VLOOKUP($A213,$DA:$EN,21,0)</f>
        <v>1.0298477949774534</v>
      </c>
      <c r="BS213" s="177">
        <f>BS203*BR213</f>
        <v>9623456704.1737118</v>
      </c>
      <c r="BT213" s="178">
        <v>1</v>
      </c>
      <c r="BU213" s="488">
        <f>BV213/BS213</f>
        <v>2.2101912406248172E-2</v>
      </c>
      <c r="BV213" s="491">
        <f>BV210-BV211-BV212-BV214-BV215-BV216-BV217</f>
        <v>212696797.12096909</v>
      </c>
      <c r="BW213" s="461">
        <f>VLOOKUP($A213,$DA:$EN,22,0)</f>
        <v>1.0438470592424338</v>
      </c>
      <c r="BX213" s="177">
        <f>BX203*BW213</f>
        <v>12665873589.79068</v>
      </c>
      <c r="BY213" s="178">
        <v>1</v>
      </c>
      <c r="BZ213" s="488">
        <f>CA213/BX213</f>
        <v>1.5107375212891296E-2</v>
      </c>
      <c r="CA213" s="491">
        <f>CA210-CA211-CA212-CA214-CA215-CA216-CA217</f>
        <v>191348104.72001821</v>
      </c>
      <c r="CB213" s="461">
        <f>VLOOKUP($A213,$DA:$EN,20,0)</f>
        <v>1.0158485307124727</v>
      </c>
      <c r="CC213" s="177">
        <f>CC203*CB213</f>
        <v>7282070008.9523506</v>
      </c>
      <c r="CD213" s="178">
        <v>1</v>
      </c>
      <c r="CE213" s="481">
        <v>0</v>
      </c>
      <c r="CF213" s="485">
        <f>CB213*CC213*CD213*CE213</f>
        <v>0</v>
      </c>
      <c r="CG213" s="461">
        <f>VLOOKUP($A213,$DA:$EN,21,0)</f>
        <v>1.0298477949774534</v>
      </c>
      <c r="CH213" s="177">
        <f>CH203*CG213</f>
        <v>9623456704.1737118</v>
      </c>
      <c r="CI213" s="178">
        <v>1</v>
      </c>
      <c r="CJ213" s="481">
        <v>0</v>
      </c>
      <c r="CK213" s="485">
        <f>CG213*CH213*CI213*CJ213</f>
        <v>0</v>
      </c>
      <c r="CL213" s="461">
        <f>VLOOKUP($A213,$DA:$EN,22,0)</f>
        <v>1.0438470592424338</v>
      </c>
      <c r="CM213" s="177">
        <f>CM203*CL213</f>
        <v>12665873589.79068</v>
      </c>
      <c r="CN213" s="178">
        <v>1</v>
      </c>
      <c r="CO213" s="481">
        <v>0</v>
      </c>
      <c r="CP213" s="485">
        <f>CL213*CM213*CN213*CO213</f>
        <v>0</v>
      </c>
    </row>
    <row r="214" spans="1:94" outlineLevel="1" x14ac:dyDescent="0.25">
      <c r="A214" s="174">
        <f>A213</f>
        <v>2043</v>
      </c>
      <c r="B214" s="175" t="str">
        <f t="shared" si="57"/>
        <v>Versija, lai "iedarbinātu"  potenciālo obligāto apdrošināšanu</v>
      </c>
      <c r="C214" s="175" t="str">
        <f t="shared" si="57"/>
        <v>Obligātās iemaksa (ieturējums no darba algas)</v>
      </c>
      <c r="D214" s="176" t="str">
        <f t="shared" si="58"/>
        <v>ISA obligātā apdrošināšana</v>
      </c>
      <c r="E214" s="461">
        <f>VLOOKUP($A214,$DA:$EN,7,0)</f>
        <v>1.027869001622703</v>
      </c>
      <c r="F214" s="188">
        <f>VLOOKUP($A214,$DA:$EN,6,0)</f>
        <v>2567</v>
      </c>
      <c r="G214" s="189">
        <f>VLOOKUP($A214,$DA:$EN,24,0)</f>
        <v>692981</v>
      </c>
      <c r="H214" s="489">
        <v>0</v>
      </c>
      <c r="I214" s="485">
        <f>H214*G214*F214*12</f>
        <v>0</v>
      </c>
      <c r="J214" s="461">
        <f>VLOOKUP($A214,$DA:$EN,10,0)</f>
        <v>1.0420339182893696</v>
      </c>
      <c r="K214" s="188">
        <f>VLOOKUP($A214,$DA:$EN,9,0)</f>
        <v>3391</v>
      </c>
      <c r="L214" s="189">
        <f>VLOOKUP($A214,$DA:$EN,24,0)</f>
        <v>692981</v>
      </c>
      <c r="M214" s="489">
        <v>0</v>
      </c>
      <c r="N214" s="485">
        <f>M214*L214*K214*12</f>
        <v>0</v>
      </c>
      <c r="O214" s="461">
        <f>VLOOKUP($A214,$DA:$EN,13,0)</f>
        <v>1.0561988349560363</v>
      </c>
      <c r="P214" s="188">
        <f>VLOOKUP($A214,$DA:$EN,12,0)</f>
        <v>4468</v>
      </c>
      <c r="Q214" s="189">
        <f>VLOOKUP($A214,$DA:$EN,24,0)</f>
        <v>692981</v>
      </c>
      <c r="R214" s="489">
        <v>0</v>
      </c>
      <c r="S214" s="485">
        <f>R214*Q214*P214*12</f>
        <v>0</v>
      </c>
      <c r="T214" s="461">
        <f>VLOOKUP($A214,$DA:$EN,7,0)</f>
        <v>1.027869001622703</v>
      </c>
      <c r="U214" s="188">
        <f>VLOOKUP($A214,$DA:$EN,6,0)</f>
        <v>2567</v>
      </c>
      <c r="V214" s="189">
        <f>VLOOKUP($A214,$DA:$EN,24,0)</f>
        <v>692981</v>
      </c>
      <c r="W214" s="496">
        <f>X214/(V214*U214*12)</f>
        <v>9.8153219555478597E-3</v>
      </c>
      <c r="X214" s="486">
        <f>X210-X211-X212-X213-X215-X216-X217</f>
        <v>209523621.34808367</v>
      </c>
      <c r="Y214" s="461">
        <f>VLOOKUP($A214,$DA:$EN,10,0)</f>
        <v>1.0420339182893696</v>
      </c>
      <c r="Z214" s="188">
        <f>VLOOKUP($A214,$DA:$EN,9,0)</f>
        <v>3391</v>
      </c>
      <c r="AA214" s="189">
        <f>VLOOKUP($A214,$DA:$EN,24,0)</f>
        <v>692981</v>
      </c>
      <c r="AB214" s="496">
        <f>AC214/(AA214*Z214*12)</f>
        <v>5.6892159593489372E-3</v>
      </c>
      <c r="AC214" s="486">
        <f>AC210-AC211-AC212-AC213-AC215-AC216-AC217</f>
        <v>160428965.43581355</v>
      </c>
      <c r="AD214" s="461">
        <f>VLOOKUP($A214,$DA:$EN,13,0)</f>
        <v>1.0561988349560363</v>
      </c>
      <c r="AE214" s="188">
        <f>VLOOKUP($A214,$DA:$EN,12,0)</f>
        <v>4468</v>
      </c>
      <c r="AF214" s="189">
        <f>VLOOKUP($A214,$DA:$EN,24,0)</f>
        <v>692981</v>
      </c>
      <c r="AG214" s="496">
        <f>AH214/(AF214*AE214*12)</f>
        <v>2.5940849761874199E-3</v>
      </c>
      <c r="AH214" s="486">
        <f>AH210-AH211-AH212-AH213-AH215-AH216-AH217</f>
        <v>96382888.232960865</v>
      </c>
      <c r="AI214" s="461">
        <f>VLOOKUP($A214,$DA:$EN,7,0)</f>
        <v>1.027869001622703</v>
      </c>
      <c r="AJ214" s="188">
        <f>VLOOKUP($A214,$DA:$EN,6,0)</f>
        <v>2567</v>
      </c>
      <c r="AK214" s="189">
        <f>VLOOKUP($A214,$DA:$EN,24,0)</f>
        <v>692981</v>
      </c>
      <c r="AL214" s="496">
        <f>AM214/(AK214*AJ214*12)</f>
        <v>3.219179984885237E-2</v>
      </c>
      <c r="AM214" s="486">
        <f>AM210-AM211-AM212-AM213-AM215-AM216-AM217</f>
        <v>687185047.27517724</v>
      </c>
      <c r="AN214" s="506">
        <f>VLOOKUP($A214,$DA:$EN,10,0)</f>
        <v>1.0420339182893696</v>
      </c>
      <c r="AO214" s="188">
        <f>VLOOKUP($A214,$DA:$EN,9,0)</f>
        <v>3391</v>
      </c>
      <c r="AP214" s="189">
        <f>VLOOKUP($A214,$DA:$EN,24,0)</f>
        <v>692981</v>
      </c>
      <c r="AQ214" s="496">
        <f>AR214/(AP214*AO214*12)</f>
        <v>2.2628295508777627E-2</v>
      </c>
      <c r="AR214" s="486">
        <f>AR210-AR211-AR212-AR213-AR215-AR216-AR217</f>
        <v>638090391.36290717</v>
      </c>
      <c r="AS214" s="461">
        <f>VLOOKUP($A214,$DA:$EN,13,0)</f>
        <v>1.0561988349560363</v>
      </c>
      <c r="AT214" s="188">
        <f>VLOOKUP($A214,$DA:$EN,12,0)</f>
        <v>4468</v>
      </c>
      <c r="AU214" s="189">
        <f>VLOOKUP($A214,$DA:$EN,24,0)</f>
        <v>692981</v>
      </c>
      <c r="AV214" s="496">
        <f>AW214/(AU214*AT214*12)</f>
        <v>1.5450042619901095E-2</v>
      </c>
      <c r="AW214" s="486">
        <f>AW210-AW211-AW212-AW213-AW215-AW216-AW217</f>
        <v>574044314.16005456</v>
      </c>
      <c r="AX214" s="461">
        <f>VLOOKUP($A214,$DA:$EN,7,0)</f>
        <v>1.027869001622703</v>
      </c>
      <c r="AY214" s="188">
        <f>VLOOKUP($A214,$DA:$EN,6,0)</f>
        <v>2567</v>
      </c>
      <c r="AZ214" s="189">
        <f>VLOOKUP($A214,$DA:$EN,24,0)</f>
        <v>692981</v>
      </c>
      <c r="BA214" s="489">
        <v>0</v>
      </c>
      <c r="BB214" s="485">
        <f>BA214*AZ214*AY214*12</f>
        <v>0</v>
      </c>
      <c r="BC214" s="493">
        <f>VLOOKUP($A214,$DA:$EN,10,0)</f>
        <v>1.0420339182893696</v>
      </c>
      <c r="BD214" s="188">
        <f>VLOOKUP($A214,$DA:$EN,9,0)</f>
        <v>3391</v>
      </c>
      <c r="BE214" s="189">
        <f>VLOOKUP($A214,$DA:$EN,24,0)</f>
        <v>692981</v>
      </c>
      <c r="BF214" s="489">
        <v>0</v>
      </c>
      <c r="BG214" s="485">
        <f>BF214*BE214*BD214*12</f>
        <v>0</v>
      </c>
      <c r="BH214" s="461">
        <f>VLOOKUP($A214,$DA:$EN,13,0)</f>
        <v>1.0561988349560363</v>
      </c>
      <c r="BI214" s="188">
        <f>VLOOKUP($A214,$DA:$EN,12,0)</f>
        <v>4468</v>
      </c>
      <c r="BJ214" s="189">
        <f>VLOOKUP($A214,$DA:$EN,24,0)</f>
        <v>692981</v>
      </c>
      <c r="BK214" s="489">
        <v>0</v>
      </c>
      <c r="BL214" s="485">
        <f>BK214*BJ214*BI214*12</f>
        <v>0</v>
      </c>
      <c r="BM214" s="461">
        <f>VLOOKUP($A214,$DA:$EN,7,0)</f>
        <v>1.027869001622703</v>
      </c>
      <c r="BN214" s="188">
        <f>VLOOKUP($A214,$DA:$EN,6,0)</f>
        <v>2567</v>
      </c>
      <c r="BO214" s="189">
        <f>VLOOKUP($A214,$DA:$EN,24,0)</f>
        <v>692981</v>
      </c>
      <c r="BP214" s="489">
        <v>0</v>
      </c>
      <c r="BQ214" s="485">
        <f>BP214*BO214*BN214*12</f>
        <v>0</v>
      </c>
      <c r="BR214" s="461">
        <f>VLOOKUP($A214,$DA:$EN,10,0)</f>
        <v>1.0420339182893696</v>
      </c>
      <c r="BS214" s="188">
        <f>VLOOKUP($A214,$DA:$EN,9,0)</f>
        <v>3391</v>
      </c>
      <c r="BT214" s="189">
        <f>VLOOKUP($A214,$DA:$EN,24,0)</f>
        <v>692981</v>
      </c>
      <c r="BU214" s="489">
        <v>0</v>
      </c>
      <c r="BV214" s="485">
        <f>BU214*BT214*BS214*12</f>
        <v>0</v>
      </c>
      <c r="BW214" s="461">
        <f>VLOOKUP($A214,$DA:$EN,13,0)</f>
        <v>1.0561988349560363</v>
      </c>
      <c r="BX214" s="188">
        <f>VLOOKUP($A214,$DA:$EN,12,0)</f>
        <v>4468</v>
      </c>
      <c r="BY214" s="189">
        <f>VLOOKUP($A214,$DA:$EN,24,0)</f>
        <v>692981</v>
      </c>
      <c r="BZ214" s="489">
        <v>0</v>
      </c>
      <c r="CA214" s="485">
        <f>BZ214*BY214*BX214*12</f>
        <v>0</v>
      </c>
      <c r="CB214" s="461">
        <f>VLOOKUP($A214,$DA:$EN,7,0)</f>
        <v>1.027869001622703</v>
      </c>
      <c r="CC214" s="188">
        <f>VLOOKUP($A214,$DA:$EN,6,0)</f>
        <v>2567</v>
      </c>
      <c r="CD214" s="189">
        <f>VLOOKUP($A214,$DA:$EN,24,0)</f>
        <v>692981</v>
      </c>
      <c r="CE214" s="482">
        <f>(CF214+CF217)/(CD214*CC214*12)</f>
        <v>2.3864854862792224E-2</v>
      </c>
      <c r="CF214" s="486">
        <f>CF210-CF211-CF212-CF213-CF215-CF216-CF217</f>
        <v>504126839.27137876</v>
      </c>
      <c r="CG214" s="461">
        <f>VLOOKUP($A214,$DA:$EN,10,0)</f>
        <v>1.0420339182893696</v>
      </c>
      <c r="CH214" s="188">
        <f>VLOOKUP($A214,$DA:$EN,9,0)</f>
        <v>3391</v>
      </c>
      <c r="CI214" s="189">
        <f>VLOOKUP($A214,$DA:$EN,24,0)</f>
        <v>692981</v>
      </c>
      <c r="CJ214" s="482">
        <f>(CK214+CK217)/(CI214*CH214*12)</f>
        <v>1.5291126521973959E-2</v>
      </c>
      <c r="CK214" s="486">
        <f>CK210-CK211-CK212-CK213-CK215-CK216-CK217</f>
        <v>425884801.64271307</v>
      </c>
      <c r="CL214" s="461">
        <f>VLOOKUP($A214,$DA:$EN,13,0)</f>
        <v>1.0561988349560363</v>
      </c>
      <c r="CM214" s="188">
        <f>VLOOKUP($A214,$DA:$EN,12,0)</f>
        <v>4468</v>
      </c>
      <c r="CN214" s="189">
        <f>VLOOKUP($A214,$DA:$EN,24,0)</f>
        <v>692981</v>
      </c>
      <c r="CO214" s="482">
        <f>(CP214+CP217)/(CN214*CM214*12)</f>
        <v>8.9797253622474101E-3</v>
      </c>
      <c r="CP214" s="486">
        <f>CP210-CP211-CP212-CP213-CP215-CP216-CP217</f>
        <v>328334167.43539017</v>
      </c>
    </row>
    <row r="215" spans="1:94" ht="31.5" outlineLevel="1" x14ac:dyDescent="0.25">
      <c r="A215" s="174">
        <f>A219</f>
        <v>2043</v>
      </c>
      <c r="B215" s="175" t="str">
        <f t="shared" si="57"/>
        <v>Pensijas daļa pakalpojuma finansēšanai - par aprūpi mājās</v>
      </c>
      <c r="C215" s="175" t="str">
        <f t="shared" si="57"/>
        <v>85% no piešķirtās vecuma pensijas apmēra</v>
      </c>
      <c r="D215" s="176" t="str">
        <f t="shared" si="58"/>
        <v>Klienta maksājums par ISA pakalpojumiem dzīves vietā</v>
      </c>
      <c r="E215" s="461">
        <f>VLOOKUP($A215,$DA:$EN,7,0)</f>
        <v>1.027869001622703</v>
      </c>
      <c r="F215" s="195">
        <f>F205*E215</f>
        <v>410.0368572904095</v>
      </c>
      <c r="G215" s="189">
        <f>VLOOKUP($A215,$DA:$EN,31,0)</f>
        <v>15459.399999999998</v>
      </c>
      <c r="H215" s="483">
        <v>0.85</v>
      </c>
      <c r="I215" s="485">
        <f>F215*G215*12</f>
        <v>76067085.499144271</v>
      </c>
      <c r="J215" s="461">
        <f>VLOOKUP($A215,$DA:$EN,10,0)</f>
        <v>1.0420339182893696</v>
      </c>
      <c r="K215" s="195">
        <f>K205*J215</f>
        <v>543.94045492570899</v>
      </c>
      <c r="L215" s="189">
        <f>VLOOKUP($A215,$DA:$EN,31,0)</f>
        <v>15459.399999999998</v>
      </c>
      <c r="M215" s="483">
        <v>0.85</v>
      </c>
      <c r="N215" s="485">
        <f>K215*L215*12</f>
        <v>100907916.82654205</v>
      </c>
      <c r="O215" s="461">
        <f>VLOOKUP($A215,$DA:$EN,13,0)</f>
        <v>1.0561988349560363</v>
      </c>
      <c r="P215" s="195">
        <f>P205*O215</f>
        <v>718.62342178904805</v>
      </c>
      <c r="Q215" s="189">
        <f>VLOOKUP($A215,$DA:$EN,31,0)</f>
        <v>15459.399999999998</v>
      </c>
      <c r="R215" s="483">
        <v>0.85</v>
      </c>
      <c r="S215" s="485">
        <f>P215*Q215*12</f>
        <v>133313843.1216673</v>
      </c>
      <c r="T215" s="461">
        <f>VLOOKUP($A215,$DA:$EN,7,0)</f>
        <v>1.027869001622703</v>
      </c>
      <c r="U215" s="195">
        <f>U205*T215</f>
        <v>410.0368572904095</v>
      </c>
      <c r="V215" s="189">
        <f>VLOOKUP($A215,$DA:$EN,31,0)</f>
        <v>15459.399999999998</v>
      </c>
      <c r="W215" s="483">
        <v>0.85</v>
      </c>
      <c r="X215" s="485">
        <f>U215*V215*12</f>
        <v>76067085.499144271</v>
      </c>
      <c r="Y215" s="461">
        <f>VLOOKUP($A215,$DA:$EN,10,0)</f>
        <v>1.0420339182893696</v>
      </c>
      <c r="Z215" s="195">
        <f>Z205*Y215</f>
        <v>543.94045492570899</v>
      </c>
      <c r="AA215" s="189">
        <f>VLOOKUP($A215,$DA:$EN,31,0)</f>
        <v>15459.399999999998</v>
      </c>
      <c r="AB215" s="483">
        <v>0.85</v>
      </c>
      <c r="AC215" s="485">
        <f>Z215*AA215*12</f>
        <v>100907916.82654205</v>
      </c>
      <c r="AD215" s="461">
        <f>VLOOKUP($A215,$DA:$EN,13,0)</f>
        <v>1.0561988349560363</v>
      </c>
      <c r="AE215" s="195">
        <f>AE205*AD215</f>
        <v>718.62342178904805</v>
      </c>
      <c r="AF215" s="189">
        <f>VLOOKUP($A215,$DA:$EN,31,0)</f>
        <v>15459.399999999998</v>
      </c>
      <c r="AG215" s="483">
        <v>0.85</v>
      </c>
      <c r="AH215" s="485">
        <f>AE215*AF215*12</f>
        <v>133313843.1216673</v>
      </c>
      <c r="AI215" s="461">
        <f>VLOOKUP($A215,$DA:$EN,7,0)</f>
        <v>1.027869001622703</v>
      </c>
      <c r="AJ215" s="195">
        <f>AJ205*AI215</f>
        <v>410.0368572904095</v>
      </c>
      <c r="AK215" s="189">
        <f>VLOOKUP($A215,$DA:$EN,31,0)</f>
        <v>15459.399999999998</v>
      </c>
      <c r="AL215" s="483">
        <v>0.85</v>
      </c>
      <c r="AM215" s="485">
        <f>AJ215*AK215*12</f>
        <v>76067085.499144271</v>
      </c>
      <c r="AN215" s="506">
        <f>VLOOKUP($A215,$DA:$EN,10,0)</f>
        <v>1.0420339182893696</v>
      </c>
      <c r="AO215" s="195">
        <f>AO205*AN215</f>
        <v>543.94045492570899</v>
      </c>
      <c r="AP215" s="189">
        <f>VLOOKUP($A215,$DA:$EN,31,0)</f>
        <v>15459.399999999998</v>
      </c>
      <c r="AQ215" s="483">
        <v>0.85</v>
      </c>
      <c r="AR215" s="485">
        <f>AO215*AP215*12</f>
        <v>100907916.82654205</v>
      </c>
      <c r="AS215" s="461">
        <f>VLOOKUP($A215,$DA:$EN,13,0)</f>
        <v>1.0561988349560363</v>
      </c>
      <c r="AT215" s="195">
        <f>AT205*AS215</f>
        <v>718.62342178904805</v>
      </c>
      <c r="AU215" s="189">
        <f>VLOOKUP($A215,$DA:$EN,31,0)</f>
        <v>15459.399999999998</v>
      </c>
      <c r="AV215" s="483">
        <v>0.85</v>
      </c>
      <c r="AW215" s="485">
        <f>AT215*AU215*12</f>
        <v>133313843.1216673</v>
      </c>
      <c r="AX215" s="461">
        <f>VLOOKUP($A215,$DA:$EN,7,0)</f>
        <v>1.027869001622703</v>
      </c>
      <c r="AY215" s="195">
        <f>AY205*AX215</f>
        <v>410.0368572904095</v>
      </c>
      <c r="AZ215" s="189">
        <f>VLOOKUP($A215,$DA:$EN,31,0)</f>
        <v>15459.399999999998</v>
      </c>
      <c r="BA215" s="483">
        <v>0.85</v>
      </c>
      <c r="BB215" s="485">
        <f>AY215*AZ215*12</f>
        <v>76067085.499144271</v>
      </c>
      <c r="BC215" s="493">
        <f>VLOOKUP($A215,$DA:$EN,10,0)</f>
        <v>1.0420339182893696</v>
      </c>
      <c r="BD215" s="195">
        <f>BD205*BC215</f>
        <v>543.94045492570899</v>
      </c>
      <c r="BE215" s="189">
        <f>VLOOKUP($A215,$DA:$EN,31,0)</f>
        <v>15459.399999999998</v>
      </c>
      <c r="BF215" s="483">
        <v>0.85</v>
      </c>
      <c r="BG215" s="485">
        <f>BD215*BE215*12</f>
        <v>100907916.82654205</v>
      </c>
      <c r="BH215" s="461">
        <f>VLOOKUP($A215,$DA:$EN,13,0)</f>
        <v>1.0561988349560363</v>
      </c>
      <c r="BI215" s="195">
        <f>BI205*BH215</f>
        <v>718.62342178904805</v>
      </c>
      <c r="BJ215" s="189">
        <f>VLOOKUP($A215,$DA:$EN,31,0)</f>
        <v>15459.399999999998</v>
      </c>
      <c r="BK215" s="483">
        <v>0.85</v>
      </c>
      <c r="BL215" s="485">
        <f>BI215*BJ215*12</f>
        <v>133313843.1216673</v>
      </c>
      <c r="BM215" s="461">
        <f>VLOOKUP($A215,$DA:$EN,7,0)</f>
        <v>1.027869001622703</v>
      </c>
      <c r="BN215" s="195">
        <f>BN205*BM215</f>
        <v>410.0368572904095</v>
      </c>
      <c r="BO215" s="189">
        <f>VLOOKUP($A215,$DA:$EN,31,0)</f>
        <v>15459.399999999998</v>
      </c>
      <c r="BP215" s="483">
        <v>0.85</v>
      </c>
      <c r="BQ215" s="485">
        <f>BN215*BO215*12</f>
        <v>76067085.499144271</v>
      </c>
      <c r="BR215" s="461">
        <f>VLOOKUP($A215,$DA:$EN,10,0)</f>
        <v>1.0420339182893696</v>
      </c>
      <c r="BS215" s="195">
        <f>BS205*BR215</f>
        <v>543.94045492570899</v>
      </c>
      <c r="BT215" s="189">
        <f>VLOOKUP($A215,$DA:$EN,31,0)</f>
        <v>15459.399999999998</v>
      </c>
      <c r="BU215" s="483">
        <v>0.85</v>
      </c>
      <c r="BV215" s="485">
        <f>BS215*BT215*12</f>
        <v>100907916.82654205</v>
      </c>
      <c r="BW215" s="461">
        <f>VLOOKUP($A215,$DA:$EN,13,0)</f>
        <v>1.0561988349560363</v>
      </c>
      <c r="BX215" s="195">
        <f>BX205*BW215</f>
        <v>718.62342178904805</v>
      </c>
      <c r="BY215" s="189">
        <f>VLOOKUP($A215,$DA:$EN,31,0)</f>
        <v>15459.399999999998</v>
      </c>
      <c r="BZ215" s="483">
        <v>0.85</v>
      </c>
      <c r="CA215" s="485">
        <f>BX215*BY215*12</f>
        <v>133313843.1216673</v>
      </c>
      <c r="CB215" s="461">
        <f>VLOOKUP($A215,$DA:$EN,7,0)</f>
        <v>1.027869001622703</v>
      </c>
      <c r="CC215" s="195">
        <f>CC205*CB215</f>
        <v>410.0368572904095</v>
      </c>
      <c r="CD215" s="189">
        <f>VLOOKUP($A215,$DA:$EN,31,0)</f>
        <v>15459.399999999998</v>
      </c>
      <c r="CE215" s="483">
        <v>0.85</v>
      </c>
      <c r="CF215" s="485">
        <f>CC215*CD215*12</f>
        <v>76067085.499144271</v>
      </c>
      <c r="CG215" s="461">
        <f>VLOOKUP($A215,$DA:$EN,10,0)</f>
        <v>1.0420339182893696</v>
      </c>
      <c r="CH215" s="195">
        <f>CH205*CG215</f>
        <v>543.94045492570899</v>
      </c>
      <c r="CI215" s="189">
        <f>VLOOKUP($A215,$DA:$EN,31,0)</f>
        <v>15459.399999999998</v>
      </c>
      <c r="CJ215" s="483">
        <v>0.85</v>
      </c>
      <c r="CK215" s="485">
        <f>CH215*CI215*12</f>
        <v>100907916.82654205</v>
      </c>
      <c r="CL215" s="461">
        <f>VLOOKUP($A215,$DA:$EN,13,0)</f>
        <v>1.0561988349560363</v>
      </c>
      <c r="CM215" s="195">
        <f>CM205*CL215</f>
        <v>718.62342178904805</v>
      </c>
      <c r="CN215" s="189">
        <f>VLOOKUP($A215,$DA:$EN,31,0)</f>
        <v>15459.399999999998</v>
      </c>
      <c r="CO215" s="483">
        <v>0.85</v>
      </c>
      <c r="CP215" s="485">
        <f>CM215*CN215*12</f>
        <v>133313843.1216673</v>
      </c>
    </row>
    <row r="216" spans="1:94" outlineLevel="1" x14ac:dyDescent="0.25">
      <c r="A216" s="174">
        <f>A215</f>
        <v>2043</v>
      </c>
      <c r="B216" s="175" t="str">
        <f t="shared" si="57"/>
        <v>Pensijas daļa pakalpojuma finansēšanai - par uzturēšanos SAC</v>
      </c>
      <c r="C216" s="175" t="str">
        <f t="shared" si="57"/>
        <v>85% no piešķirtās vecuma pensijas apmēra</v>
      </c>
      <c r="D216" s="176" t="str">
        <f t="shared" si="58"/>
        <v>Klienta maksājums par ISA pakalpojumiem SAC</v>
      </c>
      <c r="E216" s="461">
        <f>VLOOKUP($A216,$DA:$EN,7,0)</f>
        <v>1.027869001622703</v>
      </c>
      <c r="F216" s="195">
        <f>F206*E216</f>
        <v>635.57789799472823</v>
      </c>
      <c r="G216" s="189">
        <f>VLOOKUP($A216,$DA:$EN,34,0)</f>
        <v>9737.8000000000011</v>
      </c>
      <c r="H216" s="483">
        <v>0.85</v>
      </c>
      <c r="I216" s="485">
        <f>F216*G216*12</f>
        <v>74269565.461116791</v>
      </c>
      <c r="J216" s="461">
        <f>VLOOKUP($A216,$DA:$EN,10,0)</f>
        <v>1.0420339182893696</v>
      </c>
      <c r="K216" s="195">
        <f>K206*J216</f>
        <v>843.13525681698388</v>
      </c>
      <c r="L216" s="189">
        <f>VLOOKUP($A216,$DA:$EN,34,0)</f>
        <v>9737.8000000000011</v>
      </c>
      <c r="M216" s="483">
        <v>0.85</v>
      </c>
      <c r="N216" s="485">
        <f>K216*L216*12</f>
        <v>98523390.045989126</v>
      </c>
      <c r="O216" s="461">
        <f>VLOOKUP($A216,$DA:$EN,13,0)</f>
        <v>1.0561988349560363</v>
      </c>
      <c r="P216" s="195">
        <f>P206*O216</f>
        <v>1113.9027035000765</v>
      </c>
      <c r="Q216" s="189">
        <f>VLOOKUP($A216,$DA:$EN,34,0)</f>
        <v>9737.8000000000011</v>
      </c>
      <c r="R216" s="483">
        <v>0.85</v>
      </c>
      <c r="S216" s="485">
        <f>P216*Q216*12</f>
        <v>130163540.95371656</v>
      </c>
      <c r="T216" s="461">
        <f>VLOOKUP($A216,$DA:$EN,7,0)</f>
        <v>1.027869001622703</v>
      </c>
      <c r="U216" s="195">
        <f>U206*T216</f>
        <v>635.57789799472823</v>
      </c>
      <c r="V216" s="189">
        <f>VLOOKUP($A216,$DA:$EN,34,0)</f>
        <v>9737.8000000000011</v>
      </c>
      <c r="W216" s="483">
        <v>0.85</v>
      </c>
      <c r="X216" s="485">
        <f>U216*V216*12</f>
        <v>74269565.461116791</v>
      </c>
      <c r="Y216" s="461">
        <f>VLOOKUP($A216,$DA:$EN,10,0)</f>
        <v>1.0420339182893696</v>
      </c>
      <c r="Z216" s="195">
        <f>Z206*Y216</f>
        <v>843.13525681698388</v>
      </c>
      <c r="AA216" s="189">
        <f>VLOOKUP($A216,$DA:$EN,34,0)</f>
        <v>9737.8000000000011</v>
      </c>
      <c r="AB216" s="483">
        <v>0.85</v>
      </c>
      <c r="AC216" s="485">
        <f>Z216*AA216*12</f>
        <v>98523390.045989126</v>
      </c>
      <c r="AD216" s="461">
        <f>VLOOKUP($A216,$DA:$EN,13,0)</f>
        <v>1.0561988349560363</v>
      </c>
      <c r="AE216" s="195">
        <f>AE206*AD216</f>
        <v>1113.9027035000765</v>
      </c>
      <c r="AF216" s="189">
        <f>VLOOKUP($A216,$DA:$EN,34,0)</f>
        <v>9737.8000000000011</v>
      </c>
      <c r="AG216" s="483">
        <v>0.85</v>
      </c>
      <c r="AH216" s="485">
        <f>AE216*AF216*12</f>
        <v>130163540.95371656</v>
      </c>
      <c r="AI216" s="461">
        <f>VLOOKUP($A216,$DA:$EN,7,0)</f>
        <v>1.027869001622703</v>
      </c>
      <c r="AJ216" s="195">
        <f>AJ206*AI216</f>
        <v>635.57789799472823</v>
      </c>
      <c r="AK216" s="189">
        <f>VLOOKUP($A216,$DA:$EN,34,0)</f>
        <v>9737.8000000000011</v>
      </c>
      <c r="AL216" s="483">
        <v>0.85</v>
      </c>
      <c r="AM216" s="485">
        <f>AJ216*AK216*12</f>
        <v>74269565.461116791</v>
      </c>
      <c r="AN216" s="506">
        <f>VLOOKUP($A216,$DA:$EN,10,0)</f>
        <v>1.0420339182893696</v>
      </c>
      <c r="AO216" s="195">
        <f>AO206*AN216</f>
        <v>843.13525681698388</v>
      </c>
      <c r="AP216" s="189">
        <f>VLOOKUP($A216,$DA:$EN,34,0)</f>
        <v>9737.8000000000011</v>
      </c>
      <c r="AQ216" s="483">
        <v>0.85</v>
      </c>
      <c r="AR216" s="485">
        <f>AO216*AP216*12</f>
        <v>98523390.045989126</v>
      </c>
      <c r="AS216" s="461">
        <f>VLOOKUP($A216,$DA:$EN,13,0)</f>
        <v>1.0561988349560363</v>
      </c>
      <c r="AT216" s="195">
        <f>AT206*AS216</f>
        <v>1113.9027035000765</v>
      </c>
      <c r="AU216" s="189">
        <f>VLOOKUP($A216,$DA:$EN,34,0)</f>
        <v>9737.8000000000011</v>
      </c>
      <c r="AV216" s="483">
        <v>0.85</v>
      </c>
      <c r="AW216" s="485">
        <f>AT216*AU216*12</f>
        <v>130163540.95371656</v>
      </c>
      <c r="AX216" s="461">
        <f>VLOOKUP($A216,$DA:$EN,7,0)</f>
        <v>1.027869001622703</v>
      </c>
      <c r="AY216" s="195">
        <f>AY206*AX216</f>
        <v>635.57789799472823</v>
      </c>
      <c r="AZ216" s="189">
        <f>VLOOKUP($A216,$DA:$EN,34,0)</f>
        <v>9737.8000000000011</v>
      </c>
      <c r="BA216" s="483">
        <v>0.85</v>
      </c>
      <c r="BB216" s="485">
        <f>AY216*AZ216*12</f>
        <v>74269565.461116791</v>
      </c>
      <c r="BC216" s="493">
        <f>VLOOKUP($A216,$DA:$EN,10,0)</f>
        <v>1.0420339182893696</v>
      </c>
      <c r="BD216" s="195">
        <f>BD206*BC216</f>
        <v>843.13525681698388</v>
      </c>
      <c r="BE216" s="189">
        <f>VLOOKUP($A216,$DA:$EN,34,0)</f>
        <v>9737.8000000000011</v>
      </c>
      <c r="BF216" s="483">
        <v>0.85</v>
      </c>
      <c r="BG216" s="485">
        <f>BD216*BE216*12</f>
        <v>98523390.045989126</v>
      </c>
      <c r="BH216" s="461">
        <f>VLOOKUP($A216,$DA:$EN,13,0)</f>
        <v>1.0561988349560363</v>
      </c>
      <c r="BI216" s="195">
        <f>BI206*BH216</f>
        <v>1113.9027035000765</v>
      </c>
      <c r="BJ216" s="189">
        <f>VLOOKUP($A216,$DA:$EN,34,0)</f>
        <v>9737.8000000000011</v>
      </c>
      <c r="BK216" s="483">
        <v>0.85</v>
      </c>
      <c r="BL216" s="485">
        <f>BI216*BJ216*12</f>
        <v>130163540.95371656</v>
      </c>
      <c r="BM216" s="461">
        <f>VLOOKUP($A216,$DA:$EN,7,0)</f>
        <v>1.027869001622703</v>
      </c>
      <c r="BN216" s="195">
        <f>BN206*BM216</f>
        <v>635.57789799472823</v>
      </c>
      <c r="BO216" s="189">
        <f>VLOOKUP($A216,$DA:$EN,34,0)</f>
        <v>9737.8000000000011</v>
      </c>
      <c r="BP216" s="483">
        <v>0.85</v>
      </c>
      <c r="BQ216" s="485">
        <f>BN216*BO216*12</f>
        <v>74269565.461116791</v>
      </c>
      <c r="BR216" s="461">
        <f>VLOOKUP($A216,$DA:$EN,10,0)</f>
        <v>1.0420339182893696</v>
      </c>
      <c r="BS216" s="195">
        <f>BS206*BR216</f>
        <v>843.13525681698388</v>
      </c>
      <c r="BT216" s="189">
        <f>VLOOKUP($A216,$DA:$EN,34,0)</f>
        <v>9737.8000000000011</v>
      </c>
      <c r="BU216" s="483">
        <v>0.85</v>
      </c>
      <c r="BV216" s="485">
        <f>BS216*BT216*12</f>
        <v>98523390.045989126</v>
      </c>
      <c r="BW216" s="461">
        <f>VLOOKUP($A216,$DA:$EN,13,0)</f>
        <v>1.0561988349560363</v>
      </c>
      <c r="BX216" s="195">
        <f>BX206*BW216</f>
        <v>1113.9027035000765</v>
      </c>
      <c r="BY216" s="189">
        <f>VLOOKUP($A216,$DA:$EN,34,0)</f>
        <v>9737.8000000000011</v>
      </c>
      <c r="BZ216" s="483">
        <v>0.85</v>
      </c>
      <c r="CA216" s="485">
        <f>BX216*BY216*12</f>
        <v>130163540.95371656</v>
      </c>
      <c r="CB216" s="461">
        <f>VLOOKUP($A216,$DA:$EN,7,0)</f>
        <v>1.027869001622703</v>
      </c>
      <c r="CC216" s="195">
        <f>CC206*CB216</f>
        <v>635.57789799472823</v>
      </c>
      <c r="CD216" s="189">
        <f>VLOOKUP($A216,$DA:$EN,34,0)</f>
        <v>9737.8000000000011</v>
      </c>
      <c r="CE216" s="483">
        <v>0.85</v>
      </c>
      <c r="CF216" s="485">
        <f>CC216*CD216*12</f>
        <v>74269565.461116791</v>
      </c>
      <c r="CG216" s="461">
        <f>VLOOKUP($A216,$DA:$EN,10,0)</f>
        <v>1.0420339182893696</v>
      </c>
      <c r="CH216" s="195">
        <f>CH206*CG216</f>
        <v>843.13525681698388</v>
      </c>
      <c r="CI216" s="189">
        <f>VLOOKUP($A216,$DA:$EN,34,0)</f>
        <v>9737.8000000000011</v>
      </c>
      <c r="CJ216" s="483">
        <v>0.85</v>
      </c>
      <c r="CK216" s="485">
        <f>CH216*CI216*12</f>
        <v>98523390.045989126</v>
      </c>
      <c r="CL216" s="461">
        <f>VLOOKUP($A216,$DA:$EN,13,0)</f>
        <v>1.0561988349560363</v>
      </c>
      <c r="CM216" s="195">
        <f>CM206*CL216</f>
        <v>1113.9027035000765</v>
      </c>
      <c r="CN216" s="189">
        <f>VLOOKUP($A216,$DA:$EN,34,0)</f>
        <v>9737.8000000000011</v>
      </c>
      <c r="CO216" s="483">
        <v>0.85</v>
      </c>
      <c r="CP216" s="485">
        <f>CM216*CN216*12</f>
        <v>130163540.95371656</v>
      </c>
    </row>
    <row r="217" spans="1:94" ht="32.25" outlineLevel="1" thickBot="1" x14ac:dyDescent="0.3">
      <c r="A217" s="174">
        <f>A216</f>
        <v>2043</v>
      </c>
      <c r="B217" s="197" t="str">
        <f t="shared" si="57"/>
        <v>SAC klientiem paredzētā valsts veselības budžeta daļa - 1.59 % no visām SAC gultu dienām.</v>
      </c>
      <c r="C217" s="198" t="str">
        <f t="shared" si="57"/>
        <v>No VM stacionārās palīdzības budžeta</v>
      </c>
      <c r="D217" s="199" t="str">
        <f t="shared" si="58"/>
        <v>Ilgtermiņa veselības aprūpes komponente</v>
      </c>
      <c r="E217" s="462">
        <f>VLOOKUP($A217,$DA:$EN,14,0)</f>
        <v>1.0144918808438055</v>
      </c>
      <c r="F217" s="200">
        <f>VLOOKUP($A217,$DA:$EN,37,0)</f>
        <v>1074.2784089764543</v>
      </c>
      <c r="G217" s="201">
        <f>G216/5</f>
        <v>1947.5600000000002</v>
      </c>
      <c r="H217" s="202">
        <v>0</v>
      </c>
      <c r="I217" s="492">
        <f>E217*F217*G217*365*H217</f>
        <v>0</v>
      </c>
      <c r="J217" s="462">
        <f>VLOOKUP($A217,$DA:$EN,15,0)</f>
        <v>1.0218576375104722</v>
      </c>
      <c r="K217" s="200">
        <f>VLOOKUP($A217,$DA:$EN,37,0)</f>
        <v>1074.2784089764543</v>
      </c>
      <c r="L217" s="201">
        <f>L216/5</f>
        <v>1947.5600000000002</v>
      </c>
      <c r="M217" s="202">
        <v>0</v>
      </c>
      <c r="N217" s="492">
        <f>J217*K217*L217*365*M217</f>
        <v>0</v>
      </c>
      <c r="O217" s="462">
        <f>VLOOKUP($A217,$DA:$EN,16,0)</f>
        <v>1.0292233941771389</v>
      </c>
      <c r="P217" s="200">
        <f>VLOOKUP($A217,$DA:$EN,37,0)</f>
        <v>1074.2784089764543</v>
      </c>
      <c r="Q217" s="201">
        <f>Q216/5</f>
        <v>1947.5600000000002</v>
      </c>
      <c r="R217" s="202">
        <v>0</v>
      </c>
      <c r="S217" s="492">
        <f>O217*P217*Q217*365*R217</f>
        <v>0</v>
      </c>
      <c r="T217" s="462">
        <f>VLOOKUP($A217,$DA:$EN,14,0)</f>
        <v>1.0144918808438055</v>
      </c>
      <c r="U217" s="200">
        <f>VLOOKUP($A217,$DA:$EN,37,0)</f>
        <v>1074.2784089764543</v>
      </c>
      <c r="V217" s="201">
        <f>V216/5</f>
        <v>1947.5600000000002</v>
      </c>
      <c r="W217" s="202">
        <v>0</v>
      </c>
      <c r="X217" s="492">
        <f>T217*U217*V217*365*W217</f>
        <v>0</v>
      </c>
      <c r="Y217" s="462">
        <f>VLOOKUP($A217,$DA:$EN,15,0)</f>
        <v>1.0218576375104722</v>
      </c>
      <c r="Z217" s="200">
        <f>VLOOKUP($A217,$DA:$EN,37,0)</f>
        <v>1074.2784089764543</v>
      </c>
      <c r="AA217" s="201">
        <f>AA216/5</f>
        <v>1947.5600000000002</v>
      </c>
      <c r="AB217" s="202">
        <v>0</v>
      </c>
      <c r="AC217" s="492">
        <f>Y217*Z217*AA217*365*AB217</f>
        <v>0</v>
      </c>
      <c r="AD217" s="462">
        <f>VLOOKUP($A217,$DA:$EN,16,0)</f>
        <v>1.0292233941771389</v>
      </c>
      <c r="AE217" s="200">
        <f>VLOOKUP($A217,$DA:$EN,37,0)</f>
        <v>1074.2784089764543</v>
      </c>
      <c r="AF217" s="201">
        <f>AF216/5</f>
        <v>1947.5600000000002</v>
      </c>
      <c r="AG217" s="202">
        <v>0</v>
      </c>
      <c r="AH217" s="492">
        <f>AD217*AE217*AF217*365*AG217</f>
        <v>0</v>
      </c>
      <c r="AI217" s="462">
        <f>VLOOKUP($A217,$DA:$EN,14,0)</f>
        <v>1.0144918808438055</v>
      </c>
      <c r="AJ217" s="200">
        <f>VLOOKUP($A217,$DA:$EN,37,0)</f>
        <v>1074.2784089764543</v>
      </c>
      <c r="AK217" s="201">
        <f>AK216/5</f>
        <v>1947.5600000000002</v>
      </c>
      <c r="AL217" s="202">
        <v>0</v>
      </c>
      <c r="AM217" s="492">
        <f>AI217*AJ217*AK217*365*AL217</f>
        <v>0</v>
      </c>
      <c r="AN217" s="507">
        <f>VLOOKUP($A217,$DA:$EN,15,0)</f>
        <v>1.0218576375104722</v>
      </c>
      <c r="AO217" s="200">
        <f>VLOOKUP($A217,$DA:$EN,37,0)</f>
        <v>1074.2784089764543</v>
      </c>
      <c r="AP217" s="201">
        <f>AP216/5</f>
        <v>1947.5600000000002</v>
      </c>
      <c r="AQ217" s="202">
        <v>0</v>
      </c>
      <c r="AR217" s="492">
        <f>AN217*AO217*AP217*365*AQ217</f>
        <v>0</v>
      </c>
      <c r="AS217" s="462">
        <f>VLOOKUP($A217,$DA:$EN,16,0)</f>
        <v>1.0292233941771389</v>
      </c>
      <c r="AT217" s="200">
        <f>VLOOKUP($A217,$DA:$EN,37,0)</f>
        <v>1074.2784089764543</v>
      </c>
      <c r="AU217" s="201">
        <f>AU216/5</f>
        <v>1947.5600000000002</v>
      </c>
      <c r="AV217" s="202">
        <v>0</v>
      </c>
      <c r="AW217" s="492">
        <f>AS217*AT217*AU217*365*AV217</f>
        <v>0</v>
      </c>
      <c r="AX217" s="462">
        <f>VLOOKUP($A217,$DA:$EN,14,0)</f>
        <v>1.0144918808438055</v>
      </c>
      <c r="AY217" s="200">
        <f>VLOOKUP($A217,$DA:$EN,37,0)</f>
        <v>1074.2784089764543</v>
      </c>
      <c r="AZ217" s="201">
        <f>AZ216/5</f>
        <v>1947.5600000000002</v>
      </c>
      <c r="BA217" s="202">
        <v>0</v>
      </c>
      <c r="BB217" s="492">
        <f>AX217*AY217*AZ217*365*BA217</f>
        <v>0</v>
      </c>
      <c r="BC217" s="494">
        <f>VLOOKUP($A217,$DA:$EN,15,0)</f>
        <v>1.0218576375104722</v>
      </c>
      <c r="BD217" s="200">
        <f>VLOOKUP($A217,$DA:$EN,37,0)</f>
        <v>1074.2784089764543</v>
      </c>
      <c r="BE217" s="201">
        <f>BE216/5</f>
        <v>1947.5600000000002</v>
      </c>
      <c r="BF217" s="202">
        <v>0</v>
      </c>
      <c r="BG217" s="492">
        <f>BC217*BD217*BE217*365*BF217</f>
        <v>0</v>
      </c>
      <c r="BH217" s="462">
        <f>VLOOKUP($A217,$DA:$EN,16,0)</f>
        <v>1.0292233941771389</v>
      </c>
      <c r="BI217" s="200">
        <f>VLOOKUP($A217,$DA:$EN,37,0)</f>
        <v>1074.2784089764543</v>
      </c>
      <c r="BJ217" s="201">
        <f>BJ216/5</f>
        <v>1947.5600000000002</v>
      </c>
      <c r="BK217" s="202">
        <v>0</v>
      </c>
      <c r="BL217" s="492">
        <f>BH217*BI217*BJ217*365*BK217</f>
        <v>0</v>
      </c>
      <c r="BM217" s="462">
        <f>VLOOKUP($A217,$DA:$EN,14,0)</f>
        <v>1.0144918808438055</v>
      </c>
      <c r="BN217" s="200">
        <f>VLOOKUP($A217,$DA:$EN,37,0)</f>
        <v>1074.2784089764543</v>
      </c>
      <c r="BO217" s="201">
        <f>BO216/5</f>
        <v>1947.5600000000002</v>
      </c>
      <c r="BP217" s="202">
        <v>0</v>
      </c>
      <c r="BQ217" s="492">
        <f>BM217*BN217*BO217*365*BP217</f>
        <v>0</v>
      </c>
      <c r="BR217" s="462">
        <f>VLOOKUP($A217,$DA:$EN,15,0)</f>
        <v>1.0218576375104722</v>
      </c>
      <c r="BS217" s="200">
        <f>VLOOKUP($A217,$DA:$EN,37,0)</f>
        <v>1074.2784089764543</v>
      </c>
      <c r="BT217" s="201">
        <f>BT216/5</f>
        <v>1947.5600000000002</v>
      </c>
      <c r="BU217" s="202">
        <v>0</v>
      </c>
      <c r="BV217" s="492">
        <f>BR217*BS217*BT217*365*BU217</f>
        <v>0</v>
      </c>
      <c r="BW217" s="462">
        <f>VLOOKUP($A217,$DA:$EN,16,0)</f>
        <v>1.0292233941771389</v>
      </c>
      <c r="BX217" s="200">
        <f>VLOOKUP($A217,$DA:$EN,37,0)</f>
        <v>1074.2784089764543</v>
      </c>
      <c r="BY217" s="201">
        <f>BY216/5</f>
        <v>1947.5600000000002</v>
      </c>
      <c r="BZ217" s="202">
        <v>0</v>
      </c>
      <c r="CA217" s="492">
        <f>BW217*BX217*BY217*365*BZ217</f>
        <v>0</v>
      </c>
      <c r="CB217" s="462">
        <f>VLOOKUP($A217,$DA:$EN,14,0)</f>
        <v>1.0144918808438055</v>
      </c>
      <c r="CC217" s="200">
        <f>VLOOKUP($A217,$DA:$EN,37,0)</f>
        <v>1074.2784089764543</v>
      </c>
      <c r="CD217" s="201">
        <f>CD216/2</f>
        <v>4868.9000000000005</v>
      </c>
      <c r="CE217" s="204">
        <v>1</v>
      </c>
      <c r="CF217" s="487">
        <f>CB217*CC217*CD217*CE217</f>
        <v>5306354.712888618</v>
      </c>
      <c r="CG217" s="462">
        <f>VLOOKUP($A217,$DA:$EN,14,0)</f>
        <v>1.0144918808438055</v>
      </c>
      <c r="CH217" s="200">
        <f>VLOOKUP($A217,$DA:$EN,37,0)</f>
        <v>1074.2784089764543</v>
      </c>
      <c r="CI217" s="201">
        <f>CI216/2</f>
        <v>4868.9000000000005</v>
      </c>
      <c r="CJ217" s="204">
        <v>1</v>
      </c>
      <c r="CK217" s="487">
        <f>CG217*CH217*CI217*CJ217</f>
        <v>5306354.712888618</v>
      </c>
      <c r="CL217" s="462">
        <f>VLOOKUP($A217,$DA:$EN,14,0)</f>
        <v>1.0144918808438055</v>
      </c>
      <c r="CM217" s="200">
        <f>VLOOKUP($A217,$DA:$EN,37,0)</f>
        <v>1074.2784089764543</v>
      </c>
      <c r="CN217" s="201">
        <f>CN216/2</f>
        <v>4868.9000000000005</v>
      </c>
      <c r="CO217" s="204">
        <v>1</v>
      </c>
      <c r="CP217" s="487">
        <f>CL217*CM217*CN217*CO217</f>
        <v>5306354.712888618</v>
      </c>
    </row>
    <row r="218" spans="1:94" outlineLevel="1" x14ac:dyDescent="0.25">
      <c r="A218" s="174">
        <f>A214</f>
        <v>2043</v>
      </c>
      <c r="B218" s="206" t="str">
        <f t="shared" si="57"/>
        <v>Papildus servisu nodrošināšanai</v>
      </c>
      <c r="C218" s="206" t="str">
        <f t="shared" si="57"/>
        <v>Brīvprātīgās iemaksas (apdrošināšana)</v>
      </c>
      <c r="D218" s="207" t="str">
        <f t="shared" si="58"/>
        <v>Personas brīvprātīgā apdrošināšana</v>
      </c>
      <c r="E218" s="463">
        <f>VLOOKUP($A218,$DA:$EN,7,0)</f>
        <v>1.027869001622703</v>
      </c>
      <c r="F218" s="208">
        <f>VLOOKUP($A214,$DA:$EN,6,0)</f>
        <v>2567</v>
      </c>
      <c r="G218" s="209">
        <f>0.02*(VLOOKUP($A214,$DA:$EN,24,0)+VLOOKUP($A214,$DA:$EN,26,0))</f>
        <v>24564.344000000005</v>
      </c>
      <c r="H218" s="1125">
        <f>H208</f>
        <v>2E-3</v>
      </c>
      <c r="I218" s="210">
        <f>H218*G218*F218*12</f>
        <v>1513360.1051520002</v>
      </c>
      <c r="J218" s="468">
        <f>VLOOKUP($A218,$DA:$EN,10,0)</f>
        <v>1.0420339182893696</v>
      </c>
      <c r="K218" s="208">
        <f>VLOOKUP($A214,$DA:$EN,9,0)</f>
        <v>3391</v>
      </c>
      <c r="L218" s="209">
        <f>0.02*(VLOOKUP($A214,$DA:$EN,24,0)+VLOOKUP($A214,$DA:$EN,26,0))</f>
        <v>24564.344000000005</v>
      </c>
      <c r="M218" s="1125">
        <f>H218</f>
        <v>2E-3</v>
      </c>
      <c r="N218" s="210">
        <f>M218*L218*K218*12</f>
        <v>1999144.5720960004</v>
      </c>
      <c r="O218" s="502">
        <f>VLOOKUP($A218,$DA:$EN,13,0)</f>
        <v>1.0561988349560363</v>
      </c>
      <c r="P218" s="208">
        <f>VLOOKUP($A214,$DA:$EN,12,0)</f>
        <v>4468</v>
      </c>
      <c r="Q218" s="209">
        <f>0.02*(VLOOKUP($A214,$DA:$EN,24,0)+VLOOKUP($A214,$DA:$EN,26,0))</f>
        <v>24564.344000000005</v>
      </c>
      <c r="R218" s="1125">
        <f>M218</f>
        <v>2E-3</v>
      </c>
      <c r="S218" s="211">
        <f>R218*Q218*P218*12</f>
        <v>2634083.7358080009</v>
      </c>
      <c r="T218" s="463">
        <f>VLOOKUP($A218,$DA:$EN,7,0)</f>
        <v>1.027869001622703</v>
      </c>
      <c r="U218" s="208">
        <f>VLOOKUP($A214,$DA:$EN,6,0)</f>
        <v>2567</v>
      </c>
      <c r="V218" s="209">
        <f>0.02*(VLOOKUP($A214,$DA:$EN,24,0)+VLOOKUP($A214,$DA:$EN,26,0))</f>
        <v>24564.344000000005</v>
      </c>
      <c r="W218" s="1125">
        <f>R218</f>
        <v>2E-3</v>
      </c>
      <c r="X218" s="211">
        <f>W218*V218*U218*12</f>
        <v>1513360.1051520002</v>
      </c>
      <c r="Y218" s="495">
        <f>VLOOKUP($A218,$DA:$EN,10,0)</f>
        <v>1.0420339182893696</v>
      </c>
      <c r="Z218" s="208">
        <f>VLOOKUP($A214,$DA:$EN,9,0)</f>
        <v>3391</v>
      </c>
      <c r="AA218" s="209">
        <f>0.02*(VLOOKUP($A214,$DA:$EN,24,0)+VLOOKUP($A214,$DA:$EN,26,0))</f>
        <v>24564.344000000005</v>
      </c>
      <c r="AB218" s="1125">
        <f>W218</f>
        <v>2E-3</v>
      </c>
      <c r="AC218" s="210">
        <f>AB218*AA218*Z218*12</f>
        <v>1999144.5720960004</v>
      </c>
      <c r="AD218" s="502">
        <f>VLOOKUP($A218,$DA:$EN,13,0)</f>
        <v>1.0561988349560363</v>
      </c>
      <c r="AE218" s="208">
        <f>VLOOKUP($A214,$DA:$EN,12,0)</f>
        <v>4468</v>
      </c>
      <c r="AF218" s="209">
        <f>0.02*(VLOOKUP($A214,$DA:$EN,24,0)+VLOOKUP($A214,$DA:$EN,26,0))</f>
        <v>24564.344000000005</v>
      </c>
      <c r="AG218" s="1125">
        <f>AB218</f>
        <v>2E-3</v>
      </c>
      <c r="AH218" s="211">
        <f>AG218*AF218*AE218*12</f>
        <v>2634083.7358080009</v>
      </c>
      <c r="AI218" s="463">
        <f>VLOOKUP($A218,$DA:$EN,7,0)</f>
        <v>1.027869001622703</v>
      </c>
      <c r="AJ218" s="208">
        <f>VLOOKUP($A214,$DA:$EN,6,0)</f>
        <v>2567</v>
      </c>
      <c r="AK218" s="209">
        <f>0.02*(VLOOKUP($A214,$DA:$EN,24,0)+VLOOKUP($A214,$DA:$EN,26,0))</f>
        <v>24564.344000000005</v>
      </c>
      <c r="AL218" s="1125">
        <f>AG218</f>
        <v>2E-3</v>
      </c>
      <c r="AM218" s="211">
        <f>AL218*AK218*AJ218*12</f>
        <v>1513360.1051520002</v>
      </c>
      <c r="AN218" s="495">
        <f>VLOOKUP($A218,$DA:$EN,10,0)</f>
        <v>1.0420339182893696</v>
      </c>
      <c r="AO218" s="208">
        <f>VLOOKUP($A214,$DA:$EN,9,0)</f>
        <v>3391</v>
      </c>
      <c r="AP218" s="209">
        <f>0.02*(VLOOKUP($A214,$DA:$EN,24,0)+VLOOKUP($A214,$DA:$EN,26,0))</f>
        <v>24564.344000000005</v>
      </c>
      <c r="AQ218" s="1125">
        <f>AL218</f>
        <v>2E-3</v>
      </c>
      <c r="AR218" s="210">
        <f>AQ218*AP218*AO218*12</f>
        <v>1999144.5720960004</v>
      </c>
      <c r="AS218" s="502">
        <f>VLOOKUP($A218,$DA:$EN,13,0)</f>
        <v>1.0561988349560363</v>
      </c>
      <c r="AT218" s="208">
        <f>VLOOKUP($A214,$DA:$EN,12,0)</f>
        <v>4468</v>
      </c>
      <c r="AU218" s="209">
        <f>0.02*(VLOOKUP($A214,$DA:$EN,24,0)+VLOOKUP($A214,$DA:$EN,26,0))</f>
        <v>24564.344000000005</v>
      </c>
      <c r="AV218" s="1125">
        <f>AQ218</f>
        <v>2E-3</v>
      </c>
      <c r="AW218" s="211">
        <f>AV218*AU218*AT218*12</f>
        <v>2634083.7358080009</v>
      </c>
      <c r="AX218" s="463">
        <f>VLOOKUP($A218,$DA:$EN,7,0)</f>
        <v>1.027869001622703</v>
      </c>
      <c r="AY218" s="208">
        <f>VLOOKUP($A214,$DA:$EN,6,0)</f>
        <v>2567</v>
      </c>
      <c r="AZ218" s="209">
        <f>0.02*(VLOOKUP($A214,$DA:$EN,24,0)+VLOOKUP($A214,$DA:$EN,26,0))</f>
        <v>24564.344000000005</v>
      </c>
      <c r="BA218" s="1125">
        <f>AV218</f>
        <v>2E-3</v>
      </c>
      <c r="BB218" s="210">
        <f>BA218*AZ218*AY218*12</f>
        <v>1513360.1051520002</v>
      </c>
      <c r="BC218" s="502">
        <f>VLOOKUP($A218,$DA:$EN,10,0)</f>
        <v>1.0420339182893696</v>
      </c>
      <c r="BD218" s="208">
        <f>VLOOKUP($A214,$DA:$EN,9,0)</f>
        <v>3391</v>
      </c>
      <c r="BE218" s="209">
        <f>0.02*(VLOOKUP($A214,$DA:$EN,24,0)+VLOOKUP($A214,$DA:$EN,26,0))</f>
        <v>24564.344000000005</v>
      </c>
      <c r="BF218" s="1125">
        <f>BA218</f>
        <v>2E-3</v>
      </c>
      <c r="BG218" s="210">
        <f>BF218*BE218*BD218*12</f>
        <v>1999144.5720960004</v>
      </c>
      <c r="BH218" s="502">
        <f>VLOOKUP($A218,$DA:$EN,13,0)</f>
        <v>1.0561988349560363</v>
      </c>
      <c r="BI218" s="208">
        <f>VLOOKUP($A214,$DA:$EN,12,0)</f>
        <v>4468</v>
      </c>
      <c r="BJ218" s="209">
        <f>0.02*(VLOOKUP($A214,$DA:$EN,24,0)+VLOOKUP($A214,$DA:$EN,26,0))</f>
        <v>24564.344000000005</v>
      </c>
      <c r="BK218" s="1125">
        <f>BF218</f>
        <v>2E-3</v>
      </c>
      <c r="BL218" s="211">
        <f>BK218*BJ218*BI218*12</f>
        <v>2634083.7358080009</v>
      </c>
      <c r="BM218" s="463">
        <f>VLOOKUP($A218,$DA:$EN,7,0)</f>
        <v>1.027869001622703</v>
      </c>
      <c r="BN218" s="208">
        <f>VLOOKUP($A214,$DA:$EN,6,0)</f>
        <v>2567</v>
      </c>
      <c r="BO218" s="209">
        <f>0.02*(VLOOKUP($A214,$DA:$EN,24,0)+VLOOKUP($A214,$DA:$EN,26,0))</f>
        <v>24564.344000000005</v>
      </c>
      <c r="BP218" s="1125">
        <f>BK218</f>
        <v>2E-3</v>
      </c>
      <c r="BQ218" s="210">
        <f>BP218*BO218*BN218*12</f>
        <v>1513360.1051520002</v>
      </c>
      <c r="BR218" s="502">
        <f>VLOOKUP($A218,$DA:$EN,10,0)</f>
        <v>1.0420339182893696</v>
      </c>
      <c r="BS218" s="208">
        <f>VLOOKUP($A214,$DA:$EN,9,0)</f>
        <v>3391</v>
      </c>
      <c r="BT218" s="209">
        <f>0.02*(VLOOKUP($A214,$DA:$EN,24,0)+VLOOKUP($A214,$DA:$EN,26,0))</f>
        <v>24564.344000000005</v>
      </c>
      <c r="BU218" s="1125">
        <f>BP218</f>
        <v>2E-3</v>
      </c>
      <c r="BV218" s="210">
        <f>BU218*BT218*BS218*12</f>
        <v>1999144.5720960004</v>
      </c>
      <c r="BW218" s="502">
        <f>VLOOKUP($A218,$DA:$EN,13,0)</f>
        <v>1.0561988349560363</v>
      </c>
      <c r="BX218" s="208">
        <f>VLOOKUP($A214,$DA:$EN,12,0)</f>
        <v>4468</v>
      </c>
      <c r="BY218" s="209">
        <f>0.02*(VLOOKUP($A214,$DA:$EN,24,0)+VLOOKUP($A214,$DA:$EN,26,0))</f>
        <v>24564.344000000005</v>
      </c>
      <c r="BZ218" s="1125">
        <f>BU218</f>
        <v>2E-3</v>
      </c>
      <c r="CA218" s="211">
        <f>BZ218*BY218*BX218*12</f>
        <v>2634083.7358080009</v>
      </c>
      <c r="CB218" s="463">
        <f>VLOOKUP($A218,$DA:$EN,7,0)</f>
        <v>1.027869001622703</v>
      </c>
      <c r="CC218" s="208">
        <f>VLOOKUP($A214,$DA:$EN,6,0)</f>
        <v>2567</v>
      </c>
      <c r="CD218" s="209">
        <f>0.02*(VLOOKUP($A214,$DA:$EN,24,0)+VLOOKUP($A214,$DA:$EN,26,0))</f>
        <v>24564.344000000005</v>
      </c>
      <c r="CE218" s="1125">
        <f>BZ218</f>
        <v>2E-3</v>
      </c>
      <c r="CF218" s="211">
        <f>CE218*CD218*CC218*12</f>
        <v>1513360.1051520002</v>
      </c>
      <c r="CG218" s="495">
        <f>VLOOKUP($A218,$DA:$EN,10,0)</f>
        <v>1.0420339182893696</v>
      </c>
      <c r="CH218" s="208">
        <f>VLOOKUP($A214,$DA:$EN,9,0)</f>
        <v>3391</v>
      </c>
      <c r="CI218" s="209">
        <f>0.02*(VLOOKUP($A214,$DA:$EN,24,0)+VLOOKUP($A214,$DA:$EN,26,0))</f>
        <v>24564.344000000005</v>
      </c>
      <c r="CJ218" s="1125">
        <f>CE218</f>
        <v>2E-3</v>
      </c>
      <c r="CK218" s="210">
        <f>CJ218*CI218*CH218*12</f>
        <v>1999144.5720960004</v>
      </c>
      <c r="CL218" s="502">
        <f>VLOOKUP($A218,$DA:$EN,13,0)</f>
        <v>1.0561988349560363</v>
      </c>
      <c r="CM218" s="208">
        <f>VLOOKUP($A214,$DA:$EN,12,0)</f>
        <v>4468</v>
      </c>
      <c r="CN218" s="209">
        <f>0.02*(VLOOKUP($A214,$DA:$EN,24,0)+VLOOKUP($A214,$DA:$EN,26,0))</f>
        <v>24564.344000000005</v>
      </c>
      <c r="CO218" s="1125">
        <f>CJ218</f>
        <v>2E-3</v>
      </c>
      <c r="CP218" s="211">
        <f>CO218*CN218*CM218*12</f>
        <v>2634083.7358080009</v>
      </c>
    </row>
    <row r="219" spans="1:94" ht="16.5" outlineLevel="1" thickBot="1" x14ac:dyDescent="0.3">
      <c r="A219" s="174">
        <f>A218</f>
        <v>2043</v>
      </c>
      <c r="B219" s="206" t="str">
        <f t="shared" si="57"/>
        <v>Pakalpojumu nodrošināšanai potenciālas vajadzības gadījumā</v>
      </c>
      <c r="C219" s="206" t="str">
        <f t="shared" si="57"/>
        <v>Tuvinieka ( ģimenes locekļu apdrošināšanas programma) - iespējams ilgtermiņa apdrošināšana ar uzkrājumu (izgudrots produkts)</v>
      </c>
      <c r="D219" s="207" t="str">
        <f t="shared" si="58"/>
        <v>Personas tuvinieka brīvprātīgā apdrošināšana</v>
      </c>
      <c r="E219" s="476">
        <f>VLOOKUP($A219,$DA:$EN,7,0)</f>
        <v>1.027869001622703</v>
      </c>
      <c r="F219" s="477">
        <f>VLOOKUP($A214,$DA:$EN,5,0)</f>
        <v>3244</v>
      </c>
      <c r="G219" s="478">
        <f>G218/2</f>
        <v>12282.172000000002</v>
      </c>
      <c r="H219" s="471">
        <f>H209</f>
        <v>2E-3</v>
      </c>
      <c r="I219" s="479">
        <f>H219*G219*F219*12</f>
        <v>956240.78323200019</v>
      </c>
      <c r="J219" s="497">
        <f>VLOOKUP($A219,$DA:$EN,10,0)</f>
        <v>1.0420339182893696</v>
      </c>
      <c r="K219" s="469">
        <f>VLOOKUP($A214,$DA:$EN,8,0)</f>
        <v>4290</v>
      </c>
      <c r="L219" s="470">
        <f>L218/2</f>
        <v>12282.172000000002</v>
      </c>
      <c r="M219" s="471">
        <f>H219</f>
        <v>2E-3</v>
      </c>
      <c r="N219" s="479">
        <f>M219*L219*K219*12</f>
        <v>1264572.4291200005</v>
      </c>
      <c r="O219" s="503">
        <f>VLOOKUP($A219,$DA:$EN,13,0)</f>
        <v>1.0561988349560363</v>
      </c>
      <c r="P219" s="469">
        <f>VLOOKUP($A214,$DA:$EN,11,0)</f>
        <v>5646</v>
      </c>
      <c r="Q219" s="470">
        <f>Q218/2</f>
        <v>12282.172000000002</v>
      </c>
      <c r="R219" s="471">
        <f>M219</f>
        <v>2E-3</v>
      </c>
      <c r="S219" s="472">
        <f>R219*Q219*P219*12</f>
        <v>1664283.4346880005</v>
      </c>
      <c r="T219" s="504">
        <f>VLOOKUP($A219,$DA:$EN,7,0)</f>
        <v>1.027869001622703</v>
      </c>
      <c r="U219" s="469">
        <f>VLOOKUP($A214,$DA:$EN,5,0)</f>
        <v>3244</v>
      </c>
      <c r="V219" s="470">
        <f>V218/2</f>
        <v>12282.172000000002</v>
      </c>
      <c r="W219" s="471">
        <f>R219</f>
        <v>2E-3</v>
      </c>
      <c r="X219" s="472">
        <f>W219*V219*U219*12</f>
        <v>956240.78323200019</v>
      </c>
      <c r="Y219" s="505">
        <f>VLOOKUP($A219,$DA:$EN,10,0)</f>
        <v>1.0420339182893696</v>
      </c>
      <c r="Z219" s="469">
        <f>VLOOKUP($A214,$DA:$EN,8,0)</f>
        <v>4290</v>
      </c>
      <c r="AA219" s="470">
        <f>AA218/2</f>
        <v>12282.172000000002</v>
      </c>
      <c r="AB219" s="471">
        <f>W219</f>
        <v>2E-3</v>
      </c>
      <c r="AC219" s="479">
        <f>AB219*AA219*Z219*12</f>
        <v>1264572.4291200005</v>
      </c>
      <c r="AD219" s="503">
        <f>VLOOKUP($A219,$DA:$EN,13,0)</f>
        <v>1.0561988349560363</v>
      </c>
      <c r="AE219" s="469">
        <f>VLOOKUP($A214,$DA:$EN,11,0)</f>
        <v>5646</v>
      </c>
      <c r="AF219" s="470">
        <f>AF218/2</f>
        <v>12282.172000000002</v>
      </c>
      <c r="AG219" s="471">
        <f>AB219</f>
        <v>2E-3</v>
      </c>
      <c r="AH219" s="472">
        <f>AG219*AF219*AE219*12</f>
        <v>1664283.4346880005</v>
      </c>
      <c r="AI219" s="504">
        <f>VLOOKUP($A219,$DA:$EN,7,0)</f>
        <v>1.027869001622703</v>
      </c>
      <c r="AJ219" s="469">
        <f>VLOOKUP($A214,$DA:$EN,5,0)</f>
        <v>3244</v>
      </c>
      <c r="AK219" s="470">
        <f>AK218/2</f>
        <v>12282.172000000002</v>
      </c>
      <c r="AL219" s="471">
        <f>AG219</f>
        <v>2E-3</v>
      </c>
      <c r="AM219" s="472">
        <f>AL219*AK219*AJ219*12</f>
        <v>956240.78323200019</v>
      </c>
      <c r="AN219" s="495">
        <f>VLOOKUP($A219,$DA:$EN,10,0)</f>
        <v>1.0420339182893696</v>
      </c>
      <c r="AO219" s="208">
        <f>VLOOKUP($A214,$DA:$EN,8,0)</f>
        <v>4290</v>
      </c>
      <c r="AP219" s="209">
        <f>AP218/2</f>
        <v>12282.172000000002</v>
      </c>
      <c r="AQ219" s="471">
        <f>AL219</f>
        <v>2E-3</v>
      </c>
      <c r="AR219" s="479">
        <f>AQ219*AP219*AO219*12</f>
        <v>1264572.4291200005</v>
      </c>
      <c r="AS219" s="503">
        <f>VLOOKUP($A219,$DA:$EN,13,0)</f>
        <v>1.0561988349560363</v>
      </c>
      <c r="AT219" s="469">
        <f>VLOOKUP($A214,$DA:$EN,11,0)</f>
        <v>5646</v>
      </c>
      <c r="AU219" s="470">
        <f>AU218/2</f>
        <v>12282.172000000002</v>
      </c>
      <c r="AV219" s="471">
        <f>AQ219</f>
        <v>2E-3</v>
      </c>
      <c r="AW219" s="472">
        <f>AV219*AU219*AT219*12</f>
        <v>1664283.4346880005</v>
      </c>
      <c r="AX219" s="463">
        <f>VLOOKUP($A219,$DA:$EN,7,0)</f>
        <v>1.027869001622703</v>
      </c>
      <c r="AY219" s="208">
        <f>VLOOKUP($A214,$DA:$EN,5,0)</f>
        <v>3244</v>
      </c>
      <c r="AZ219" s="209">
        <f>AZ218/2</f>
        <v>12282.172000000002</v>
      </c>
      <c r="BA219" s="471">
        <f>AV219</f>
        <v>2E-3</v>
      </c>
      <c r="BB219" s="479">
        <f>BA219*AZ219*AY219*12</f>
        <v>956240.78323200019</v>
      </c>
      <c r="BC219" s="502">
        <f>VLOOKUP($A219,$DA:$EN,10,0)</f>
        <v>1.0420339182893696</v>
      </c>
      <c r="BD219" s="208">
        <f>VLOOKUP($A214,$DA:$EN,8,0)</f>
        <v>4290</v>
      </c>
      <c r="BE219" s="209">
        <f>BE218/2</f>
        <v>12282.172000000002</v>
      </c>
      <c r="BF219" s="471">
        <f>BA219</f>
        <v>2E-3</v>
      </c>
      <c r="BG219" s="479">
        <f>BF219*BE219*BD219*12</f>
        <v>1264572.4291200005</v>
      </c>
      <c r="BH219" s="503">
        <f>VLOOKUP($A219,$DA:$EN,13,0)</f>
        <v>1.0561988349560363</v>
      </c>
      <c r="BI219" s="469">
        <f>VLOOKUP($A214,$DA:$EN,11,0)</f>
        <v>5646</v>
      </c>
      <c r="BJ219" s="470">
        <f>BJ218/2</f>
        <v>12282.172000000002</v>
      </c>
      <c r="BK219" s="471">
        <f>BF219</f>
        <v>2E-3</v>
      </c>
      <c r="BL219" s="472">
        <f>BK219*BJ219*BI219*12</f>
        <v>1664283.4346880005</v>
      </c>
      <c r="BM219" s="504">
        <f>VLOOKUP($A219,$DA:$EN,7,0)</f>
        <v>1.027869001622703</v>
      </c>
      <c r="BN219" s="469">
        <f>VLOOKUP($A214,$DA:$EN,5,0)</f>
        <v>3244</v>
      </c>
      <c r="BO219" s="470">
        <f>BO218/2</f>
        <v>12282.172000000002</v>
      </c>
      <c r="BP219" s="471">
        <f>BK219</f>
        <v>2E-3</v>
      </c>
      <c r="BQ219" s="479">
        <f>BP219*BO219*BN219*12</f>
        <v>956240.78323200019</v>
      </c>
      <c r="BR219" s="503">
        <f>VLOOKUP($A219,$DA:$EN,10,0)</f>
        <v>1.0420339182893696</v>
      </c>
      <c r="BS219" s="469">
        <f>VLOOKUP($A214,$DA:$EN,8,0)</f>
        <v>4290</v>
      </c>
      <c r="BT219" s="470">
        <f>BT218/2</f>
        <v>12282.172000000002</v>
      </c>
      <c r="BU219" s="471">
        <f>BP219</f>
        <v>2E-3</v>
      </c>
      <c r="BV219" s="479">
        <f>BU219*BT219*BS219*12</f>
        <v>1264572.4291200005</v>
      </c>
      <c r="BW219" s="503">
        <f>VLOOKUP($A219,$DA:$EN,13,0)</f>
        <v>1.0561988349560363</v>
      </c>
      <c r="BX219" s="469">
        <f>VLOOKUP($A214,$DA:$EN,11,0)</f>
        <v>5646</v>
      </c>
      <c r="BY219" s="470">
        <f>BY218/2</f>
        <v>12282.172000000002</v>
      </c>
      <c r="BZ219" s="471">
        <f>BU219</f>
        <v>2E-3</v>
      </c>
      <c r="CA219" s="472">
        <f>BZ219*BY219*BX219*12</f>
        <v>1664283.4346880005</v>
      </c>
      <c r="CB219" s="504">
        <f>VLOOKUP($A219,$DA:$EN,7,0)</f>
        <v>1.027869001622703</v>
      </c>
      <c r="CC219" s="469">
        <f>VLOOKUP($A214,$DA:$EN,5,0)</f>
        <v>3244</v>
      </c>
      <c r="CD219" s="470">
        <f>CD218/2</f>
        <v>12282.172000000002</v>
      </c>
      <c r="CE219" s="471">
        <f>BZ219</f>
        <v>2E-3</v>
      </c>
      <c r="CF219" s="472">
        <f>CE219*CD219*CC219*12</f>
        <v>956240.78323200019</v>
      </c>
      <c r="CG219" s="505">
        <f>VLOOKUP($A219,$DA:$EN,10,0)</f>
        <v>1.0420339182893696</v>
      </c>
      <c r="CH219" s="469">
        <f>VLOOKUP($A214,$DA:$EN,8,0)</f>
        <v>4290</v>
      </c>
      <c r="CI219" s="470">
        <f>CI218/2</f>
        <v>12282.172000000002</v>
      </c>
      <c r="CJ219" s="471">
        <f>CE219</f>
        <v>2E-3</v>
      </c>
      <c r="CK219" s="479">
        <f>CJ219*CI219*CH219*12</f>
        <v>1264572.4291200005</v>
      </c>
      <c r="CL219" s="503">
        <f>VLOOKUP($A219,$DA:$EN,13,0)</f>
        <v>1.0561988349560363</v>
      </c>
      <c r="CM219" s="469">
        <f>VLOOKUP($A214,$DA:$EN,11,0)</f>
        <v>5646</v>
      </c>
      <c r="CN219" s="470">
        <f>CN218/2</f>
        <v>12282.172000000002</v>
      </c>
      <c r="CO219" s="471">
        <f>CJ219</f>
        <v>2E-3</v>
      </c>
      <c r="CP219" s="472">
        <f>CO219*CN219*CM219*12</f>
        <v>1664283.4346880005</v>
      </c>
    </row>
    <row r="220" spans="1:94" ht="18.75" x14ac:dyDescent="0.25">
      <c r="A220" s="164">
        <f>A210+1</f>
        <v>2044</v>
      </c>
      <c r="B220" s="165"/>
      <c r="C220" s="166"/>
      <c r="D220" s="166" t="str">
        <f t="shared" si="58"/>
        <v>KOPĒJIE IEŅĒMUMI</v>
      </c>
      <c r="E220" s="473"/>
      <c r="F220" s="166"/>
      <c r="G220" s="474"/>
      <c r="H220" s="475"/>
      <c r="I220" s="490">
        <f>IF($D$5=$EL$8,VLOOKUP($A220,$DA:$EL,38,0),IF($D$5=$EM$8,VLOOKUP($A220,$DA:$EM,39,0),VLOOKUP($A220,$DA:$EN,40,0)))</f>
        <v>887637314.23434758</v>
      </c>
      <c r="J220" s="473"/>
      <c r="K220" s="166"/>
      <c r="L220" s="474"/>
      <c r="M220" s="475"/>
      <c r="N220" s="490">
        <f>IF($D$5=$EL$8,VLOOKUP($A220,$DA:$EL,38,0),IF($D$5=$EM$8,VLOOKUP($A220,$DA:$EM,39,0),VLOOKUP($A220,$DA:$EN,40,0)))</f>
        <v>887637314.23434758</v>
      </c>
      <c r="O220" s="473"/>
      <c r="P220" s="166"/>
      <c r="Q220" s="474"/>
      <c r="R220" s="475"/>
      <c r="S220" s="490">
        <f>IF($D$5=$EL$8,VLOOKUP($A220,$DA:$EL,38,0),IF($D$5=$EM$8,VLOOKUP($A220,$DA:$EM,39,0),VLOOKUP($A220,$DA:$EN,40,0)))</f>
        <v>887637314.23434758</v>
      </c>
      <c r="T220" s="473"/>
      <c r="U220" s="166"/>
      <c r="V220" s="474"/>
      <c r="W220" s="475"/>
      <c r="X220" s="490">
        <f>IF($D$5=$EL$8,VLOOKUP($A220,$DA:$EL,38,0),IF($D$5=$EM$8,VLOOKUP($A220,$DA:$EM,39,0),VLOOKUP($A220,$DA:$EN,40,0)))</f>
        <v>887637314.23434758</v>
      </c>
      <c r="Y220" s="473"/>
      <c r="Z220" s="166"/>
      <c r="AA220" s="474"/>
      <c r="AB220" s="475"/>
      <c r="AC220" s="490">
        <f>IF($D$5=$EL$8,VLOOKUP($A220,$DA:$EL,38,0),IF($D$5=$EM$8,VLOOKUP($A220,$DA:$EM,39,0),VLOOKUP($A220,$DA:$EN,40,0)))</f>
        <v>887637314.23434758</v>
      </c>
      <c r="AD220" s="473"/>
      <c r="AE220" s="166"/>
      <c r="AF220" s="474"/>
      <c r="AG220" s="475"/>
      <c r="AH220" s="490">
        <f>IF($D$5=$EL$8,VLOOKUP($A220,$DA:$EL,38,0),IF($D$5=$EM$8,VLOOKUP($A220,$DA:$EM,39,0),VLOOKUP($A220,$DA:$EN,40,0)))</f>
        <v>887637314.23434758</v>
      </c>
      <c r="AI220" s="473"/>
      <c r="AJ220" s="166"/>
      <c r="AK220" s="474"/>
      <c r="AL220" s="475"/>
      <c r="AM220" s="490">
        <f>IF($D$5=$EL$8,VLOOKUP($A220,$DA:$EL,38,0),IF($D$5=$EM$8,VLOOKUP($A220,$DA:$EM,39,0),VLOOKUP($A220,$DA:$EN,40,0)))</f>
        <v>887637314.23434758</v>
      </c>
      <c r="AN220" s="508"/>
      <c r="AO220" s="168"/>
      <c r="AP220" s="169"/>
      <c r="AQ220" s="170"/>
      <c r="AR220" s="490">
        <f>IF($D$5=$EL$8,VLOOKUP($A220,$DA:$EL,38,0),IF($D$5=$EM$8,VLOOKUP($A220,$DA:$EM,39,0),VLOOKUP($A220,$DA:$EN,40,0)))</f>
        <v>887637314.23434758</v>
      </c>
      <c r="AS220" s="473"/>
      <c r="AT220" s="166"/>
      <c r="AU220" s="474"/>
      <c r="AV220" s="475"/>
      <c r="AW220" s="490">
        <f>IF($D$5=$EL$8,VLOOKUP($A220,$DA:$EL,38,0),IF($D$5=$EM$8,VLOOKUP($A220,$DA:$EM,39,0),VLOOKUP($A220,$DA:$EN,40,0)))</f>
        <v>887637314.23434758</v>
      </c>
      <c r="AX220" s="167"/>
      <c r="AY220" s="168"/>
      <c r="AZ220" s="169"/>
      <c r="BA220" s="170"/>
      <c r="BB220" s="490">
        <f>IF($D$5=$EL$8,VLOOKUP($A220,$DA:$EL,38,0),IF($D$5=$EM$8,VLOOKUP($A220,$DA:$EM,39,0),VLOOKUP($A220,$DA:$EN,40,0)))</f>
        <v>887637314.23434758</v>
      </c>
      <c r="BC220" s="169"/>
      <c r="BD220" s="168"/>
      <c r="BE220" s="169"/>
      <c r="BF220" s="170"/>
      <c r="BG220" s="490">
        <f>IF($D$5=$EL$8,VLOOKUP($A220,$DA:$EL,38,0),IF($D$5=$EM$8,VLOOKUP($A220,$DA:$EM,39,0),VLOOKUP($A220,$DA:$EN,40,0)))</f>
        <v>887637314.23434758</v>
      </c>
      <c r="BH220" s="473"/>
      <c r="BI220" s="166"/>
      <c r="BJ220" s="474"/>
      <c r="BK220" s="475"/>
      <c r="BL220" s="490">
        <f>IF($D$5=$EL$8,VLOOKUP($A220,$DA:$EL,38,0),IF($D$5=$EM$8,VLOOKUP($A220,$DA:$EM,39,0),VLOOKUP($A220,$DA:$EN,40,0)))</f>
        <v>887637314.23434758</v>
      </c>
      <c r="BM220" s="473"/>
      <c r="BN220" s="166"/>
      <c r="BO220" s="474"/>
      <c r="BP220" s="475"/>
      <c r="BQ220" s="490">
        <f>IF($D$5=$EL$8,VLOOKUP($A220,$DA:$EL,38,0),IF($D$5=$EM$8,VLOOKUP($A220,$DA:$EM,39,0),VLOOKUP($A220,$DA:$EN,40,0)))</f>
        <v>887637314.23434758</v>
      </c>
      <c r="BR220" s="473"/>
      <c r="BS220" s="166"/>
      <c r="BT220" s="474"/>
      <c r="BU220" s="475"/>
      <c r="BV220" s="490">
        <f>IF($D$5=$EL$8,VLOOKUP($A220,$DA:$EL,38,0),IF($D$5=$EM$8,VLOOKUP($A220,$DA:$EM,39,0),VLOOKUP($A220,$DA:$EN,40,0)))</f>
        <v>887637314.23434758</v>
      </c>
      <c r="BW220" s="473"/>
      <c r="BX220" s="166"/>
      <c r="BY220" s="474"/>
      <c r="BZ220" s="475"/>
      <c r="CA220" s="490">
        <f>IF($D$5=$EL$8,VLOOKUP($A220,$DA:$EL,38,0),IF($D$5=$EM$8,VLOOKUP($A220,$DA:$EM,39,0),VLOOKUP($A220,$DA:$EN,40,0)))</f>
        <v>887637314.23434758</v>
      </c>
      <c r="CB220" s="473"/>
      <c r="CC220" s="166"/>
      <c r="CD220" s="474"/>
      <c r="CE220" s="475"/>
      <c r="CF220" s="484">
        <f>IF($D$5=$EL$8,VLOOKUP($A220,$DA:$EL,38,0),IF($D$5=$EM$8,VLOOKUP($A220,$DA:$EM,39,0),VLOOKUP($A220,$DA:$EN,40,0)))+CF227</f>
        <v>893014638.60723472</v>
      </c>
      <c r="CG220" s="473"/>
      <c r="CH220" s="166"/>
      <c r="CI220" s="474"/>
      <c r="CJ220" s="475"/>
      <c r="CK220" s="484">
        <f>IF($D$5=$EL$8,VLOOKUP($A220,$DA:$EL,38,0),IF($D$5=$EM$8,VLOOKUP($A220,$DA:$EM,39,0),VLOOKUP($A220,$DA:$EN,40,0)))+CK227</f>
        <v>893014638.60723472</v>
      </c>
      <c r="CL220" s="473"/>
      <c r="CM220" s="166"/>
      <c r="CN220" s="474"/>
      <c r="CO220" s="475"/>
      <c r="CP220" s="484">
        <f>IF($D$5=$EL$8,VLOOKUP($A220,$DA:$EL,38,0),IF($D$5=$EM$8,VLOOKUP($A220,$DA:$EM,39,0),VLOOKUP($A220,$DA:$EN,40,0)))+CP227</f>
        <v>893014638.60723472</v>
      </c>
    </row>
    <row r="221" spans="1:94" outlineLevel="1" x14ac:dyDescent="0.25">
      <c r="A221" s="174">
        <f>A220</f>
        <v>2044</v>
      </c>
      <c r="B221" s="175" t="str">
        <f t="shared" ref="B221:C229" si="59">B211</f>
        <v>Finansējums valsts sociāli neaizsargātām iedzīvotāju kategorijām</v>
      </c>
      <c r="C221" s="175" t="str">
        <f t="shared" si="59"/>
        <v>no VID administrētās Valsts pamatbudžeta daļas</v>
      </c>
      <c r="D221" s="176" t="str">
        <f t="shared" si="58"/>
        <v>Valsts pamatbudžets</v>
      </c>
      <c r="E221" s="461">
        <f>VLOOKUP($A221,$DA:$EN,14,0)</f>
        <v>1.0144159540396007</v>
      </c>
      <c r="F221" s="177">
        <f>F211*E221</f>
        <v>10051568437.87569</v>
      </c>
      <c r="G221" s="178">
        <v>1</v>
      </c>
      <c r="H221" s="488">
        <f>I221/F221</f>
        <v>5.0665579266629748E-2</v>
      </c>
      <c r="I221" s="491">
        <f>I220-I222-I223-I224-I225-I226-I227</f>
        <v>509268537.44314456</v>
      </c>
      <c r="J221" s="461">
        <f>VLOOKUP($A221,$DA:$EN,15,0)</f>
        <v>1.0217817107062672</v>
      </c>
      <c r="K221" s="177">
        <f>K211*J221</f>
        <v>11736632355.962273</v>
      </c>
      <c r="L221" s="178">
        <v>1</v>
      </c>
      <c r="M221" s="488">
        <f>N221/K221</f>
        <v>3.8888719122892677E-2</v>
      </c>
      <c r="N221" s="491">
        <f>N220-N222-N223-N224-N225-N226-N227</f>
        <v>456422599.13967097</v>
      </c>
      <c r="O221" s="461">
        <f>VLOOKUP($A221,$DA:$EN,16,0)</f>
        <v>1.0291474673729339</v>
      </c>
      <c r="P221" s="177">
        <f>P211*O221</f>
        <v>13687661528.587311</v>
      </c>
      <c r="Q221" s="178">
        <v>1</v>
      </c>
      <c r="R221" s="488">
        <f>S221/P221</f>
        <v>2.8239775921395677E-2</v>
      </c>
      <c r="S221" s="491">
        <f>S220-S222-S223-S224-S225-S226-S227</f>
        <v>386536494.4552139</v>
      </c>
      <c r="T221" s="461">
        <f>VLOOKUP($A221,$DA:$EN,14,0)</f>
        <v>1.0144159540396007</v>
      </c>
      <c r="U221" s="177">
        <f>U211*T221</f>
        <v>10051568437.87569</v>
      </c>
      <c r="V221" s="178">
        <v>1</v>
      </c>
      <c r="W221" s="480">
        <f>X221/U221</f>
        <v>2.7967659130174249E-2</v>
      </c>
      <c r="X221" s="485">
        <f>X211/X210*X220</f>
        <v>281118839.79412538</v>
      </c>
      <c r="Y221" s="461">
        <f>VLOOKUP($A221,$DA:$EN,15,0)</f>
        <v>1.0217817107062672</v>
      </c>
      <c r="Z221" s="177">
        <f>Z211*Y221</f>
        <v>11736632355.962273</v>
      </c>
      <c r="AA221" s="178">
        <v>1</v>
      </c>
      <c r="AB221" s="480">
        <f>AC221/Z221</f>
        <v>2.3952257450691593E-2</v>
      </c>
      <c r="AC221" s="485">
        <f>AC211/AC210*AC220</f>
        <v>281118839.79412538</v>
      </c>
      <c r="AD221" s="461">
        <f>VLOOKUP($A221,$DA:$EN,16,0)</f>
        <v>1.0291474673729339</v>
      </c>
      <c r="AE221" s="177">
        <f>AE211*AD221</f>
        <v>13687661528.587311</v>
      </c>
      <c r="AF221" s="178">
        <v>1</v>
      </c>
      <c r="AG221" s="480">
        <f>AH221/AE221</f>
        <v>2.0538120350725778E-2</v>
      </c>
      <c r="AH221" s="485">
        <f>AH211/AH210*AH220</f>
        <v>281118839.79412538</v>
      </c>
      <c r="AI221" s="461">
        <f>VLOOKUP($A221,$DA:$EN,14,0)</f>
        <v>1.0144159540396007</v>
      </c>
      <c r="AJ221" s="177">
        <f>AJ211*AI221</f>
        <v>10051568437.87569</v>
      </c>
      <c r="AK221" s="178">
        <v>1</v>
      </c>
      <c r="AL221" s="480">
        <f>AM221/AJ221</f>
        <v>0</v>
      </c>
      <c r="AM221" s="485">
        <f>AM211*AI221</f>
        <v>0</v>
      </c>
      <c r="AN221" s="506">
        <f>VLOOKUP($A221,$DA:$EN,15,0)</f>
        <v>1.0217817107062672</v>
      </c>
      <c r="AO221" s="177">
        <f>AO211*AN221</f>
        <v>11736632355.962273</v>
      </c>
      <c r="AP221" s="178">
        <v>1</v>
      </c>
      <c r="AQ221" s="480">
        <f>AR221/AO221</f>
        <v>0</v>
      </c>
      <c r="AR221" s="485">
        <f>AR211*AN221</f>
        <v>0</v>
      </c>
      <c r="AS221" s="461">
        <f>VLOOKUP($A221,$DA:$EN,16,0)</f>
        <v>1.0291474673729339</v>
      </c>
      <c r="AT221" s="177">
        <f>AT211*AS221</f>
        <v>13687661528.587311</v>
      </c>
      <c r="AU221" s="178">
        <v>1</v>
      </c>
      <c r="AV221" s="480">
        <f>AW221/AT221</f>
        <v>0</v>
      </c>
      <c r="AW221" s="485">
        <f>AW211*AS221</f>
        <v>0</v>
      </c>
      <c r="AX221" s="461">
        <f>VLOOKUP($A221,$DA:$EN,14,0)</f>
        <v>1.0144159540396007</v>
      </c>
      <c r="AY221" s="177">
        <f>AY211*AX221</f>
        <v>10051568437.87569</v>
      </c>
      <c r="AZ221" s="178">
        <v>1</v>
      </c>
      <c r="BA221" s="488">
        <f>BB221/AY221</f>
        <v>4.6932506576823636E-2</v>
      </c>
      <c r="BB221" s="491">
        <f>BB220-BB222-BB223-BB224-BB225-BB226-BB227</f>
        <v>471745301.81799376</v>
      </c>
      <c r="BC221" s="493">
        <f>VLOOKUP($A221,$DA:$EN,15,0)</f>
        <v>1.0217817107062672</v>
      </c>
      <c r="BD221" s="177">
        <f>BD211*BC221</f>
        <v>11736632355.962273</v>
      </c>
      <c r="BE221" s="178">
        <v>1</v>
      </c>
      <c r="BF221" s="488">
        <f>BG221/BD221</f>
        <v>3.4546388598576144E-2</v>
      </c>
      <c r="BG221" s="491">
        <f>BG220-BG222-BG223-BG224-BG225-BG226-BG227</f>
        <v>405458262.20769489</v>
      </c>
      <c r="BH221" s="461">
        <f>VLOOKUP($A221,$DA:$EN,16,0)</f>
        <v>1.0291474673729339</v>
      </c>
      <c r="BI221" s="177">
        <f>BI211*BH221</f>
        <v>13687661528.587311</v>
      </c>
      <c r="BJ221" s="178">
        <v>1</v>
      </c>
      <c r="BK221" s="488">
        <f>BL221/BI221</f>
        <v>2.3205112258984605E-2</v>
      </c>
      <c r="BL221" s="491">
        <f>BL220-BL222-BL223-BL224-BL225-BL226-BL227</f>
        <v>317623722.33385336</v>
      </c>
      <c r="BM221" s="461">
        <f>VLOOKUP($A221,$DA:$EN,14,0)</f>
        <v>1.0144159540396007</v>
      </c>
      <c r="BN221" s="177">
        <f>BN211*BM221</f>
        <v>10051568437.87569</v>
      </c>
      <c r="BO221" s="178">
        <v>1</v>
      </c>
      <c r="BP221" s="488">
        <f>BQ221/BN221</f>
        <v>2.4354190038786031E-2</v>
      </c>
      <c r="BQ221" s="491">
        <f>(BQ220-BQ224-BQ225-BQ226-BQ227)/3</f>
        <v>244797807.92388821</v>
      </c>
      <c r="BR221" s="461">
        <f>VLOOKUP($A221,$DA:$EN,15,0)</f>
        <v>1.0217817107062672</v>
      </c>
      <c r="BS221" s="177">
        <f>BS211*BR221</f>
        <v>11736632355.962273</v>
      </c>
      <c r="BT221" s="178">
        <v>1</v>
      </c>
      <c r="BU221" s="488">
        <f>BV221/BS221</f>
        <v>1.9356702013474395E-2</v>
      </c>
      <c r="BV221" s="491">
        <f>(BV220-BV224-BV225-BV226-BV227)/3</f>
        <v>227182495.15606368</v>
      </c>
      <c r="BW221" s="461">
        <f>VLOOKUP($A221,$DA:$EN,16,0)</f>
        <v>1.0291474673729339</v>
      </c>
      <c r="BX221" s="177">
        <f>BX211*BW221</f>
        <v>13687661528.587311</v>
      </c>
      <c r="BY221" s="178">
        <v>1</v>
      </c>
      <c r="BZ221" s="488">
        <f>CA221/BX221</f>
        <v>1.4895687367932328E-2</v>
      </c>
      <c r="CA221" s="491">
        <f>(CA220-CA224-CA225-CA226-CA227)/3</f>
        <v>203887126.92791131</v>
      </c>
      <c r="CB221" s="461">
        <f>VLOOKUP($A221,$DA:$EN,14,0)</f>
        <v>1.0144159540396007</v>
      </c>
      <c r="CC221" s="177">
        <f>CC211*CB221</f>
        <v>10051568437.87569</v>
      </c>
      <c r="CD221" s="178">
        <v>1</v>
      </c>
      <c r="CE221" s="480">
        <f>CF221/CC221</f>
        <v>9.9815807105414333E-3</v>
      </c>
      <c r="CF221" s="485">
        <f>CF211*CB221</f>
        <v>100330541.63018708</v>
      </c>
      <c r="CG221" s="461">
        <f>VLOOKUP($A221,$DA:$EN,15,0)</f>
        <v>1.0217817107062672</v>
      </c>
      <c r="CH221" s="177">
        <f>CH211*CG221</f>
        <v>11736632355.962273</v>
      </c>
      <c r="CI221" s="178">
        <v>1</v>
      </c>
      <c r="CJ221" s="480">
        <f>CK221/CH221</f>
        <v>9.9815807105414281E-3</v>
      </c>
      <c r="CK221" s="485">
        <f>CK211*CG221</f>
        <v>117150143.13098942</v>
      </c>
      <c r="CL221" s="461">
        <f>VLOOKUP($A221,$DA:$EN,16,0)</f>
        <v>1.0291474673729339</v>
      </c>
      <c r="CM221" s="177">
        <f>CM211*CL221</f>
        <v>13687661528.587311</v>
      </c>
      <c r="CN221" s="178">
        <v>1</v>
      </c>
      <c r="CO221" s="480">
        <f>CP221/CM221</f>
        <v>9.9815807105414229E-3</v>
      </c>
      <c r="CP221" s="485">
        <f>CP211*CL221</f>
        <v>136624498.28616703</v>
      </c>
    </row>
    <row r="222" spans="1:94" ht="31.5" outlineLevel="1" x14ac:dyDescent="0.25">
      <c r="A222" s="174">
        <f>A221</f>
        <v>2044</v>
      </c>
      <c r="B222" s="175" t="str">
        <f t="shared" si="59"/>
        <v>Iedzīvotāju solidaritātes maksājums ISA sistēmas nodrošināšanai un pašvaldību trūcīgo personu finansējuma kompensēšanai</v>
      </c>
      <c r="C222" s="175" t="str">
        <f t="shared" si="59"/>
        <v>no VID administrētās Pašvaldības budžeta daļa</v>
      </c>
      <c r="D222" s="176" t="str">
        <f t="shared" si="58"/>
        <v>Pašvaldību budžets</v>
      </c>
      <c r="E222" s="461">
        <f>VLOOKUP($A222,$DA:$EN,17,0)</f>
        <v>1.0144159540396007</v>
      </c>
      <c r="F222" s="177">
        <f>F212*E222</f>
        <v>3556482987.7162566</v>
      </c>
      <c r="G222" s="178">
        <v>1</v>
      </c>
      <c r="H222" s="481">
        <f>I222/F222</f>
        <v>6.3299863124912828E-2</v>
      </c>
      <c r="I222" s="485">
        <f>I212/I210*I220</f>
        <v>225124886.32852006</v>
      </c>
      <c r="J222" s="461">
        <f>VLOOKUP($A222,$DA:$EN,18,0)</f>
        <v>1.0217817107062672</v>
      </c>
      <c r="K222" s="177">
        <f>K212*J222</f>
        <v>4152698513.1766744</v>
      </c>
      <c r="L222" s="178">
        <v>1</v>
      </c>
      <c r="M222" s="481">
        <f>N222/K222</f>
        <v>5.4211709714584388E-2</v>
      </c>
      <c r="N222" s="485">
        <f>N212/N210*N220</f>
        <v>225124886.32852006</v>
      </c>
      <c r="O222" s="461">
        <f>VLOOKUP($A222,$DA:$EN,19,0)</f>
        <v>1.0291474673729339</v>
      </c>
      <c r="P222" s="177">
        <f>P212*O222</f>
        <v>4843018845.1591654</v>
      </c>
      <c r="Q222" s="178">
        <v>1</v>
      </c>
      <c r="R222" s="481">
        <f>S222/P222</f>
        <v>4.648441262076513E-2</v>
      </c>
      <c r="S222" s="485">
        <f>S212/S210*S220</f>
        <v>225124886.32852006</v>
      </c>
      <c r="T222" s="461">
        <f>VLOOKUP($A222,$DA:$EN,17,0)</f>
        <v>1.0144159540396007</v>
      </c>
      <c r="U222" s="177">
        <f>U212*T222</f>
        <v>3556482987.7162566</v>
      </c>
      <c r="V222" s="178">
        <v>1</v>
      </c>
      <c r="W222" s="481">
        <f>X222/U222</f>
        <v>6.3299863124912828E-2</v>
      </c>
      <c r="X222" s="485">
        <f>X212/X210*X220</f>
        <v>225124886.32852006</v>
      </c>
      <c r="Y222" s="461">
        <f>VLOOKUP($A222,$DA:$EN,18,0)</f>
        <v>1.0217817107062672</v>
      </c>
      <c r="Z222" s="177">
        <f>Z212*Y222</f>
        <v>4152698513.1766744</v>
      </c>
      <c r="AA222" s="178">
        <v>1</v>
      </c>
      <c r="AB222" s="481">
        <f>AC222/Z222</f>
        <v>5.4211709714584388E-2</v>
      </c>
      <c r="AC222" s="485">
        <f>AC212/AC210*AC220</f>
        <v>225124886.32852006</v>
      </c>
      <c r="AD222" s="461">
        <f>VLOOKUP($A222,$DA:$EN,19,0)</f>
        <v>1.0291474673729339</v>
      </c>
      <c r="AE222" s="177">
        <f>AE212*AD222</f>
        <v>4843018845.1591654</v>
      </c>
      <c r="AF222" s="178">
        <v>1</v>
      </c>
      <c r="AG222" s="481">
        <f>AH222/AE222</f>
        <v>4.648441262076513E-2</v>
      </c>
      <c r="AH222" s="485">
        <f>AH212/AH210*AH220</f>
        <v>225124886.32852006</v>
      </c>
      <c r="AI222" s="461">
        <f>VLOOKUP($A222,$DA:$EN,17,0)</f>
        <v>1.0144159540396007</v>
      </c>
      <c r="AJ222" s="177">
        <f>AJ212*AI222</f>
        <v>3556482987.7162566</v>
      </c>
      <c r="AK222" s="178">
        <v>1</v>
      </c>
      <c r="AL222" s="481">
        <v>0</v>
      </c>
      <c r="AM222" s="485">
        <f>AI222*AJ222*AK222*AL222</f>
        <v>0</v>
      </c>
      <c r="AN222" s="506">
        <f>VLOOKUP($A222,$DA:$EN,18,0)</f>
        <v>1.0217817107062672</v>
      </c>
      <c r="AO222" s="177">
        <f>AO212*AN222</f>
        <v>4152698513.1766744</v>
      </c>
      <c r="AP222" s="178">
        <v>1</v>
      </c>
      <c r="AQ222" s="481">
        <v>0</v>
      </c>
      <c r="AR222" s="485">
        <f>AN222*AO222*AP222*AQ222</f>
        <v>0</v>
      </c>
      <c r="AS222" s="461">
        <f>VLOOKUP($A222,$DA:$EN,19,0)</f>
        <v>1.0291474673729339</v>
      </c>
      <c r="AT222" s="177">
        <f>AT212*AS222</f>
        <v>4843018845.1591654</v>
      </c>
      <c r="AU222" s="178">
        <v>1</v>
      </c>
      <c r="AV222" s="481">
        <v>0</v>
      </c>
      <c r="AW222" s="485">
        <f>AS222*AT222*AU222*AV222</f>
        <v>0</v>
      </c>
      <c r="AX222" s="461">
        <f>VLOOKUP($A222,$DA:$EN,17,0)</f>
        <v>1.0144159540396007</v>
      </c>
      <c r="AY222" s="177">
        <f>AY212*AX222</f>
        <v>3556482987.7162566</v>
      </c>
      <c r="AZ222" s="178">
        <v>1</v>
      </c>
      <c r="BA222" s="481">
        <f>BB222/AY222</f>
        <v>6.3299863124912828E-2</v>
      </c>
      <c r="BB222" s="485">
        <f>BB212/BB210*BB220</f>
        <v>225124886.32852006</v>
      </c>
      <c r="BC222" s="493">
        <f>VLOOKUP($A222,$DA:$EN,18,0)</f>
        <v>1.0217817107062672</v>
      </c>
      <c r="BD222" s="177">
        <f>BD212*BC222</f>
        <v>4152698513.1766744</v>
      </c>
      <c r="BE222" s="178">
        <v>1</v>
      </c>
      <c r="BF222" s="481">
        <f>BG222/BD222</f>
        <v>5.4211709714584388E-2</v>
      </c>
      <c r="BG222" s="485">
        <f>BG212/BG210*BG220</f>
        <v>225124886.32852006</v>
      </c>
      <c r="BH222" s="461">
        <f>VLOOKUP($A222,$DA:$EN,19,0)</f>
        <v>1.0291474673729339</v>
      </c>
      <c r="BI222" s="177">
        <f>BI212*BH222</f>
        <v>4843018845.1591654</v>
      </c>
      <c r="BJ222" s="178">
        <v>1</v>
      </c>
      <c r="BK222" s="481">
        <f>BL222/BI222</f>
        <v>4.648441262076513E-2</v>
      </c>
      <c r="BL222" s="485">
        <f>BL212/BL210*BL220</f>
        <v>225124886.32852006</v>
      </c>
      <c r="BM222" s="461">
        <f>VLOOKUP($A222,$DA:$EN,17,0)</f>
        <v>1.0144159540396007</v>
      </c>
      <c r="BN222" s="177">
        <f>BN212*BM222</f>
        <v>3556482987.7162566</v>
      </c>
      <c r="BO222" s="178">
        <v>1</v>
      </c>
      <c r="BP222" s="488">
        <f>BQ222/BN222</f>
        <v>6.8831429468212232E-2</v>
      </c>
      <c r="BQ222" s="491">
        <f>(BQ220-BQ224-BQ225-BQ226-BQ227)/3</f>
        <v>244797807.92388821</v>
      </c>
      <c r="BR222" s="461">
        <f>VLOOKUP($A222,$DA:$EN,18,0)</f>
        <v>1.0217817107062672</v>
      </c>
      <c r="BS222" s="177">
        <f>BS212*BR222</f>
        <v>4152698513.1766744</v>
      </c>
      <c r="BT222" s="178">
        <v>1</v>
      </c>
      <c r="BU222" s="488">
        <f>BV222/BS222</f>
        <v>5.4707196882991811E-2</v>
      </c>
      <c r="BV222" s="491">
        <f>(BV220-BV224-BV225-BV226-BV227)/3</f>
        <v>227182495.15606368</v>
      </c>
      <c r="BW222" s="461">
        <f>VLOOKUP($A222,$DA:$EN,19,0)</f>
        <v>1.0291474673729339</v>
      </c>
      <c r="BX222" s="177">
        <f>BX212*BW222</f>
        <v>4843018845.1591654</v>
      </c>
      <c r="BY222" s="178">
        <v>1</v>
      </c>
      <c r="BZ222" s="488">
        <f>CA222/BX222</f>
        <v>4.2099180995693729E-2</v>
      </c>
      <c r="CA222" s="491">
        <f>(CA220-CA224-CA225-CA226-CA227)/3</f>
        <v>203887126.92791131</v>
      </c>
      <c r="CB222" s="461">
        <f>VLOOKUP($A222,$DA:$EN,17,0)</f>
        <v>1.0144159540396007</v>
      </c>
      <c r="CC222" s="177">
        <f>CC212*CB222</f>
        <v>3556482987.7162566</v>
      </c>
      <c r="CD222" s="178">
        <v>1</v>
      </c>
      <c r="CE222" s="481">
        <f>CF222/CC222</f>
        <v>2.4003102329355649E-2</v>
      </c>
      <c r="CF222" s="485">
        <f>CF212*CB222</f>
        <v>85366625.086765811</v>
      </c>
      <c r="CG222" s="461">
        <f>VLOOKUP($A222,$DA:$EN,18,0)</f>
        <v>1.0217817107062672</v>
      </c>
      <c r="CH222" s="177">
        <f>CH212*CG222</f>
        <v>4152698513.1766744</v>
      </c>
      <c r="CI222" s="178">
        <v>1</v>
      </c>
      <c r="CJ222" s="481">
        <f>CK222/CH222</f>
        <v>2.4003102329355666E-2</v>
      </c>
      <c r="CK222" s="485">
        <f>CK212*CG222</f>
        <v>99677647.35474284</v>
      </c>
      <c r="CL222" s="461">
        <f>VLOOKUP($A222,$DA:$EN,19,0)</f>
        <v>1.0291474673729339</v>
      </c>
      <c r="CM222" s="177">
        <f>CM212*CL222</f>
        <v>4843018845.1591654</v>
      </c>
      <c r="CN222" s="178">
        <v>1</v>
      </c>
      <c r="CO222" s="481">
        <f>CP222/CM222</f>
        <v>2.4003102329355645E-2</v>
      </c>
      <c r="CP222" s="485">
        <f>CP212*CL222</f>
        <v>116247476.92335325</v>
      </c>
    </row>
    <row r="223" spans="1:94" ht="31.5" outlineLevel="1" x14ac:dyDescent="0.25">
      <c r="A223" s="174">
        <f>A222</f>
        <v>2044</v>
      </c>
      <c r="B223" s="175">
        <f t="shared" si="59"/>
        <v>0</v>
      </c>
      <c r="C223" s="175">
        <f t="shared" si="59"/>
        <v>0</v>
      </c>
      <c r="D223" s="176" t="str">
        <f t="shared" si="58"/>
        <v>Valsts sociālās apdrošināšanas speciālais  budžets</v>
      </c>
      <c r="E223" s="461">
        <f>VLOOKUP($A223,$DA:$EN,20,0)</f>
        <v>1.0151675175782298</v>
      </c>
      <c r="F223" s="177">
        <f>F213*E223</f>
        <v>7392520933.8190355</v>
      </c>
      <c r="G223" s="178">
        <v>1</v>
      </c>
      <c r="H223" s="481">
        <v>0</v>
      </c>
      <c r="I223" s="485">
        <f>E223*F223*G223*H223</f>
        <v>0</v>
      </c>
      <c r="J223" s="461">
        <f>VLOOKUP($A223,$DA:$EN,21,0)</f>
        <v>1.0291593845011082</v>
      </c>
      <c r="K223" s="177">
        <f>K213*J223</f>
        <v>9904070778.4404812</v>
      </c>
      <c r="L223" s="178">
        <v>1</v>
      </c>
      <c r="M223" s="481">
        <v>0</v>
      </c>
      <c r="N223" s="485">
        <f>J223*K223*L223*M223</f>
        <v>0</v>
      </c>
      <c r="O223" s="461">
        <f>VLOOKUP($A223,$DA:$EN,22,0)</f>
        <v>1.0431512514239869</v>
      </c>
      <c r="P223" s="177">
        <f>P213*O223</f>
        <v>13212421885.568172</v>
      </c>
      <c r="Q223" s="178">
        <v>1</v>
      </c>
      <c r="R223" s="481">
        <v>0</v>
      </c>
      <c r="S223" s="485">
        <f>O223*P223*Q223*R223</f>
        <v>0</v>
      </c>
      <c r="T223" s="461">
        <f>VLOOKUP($A223,$DA:$EN,20,0)</f>
        <v>1.0151675175782298</v>
      </c>
      <c r="U223" s="177">
        <f>U213*T223</f>
        <v>7392520933.8190355</v>
      </c>
      <c r="V223" s="178">
        <v>1</v>
      </c>
      <c r="W223" s="481">
        <v>0</v>
      </c>
      <c r="X223" s="485">
        <f>T223*U223*V223*W223</f>
        <v>0</v>
      </c>
      <c r="Y223" s="461">
        <f>VLOOKUP($A223,$DA:$EN,21,0)</f>
        <v>1.0291593845011082</v>
      </c>
      <c r="Z223" s="177">
        <f>Z213*Y223</f>
        <v>9904070778.4404812</v>
      </c>
      <c r="AA223" s="178">
        <v>1</v>
      </c>
      <c r="AB223" s="481">
        <v>0</v>
      </c>
      <c r="AC223" s="485">
        <f>Y223*Z223*AA223*AB223</f>
        <v>0</v>
      </c>
      <c r="AD223" s="461">
        <f>VLOOKUP($A223,$DA:$EN,22,0)</f>
        <v>1.0431512514239869</v>
      </c>
      <c r="AE223" s="177">
        <f>AE213*AD223</f>
        <v>13212421885.568172</v>
      </c>
      <c r="AF223" s="178">
        <v>1</v>
      </c>
      <c r="AG223" s="481">
        <v>0</v>
      </c>
      <c r="AH223" s="485">
        <f>AD223*AE223*AF223*AG223</f>
        <v>0</v>
      </c>
      <c r="AI223" s="461">
        <f>VLOOKUP($A223,$DA:$EN,20,0)</f>
        <v>1.0151675175782298</v>
      </c>
      <c r="AJ223" s="177">
        <f>AJ213*AI223</f>
        <v>7392520933.8190355</v>
      </c>
      <c r="AK223" s="178">
        <v>1</v>
      </c>
      <c r="AL223" s="481">
        <v>0</v>
      </c>
      <c r="AM223" s="485">
        <f>AI223*AJ223*AK223*AL223</f>
        <v>0</v>
      </c>
      <c r="AN223" s="506">
        <f>VLOOKUP($A223,$DA:$EN,21,0)</f>
        <v>1.0291593845011082</v>
      </c>
      <c r="AO223" s="177">
        <f>AO213*AN223</f>
        <v>9904070778.4404812</v>
      </c>
      <c r="AP223" s="178">
        <v>1</v>
      </c>
      <c r="AQ223" s="481">
        <v>0</v>
      </c>
      <c r="AR223" s="485">
        <f>AN223*AO223*AP223*AQ223</f>
        <v>0</v>
      </c>
      <c r="AS223" s="461">
        <f>VLOOKUP($A223,$DA:$EN,22,0)</f>
        <v>1.0431512514239869</v>
      </c>
      <c r="AT223" s="177">
        <f>AT213*AS223</f>
        <v>13212421885.568172</v>
      </c>
      <c r="AU223" s="178">
        <v>1</v>
      </c>
      <c r="AV223" s="481">
        <v>0</v>
      </c>
      <c r="AW223" s="485">
        <f>AS223*AT223*AU223*AV223</f>
        <v>0</v>
      </c>
      <c r="AX223" s="461">
        <f>VLOOKUP($A223,$DA:$EN,20,0)</f>
        <v>1.0151675175782298</v>
      </c>
      <c r="AY223" s="177">
        <f>AY213*AX223</f>
        <v>7392520933.8190355</v>
      </c>
      <c r="AZ223" s="178">
        <v>1</v>
      </c>
      <c r="BA223" s="488">
        <v>5.0000000000000001E-3</v>
      </c>
      <c r="BB223" s="491">
        <f>AX223*AY223*AZ223*BA223</f>
        <v>37523235.625150837</v>
      </c>
      <c r="BC223" s="493">
        <f>VLOOKUP($A223,$DA:$EN,21,0)</f>
        <v>1.0291593845011082</v>
      </c>
      <c r="BD223" s="177">
        <f>BD213*BC223</f>
        <v>9904070778.4404812</v>
      </c>
      <c r="BE223" s="178">
        <v>1</v>
      </c>
      <c r="BF223" s="488">
        <v>5.0000000000000001E-3</v>
      </c>
      <c r="BG223" s="491">
        <f>BC223*BD223*BE223*BF223</f>
        <v>50964336.931976087</v>
      </c>
      <c r="BH223" s="461">
        <f>VLOOKUP($A223,$DA:$EN,22,0)</f>
        <v>1.0431512514239869</v>
      </c>
      <c r="BI223" s="177">
        <f>BI213*BH223</f>
        <v>13212421885.568172</v>
      </c>
      <c r="BJ223" s="178">
        <v>1</v>
      </c>
      <c r="BK223" s="488">
        <v>5.0000000000000001E-3</v>
      </c>
      <c r="BL223" s="491">
        <f>BH223*BI223*BJ223*BK223</f>
        <v>68912772.121360555</v>
      </c>
      <c r="BM223" s="461">
        <f>VLOOKUP($A223,$DA:$EN,20,0)</f>
        <v>1.0151675175782298</v>
      </c>
      <c r="BN223" s="177">
        <f>BN213*BM223</f>
        <v>7392520933.8190355</v>
      </c>
      <c r="BO223" s="178">
        <v>1</v>
      </c>
      <c r="BP223" s="488">
        <f>BQ223/BN223</f>
        <v>3.3114252920677725E-2</v>
      </c>
      <c r="BQ223" s="491">
        <f>BQ220-BQ221-BQ222-BQ224-BQ225-BQ226-BQ227</f>
        <v>244797807.92388824</v>
      </c>
      <c r="BR223" s="461">
        <f>VLOOKUP($A223,$DA:$EN,21,0)</f>
        <v>1.0291593845011082</v>
      </c>
      <c r="BS223" s="177">
        <f>BS213*BR223</f>
        <v>9904070778.4404812</v>
      </c>
      <c r="BT223" s="178">
        <v>1</v>
      </c>
      <c r="BU223" s="488">
        <f>BV223/BS223</f>
        <v>2.2938294791935685E-2</v>
      </c>
      <c r="BV223" s="491">
        <f>BV220-BV221-BV222-BV224-BV225-BV226-BV227</f>
        <v>227182495.15606371</v>
      </c>
      <c r="BW223" s="461">
        <f>VLOOKUP($A223,$DA:$EN,22,0)</f>
        <v>1.0431512514239869</v>
      </c>
      <c r="BX223" s="177">
        <f>BX213*BW223</f>
        <v>13212421885.568172</v>
      </c>
      <c r="BY223" s="178">
        <v>1</v>
      </c>
      <c r="BZ223" s="488">
        <f>CA223/BX223</f>
        <v>1.5431472647010747E-2</v>
      </c>
      <c r="CA223" s="491">
        <f>CA220-CA221-CA222-CA224-CA225-CA226-CA227</f>
        <v>203887126.9279114</v>
      </c>
      <c r="CB223" s="461">
        <f>VLOOKUP($A223,$DA:$EN,20,0)</f>
        <v>1.0151675175782298</v>
      </c>
      <c r="CC223" s="177">
        <f>CC213*CB223</f>
        <v>7392520933.8190355</v>
      </c>
      <c r="CD223" s="178">
        <v>1</v>
      </c>
      <c r="CE223" s="481">
        <v>0</v>
      </c>
      <c r="CF223" s="485">
        <f>CB223*CC223*CD223*CE223</f>
        <v>0</v>
      </c>
      <c r="CG223" s="461">
        <f>VLOOKUP($A223,$DA:$EN,21,0)</f>
        <v>1.0291593845011082</v>
      </c>
      <c r="CH223" s="177">
        <f>CH213*CG223</f>
        <v>9904070778.4404812</v>
      </c>
      <c r="CI223" s="178">
        <v>1</v>
      </c>
      <c r="CJ223" s="481">
        <v>0</v>
      </c>
      <c r="CK223" s="485">
        <f>CG223*CH223*CI223*CJ223</f>
        <v>0</v>
      </c>
      <c r="CL223" s="461">
        <f>VLOOKUP($A223,$DA:$EN,22,0)</f>
        <v>1.0431512514239869</v>
      </c>
      <c r="CM223" s="177">
        <f>CM213*CL223</f>
        <v>13212421885.568172</v>
      </c>
      <c r="CN223" s="178">
        <v>1</v>
      </c>
      <c r="CO223" s="481">
        <v>0</v>
      </c>
      <c r="CP223" s="485">
        <f>CL223*CM223*CN223*CO223</f>
        <v>0</v>
      </c>
    </row>
    <row r="224" spans="1:94" outlineLevel="1" x14ac:dyDescent="0.25">
      <c r="A224" s="174">
        <f>A223</f>
        <v>2044</v>
      </c>
      <c r="B224" s="175" t="str">
        <f t="shared" si="59"/>
        <v>Versija, lai "iedarbinātu"  potenciālo obligāto apdrošināšanu</v>
      </c>
      <c r="C224" s="175" t="str">
        <f t="shared" si="59"/>
        <v>Obligātās iemaksa (ieturējums no darba algas)</v>
      </c>
      <c r="D224" s="176" t="str">
        <f t="shared" si="58"/>
        <v>ISA obligātā apdrošināšana</v>
      </c>
      <c r="E224" s="461">
        <f>VLOOKUP($A224,$DA:$EN,7,0)</f>
        <v>1.0277229885376935</v>
      </c>
      <c r="F224" s="188">
        <f>VLOOKUP($A224,$DA:$EN,6,0)</f>
        <v>2638</v>
      </c>
      <c r="G224" s="189">
        <f>VLOOKUP($A224,$DA:$EN,24,0)</f>
        <v>684515</v>
      </c>
      <c r="H224" s="489">
        <v>0</v>
      </c>
      <c r="I224" s="485">
        <f>H224*G224*F224*12</f>
        <v>0</v>
      </c>
      <c r="J224" s="461">
        <f>VLOOKUP($A224,$DA:$EN,10,0)</f>
        <v>1.0418879052043601</v>
      </c>
      <c r="K224" s="188">
        <f>VLOOKUP($A224,$DA:$EN,9,0)</f>
        <v>3533</v>
      </c>
      <c r="L224" s="189">
        <f>VLOOKUP($A224,$DA:$EN,24,0)</f>
        <v>684515</v>
      </c>
      <c r="M224" s="489">
        <v>0</v>
      </c>
      <c r="N224" s="485">
        <f>M224*L224*K224*12</f>
        <v>0</v>
      </c>
      <c r="O224" s="461">
        <f>VLOOKUP($A224,$DA:$EN,13,0)</f>
        <v>1.0560528218710268</v>
      </c>
      <c r="P224" s="188">
        <f>VLOOKUP($A224,$DA:$EN,12,0)</f>
        <v>4718</v>
      </c>
      <c r="Q224" s="189">
        <f>VLOOKUP($A224,$DA:$EN,24,0)</f>
        <v>684515</v>
      </c>
      <c r="R224" s="489">
        <v>0</v>
      </c>
      <c r="S224" s="485">
        <f>R224*Q224*P224*12</f>
        <v>0</v>
      </c>
      <c r="T224" s="461">
        <f>VLOOKUP($A224,$DA:$EN,7,0)</f>
        <v>1.0277229885376935</v>
      </c>
      <c r="U224" s="188">
        <f>VLOOKUP($A224,$DA:$EN,6,0)</f>
        <v>2638</v>
      </c>
      <c r="V224" s="189">
        <f>VLOOKUP($A224,$DA:$EN,24,0)</f>
        <v>684515</v>
      </c>
      <c r="W224" s="496">
        <f>X224/(V224*U224*12)</f>
        <v>1.0528848845433253E-2</v>
      </c>
      <c r="X224" s="486">
        <f>X220-X221-X222-X223-X225-X226-X227</f>
        <v>228149697.64901927</v>
      </c>
      <c r="Y224" s="461">
        <f>VLOOKUP($A224,$DA:$EN,10,0)</f>
        <v>1.0418879052043601</v>
      </c>
      <c r="Z224" s="188">
        <f>VLOOKUP($A224,$DA:$EN,9,0)</f>
        <v>3533</v>
      </c>
      <c r="AA224" s="189">
        <f>VLOOKUP($A224,$DA:$EN,24,0)</f>
        <v>684515</v>
      </c>
      <c r="AB224" s="496">
        <f>AC224/(AA224*Z224*12)</f>
        <v>6.0406458765390287E-3</v>
      </c>
      <c r="AC224" s="486">
        <f>AC220-AC221-AC222-AC223-AC225-AC226-AC227</f>
        <v>175303759.34554568</v>
      </c>
      <c r="AD224" s="461">
        <f>VLOOKUP($A224,$DA:$EN,13,0)</f>
        <v>1.0560528218710268</v>
      </c>
      <c r="AE224" s="188">
        <f>VLOOKUP($A224,$DA:$EN,12,0)</f>
        <v>4718</v>
      </c>
      <c r="AF224" s="189">
        <f>VLOOKUP($A224,$DA:$EN,24,0)</f>
        <v>684515</v>
      </c>
      <c r="AG224" s="496">
        <f>AH224/(AF224*AE224*12)</f>
        <v>2.7201396299298269E-3</v>
      </c>
      <c r="AH224" s="486">
        <f>AH220-AH221-AH222-AH223-AH225-AH226-AH227</f>
        <v>105417654.66108862</v>
      </c>
      <c r="AI224" s="461">
        <f>VLOOKUP($A224,$DA:$EN,7,0)</f>
        <v>1.0277229885376935</v>
      </c>
      <c r="AJ224" s="188">
        <f>VLOOKUP($A224,$DA:$EN,6,0)</f>
        <v>2638</v>
      </c>
      <c r="AK224" s="189">
        <f>VLOOKUP($A224,$DA:$EN,24,0)</f>
        <v>684515</v>
      </c>
      <c r="AL224" s="496">
        <f>AM224/(AK224*AJ224*12)</f>
        <v>3.3891420552602705E-2</v>
      </c>
      <c r="AM224" s="486">
        <f>AM220-AM221-AM222-AM223-AM225-AM226-AM227</f>
        <v>734393423.77166462</v>
      </c>
      <c r="AN224" s="506">
        <f>VLOOKUP($A224,$DA:$EN,10,0)</f>
        <v>1.0418879052043601</v>
      </c>
      <c r="AO224" s="188">
        <f>VLOOKUP($A224,$DA:$EN,9,0)</f>
        <v>3533</v>
      </c>
      <c r="AP224" s="189">
        <f>VLOOKUP($A224,$DA:$EN,24,0)</f>
        <v>684515</v>
      </c>
      <c r="AQ224" s="496">
        <f>AR224/(AP224*AO224*12)</f>
        <v>2.3484875755823777E-2</v>
      </c>
      <c r="AR224" s="486">
        <f>AR220-AR221-AR222-AR223-AR225-AR226-AR227</f>
        <v>681547485.46819103</v>
      </c>
      <c r="AS224" s="461">
        <f>VLOOKUP($A224,$DA:$EN,13,0)</f>
        <v>1.0560528218710268</v>
      </c>
      <c r="AT224" s="188">
        <f>VLOOKUP($A224,$DA:$EN,12,0)</f>
        <v>4718</v>
      </c>
      <c r="AU224" s="189">
        <f>VLOOKUP($A224,$DA:$EN,24,0)</f>
        <v>684515</v>
      </c>
      <c r="AV224" s="496">
        <f>AW224/(AU224*AT224*12)</f>
        <v>1.5782976459839327E-2</v>
      </c>
      <c r="AW224" s="486">
        <f>AW220-AW221-AW222-AW223-AW225-AW226-AW227</f>
        <v>611661380.78373396</v>
      </c>
      <c r="AX224" s="461">
        <f>VLOOKUP($A224,$DA:$EN,7,0)</f>
        <v>1.0277229885376935</v>
      </c>
      <c r="AY224" s="188">
        <f>VLOOKUP($A224,$DA:$EN,6,0)</f>
        <v>2638</v>
      </c>
      <c r="AZ224" s="189">
        <f>VLOOKUP($A224,$DA:$EN,24,0)</f>
        <v>684515</v>
      </c>
      <c r="BA224" s="489">
        <v>0</v>
      </c>
      <c r="BB224" s="485">
        <f>BA224*AZ224*AY224*12</f>
        <v>0</v>
      </c>
      <c r="BC224" s="493">
        <f>VLOOKUP($A224,$DA:$EN,10,0)</f>
        <v>1.0418879052043601</v>
      </c>
      <c r="BD224" s="188">
        <f>VLOOKUP($A224,$DA:$EN,9,0)</f>
        <v>3533</v>
      </c>
      <c r="BE224" s="189">
        <f>VLOOKUP($A224,$DA:$EN,24,0)</f>
        <v>684515</v>
      </c>
      <c r="BF224" s="489">
        <v>0</v>
      </c>
      <c r="BG224" s="485">
        <f>BF224*BE224*BD224*12</f>
        <v>0</v>
      </c>
      <c r="BH224" s="461">
        <f>VLOOKUP($A224,$DA:$EN,13,0)</f>
        <v>1.0560528218710268</v>
      </c>
      <c r="BI224" s="188">
        <f>VLOOKUP($A224,$DA:$EN,12,0)</f>
        <v>4718</v>
      </c>
      <c r="BJ224" s="189">
        <f>VLOOKUP($A224,$DA:$EN,24,0)</f>
        <v>684515</v>
      </c>
      <c r="BK224" s="489">
        <v>0</v>
      </c>
      <c r="BL224" s="485">
        <f>BK224*BJ224*BI224*12</f>
        <v>0</v>
      </c>
      <c r="BM224" s="461">
        <f>VLOOKUP($A224,$DA:$EN,7,0)</f>
        <v>1.0277229885376935</v>
      </c>
      <c r="BN224" s="188">
        <f>VLOOKUP($A224,$DA:$EN,6,0)</f>
        <v>2638</v>
      </c>
      <c r="BO224" s="189">
        <f>VLOOKUP($A224,$DA:$EN,24,0)</f>
        <v>684515</v>
      </c>
      <c r="BP224" s="489">
        <v>0</v>
      </c>
      <c r="BQ224" s="485">
        <f>BP224*BO224*BN224*12</f>
        <v>0</v>
      </c>
      <c r="BR224" s="461">
        <f>VLOOKUP($A224,$DA:$EN,10,0)</f>
        <v>1.0418879052043601</v>
      </c>
      <c r="BS224" s="188">
        <f>VLOOKUP($A224,$DA:$EN,9,0)</f>
        <v>3533</v>
      </c>
      <c r="BT224" s="189">
        <f>VLOOKUP($A224,$DA:$EN,24,0)</f>
        <v>684515</v>
      </c>
      <c r="BU224" s="489">
        <v>0</v>
      </c>
      <c r="BV224" s="485">
        <f>BU224*BT224*BS224*12</f>
        <v>0</v>
      </c>
      <c r="BW224" s="461">
        <f>VLOOKUP($A224,$DA:$EN,13,0)</f>
        <v>1.0560528218710268</v>
      </c>
      <c r="BX224" s="188">
        <f>VLOOKUP($A224,$DA:$EN,12,0)</f>
        <v>4718</v>
      </c>
      <c r="BY224" s="189">
        <f>VLOOKUP($A224,$DA:$EN,24,0)</f>
        <v>684515</v>
      </c>
      <c r="BZ224" s="489">
        <v>0</v>
      </c>
      <c r="CA224" s="485">
        <f>BZ224*BY224*BX224*12</f>
        <v>0</v>
      </c>
      <c r="CB224" s="461">
        <f>VLOOKUP($A224,$DA:$EN,7,0)</f>
        <v>1.0277229885376935</v>
      </c>
      <c r="CC224" s="188">
        <f>VLOOKUP($A224,$DA:$EN,6,0)</f>
        <v>2638</v>
      </c>
      <c r="CD224" s="189">
        <f>VLOOKUP($A224,$DA:$EN,24,0)</f>
        <v>684515</v>
      </c>
      <c r="CE224" s="482">
        <f>(CF224+CF227)/(CD224*CC224*12)</f>
        <v>2.5569865085131836E-2</v>
      </c>
      <c r="CF224" s="486">
        <f>CF220-CF221-CF222-CF223-CF225-CF226-CF227</f>
        <v>548696257.05471182</v>
      </c>
      <c r="CG224" s="461">
        <f>VLOOKUP($A224,$DA:$EN,10,0)</f>
        <v>1.0418879052043601</v>
      </c>
      <c r="CH224" s="188">
        <f>VLOOKUP($A224,$DA:$EN,9,0)</f>
        <v>3533</v>
      </c>
      <c r="CI224" s="189">
        <f>VLOOKUP($A224,$DA:$EN,24,0)</f>
        <v>684515</v>
      </c>
      <c r="CJ224" s="482">
        <f>(CK224+CK227)/(CI224*CH224*12)</f>
        <v>1.6198680690838886E-2</v>
      </c>
      <c r="CK224" s="486">
        <f>CK220-CK221-CK222-CK223-CK225-CK226-CK227</f>
        <v>464719694.98245871</v>
      </c>
      <c r="CL224" s="461">
        <f>VLOOKUP($A224,$DA:$EN,13,0)</f>
        <v>1.0560528218710268</v>
      </c>
      <c r="CM224" s="188">
        <f>VLOOKUP($A224,$DA:$EN,12,0)</f>
        <v>4718</v>
      </c>
      <c r="CN224" s="189">
        <f>VLOOKUP($A224,$DA:$EN,24,0)</f>
        <v>684515</v>
      </c>
      <c r="CO224" s="482">
        <f>(CP224+CP227)/(CN224*CM224*12)</f>
        <v>9.3967595581188994E-3</v>
      </c>
      <c r="CP224" s="486">
        <f>CP220-CP221-CP222-CP223-CP225-CP226-CP227</f>
        <v>358789405.57421362</v>
      </c>
    </row>
    <row r="225" spans="1:94" ht="31.5" outlineLevel="1" x14ac:dyDescent="0.25">
      <c r="A225" s="174">
        <f>A229</f>
        <v>2044</v>
      </c>
      <c r="B225" s="175" t="str">
        <f t="shared" si="59"/>
        <v>Pensijas daļa pakalpojuma finansēšanai - par aprūpi mājās</v>
      </c>
      <c r="C225" s="175" t="str">
        <f t="shared" si="59"/>
        <v>85% no piešķirtās vecuma pensijas apmēra</v>
      </c>
      <c r="D225" s="176" t="str">
        <f t="shared" si="58"/>
        <v>Klienta maksājums par ISA pakalpojumiem dzīves vietā</v>
      </c>
      <c r="E225" s="461">
        <f>VLOOKUP($A225,$DA:$EN,7,0)</f>
        <v>1.0277229885376935</v>
      </c>
      <c r="F225" s="195">
        <f>F215*E225</f>
        <v>421.40430438510339</v>
      </c>
      <c r="G225" s="189">
        <f>VLOOKUP($A225,$DA:$EN,31,0)</f>
        <v>15333.199999999997</v>
      </c>
      <c r="H225" s="483">
        <v>0.85</v>
      </c>
      <c r="I225" s="485">
        <f>F225*G225*12</f>
        <v>77537717.759971991</v>
      </c>
      <c r="J225" s="461">
        <f>VLOOKUP($A225,$DA:$EN,10,0)</f>
        <v>1.0418879052043601</v>
      </c>
      <c r="K225" s="195">
        <f>K215*J225</f>
        <v>566.72498113845359</v>
      </c>
      <c r="L225" s="189">
        <f>VLOOKUP($A225,$DA:$EN,31,0)</f>
        <v>15333.199999999997</v>
      </c>
      <c r="M225" s="483">
        <v>0.85</v>
      </c>
      <c r="N225" s="485">
        <f>K225*L225*12</f>
        <v>104276489.76950562</v>
      </c>
      <c r="O225" s="461">
        <f>VLOOKUP($A225,$DA:$EN,13,0)</f>
        <v>1.0560528218710268</v>
      </c>
      <c r="P225" s="195">
        <f>P215*O225</f>
        <v>758.90429244293728</v>
      </c>
      <c r="Q225" s="189">
        <f>VLOOKUP($A225,$DA:$EN,31,0)</f>
        <v>15333.199999999997</v>
      </c>
      <c r="R225" s="483">
        <v>0.85</v>
      </c>
      <c r="S225" s="485">
        <f>P225*Q225*12</f>
        <v>139637175.56263253</v>
      </c>
      <c r="T225" s="461">
        <f>VLOOKUP($A225,$DA:$EN,7,0)</f>
        <v>1.0277229885376935</v>
      </c>
      <c r="U225" s="195">
        <f>U215*T225</f>
        <v>421.40430438510339</v>
      </c>
      <c r="V225" s="189">
        <f>VLOOKUP($A225,$DA:$EN,31,0)</f>
        <v>15333.199999999997</v>
      </c>
      <c r="W225" s="483">
        <v>0.85</v>
      </c>
      <c r="X225" s="485">
        <f>U225*V225*12</f>
        <v>77537717.759971991</v>
      </c>
      <c r="Y225" s="461">
        <f>VLOOKUP($A225,$DA:$EN,10,0)</f>
        <v>1.0418879052043601</v>
      </c>
      <c r="Z225" s="195">
        <f>Z215*Y225</f>
        <v>566.72498113845359</v>
      </c>
      <c r="AA225" s="189">
        <f>VLOOKUP($A225,$DA:$EN,31,0)</f>
        <v>15333.199999999997</v>
      </c>
      <c r="AB225" s="483">
        <v>0.85</v>
      </c>
      <c r="AC225" s="485">
        <f>Z225*AA225*12</f>
        <v>104276489.76950562</v>
      </c>
      <c r="AD225" s="461">
        <f>VLOOKUP($A225,$DA:$EN,13,0)</f>
        <v>1.0560528218710268</v>
      </c>
      <c r="AE225" s="195">
        <f>AE215*AD225</f>
        <v>758.90429244293728</v>
      </c>
      <c r="AF225" s="189">
        <f>VLOOKUP($A225,$DA:$EN,31,0)</f>
        <v>15333.199999999997</v>
      </c>
      <c r="AG225" s="483">
        <v>0.85</v>
      </c>
      <c r="AH225" s="485">
        <f>AE225*AF225*12</f>
        <v>139637175.56263253</v>
      </c>
      <c r="AI225" s="461">
        <f>VLOOKUP($A225,$DA:$EN,7,0)</f>
        <v>1.0277229885376935</v>
      </c>
      <c r="AJ225" s="195">
        <f>AJ215*AI225</f>
        <v>421.40430438510339</v>
      </c>
      <c r="AK225" s="189">
        <f>VLOOKUP($A225,$DA:$EN,31,0)</f>
        <v>15333.199999999997</v>
      </c>
      <c r="AL225" s="483">
        <v>0.85</v>
      </c>
      <c r="AM225" s="485">
        <f>AJ225*AK225*12</f>
        <v>77537717.759971991</v>
      </c>
      <c r="AN225" s="506">
        <f>VLOOKUP($A225,$DA:$EN,10,0)</f>
        <v>1.0418879052043601</v>
      </c>
      <c r="AO225" s="195">
        <f>AO215*AN225</f>
        <v>566.72498113845359</v>
      </c>
      <c r="AP225" s="189">
        <f>VLOOKUP($A225,$DA:$EN,31,0)</f>
        <v>15333.199999999997</v>
      </c>
      <c r="AQ225" s="483">
        <v>0.85</v>
      </c>
      <c r="AR225" s="485">
        <f>AO225*AP225*12</f>
        <v>104276489.76950562</v>
      </c>
      <c r="AS225" s="461">
        <f>VLOOKUP($A225,$DA:$EN,13,0)</f>
        <v>1.0560528218710268</v>
      </c>
      <c r="AT225" s="195">
        <f>AT215*AS225</f>
        <v>758.90429244293728</v>
      </c>
      <c r="AU225" s="189">
        <f>VLOOKUP($A225,$DA:$EN,31,0)</f>
        <v>15333.199999999997</v>
      </c>
      <c r="AV225" s="483">
        <v>0.85</v>
      </c>
      <c r="AW225" s="485">
        <f>AT225*AU225*12</f>
        <v>139637175.56263253</v>
      </c>
      <c r="AX225" s="461">
        <f>VLOOKUP($A225,$DA:$EN,7,0)</f>
        <v>1.0277229885376935</v>
      </c>
      <c r="AY225" s="195">
        <f>AY215*AX225</f>
        <v>421.40430438510339</v>
      </c>
      <c r="AZ225" s="189">
        <f>VLOOKUP($A225,$DA:$EN,31,0)</f>
        <v>15333.199999999997</v>
      </c>
      <c r="BA225" s="483">
        <v>0.85</v>
      </c>
      <c r="BB225" s="485">
        <f>AY225*AZ225*12</f>
        <v>77537717.759971991</v>
      </c>
      <c r="BC225" s="493">
        <f>VLOOKUP($A225,$DA:$EN,10,0)</f>
        <v>1.0418879052043601</v>
      </c>
      <c r="BD225" s="195">
        <f>BD215*BC225</f>
        <v>566.72498113845359</v>
      </c>
      <c r="BE225" s="189">
        <f>VLOOKUP($A225,$DA:$EN,31,0)</f>
        <v>15333.199999999997</v>
      </c>
      <c r="BF225" s="483">
        <v>0.85</v>
      </c>
      <c r="BG225" s="485">
        <f>BD225*BE225*12</f>
        <v>104276489.76950562</v>
      </c>
      <c r="BH225" s="461">
        <f>VLOOKUP($A225,$DA:$EN,13,0)</f>
        <v>1.0560528218710268</v>
      </c>
      <c r="BI225" s="195">
        <f>BI215*BH225</f>
        <v>758.90429244293728</v>
      </c>
      <c r="BJ225" s="189">
        <f>VLOOKUP($A225,$DA:$EN,31,0)</f>
        <v>15333.199999999997</v>
      </c>
      <c r="BK225" s="483">
        <v>0.85</v>
      </c>
      <c r="BL225" s="485">
        <f>BI225*BJ225*12</f>
        <v>139637175.56263253</v>
      </c>
      <c r="BM225" s="461">
        <f>VLOOKUP($A225,$DA:$EN,7,0)</f>
        <v>1.0277229885376935</v>
      </c>
      <c r="BN225" s="195">
        <f>BN215*BM225</f>
        <v>421.40430438510339</v>
      </c>
      <c r="BO225" s="189">
        <f>VLOOKUP($A225,$DA:$EN,31,0)</f>
        <v>15333.199999999997</v>
      </c>
      <c r="BP225" s="483">
        <v>0.85</v>
      </c>
      <c r="BQ225" s="485">
        <f>BN225*BO225*12</f>
        <v>77537717.759971991</v>
      </c>
      <c r="BR225" s="461">
        <f>VLOOKUP($A225,$DA:$EN,10,0)</f>
        <v>1.0418879052043601</v>
      </c>
      <c r="BS225" s="195">
        <f>BS215*BR225</f>
        <v>566.72498113845359</v>
      </c>
      <c r="BT225" s="189">
        <f>VLOOKUP($A225,$DA:$EN,31,0)</f>
        <v>15333.199999999997</v>
      </c>
      <c r="BU225" s="483">
        <v>0.85</v>
      </c>
      <c r="BV225" s="485">
        <f>BS225*BT225*12</f>
        <v>104276489.76950562</v>
      </c>
      <c r="BW225" s="461">
        <f>VLOOKUP($A225,$DA:$EN,13,0)</f>
        <v>1.0560528218710268</v>
      </c>
      <c r="BX225" s="195">
        <f>BX215*BW225</f>
        <v>758.90429244293728</v>
      </c>
      <c r="BY225" s="189">
        <f>VLOOKUP($A225,$DA:$EN,31,0)</f>
        <v>15333.199999999997</v>
      </c>
      <c r="BZ225" s="483">
        <v>0.85</v>
      </c>
      <c r="CA225" s="485">
        <f>BX225*BY225*12</f>
        <v>139637175.56263253</v>
      </c>
      <c r="CB225" s="461">
        <f>VLOOKUP($A225,$DA:$EN,7,0)</f>
        <v>1.0277229885376935</v>
      </c>
      <c r="CC225" s="195">
        <f>CC215*CB225</f>
        <v>421.40430438510339</v>
      </c>
      <c r="CD225" s="189">
        <f>VLOOKUP($A225,$DA:$EN,31,0)</f>
        <v>15333.199999999997</v>
      </c>
      <c r="CE225" s="483">
        <v>0.85</v>
      </c>
      <c r="CF225" s="485">
        <f>CC225*CD225*12</f>
        <v>77537717.759971991</v>
      </c>
      <c r="CG225" s="461">
        <f>VLOOKUP($A225,$DA:$EN,10,0)</f>
        <v>1.0418879052043601</v>
      </c>
      <c r="CH225" s="195">
        <f>CH215*CG225</f>
        <v>566.72498113845359</v>
      </c>
      <c r="CI225" s="189">
        <f>VLOOKUP($A225,$DA:$EN,31,0)</f>
        <v>15333.199999999997</v>
      </c>
      <c r="CJ225" s="483">
        <v>0.85</v>
      </c>
      <c r="CK225" s="485">
        <f>CH225*CI225*12</f>
        <v>104276489.76950562</v>
      </c>
      <c r="CL225" s="461">
        <f>VLOOKUP($A225,$DA:$EN,13,0)</f>
        <v>1.0560528218710268</v>
      </c>
      <c r="CM225" s="195">
        <f>CM215*CL225</f>
        <v>758.90429244293728</v>
      </c>
      <c r="CN225" s="189">
        <f>VLOOKUP($A225,$DA:$EN,31,0)</f>
        <v>15333.199999999997</v>
      </c>
      <c r="CO225" s="483">
        <v>0.85</v>
      </c>
      <c r="CP225" s="485">
        <f>CM225*CN225*12</f>
        <v>139637175.56263253</v>
      </c>
    </row>
    <row r="226" spans="1:94" outlineLevel="1" x14ac:dyDescent="0.25">
      <c r="A226" s="174">
        <f>A225</f>
        <v>2044</v>
      </c>
      <c r="B226" s="175" t="str">
        <f t="shared" si="59"/>
        <v>Pensijas daļa pakalpojuma finansēšanai - par uzturēšanos SAC</v>
      </c>
      <c r="C226" s="175" t="str">
        <f t="shared" si="59"/>
        <v>85% no piešķirtās vecuma pensijas apmēra</v>
      </c>
      <c r="D226" s="176" t="str">
        <f t="shared" si="58"/>
        <v>Klienta maksājums par ISA pakalpojumiem SAC</v>
      </c>
      <c r="E226" s="461">
        <f>VLOOKUP($A226,$DA:$EN,7,0)</f>
        <v>1.0277229885376935</v>
      </c>
      <c r="F226" s="195">
        <f>F216*E226</f>
        <v>653.19801677564737</v>
      </c>
      <c r="G226" s="189">
        <f>VLOOKUP($A226,$DA:$EN,34,0)</f>
        <v>9658.4000000000015</v>
      </c>
      <c r="H226" s="483">
        <v>0.85</v>
      </c>
      <c r="I226" s="485">
        <f>F226*G226*12</f>
        <v>75706172.702710956</v>
      </c>
      <c r="J226" s="461">
        <f>VLOOKUP($A226,$DA:$EN,10,0)</f>
        <v>1.0418879052043601</v>
      </c>
      <c r="K226" s="195">
        <f>K216*J226</f>
        <v>878.45242652898753</v>
      </c>
      <c r="L226" s="189">
        <f>VLOOKUP($A226,$DA:$EN,34,0)</f>
        <v>9658.4000000000015</v>
      </c>
      <c r="M226" s="483">
        <v>0.85</v>
      </c>
      <c r="N226" s="485">
        <f>K226*L226*12</f>
        <v>101813338.9966509</v>
      </c>
      <c r="O226" s="461">
        <f>VLOOKUP($A226,$DA:$EN,13,0)</f>
        <v>1.0560528218710268</v>
      </c>
      <c r="P226" s="195">
        <f>P216*O226</f>
        <v>1176.3400933210214</v>
      </c>
      <c r="Q226" s="189">
        <f>VLOOKUP($A226,$DA:$EN,34,0)</f>
        <v>9658.4000000000015</v>
      </c>
      <c r="R226" s="483">
        <v>0.85</v>
      </c>
      <c r="S226" s="485">
        <f>P226*Q226*12</f>
        <v>136338757.88798106</v>
      </c>
      <c r="T226" s="461">
        <f>VLOOKUP($A226,$DA:$EN,7,0)</f>
        <v>1.0277229885376935</v>
      </c>
      <c r="U226" s="195">
        <f>U216*T226</f>
        <v>653.19801677564737</v>
      </c>
      <c r="V226" s="189">
        <f>VLOOKUP($A226,$DA:$EN,34,0)</f>
        <v>9658.4000000000015</v>
      </c>
      <c r="W226" s="483">
        <v>0.85</v>
      </c>
      <c r="X226" s="485">
        <f>U226*V226*12</f>
        <v>75706172.702710956</v>
      </c>
      <c r="Y226" s="461">
        <f>VLOOKUP($A226,$DA:$EN,10,0)</f>
        <v>1.0418879052043601</v>
      </c>
      <c r="Z226" s="195">
        <f>Z216*Y226</f>
        <v>878.45242652898753</v>
      </c>
      <c r="AA226" s="189">
        <f>VLOOKUP($A226,$DA:$EN,34,0)</f>
        <v>9658.4000000000015</v>
      </c>
      <c r="AB226" s="483">
        <v>0.85</v>
      </c>
      <c r="AC226" s="485">
        <f>Z226*AA226*12</f>
        <v>101813338.9966509</v>
      </c>
      <c r="AD226" s="461">
        <f>VLOOKUP($A226,$DA:$EN,13,0)</f>
        <v>1.0560528218710268</v>
      </c>
      <c r="AE226" s="195">
        <f>AE216*AD226</f>
        <v>1176.3400933210214</v>
      </c>
      <c r="AF226" s="189">
        <f>VLOOKUP($A226,$DA:$EN,34,0)</f>
        <v>9658.4000000000015</v>
      </c>
      <c r="AG226" s="483">
        <v>0.85</v>
      </c>
      <c r="AH226" s="485">
        <f>AE226*AF226*12</f>
        <v>136338757.88798106</v>
      </c>
      <c r="AI226" s="461">
        <f>VLOOKUP($A226,$DA:$EN,7,0)</f>
        <v>1.0277229885376935</v>
      </c>
      <c r="AJ226" s="195">
        <f>AJ216*AI226</f>
        <v>653.19801677564737</v>
      </c>
      <c r="AK226" s="189">
        <f>VLOOKUP($A226,$DA:$EN,34,0)</f>
        <v>9658.4000000000015</v>
      </c>
      <c r="AL226" s="483">
        <v>0.85</v>
      </c>
      <c r="AM226" s="485">
        <f>AJ226*AK226*12</f>
        <v>75706172.702710956</v>
      </c>
      <c r="AN226" s="506">
        <f>VLOOKUP($A226,$DA:$EN,10,0)</f>
        <v>1.0418879052043601</v>
      </c>
      <c r="AO226" s="195">
        <f>AO216*AN226</f>
        <v>878.45242652898753</v>
      </c>
      <c r="AP226" s="189">
        <f>VLOOKUP($A226,$DA:$EN,34,0)</f>
        <v>9658.4000000000015</v>
      </c>
      <c r="AQ226" s="483">
        <v>0.85</v>
      </c>
      <c r="AR226" s="485">
        <f>AO226*AP226*12</f>
        <v>101813338.9966509</v>
      </c>
      <c r="AS226" s="461">
        <f>VLOOKUP($A226,$DA:$EN,13,0)</f>
        <v>1.0560528218710268</v>
      </c>
      <c r="AT226" s="195">
        <f>AT216*AS226</f>
        <v>1176.3400933210214</v>
      </c>
      <c r="AU226" s="189">
        <f>VLOOKUP($A226,$DA:$EN,34,0)</f>
        <v>9658.4000000000015</v>
      </c>
      <c r="AV226" s="483">
        <v>0.85</v>
      </c>
      <c r="AW226" s="485">
        <f>AT226*AU226*12</f>
        <v>136338757.88798106</v>
      </c>
      <c r="AX226" s="461">
        <f>VLOOKUP($A226,$DA:$EN,7,0)</f>
        <v>1.0277229885376935</v>
      </c>
      <c r="AY226" s="195">
        <f>AY216*AX226</f>
        <v>653.19801677564737</v>
      </c>
      <c r="AZ226" s="189">
        <f>VLOOKUP($A226,$DA:$EN,34,0)</f>
        <v>9658.4000000000015</v>
      </c>
      <c r="BA226" s="483">
        <v>0.85</v>
      </c>
      <c r="BB226" s="485">
        <f>AY226*AZ226*12</f>
        <v>75706172.702710956</v>
      </c>
      <c r="BC226" s="493">
        <f>VLOOKUP($A226,$DA:$EN,10,0)</f>
        <v>1.0418879052043601</v>
      </c>
      <c r="BD226" s="195">
        <f>BD216*BC226</f>
        <v>878.45242652898753</v>
      </c>
      <c r="BE226" s="189">
        <f>VLOOKUP($A226,$DA:$EN,34,0)</f>
        <v>9658.4000000000015</v>
      </c>
      <c r="BF226" s="483">
        <v>0.85</v>
      </c>
      <c r="BG226" s="485">
        <f>BD226*BE226*12</f>
        <v>101813338.9966509</v>
      </c>
      <c r="BH226" s="461">
        <f>VLOOKUP($A226,$DA:$EN,13,0)</f>
        <v>1.0560528218710268</v>
      </c>
      <c r="BI226" s="195">
        <f>BI216*BH226</f>
        <v>1176.3400933210214</v>
      </c>
      <c r="BJ226" s="189">
        <f>VLOOKUP($A226,$DA:$EN,34,0)</f>
        <v>9658.4000000000015</v>
      </c>
      <c r="BK226" s="483">
        <v>0.85</v>
      </c>
      <c r="BL226" s="485">
        <f>BI226*BJ226*12</f>
        <v>136338757.88798106</v>
      </c>
      <c r="BM226" s="461">
        <f>VLOOKUP($A226,$DA:$EN,7,0)</f>
        <v>1.0277229885376935</v>
      </c>
      <c r="BN226" s="195">
        <f>BN216*BM226</f>
        <v>653.19801677564737</v>
      </c>
      <c r="BO226" s="189">
        <f>VLOOKUP($A226,$DA:$EN,34,0)</f>
        <v>9658.4000000000015</v>
      </c>
      <c r="BP226" s="483">
        <v>0.85</v>
      </c>
      <c r="BQ226" s="485">
        <f>BN226*BO226*12</f>
        <v>75706172.702710956</v>
      </c>
      <c r="BR226" s="461">
        <f>VLOOKUP($A226,$DA:$EN,10,0)</f>
        <v>1.0418879052043601</v>
      </c>
      <c r="BS226" s="195">
        <f>BS216*BR226</f>
        <v>878.45242652898753</v>
      </c>
      <c r="BT226" s="189">
        <f>VLOOKUP($A226,$DA:$EN,34,0)</f>
        <v>9658.4000000000015</v>
      </c>
      <c r="BU226" s="483">
        <v>0.85</v>
      </c>
      <c r="BV226" s="485">
        <f>BS226*BT226*12</f>
        <v>101813338.9966509</v>
      </c>
      <c r="BW226" s="461">
        <f>VLOOKUP($A226,$DA:$EN,13,0)</f>
        <v>1.0560528218710268</v>
      </c>
      <c r="BX226" s="195">
        <f>BX216*BW226</f>
        <v>1176.3400933210214</v>
      </c>
      <c r="BY226" s="189">
        <f>VLOOKUP($A226,$DA:$EN,34,0)</f>
        <v>9658.4000000000015</v>
      </c>
      <c r="BZ226" s="483">
        <v>0.85</v>
      </c>
      <c r="CA226" s="485">
        <f>BX226*BY226*12</f>
        <v>136338757.88798106</v>
      </c>
      <c r="CB226" s="461">
        <f>VLOOKUP($A226,$DA:$EN,7,0)</f>
        <v>1.0277229885376935</v>
      </c>
      <c r="CC226" s="195">
        <f>CC216*CB226</f>
        <v>653.19801677564737</v>
      </c>
      <c r="CD226" s="189">
        <f>VLOOKUP($A226,$DA:$EN,34,0)</f>
        <v>9658.4000000000015</v>
      </c>
      <c r="CE226" s="483">
        <v>0.85</v>
      </c>
      <c r="CF226" s="485">
        <f>CC226*CD226*12</f>
        <v>75706172.702710956</v>
      </c>
      <c r="CG226" s="461">
        <f>VLOOKUP($A226,$DA:$EN,10,0)</f>
        <v>1.0418879052043601</v>
      </c>
      <c r="CH226" s="195">
        <f>CH216*CG226</f>
        <v>878.45242652898753</v>
      </c>
      <c r="CI226" s="189">
        <f>VLOOKUP($A226,$DA:$EN,34,0)</f>
        <v>9658.4000000000015</v>
      </c>
      <c r="CJ226" s="483">
        <v>0.85</v>
      </c>
      <c r="CK226" s="485">
        <f>CH226*CI226*12</f>
        <v>101813338.9966509</v>
      </c>
      <c r="CL226" s="461">
        <f>VLOOKUP($A226,$DA:$EN,13,0)</f>
        <v>1.0560528218710268</v>
      </c>
      <c r="CM226" s="195">
        <f>CM216*CL226</f>
        <v>1176.3400933210214</v>
      </c>
      <c r="CN226" s="189">
        <f>VLOOKUP($A226,$DA:$EN,34,0)</f>
        <v>9658.4000000000015</v>
      </c>
      <c r="CO226" s="483">
        <v>0.85</v>
      </c>
      <c r="CP226" s="485">
        <f>CM226*CN226*12</f>
        <v>136338757.88798106</v>
      </c>
    </row>
    <row r="227" spans="1:94" ht="32.25" outlineLevel="1" thickBot="1" x14ac:dyDescent="0.3">
      <c r="A227" s="174">
        <f>A226</f>
        <v>2044</v>
      </c>
      <c r="B227" s="197" t="str">
        <f t="shared" si="59"/>
        <v>SAC klientiem paredzētā valsts veselības budžeta daļa - 1.59 % no visām SAC gultu dienām.</v>
      </c>
      <c r="C227" s="198" t="str">
        <f t="shared" si="59"/>
        <v>No VM stacionārās palīdzības budžeta</v>
      </c>
      <c r="D227" s="199" t="str">
        <f t="shared" si="58"/>
        <v>Ilgtermiņa veselības aprūpes komponente</v>
      </c>
      <c r="E227" s="462">
        <f>VLOOKUP($A227,$DA:$EN,14,0)</f>
        <v>1.0144159540396007</v>
      </c>
      <c r="F227" s="200">
        <f>VLOOKUP($A227,$DA:$EN,37,0)</f>
        <v>1097.6780304987685</v>
      </c>
      <c r="G227" s="201">
        <f>G226/5</f>
        <v>1931.6800000000003</v>
      </c>
      <c r="H227" s="202">
        <v>0</v>
      </c>
      <c r="I227" s="492">
        <f>E227*F227*G227*365*H227</f>
        <v>0</v>
      </c>
      <c r="J227" s="462">
        <f>VLOOKUP($A227,$DA:$EN,15,0)</f>
        <v>1.0217817107062672</v>
      </c>
      <c r="K227" s="200">
        <f>VLOOKUP($A227,$DA:$EN,37,0)</f>
        <v>1097.6780304987685</v>
      </c>
      <c r="L227" s="201">
        <f>L226/5</f>
        <v>1931.6800000000003</v>
      </c>
      <c r="M227" s="202">
        <v>0</v>
      </c>
      <c r="N227" s="492">
        <f>J227*K227*L227*365*M227</f>
        <v>0</v>
      </c>
      <c r="O227" s="462">
        <f>VLOOKUP($A227,$DA:$EN,16,0)</f>
        <v>1.0291474673729339</v>
      </c>
      <c r="P227" s="200">
        <f>VLOOKUP($A227,$DA:$EN,37,0)</f>
        <v>1097.6780304987685</v>
      </c>
      <c r="Q227" s="201">
        <f>Q226/5</f>
        <v>1931.6800000000003</v>
      </c>
      <c r="R227" s="202">
        <v>0</v>
      </c>
      <c r="S227" s="492">
        <f>O227*P227*Q227*365*R227</f>
        <v>0</v>
      </c>
      <c r="T227" s="462">
        <f>VLOOKUP($A227,$DA:$EN,14,0)</f>
        <v>1.0144159540396007</v>
      </c>
      <c r="U227" s="200">
        <f>VLOOKUP($A227,$DA:$EN,37,0)</f>
        <v>1097.6780304987685</v>
      </c>
      <c r="V227" s="201">
        <f>V226/5</f>
        <v>1931.6800000000003</v>
      </c>
      <c r="W227" s="202">
        <v>0</v>
      </c>
      <c r="X227" s="492">
        <f>T227*U227*V227*365*W227</f>
        <v>0</v>
      </c>
      <c r="Y227" s="462">
        <f>VLOOKUP($A227,$DA:$EN,15,0)</f>
        <v>1.0217817107062672</v>
      </c>
      <c r="Z227" s="200">
        <f>VLOOKUP($A227,$DA:$EN,37,0)</f>
        <v>1097.6780304987685</v>
      </c>
      <c r="AA227" s="201">
        <f>AA226/5</f>
        <v>1931.6800000000003</v>
      </c>
      <c r="AB227" s="202">
        <v>0</v>
      </c>
      <c r="AC227" s="492">
        <f>Y227*Z227*AA227*365*AB227</f>
        <v>0</v>
      </c>
      <c r="AD227" s="462">
        <f>VLOOKUP($A227,$DA:$EN,16,0)</f>
        <v>1.0291474673729339</v>
      </c>
      <c r="AE227" s="200">
        <f>VLOOKUP($A227,$DA:$EN,37,0)</f>
        <v>1097.6780304987685</v>
      </c>
      <c r="AF227" s="201">
        <f>AF226/5</f>
        <v>1931.6800000000003</v>
      </c>
      <c r="AG227" s="202">
        <v>0</v>
      </c>
      <c r="AH227" s="492">
        <f>AD227*AE227*AF227*365*AG227</f>
        <v>0</v>
      </c>
      <c r="AI227" s="462">
        <f>VLOOKUP($A227,$DA:$EN,14,0)</f>
        <v>1.0144159540396007</v>
      </c>
      <c r="AJ227" s="200">
        <f>VLOOKUP($A227,$DA:$EN,37,0)</f>
        <v>1097.6780304987685</v>
      </c>
      <c r="AK227" s="201">
        <f>AK226/5</f>
        <v>1931.6800000000003</v>
      </c>
      <c r="AL227" s="202">
        <v>0</v>
      </c>
      <c r="AM227" s="492">
        <f>AI227*AJ227*AK227*365*AL227</f>
        <v>0</v>
      </c>
      <c r="AN227" s="507">
        <f>VLOOKUP($A227,$DA:$EN,15,0)</f>
        <v>1.0217817107062672</v>
      </c>
      <c r="AO227" s="200">
        <f>VLOOKUP($A227,$DA:$EN,37,0)</f>
        <v>1097.6780304987685</v>
      </c>
      <c r="AP227" s="201">
        <f>AP226/5</f>
        <v>1931.6800000000003</v>
      </c>
      <c r="AQ227" s="202">
        <v>0</v>
      </c>
      <c r="AR227" s="492">
        <f>AN227*AO227*AP227*365*AQ227</f>
        <v>0</v>
      </c>
      <c r="AS227" s="462">
        <f>VLOOKUP($A227,$DA:$EN,16,0)</f>
        <v>1.0291474673729339</v>
      </c>
      <c r="AT227" s="200">
        <f>VLOOKUP($A227,$DA:$EN,37,0)</f>
        <v>1097.6780304987685</v>
      </c>
      <c r="AU227" s="201">
        <f>AU226/5</f>
        <v>1931.6800000000003</v>
      </c>
      <c r="AV227" s="202">
        <v>0</v>
      </c>
      <c r="AW227" s="492">
        <f>AS227*AT227*AU227*365*AV227</f>
        <v>0</v>
      </c>
      <c r="AX227" s="462">
        <f>VLOOKUP($A227,$DA:$EN,14,0)</f>
        <v>1.0144159540396007</v>
      </c>
      <c r="AY227" s="200">
        <f>VLOOKUP($A227,$DA:$EN,37,0)</f>
        <v>1097.6780304987685</v>
      </c>
      <c r="AZ227" s="201">
        <f>AZ226/5</f>
        <v>1931.6800000000003</v>
      </c>
      <c r="BA227" s="202">
        <v>0</v>
      </c>
      <c r="BB227" s="492">
        <f>AX227*AY227*AZ227*365*BA227</f>
        <v>0</v>
      </c>
      <c r="BC227" s="494">
        <f>VLOOKUP($A227,$DA:$EN,15,0)</f>
        <v>1.0217817107062672</v>
      </c>
      <c r="BD227" s="200">
        <f>VLOOKUP($A227,$DA:$EN,37,0)</f>
        <v>1097.6780304987685</v>
      </c>
      <c r="BE227" s="201">
        <f>BE226/5</f>
        <v>1931.6800000000003</v>
      </c>
      <c r="BF227" s="202">
        <v>0</v>
      </c>
      <c r="BG227" s="492">
        <f>BC227*BD227*BE227*365*BF227</f>
        <v>0</v>
      </c>
      <c r="BH227" s="462">
        <f>VLOOKUP($A227,$DA:$EN,16,0)</f>
        <v>1.0291474673729339</v>
      </c>
      <c r="BI227" s="200">
        <f>VLOOKUP($A227,$DA:$EN,37,0)</f>
        <v>1097.6780304987685</v>
      </c>
      <c r="BJ227" s="201">
        <f>BJ226/5</f>
        <v>1931.6800000000003</v>
      </c>
      <c r="BK227" s="202">
        <v>0</v>
      </c>
      <c r="BL227" s="492">
        <f>BH227*BI227*BJ227*365*BK227</f>
        <v>0</v>
      </c>
      <c r="BM227" s="462">
        <f>VLOOKUP($A227,$DA:$EN,14,0)</f>
        <v>1.0144159540396007</v>
      </c>
      <c r="BN227" s="200">
        <f>VLOOKUP($A227,$DA:$EN,37,0)</f>
        <v>1097.6780304987685</v>
      </c>
      <c r="BO227" s="201">
        <f>BO226/5</f>
        <v>1931.6800000000003</v>
      </c>
      <c r="BP227" s="202">
        <v>0</v>
      </c>
      <c r="BQ227" s="492">
        <f>BM227*BN227*BO227*365*BP227</f>
        <v>0</v>
      </c>
      <c r="BR227" s="462">
        <f>VLOOKUP($A227,$DA:$EN,15,0)</f>
        <v>1.0217817107062672</v>
      </c>
      <c r="BS227" s="200">
        <f>VLOOKUP($A227,$DA:$EN,37,0)</f>
        <v>1097.6780304987685</v>
      </c>
      <c r="BT227" s="201">
        <f>BT226/5</f>
        <v>1931.6800000000003</v>
      </c>
      <c r="BU227" s="202">
        <v>0</v>
      </c>
      <c r="BV227" s="492">
        <f>BR227*BS227*BT227*365*BU227</f>
        <v>0</v>
      </c>
      <c r="BW227" s="462">
        <f>VLOOKUP($A227,$DA:$EN,16,0)</f>
        <v>1.0291474673729339</v>
      </c>
      <c r="BX227" s="200">
        <f>VLOOKUP($A227,$DA:$EN,37,0)</f>
        <v>1097.6780304987685</v>
      </c>
      <c r="BY227" s="201">
        <f>BY226/5</f>
        <v>1931.6800000000003</v>
      </c>
      <c r="BZ227" s="202">
        <v>0</v>
      </c>
      <c r="CA227" s="492">
        <f>BW227*BX227*BY227*365*BZ227</f>
        <v>0</v>
      </c>
      <c r="CB227" s="462">
        <f>VLOOKUP($A227,$DA:$EN,14,0)</f>
        <v>1.0144159540396007</v>
      </c>
      <c r="CC227" s="200">
        <f>VLOOKUP($A227,$DA:$EN,37,0)</f>
        <v>1097.6780304987685</v>
      </c>
      <c r="CD227" s="201">
        <f>CD226/2</f>
        <v>4829.2000000000007</v>
      </c>
      <c r="CE227" s="204">
        <v>1</v>
      </c>
      <c r="CF227" s="487">
        <f>CB227*CC227*CD227*CE227</f>
        <v>5377324.3728871206</v>
      </c>
      <c r="CG227" s="462">
        <f>VLOOKUP($A227,$DA:$EN,14,0)</f>
        <v>1.0144159540396007</v>
      </c>
      <c r="CH227" s="200">
        <f>VLOOKUP($A227,$DA:$EN,37,0)</f>
        <v>1097.6780304987685</v>
      </c>
      <c r="CI227" s="201">
        <f>CI226/2</f>
        <v>4829.2000000000007</v>
      </c>
      <c r="CJ227" s="204">
        <v>1</v>
      </c>
      <c r="CK227" s="487">
        <f>CG227*CH227*CI227*CJ227</f>
        <v>5377324.3728871206</v>
      </c>
      <c r="CL227" s="462">
        <f>VLOOKUP($A227,$DA:$EN,14,0)</f>
        <v>1.0144159540396007</v>
      </c>
      <c r="CM227" s="200">
        <f>VLOOKUP($A227,$DA:$EN,37,0)</f>
        <v>1097.6780304987685</v>
      </c>
      <c r="CN227" s="201">
        <f>CN226/2</f>
        <v>4829.2000000000007</v>
      </c>
      <c r="CO227" s="204">
        <v>1</v>
      </c>
      <c r="CP227" s="487">
        <f>CL227*CM227*CN227*CO227</f>
        <v>5377324.3728871206</v>
      </c>
    </row>
    <row r="228" spans="1:94" outlineLevel="1" x14ac:dyDescent="0.25">
      <c r="A228" s="174">
        <f>A224</f>
        <v>2044</v>
      </c>
      <c r="B228" s="206" t="str">
        <f t="shared" si="59"/>
        <v>Papildus servisu nodrošināšanai</v>
      </c>
      <c r="C228" s="206" t="str">
        <f t="shared" si="59"/>
        <v>Brīvprātīgās iemaksas (apdrošināšana)</v>
      </c>
      <c r="D228" s="207" t="str">
        <f t="shared" si="58"/>
        <v>Personas brīvprātīgā apdrošināšana</v>
      </c>
      <c r="E228" s="463">
        <f>VLOOKUP($A228,$DA:$EN,7,0)</f>
        <v>1.0277229885376935</v>
      </c>
      <c r="F228" s="208">
        <f>VLOOKUP($A224,$DA:$EN,6,0)</f>
        <v>2638</v>
      </c>
      <c r="G228" s="209">
        <f>0.02*(VLOOKUP($A224,$DA:$EN,24,0)+VLOOKUP($A224,$DA:$EN,26,0))</f>
        <v>24380.116000000002</v>
      </c>
      <c r="H228" s="1125">
        <f>H218</f>
        <v>2E-3</v>
      </c>
      <c r="I228" s="210">
        <f>H228*G228*F228*12</f>
        <v>1543553.9041920002</v>
      </c>
      <c r="J228" s="468">
        <f>VLOOKUP($A228,$DA:$EN,10,0)</f>
        <v>1.0418879052043601</v>
      </c>
      <c r="K228" s="208">
        <f>VLOOKUP($A224,$DA:$EN,9,0)</f>
        <v>3533</v>
      </c>
      <c r="L228" s="209">
        <f>0.02*(VLOOKUP($A224,$DA:$EN,24,0)+VLOOKUP($A224,$DA:$EN,26,0))</f>
        <v>24380.116000000002</v>
      </c>
      <c r="M228" s="1125">
        <f>H228</f>
        <v>2E-3</v>
      </c>
      <c r="N228" s="210">
        <f>M228*L228*K228*12</f>
        <v>2067238.795872</v>
      </c>
      <c r="O228" s="502">
        <f>VLOOKUP($A228,$DA:$EN,13,0)</f>
        <v>1.0560528218710268</v>
      </c>
      <c r="P228" s="208">
        <f>VLOOKUP($A224,$DA:$EN,12,0)</f>
        <v>4718</v>
      </c>
      <c r="Q228" s="209">
        <f>0.02*(VLOOKUP($A224,$DA:$EN,24,0)+VLOOKUP($A224,$DA:$EN,26,0))</f>
        <v>24380.116000000002</v>
      </c>
      <c r="R228" s="1125">
        <f>M228</f>
        <v>2E-3</v>
      </c>
      <c r="S228" s="211">
        <f>R228*Q228*P228*12</f>
        <v>2760609.2949120002</v>
      </c>
      <c r="T228" s="463">
        <f>VLOOKUP($A228,$DA:$EN,7,0)</f>
        <v>1.0277229885376935</v>
      </c>
      <c r="U228" s="208">
        <f>VLOOKUP($A224,$DA:$EN,6,0)</f>
        <v>2638</v>
      </c>
      <c r="V228" s="209">
        <f>0.02*(VLOOKUP($A224,$DA:$EN,24,0)+VLOOKUP($A224,$DA:$EN,26,0))</f>
        <v>24380.116000000002</v>
      </c>
      <c r="W228" s="1125">
        <f>R228</f>
        <v>2E-3</v>
      </c>
      <c r="X228" s="211">
        <f>W228*V228*U228*12</f>
        <v>1543553.9041920002</v>
      </c>
      <c r="Y228" s="495">
        <f>VLOOKUP($A228,$DA:$EN,10,0)</f>
        <v>1.0418879052043601</v>
      </c>
      <c r="Z228" s="208">
        <f>VLOOKUP($A224,$DA:$EN,9,0)</f>
        <v>3533</v>
      </c>
      <c r="AA228" s="209">
        <f>0.02*(VLOOKUP($A224,$DA:$EN,24,0)+VLOOKUP($A224,$DA:$EN,26,0))</f>
        <v>24380.116000000002</v>
      </c>
      <c r="AB228" s="1125">
        <f>W228</f>
        <v>2E-3</v>
      </c>
      <c r="AC228" s="210">
        <f>AB228*AA228*Z228*12</f>
        <v>2067238.795872</v>
      </c>
      <c r="AD228" s="502">
        <f>VLOOKUP($A228,$DA:$EN,13,0)</f>
        <v>1.0560528218710268</v>
      </c>
      <c r="AE228" s="208">
        <f>VLOOKUP($A224,$DA:$EN,12,0)</f>
        <v>4718</v>
      </c>
      <c r="AF228" s="209">
        <f>0.02*(VLOOKUP($A224,$DA:$EN,24,0)+VLOOKUP($A224,$DA:$EN,26,0))</f>
        <v>24380.116000000002</v>
      </c>
      <c r="AG228" s="1125">
        <f>AB228</f>
        <v>2E-3</v>
      </c>
      <c r="AH228" s="211">
        <f>AG228*AF228*AE228*12</f>
        <v>2760609.2949120002</v>
      </c>
      <c r="AI228" s="463">
        <f>VLOOKUP($A228,$DA:$EN,7,0)</f>
        <v>1.0277229885376935</v>
      </c>
      <c r="AJ228" s="208">
        <f>VLOOKUP($A224,$DA:$EN,6,0)</f>
        <v>2638</v>
      </c>
      <c r="AK228" s="209">
        <f>0.02*(VLOOKUP($A224,$DA:$EN,24,0)+VLOOKUP($A224,$DA:$EN,26,0))</f>
        <v>24380.116000000002</v>
      </c>
      <c r="AL228" s="1125">
        <f>AG228</f>
        <v>2E-3</v>
      </c>
      <c r="AM228" s="211">
        <f>AL228*AK228*AJ228*12</f>
        <v>1543553.9041920002</v>
      </c>
      <c r="AN228" s="495">
        <f>VLOOKUP($A228,$DA:$EN,10,0)</f>
        <v>1.0418879052043601</v>
      </c>
      <c r="AO228" s="208">
        <f>VLOOKUP($A224,$DA:$EN,9,0)</f>
        <v>3533</v>
      </c>
      <c r="AP228" s="209">
        <f>0.02*(VLOOKUP($A224,$DA:$EN,24,0)+VLOOKUP($A224,$DA:$EN,26,0))</f>
        <v>24380.116000000002</v>
      </c>
      <c r="AQ228" s="1125">
        <f>AL228</f>
        <v>2E-3</v>
      </c>
      <c r="AR228" s="210">
        <f>AQ228*AP228*AO228*12</f>
        <v>2067238.795872</v>
      </c>
      <c r="AS228" s="502">
        <f>VLOOKUP($A228,$DA:$EN,13,0)</f>
        <v>1.0560528218710268</v>
      </c>
      <c r="AT228" s="208">
        <f>VLOOKUP($A224,$DA:$EN,12,0)</f>
        <v>4718</v>
      </c>
      <c r="AU228" s="209">
        <f>0.02*(VLOOKUP($A224,$DA:$EN,24,0)+VLOOKUP($A224,$DA:$EN,26,0))</f>
        <v>24380.116000000002</v>
      </c>
      <c r="AV228" s="1125">
        <f>AQ228</f>
        <v>2E-3</v>
      </c>
      <c r="AW228" s="211">
        <f>AV228*AU228*AT228*12</f>
        <v>2760609.2949120002</v>
      </c>
      <c r="AX228" s="463">
        <f>VLOOKUP($A228,$DA:$EN,7,0)</f>
        <v>1.0277229885376935</v>
      </c>
      <c r="AY228" s="208">
        <f>VLOOKUP($A224,$DA:$EN,6,0)</f>
        <v>2638</v>
      </c>
      <c r="AZ228" s="209">
        <f>0.02*(VLOOKUP($A224,$DA:$EN,24,0)+VLOOKUP($A224,$DA:$EN,26,0))</f>
        <v>24380.116000000002</v>
      </c>
      <c r="BA228" s="1125">
        <f>AV228</f>
        <v>2E-3</v>
      </c>
      <c r="BB228" s="210">
        <f>BA228*AZ228*AY228*12</f>
        <v>1543553.9041920002</v>
      </c>
      <c r="BC228" s="502">
        <f>VLOOKUP($A228,$DA:$EN,10,0)</f>
        <v>1.0418879052043601</v>
      </c>
      <c r="BD228" s="208">
        <f>VLOOKUP($A224,$DA:$EN,9,0)</f>
        <v>3533</v>
      </c>
      <c r="BE228" s="209">
        <f>0.02*(VLOOKUP($A224,$DA:$EN,24,0)+VLOOKUP($A224,$DA:$EN,26,0))</f>
        <v>24380.116000000002</v>
      </c>
      <c r="BF228" s="1125">
        <f>BA228</f>
        <v>2E-3</v>
      </c>
      <c r="BG228" s="210">
        <f>BF228*BE228*BD228*12</f>
        <v>2067238.795872</v>
      </c>
      <c r="BH228" s="502">
        <f>VLOOKUP($A228,$DA:$EN,13,0)</f>
        <v>1.0560528218710268</v>
      </c>
      <c r="BI228" s="208">
        <f>VLOOKUP($A224,$DA:$EN,12,0)</f>
        <v>4718</v>
      </c>
      <c r="BJ228" s="209">
        <f>0.02*(VLOOKUP($A224,$DA:$EN,24,0)+VLOOKUP($A224,$DA:$EN,26,0))</f>
        <v>24380.116000000002</v>
      </c>
      <c r="BK228" s="1125">
        <f>BF228</f>
        <v>2E-3</v>
      </c>
      <c r="BL228" s="211">
        <f>BK228*BJ228*BI228*12</f>
        <v>2760609.2949120002</v>
      </c>
      <c r="BM228" s="463">
        <f>VLOOKUP($A228,$DA:$EN,7,0)</f>
        <v>1.0277229885376935</v>
      </c>
      <c r="BN228" s="208">
        <f>VLOOKUP($A224,$DA:$EN,6,0)</f>
        <v>2638</v>
      </c>
      <c r="BO228" s="209">
        <f>0.02*(VLOOKUP($A224,$DA:$EN,24,0)+VLOOKUP($A224,$DA:$EN,26,0))</f>
        <v>24380.116000000002</v>
      </c>
      <c r="BP228" s="1125">
        <f>BK228</f>
        <v>2E-3</v>
      </c>
      <c r="BQ228" s="210">
        <f>BP228*BO228*BN228*12</f>
        <v>1543553.9041920002</v>
      </c>
      <c r="BR228" s="502">
        <f>VLOOKUP($A228,$DA:$EN,10,0)</f>
        <v>1.0418879052043601</v>
      </c>
      <c r="BS228" s="208">
        <f>VLOOKUP($A224,$DA:$EN,9,0)</f>
        <v>3533</v>
      </c>
      <c r="BT228" s="209">
        <f>0.02*(VLOOKUP($A224,$DA:$EN,24,0)+VLOOKUP($A224,$DA:$EN,26,0))</f>
        <v>24380.116000000002</v>
      </c>
      <c r="BU228" s="1125">
        <f>BP228</f>
        <v>2E-3</v>
      </c>
      <c r="BV228" s="210">
        <f>BU228*BT228*BS228*12</f>
        <v>2067238.795872</v>
      </c>
      <c r="BW228" s="502">
        <f>VLOOKUP($A228,$DA:$EN,13,0)</f>
        <v>1.0560528218710268</v>
      </c>
      <c r="BX228" s="208">
        <f>VLOOKUP($A224,$DA:$EN,12,0)</f>
        <v>4718</v>
      </c>
      <c r="BY228" s="209">
        <f>0.02*(VLOOKUP($A224,$DA:$EN,24,0)+VLOOKUP($A224,$DA:$EN,26,0))</f>
        <v>24380.116000000002</v>
      </c>
      <c r="BZ228" s="1125">
        <f>BU228</f>
        <v>2E-3</v>
      </c>
      <c r="CA228" s="211">
        <f>BZ228*BY228*BX228*12</f>
        <v>2760609.2949120002</v>
      </c>
      <c r="CB228" s="463">
        <f>VLOOKUP($A228,$DA:$EN,7,0)</f>
        <v>1.0277229885376935</v>
      </c>
      <c r="CC228" s="208">
        <f>VLOOKUP($A224,$DA:$EN,6,0)</f>
        <v>2638</v>
      </c>
      <c r="CD228" s="209">
        <f>0.02*(VLOOKUP($A224,$DA:$EN,24,0)+VLOOKUP($A224,$DA:$EN,26,0))</f>
        <v>24380.116000000002</v>
      </c>
      <c r="CE228" s="1125">
        <f>BZ228</f>
        <v>2E-3</v>
      </c>
      <c r="CF228" s="211">
        <f>CE228*CD228*CC228*12</f>
        <v>1543553.9041920002</v>
      </c>
      <c r="CG228" s="495">
        <f>VLOOKUP($A228,$DA:$EN,10,0)</f>
        <v>1.0418879052043601</v>
      </c>
      <c r="CH228" s="208">
        <f>VLOOKUP($A224,$DA:$EN,9,0)</f>
        <v>3533</v>
      </c>
      <c r="CI228" s="209">
        <f>0.02*(VLOOKUP($A224,$DA:$EN,24,0)+VLOOKUP($A224,$DA:$EN,26,0))</f>
        <v>24380.116000000002</v>
      </c>
      <c r="CJ228" s="1125">
        <f>CE228</f>
        <v>2E-3</v>
      </c>
      <c r="CK228" s="210">
        <f>CJ228*CI228*CH228*12</f>
        <v>2067238.795872</v>
      </c>
      <c r="CL228" s="502">
        <f>VLOOKUP($A228,$DA:$EN,13,0)</f>
        <v>1.0560528218710268</v>
      </c>
      <c r="CM228" s="208">
        <f>VLOOKUP($A224,$DA:$EN,12,0)</f>
        <v>4718</v>
      </c>
      <c r="CN228" s="209">
        <f>0.02*(VLOOKUP($A224,$DA:$EN,24,0)+VLOOKUP($A224,$DA:$EN,26,0))</f>
        <v>24380.116000000002</v>
      </c>
      <c r="CO228" s="1125">
        <f>CJ228</f>
        <v>2E-3</v>
      </c>
      <c r="CP228" s="211">
        <f>CO228*CN228*CM228*12</f>
        <v>2760609.2949120002</v>
      </c>
    </row>
    <row r="229" spans="1:94" ht="16.5" outlineLevel="1" thickBot="1" x14ac:dyDescent="0.3">
      <c r="A229" s="174">
        <f>A228</f>
        <v>2044</v>
      </c>
      <c r="B229" s="206" t="str">
        <f t="shared" si="59"/>
        <v>Pakalpojumu nodrošināšanai potenciālas vajadzības gadījumā</v>
      </c>
      <c r="C229" s="206" t="str">
        <f t="shared" si="59"/>
        <v>Tuvinieka ( ģimenes locekļu apdrošināšanas programma) - iespējams ilgtermiņa apdrošināšana ar uzkrājumu (izgudrots produkts)</v>
      </c>
      <c r="D229" s="207" t="str">
        <f t="shared" si="58"/>
        <v>Personas tuvinieka brīvprātīgā apdrošināšana</v>
      </c>
      <c r="E229" s="476">
        <f>VLOOKUP($A229,$DA:$EN,7,0)</f>
        <v>1.0277229885376935</v>
      </c>
      <c r="F229" s="477">
        <f>VLOOKUP($A224,$DA:$EN,5,0)</f>
        <v>3334</v>
      </c>
      <c r="G229" s="478">
        <f>G228/2</f>
        <v>12190.058000000001</v>
      </c>
      <c r="H229" s="471">
        <f>H219</f>
        <v>2E-3</v>
      </c>
      <c r="I229" s="479">
        <f>H229*G229*F229*12</f>
        <v>975399.68092800002</v>
      </c>
      <c r="J229" s="497">
        <f>VLOOKUP($A229,$DA:$EN,10,0)</f>
        <v>1.0418879052043601</v>
      </c>
      <c r="K229" s="469">
        <f>VLOOKUP($A224,$DA:$EN,8,0)</f>
        <v>4470</v>
      </c>
      <c r="L229" s="470">
        <f>L228/2</f>
        <v>12190.058000000001</v>
      </c>
      <c r="M229" s="471">
        <f>H229</f>
        <v>2E-3</v>
      </c>
      <c r="N229" s="479">
        <f>M229*L229*K229*12</f>
        <v>1307749.42224</v>
      </c>
      <c r="O229" s="503">
        <f>VLOOKUP($A229,$DA:$EN,13,0)</f>
        <v>1.0560528218710268</v>
      </c>
      <c r="P229" s="469">
        <f>VLOOKUP($A224,$DA:$EN,11,0)</f>
        <v>5962</v>
      </c>
      <c r="Q229" s="470">
        <f>Q228/2</f>
        <v>12190.058000000001</v>
      </c>
      <c r="R229" s="471">
        <f>M229</f>
        <v>2E-3</v>
      </c>
      <c r="S229" s="472">
        <f>R229*Q229*P229*12</f>
        <v>1744251.0191040002</v>
      </c>
      <c r="T229" s="504">
        <f>VLOOKUP($A229,$DA:$EN,7,0)</f>
        <v>1.0277229885376935</v>
      </c>
      <c r="U229" s="469">
        <f>VLOOKUP($A224,$DA:$EN,5,0)</f>
        <v>3334</v>
      </c>
      <c r="V229" s="470">
        <f>V228/2</f>
        <v>12190.058000000001</v>
      </c>
      <c r="W229" s="471">
        <f>R229</f>
        <v>2E-3</v>
      </c>
      <c r="X229" s="472">
        <f>W229*V229*U229*12</f>
        <v>975399.68092800002</v>
      </c>
      <c r="Y229" s="505">
        <f>VLOOKUP($A229,$DA:$EN,10,0)</f>
        <v>1.0418879052043601</v>
      </c>
      <c r="Z229" s="469">
        <f>VLOOKUP($A224,$DA:$EN,8,0)</f>
        <v>4470</v>
      </c>
      <c r="AA229" s="470">
        <f>AA228/2</f>
        <v>12190.058000000001</v>
      </c>
      <c r="AB229" s="471">
        <f>W229</f>
        <v>2E-3</v>
      </c>
      <c r="AC229" s="479">
        <f>AB229*AA229*Z229*12</f>
        <v>1307749.42224</v>
      </c>
      <c r="AD229" s="503">
        <f>VLOOKUP($A229,$DA:$EN,13,0)</f>
        <v>1.0560528218710268</v>
      </c>
      <c r="AE229" s="469">
        <f>VLOOKUP($A224,$DA:$EN,11,0)</f>
        <v>5962</v>
      </c>
      <c r="AF229" s="470">
        <f>AF228/2</f>
        <v>12190.058000000001</v>
      </c>
      <c r="AG229" s="471">
        <f>AB229</f>
        <v>2E-3</v>
      </c>
      <c r="AH229" s="472">
        <f>AG229*AF229*AE229*12</f>
        <v>1744251.0191040002</v>
      </c>
      <c r="AI229" s="504">
        <f>VLOOKUP($A229,$DA:$EN,7,0)</f>
        <v>1.0277229885376935</v>
      </c>
      <c r="AJ229" s="469">
        <f>VLOOKUP($A224,$DA:$EN,5,0)</f>
        <v>3334</v>
      </c>
      <c r="AK229" s="470">
        <f>AK228/2</f>
        <v>12190.058000000001</v>
      </c>
      <c r="AL229" s="471">
        <f>AG229</f>
        <v>2E-3</v>
      </c>
      <c r="AM229" s="472">
        <f>AL229*AK229*AJ229*12</f>
        <v>975399.68092800002</v>
      </c>
      <c r="AN229" s="495">
        <f>VLOOKUP($A229,$DA:$EN,10,0)</f>
        <v>1.0418879052043601</v>
      </c>
      <c r="AO229" s="208">
        <f>VLOOKUP($A224,$DA:$EN,8,0)</f>
        <v>4470</v>
      </c>
      <c r="AP229" s="209">
        <f>AP228/2</f>
        <v>12190.058000000001</v>
      </c>
      <c r="AQ229" s="471">
        <f>AL229</f>
        <v>2E-3</v>
      </c>
      <c r="AR229" s="479">
        <f>AQ229*AP229*AO229*12</f>
        <v>1307749.42224</v>
      </c>
      <c r="AS229" s="503">
        <f>VLOOKUP($A229,$DA:$EN,13,0)</f>
        <v>1.0560528218710268</v>
      </c>
      <c r="AT229" s="469">
        <f>VLOOKUP($A224,$DA:$EN,11,0)</f>
        <v>5962</v>
      </c>
      <c r="AU229" s="470">
        <f>AU228/2</f>
        <v>12190.058000000001</v>
      </c>
      <c r="AV229" s="471">
        <f>AQ229</f>
        <v>2E-3</v>
      </c>
      <c r="AW229" s="472">
        <f>AV229*AU229*AT229*12</f>
        <v>1744251.0191040002</v>
      </c>
      <c r="AX229" s="463">
        <f>VLOOKUP($A229,$DA:$EN,7,0)</f>
        <v>1.0277229885376935</v>
      </c>
      <c r="AY229" s="208">
        <f>VLOOKUP($A224,$DA:$EN,5,0)</f>
        <v>3334</v>
      </c>
      <c r="AZ229" s="209">
        <f>AZ228/2</f>
        <v>12190.058000000001</v>
      </c>
      <c r="BA229" s="471">
        <f>AV229</f>
        <v>2E-3</v>
      </c>
      <c r="BB229" s="479">
        <f>BA229*AZ229*AY229*12</f>
        <v>975399.68092800002</v>
      </c>
      <c r="BC229" s="502">
        <f>VLOOKUP($A229,$DA:$EN,10,0)</f>
        <v>1.0418879052043601</v>
      </c>
      <c r="BD229" s="208">
        <f>VLOOKUP($A224,$DA:$EN,8,0)</f>
        <v>4470</v>
      </c>
      <c r="BE229" s="209">
        <f>BE228/2</f>
        <v>12190.058000000001</v>
      </c>
      <c r="BF229" s="471">
        <f>BA229</f>
        <v>2E-3</v>
      </c>
      <c r="BG229" s="479">
        <f>BF229*BE229*BD229*12</f>
        <v>1307749.42224</v>
      </c>
      <c r="BH229" s="503">
        <f>VLOOKUP($A229,$DA:$EN,13,0)</f>
        <v>1.0560528218710268</v>
      </c>
      <c r="BI229" s="469">
        <f>VLOOKUP($A224,$DA:$EN,11,0)</f>
        <v>5962</v>
      </c>
      <c r="BJ229" s="470">
        <f>BJ228/2</f>
        <v>12190.058000000001</v>
      </c>
      <c r="BK229" s="471">
        <f>BF229</f>
        <v>2E-3</v>
      </c>
      <c r="BL229" s="472">
        <f>BK229*BJ229*BI229*12</f>
        <v>1744251.0191040002</v>
      </c>
      <c r="BM229" s="504">
        <f>VLOOKUP($A229,$DA:$EN,7,0)</f>
        <v>1.0277229885376935</v>
      </c>
      <c r="BN229" s="469">
        <f>VLOOKUP($A224,$DA:$EN,5,0)</f>
        <v>3334</v>
      </c>
      <c r="BO229" s="470">
        <f>BO228/2</f>
        <v>12190.058000000001</v>
      </c>
      <c r="BP229" s="471">
        <f>BK229</f>
        <v>2E-3</v>
      </c>
      <c r="BQ229" s="479">
        <f>BP229*BO229*BN229*12</f>
        <v>975399.68092800002</v>
      </c>
      <c r="BR229" s="503">
        <f>VLOOKUP($A229,$DA:$EN,10,0)</f>
        <v>1.0418879052043601</v>
      </c>
      <c r="BS229" s="469">
        <f>VLOOKUP($A224,$DA:$EN,8,0)</f>
        <v>4470</v>
      </c>
      <c r="BT229" s="470">
        <f>BT228/2</f>
        <v>12190.058000000001</v>
      </c>
      <c r="BU229" s="471">
        <f>BP229</f>
        <v>2E-3</v>
      </c>
      <c r="BV229" s="479">
        <f>BU229*BT229*BS229*12</f>
        <v>1307749.42224</v>
      </c>
      <c r="BW229" s="503">
        <f>VLOOKUP($A229,$DA:$EN,13,0)</f>
        <v>1.0560528218710268</v>
      </c>
      <c r="BX229" s="469">
        <f>VLOOKUP($A224,$DA:$EN,11,0)</f>
        <v>5962</v>
      </c>
      <c r="BY229" s="470">
        <f>BY228/2</f>
        <v>12190.058000000001</v>
      </c>
      <c r="BZ229" s="471">
        <f>BU229</f>
        <v>2E-3</v>
      </c>
      <c r="CA229" s="472">
        <f>BZ229*BY229*BX229*12</f>
        <v>1744251.0191040002</v>
      </c>
      <c r="CB229" s="504">
        <f>VLOOKUP($A229,$DA:$EN,7,0)</f>
        <v>1.0277229885376935</v>
      </c>
      <c r="CC229" s="469">
        <f>VLOOKUP($A224,$DA:$EN,5,0)</f>
        <v>3334</v>
      </c>
      <c r="CD229" s="470">
        <f>CD228/2</f>
        <v>12190.058000000001</v>
      </c>
      <c r="CE229" s="471">
        <f>BZ229</f>
        <v>2E-3</v>
      </c>
      <c r="CF229" s="472">
        <f>CE229*CD229*CC229*12</f>
        <v>975399.68092800002</v>
      </c>
      <c r="CG229" s="505">
        <f>VLOOKUP($A229,$DA:$EN,10,0)</f>
        <v>1.0418879052043601</v>
      </c>
      <c r="CH229" s="469">
        <f>VLOOKUP($A224,$DA:$EN,8,0)</f>
        <v>4470</v>
      </c>
      <c r="CI229" s="470">
        <f>CI228/2</f>
        <v>12190.058000000001</v>
      </c>
      <c r="CJ229" s="471">
        <f>CE229</f>
        <v>2E-3</v>
      </c>
      <c r="CK229" s="479">
        <f>CJ229*CI229*CH229*12</f>
        <v>1307749.42224</v>
      </c>
      <c r="CL229" s="503">
        <f>VLOOKUP($A229,$DA:$EN,13,0)</f>
        <v>1.0560528218710268</v>
      </c>
      <c r="CM229" s="469">
        <f>VLOOKUP($A224,$DA:$EN,11,0)</f>
        <v>5962</v>
      </c>
      <c r="CN229" s="470">
        <f>CN228/2</f>
        <v>12190.058000000001</v>
      </c>
      <c r="CO229" s="471">
        <f>CJ229</f>
        <v>2E-3</v>
      </c>
      <c r="CP229" s="472">
        <f>CO229*CN229*CM229*12</f>
        <v>1744251.0191040002</v>
      </c>
    </row>
    <row r="230" spans="1:94" ht="18.75" x14ac:dyDescent="0.25">
      <c r="A230" s="164">
        <f>A220+1</f>
        <v>2045</v>
      </c>
      <c r="B230" s="165"/>
      <c r="C230" s="166"/>
      <c r="D230" s="166" t="str">
        <f t="shared" si="58"/>
        <v>KOPĒJIE IEŅĒMUMI</v>
      </c>
      <c r="E230" s="473"/>
      <c r="F230" s="166"/>
      <c r="G230" s="474"/>
      <c r="H230" s="475"/>
      <c r="I230" s="490">
        <f>IF($D$5=$EL$8,VLOOKUP($A230,$DA:$EL,38,0),IF($D$5=$EM$8,VLOOKUP($A230,$DA:$EM,39,0),VLOOKUP($A230,$DA:$EN,40,0)))</f>
        <v>937752930.23325658</v>
      </c>
      <c r="J230" s="473"/>
      <c r="K230" s="166"/>
      <c r="L230" s="474"/>
      <c r="M230" s="475"/>
      <c r="N230" s="490">
        <f>IF($D$5=$EL$8,VLOOKUP($A230,$DA:$EL,38,0),IF($D$5=$EM$8,VLOOKUP($A230,$DA:$EM,39,0),VLOOKUP($A230,$DA:$EN,40,0)))</f>
        <v>937752930.23325658</v>
      </c>
      <c r="O230" s="473"/>
      <c r="P230" s="166"/>
      <c r="Q230" s="474"/>
      <c r="R230" s="475"/>
      <c r="S230" s="490">
        <f>IF($D$5=$EL$8,VLOOKUP($A230,$DA:$EL,38,0),IF($D$5=$EM$8,VLOOKUP($A230,$DA:$EM,39,0),VLOOKUP($A230,$DA:$EN,40,0)))</f>
        <v>937752930.23325658</v>
      </c>
      <c r="T230" s="473"/>
      <c r="U230" s="166"/>
      <c r="V230" s="474"/>
      <c r="W230" s="475"/>
      <c r="X230" s="490">
        <f>IF($D$5=$EL$8,VLOOKUP($A230,$DA:$EL,38,0),IF($D$5=$EM$8,VLOOKUP($A230,$DA:$EM,39,0),VLOOKUP($A230,$DA:$EN,40,0)))</f>
        <v>937752930.23325658</v>
      </c>
      <c r="Y230" s="473"/>
      <c r="Z230" s="166"/>
      <c r="AA230" s="474"/>
      <c r="AB230" s="475"/>
      <c r="AC230" s="490">
        <f>IF($D$5=$EL$8,VLOOKUP($A230,$DA:$EL,38,0),IF($D$5=$EM$8,VLOOKUP($A230,$DA:$EM,39,0),VLOOKUP($A230,$DA:$EN,40,0)))</f>
        <v>937752930.23325658</v>
      </c>
      <c r="AD230" s="473"/>
      <c r="AE230" s="166"/>
      <c r="AF230" s="474"/>
      <c r="AG230" s="475"/>
      <c r="AH230" s="490">
        <f>IF($D$5=$EL$8,VLOOKUP($A230,$DA:$EL,38,0),IF($D$5=$EM$8,VLOOKUP($A230,$DA:$EM,39,0),VLOOKUP($A230,$DA:$EN,40,0)))</f>
        <v>937752930.23325658</v>
      </c>
      <c r="AI230" s="473"/>
      <c r="AJ230" s="166"/>
      <c r="AK230" s="474"/>
      <c r="AL230" s="475"/>
      <c r="AM230" s="490">
        <f>IF($D$5=$EL$8,VLOOKUP($A230,$DA:$EL,38,0),IF($D$5=$EM$8,VLOOKUP($A230,$DA:$EM,39,0),VLOOKUP($A230,$DA:$EN,40,0)))</f>
        <v>937752930.23325658</v>
      </c>
      <c r="AN230" s="508"/>
      <c r="AO230" s="168"/>
      <c r="AP230" s="169"/>
      <c r="AQ230" s="170"/>
      <c r="AR230" s="490">
        <f>IF($D$5=$EL$8,VLOOKUP($A230,$DA:$EL,38,0),IF($D$5=$EM$8,VLOOKUP($A230,$DA:$EM,39,0),VLOOKUP($A230,$DA:$EN,40,0)))</f>
        <v>937752930.23325658</v>
      </c>
      <c r="AS230" s="473"/>
      <c r="AT230" s="166"/>
      <c r="AU230" s="474"/>
      <c r="AV230" s="475"/>
      <c r="AW230" s="490">
        <f>IF($D$5=$EL$8,VLOOKUP($A230,$DA:$EL,38,0),IF($D$5=$EM$8,VLOOKUP($A230,$DA:$EM,39,0),VLOOKUP($A230,$DA:$EN,40,0)))</f>
        <v>937752930.23325658</v>
      </c>
      <c r="AX230" s="167"/>
      <c r="AY230" s="168"/>
      <c r="AZ230" s="169"/>
      <c r="BA230" s="170"/>
      <c r="BB230" s="490">
        <f>IF($D$5=$EL$8,VLOOKUP($A230,$DA:$EL,38,0),IF($D$5=$EM$8,VLOOKUP($A230,$DA:$EM,39,0),VLOOKUP($A230,$DA:$EN,40,0)))</f>
        <v>937752930.23325658</v>
      </c>
      <c r="BC230" s="169"/>
      <c r="BD230" s="168"/>
      <c r="BE230" s="169"/>
      <c r="BF230" s="170"/>
      <c r="BG230" s="490">
        <f>IF($D$5=$EL$8,VLOOKUP($A230,$DA:$EL,38,0),IF($D$5=$EM$8,VLOOKUP($A230,$DA:$EM,39,0),VLOOKUP($A230,$DA:$EN,40,0)))</f>
        <v>937752930.23325658</v>
      </c>
      <c r="BH230" s="473"/>
      <c r="BI230" s="166"/>
      <c r="BJ230" s="474"/>
      <c r="BK230" s="475"/>
      <c r="BL230" s="490">
        <f>IF($D$5=$EL$8,VLOOKUP($A230,$DA:$EL,38,0),IF($D$5=$EM$8,VLOOKUP($A230,$DA:$EM,39,0),VLOOKUP($A230,$DA:$EN,40,0)))</f>
        <v>937752930.23325658</v>
      </c>
      <c r="BM230" s="473"/>
      <c r="BN230" s="166"/>
      <c r="BO230" s="474"/>
      <c r="BP230" s="475"/>
      <c r="BQ230" s="490">
        <f>IF($D$5=$EL$8,VLOOKUP($A230,$DA:$EL,38,0),IF($D$5=$EM$8,VLOOKUP($A230,$DA:$EM,39,0),VLOOKUP($A230,$DA:$EN,40,0)))</f>
        <v>937752930.23325658</v>
      </c>
      <c r="BR230" s="473"/>
      <c r="BS230" s="166"/>
      <c r="BT230" s="474"/>
      <c r="BU230" s="475"/>
      <c r="BV230" s="490">
        <f>IF($D$5=$EL$8,VLOOKUP($A230,$DA:$EL,38,0),IF($D$5=$EM$8,VLOOKUP($A230,$DA:$EM,39,0),VLOOKUP($A230,$DA:$EN,40,0)))</f>
        <v>937752930.23325658</v>
      </c>
      <c r="BW230" s="473"/>
      <c r="BX230" s="166"/>
      <c r="BY230" s="474"/>
      <c r="BZ230" s="475"/>
      <c r="CA230" s="490">
        <f>IF($D$5=$EL$8,VLOOKUP($A230,$DA:$EL,38,0),IF($D$5=$EM$8,VLOOKUP($A230,$DA:$EM,39,0),VLOOKUP($A230,$DA:$EN,40,0)))</f>
        <v>937752930.23325658</v>
      </c>
      <c r="CB230" s="473"/>
      <c r="CC230" s="166"/>
      <c r="CD230" s="474"/>
      <c r="CE230" s="475"/>
      <c r="CF230" s="484">
        <f>IF($D$5=$EL$8,VLOOKUP($A230,$DA:$EL,38,0),IF($D$5=$EM$8,VLOOKUP($A230,$DA:$EM,39,0),VLOOKUP($A230,$DA:$EN,40,0)))+CF237</f>
        <v>943201372.68427169</v>
      </c>
      <c r="CG230" s="473"/>
      <c r="CH230" s="166"/>
      <c r="CI230" s="474"/>
      <c r="CJ230" s="475"/>
      <c r="CK230" s="484">
        <f>IF($D$5=$EL$8,VLOOKUP($A230,$DA:$EL,38,0),IF($D$5=$EM$8,VLOOKUP($A230,$DA:$EM,39,0),VLOOKUP($A230,$DA:$EN,40,0)))+CK237</f>
        <v>943201372.68427169</v>
      </c>
      <c r="CL230" s="473"/>
      <c r="CM230" s="166"/>
      <c r="CN230" s="474"/>
      <c r="CO230" s="475"/>
      <c r="CP230" s="484">
        <f>IF($D$5=$EL$8,VLOOKUP($A230,$DA:$EL,38,0),IF($D$5=$EM$8,VLOOKUP($A230,$DA:$EM,39,0),VLOOKUP($A230,$DA:$EN,40,0)))+CP237</f>
        <v>943201372.68427169</v>
      </c>
    </row>
    <row r="231" spans="1:94" outlineLevel="1" x14ac:dyDescent="0.25">
      <c r="A231" s="174">
        <f>A230</f>
        <v>2045</v>
      </c>
      <c r="B231" s="175" t="str">
        <f t="shared" ref="B231:C239" si="60">B221</f>
        <v>Finansējums valsts sociāli neaizsargātām iedzīvotāju kategorijām</v>
      </c>
      <c r="C231" s="175" t="str">
        <f t="shared" si="60"/>
        <v>no VID administrētās Valsts pamatbudžeta daļas</v>
      </c>
      <c r="D231" s="176" t="str">
        <f t="shared" si="58"/>
        <v>Valsts pamatbudžets</v>
      </c>
      <c r="E231" s="461">
        <f>VLOOKUP($A231,$DA:$EN,14,0)</f>
        <v>1.0143374519807686</v>
      </c>
      <c r="F231" s="177">
        <f>F221*E231</f>
        <v>10195682317.685143</v>
      </c>
      <c r="G231" s="178">
        <v>1</v>
      </c>
      <c r="H231" s="488">
        <f>I231/F231</f>
        <v>5.3330786196141435E-2</v>
      </c>
      <c r="I231" s="491">
        <f>I230-I232-I233-I234-I235-I236-I237</f>
        <v>543743753.80824614</v>
      </c>
      <c r="J231" s="461">
        <f>VLOOKUP($A231,$DA:$EN,15,0)</f>
        <v>1.0217032086474354</v>
      </c>
      <c r="K231" s="177">
        <f>K221*J231</f>
        <v>11991354936.801962</v>
      </c>
      <c r="L231" s="178">
        <v>1</v>
      </c>
      <c r="M231" s="488">
        <f>N231/K231</f>
        <v>4.0611940667095239E-2</v>
      </c>
      <c r="N231" s="491">
        <f>N230-N232-N233-N234-N235-N236-N237</f>
        <v>486992195.21148086</v>
      </c>
      <c r="O231" s="461">
        <f>VLOOKUP($A231,$DA:$EN,16,0)</f>
        <v>1.0290689653141019</v>
      </c>
      <c r="P231" s="177">
        <f>P221*O231</f>
        <v>14085547686.792982</v>
      </c>
      <c r="Q231" s="178">
        <v>1</v>
      </c>
      <c r="R231" s="488">
        <f>S231/P231</f>
        <v>2.917253230020404E-2</v>
      </c>
      <c r="S231" s="491">
        <f>S230-S232-S233-S234-S235-S236-S237</f>
        <v>410911094.85903257</v>
      </c>
      <c r="T231" s="461">
        <f>VLOOKUP($A231,$DA:$EN,14,0)</f>
        <v>1.0143374519807686</v>
      </c>
      <c r="U231" s="177">
        <f>U221*T231</f>
        <v>10195682317.685143</v>
      </c>
      <c r="V231" s="178">
        <v>1</v>
      </c>
      <c r="W231" s="480">
        <f>X231/U231</f>
        <v>2.9129064416237815E-2</v>
      </c>
      <c r="X231" s="485">
        <f>X221/X220*X230</f>
        <v>296990686.99934739</v>
      </c>
      <c r="Y231" s="461">
        <f>VLOOKUP($A231,$DA:$EN,15,0)</f>
        <v>1.0217032086474354</v>
      </c>
      <c r="Z231" s="177">
        <f>Z221*Y231</f>
        <v>11991354936.801962</v>
      </c>
      <c r="AA231" s="178">
        <v>1</v>
      </c>
      <c r="AB231" s="480">
        <f>AC231/Z231</f>
        <v>2.4767066654650571E-2</v>
      </c>
      <c r="AC231" s="485">
        <f>AC221/AC220*AC230</f>
        <v>296990686.99934739</v>
      </c>
      <c r="AD231" s="461">
        <f>VLOOKUP($A231,$DA:$EN,16,0)</f>
        <v>1.0290689653141019</v>
      </c>
      <c r="AE231" s="177">
        <f>AE221*AD231</f>
        <v>14085547686.792982</v>
      </c>
      <c r="AF231" s="178">
        <v>1</v>
      </c>
      <c r="AG231" s="480">
        <f>AH231/AE231</f>
        <v>2.1084780911843029E-2</v>
      </c>
      <c r="AH231" s="485">
        <f>AH221/AH220*AH230</f>
        <v>296990686.99934739</v>
      </c>
      <c r="AI231" s="461">
        <f>VLOOKUP($A231,$DA:$EN,14,0)</f>
        <v>1.0143374519807686</v>
      </c>
      <c r="AJ231" s="177">
        <f>AJ221*AI231</f>
        <v>10195682317.685143</v>
      </c>
      <c r="AK231" s="178">
        <v>1</v>
      </c>
      <c r="AL231" s="480">
        <f>AM231/AJ231</f>
        <v>0</v>
      </c>
      <c r="AM231" s="485">
        <f>AM221*AI231</f>
        <v>0</v>
      </c>
      <c r="AN231" s="506">
        <f>VLOOKUP($A231,$DA:$EN,15,0)</f>
        <v>1.0217032086474354</v>
      </c>
      <c r="AO231" s="177">
        <f>AO221*AN231</f>
        <v>11991354936.801962</v>
      </c>
      <c r="AP231" s="178">
        <v>1</v>
      </c>
      <c r="AQ231" s="480">
        <f>AR231/AO231</f>
        <v>0</v>
      </c>
      <c r="AR231" s="485">
        <f>AR221*AN231</f>
        <v>0</v>
      </c>
      <c r="AS231" s="461">
        <f>VLOOKUP($A231,$DA:$EN,16,0)</f>
        <v>1.0290689653141019</v>
      </c>
      <c r="AT231" s="177">
        <f>AT221*AS231</f>
        <v>14085547686.792982</v>
      </c>
      <c r="AU231" s="178">
        <v>1</v>
      </c>
      <c r="AV231" s="480">
        <f>AW231/AT231</f>
        <v>0</v>
      </c>
      <c r="AW231" s="485">
        <f>AW221*AS231</f>
        <v>0</v>
      </c>
      <c r="AX231" s="461">
        <f>VLOOKUP($A231,$DA:$EN,14,0)</f>
        <v>1.0143374519807686</v>
      </c>
      <c r="AY231" s="177">
        <f>AY221*AX231</f>
        <v>10195682317.685143</v>
      </c>
      <c r="AZ231" s="178">
        <v>1</v>
      </c>
      <c r="BA231" s="488">
        <f>BB231/AY231</f>
        <v>4.9600675565801444E-2</v>
      </c>
      <c r="BB231" s="491">
        <f>BB230-BB232-BB233-BB234-BB235-BB236-BB237</f>
        <v>505712730.81147927</v>
      </c>
      <c r="BC231" s="493">
        <f>VLOOKUP($A231,$DA:$EN,15,0)</f>
        <v>1.0217032086474354</v>
      </c>
      <c r="BD231" s="177">
        <f>BD221*BC231</f>
        <v>11991354936.801962</v>
      </c>
      <c r="BE231" s="178">
        <v>1</v>
      </c>
      <c r="BF231" s="488">
        <f>BG231/BD231</f>
        <v>3.6244947547419672E-2</v>
      </c>
      <c r="BG231" s="491">
        <f>BG230-BG232-BG233-BG234-BG235-BG236-BG237</f>
        <v>434626030.70687902</v>
      </c>
      <c r="BH231" s="461">
        <f>VLOOKUP($A231,$DA:$EN,16,0)</f>
        <v>1.0290689653141019</v>
      </c>
      <c r="BI231" s="177">
        <f>BI221*BH231</f>
        <v>14085547686.792982</v>
      </c>
      <c r="BJ231" s="178">
        <v>1</v>
      </c>
      <c r="BK231" s="488">
        <f>BL231/BI231</f>
        <v>2.407715083689306E-2</v>
      </c>
      <c r="BL231" s="491">
        <f>BL230-BL232-BL233-BL234-BL235-BL236-BL237</f>
        <v>339139856.27516478</v>
      </c>
      <c r="BM231" s="461">
        <f>VLOOKUP($A231,$DA:$EN,14,0)</f>
        <v>1.0143374519807686</v>
      </c>
      <c r="BN231" s="177">
        <f>BN221*BM231</f>
        <v>10195682317.685143</v>
      </c>
      <c r="BO231" s="178">
        <v>1</v>
      </c>
      <c r="BP231" s="488">
        <f>BQ231/BN231</f>
        <v>2.5552616907629319E-2</v>
      </c>
      <c r="BQ231" s="491">
        <f>(BQ230-BQ234-BQ235-BQ236-BQ237)/3</f>
        <v>260526364.37569866</v>
      </c>
      <c r="BR231" s="461">
        <f>VLOOKUP($A231,$DA:$EN,15,0)</f>
        <v>1.0217032086474354</v>
      </c>
      <c r="BS231" s="177">
        <f>BS221*BR231</f>
        <v>11991354936.801962</v>
      </c>
      <c r="BT231" s="178">
        <v>1</v>
      </c>
      <c r="BU231" s="488">
        <f>BV231/BS231</f>
        <v>2.0148613684619437E-2</v>
      </c>
      <c r="BV231" s="491">
        <f>(BV230-BV234-BV235-BV236-BV237)/3</f>
        <v>241609178.17677686</v>
      </c>
      <c r="BW231" s="461">
        <f>VLOOKUP($A231,$DA:$EN,16,0)</f>
        <v>1.0290689653141019</v>
      </c>
      <c r="BX231" s="177">
        <f>BX221*BW231</f>
        <v>14085547686.792982</v>
      </c>
      <c r="BY231" s="178">
        <v>1</v>
      </c>
      <c r="BZ231" s="488">
        <f>CA231/BX231</f>
        <v>1.5352531275400001E-2</v>
      </c>
      <c r="CA231" s="491">
        <f>(CA230-CA234-CA235-CA236-CA237)/3</f>
        <v>216248811.39262739</v>
      </c>
      <c r="CB231" s="461">
        <f>VLOOKUP($A231,$DA:$EN,14,0)</f>
        <v>1.0143374519807686</v>
      </c>
      <c r="CC231" s="177">
        <f>CC221*CB231</f>
        <v>10195682317.685143</v>
      </c>
      <c r="CD231" s="178">
        <v>1</v>
      </c>
      <c r="CE231" s="480">
        <f>CF231/CC231</f>
        <v>9.9815807105414333E-3</v>
      </c>
      <c r="CF231" s="485">
        <f>CF221*CB231</f>
        <v>101769025.95301439</v>
      </c>
      <c r="CG231" s="461">
        <f>VLOOKUP($A231,$DA:$EN,15,0)</f>
        <v>1.0217032086474354</v>
      </c>
      <c r="CH231" s="177">
        <f>CH221*CG231</f>
        <v>11991354936.801962</v>
      </c>
      <c r="CI231" s="178">
        <v>1</v>
      </c>
      <c r="CJ231" s="480">
        <f>CK231/CH231</f>
        <v>9.9815807105414281E-3</v>
      </c>
      <c r="CK231" s="485">
        <f>CK221*CG231</f>
        <v>119692677.13043819</v>
      </c>
      <c r="CL231" s="461">
        <f>VLOOKUP($A231,$DA:$EN,16,0)</f>
        <v>1.0290689653141019</v>
      </c>
      <c r="CM231" s="177">
        <f>CM221*CL231</f>
        <v>14085547686.792982</v>
      </c>
      <c r="CN231" s="178">
        <v>1</v>
      </c>
      <c r="CO231" s="480">
        <f>CP231/CM231</f>
        <v>9.9815807105414229E-3</v>
      </c>
      <c r="CP231" s="485">
        <f>CP221*CL231</f>
        <v>140596031.08790419</v>
      </c>
    </row>
    <row r="232" spans="1:94" ht="31.5" outlineLevel="1" x14ac:dyDescent="0.25">
      <c r="A232" s="174">
        <f>A231</f>
        <v>2045</v>
      </c>
      <c r="B232" s="175" t="str">
        <f t="shared" si="60"/>
        <v>Iedzīvotāju solidaritātes maksājums ISA sistēmas nodrošināšanai un pašvaldību trūcīgo personu finansējuma kompensēšanai</v>
      </c>
      <c r="C232" s="175" t="str">
        <f t="shared" si="60"/>
        <v>no VID administrētās Pašvaldības budžeta daļa</v>
      </c>
      <c r="D232" s="176" t="str">
        <f t="shared" si="58"/>
        <v>Pašvaldību budžets</v>
      </c>
      <c r="E232" s="461">
        <f>VLOOKUP($A232,$DA:$EN,17,0)</f>
        <v>1.0143374519807686</v>
      </c>
      <c r="F232" s="177">
        <f>F222*E232</f>
        <v>3607473891.7730589</v>
      </c>
      <c r="G232" s="178">
        <v>1</v>
      </c>
      <c r="H232" s="481">
        <f>I232/F232</f>
        <v>6.5928499125451637E-2</v>
      </c>
      <c r="I232" s="485">
        <f>I222/I220*I230</f>
        <v>237835339.31884971</v>
      </c>
      <c r="J232" s="461">
        <f>VLOOKUP($A232,$DA:$EN,18,0)</f>
        <v>1.0217032086474354</v>
      </c>
      <c r="K232" s="177">
        <f>K222*J232</f>
        <v>4242825395.4580421</v>
      </c>
      <c r="L232" s="178">
        <v>1</v>
      </c>
      <c r="M232" s="481">
        <f>N232/K232</f>
        <v>5.6055886620612103E-2</v>
      </c>
      <c r="N232" s="485">
        <f>N222/N220*N230</f>
        <v>237835339.31884971</v>
      </c>
      <c r="O232" s="461">
        <f>VLOOKUP($A232,$DA:$EN,19,0)</f>
        <v>1.0290689653141019</v>
      </c>
      <c r="P232" s="177">
        <f>P222*O232</f>
        <v>4983800391.9846392</v>
      </c>
      <c r="Q232" s="178">
        <v>1</v>
      </c>
      <c r="R232" s="481">
        <f>S232/P232</f>
        <v>4.7721682373426555E-2</v>
      </c>
      <c r="S232" s="485">
        <f>S222/S220*S230</f>
        <v>237835339.31884971</v>
      </c>
      <c r="T232" s="461">
        <f>VLOOKUP($A232,$DA:$EN,17,0)</f>
        <v>1.0143374519807686</v>
      </c>
      <c r="U232" s="177">
        <f>U222*T232</f>
        <v>3607473891.7730589</v>
      </c>
      <c r="V232" s="178">
        <v>1</v>
      </c>
      <c r="W232" s="481">
        <f>X232/U232</f>
        <v>6.5928499125451637E-2</v>
      </c>
      <c r="X232" s="485">
        <f>X222/X220*X230</f>
        <v>237835339.31884971</v>
      </c>
      <c r="Y232" s="461">
        <f>VLOOKUP($A232,$DA:$EN,18,0)</f>
        <v>1.0217032086474354</v>
      </c>
      <c r="Z232" s="177">
        <f>Z222*Y232</f>
        <v>4242825395.4580421</v>
      </c>
      <c r="AA232" s="178">
        <v>1</v>
      </c>
      <c r="AB232" s="481">
        <f>AC232/Z232</f>
        <v>5.6055886620612103E-2</v>
      </c>
      <c r="AC232" s="485">
        <f>AC222/AC220*AC230</f>
        <v>237835339.31884971</v>
      </c>
      <c r="AD232" s="461">
        <f>VLOOKUP($A232,$DA:$EN,19,0)</f>
        <v>1.0290689653141019</v>
      </c>
      <c r="AE232" s="177">
        <f>AE222*AD232</f>
        <v>4983800391.9846392</v>
      </c>
      <c r="AF232" s="178">
        <v>1</v>
      </c>
      <c r="AG232" s="481">
        <f>AH232/AE232</f>
        <v>4.7721682373426555E-2</v>
      </c>
      <c r="AH232" s="485">
        <f>AH222/AH220*AH230</f>
        <v>237835339.31884971</v>
      </c>
      <c r="AI232" s="461">
        <f>VLOOKUP($A232,$DA:$EN,17,0)</f>
        <v>1.0143374519807686</v>
      </c>
      <c r="AJ232" s="177">
        <f>AJ222*AI232</f>
        <v>3607473891.7730589</v>
      </c>
      <c r="AK232" s="178">
        <v>1</v>
      </c>
      <c r="AL232" s="481">
        <v>0</v>
      </c>
      <c r="AM232" s="485">
        <f>AI232*AJ232*AK232*AL232</f>
        <v>0</v>
      </c>
      <c r="AN232" s="506">
        <f>VLOOKUP($A232,$DA:$EN,18,0)</f>
        <v>1.0217032086474354</v>
      </c>
      <c r="AO232" s="177">
        <f>AO222*AN232</f>
        <v>4242825395.4580421</v>
      </c>
      <c r="AP232" s="178">
        <v>1</v>
      </c>
      <c r="AQ232" s="481">
        <v>0</v>
      </c>
      <c r="AR232" s="485">
        <f>AN232*AO232*AP232*AQ232</f>
        <v>0</v>
      </c>
      <c r="AS232" s="461">
        <f>VLOOKUP($A232,$DA:$EN,19,0)</f>
        <v>1.0290689653141019</v>
      </c>
      <c r="AT232" s="177">
        <f>AT222*AS232</f>
        <v>4983800391.9846392</v>
      </c>
      <c r="AU232" s="178">
        <v>1</v>
      </c>
      <c r="AV232" s="481">
        <v>0</v>
      </c>
      <c r="AW232" s="485">
        <f>AS232*AT232*AU232*AV232</f>
        <v>0</v>
      </c>
      <c r="AX232" s="461">
        <f>VLOOKUP($A232,$DA:$EN,17,0)</f>
        <v>1.0143374519807686</v>
      </c>
      <c r="AY232" s="177">
        <f>AY222*AX232</f>
        <v>3607473891.7730589</v>
      </c>
      <c r="AZ232" s="178">
        <v>1</v>
      </c>
      <c r="BA232" s="481">
        <f>BB232/AY232</f>
        <v>6.5928499125451637E-2</v>
      </c>
      <c r="BB232" s="485">
        <f>BB222/BB220*BB230</f>
        <v>237835339.31884971</v>
      </c>
      <c r="BC232" s="493">
        <f>VLOOKUP($A232,$DA:$EN,18,0)</f>
        <v>1.0217032086474354</v>
      </c>
      <c r="BD232" s="177">
        <f>BD222*BC232</f>
        <v>4242825395.4580421</v>
      </c>
      <c r="BE232" s="178">
        <v>1</v>
      </c>
      <c r="BF232" s="481">
        <f>BG232/BD232</f>
        <v>5.6055886620612103E-2</v>
      </c>
      <c r="BG232" s="485">
        <f>BG222/BG220*BG230</f>
        <v>237835339.31884971</v>
      </c>
      <c r="BH232" s="461">
        <f>VLOOKUP($A232,$DA:$EN,19,0)</f>
        <v>1.0290689653141019</v>
      </c>
      <c r="BI232" s="177">
        <f>BI222*BH232</f>
        <v>4983800391.9846392</v>
      </c>
      <c r="BJ232" s="178">
        <v>1</v>
      </c>
      <c r="BK232" s="481">
        <f>BL232/BI232</f>
        <v>4.7721682373426555E-2</v>
      </c>
      <c r="BL232" s="485">
        <f>BL222/BL220*BL230</f>
        <v>237835339.31884971</v>
      </c>
      <c r="BM232" s="461">
        <f>VLOOKUP($A232,$DA:$EN,17,0)</f>
        <v>1.0143374519807686</v>
      </c>
      <c r="BN232" s="177">
        <f>BN222*BM232</f>
        <v>3607473891.7730589</v>
      </c>
      <c r="BO232" s="178">
        <v>1</v>
      </c>
      <c r="BP232" s="488">
        <f>BQ232/BN232</f>
        <v>7.2218503083233951E-2</v>
      </c>
      <c r="BQ232" s="491">
        <f>(BQ230-BQ234-BQ235-BQ236-BQ237)/3</f>
        <v>260526364.37569866</v>
      </c>
      <c r="BR232" s="461">
        <f>VLOOKUP($A232,$DA:$EN,18,0)</f>
        <v>1.0217032086474354</v>
      </c>
      <c r="BS232" s="177">
        <f>BS222*BR232</f>
        <v>4242825395.4580421</v>
      </c>
      <c r="BT232" s="178">
        <v>1</v>
      </c>
      <c r="BU232" s="488">
        <f>BV232/BS232</f>
        <v>5.694535024595173E-2</v>
      </c>
      <c r="BV232" s="491">
        <f>(BV230-BV234-BV235-BV236-BV237)/3</f>
        <v>241609178.17677686</v>
      </c>
      <c r="BW232" s="461">
        <f>VLOOKUP($A232,$DA:$EN,19,0)</f>
        <v>1.0290689653141019</v>
      </c>
      <c r="BX232" s="177">
        <f>BX222*BW232</f>
        <v>4983800391.9846392</v>
      </c>
      <c r="BY232" s="178">
        <v>1</v>
      </c>
      <c r="BZ232" s="488">
        <f>CA232/BX232</f>
        <v>4.3390343590087727E-2</v>
      </c>
      <c r="CA232" s="491">
        <f>(CA230-CA234-CA235-CA236-CA237)/3</f>
        <v>216248811.39262739</v>
      </c>
      <c r="CB232" s="461">
        <f>VLOOKUP($A232,$DA:$EN,17,0)</f>
        <v>1.0143374519807686</v>
      </c>
      <c r="CC232" s="177">
        <f>CC222*CB232</f>
        <v>3607473891.7730589</v>
      </c>
      <c r="CD232" s="178">
        <v>1</v>
      </c>
      <c r="CE232" s="481">
        <f>CF232/CC232</f>
        <v>2.4003102329355645E-2</v>
      </c>
      <c r="CF232" s="485">
        <f>CF222*CB232</f>
        <v>86590564.974707589</v>
      </c>
      <c r="CG232" s="461">
        <f>VLOOKUP($A232,$DA:$EN,18,0)</f>
        <v>1.0217032086474354</v>
      </c>
      <c r="CH232" s="177">
        <f>CH222*CG232</f>
        <v>4242825395.4580421</v>
      </c>
      <c r="CI232" s="178">
        <v>1</v>
      </c>
      <c r="CJ232" s="481">
        <f>CK232/CH232</f>
        <v>2.4003102329355666E-2</v>
      </c>
      <c r="CK232" s="485">
        <f>CK222*CG232</f>
        <v>101840972.1327683</v>
      </c>
      <c r="CL232" s="461">
        <f>VLOOKUP($A232,$DA:$EN,19,0)</f>
        <v>1.0290689653141019</v>
      </c>
      <c r="CM232" s="177">
        <f>CM222*CL232</f>
        <v>4983800391.9846392</v>
      </c>
      <c r="CN232" s="178">
        <v>1</v>
      </c>
      <c r="CO232" s="481">
        <f>CP232/CM232</f>
        <v>2.4003102329355645E-2</v>
      </c>
      <c r="CP232" s="485">
        <f>CP222*CL232</f>
        <v>119626670.79789007</v>
      </c>
    </row>
    <row r="233" spans="1:94" ht="31.5" outlineLevel="1" x14ac:dyDescent="0.25">
      <c r="A233" s="174">
        <f>A232</f>
        <v>2045</v>
      </c>
      <c r="B233" s="175">
        <f t="shared" si="60"/>
        <v>0</v>
      </c>
      <c r="C233" s="175">
        <f t="shared" si="60"/>
        <v>0</v>
      </c>
      <c r="D233" s="176" t="str">
        <f t="shared" si="58"/>
        <v>Valsts sociālās apdrošināšanas speciālais  budžets</v>
      </c>
      <c r="E233" s="461">
        <f>VLOOKUP($A233,$DA:$EN,20,0)</f>
        <v>1.0143497351734418</v>
      </c>
      <c r="F233" s="177">
        <f>F223*E233</f>
        <v>7498601651.4834633</v>
      </c>
      <c r="G233" s="178">
        <v>1</v>
      </c>
      <c r="H233" s="481">
        <v>0</v>
      </c>
      <c r="I233" s="485">
        <f>E233*F233*G233*H233</f>
        <v>0</v>
      </c>
      <c r="J233" s="461">
        <f>VLOOKUP($A233,$DA:$EN,21,0)</f>
        <v>1.0283323847079053</v>
      </c>
      <c r="K233" s="177">
        <f>K223*J233</f>
        <v>10184676721.90958</v>
      </c>
      <c r="L233" s="178">
        <v>1</v>
      </c>
      <c r="M233" s="481">
        <v>0</v>
      </c>
      <c r="N233" s="485">
        <f>J233*K233*L233*M233</f>
        <v>0</v>
      </c>
      <c r="O233" s="461">
        <f>VLOOKUP($A233,$DA:$EN,22,0)</f>
        <v>1.0423150342423688</v>
      </c>
      <c r="P233" s="177">
        <f>P223*O233</f>
        <v>13771505970.080612</v>
      </c>
      <c r="Q233" s="178">
        <v>1</v>
      </c>
      <c r="R233" s="481">
        <v>0</v>
      </c>
      <c r="S233" s="485">
        <f>O233*P233*Q233*R233</f>
        <v>0</v>
      </c>
      <c r="T233" s="461">
        <f>VLOOKUP($A233,$DA:$EN,20,0)</f>
        <v>1.0143497351734418</v>
      </c>
      <c r="U233" s="177">
        <f>U223*T233</f>
        <v>7498601651.4834633</v>
      </c>
      <c r="V233" s="178">
        <v>1</v>
      </c>
      <c r="W233" s="481">
        <v>0</v>
      </c>
      <c r="X233" s="485">
        <f>T233*U233*V233*W233</f>
        <v>0</v>
      </c>
      <c r="Y233" s="461">
        <f>VLOOKUP($A233,$DA:$EN,21,0)</f>
        <v>1.0283323847079053</v>
      </c>
      <c r="Z233" s="177">
        <f>Z223*Y233</f>
        <v>10184676721.90958</v>
      </c>
      <c r="AA233" s="178">
        <v>1</v>
      </c>
      <c r="AB233" s="481">
        <v>0</v>
      </c>
      <c r="AC233" s="485">
        <f>Y233*Z233*AA233*AB233</f>
        <v>0</v>
      </c>
      <c r="AD233" s="461">
        <f>VLOOKUP($A233,$DA:$EN,22,0)</f>
        <v>1.0423150342423688</v>
      </c>
      <c r="AE233" s="177">
        <f>AE223*AD233</f>
        <v>13771505970.080612</v>
      </c>
      <c r="AF233" s="178">
        <v>1</v>
      </c>
      <c r="AG233" s="481">
        <v>0</v>
      </c>
      <c r="AH233" s="485">
        <f>AD233*AE233*AF233*AG233</f>
        <v>0</v>
      </c>
      <c r="AI233" s="461">
        <f>VLOOKUP($A233,$DA:$EN,20,0)</f>
        <v>1.0143497351734418</v>
      </c>
      <c r="AJ233" s="177">
        <f>AJ223*AI233</f>
        <v>7498601651.4834633</v>
      </c>
      <c r="AK233" s="178">
        <v>1</v>
      </c>
      <c r="AL233" s="481">
        <v>0</v>
      </c>
      <c r="AM233" s="485">
        <f>AI233*AJ233*AK233*AL233</f>
        <v>0</v>
      </c>
      <c r="AN233" s="506">
        <f>VLOOKUP($A233,$DA:$EN,21,0)</f>
        <v>1.0283323847079053</v>
      </c>
      <c r="AO233" s="177">
        <f>AO223*AN233</f>
        <v>10184676721.90958</v>
      </c>
      <c r="AP233" s="178">
        <v>1</v>
      </c>
      <c r="AQ233" s="481">
        <v>0</v>
      </c>
      <c r="AR233" s="485">
        <f>AN233*AO233*AP233*AQ233</f>
        <v>0</v>
      </c>
      <c r="AS233" s="461">
        <f>VLOOKUP($A233,$DA:$EN,22,0)</f>
        <v>1.0423150342423688</v>
      </c>
      <c r="AT233" s="177">
        <f>AT223*AS233</f>
        <v>13771505970.080612</v>
      </c>
      <c r="AU233" s="178">
        <v>1</v>
      </c>
      <c r="AV233" s="481">
        <v>0</v>
      </c>
      <c r="AW233" s="485">
        <f>AS233*AT233*AU233*AV233</f>
        <v>0</v>
      </c>
      <c r="AX233" s="461">
        <f>VLOOKUP($A233,$DA:$EN,20,0)</f>
        <v>1.0143497351734418</v>
      </c>
      <c r="AY233" s="177">
        <f>AY223*AX233</f>
        <v>7498601651.4834633</v>
      </c>
      <c r="AZ233" s="178">
        <v>1</v>
      </c>
      <c r="BA233" s="488">
        <v>5.0000000000000001E-3</v>
      </c>
      <c r="BB233" s="491">
        <f>AX233*AY233*AZ233*BA233</f>
        <v>38031022.996766925</v>
      </c>
      <c r="BC233" s="493">
        <f>VLOOKUP($A233,$DA:$EN,21,0)</f>
        <v>1.0283323847079053</v>
      </c>
      <c r="BD233" s="177">
        <f>BD223*BC233</f>
        <v>10184676721.90958</v>
      </c>
      <c r="BE233" s="178">
        <v>1</v>
      </c>
      <c r="BF233" s="488">
        <v>5.0000000000000001E-3</v>
      </c>
      <c r="BG233" s="491">
        <f>BC233*BD233*BE233*BF233</f>
        <v>52366164.504601851</v>
      </c>
      <c r="BH233" s="461">
        <f>VLOOKUP($A233,$DA:$EN,22,0)</f>
        <v>1.0423150342423688</v>
      </c>
      <c r="BI233" s="177">
        <f>BI223*BH233</f>
        <v>13771505970.080612</v>
      </c>
      <c r="BJ233" s="178">
        <v>1</v>
      </c>
      <c r="BK233" s="488">
        <v>5.0000000000000001E-3</v>
      </c>
      <c r="BL233" s="491">
        <f>BH233*BI233*BJ233*BK233</f>
        <v>71771238.583867803</v>
      </c>
      <c r="BM233" s="461">
        <f>VLOOKUP($A233,$DA:$EN,20,0)</f>
        <v>1.0143497351734418</v>
      </c>
      <c r="BN233" s="177">
        <f>BN223*BM233</f>
        <v>7498601651.4834633</v>
      </c>
      <c r="BO233" s="178">
        <v>1</v>
      </c>
      <c r="BP233" s="488">
        <f>BQ233/BN233</f>
        <v>3.4743326353942013E-2</v>
      </c>
      <c r="BQ233" s="491">
        <f>BQ230-BQ231-BQ232-BQ234-BQ235-BQ236-BQ237</f>
        <v>260526364.37569851</v>
      </c>
      <c r="BR233" s="461">
        <f>VLOOKUP($A233,$DA:$EN,21,0)</f>
        <v>1.0283323847079053</v>
      </c>
      <c r="BS233" s="177">
        <f>BS223*BR233</f>
        <v>10184676721.90958</v>
      </c>
      <c r="BT233" s="178">
        <v>1</v>
      </c>
      <c r="BU233" s="488">
        <f>BV233/BS233</f>
        <v>2.3722812689480847E-2</v>
      </c>
      <c r="BV233" s="491">
        <f>BV230-BV231-BV232-BV234-BV235-BV236-BV237</f>
        <v>241609178.17677677</v>
      </c>
      <c r="BW233" s="461">
        <f>VLOOKUP($A233,$DA:$EN,22,0)</f>
        <v>1.0423150342423688</v>
      </c>
      <c r="BX233" s="177">
        <f>BX223*BW233</f>
        <v>13771505970.080612</v>
      </c>
      <c r="BY233" s="178">
        <v>1</v>
      </c>
      <c r="BZ233" s="488">
        <f>CA233/BX233</f>
        <v>1.5702626267776416E-2</v>
      </c>
      <c r="CA233" s="491">
        <f>CA230-CA231-CA232-CA234-CA235-CA236-CA237</f>
        <v>216248811.39262754</v>
      </c>
      <c r="CB233" s="461">
        <f>VLOOKUP($A233,$DA:$EN,20,0)</f>
        <v>1.0143497351734418</v>
      </c>
      <c r="CC233" s="177">
        <f>CC223*CB233</f>
        <v>7498601651.4834633</v>
      </c>
      <c r="CD233" s="178">
        <v>1</v>
      </c>
      <c r="CE233" s="481">
        <v>0</v>
      </c>
      <c r="CF233" s="485">
        <f>CB233*CC233*CD233*CE233</f>
        <v>0</v>
      </c>
      <c r="CG233" s="461">
        <f>VLOOKUP($A233,$DA:$EN,21,0)</f>
        <v>1.0283323847079053</v>
      </c>
      <c r="CH233" s="177">
        <f>CH223*CG233</f>
        <v>10184676721.90958</v>
      </c>
      <c r="CI233" s="178">
        <v>1</v>
      </c>
      <c r="CJ233" s="481">
        <v>0</v>
      </c>
      <c r="CK233" s="485">
        <f>CG233*CH233*CI233*CJ233</f>
        <v>0</v>
      </c>
      <c r="CL233" s="461">
        <f>VLOOKUP($A233,$DA:$EN,22,0)</f>
        <v>1.0423150342423688</v>
      </c>
      <c r="CM233" s="177">
        <f>CM223*CL233</f>
        <v>13771505970.080612</v>
      </c>
      <c r="CN233" s="178">
        <v>1</v>
      </c>
      <c r="CO233" s="481">
        <v>0</v>
      </c>
      <c r="CP233" s="485">
        <f>CL233*CM233*CN233*CO233</f>
        <v>0</v>
      </c>
    </row>
    <row r="234" spans="1:94" outlineLevel="1" x14ac:dyDescent="0.25">
      <c r="A234" s="174">
        <f>A233</f>
        <v>2045</v>
      </c>
      <c r="B234" s="175" t="str">
        <f t="shared" si="60"/>
        <v>Versija, lai "iedarbinātu"  potenciālo obligāto apdrošināšanu</v>
      </c>
      <c r="C234" s="175" t="str">
        <f t="shared" si="60"/>
        <v>Obligātās iemaksa (ieturējums no darba algas)</v>
      </c>
      <c r="D234" s="176" t="str">
        <f t="shared" si="58"/>
        <v>ISA obligātā apdrošināšana</v>
      </c>
      <c r="E234" s="461">
        <f>VLOOKUP($A234,$DA:$EN,7,0)</f>
        <v>1.0275720230399397</v>
      </c>
      <c r="F234" s="188">
        <f>VLOOKUP($A234,$DA:$EN,6,0)</f>
        <v>2711</v>
      </c>
      <c r="G234" s="189">
        <f>VLOOKUP($A234,$DA:$EN,24,0)</f>
        <v>675707</v>
      </c>
      <c r="H234" s="489">
        <v>0</v>
      </c>
      <c r="I234" s="485">
        <f>H234*G234*F234*12</f>
        <v>0</v>
      </c>
      <c r="J234" s="461">
        <f>VLOOKUP($A234,$DA:$EN,10,0)</f>
        <v>1.0417369397066063</v>
      </c>
      <c r="K234" s="188">
        <f>VLOOKUP($A234,$DA:$EN,9,0)</f>
        <v>3680</v>
      </c>
      <c r="L234" s="189">
        <f>VLOOKUP($A234,$DA:$EN,24,0)</f>
        <v>675707</v>
      </c>
      <c r="M234" s="489">
        <v>0</v>
      </c>
      <c r="N234" s="485">
        <f>M234*L234*K234*12</f>
        <v>0</v>
      </c>
      <c r="O234" s="461">
        <f>VLOOKUP($A234,$DA:$EN,13,0)</f>
        <v>1.0559018563732729</v>
      </c>
      <c r="P234" s="188">
        <f>VLOOKUP($A234,$DA:$EN,12,0)</f>
        <v>4982</v>
      </c>
      <c r="Q234" s="189">
        <f>VLOOKUP($A234,$DA:$EN,24,0)</f>
        <v>675707</v>
      </c>
      <c r="R234" s="489">
        <v>0</v>
      </c>
      <c r="S234" s="485">
        <f>R234*Q234*P234*12</f>
        <v>0</v>
      </c>
      <c r="T234" s="461">
        <f>VLOOKUP($A234,$DA:$EN,7,0)</f>
        <v>1.0275720230399397</v>
      </c>
      <c r="U234" s="188">
        <f>VLOOKUP($A234,$DA:$EN,6,0)</f>
        <v>2711</v>
      </c>
      <c r="V234" s="189">
        <f>VLOOKUP($A234,$DA:$EN,24,0)</f>
        <v>675707</v>
      </c>
      <c r="W234" s="496">
        <f>X234/(V234*U234*12)</f>
        <v>1.1225181644018371E-2</v>
      </c>
      <c r="X234" s="486">
        <f>X230-X231-X232-X233-X235-X236-X237</f>
        <v>246753066.80889875</v>
      </c>
      <c r="Y234" s="461">
        <f>VLOOKUP($A234,$DA:$EN,10,0)</f>
        <v>1.0417369397066063</v>
      </c>
      <c r="Z234" s="188">
        <f>VLOOKUP($A234,$DA:$EN,9,0)</f>
        <v>3680</v>
      </c>
      <c r="AA234" s="189">
        <f>VLOOKUP($A234,$DA:$EN,24,0)</f>
        <v>675707</v>
      </c>
      <c r="AB234" s="496">
        <f>AC234/(AA234*Z234*12)</f>
        <v>6.3675089724370597E-3</v>
      </c>
      <c r="AC234" s="486">
        <f>AC230-AC231-AC232-AC233-AC235-AC236-AC237</f>
        <v>190001508.21213341</v>
      </c>
      <c r="AD234" s="461">
        <f>VLOOKUP($A234,$DA:$EN,13,0)</f>
        <v>1.0559018563732729</v>
      </c>
      <c r="AE234" s="188">
        <f>VLOOKUP($A234,$DA:$EN,12,0)</f>
        <v>4982</v>
      </c>
      <c r="AF234" s="189">
        <f>VLOOKUP($A234,$DA:$EN,24,0)</f>
        <v>675707</v>
      </c>
      <c r="AG234" s="496">
        <f>AH234/(AF234*AE234*12)</f>
        <v>2.8200586711582538E-3</v>
      </c>
      <c r="AH234" s="486">
        <f>AH230-AH231-AH232-AH233-AH235-AH236-AH237</f>
        <v>113920407.85968515</v>
      </c>
      <c r="AI234" s="461">
        <f>VLOOKUP($A234,$DA:$EN,7,0)</f>
        <v>1.0275720230399397</v>
      </c>
      <c r="AJ234" s="188">
        <f>VLOOKUP($A234,$DA:$EN,6,0)</f>
        <v>2711</v>
      </c>
      <c r="AK234" s="189">
        <f>VLOOKUP($A234,$DA:$EN,24,0)</f>
        <v>675707</v>
      </c>
      <c r="AL234" s="496">
        <f>AM234/(AK234*AJ234*12)</f>
        <v>3.5555251259808879E-2</v>
      </c>
      <c r="AM234" s="486">
        <f>AM230-AM231-AM232-AM233-AM235-AM236-AM237</f>
        <v>781579093.12709594</v>
      </c>
      <c r="AN234" s="506">
        <f>VLOOKUP($A234,$DA:$EN,10,0)</f>
        <v>1.0417369397066063</v>
      </c>
      <c r="AO234" s="188">
        <f>VLOOKUP($A234,$DA:$EN,9,0)</f>
        <v>3680</v>
      </c>
      <c r="AP234" s="189">
        <f>VLOOKUP($A234,$DA:$EN,24,0)</f>
        <v>675707</v>
      </c>
      <c r="AQ234" s="496">
        <f>AR234/(AP234*AO234*12)</f>
        <v>2.4291101018200121E-2</v>
      </c>
      <c r="AR234" s="486">
        <f>AR230-AR231-AR232-AR233-AR235-AR236-AR237</f>
        <v>724827534.53033054</v>
      </c>
      <c r="AS234" s="461">
        <f>VLOOKUP($A234,$DA:$EN,13,0)</f>
        <v>1.0559018563732729</v>
      </c>
      <c r="AT234" s="188">
        <f>VLOOKUP($A234,$DA:$EN,12,0)</f>
        <v>4982</v>
      </c>
      <c r="AU234" s="189">
        <f>VLOOKUP($A234,$DA:$EN,24,0)</f>
        <v>675707</v>
      </c>
      <c r="AV234" s="496">
        <f>AW234/(AU234*AT234*12)</f>
        <v>1.6059484349281106E-2</v>
      </c>
      <c r="AW234" s="486">
        <f>AW230-AW231-AW232-AW233-AW235-AW236-AW237</f>
        <v>648746434.17788219</v>
      </c>
      <c r="AX234" s="461">
        <f>VLOOKUP($A234,$DA:$EN,7,0)</f>
        <v>1.0275720230399397</v>
      </c>
      <c r="AY234" s="188">
        <f>VLOOKUP($A234,$DA:$EN,6,0)</f>
        <v>2711</v>
      </c>
      <c r="AZ234" s="189">
        <f>VLOOKUP($A234,$DA:$EN,24,0)</f>
        <v>675707</v>
      </c>
      <c r="BA234" s="489">
        <v>0</v>
      </c>
      <c r="BB234" s="485">
        <f>BA234*AZ234*AY234*12</f>
        <v>0</v>
      </c>
      <c r="BC234" s="493">
        <f>VLOOKUP($A234,$DA:$EN,10,0)</f>
        <v>1.0417369397066063</v>
      </c>
      <c r="BD234" s="188">
        <f>VLOOKUP($A234,$DA:$EN,9,0)</f>
        <v>3680</v>
      </c>
      <c r="BE234" s="189">
        <f>VLOOKUP($A234,$DA:$EN,24,0)</f>
        <v>675707</v>
      </c>
      <c r="BF234" s="489">
        <v>0</v>
      </c>
      <c r="BG234" s="485">
        <f>BF234*BE234*BD234*12</f>
        <v>0</v>
      </c>
      <c r="BH234" s="461">
        <f>VLOOKUP($A234,$DA:$EN,13,0)</f>
        <v>1.0559018563732729</v>
      </c>
      <c r="BI234" s="188">
        <f>VLOOKUP($A234,$DA:$EN,12,0)</f>
        <v>4982</v>
      </c>
      <c r="BJ234" s="189">
        <f>VLOOKUP($A234,$DA:$EN,24,0)</f>
        <v>675707</v>
      </c>
      <c r="BK234" s="489">
        <v>0</v>
      </c>
      <c r="BL234" s="485">
        <f>BK234*BJ234*BI234*12</f>
        <v>0</v>
      </c>
      <c r="BM234" s="461">
        <f>VLOOKUP($A234,$DA:$EN,7,0)</f>
        <v>1.0275720230399397</v>
      </c>
      <c r="BN234" s="188">
        <f>VLOOKUP($A234,$DA:$EN,6,0)</f>
        <v>2711</v>
      </c>
      <c r="BO234" s="189">
        <f>VLOOKUP($A234,$DA:$EN,24,0)</f>
        <v>675707</v>
      </c>
      <c r="BP234" s="489">
        <v>0</v>
      </c>
      <c r="BQ234" s="485">
        <f>BP234*BO234*BN234*12</f>
        <v>0</v>
      </c>
      <c r="BR234" s="461">
        <f>VLOOKUP($A234,$DA:$EN,10,0)</f>
        <v>1.0417369397066063</v>
      </c>
      <c r="BS234" s="188">
        <f>VLOOKUP($A234,$DA:$EN,9,0)</f>
        <v>3680</v>
      </c>
      <c r="BT234" s="189">
        <f>VLOOKUP($A234,$DA:$EN,24,0)</f>
        <v>675707</v>
      </c>
      <c r="BU234" s="489">
        <v>0</v>
      </c>
      <c r="BV234" s="485">
        <f>BU234*BT234*BS234*12</f>
        <v>0</v>
      </c>
      <c r="BW234" s="461">
        <f>VLOOKUP($A234,$DA:$EN,13,0)</f>
        <v>1.0559018563732729</v>
      </c>
      <c r="BX234" s="188">
        <f>VLOOKUP($A234,$DA:$EN,12,0)</f>
        <v>4982</v>
      </c>
      <c r="BY234" s="189">
        <f>VLOOKUP($A234,$DA:$EN,24,0)</f>
        <v>675707</v>
      </c>
      <c r="BZ234" s="489">
        <v>0</v>
      </c>
      <c r="CA234" s="485">
        <f>BZ234*BY234*BX234*12</f>
        <v>0</v>
      </c>
      <c r="CB234" s="461">
        <f>VLOOKUP($A234,$DA:$EN,7,0)</f>
        <v>1.0275720230399397</v>
      </c>
      <c r="CC234" s="188">
        <f>VLOOKUP($A234,$DA:$EN,6,0)</f>
        <v>2711</v>
      </c>
      <c r="CD234" s="189">
        <f>VLOOKUP($A234,$DA:$EN,24,0)</f>
        <v>675707</v>
      </c>
      <c r="CE234" s="482">
        <f>(CF234+CF237)/(CD234*CC234*12)</f>
        <v>2.7234337996521307E-2</v>
      </c>
      <c r="CF234" s="486">
        <f>CF230-CF231-CF232-CF233-CF235-CF236-CF237</f>
        <v>593219502.19937384</v>
      </c>
      <c r="CG234" s="461">
        <f>VLOOKUP($A234,$DA:$EN,10,0)</f>
        <v>1.0417369397066063</v>
      </c>
      <c r="CH234" s="188">
        <f>VLOOKUP($A234,$DA:$EN,9,0)</f>
        <v>3680</v>
      </c>
      <c r="CI234" s="189">
        <f>VLOOKUP($A234,$DA:$EN,24,0)</f>
        <v>675707</v>
      </c>
      <c r="CJ234" s="482">
        <f>(CK234+CK237)/(CI234*CH234*12)</f>
        <v>1.7049450643239147E-2</v>
      </c>
      <c r="CK234" s="486">
        <f>CK230-CK231-CK232-CK233-CK235-CK236-CK237</f>
        <v>503293885.267124</v>
      </c>
      <c r="CL234" s="461">
        <f>VLOOKUP($A234,$DA:$EN,13,0)</f>
        <v>1.0559018563732729</v>
      </c>
      <c r="CM234" s="188">
        <f>VLOOKUP($A234,$DA:$EN,12,0)</f>
        <v>4982</v>
      </c>
      <c r="CN234" s="189">
        <f>VLOOKUP($A234,$DA:$EN,24,0)</f>
        <v>675707</v>
      </c>
      <c r="CO234" s="482">
        <f>(CP234+CP237)/(CN234*CM234*12)</f>
        <v>9.7526393071538393E-3</v>
      </c>
      <c r="CP234" s="486">
        <f>CP230-CP231-CP232-CP233-CP235-CP236-CP237</f>
        <v>388523732.29208791</v>
      </c>
    </row>
    <row r="235" spans="1:94" ht="31.5" outlineLevel="1" x14ac:dyDescent="0.25">
      <c r="A235" s="174">
        <f>A239</f>
        <v>2045</v>
      </c>
      <c r="B235" s="175" t="str">
        <f t="shared" si="60"/>
        <v>Pensijas daļa pakalpojuma finansēšanai - par aprūpi mājās</v>
      </c>
      <c r="C235" s="175" t="str">
        <f t="shared" si="60"/>
        <v>85% no piešķirtās vecuma pensijas apmēra</v>
      </c>
      <c r="D235" s="176" t="str">
        <f t="shared" si="58"/>
        <v>Klienta maksājums par ISA pakalpojumiem dzīves vietā</v>
      </c>
      <c r="E235" s="461">
        <f>VLOOKUP($A235,$DA:$EN,7,0)</f>
        <v>1.0275720230399397</v>
      </c>
      <c r="F235" s="195">
        <f>F225*E235</f>
        <v>433.02327357473922</v>
      </c>
      <c r="G235" s="189">
        <f>VLOOKUP($A235,$DA:$EN,31,0)</f>
        <v>15207</v>
      </c>
      <c r="H235" s="483">
        <v>0.85</v>
      </c>
      <c r="I235" s="485">
        <f>F235*G235*12</f>
        <v>79019819.055012718</v>
      </c>
      <c r="J235" s="461">
        <f>VLOOKUP($A235,$DA:$EN,10,0)</f>
        <v>1.0417369397066063</v>
      </c>
      <c r="K235" s="195">
        <f>K225*J235</f>
        <v>590.37834750645686</v>
      </c>
      <c r="L235" s="189">
        <f>VLOOKUP($A235,$DA:$EN,31,0)</f>
        <v>15207</v>
      </c>
      <c r="M235" s="483">
        <v>0.85</v>
      </c>
      <c r="N235" s="485">
        <f>K235*L235*12</f>
        <v>107734602.36636826</v>
      </c>
      <c r="O235" s="461">
        <f>VLOOKUP($A235,$DA:$EN,13,0)</f>
        <v>1.0559018563732729</v>
      </c>
      <c r="P235" s="195">
        <f>P225*O235</f>
        <v>801.32845120014269</v>
      </c>
      <c r="Q235" s="189">
        <f>VLOOKUP($A235,$DA:$EN,31,0)</f>
        <v>15207</v>
      </c>
      <c r="R235" s="483">
        <v>0.85</v>
      </c>
      <c r="S235" s="485">
        <f>P235*Q235*12</f>
        <v>146229621.08880684</v>
      </c>
      <c r="T235" s="461">
        <f>VLOOKUP($A235,$DA:$EN,7,0)</f>
        <v>1.0275720230399397</v>
      </c>
      <c r="U235" s="195">
        <f>U225*T235</f>
        <v>433.02327357473922</v>
      </c>
      <c r="V235" s="189">
        <f>VLOOKUP($A235,$DA:$EN,31,0)</f>
        <v>15207</v>
      </c>
      <c r="W235" s="483">
        <v>0.85</v>
      </c>
      <c r="X235" s="485">
        <f>U235*V235*12</f>
        <v>79019819.055012718</v>
      </c>
      <c r="Y235" s="461">
        <f>VLOOKUP($A235,$DA:$EN,10,0)</f>
        <v>1.0417369397066063</v>
      </c>
      <c r="Z235" s="195">
        <f>Z225*Y235</f>
        <v>590.37834750645686</v>
      </c>
      <c r="AA235" s="189">
        <f>VLOOKUP($A235,$DA:$EN,31,0)</f>
        <v>15207</v>
      </c>
      <c r="AB235" s="483">
        <v>0.85</v>
      </c>
      <c r="AC235" s="485">
        <f>Z235*AA235*12</f>
        <v>107734602.36636826</v>
      </c>
      <c r="AD235" s="461">
        <f>VLOOKUP($A235,$DA:$EN,13,0)</f>
        <v>1.0559018563732729</v>
      </c>
      <c r="AE235" s="195">
        <f>AE225*AD235</f>
        <v>801.32845120014269</v>
      </c>
      <c r="AF235" s="189">
        <f>VLOOKUP($A235,$DA:$EN,31,0)</f>
        <v>15207</v>
      </c>
      <c r="AG235" s="483">
        <v>0.85</v>
      </c>
      <c r="AH235" s="485">
        <f>AE235*AF235*12</f>
        <v>146229621.08880684</v>
      </c>
      <c r="AI235" s="461">
        <f>VLOOKUP($A235,$DA:$EN,7,0)</f>
        <v>1.0275720230399397</v>
      </c>
      <c r="AJ235" s="195">
        <f>AJ225*AI235</f>
        <v>433.02327357473922</v>
      </c>
      <c r="AK235" s="189">
        <f>VLOOKUP($A235,$DA:$EN,31,0)</f>
        <v>15207</v>
      </c>
      <c r="AL235" s="483">
        <v>0.85</v>
      </c>
      <c r="AM235" s="485">
        <f>AJ235*AK235*12</f>
        <v>79019819.055012718</v>
      </c>
      <c r="AN235" s="506">
        <f>VLOOKUP($A235,$DA:$EN,10,0)</f>
        <v>1.0417369397066063</v>
      </c>
      <c r="AO235" s="195">
        <f>AO225*AN235</f>
        <v>590.37834750645686</v>
      </c>
      <c r="AP235" s="189">
        <f>VLOOKUP($A235,$DA:$EN,31,0)</f>
        <v>15207</v>
      </c>
      <c r="AQ235" s="483">
        <v>0.85</v>
      </c>
      <c r="AR235" s="485">
        <f>AO235*AP235*12</f>
        <v>107734602.36636826</v>
      </c>
      <c r="AS235" s="461">
        <f>VLOOKUP($A235,$DA:$EN,13,0)</f>
        <v>1.0559018563732729</v>
      </c>
      <c r="AT235" s="195">
        <f>AT225*AS235</f>
        <v>801.32845120014269</v>
      </c>
      <c r="AU235" s="189">
        <f>VLOOKUP($A235,$DA:$EN,31,0)</f>
        <v>15207</v>
      </c>
      <c r="AV235" s="483">
        <v>0.85</v>
      </c>
      <c r="AW235" s="485">
        <f>AT235*AU235*12</f>
        <v>146229621.08880684</v>
      </c>
      <c r="AX235" s="461">
        <f>VLOOKUP($A235,$DA:$EN,7,0)</f>
        <v>1.0275720230399397</v>
      </c>
      <c r="AY235" s="195">
        <f>AY225*AX235</f>
        <v>433.02327357473922</v>
      </c>
      <c r="AZ235" s="189">
        <f>VLOOKUP($A235,$DA:$EN,31,0)</f>
        <v>15207</v>
      </c>
      <c r="BA235" s="483">
        <v>0.85</v>
      </c>
      <c r="BB235" s="485">
        <f>AY235*AZ235*12</f>
        <v>79019819.055012718</v>
      </c>
      <c r="BC235" s="493">
        <f>VLOOKUP($A235,$DA:$EN,10,0)</f>
        <v>1.0417369397066063</v>
      </c>
      <c r="BD235" s="195">
        <f>BD225*BC235</f>
        <v>590.37834750645686</v>
      </c>
      <c r="BE235" s="189">
        <f>VLOOKUP($A235,$DA:$EN,31,0)</f>
        <v>15207</v>
      </c>
      <c r="BF235" s="483">
        <v>0.85</v>
      </c>
      <c r="BG235" s="485">
        <f>BD235*BE235*12</f>
        <v>107734602.36636826</v>
      </c>
      <c r="BH235" s="461">
        <f>VLOOKUP($A235,$DA:$EN,13,0)</f>
        <v>1.0559018563732729</v>
      </c>
      <c r="BI235" s="195">
        <f>BI225*BH235</f>
        <v>801.32845120014269</v>
      </c>
      <c r="BJ235" s="189">
        <f>VLOOKUP($A235,$DA:$EN,31,0)</f>
        <v>15207</v>
      </c>
      <c r="BK235" s="483">
        <v>0.85</v>
      </c>
      <c r="BL235" s="485">
        <f>BI235*BJ235*12</f>
        <v>146229621.08880684</v>
      </c>
      <c r="BM235" s="461">
        <f>VLOOKUP($A235,$DA:$EN,7,0)</f>
        <v>1.0275720230399397</v>
      </c>
      <c r="BN235" s="195">
        <f>BN225*BM235</f>
        <v>433.02327357473922</v>
      </c>
      <c r="BO235" s="189">
        <f>VLOOKUP($A235,$DA:$EN,31,0)</f>
        <v>15207</v>
      </c>
      <c r="BP235" s="483">
        <v>0.85</v>
      </c>
      <c r="BQ235" s="485">
        <f>BN235*BO235*12</f>
        <v>79019819.055012718</v>
      </c>
      <c r="BR235" s="461">
        <f>VLOOKUP($A235,$DA:$EN,10,0)</f>
        <v>1.0417369397066063</v>
      </c>
      <c r="BS235" s="195">
        <f>BS225*BR235</f>
        <v>590.37834750645686</v>
      </c>
      <c r="BT235" s="189">
        <f>VLOOKUP($A235,$DA:$EN,31,0)</f>
        <v>15207</v>
      </c>
      <c r="BU235" s="483">
        <v>0.85</v>
      </c>
      <c r="BV235" s="485">
        <f>BS235*BT235*12</f>
        <v>107734602.36636826</v>
      </c>
      <c r="BW235" s="461">
        <f>VLOOKUP($A235,$DA:$EN,13,0)</f>
        <v>1.0559018563732729</v>
      </c>
      <c r="BX235" s="195">
        <f>BX225*BW235</f>
        <v>801.32845120014269</v>
      </c>
      <c r="BY235" s="189">
        <f>VLOOKUP($A235,$DA:$EN,31,0)</f>
        <v>15207</v>
      </c>
      <c r="BZ235" s="483">
        <v>0.85</v>
      </c>
      <c r="CA235" s="485">
        <f>BX235*BY235*12</f>
        <v>146229621.08880684</v>
      </c>
      <c r="CB235" s="461">
        <f>VLOOKUP($A235,$DA:$EN,7,0)</f>
        <v>1.0275720230399397</v>
      </c>
      <c r="CC235" s="195">
        <f>CC225*CB235</f>
        <v>433.02327357473922</v>
      </c>
      <c r="CD235" s="189">
        <f>VLOOKUP($A235,$DA:$EN,31,0)</f>
        <v>15207</v>
      </c>
      <c r="CE235" s="483">
        <v>0.85</v>
      </c>
      <c r="CF235" s="485">
        <f>CC235*CD235*12</f>
        <v>79019819.055012718</v>
      </c>
      <c r="CG235" s="461">
        <f>VLOOKUP($A235,$DA:$EN,10,0)</f>
        <v>1.0417369397066063</v>
      </c>
      <c r="CH235" s="195">
        <f>CH225*CG235</f>
        <v>590.37834750645686</v>
      </c>
      <c r="CI235" s="189">
        <f>VLOOKUP($A235,$DA:$EN,31,0)</f>
        <v>15207</v>
      </c>
      <c r="CJ235" s="483">
        <v>0.85</v>
      </c>
      <c r="CK235" s="485">
        <f>CH235*CI235*12</f>
        <v>107734602.36636826</v>
      </c>
      <c r="CL235" s="461">
        <f>VLOOKUP($A235,$DA:$EN,13,0)</f>
        <v>1.0559018563732729</v>
      </c>
      <c r="CM235" s="195">
        <f>CM225*CL235</f>
        <v>801.32845120014269</v>
      </c>
      <c r="CN235" s="189">
        <f>VLOOKUP($A235,$DA:$EN,31,0)</f>
        <v>15207</v>
      </c>
      <c r="CO235" s="483">
        <v>0.85</v>
      </c>
      <c r="CP235" s="485">
        <f>CM235*CN235*12</f>
        <v>146229621.08880684</v>
      </c>
    </row>
    <row r="236" spans="1:94" outlineLevel="1" x14ac:dyDescent="0.25">
      <c r="A236" s="174">
        <f>A235</f>
        <v>2045</v>
      </c>
      <c r="B236" s="175" t="str">
        <f t="shared" si="60"/>
        <v>Pensijas daļa pakalpojuma finansēšanai - par uzturēšanos SAC</v>
      </c>
      <c r="C236" s="175" t="str">
        <f t="shared" si="60"/>
        <v>85% no piešķirtās vecuma pensijas apmēra</v>
      </c>
      <c r="D236" s="176" t="str">
        <f t="shared" si="58"/>
        <v>Klienta maksājums par ISA pakalpojumiem SAC</v>
      </c>
      <c r="E236" s="461">
        <f>VLOOKUP($A236,$DA:$EN,7,0)</f>
        <v>1.0275720230399397</v>
      </c>
      <c r="F236" s="195">
        <f>F226*E236</f>
        <v>671.20800754382844</v>
      </c>
      <c r="G236" s="189">
        <f>VLOOKUP($A236,$DA:$EN,34,0)</f>
        <v>9579</v>
      </c>
      <c r="H236" s="483">
        <v>0.85</v>
      </c>
      <c r="I236" s="485">
        <f>F236*G236*12</f>
        <v>77154018.051147997</v>
      </c>
      <c r="J236" s="461">
        <f>VLOOKUP($A236,$DA:$EN,10,0)</f>
        <v>1.0417369397066063</v>
      </c>
      <c r="K236" s="195">
        <f>K226*J236</f>
        <v>915.11634249014992</v>
      </c>
      <c r="L236" s="189">
        <f>VLOOKUP($A236,$DA:$EN,34,0)</f>
        <v>9579</v>
      </c>
      <c r="M236" s="483">
        <v>0.85</v>
      </c>
      <c r="N236" s="485">
        <f>K236*L236*12</f>
        <v>105190793.33655775</v>
      </c>
      <c r="O236" s="461">
        <f>VLOOKUP($A236,$DA:$EN,13,0)</f>
        <v>1.0559018563732729</v>
      </c>
      <c r="P236" s="195">
        <f>P226*O236</f>
        <v>1242.0996882639756</v>
      </c>
      <c r="Q236" s="189">
        <f>VLOOKUP($A236,$DA:$EN,34,0)</f>
        <v>9579</v>
      </c>
      <c r="R236" s="483">
        <v>0.85</v>
      </c>
      <c r="S236" s="485">
        <f>P236*Q236*12</f>
        <v>142776874.96656746</v>
      </c>
      <c r="T236" s="461">
        <f>VLOOKUP($A236,$DA:$EN,7,0)</f>
        <v>1.0275720230399397</v>
      </c>
      <c r="U236" s="195">
        <f>U226*T236</f>
        <v>671.20800754382844</v>
      </c>
      <c r="V236" s="189">
        <f>VLOOKUP($A236,$DA:$EN,34,0)</f>
        <v>9579</v>
      </c>
      <c r="W236" s="483">
        <v>0.85</v>
      </c>
      <c r="X236" s="485">
        <f>U236*V236*12</f>
        <v>77154018.051147997</v>
      </c>
      <c r="Y236" s="461">
        <f>VLOOKUP($A236,$DA:$EN,10,0)</f>
        <v>1.0417369397066063</v>
      </c>
      <c r="Z236" s="195">
        <f>Z226*Y236</f>
        <v>915.11634249014992</v>
      </c>
      <c r="AA236" s="189">
        <f>VLOOKUP($A236,$DA:$EN,34,0)</f>
        <v>9579</v>
      </c>
      <c r="AB236" s="483">
        <v>0.85</v>
      </c>
      <c r="AC236" s="485">
        <f>Z236*AA236*12</f>
        <v>105190793.33655775</v>
      </c>
      <c r="AD236" s="461">
        <f>VLOOKUP($A236,$DA:$EN,13,0)</f>
        <v>1.0559018563732729</v>
      </c>
      <c r="AE236" s="195">
        <f>AE226*AD236</f>
        <v>1242.0996882639756</v>
      </c>
      <c r="AF236" s="189">
        <f>VLOOKUP($A236,$DA:$EN,34,0)</f>
        <v>9579</v>
      </c>
      <c r="AG236" s="483">
        <v>0.85</v>
      </c>
      <c r="AH236" s="485">
        <f>AE236*AF236*12</f>
        <v>142776874.96656746</v>
      </c>
      <c r="AI236" s="461">
        <f>VLOOKUP($A236,$DA:$EN,7,0)</f>
        <v>1.0275720230399397</v>
      </c>
      <c r="AJ236" s="195">
        <f>AJ226*AI236</f>
        <v>671.20800754382844</v>
      </c>
      <c r="AK236" s="189">
        <f>VLOOKUP($A236,$DA:$EN,34,0)</f>
        <v>9579</v>
      </c>
      <c r="AL236" s="483">
        <v>0.85</v>
      </c>
      <c r="AM236" s="485">
        <f>AJ236*AK236*12</f>
        <v>77154018.051147997</v>
      </c>
      <c r="AN236" s="506">
        <f>VLOOKUP($A236,$DA:$EN,10,0)</f>
        <v>1.0417369397066063</v>
      </c>
      <c r="AO236" s="195">
        <f>AO226*AN236</f>
        <v>915.11634249014992</v>
      </c>
      <c r="AP236" s="189">
        <f>VLOOKUP($A236,$DA:$EN,34,0)</f>
        <v>9579</v>
      </c>
      <c r="AQ236" s="483">
        <v>0.85</v>
      </c>
      <c r="AR236" s="485">
        <f>AO236*AP236*12</f>
        <v>105190793.33655775</v>
      </c>
      <c r="AS236" s="461">
        <f>VLOOKUP($A236,$DA:$EN,13,0)</f>
        <v>1.0559018563732729</v>
      </c>
      <c r="AT236" s="195">
        <f>AT226*AS236</f>
        <v>1242.0996882639756</v>
      </c>
      <c r="AU236" s="189">
        <f>VLOOKUP($A236,$DA:$EN,34,0)</f>
        <v>9579</v>
      </c>
      <c r="AV236" s="483">
        <v>0.85</v>
      </c>
      <c r="AW236" s="485">
        <f>AT236*AU236*12</f>
        <v>142776874.96656746</v>
      </c>
      <c r="AX236" s="461">
        <f>VLOOKUP($A236,$DA:$EN,7,0)</f>
        <v>1.0275720230399397</v>
      </c>
      <c r="AY236" s="195">
        <f>AY226*AX236</f>
        <v>671.20800754382844</v>
      </c>
      <c r="AZ236" s="189">
        <f>VLOOKUP($A236,$DA:$EN,34,0)</f>
        <v>9579</v>
      </c>
      <c r="BA236" s="483">
        <v>0.85</v>
      </c>
      <c r="BB236" s="485">
        <f>AY236*AZ236*12</f>
        <v>77154018.051147997</v>
      </c>
      <c r="BC236" s="493">
        <f>VLOOKUP($A236,$DA:$EN,10,0)</f>
        <v>1.0417369397066063</v>
      </c>
      <c r="BD236" s="195">
        <f>BD226*BC236</f>
        <v>915.11634249014992</v>
      </c>
      <c r="BE236" s="189">
        <f>VLOOKUP($A236,$DA:$EN,34,0)</f>
        <v>9579</v>
      </c>
      <c r="BF236" s="483">
        <v>0.85</v>
      </c>
      <c r="BG236" s="485">
        <f>BD236*BE236*12</f>
        <v>105190793.33655775</v>
      </c>
      <c r="BH236" s="461">
        <f>VLOOKUP($A236,$DA:$EN,13,0)</f>
        <v>1.0559018563732729</v>
      </c>
      <c r="BI236" s="195">
        <f>BI226*BH236</f>
        <v>1242.0996882639756</v>
      </c>
      <c r="BJ236" s="189">
        <f>VLOOKUP($A236,$DA:$EN,34,0)</f>
        <v>9579</v>
      </c>
      <c r="BK236" s="483">
        <v>0.85</v>
      </c>
      <c r="BL236" s="485">
        <f>BI236*BJ236*12</f>
        <v>142776874.96656746</v>
      </c>
      <c r="BM236" s="461">
        <f>VLOOKUP($A236,$DA:$EN,7,0)</f>
        <v>1.0275720230399397</v>
      </c>
      <c r="BN236" s="195">
        <f>BN226*BM236</f>
        <v>671.20800754382844</v>
      </c>
      <c r="BO236" s="189">
        <f>VLOOKUP($A236,$DA:$EN,34,0)</f>
        <v>9579</v>
      </c>
      <c r="BP236" s="483">
        <v>0.85</v>
      </c>
      <c r="BQ236" s="485">
        <f>BN236*BO236*12</f>
        <v>77154018.051147997</v>
      </c>
      <c r="BR236" s="461">
        <f>VLOOKUP($A236,$DA:$EN,10,0)</f>
        <v>1.0417369397066063</v>
      </c>
      <c r="BS236" s="195">
        <f>BS226*BR236</f>
        <v>915.11634249014992</v>
      </c>
      <c r="BT236" s="189">
        <f>VLOOKUP($A236,$DA:$EN,34,0)</f>
        <v>9579</v>
      </c>
      <c r="BU236" s="483">
        <v>0.85</v>
      </c>
      <c r="BV236" s="485">
        <f>BS236*BT236*12</f>
        <v>105190793.33655775</v>
      </c>
      <c r="BW236" s="461">
        <f>VLOOKUP($A236,$DA:$EN,13,0)</f>
        <v>1.0559018563732729</v>
      </c>
      <c r="BX236" s="195">
        <f>BX226*BW236</f>
        <v>1242.0996882639756</v>
      </c>
      <c r="BY236" s="189">
        <f>VLOOKUP($A236,$DA:$EN,34,0)</f>
        <v>9579</v>
      </c>
      <c r="BZ236" s="483">
        <v>0.85</v>
      </c>
      <c r="CA236" s="485">
        <f>BX236*BY236*12</f>
        <v>142776874.96656746</v>
      </c>
      <c r="CB236" s="461">
        <f>VLOOKUP($A236,$DA:$EN,7,0)</f>
        <v>1.0275720230399397</v>
      </c>
      <c r="CC236" s="195">
        <f>CC226*CB236</f>
        <v>671.20800754382844</v>
      </c>
      <c r="CD236" s="189">
        <f>VLOOKUP($A236,$DA:$EN,34,0)</f>
        <v>9579</v>
      </c>
      <c r="CE236" s="483">
        <v>0.85</v>
      </c>
      <c r="CF236" s="485">
        <f>CC236*CD236*12</f>
        <v>77154018.051147997</v>
      </c>
      <c r="CG236" s="461">
        <f>VLOOKUP($A236,$DA:$EN,10,0)</f>
        <v>1.0417369397066063</v>
      </c>
      <c r="CH236" s="195">
        <f>CH226*CG236</f>
        <v>915.11634249014992</v>
      </c>
      <c r="CI236" s="189">
        <f>VLOOKUP($A236,$DA:$EN,34,0)</f>
        <v>9579</v>
      </c>
      <c r="CJ236" s="483">
        <v>0.85</v>
      </c>
      <c r="CK236" s="485">
        <f>CH236*CI236*12</f>
        <v>105190793.33655775</v>
      </c>
      <c r="CL236" s="461">
        <f>VLOOKUP($A236,$DA:$EN,13,0)</f>
        <v>1.0559018563732729</v>
      </c>
      <c r="CM236" s="195">
        <f>CM226*CL236</f>
        <v>1242.0996882639756</v>
      </c>
      <c r="CN236" s="189">
        <f>VLOOKUP($A236,$DA:$EN,34,0)</f>
        <v>9579</v>
      </c>
      <c r="CO236" s="483">
        <v>0.85</v>
      </c>
      <c r="CP236" s="485">
        <f>CM236*CN236*12</f>
        <v>142776874.96656746</v>
      </c>
    </row>
    <row r="237" spans="1:94" ht="32.25" outlineLevel="1" thickBot="1" x14ac:dyDescent="0.3">
      <c r="A237" s="174">
        <f>A236</f>
        <v>2045</v>
      </c>
      <c r="B237" s="197" t="str">
        <f t="shared" si="60"/>
        <v>SAC klientiem paredzētā valsts veselības budžeta daļa - 1.59 % no visām SAC gultu dienām.</v>
      </c>
      <c r="C237" s="198" t="str">
        <f t="shared" si="60"/>
        <v>No VM stacionārās palīdzības budžeta</v>
      </c>
      <c r="D237" s="199" t="str">
        <f t="shared" si="58"/>
        <v>Ilgtermiņa veselības aprūpes komponente</v>
      </c>
      <c r="E237" s="462">
        <f>VLOOKUP($A237,$DA:$EN,14,0)</f>
        <v>1.0143374519807686</v>
      </c>
      <c r="F237" s="200">
        <f>VLOOKUP($A237,$DA:$EN,37,0)</f>
        <v>1121.5011658223891</v>
      </c>
      <c r="G237" s="201">
        <f>G236/5</f>
        <v>1915.8</v>
      </c>
      <c r="H237" s="202">
        <v>0</v>
      </c>
      <c r="I237" s="492">
        <f>E237*F237*G237*365*H237</f>
        <v>0</v>
      </c>
      <c r="J237" s="462">
        <f>VLOOKUP($A237,$DA:$EN,15,0)</f>
        <v>1.0217032086474354</v>
      </c>
      <c r="K237" s="200">
        <f>VLOOKUP($A237,$DA:$EN,37,0)</f>
        <v>1121.5011658223891</v>
      </c>
      <c r="L237" s="201">
        <f>L236/5</f>
        <v>1915.8</v>
      </c>
      <c r="M237" s="202">
        <v>0</v>
      </c>
      <c r="N237" s="492">
        <f>J237*K237*L237*365*M237</f>
        <v>0</v>
      </c>
      <c r="O237" s="462">
        <f>VLOOKUP($A237,$DA:$EN,16,0)</f>
        <v>1.0290689653141019</v>
      </c>
      <c r="P237" s="200">
        <f>VLOOKUP($A237,$DA:$EN,37,0)</f>
        <v>1121.5011658223891</v>
      </c>
      <c r="Q237" s="201">
        <f>Q236/5</f>
        <v>1915.8</v>
      </c>
      <c r="R237" s="202">
        <v>0</v>
      </c>
      <c r="S237" s="492">
        <f>O237*P237*Q237*365*R237</f>
        <v>0</v>
      </c>
      <c r="T237" s="462">
        <f>VLOOKUP($A237,$DA:$EN,14,0)</f>
        <v>1.0143374519807686</v>
      </c>
      <c r="U237" s="200">
        <f>VLOOKUP($A237,$DA:$EN,37,0)</f>
        <v>1121.5011658223891</v>
      </c>
      <c r="V237" s="201">
        <f>V236/5</f>
        <v>1915.8</v>
      </c>
      <c r="W237" s="202">
        <v>0</v>
      </c>
      <c r="X237" s="492">
        <f>T237*U237*V237*365*W237</f>
        <v>0</v>
      </c>
      <c r="Y237" s="462">
        <f>VLOOKUP($A237,$DA:$EN,15,0)</f>
        <v>1.0217032086474354</v>
      </c>
      <c r="Z237" s="200">
        <f>VLOOKUP($A237,$DA:$EN,37,0)</f>
        <v>1121.5011658223891</v>
      </c>
      <c r="AA237" s="201">
        <f>AA236/5</f>
        <v>1915.8</v>
      </c>
      <c r="AB237" s="202">
        <v>0</v>
      </c>
      <c r="AC237" s="492">
        <f>Y237*Z237*AA237*365*AB237</f>
        <v>0</v>
      </c>
      <c r="AD237" s="462">
        <f>VLOOKUP($A237,$DA:$EN,16,0)</f>
        <v>1.0290689653141019</v>
      </c>
      <c r="AE237" s="200">
        <f>VLOOKUP($A237,$DA:$EN,37,0)</f>
        <v>1121.5011658223891</v>
      </c>
      <c r="AF237" s="201">
        <f>AF236/5</f>
        <v>1915.8</v>
      </c>
      <c r="AG237" s="202">
        <v>0</v>
      </c>
      <c r="AH237" s="492">
        <f>AD237*AE237*AF237*365*AG237</f>
        <v>0</v>
      </c>
      <c r="AI237" s="462">
        <f>VLOOKUP($A237,$DA:$EN,14,0)</f>
        <v>1.0143374519807686</v>
      </c>
      <c r="AJ237" s="200">
        <f>VLOOKUP($A237,$DA:$EN,37,0)</f>
        <v>1121.5011658223891</v>
      </c>
      <c r="AK237" s="201">
        <f>AK236/5</f>
        <v>1915.8</v>
      </c>
      <c r="AL237" s="202">
        <v>0</v>
      </c>
      <c r="AM237" s="492">
        <f>AI237*AJ237*AK237*365*AL237</f>
        <v>0</v>
      </c>
      <c r="AN237" s="507">
        <f>VLOOKUP($A237,$DA:$EN,15,0)</f>
        <v>1.0217032086474354</v>
      </c>
      <c r="AO237" s="200">
        <f>VLOOKUP($A237,$DA:$EN,37,0)</f>
        <v>1121.5011658223891</v>
      </c>
      <c r="AP237" s="201">
        <f>AP236/5</f>
        <v>1915.8</v>
      </c>
      <c r="AQ237" s="202">
        <v>0</v>
      </c>
      <c r="AR237" s="492">
        <f>AN237*AO237*AP237*365*AQ237</f>
        <v>0</v>
      </c>
      <c r="AS237" s="462">
        <f>VLOOKUP($A237,$DA:$EN,16,0)</f>
        <v>1.0290689653141019</v>
      </c>
      <c r="AT237" s="200">
        <f>VLOOKUP($A237,$DA:$EN,37,0)</f>
        <v>1121.5011658223891</v>
      </c>
      <c r="AU237" s="201">
        <f>AU236/5</f>
        <v>1915.8</v>
      </c>
      <c r="AV237" s="202">
        <v>0</v>
      </c>
      <c r="AW237" s="492">
        <f>AS237*AT237*AU237*365*AV237</f>
        <v>0</v>
      </c>
      <c r="AX237" s="462">
        <f>VLOOKUP($A237,$DA:$EN,14,0)</f>
        <v>1.0143374519807686</v>
      </c>
      <c r="AY237" s="200">
        <f>VLOOKUP($A237,$DA:$EN,37,0)</f>
        <v>1121.5011658223891</v>
      </c>
      <c r="AZ237" s="201">
        <f>AZ236/5</f>
        <v>1915.8</v>
      </c>
      <c r="BA237" s="202">
        <v>0</v>
      </c>
      <c r="BB237" s="492">
        <f>AX237*AY237*AZ237*365*BA237</f>
        <v>0</v>
      </c>
      <c r="BC237" s="494">
        <f>VLOOKUP($A237,$DA:$EN,15,0)</f>
        <v>1.0217032086474354</v>
      </c>
      <c r="BD237" s="200">
        <f>VLOOKUP($A237,$DA:$EN,37,0)</f>
        <v>1121.5011658223891</v>
      </c>
      <c r="BE237" s="201">
        <f>BE236/5</f>
        <v>1915.8</v>
      </c>
      <c r="BF237" s="202">
        <v>0</v>
      </c>
      <c r="BG237" s="492">
        <f>BC237*BD237*BE237*365*BF237</f>
        <v>0</v>
      </c>
      <c r="BH237" s="462">
        <f>VLOOKUP($A237,$DA:$EN,16,0)</f>
        <v>1.0290689653141019</v>
      </c>
      <c r="BI237" s="200">
        <f>VLOOKUP($A237,$DA:$EN,37,0)</f>
        <v>1121.5011658223891</v>
      </c>
      <c r="BJ237" s="201">
        <f>BJ236/5</f>
        <v>1915.8</v>
      </c>
      <c r="BK237" s="202">
        <v>0</v>
      </c>
      <c r="BL237" s="492">
        <f>BH237*BI237*BJ237*365*BK237</f>
        <v>0</v>
      </c>
      <c r="BM237" s="462">
        <f>VLOOKUP($A237,$DA:$EN,14,0)</f>
        <v>1.0143374519807686</v>
      </c>
      <c r="BN237" s="200">
        <f>VLOOKUP($A237,$DA:$EN,37,0)</f>
        <v>1121.5011658223891</v>
      </c>
      <c r="BO237" s="201">
        <f>BO236/5</f>
        <v>1915.8</v>
      </c>
      <c r="BP237" s="202">
        <v>0</v>
      </c>
      <c r="BQ237" s="492">
        <f>BM237*BN237*BO237*365*BP237</f>
        <v>0</v>
      </c>
      <c r="BR237" s="462">
        <f>VLOOKUP($A237,$DA:$EN,15,0)</f>
        <v>1.0217032086474354</v>
      </c>
      <c r="BS237" s="200">
        <f>VLOOKUP($A237,$DA:$EN,37,0)</f>
        <v>1121.5011658223891</v>
      </c>
      <c r="BT237" s="201">
        <f>BT236/5</f>
        <v>1915.8</v>
      </c>
      <c r="BU237" s="202">
        <v>0</v>
      </c>
      <c r="BV237" s="492">
        <f>BR237*BS237*BT237*365*BU237</f>
        <v>0</v>
      </c>
      <c r="BW237" s="462">
        <f>VLOOKUP($A237,$DA:$EN,16,0)</f>
        <v>1.0290689653141019</v>
      </c>
      <c r="BX237" s="200">
        <f>VLOOKUP($A237,$DA:$EN,37,0)</f>
        <v>1121.5011658223891</v>
      </c>
      <c r="BY237" s="201">
        <f>BY236/5</f>
        <v>1915.8</v>
      </c>
      <c r="BZ237" s="202">
        <v>0</v>
      </c>
      <c r="CA237" s="492">
        <f>BW237*BX237*BY237*365*BZ237</f>
        <v>0</v>
      </c>
      <c r="CB237" s="462">
        <f>VLOOKUP($A237,$DA:$EN,14,0)</f>
        <v>1.0143374519807686</v>
      </c>
      <c r="CC237" s="200">
        <f>VLOOKUP($A237,$DA:$EN,37,0)</f>
        <v>1121.5011658223891</v>
      </c>
      <c r="CD237" s="201">
        <f>CD236/2</f>
        <v>4789.5</v>
      </c>
      <c r="CE237" s="204">
        <v>1</v>
      </c>
      <c r="CF237" s="487">
        <f>CB237*CC237*CD237*CE237</f>
        <v>5448442.4510151651</v>
      </c>
      <c r="CG237" s="462">
        <f>VLOOKUP($A237,$DA:$EN,14,0)</f>
        <v>1.0143374519807686</v>
      </c>
      <c r="CH237" s="200">
        <f>VLOOKUP($A237,$DA:$EN,37,0)</f>
        <v>1121.5011658223891</v>
      </c>
      <c r="CI237" s="201">
        <f>CI236/2</f>
        <v>4789.5</v>
      </c>
      <c r="CJ237" s="204">
        <v>1</v>
      </c>
      <c r="CK237" s="487">
        <f>CG237*CH237*CI237*CJ237</f>
        <v>5448442.4510151651</v>
      </c>
      <c r="CL237" s="462">
        <f>VLOOKUP($A237,$DA:$EN,14,0)</f>
        <v>1.0143374519807686</v>
      </c>
      <c r="CM237" s="200">
        <f>VLOOKUP($A237,$DA:$EN,37,0)</f>
        <v>1121.5011658223891</v>
      </c>
      <c r="CN237" s="201">
        <f>CN236/2</f>
        <v>4789.5</v>
      </c>
      <c r="CO237" s="204">
        <v>1</v>
      </c>
      <c r="CP237" s="487">
        <f>CL237*CM237*CN237*CO237</f>
        <v>5448442.4510151651</v>
      </c>
    </row>
    <row r="238" spans="1:94" outlineLevel="1" x14ac:dyDescent="0.25">
      <c r="A238" s="174">
        <f>A234</f>
        <v>2045</v>
      </c>
      <c r="B238" s="206" t="str">
        <f t="shared" si="60"/>
        <v>Papildus servisu nodrošināšanai</v>
      </c>
      <c r="C238" s="206" t="str">
        <f t="shared" si="60"/>
        <v>Brīvprātīgās iemaksas (apdrošināšana)</v>
      </c>
      <c r="D238" s="207" t="str">
        <f t="shared" si="58"/>
        <v>Personas brīvprātīgā apdrošināšana</v>
      </c>
      <c r="E238" s="463">
        <f>VLOOKUP($A238,$DA:$EN,7,0)</f>
        <v>1.0275720230399397</v>
      </c>
      <c r="F238" s="208">
        <f>VLOOKUP($A234,$DA:$EN,6,0)</f>
        <v>2711</v>
      </c>
      <c r="G238" s="209">
        <f>0.02*(VLOOKUP($A234,$DA:$EN,24,0)+VLOOKUP($A234,$DA:$EN,26,0))</f>
        <v>24198.052000000003</v>
      </c>
      <c r="H238" s="1125">
        <f>H228</f>
        <v>2E-3</v>
      </c>
      <c r="I238" s="210">
        <f>H238*G238*F238*12</f>
        <v>1574422.0553280003</v>
      </c>
      <c r="J238" s="468">
        <f>VLOOKUP($A238,$DA:$EN,10,0)</f>
        <v>1.0417369397066063</v>
      </c>
      <c r="K238" s="208">
        <f>VLOOKUP($A234,$DA:$EN,9,0)</f>
        <v>3680</v>
      </c>
      <c r="L238" s="209">
        <f>0.02*(VLOOKUP($A234,$DA:$EN,24,0)+VLOOKUP($A234,$DA:$EN,26,0))</f>
        <v>24198.052000000003</v>
      </c>
      <c r="M238" s="1125">
        <f>H238</f>
        <v>2E-3</v>
      </c>
      <c r="N238" s="210">
        <f>M238*L238*K238*12</f>
        <v>2137171.9526400003</v>
      </c>
      <c r="O238" s="502">
        <f>VLOOKUP($A238,$DA:$EN,13,0)</f>
        <v>1.0559018563732729</v>
      </c>
      <c r="P238" s="208">
        <f>VLOOKUP($A234,$DA:$EN,12,0)</f>
        <v>4982</v>
      </c>
      <c r="Q238" s="209">
        <f>0.02*(VLOOKUP($A234,$DA:$EN,24,0)+VLOOKUP($A234,$DA:$EN,26,0))</f>
        <v>24198.052000000003</v>
      </c>
      <c r="R238" s="1125">
        <f>M238</f>
        <v>2E-3</v>
      </c>
      <c r="S238" s="211">
        <f>R238*Q238*P238*12</f>
        <v>2893312.6815360002</v>
      </c>
      <c r="T238" s="463">
        <f>VLOOKUP($A238,$DA:$EN,7,0)</f>
        <v>1.0275720230399397</v>
      </c>
      <c r="U238" s="208">
        <f>VLOOKUP($A234,$DA:$EN,6,0)</f>
        <v>2711</v>
      </c>
      <c r="V238" s="209">
        <f>0.02*(VLOOKUP($A234,$DA:$EN,24,0)+VLOOKUP($A234,$DA:$EN,26,0))</f>
        <v>24198.052000000003</v>
      </c>
      <c r="W238" s="1125">
        <f>R238</f>
        <v>2E-3</v>
      </c>
      <c r="X238" s="211">
        <f>W238*V238*U238*12</f>
        <v>1574422.0553280003</v>
      </c>
      <c r="Y238" s="495">
        <f>VLOOKUP($A238,$DA:$EN,10,0)</f>
        <v>1.0417369397066063</v>
      </c>
      <c r="Z238" s="208">
        <f>VLOOKUP($A234,$DA:$EN,9,0)</f>
        <v>3680</v>
      </c>
      <c r="AA238" s="209">
        <f>0.02*(VLOOKUP($A234,$DA:$EN,24,0)+VLOOKUP($A234,$DA:$EN,26,0))</f>
        <v>24198.052000000003</v>
      </c>
      <c r="AB238" s="1125">
        <f>W238</f>
        <v>2E-3</v>
      </c>
      <c r="AC238" s="210">
        <f>AB238*AA238*Z238*12</f>
        <v>2137171.9526400003</v>
      </c>
      <c r="AD238" s="502">
        <f>VLOOKUP($A238,$DA:$EN,13,0)</f>
        <v>1.0559018563732729</v>
      </c>
      <c r="AE238" s="208">
        <f>VLOOKUP($A234,$DA:$EN,12,0)</f>
        <v>4982</v>
      </c>
      <c r="AF238" s="209">
        <f>0.02*(VLOOKUP($A234,$DA:$EN,24,0)+VLOOKUP($A234,$DA:$EN,26,0))</f>
        <v>24198.052000000003</v>
      </c>
      <c r="AG238" s="1125">
        <f>AB238</f>
        <v>2E-3</v>
      </c>
      <c r="AH238" s="211">
        <f>AG238*AF238*AE238*12</f>
        <v>2893312.6815360002</v>
      </c>
      <c r="AI238" s="463">
        <f>VLOOKUP($A238,$DA:$EN,7,0)</f>
        <v>1.0275720230399397</v>
      </c>
      <c r="AJ238" s="208">
        <f>VLOOKUP($A234,$DA:$EN,6,0)</f>
        <v>2711</v>
      </c>
      <c r="AK238" s="209">
        <f>0.02*(VLOOKUP($A234,$DA:$EN,24,0)+VLOOKUP($A234,$DA:$EN,26,0))</f>
        <v>24198.052000000003</v>
      </c>
      <c r="AL238" s="1125">
        <f>AG238</f>
        <v>2E-3</v>
      </c>
      <c r="AM238" s="211">
        <f>AL238*AK238*AJ238*12</f>
        <v>1574422.0553280003</v>
      </c>
      <c r="AN238" s="495">
        <f>VLOOKUP($A238,$DA:$EN,10,0)</f>
        <v>1.0417369397066063</v>
      </c>
      <c r="AO238" s="208">
        <f>VLOOKUP($A234,$DA:$EN,9,0)</f>
        <v>3680</v>
      </c>
      <c r="AP238" s="209">
        <f>0.02*(VLOOKUP($A234,$DA:$EN,24,0)+VLOOKUP($A234,$DA:$EN,26,0))</f>
        <v>24198.052000000003</v>
      </c>
      <c r="AQ238" s="1125">
        <f>AL238</f>
        <v>2E-3</v>
      </c>
      <c r="AR238" s="210">
        <f>AQ238*AP238*AO238*12</f>
        <v>2137171.9526400003</v>
      </c>
      <c r="AS238" s="502">
        <f>VLOOKUP($A238,$DA:$EN,13,0)</f>
        <v>1.0559018563732729</v>
      </c>
      <c r="AT238" s="208">
        <f>VLOOKUP($A234,$DA:$EN,12,0)</f>
        <v>4982</v>
      </c>
      <c r="AU238" s="209">
        <f>0.02*(VLOOKUP($A234,$DA:$EN,24,0)+VLOOKUP($A234,$DA:$EN,26,0))</f>
        <v>24198.052000000003</v>
      </c>
      <c r="AV238" s="1125">
        <f>AQ238</f>
        <v>2E-3</v>
      </c>
      <c r="AW238" s="211">
        <f>AV238*AU238*AT238*12</f>
        <v>2893312.6815360002</v>
      </c>
      <c r="AX238" s="463">
        <f>VLOOKUP($A238,$DA:$EN,7,0)</f>
        <v>1.0275720230399397</v>
      </c>
      <c r="AY238" s="208">
        <f>VLOOKUP($A234,$DA:$EN,6,0)</f>
        <v>2711</v>
      </c>
      <c r="AZ238" s="209">
        <f>0.02*(VLOOKUP($A234,$DA:$EN,24,0)+VLOOKUP($A234,$DA:$EN,26,0))</f>
        <v>24198.052000000003</v>
      </c>
      <c r="BA238" s="1125">
        <f>AV238</f>
        <v>2E-3</v>
      </c>
      <c r="BB238" s="210">
        <f>BA238*AZ238*AY238*12</f>
        <v>1574422.0553280003</v>
      </c>
      <c r="BC238" s="502">
        <f>VLOOKUP($A238,$DA:$EN,10,0)</f>
        <v>1.0417369397066063</v>
      </c>
      <c r="BD238" s="208">
        <f>VLOOKUP($A234,$DA:$EN,9,0)</f>
        <v>3680</v>
      </c>
      <c r="BE238" s="209">
        <f>0.02*(VLOOKUP($A234,$DA:$EN,24,0)+VLOOKUP($A234,$DA:$EN,26,0))</f>
        <v>24198.052000000003</v>
      </c>
      <c r="BF238" s="1125">
        <f>BA238</f>
        <v>2E-3</v>
      </c>
      <c r="BG238" s="210">
        <f>BF238*BE238*BD238*12</f>
        <v>2137171.9526400003</v>
      </c>
      <c r="BH238" s="502">
        <f>VLOOKUP($A238,$DA:$EN,13,0)</f>
        <v>1.0559018563732729</v>
      </c>
      <c r="BI238" s="208">
        <f>VLOOKUP($A234,$DA:$EN,12,0)</f>
        <v>4982</v>
      </c>
      <c r="BJ238" s="209">
        <f>0.02*(VLOOKUP($A234,$DA:$EN,24,0)+VLOOKUP($A234,$DA:$EN,26,0))</f>
        <v>24198.052000000003</v>
      </c>
      <c r="BK238" s="1125">
        <f>BF238</f>
        <v>2E-3</v>
      </c>
      <c r="BL238" s="211">
        <f>BK238*BJ238*BI238*12</f>
        <v>2893312.6815360002</v>
      </c>
      <c r="BM238" s="463">
        <f>VLOOKUP($A238,$DA:$EN,7,0)</f>
        <v>1.0275720230399397</v>
      </c>
      <c r="BN238" s="208">
        <f>VLOOKUP($A234,$DA:$EN,6,0)</f>
        <v>2711</v>
      </c>
      <c r="BO238" s="209">
        <f>0.02*(VLOOKUP($A234,$DA:$EN,24,0)+VLOOKUP($A234,$DA:$EN,26,0))</f>
        <v>24198.052000000003</v>
      </c>
      <c r="BP238" s="1125">
        <f>BK238</f>
        <v>2E-3</v>
      </c>
      <c r="BQ238" s="210">
        <f>BP238*BO238*BN238*12</f>
        <v>1574422.0553280003</v>
      </c>
      <c r="BR238" s="502">
        <f>VLOOKUP($A238,$DA:$EN,10,0)</f>
        <v>1.0417369397066063</v>
      </c>
      <c r="BS238" s="208">
        <f>VLOOKUP($A234,$DA:$EN,9,0)</f>
        <v>3680</v>
      </c>
      <c r="BT238" s="209">
        <f>0.02*(VLOOKUP($A234,$DA:$EN,24,0)+VLOOKUP($A234,$DA:$EN,26,0))</f>
        <v>24198.052000000003</v>
      </c>
      <c r="BU238" s="1125">
        <f>BP238</f>
        <v>2E-3</v>
      </c>
      <c r="BV238" s="210">
        <f>BU238*BT238*BS238*12</f>
        <v>2137171.9526400003</v>
      </c>
      <c r="BW238" s="502">
        <f>VLOOKUP($A238,$DA:$EN,13,0)</f>
        <v>1.0559018563732729</v>
      </c>
      <c r="BX238" s="208">
        <f>VLOOKUP($A234,$DA:$EN,12,0)</f>
        <v>4982</v>
      </c>
      <c r="BY238" s="209">
        <f>0.02*(VLOOKUP($A234,$DA:$EN,24,0)+VLOOKUP($A234,$DA:$EN,26,0))</f>
        <v>24198.052000000003</v>
      </c>
      <c r="BZ238" s="1125">
        <f>BU238</f>
        <v>2E-3</v>
      </c>
      <c r="CA238" s="211">
        <f>BZ238*BY238*BX238*12</f>
        <v>2893312.6815360002</v>
      </c>
      <c r="CB238" s="463">
        <f>VLOOKUP($A238,$DA:$EN,7,0)</f>
        <v>1.0275720230399397</v>
      </c>
      <c r="CC238" s="208">
        <f>VLOOKUP($A234,$DA:$EN,6,0)</f>
        <v>2711</v>
      </c>
      <c r="CD238" s="209">
        <f>0.02*(VLOOKUP($A234,$DA:$EN,24,0)+VLOOKUP($A234,$DA:$EN,26,0))</f>
        <v>24198.052000000003</v>
      </c>
      <c r="CE238" s="1125">
        <f>BZ238</f>
        <v>2E-3</v>
      </c>
      <c r="CF238" s="211">
        <f>CE238*CD238*CC238*12</f>
        <v>1574422.0553280003</v>
      </c>
      <c r="CG238" s="495">
        <f>VLOOKUP($A238,$DA:$EN,10,0)</f>
        <v>1.0417369397066063</v>
      </c>
      <c r="CH238" s="208">
        <f>VLOOKUP($A234,$DA:$EN,9,0)</f>
        <v>3680</v>
      </c>
      <c r="CI238" s="209">
        <f>0.02*(VLOOKUP($A234,$DA:$EN,24,0)+VLOOKUP($A234,$DA:$EN,26,0))</f>
        <v>24198.052000000003</v>
      </c>
      <c r="CJ238" s="1125">
        <f>CE238</f>
        <v>2E-3</v>
      </c>
      <c r="CK238" s="210">
        <f>CJ238*CI238*CH238*12</f>
        <v>2137171.9526400003</v>
      </c>
      <c r="CL238" s="502">
        <f>VLOOKUP($A238,$DA:$EN,13,0)</f>
        <v>1.0559018563732729</v>
      </c>
      <c r="CM238" s="208">
        <f>VLOOKUP($A234,$DA:$EN,12,0)</f>
        <v>4982</v>
      </c>
      <c r="CN238" s="209">
        <f>0.02*(VLOOKUP($A234,$DA:$EN,24,0)+VLOOKUP($A234,$DA:$EN,26,0))</f>
        <v>24198.052000000003</v>
      </c>
      <c r="CO238" s="1125">
        <f>CJ238</f>
        <v>2E-3</v>
      </c>
      <c r="CP238" s="211">
        <f>CO238*CN238*CM238*12</f>
        <v>2893312.6815360002</v>
      </c>
    </row>
    <row r="239" spans="1:94" ht="16.5" outlineLevel="1" thickBot="1" x14ac:dyDescent="0.3">
      <c r="A239" s="174">
        <f>A238</f>
        <v>2045</v>
      </c>
      <c r="B239" s="206" t="str">
        <f t="shared" si="60"/>
        <v>Pakalpojumu nodrošināšanai potenciālas vajadzības gadījumā</v>
      </c>
      <c r="C239" s="206" t="str">
        <f t="shared" si="60"/>
        <v>Tuvinieka ( ģimenes locekļu apdrošināšanas programma) - iespējams ilgtermiņa apdrošināšana ar uzkrājumu (izgudrots produkts)</v>
      </c>
      <c r="D239" s="207" t="str">
        <f t="shared" si="58"/>
        <v>Personas tuvinieka brīvprātīgā apdrošināšana</v>
      </c>
      <c r="E239" s="476">
        <f>VLOOKUP($A239,$DA:$EN,7,0)</f>
        <v>1.0275720230399397</v>
      </c>
      <c r="F239" s="477">
        <f>VLOOKUP($A234,$DA:$EN,5,0)</f>
        <v>3426</v>
      </c>
      <c r="G239" s="478">
        <f>G238/2</f>
        <v>12099.026000000002</v>
      </c>
      <c r="H239" s="471">
        <f>H229</f>
        <v>2E-3</v>
      </c>
      <c r="I239" s="479">
        <f>H239*G239*F239*12</f>
        <v>994830.3138240003</v>
      </c>
      <c r="J239" s="497">
        <f>VLOOKUP($A239,$DA:$EN,10,0)</f>
        <v>1.0417369397066063</v>
      </c>
      <c r="K239" s="469">
        <f>VLOOKUP($A234,$DA:$EN,8,0)</f>
        <v>4657</v>
      </c>
      <c r="L239" s="470">
        <f>L238/2</f>
        <v>12099.026000000002</v>
      </c>
      <c r="M239" s="471">
        <f>H239</f>
        <v>2E-3</v>
      </c>
      <c r="N239" s="479">
        <f>M239*L239*K239*12</f>
        <v>1352283.9379680003</v>
      </c>
      <c r="O239" s="503">
        <f>VLOOKUP($A239,$DA:$EN,13,0)</f>
        <v>1.0559018563732729</v>
      </c>
      <c r="P239" s="469">
        <f>VLOOKUP($A234,$DA:$EN,11,0)</f>
        <v>6295</v>
      </c>
      <c r="Q239" s="470">
        <f>Q238/2</f>
        <v>12099.026000000002</v>
      </c>
      <c r="R239" s="471">
        <f>M239</f>
        <v>2E-3</v>
      </c>
      <c r="S239" s="472">
        <f>R239*Q239*P239*12</f>
        <v>1827920.8480800004</v>
      </c>
      <c r="T239" s="504">
        <f>VLOOKUP($A239,$DA:$EN,7,0)</f>
        <v>1.0275720230399397</v>
      </c>
      <c r="U239" s="469">
        <f>VLOOKUP($A234,$DA:$EN,5,0)</f>
        <v>3426</v>
      </c>
      <c r="V239" s="470">
        <f>V238/2</f>
        <v>12099.026000000002</v>
      </c>
      <c r="W239" s="471">
        <f>R239</f>
        <v>2E-3</v>
      </c>
      <c r="X239" s="472">
        <f>W239*V239*U239*12</f>
        <v>994830.3138240003</v>
      </c>
      <c r="Y239" s="505">
        <f>VLOOKUP($A239,$DA:$EN,10,0)</f>
        <v>1.0417369397066063</v>
      </c>
      <c r="Z239" s="469">
        <f>VLOOKUP($A234,$DA:$EN,8,0)</f>
        <v>4657</v>
      </c>
      <c r="AA239" s="470">
        <f>AA238/2</f>
        <v>12099.026000000002</v>
      </c>
      <c r="AB239" s="471">
        <f>W239</f>
        <v>2E-3</v>
      </c>
      <c r="AC239" s="479">
        <f>AB239*AA239*Z239*12</f>
        <v>1352283.9379680003</v>
      </c>
      <c r="AD239" s="503">
        <f>VLOOKUP($A239,$DA:$EN,13,0)</f>
        <v>1.0559018563732729</v>
      </c>
      <c r="AE239" s="469">
        <f>VLOOKUP($A234,$DA:$EN,11,0)</f>
        <v>6295</v>
      </c>
      <c r="AF239" s="470">
        <f>AF238/2</f>
        <v>12099.026000000002</v>
      </c>
      <c r="AG239" s="471">
        <f>AB239</f>
        <v>2E-3</v>
      </c>
      <c r="AH239" s="472">
        <f>AG239*AF239*AE239*12</f>
        <v>1827920.8480800004</v>
      </c>
      <c r="AI239" s="504">
        <f>VLOOKUP($A239,$DA:$EN,7,0)</f>
        <v>1.0275720230399397</v>
      </c>
      <c r="AJ239" s="469">
        <f>VLOOKUP($A234,$DA:$EN,5,0)</f>
        <v>3426</v>
      </c>
      <c r="AK239" s="470">
        <f>AK238/2</f>
        <v>12099.026000000002</v>
      </c>
      <c r="AL239" s="471">
        <f>AG239</f>
        <v>2E-3</v>
      </c>
      <c r="AM239" s="472">
        <f>AL239*AK239*AJ239*12</f>
        <v>994830.3138240003</v>
      </c>
      <c r="AN239" s="495">
        <f>VLOOKUP($A239,$DA:$EN,10,0)</f>
        <v>1.0417369397066063</v>
      </c>
      <c r="AO239" s="208">
        <f>VLOOKUP($A234,$DA:$EN,8,0)</f>
        <v>4657</v>
      </c>
      <c r="AP239" s="209">
        <f>AP238/2</f>
        <v>12099.026000000002</v>
      </c>
      <c r="AQ239" s="471">
        <f>AL239</f>
        <v>2E-3</v>
      </c>
      <c r="AR239" s="479">
        <f>AQ239*AP239*AO239*12</f>
        <v>1352283.9379680003</v>
      </c>
      <c r="AS239" s="503">
        <f>VLOOKUP($A239,$DA:$EN,13,0)</f>
        <v>1.0559018563732729</v>
      </c>
      <c r="AT239" s="469">
        <f>VLOOKUP($A234,$DA:$EN,11,0)</f>
        <v>6295</v>
      </c>
      <c r="AU239" s="470">
        <f>AU238/2</f>
        <v>12099.026000000002</v>
      </c>
      <c r="AV239" s="471">
        <f>AQ239</f>
        <v>2E-3</v>
      </c>
      <c r="AW239" s="472">
        <f>AV239*AU239*AT239*12</f>
        <v>1827920.8480800004</v>
      </c>
      <c r="AX239" s="463">
        <f>VLOOKUP($A239,$DA:$EN,7,0)</f>
        <v>1.0275720230399397</v>
      </c>
      <c r="AY239" s="208">
        <f>VLOOKUP($A234,$DA:$EN,5,0)</f>
        <v>3426</v>
      </c>
      <c r="AZ239" s="209">
        <f>AZ238/2</f>
        <v>12099.026000000002</v>
      </c>
      <c r="BA239" s="471">
        <f>AV239</f>
        <v>2E-3</v>
      </c>
      <c r="BB239" s="479">
        <f>BA239*AZ239*AY239*12</f>
        <v>994830.3138240003</v>
      </c>
      <c r="BC239" s="502">
        <f>VLOOKUP($A239,$DA:$EN,10,0)</f>
        <v>1.0417369397066063</v>
      </c>
      <c r="BD239" s="208">
        <f>VLOOKUP($A234,$DA:$EN,8,0)</f>
        <v>4657</v>
      </c>
      <c r="BE239" s="209">
        <f>BE238/2</f>
        <v>12099.026000000002</v>
      </c>
      <c r="BF239" s="471">
        <f>BA239</f>
        <v>2E-3</v>
      </c>
      <c r="BG239" s="479">
        <f>BF239*BE239*BD239*12</f>
        <v>1352283.9379680003</v>
      </c>
      <c r="BH239" s="503">
        <f>VLOOKUP($A239,$DA:$EN,13,0)</f>
        <v>1.0559018563732729</v>
      </c>
      <c r="BI239" s="469">
        <f>VLOOKUP($A234,$DA:$EN,11,0)</f>
        <v>6295</v>
      </c>
      <c r="BJ239" s="470">
        <f>BJ238/2</f>
        <v>12099.026000000002</v>
      </c>
      <c r="BK239" s="471">
        <f>BF239</f>
        <v>2E-3</v>
      </c>
      <c r="BL239" s="472">
        <f>BK239*BJ239*BI239*12</f>
        <v>1827920.8480800004</v>
      </c>
      <c r="BM239" s="504">
        <f>VLOOKUP($A239,$DA:$EN,7,0)</f>
        <v>1.0275720230399397</v>
      </c>
      <c r="BN239" s="469">
        <f>VLOOKUP($A234,$DA:$EN,5,0)</f>
        <v>3426</v>
      </c>
      <c r="BO239" s="470">
        <f>BO238/2</f>
        <v>12099.026000000002</v>
      </c>
      <c r="BP239" s="471">
        <f>BK239</f>
        <v>2E-3</v>
      </c>
      <c r="BQ239" s="479">
        <f>BP239*BO239*BN239*12</f>
        <v>994830.3138240003</v>
      </c>
      <c r="BR239" s="503">
        <f>VLOOKUP($A239,$DA:$EN,10,0)</f>
        <v>1.0417369397066063</v>
      </c>
      <c r="BS239" s="469">
        <f>VLOOKUP($A234,$DA:$EN,8,0)</f>
        <v>4657</v>
      </c>
      <c r="BT239" s="470">
        <f>BT238/2</f>
        <v>12099.026000000002</v>
      </c>
      <c r="BU239" s="471">
        <f>BP239</f>
        <v>2E-3</v>
      </c>
      <c r="BV239" s="479">
        <f>BU239*BT239*BS239*12</f>
        <v>1352283.9379680003</v>
      </c>
      <c r="BW239" s="503">
        <f>VLOOKUP($A239,$DA:$EN,13,0)</f>
        <v>1.0559018563732729</v>
      </c>
      <c r="BX239" s="469">
        <f>VLOOKUP($A234,$DA:$EN,11,0)</f>
        <v>6295</v>
      </c>
      <c r="BY239" s="470">
        <f>BY238/2</f>
        <v>12099.026000000002</v>
      </c>
      <c r="BZ239" s="471">
        <f>BU239</f>
        <v>2E-3</v>
      </c>
      <c r="CA239" s="472">
        <f>BZ239*BY239*BX239*12</f>
        <v>1827920.8480800004</v>
      </c>
      <c r="CB239" s="504">
        <f>VLOOKUP($A239,$DA:$EN,7,0)</f>
        <v>1.0275720230399397</v>
      </c>
      <c r="CC239" s="469">
        <f>VLOOKUP($A234,$DA:$EN,5,0)</f>
        <v>3426</v>
      </c>
      <c r="CD239" s="470">
        <f>CD238/2</f>
        <v>12099.026000000002</v>
      </c>
      <c r="CE239" s="471">
        <f>BZ239</f>
        <v>2E-3</v>
      </c>
      <c r="CF239" s="472">
        <f>CE239*CD239*CC239*12</f>
        <v>994830.3138240003</v>
      </c>
      <c r="CG239" s="505">
        <f>VLOOKUP($A239,$DA:$EN,10,0)</f>
        <v>1.0417369397066063</v>
      </c>
      <c r="CH239" s="469">
        <f>VLOOKUP($A234,$DA:$EN,8,0)</f>
        <v>4657</v>
      </c>
      <c r="CI239" s="470">
        <f>CI238/2</f>
        <v>12099.026000000002</v>
      </c>
      <c r="CJ239" s="471">
        <f>CE239</f>
        <v>2E-3</v>
      </c>
      <c r="CK239" s="479">
        <f>CJ239*CI239*CH239*12</f>
        <v>1352283.9379680003</v>
      </c>
      <c r="CL239" s="503">
        <f>VLOOKUP($A239,$DA:$EN,13,0)</f>
        <v>1.0559018563732729</v>
      </c>
      <c r="CM239" s="469">
        <f>VLOOKUP($A234,$DA:$EN,11,0)</f>
        <v>6295</v>
      </c>
      <c r="CN239" s="470">
        <f>CN238/2</f>
        <v>12099.026000000002</v>
      </c>
      <c r="CO239" s="471">
        <f>CJ239</f>
        <v>2E-3</v>
      </c>
      <c r="CP239" s="472">
        <f>CO239*CN239*CM239*12</f>
        <v>1827920.8480800004</v>
      </c>
    </row>
    <row r="240" spans="1:94" ht="16.5" thickBot="1" x14ac:dyDescent="0.3">
      <c r="A240" s="131"/>
      <c r="B240" s="131"/>
      <c r="C240" s="131"/>
      <c r="D240" s="131"/>
      <c r="E240" s="131"/>
      <c r="F240" s="131"/>
      <c r="G240" s="131"/>
      <c r="H240" s="131"/>
      <c r="I240" s="131"/>
      <c r="J240" s="131"/>
      <c r="K240" s="131"/>
      <c r="L240" s="131"/>
      <c r="M240" s="131"/>
      <c r="N240" s="131"/>
      <c r="O240" s="131"/>
      <c r="P240" s="131"/>
      <c r="Q240" s="131"/>
      <c r="R240" s="131"/>
      <c r="S240" s="131"/>
      <c r="T240" s="131"/>
      <c r="U240" s="131"/>
      <c r="V240" s="131"/>
      <c r="W240" s="131"/>
      <c r="X240" s="131"/>
      <c r="Y240" s="131"/>
      <c r="Z240" s="131"/>
      <c r="AA240" s="131"/>
      <c r="AB240" s="131"/>
      <c r="AC240" s="131"/>
      <c r="AD240" s="131"/>
      <c r="AE240" s="131"/>
      <c r="AF240" s="131"/>
      <c r="AG240" s="131"/>
      <c r="AH240" s="131"/>
      <c r="AI240" s="131"/>
      <c r="AJ240" s="131"/>
      <c r="AK240" s="131"/>
      <c r="AL240" s="131"/>
      <c r="AM240" s="131"/>
      <c r="AN240" s="131"/>
      <c r="AO240" s="131"/>
      <c r="AP240" s="131"/>
      <c r="AQ240" s="131"/>
      <c r="AR240" s="131"/>
      <c r="AS240" s="131"/>
      <c r="AT240" s="131"/>
      <c r="AU240" s="131"/>
      <c r="AV240" s="131"/>
      <c r="AW240" s="131"/>
      <c r="AX240" s="131"/>
      <c r="AY240" s="131"/>
      <c r="AZ240" s="131"/>
      <c r="BA240" s="131"/>
      <c r="BB240" s="131"/>
      <c r="BC240" s="131"/>
      <c r="BD240" s="131"/>
      <c r="BE240" s="131"/>
      <c r="BF240" s="131"/>
      <c r="BG240" s="131"/>
      <c r="BH240" s="131"/>
      <c r="BI240" s="131"/>
      <c r="BJ240" s="131"/>
      <c r="BK240" s="131"/>
      <c r="BL240" s="131"/>
      <c r="BM240" s="131"/>
      <c r="BN240" s="131"/>
      <c r="BO240" s="131"/>
      <c r="BP240" s="131"/>
      <c r="BQ240" s="131"/>
      <c r="BR240" s="131"/>
      <c r="BS240" s="131"/>
      <c r="BT240" s="131"/>
      <c r="BU240" s="131"/>
      <c r="BV240" s="131"/>
      <c r="BW240" s="131"/>
      <c r="BX240" s="131"/>
      <c r="BY240" s="131"/>
      <c r="BZ240" s="131"/>
      <c r="CA240" s="131"/>
      <c r="CB240" s="131"/>
      <c r="CC240" s="131"/>
      <c r="CD240" s="131"/>
      <c r="CE240" s="131"/>
      <c r="CF240" s="131"/>
      <c r="CG240" s="131"/>
      <c r="CH240" s="131"/>
      <c r="CI240" s="131"/>
      <c r="CJ240" s="131"/>
      <c r="CK240" s="131"/>
      <c r="CL240" s="131"/>
      <c r="CM240" s="131"/>
      <c r="CN240" s="131"/>
      <c r="CO240" s="131"/>
      <c r="CP240" s="131"/>
    </row>
    <row r="241" spans="1:94" x14ac:dyDescent="0.25">
      <c r="A241" s="1395" t="s">
        <v>239</v>
      </c>
      <c r="C241" s="131"/>
      <c r="D241" s="1265" t="s">
        <v>96</v>
      </c>
      <c r="E241" s="131"/>
      <c r="F241" s="1269">
        <f>F41+F51+F61+F71+F81</f>
        <v>38671602073.203415</v>
      </c>
      <c r="G241" s="1270"/>
      <c r="H241" s="1271">
        <f>I241/F241</f>
        <v>1.5751634893375568E-2</v>
      </c>
      <c r="I241" s="1272">
        <f>I41+I51+I61+I71+I81</f>
        <v>609140956.59900594</v>
      </c>
      <c r="J241" s="131"/>
      <c r="K241" s="1269">
        <f>K41+K51+K61+K71+K81</f>
        <v>39996925080.506317</v>
      </c>
      <c r="L241" s="1270"/>
      <c r="M241" s="1271">
        <f>N241/K241</f>
        <v>1.4293405254854782E-2</v>
      </c>
      <c r="N241" s="1272">
        <f>N41+N51+N61+N71+N81</f>
        <v>571692259.12374198</v>
      </c>
      <c r="O241" s="131"/>
      <c r="P241" s="1269">
        <f>P41+P51+P61+P71+P81</f>
        <v>41360770364.629539</v>
      </c>
      <c r="Q241" s="1270"/>
      <c r="R241" s="1271">
        <f>S241/P241</f>
        <v>1.2862397281856747E-2</v>
      </c>
      <c r="S241" s="1272">
        <f>S41+S51+S61+S71+S81</f>
        <v>531998660.31351209</v>
      </c>
      <c r="T241" s="131"/>
      <c r="U241" s="1269">
        <f>U41+U51+U61+U71+U81</f>
        <v>38671602073.203415</v>
      </c>
      <c r="V241" s="1270"/>
      <c r="W241" s="1271">
        <f>X241/U241</f>
        <v>1.2564402336812634E-2</v>
      </c>
      <c r="X241" s="1272">
        <f>X41+X51+X61+X71+X81</f>
        <v>485885567.45684528</v>
      </c>
      <c r="Y241" s="131"/>
      <c r="Z241" s="1269">
        <f>Z41+Z51+Z61+Z71+Z81</f>
        <v>39996925080.506317</v>
      </c>
      <c r="AA241" s="1270"/>
      <c r="AB241" s="1271">
        <f>AC241/Z241</f>
        <v>1.2148073045086558E-2</v>
      </c>
      <c r="AC241" s="1272">
        <f>AC41+AC51+AC61+AC71+AC81</f>
        <v>485885567.45684528</v>
      </c>
      <c r="AD241" s="131"/>
      <c r="AE241" s="1269">
        <f>AE41+AE51+AE61+AE71+AE81</f>
        <v>41360770364.629539</v>
      </c>
      <c r="AF241" s="1270"/>
      <c r="AG241" s="1271">
        <f>AH241/AE241</f>
        <v>1.1747498007734393E-2</v>
      </c>
      <c r="AH241" s="1272">
        <f>AH41+AH51+AH61+AH71+AH81</f>
        <v>485885567.45684528</v>
      </c>
      <c r="AI241" s="131"/>
      <c r="AJ241" s="1269">
        <f>AJ41+AJ51+AJ61+AJ71+AJ81</f>
        <v>38671602073.203415</v>
      </c>
      <c r="AK241" s="1270"/>
      <c r="AL241" s="1271">
        <f>AM241/AJ241</f>
        <v>0</v>
      </c>
      <c r="AM241" s="1272">
        <f>AM41+AM51+AM61+AM71+AM81</f>
        <v>0</v>
      </c>
      <c r="AN241" s="131"/>
      <c r="AO241" s="1269">
        <f>AO41+AO51+AO61+AO71+AO81</f>
        <v>39996925080.506317</v>
      </c>
      <c r="AP241" s="1270"/>
      <c r="AQ241" s="1271">
        <f>AR241/AO241</f>
        <v>0</v>
      </c>
      <c r="AR241" s="1272">
        <f>AR41+AR51+AR61+AR71+AR81</f>
        <v>0</v>
      </c>
      <c r="AS241" s="131"/>
      <c r="AT241" s="1269">
        <f>AT41+AT51+AT61+AT71+AT81</f>
        <v>41360770364.629539</v>
      </c>
      <c r="AU241" s="1270"/>
      <c r="AV241" s="1271">
        <f>AW241/AT241</f>
        <v>0</v>
      </c>
      <c r="AW241" s="1272">
        <f>AW41+AW51+AW61+AW71+AW81</f>
        <v>0</v>
      </c>
      <c r="AX241" s="131"/>
      <c r="AY241" s="1269">
        <f>AY41+AY51+AY61+AY71+AY81</f>
        <v>38671602073.203415</v>
      </c>
      <c r="AZ241" s="1270"/>
      <c r="BA241" s="1271">
        <f>BB241/AY241</f>
        <v>1.2167805956857248E-2</v>
      </c>
      <c r="BB241" s="1272">
        <f>BB41+BB51+BB61+BB71+BB81</f>
        <v>470548550.06753761</v>
      </c>
      <c r="BC241" s="131"/>
      <c r="BD241" s="1269">
        <f>BD41+BD51+BD61+BD71+BD81</f>
        <v>39996925080.506317</v>
      </c>
      <c r="BE241" s="1270"/>
      <c r="BF241" s="1271">
        <f>BG241/BD241</f>
        <v>1.0546561619288531E-2</v>
      </c>
      <c r="BG241" s="1272">
        <f>BG41+BG51+BG61+BG71+BG81</f>
        <v>421830034.94362676</v>
      </c>
      <c r="BH241" s="131"/>
      <c r="BI241" s="1269">
        <f>BI41+BI51+BI61+BI71+BI81</f>
        <v>41360770364.629539</v>
      </c>
      <c r="BJ241" s="1270"/>
      <c r="BK241" s="1271">
        <f>BL241/BI241</f>
        <v>8.9474696636608932E-3</v>
      </c>
      <c r="BL241" s="1272">
        <f>BL41+BL51+BL61+BL71+BL81</f>
        <v>370074238.1031673</v>
      </c>
      <c r="BM241" s="131"/>
      <c r="BN241" s="1269">
        <f>BN41+BN51+BN61+BN71+BN81</f>
        <v>38671602073.203415</v>
      </c>
      <c r="BO241" s="1270"/>
      <c r="BP241" s="1271">
        <f>BQ241/BN241</f>
        <v>8.6044760515534609E-3</v>
      </c>
      <c r="BQ241" s="1272">
        <f>BQ41+BQ51+BQ61+BQ71+BQ81</f>
        <v>332748873.91408396</v>
      </c>
      <c r="BR241" s="131"/>
      <c r="BS241" s="1269">
        <f>BS41+BS51+BS61+BS71+BS81</f>
        <v>39996925080.506317</v>
      </c>
      <c r="BT241" s="1270"/>
      <c r="BU241" s="1271">
        <f>BV241/BS241</f>
        <v>8.0072649112657331E-3</v>
      </c>
      <c r="BV241" s="1272">
        <f>BV41+BV51+BV61+BV71+BV81</f>
        <v>320265974.75566262</v>
      </c>
      <c r="BW241" s="131"/>
      <c r="BX241" s="1269">
        <f>BX41+BX51+BX61+BX71+BX81</f>
        <v>41360770364.629539</v>
      </c>
      <c r="BY241" s="1270"/>
      <c r="BZ241" s="1271">
        <f>CA241/BX241</f>
        <v>7.4233330870166637E-3</v>
      </c>
      <c r="CA241" s="1272">
        <f>CA41+CA51+CA61+CA71+CA81</f>
        <v>307034775.15225273</v>
      </c>
      <c r="CB241" s="131"/>
      <c r="CC241" s="1269">
        <f>CC41+CC51+CC61+CC71+CC81</f>
        <v>38671602073.203415</v>
      </c>
      <c r="CD241" s="1270"/>
      <c r="CE241" s="1271">
        <f>CF241/CC241</f>
        <v>9.9815807105414316E-3</v>
      </c>
      <c r="CF241" s="1272">
        <f>CF41+CF51+CF61+CF71+CF81</f>
        <v>386003717.29962122</v>
      </c>
      <c r="CG241" s="131"/>
      <c r="CH241" s="1269">
        <f>CH41+CH51+CH61+CH71+CH81</f>
        <v>39996925080.506317</v>
      </c>
      <c r="CI241" s="1270"/>
      <c r="CJ241" s="1271">
        <f>CK241/CH241</f>
        <v>9.9815807105414316E-3</v>
      </c>
      <c r="CK241" s="1272">
        <f>CK41+CK51+CK61+CK71+CK81</f>
        <v>399232535.86455262</v>
      </c>
      <c r="CL241" s="131"/>
      <c r="CM241" s="1269">
        <f>CM41+CM51+CM61+CM71+CM81</f>
        <v>41360770364.629539</v>
      </c>
      <c r="CN241" s="1270"/>
      <c r="CO241" s="1271">
        <f>CP241/CM241</f>
        <v>9.9815807105414264E-3</v>
      </c>
      <c r="CP241" s="1272">
        <f>CP41+CP51+CP61+CP71+CP81</f>
        <v>412845867.64471972</v>
      </c>
    </row>
    <row r="242" spans="1:94" x14ac:dyDescent="0.25">
      <c r="A242" s="1396"/>
      <c r="C242" s="131"/>
      <c r="D242" s="1266" t="s">
        <v>162</v>
      </c>
      <c r="E242" s="131"/>
      <c r="F242" s="1273">
        <f t="shared" ref="F242:F243" si="61">F42+F52+F62+F72+F82</f>
        <v>13682928761.926374</v>
      </c>
      <c r="G242" s="521"/>
      <c r="H242" s="1268">
        <f t="shared" ref="H242:H244" si="62">I242/F242</f>
        <v>2.8437308409143908E-2</v>
      </c>
      <c r="I242" s="1274">
        <f t="shared" ref="I242:I247" si="63">I42+I52+I62+I72+I82</f>
        <v>389105665.14324594</v>
      </c>
      <c r="J242" s="131"/>
      <c r="K242" s="1273">
        <f t="shared" ref="K242:K243" si="64">K42+K52+K62+K72+K82</f>
        <v>14151859432.58078</v>
      </c>
      <c r="L242" s="521"/>
      <c r="M242" s="1268">
        <f t="shared" ref="M242:M244" si="65">N242/K242</f>
        <v>2.749502049514686E-2</v>
      </c>
      <c r="N242" s="1274">
        <f t="shared" ref="N242:N247" si="66">N42+N52+N62+N72+N82</f>
        <v>389105665.14324594</v>
      </c>
      <c r="O242" s="131"/>
      <c r="P242" s="1273">
        <f t="shared" ref="P242:P243" si="67">P42+P52+P62+P72+P82</f>
        <v>14634420197.185831</v>
      </c>
      <c r="Q242" s="521"/>
      <c r="R242" s="1268">
        <f t="shared" ref="R242:R244" si="68">S242/P242</f>
        <v>2.6588389556975421E-2</v>
      </c>
      <c r="S242" s="1274">
        <f t="shared" ref="S242:S247" si="69">S42+S52+S62+S72+S82</f>
        <v>389105665.14324594</v>
      </c>
      <c r="T242" s="131"/>
      <c r="U242" s="1273">
        <f t="shared" ref="U242:U243" si="70">U42+U52+U62+U72+U82</f>
        <v>13682928761.926374</v>
      </c>
      <c r="V242" s="521"/>
      <c r="W242" s="1268">
        <f t="shared" ref="W242:W244" si="71">X242/U242</f>
        <v>2.8437308409143908E-2</v>
      </c>
      <c r="X242" s="1274">
        <f t="shared" ref="X242:X247" si="72">X42+X52+X62+X72+X82</f>
        <v>389105665.14324594</v>
      </c>
      <c r="Y242" s="131"/>
      <c r="Z242" s="1273">
        <f t="shared" ref="Z242:Z243" si="73">Z42+Z52+Z62+Z72+Z82</f>
        <v>14151859432.58078</v>
      </c>
      <c r="AA242" s="521"/>
      <c r="AB242" s="1268">
        <f t="shared" ref="AB242:AB244" si="74">AC242/Z242</f>
        <v>2.749502049514686E-2</v>
      </c>
      <c r="AC242" s="1274">
        <f t="shared" ref="AC242:AC247" si="75">AC42+AC52+AC62+AC72+AC82</f>
        <v>389105665.14324594</v>
      </c>
      <c r="AD242" s="131"/>
      <c r="AE242" s="1273">
        <f t="shared" ref="AE242:AE243" si="76">AE42+AE52+AE62+AE72+AE82</f>
        <v>14634420197.185831</v>
      </c>
      <c r="AF242" s="521"/>
      <c r="AG242" s="1268">
        <f t="shared" ref="AG242:AG244" si="77">AH242/AE242</f>
        <v>2.6588389556975421E-2</v>
      </c>
      <c r="AH242" s="1274">
        <f t="shared" ref="AH242:AH247" si="78">AH42+AH52+AH62+AH72+AH82</f>
        <v>389105665.14324594</v>
      </c>
      <c r="AI242" s="131"/>
      <c r="AJ242" s="1273">
        <f t="shared" ref="AJ242:AJ243" si="79">AJ42+AJ52+AJ62+AJ72+AJ82</f>
        <v>13682928761.926374</v>
      </c>
      <c r="AK242" s="521"/>
      <c r="AL242" s="1268">
        <f t="shared" ref="AL242:AL244" si="80">AM242/AJ242</f>
        <v>0</v>
      </c>
      <c r="AM242" s="1274">
        <f t="shared" ref="AM242:AM247" si="81">AM42+AM52+AM62+AM72+AM82</f>
        <v>0</v>
      </c>
      <c r="AN242" s="131"/>
      <c r="AO242" s="1273">
        <f t="shared" ref="AO242:AO243" si="82">AO42+AO52+AO62+AO72+AO82</f>
        <v>14151859432.58078</v>
      </c>
      <c r="AP242" s="521"/>
      <c r="AQ242" s="1268">
        <f t="shared" ref="AQ242:AQ244" si="83">AR242/AO242</f>
        <v>0</v>
      </c>
      <c r="AR242" s="1274">
        <f t="shared" ref="AR242:AR247" si="84">AR42+AR52+AR62+AR72+AR82</f>
        <v>0</v>
      </c>
      <c r="AS242" s="131"/>
      <c r="AT242" s="1273">
        <f t="shared" ref="AT242:AT243" si="85">AT42+AT52+AT62+AT72+AT82</f>
        <v>14634420197.185831</v>
      </c>
      <c r="AU242" s="521"/>
      <c r="AV242" s="1268">
        <f t="shared" ref="AV242:AV244" si="86">AW242/AT242</f>
        <v>0</v>
      </c>
      <c r="AW242" s="1274">
        <f t="shared" ref="AW242:AW247" si="87">AW42+AW52+AW62+AW72+AW82</f>
        <v>0</v>
      </c>
      <c r="AX242" s="131"/>
      <c r="AY242" s="1273">
        <f t="shared" ref="AY242:AY243" si="88">AY42+AY52+AY62+AY72+AY82</f>
        <v>13682928761.926374</v>
      </c>
      <c r="AZ242" s="521"/>
      <c r="BA242" s="1268">
        <f t="shared" ref="BA242:BA244" si="89">BB242/AY242</f>
        <v>2.8437308409143908E-2</v>
      </c>
      <c r="BB242" s="1274">
        <f t="shared" ref="BB242:BB247" si="90">BB42+BB52+BB62+BB72+BB82</f>
        <v>389105665.14324594</v>
      </c>
      <c r="BC242" s="131"/>
      <c r="BD242" s="1273">
        <f t="shared" ref="BD242:BD243" si="91">BD42+BD52+BD62+BD72+BD82</f>
        <v>14151859432.58078</v>
      </c>
      <c r="BE242" s="521"/>
      <c r="BF242" s="1268">
        <f t="shared" ref="BF242:BF244" si="92">BG242/BD242</f>
        <v>2.749502049514686E-2</v>
      </c>
      <c r="BG242" s="1274">
        <f t="shared" ref="BG242:BG247" si="93">BG42+BG52+BG62+BG72+BG82</f>
        <v>389105665.14324594</v>
      </c>
      <c r="BH242" s="131"/>
      <c r="BI242" s="1273">
        <f t="shared" ref="BI242:BI243" si="94">BI42+BI52+BI62+BI72+BI82</f>
        <v>14634420197.185831</v>
      </c>
      <c r="BJ242" s="521"/>
      <c r="BK242" s="1268">
        <f t="shared" ref="BK242:BK244" si="95">BL242/BI242</f>
        <v>2.6588389556975421E-2</v>
      </c>
      <c r="BL242" s="1274">
        <f t="shared" ref="BL242:BL247" si="96">BL42+BL52+BL62+BL72+BL82</f>
        <v>389105665.14324594</v>
      </c>
      <c r="BM242" s="131"/>
      <c r="BN242" s="1273">
        <f t="shared" ref="BN242:BN243" si="97">BN42+BN52+BN62+BN72+BN82</f>
        <v>13682928761.926374</v>
      </c>
      <c r="BO242" s="521"/>
      <c r="BP242" s="1268">
        <f t="shared" ref="BP242:BP244" si="98">BQ242/BN242</f>
        <v>2.4318541717470533E-2</v>
      </c>
      <c r="BQ242" s="1274">
        <f t="shared" ref="BQ242:BQ247" si="99">BQ42+BQ52+BQ62+BQ72+BQ82</f>
        <v>332748873.91408396</v>
      </c>
      <c r="BR242" s="131"/>
      <c r="BS242" s="1273">
        <f t="shared" ref="BS242:BS243" si="100">BS42+BS52+BS62+BS72+BS82</f>
        <v>14151859432.58078</v>
      </c>
      <c r="BT242" s="521"/>
      <c r="BU242" s="1268">
        <f t="shared" ref="BU242:BU244" si="101">BV242/BS242</f>
        <v>2.2630663926631291E-2</v>
      </c>
      <c r="BV242" s="1274">
        <f t="shared" ref="BV242:BV247" si="102">BV42+BV52+BV62+BV72+BV82</f>
        <v>320265974.75566262</v>
      </c>
      <c r="BW242" s="131"/>
      <c r="BX242" s="1273">
        <f t="shared" ref="BX242:BX243" si="103">BX42+BX52+BX62+BX72+BX82</f>
        <v>14634420197.185831</v>
      </c>
      <c r="BY242" s="521"/>
      <c r="BZ242" s="1268">
        <f t="shared" ref="BZ242:BZ244" si="104">CA242/BX242</f>
        <v>2.0980317020779196E-2</v>
      </c>
      <c r="CA242" s="1274">
        <f t="shared" ref="CA242:CA247" si="105">CA42+CA52+CA62+CA72+CA82</f>
        <v>307034775.15225273</v>
      </c>
      <c r="CB242" s="131"/>
      <c r="CC242" s="1273">
        <f t="shared" ref="CC242:CC243" si="106">CC42+CC52+CC62+CC72+CC82</f>
        <v>13682928761.926374</v>
      </c>
      <c r="CD242" s="521"/>
      <c r="CE242" s="1268">
        <f t="shared" ref="CE242:CE244" si="107">CF242/CC242</f>
        <v>2.4003102329355656E-2</v>
      </c>
      <c r="CF242" s="1274">
        <f t="shared" ref="CF242:CF247" si="108">CF42+CF52+CF62+CF72+CF82</f>
        <v>328432739.23780245</v>
      </c>
      <c r="CG242" s="131"/>
      <c r="CH242" s="1273">
        <f t="shared" ref="CH242:CH243" si="109">CH42+CH52+CH62+CH72+CH82</f>
        <v>14151859432.58078</v>
      </c>
      <c r="CI242" s="521"/>
      <c r="CJ242" s="1268">
        <f t="shared" ref="CJ242:CJ244" si="110">CK242/CH242</f>
        <v>2.4003102329355656E-2</v>
      </c>
      <c r="CK242" s="1274">
        <f t="shared" ref="CK242:CK247" si="111">CK42+CK52+CK62+CK72+CK82</f>
        <v>339688530.11089355</v>
      </c>
      <c r="CL242" s="131"/>
      <c r="CM242" s="1273">
        <f t="shared" ref="CM242:CM243" si="112">CM42+CM52+CM62+CM72+CM82</f>
        <v>14634420197.185831</v>
      </c>
      <c r="CN242" s="521"/>
      <c r="CO242" s="1268">
        <f t="shared" ref="CO242:CO244" si="113">CP242/CM242</f>
        <v>2.4003102329355652E-2</v>
      </c>
      <c r="CP242" s="1274">
        <f t="shared" ref="CP242:CP247" si="114">CP42+CP52+CP62+CP72+CP82</f>
        <v>351271485.52384061</v>
      </c>
    </row>
    <row r="243" spans="1:94" ht="31.5" x14ac:dyDescent="0.25">
      <c r="A243" s="1396"/>
      <c r="C243" s="131"/>
      <c r="D243" s="1266" t="s">
        <v>163</v>
      </c>
      <c r="E243" s="131"/>
      <c r="F243" s="1273">
        <f t="shared" si="61"/>
        <v>27132147946.021564</v>
      </c>
      <c r="G243" s="521"/>
      <c r="H243" s="1268">
        <f t="shared" si="62"/>
        <v>0</v>
      </c>
      <c r="I243" s="1274">
        <f t="shared" si="63"/>
        <v>0</v>
      </c>
      <c r="J243" s="131"/>
      <c r="K243" s="1273">
        <f t="shared" si="64"/>
        <v>28915101941.466545</v>
      </c>
      <c r="L243" s="521"/>
      <c r="M243" s="1268">
        <f t="shared" si="65"/>
        <v>0</v>
      </c>
      <c r="N243" s="1274">
        <f t="shared" si="66"/>
        <v>0</v>
      </c>
      <c r="O243" s="131"/>
      <c r="P243" s="1273">
        <f t="shared" si="67"/>
        <v>30797039299.944214</v>
      </c>
      <c r="Q243" s="521"/>
      <c r="R243" s="1268">
        <f t="shared" si="68"/>
        <v>0</v>
      </c>
      <c r="S243" s="1274">
        <f t="shared" si="69"/>
        <v>0</v>
      </c>
      <c r="T243" s="131"/>
      <c r="U243" s="1273">
        <f t="shared" si="70"/>
        <v>27132147946.021564</v>
      </c>
      <c r="V243" s="521"/>
      <c r="W243" s="1268">
        <f t="shared" si="71"/>
        <v>0</v>
      </c>
      <c r="X243" s="1274">
        <f t="shared" si="72"/>
        <v>0</v>
      </c>
      <c r="Y243" s="131"/>
      <c r="Z243" s="1273">
        <f t="shared" si="73"/>
        <v>28915101941.466545</v>
      </c>
      <c r="AA243" s="521"/>
      <c r="AB243" s="1268">
        <f t="shared" si="74"/>
        <v>0</v>
      </c>
      <c r="AC243" s="1274">
        <f t="shared" si="75"/>
        <v>0</v>
      </c>
      <c r="AD243" s="131"/>
      <c r="AE243" s="1273">
        <f t="shared" si="76"/>
        <v>30797039299.944214</v>
      </c>
      <c r="AF243" s="521"/>
      <c r="AG243" s="1268">
        <f t="shared" si="77"/>
        <v>0</v>
      </c>
      <c r="AH243" s="1274">
        <f t="shared" si="78"/>
        <v>0</v>
      </c>
      <c r="AI243" s="131"/>
      <c r="AJ243" s="1273">
        <f t="shared" si="79"/>
        <v>27132147946.021564</v>
      </c>
      <c r="AK243" s="521"/>
      <c r="AL243" s="1268">
        <f t="shared" si="80"/>
        <v>0</v>
      </c>
      <c r="AM243" s="1274">
        <f t="shared" si="81"/>
        <v>0</v>
      </c>
      <c r="AN243" s="131"/>
      <c r="AO243" s="1273">
        <f t="shared" si="82"/>
        <v>28915101941.466545</v>
      </c>
      <c r="AP243" s="521"/>
      <c r="AQ243" s="1268">
        <f t="shared" si="83"/>
        <v>0</v>
      </c>
      <c r="AR243" s="1274">
        <f t="shared" si="84"/>
        <v>0</v>
      </c>
      <c r="AS243" s="131"/>
      <c r="AT243" s="1273">
        <f t="shared" si="85"/>
        <v>30797039299.944214</v>
      </c>
      <c r="AU243" s="521"/>
      <c r="AV243" s="1268">
        <f t="shared" si="86"/>
        <v>0</v>
      </c>
      <c r="AW243" s="1274">
        <f t="shared" si="87"/>
        <v>0</v>
      </c>
      <c r="AX243" s="131"/>
      <c r="AY243" s="1273">
        <f t="shared" si="88"/>
        <v>27132147946.021564</v>
      </c>
      <c r="AZ243" s="521"/>
      <c r="BA243" s="1268">
        <f t="shared" si="89"/>
        <v>5.1080514085059857E-3</v>
      </c>
      <c r="BB243" s="1274">
        <f t="shared" si="90"/>
        <v>138592406.53146824</v>
      </c>
      <c r="BC243" s="131"/>
      <c r="BD243" s="1273">
        <f t="shared" si="91"/>
        <v>28915101941.466545</v>
      </c>
      <c r="BE243" s="521"/>
      <c r="BF243" s="1268">
        <f t="shared" si="92"/>
        <v>5.1828357542534195E-3</v>
      </c>
      <c r="BG243" s="1274">
        <f t="shared" si="93"/>
        <v>149862224.18011528</v>
      </c>
      <c r="BH243" s="131"/>
      <c r="BI243" s="1273">
        <f t="shared" si="94"/>
        <v>30797039299.944214</v>
      </c>
      <c r="BJ243" s="521"/>
      <c r="BK243" s="1268">
        <f t="shared" si="95"/>
        <v>5.2577918491872053E-3</v>
      </c>
      <c r="BL243" s="1274">
        <f t="shared" si="96"/>
        <v>161924422.21034473</v>
      </c>
      <c r="BM243" s="131"/>
      <c r="BN243" s="1273">
        <f t="shared" si="97"/>
        <v>27132147946.021564</v>
      </c>
      <c r="BO243" s="521"/>
      <c r="BP243" s="1268">
        <f t="shared" si="98"/>
        <v>1.2264007795331053E-2</v>
      </c>
      <c r="BQ243" s="1274">
        <f t="shared" si="99"/>
        <v>332748873.9140839</v>
      </c>
      <c r="BR243" s="131"/>
      <c r="BS243" s="1273">
        <f t="shared" si="100"/>
        <v>28915101941.466545</v>
      </c>
      <c r="BT243" s="521"/>
      <c r="BU243" s="1268">
        <f t="shared" si="101"/>
        <v>1.1076079738677181E-2</v>
      </c>
      <c r="BV243" s="1274">
        <f t="shared" si="102"/>
        <v>320265974.7556628</v>
      </c>
      <c r="BW243" s="131"/>
      <c r="BX243" s="1273">
        <f t="shared" si="103"/>
        <v>30797039299.944214</v>
      </c>
      <c r="BY243" s="521"/>
      <c r="BZ243" s="1268">
        <f t="shared" si="104"/>
        <v>9.9696198768304597E-3</v>
      </c>
      <c r="CA243" s="1274">
        <f t="shared" si="105"/>
        <v>307034775.15225267</v>
      </c>
      <c r="CB243" s="131"/>
      <c r="CC243" s="1273">
        <f t="shared" si="106"/>
        <v>27132147946.021564</v>
      </c>
      <c r="CD243" s="521"/>
      <c r="CE243" s="1268">
        <f t="shared" si="107"/>
        <v>0</v>
      </c>
      <c r="CF243" s="1274">
        <f t="shared" si="108"/>
        <v>0</v>
      </c>
      <c r="CG243" s="131"/>
      <c r="CH243" s="1273">
        <f t="shared" si="109"/>
        <v>28915101941.466545</v>
      </c>
      <c r="CI243" s="521"/>
      <c r="CJ243" s="1268">
        <f t="shared" si="110"/>
        <v>0</v>
      </c>
      <c r="CK243" s="1274">
        <f t="shared" si="111"/>
        <v>0</v>
      </c>
      <c r="CL243" s="131"/>
      <c r="CM243" s="1273">
        <f t="shared" si="112"/>
        <v>30797039299.944214</v>
      </c>
      <c r="CN243" s="521"/>
      <c r="CO243" s="1268">
        <f t="shared" si="113"/>
        <v>0</v>
      </c>
      <c r="CP243" s="1274">
        <f t="shared" si="114"/>
        <v>0</v>
      </c>
    </row>
    <row r="244" spans="1:94" x14ac:dyDescent="0.25">
      <c r="A244" s="1396"/>
      <c r="C244" s="131"/>
      <c r="D244" s="1266" t="s">
        <v>99</v>
      </c>
      <c r="E244" s="131"/>
      <c r="F244" s="1273">
        <f>F44*G44+F54*G54+F64*G64+F74*G74+F84*G84</f>
        <v>6631331842</v>
      </c>
      <c r="G244" s="521"/>
      <c r="H244" s="1268">
        <f t="shared" si="62"/>
        <v>0</v>
      </c>
      <c r="I244" s="1274">
        <f>I44+I54+I64+I74+I84+I247</f>
        <v>0</v>
      </c>
      <c r="J244" s="131"/>
      <c r="K244" s="1273">
        <f>K44*L44+K54*L54+K64*L64+K74*L74+K84*L84</f>
        <v>7066428514</v>
      </c>
      <c r="L244" s="521"/>
      <c r="M244" s="1268">
        <f t="shared" si="65"/>
        <v>0</v>
      </c>
      <c r="N244" s="1274">
        <f>N44+N54+N64+N74+N84+N247</f>
        <v>0</v>
      </c>
      <c r="O244" s="131"/>
      <c r="P244" s="1273">
        <f>P44*Q44+P54*Q54+P64*Q64+P74*Q74+P84*Q84</f>
        <v>7525981194</v>
      </c>
      <c r="Q244" s="521"/>
      <c r="R244" s="1268">
        <f t="shared" si="68"/>
        <v>0</v>
      </c>
      <c r="S244" s="1274">
        <f>S44+S54+S64+S74+S84+S247</f>
        <v>0</v>
      </c>
      <c r="T244" s="131"/>
      <c r="U244" s="1273">
        <f>U44*V44+U54*V54+U64*V64+U74*V74+U84*V84</f>
        <v>6631331842</v>
      </c>
      <c r="V244" s="521"/>
      <c r="W244" s="1268">
        <f t="shared" si="71"/>
        <v>1.8586822689450406E-2</v>
      </c>
      <c r="X244" s="1274">
        <f>X44+X54+X64+X74+X84+X247</f>
        <v>123255389.14216055</v>
      </c>
      <c r="Y244" s="131"/>
      <c r="Z244" s="1273">
        <f>Z44*AA44+Z54*AA54+Z64*AA64+Z74*AA74+Z84*AA84</f>
        <v>7066428514</v>
      </c>
      <c r="AA244" s="521"/>
      <c r="AB244" s="1268">
        <f t="shared" si="74"/>
        <v>1.2142865592837547E-2</v>
      </c>
      <c r="AC244" s="1274">
        <f>AC44+AC54+AC64+AC74+AC84+AC247</f>
        <v>85806691.66689676</v>
      </c>
      <c r="AD244" s="131"/>
      <c r="AE244" s="1273">
        <f>AE44*AF44+AE54*AF54+AE64*AF64+AE74*AF74+AE84*AF84</f>
        <v>7525981194</v>
      </c>
      <c r="AF244" s="521"/>
      <c r="AG244" s="1268">
        <f t="shared" si="77"/>
        <v>6.1271868302607453E-3</v>
      </c>
      <c r="AH244" s="1274">
        <f>AH44+AH54+AH64+AH74+AH84+AH247</f>
        <v>46113092.856666841</v>
      </c>
      <c r="AI244" s="131"/>
      <c r="AJ244" s="1273">
        <f>AJ44*AK44+AJ54*AK54+AJ64*AK64+AJ74*AK74+AJ84*AK84</f>
        <v>6631331842</v>
      </c>
      <c r="AK244" s="521"/>
      <c r="AL244" s="1268">
        <f t="shared" si="80"/>
        <v>0.15053486170301231</v>
      </c>
      <c r="AM244" s="1274">
        <f>AM44+AM54+AM64+AM74+AM84+AM247</f>
        <v>998246621.74225187</v>
      </c>
      <c r="AN244" s="131"/>
      <c r="AO244" s="1273">
        <f>AO44*AP44+AO54*AP54+AO64*AP64+AO74*AP74+AO84*AP84</f>
        <v>7066428514</v>
      </c>
      <c r="AP244" s="521"/>
      <c r="AQ244" s="1268">
        <f t="shared" si="83"/>
        <v>0.13596655260340584</v>
      </c>
      <c r="AR244" s="1274">
        <f>AR44+AR54+AR64+AR74+AR84+AR247</f>
        <v>960797924.26698792</v>
      </c>
      <c r="AS244" s="131"/>
      <c r="AT244" s="1273">
        <f>AT44*AU44+AT54*AU54+AT64*AU64+AT74*AU74+AT84*AU84</f>
        <v>7525981194</v>
      </c>
      <c r="AU244" s="521"/>
      <c r="AV244" s="1268">
        <f t="shared" si="86"/>
        <v>0.12238993185248692</v>
      </c>
      <c r="AW244" s="1274">
        <f>AW44+AW54+AW64+AW74+AW84+AW247</f>
        <v>921104325.45675814</v>
      </c>
      <c r="AX244" s="131"/>
      <c r="AY244" s="1273">
        <f>AY44*AZ44+AY54*AZ54+AY64*AZ64+AY74*AZ74+AY84*AZ84</f>
        <v>6631331842</v>
      </c>
      <c r="AZ244" s="521"/>
      <c r="BA244" s="1268">
        <f t="shared" si="89"/>
        <v>0</v>
      </c>
      <c r="BB244" s="1274">
        <f>BB44+BB54+BB64+BB74+BB84+BB247</f>
        <v>0</v>
      </c>
      <c r="BC244" s="131"/>
      <c r="BD244" s="1273">
        <f>BD44*BE44+BD54*BE54+BD64*BE64+BD74*BE74+BD84*BE84</f>
        <v>7066428514</v>
      </c>
      <c r="BE244" s="521"/>
      <c r="BF244" s="1268">
        <f t="shared" si="92"/>
        <v>0</v>
      </c>
      <c r="BG244" s="1274">
        <f>BG44+BG54+BG64+BG74+BG84+BG247</f>
        <v>0</v>
      </c>
      <c r="BH244" s="131"/>
      <c r="BI244" s="1273">
        <f>BI44*BJ44+BI54*BJ54+BI64*BJ64+BI74*BJ74+BI84*BJ84</f>
        <v>7525981194</v>
      </c>
      <c r="BJ244" s="521"/>
      <c r="BK244" s="1268">
        <f t="shared" si="95"/>
        <v>0</v>
      </c>
      <c r="BL244" s="1274">
        <f>BL44+BL54+BL64+BL74+BL84+BL247</f>
        <v>0</v>
      </c>
      <c r="BM244" s="131"/>
      <c r="BN244" s="1273">
        <f>BN44*BO44+BN54*BO54+BN64*BO64+BN74*BO74+BN84*BO84</f>
        <v>6631331842</v>
      </c>
      <c r="BO244" s="521"/>
      <c r="BP244" s="1268">
        <f t="shared" si="98"/>
        <v>0</v>
      </c>
      <c r="BQ244" s="1274">
        <f>BQ44+BQ54+BQ64+BQ74+BQ84+BQ247</f>
        <v>0</v>
      </c>
      <c r="BR244" s="131"/>
      <c r="BS244" s="1273">
        <f>BS44*BT44+BS54*BT54+BS64*BT64+BS74*BT74+BS84*BT84</f>
        <v>7066428514</v>
      </c>
      <c r="BT244" s="521"/>
      <c r="BU244" s="1268">
        <f t="shared" si="101"/>
        <v>0</v>
      </c>
      <c r="BV244" s="1274">
        <f>BV44+BV54+BV64+BV74+BV84+BV247</f>
        <v>0</v>
      </c>
      <c r="BW244" s="131"/>
      <c r="BX244" s="1273">
        <f>BX44*BY44+BX54*BY54+BX64*BY64+BX74*BY74+BX84*BY84</f>
        <v>7525981194</v>
      </c>
      <c r="BY244" s="521"/>
      <c r="BZ244" s="1268">
        <f t="shared" si="104"/>
        <v>0</v>
      </c>
      <c r="CA244" s="1274">
        <f>CA44+CA54+CA64+CA74+CA84+CA247</f>
        <v>0</v>
      </c>
      <c r="CB244" s="131"/>
      <c r="CC244" s="1273">
        <f>CC44*CD44+CC54*CD54+CC64*CD64+CC74*CD74+CC84*CD84</f>
        <v>6631331842</v>
      </c>
      <c r="CD244" s="521"/>
      <c r="CE244" s="1268">
        <f t="shared" si="107"/>
        <v>4.6041827340249926E-2</v>
      </c>
      <c r="CF244" s="1274">
        <f>CF44+CF54+CF64+CF74+CF84+CF247</f>
        <v>305318635.70526552</v>
      </c>
      <c r="CG244" s="131"/>
      <c r="CH244" s="1273">
        <f>CH44*CI44+CH54*CI54+CH64*CI64+CH74*CI74+CH84*CI84</f>
        <v>7066428514</v>
      </c>
      <c r="CI244" s="521"/>
      <c r="CJ244" s="1268">
        <f t="shared" si="110"/>
        <v>3.4442480852920884E-2</v>
      </c>
      <c r="CK244" s="1274">
        <f>CK44+CK54+CK64+CK74+CK84+CK247</f>
        <v>243385328.79197916</v>
      </c>
      <c r="CL244" s="131"/>
      <c r="CM244" s="1273">
        <f>CM44*CN44+CM54*CN54+CM64*CN64+CM74*CN74+CM84*CN84</f>
        <v>7525981194</v>
      </c>
      <c r="CN244" s="521"/>
      <c r="CO244" s="1268">
        <f t="shared" si="113"/>
        <v>2.3717232104026317E-2</v>
      </c>
      <c r="CP244" s="1274">
        <f>CP44+CP54+CP64+CP74+CP84+CP247</f>
        <v>178495442.7886351</v>
      </c>
    </row>
    <row r="245" spans="1:94" ht="31.5" x14ac:dyDescent="0.25">
      <c r="A245" s="1396"/>
      <c r="C245" s="131"/>
      <c r="D245" s="1266" t="s">
        <v>168</v>
      </c>
      <c r="E245" s="131"/>
      <c r="F245" s="1275">
        <f>(F45+F55+F65+F75+F85)/5</f>
        <v>255.69954682801148</v>
      </c>
      <c r="G245" s="521"/>
      <c r="H245" s="521"/>
      <c r="I245" s="1276">
        <f t="shared" si="63"/>
        <v>267685967.90475321</v>
      </c>
      <c r="J245" s="131"/>
      <c r="K245" s="1275">
        <f>(K45+K55+K65+K75+K85)/5</f>
        <v>273.65554297351042</v>
      </c>
      <c r="L245" s="521"/>
      <c r="M245" s="521"/>
      <c r="N245" s="1276">
        <f t="shared" si="66"/>
        <v>286398066.81498158</v>
      </c>
      <c r="O245" s="131"/>
      <c r="P245" s="1275">
        <f>(P45+P55+P65+P75+P85)/5</f>
        <v>292.69355448928025</v>
      </c>
      <c r="Q245" s="521"/>
      <c r="R245" s="521"/>
      <c r="S245" s="1276">
        <f t="shared" si="69"/>
        <v>306232349.83279788</v>
      </c>
      <c r="T245" s="131"/>
      <c r="U245" s="1275">
        <f>(U45+U55+U65+U75+U85)/5</f>
        <v>255.69954682801148</v>
      </c>
      <c r="V245" s="521"/>
      <c r="W245" s="521"/>
      <c r="X245" s="1276">
        <f t="shared" si="72"/>
        <v>267685967.90475321</v>
      </c>
      <c r="Y245" s="131"/>
      <c r="Z245" s="1275">
        <f>(Z45+Z55+Z65+Z75+Z85)/5</f>
        <v>273.65554297351042</v>
      </c>
      <c r="AA245" s="521"/>
      <c r="AB245" s="521"/>
      <c r="AC245" s="1276">
        <f t="shared" si="75"/>
        <v>286398066.81498158</v>
      </c>
      <c r="AD245" s="131"/>
      <c r="AE245" s="1275">
        <f>(AE45+AE55+AE65+AE75+AE85)/5</f>
        <v>292.69355448928025</v>
      </c>
      <c r="AF245" s="521"/>
      <c r="AG245" s="521"/>
      <c r="AH245" s="1276">
        <f t="shared" si="78"/>
        <v>306232349.83279788</v>
      </c>
      <c r="AI245" s="131"/>
      <c r="AJ245" s="1275">
        <f>(AJ45+AJ55+AJ65+AJ75+AJ85)/5</f>
        <v>255.69954682801148</v>
      </c>
      <c r="AK245" s="521"/>
      <c r="AL245" s="521"/>
      <c r="AM245" s="1276">
        <f t="shared" si="81"/>
        <v>267685967.90475321</v>
      </c>
      <c r="AN245" s="131"/>
      <c r="AO245" s="1275">
        <f>(AO45+AO55+AO65+AO75+AO85)/5</f>
        <v>273.65554297351042</v>
      </c>
      <c r="AP245" s="521"/>
      <c r="AQ245" s="521"/>
      <c r="AR245" s="1276">
        <f t="shared" si="84"/>
        <v>286398066.81498158</v>
      </c>
      <c r="AS245" s="131"/>
      <c r="AT245" s="1275">
        <f>(AT45+AT55+AT65+AT75+AT85)/5</f>
        <v>292.69355448928025</v>
      </c>
      <c r="AU245" s="521"/>
      <c r="AV245" s="521"/>
      <c r="AW245" s="1276">
        <f t="shared" si="87"/>
        <v>306232349.83279788</v>
      </c>
      <c r="AX245" s="131"/>
      <c r="AY245" s="1275">
        <f>(AY45+AY55+AY65+AY75+AY85)/5</f>
        <v>255.69954682801148</v>
      </c>
      <c r="AZ245" s="521"/>
      <c r="BA245" s="521"/>
      <c r="BB245" s="1276">
        <f t="shared" si="90"/>
        <v>267685967.90475321</v>
      </c>
      <c r="BC245" s="131"/>
      <c r="BD245" s="1275">
        <f>(BD45+BD55+BD65+BD75+BD85)/5</f>
        <v>273.65554297351042</v>
      </c>
      <c r="BE245" s="521"/>
      <c r="BF245" s="521"/>
      <c r="BG245" s="1276">
        <f t="shared" si="93"/>
        <v>286398066.81498158</v>
      </c>
      <c r="BH245" s="131"/>
      <c r="BI245" s="1275">
        <f>(BI45+BI55+BI65+BI75+BI85)/5</f>
        <v>292.69355448928025</v>
      </c>
      <c r="BJ245" s="521"/>
      <c r="BK245" s="521"/>
      <c r="BL245" s="1276">
        <f t="shared" si="96"/>
        <v>306232349.83279788</v>
      </c>
      <c r="BM245" s="131"/>
      <c r="BN245" s="1275">
        <f>(BN45+BN55+BN65+BN75+BN85)/5</f>
        <v>255.69954682801148</v>
      </c>
      <c r="BO245" s="521"/>
      <c r="BP245" s="521"/>
      <c r="BQ245" s="1276">
        <f t="shared" si="99"/>
        <v>267685967.90475321</v>
      </c>
      <c r="BR245" s="131"/>
      <c r="BS245" s="1275">
        <f>(BS45+BS55+BS65+BS75+BS85)/5</f>
        <v>273.65554297351042</v>
      </c>
      <c r="BT245" s="521"/>
      <c r="BU245" s="521"/>
      <c r="BV245" s="1276">
        <f t="shared" si="102"/>
        <v>286398066.81498158</v>
      </c>
      <c r="BW245" s="131"/>
      <c r="BX245" s="1275">
        <f>(BX45+BX55+BX65+BX75+BX85)/5</f>
        <v>292.69355448928025</v>
      </c>
      <c r="BY245" s="521"/>
      <c r="BZ245" s="521"/>
      <c r="CA245" s="1276">
        <f t="shared" si="105"/>
        <v>306232349.83279788</v>
      </c>
      <c r="CB245" s="131"/>
      <c r="CC245" s="1275">
        <f>(CC45+CC55+CC65+CC75+CC85)/5</f>
        <v>255.69954682801148</v>
      </c>
      <c r="CD245" s="521"/>
      <c r="CE245" s="521"/>
      <c r="CF245" s="1276">
        <f t="shared" si="108"/>
        <v>267685967.90475321</v>
      </c>
      <c r="CG245" s="131"/>
      <c r="CH245" s="1275">
        <f>(CH45+CH55+CH65+CH75+CH85)/5</f>
        <v>273.65554297351042</v>
      </c>
      <c r="CI245" s="521"/>
      <c r="CJ245" s="521"/>
      <c r="CK245" s="1276">
        <f t="shared" si="111"/>
        <v>286398066.81498158</v>
      </c>
      <c r="CL245" s="131"/>
      <c r="CM245" s="1275">
        <f>(CM45+CM55+CM65+CM75+CM85)/5</f>
        <v>292.69355448928025</v>
      </c>
      <c r="CN245" s="521"/>
      <c r="CO245" s="521"/>
      <c r="CP245" s="1276">
        <f t="shared" si="114"/>
        <v>306232349.83279788</v>
      </c>
    </row>
    <row r="246" spans="1:94" x14ac:dyDescent="0.25">
      <c r="A246" s="1396"/>
      <c r="C246" s="131"/>
      <c r="D246" s="1266" t="s">
        <v>170</v>
      </c>
      <c r="E246" s="131"/>
      <c r="F246" s="1275">
        <f>(F46+F56+F66+F76+F86)/5</f>
        <v>396.34724928166423</v>
      </c>
      <c r="G246" s="521"/>
      <c r="H246" s="521"/>
      <c r="I246" s="1276">
        <f t="shared" si="63"/>
        <v>268259001.49102449</v>
      </c>
      <c r="J246" s="131"/>
      <c r="K246" s="1275">
        <f>(K46+K56+K66+K76+K86)/5</f>
        <v>424.17995281464152</v>
      </c>
      <c r="L246" s="521"/>
      <c r="M246" s="521"/>
      <c r="N246" s="1276">
        <f t="shared" si="66"/>
        <v>286995600.05605996</v>
      </c>
      <c r="O246" s="131"/>
      <c r="P246" s="1275">
        <f>(P46+P56+P66+P76+P86)/5</f>
        <v>453.68983497780147</v>
      </c>
      <c r="Q246" s="521"/>
      <c r="R246" s="521"/>
      <c r="S246" s="1276">
        <f t="shared" si="69"/>
        <v>306854915.84847367</v>
      </c>
      <c r="T246" s="131"/>
      <c r="U246" s="1275">
        <f>(U46+U56+U66+U76+U86)/5</f>
        <v>396.34724928166423</v>
      </c>
      <c r="V246" s="521"/>
      <c r="W246" s="521"/>
      <c r="X246" s="1276">
        <f t="shared" si="72"/>
        <v>268259001.49102449</v>
      </c>
      <c r="Y246" s="131"/>
      <c r="Z246" s="1275">
        <f>(Z46+Z56+Z66+Z76+Z86)/5</f>
        <v>424.17995281464152</v>
      </c>
      <c r="AA246" s="521"/>
      <c r="AB246" s="521"/>
      <c r="AC246" s="1276">
        <f t="shared" si="75"/>
        <v>286995600.05605996</v>
      </c>
      <c r="AD246" s="131"/>
      <c r="AE246" s="1275">
        <f>(AE46+AE56+AE66+AE76+AE86)/5</f>
        <v>453.68983497780147</v>
      </c>
      <c r="AF246" s="521"/>
      <c r="AG246" s="521"/>
      <c r="AH246" s="1276">
        <f t="shared" si="78"/>
        <v>306854915.84847367</v>
      </c>
      <c r="AI246" s="131"/>
      <c r="AJ246" s="1275">
        <f>(AJ46+AJ56+AJ66+AJ76+AJ86)/5</f>
        <v>396.34724928166423</v>
      </c>
      <c r="AK246" s="521"/>
      <c r="AL246" s="521"/>
      <c r="AM246" s="1276">
        <f t="shared" si="81"/>
        <v>268259001.49102449</v>
      </c>
      <c r="AN246" s="131"/>
      <c r="AO246" s="1275">
        <f>(AO46+AO56+AO66+AO76+AO86)/5</f>
        <v>424.17995281464152</v>
      </c>
      <c r="AP246" s="521"/>
      <c r="AQ246" s="521"/>
      <c r="AR246" s="1276">
        <f t="shared" si="84"/>
        <v>286995600.05605996</v>
      </c>
      <c r="AS246" s="131"/>
      <c r="AT246" s="1275">
        <f>(AT46+AT56+AT66+AT76+AT86)/5</f>
        <v>453.68983497780147</v>
      </c>
      <c r="AU246" s="521"/>
      <c r="AV246" s="521"/>
      <c r="AW246" s="1276">
        <f t="shared" si="87"/>
        <v>306854915.84847367</v>
      </c>
      <c r="AX246" s="131"/>
      <c r="AY246" s="1275">
        <f>(AY46+AY56+AY66+AY76+AY86)/5</f>
        <v>396.34724928166423</v>
      </c>
      <c r="AZ246" s="521"/>
      <c r="BA246" s="521"/>
      <c r="BB246" s="1276">
        <f t="shared" si="90"/>
        <v>268259001.49102449</v>
      </c>
      <c r="BC246" s="131"/>
      <c r="BD246" s="1275">
        <f>(BD46+BD56+BD66+BD76+BD86)/5</f>
        <v>424.17995281464152</v>
      </c>
      <c r="BE246" s="521"/>
      <c r="BF246" s="521"/>
      <c r="BG246" s="1276">
        <f t="shared" si="93"/>
        <v>286995600.05605996</v>
      </c>
      <c r="BH246" s="131"/>
      <c r="BI246" s="1275">
        <f>(BI46+BI56+BI66+BI76+BI86)/5</f>
        <v>453.68983497780147</v>
      </c>
      <c r="BJ246" s="521"/>
      <c r="BK246" s="521"/>
      <c r="BL246" s="1276">
        <f t="shared" si="96"/>
        <v>306854915.84847367</v>
      </c>
      <c r="BM246" s="131"/>
      <c r="BN246" s="1275">
        <f>(BN46+BN56+BN66+BN76+BN86)/5</f>
        <v>396.34724928166423</v>
      </c>
      <c r="BO246" s="521"/>
      <c r="BP246" s="521"/>
      <c r="BQ246" s="1276">
        <f t="shared" si="99"/>
        <v>268259001.49102449</v>
      </c>
      <c r="BR246" s="131"/>
      <c r="BS246" s="1275">
        <f>(BS46+BS56+BS66+BS76+BS86)/5</f>
        <v>424.17995281464152</v>
      </c>
      <c r="BT246" s="521"/>
      <c r="BU246" s="521"/>
      <c r="BV246" s="1276">
        <f t="shared" si="102"/>
        <v>286995600.05605996</v>
      </c>
      <c r="BW246" s="131"/>
      <c r="BX246" s="1275">
        <f>(BX46+BX56+BX66+BX76+BX86)/5</f>
        <v>453.68983497780147</v>
      </c>
      <c r="BY246" s="521"/>
      <c r="BZ246" s="521"/>
      <c r="CA246" s="1276">
        <f t="shared" si="105"/>
        <v>306854915.84847367</v>
      </c>
      <c r="CB246" s="131"/>
      <c r="CC246" s="1275">
        <f>(CC46+CC56+CC66+CC76+CC86)/5</f>
        <v>396.34724928166423</v>
      </c>
      <c r="CD246" s="521"/>
      <c r="CE246" s="521"/>
      <c r="CF246" s="1276">
        <f t="shared" si="108"/>
        <v>268259001.49102449</v>
      </c>
      <c r="CG246" s="131"/>
      <c r="CH246" s="1275">
        <f>(CH46+CH56+CH66+CH76+CH86)/5</f>
        <v>424.17995281464152</v>
      </c>
      <c r="CI246" s="521"/>
      <c r="CJ246" s="521"/>
      <c r="CK246" s="1276">
        <f t="shared" si="111"/>
        <v>286995600.05605996</v>
      </c>
      <c r="CL246" s="131"/>
      <c r="CM246" s="1275">
        <f>(CM46+CM56+CM66+CM76+CM86)/5</f>
        <v>453.68983497780147</v>
      </c>
      <c r="CN246" s="521"/>
      <c r="CO246" s="521"/>
      <c r="CP246" s="1276">
        <f t="shared" si="114"/>
        <v>306854915.84847367</v>
      </c>
    </row>
    <row r="247" spans="1:94" ht="16.5" thickBot="1" x14ac:dyDescent="0.3">
      <c r="A247" s="1397"/>
      <c r="C247" s="131"/>
      <c r="D247" s="1267" t="s">
        <v>173</v>
      </c>
      <c r="E247" s="131"/>
      <c r="F247" s="1280"/>
      <c r="G247" s="1281"/>
      <c r="H247" s="1281"/>
      <c r="I247" s="1282">
        <f t="shared" si="63"/>
        <v>0</v>
      </c>
      <c r="J247" s="131"/>
      <c r="K247" s="1280"/>
      <c r="L247" s="1281"/>
      <c r="M247" s="1281"/>
      <c r="N247" s="1282">
        <f t="shared" si="66"/>
        <v>0</v>
      </c>
      <c r="O247" s="131"/>
      <c r="P247" s="1280"/>
      <c r="Q247" s="1281"/>
      <c r="R247" s="1281"/>
      <c r="S247" s="1282">
        <f t="shared" si="69"/>
        <v>0</v>
      </c>
      <c r="T247" s="131"/>
      <c r="U247" s="1280"/>
      <c r="V247" s="1281"/>
      <c r="W247" s="1281"/>
      <c r="X247" s="1282">
        <f t="shared" si="72"/>
        <v>0</v>
      </c>
      <c r="Y247" s="131"/>
      <c r="Z247" s="1280"/>
      <c r="AA247" s="1281"/>
      <c r="AB247" s="1281"/>
      <c r="AC247" s="1282">
        <f t="shared" si="75"/>
        <v>0</v>
      </c>
      <c r="AD247" s="131"/>
      <c r="AE247" s="1280"/>
      <c r="AF247" s="1281"/>
      <c r="AG247" s="1281"/>
      <c r="AH247" s="1282">
        <f t="shared" si="78"/>
        <v>0</v>
      </c>
      <c r="AI247" s="131"/>
      <c r="AJ247" s="1280"/>
      <c r="AK247" s="1281"/>
      <c r="AL247" s="1281"/>
      <c r="AM247" s="1282">
        <f t="shared" si="81"/>
        <v>0</v>
      </c>
      <c r="AN247" s="131"/>
      <c r="AO247" s="1280"/>
      <c r="AP247" s="1281"/>
      <c r="AQ247" s="1281"/>
      <c r="AR247" s="1282">
        <f t="shared" si="84"/>
        <v>0</v>
      </c>
      <c r="AS247" s="131"/>
      <c r="AT247" s="1280"/>
      <c r="AU247" s="1281"/>
      <c r="AV247" s="1281"/>
      <c r="AW247" s="1282">
        <f t="shared" si="87"/>
        <v>0</v>
      </c>
      <c r="AX247" s="131"/>
      <c r="AY247" s="1280"/>
      <c r="AZ247" s="1281"/>
      <c r="BA247" s="1281"/>
      <c r="BB247" s="1282">
        <f t="shared" si="90"/>
        <v>0</v>
      </c>
      <c r="BC247" s="131"/>
      <c r="BD247" s="1280"/>
      <c r="BE247" s="1281"/>
      <c r="BF247" s="1281"/>
      <c r="BG247" s="1282">
        <f t="shared" si="93"/>
        <v>0</v>
      </c>
      <c r="BH247" s="131"/>
      <c r="BI247" s="1280"/>
      <c r="BJ247" s="1281"/>
      <c r="BK247" s="1281"/>
      <c r="BL247" s="1282">
        <f t="shared" si="96"/>
        <v>0</v>
      </c>
      <c r="BM247" s="131"/>
      <c r="BN247" s="1280"/>
      <c r="BO247" s="1281"/>
      <c r="BP247" s="1281"/>
      <c r="BQ247" s="1282">
        <f t="shared" si="99"/>
        <v>0</v>
      </c>
      <c r="BR247" s="131"/>
      <c r="BS247" s="1280"/>
      <c r="BT247" s="1281"/>
      <c r="BU247" s="1281"/>
      <c r="BV247" s="1282">
        <f t="shared" si="102"/>
        <v>0</v>
      </c>
      <c r="BW247" s="131"/>
      <c r="BX247" s="1280"/>
      <c r="BY247" s="1281"/>
      <c r="BZ247" s="1281"/>
      <c r="CA247" s="1282">
        <f t="shared" si="105"/>
        <v>0</v>
      </c>
      <c r="CB247" s="131"/>
      <c r="CC247" s="1280"/>
      <c r="CD247" s="1281"/>
      <c r="CE247" s="1281"/>
      <c r="CF247" s="1282">
        <f t="shared" si="108"/>
        <v>21508470.500437398</v>
      </c>
      <c r="CG247" s="131"/>
      <c r="CH247" s="1280"/>
      <c r="CI247" s="1281"/>
      <c r="CJ247" s="1281"/>
      <c r="CK247" s="1282">
        <f t="shared" si="111"/>
        <v>21508470.500437398</v>
      </c>
      <c r="CL247" s="131"/>
      <c r="CM247" s="1280"/>
      <c r="CN247" s="1281"/>
      <c r="CO247" s="1281"/>
      <c r="CP247" s="1282">
        <f t="shared" si="114"/>
        <v>21508470.500437398</v>
      </c>
    </row>
    <row r="248" spans="1:94" x14ac:dyDescent="0.25">
      <c r="A248" s="1395" t="s">
        <v>240</v>
      </c>
      <c r="C248" s="131"/>
      <c r="D248" s="1265" t="s">
        <v>96</v>
      </c>
      <c r="E248" s="131"/>
      <c r="F248" s="1269">
        <f>F91+F101+F111+F121+F131</f>
        <v>42323324899.320999</v>
      </c>
      <c r="G248" s="1270"/>
      <c r="H248" s="1271">
        <f>I248/F248</f>
        <v>2.4508368457607104E-2</v>
      </c>
      <c r="I248" s="1272">
        <f>I91+I101+I111+I121+I131</f>
        <v>1037275640.9835762</v>
      </c>
      <c r="J248" s="131"/>
      <c r="K248" s="1269">
        <f>K91+K101+K111+K121+K131</f>
        <v>45600114049.696159</v>
      </c>
      <c r="L248" s="1270"/>
      <c r="M248" s="1271">
        <f>N248/K248</f>
        <v>2.0686083941622104E-2</v>
      </c>
      <c r="N248" s="1272">
        <f>N91+N101+N111+N121+N131</f>
        <v>943287786.9795562</v>
      </c>
      <c r="O248" s="131"/>
      <c r="P248" s="1269">
        <f>P91+P101+P111+P121+P131</f>
        <v>49106364850.008324</v>
      </c>
      <c r="Q248" s="1270"/>
      <c r="R248" s="1271">
        <f>S248/P248</f>
        <v>1.7026138875785024E-2</v>
      </c>
      <c r="S248" s="1272">
        <f>S91+S101+S111+S121+S131</f>
        <v>836091787.62120986</v>
      </c>
      <c r="T248" s="131"/>
      <c r="U248" s="1269">
        <f>U91+U101+U111+U121+U131</f>
        <v>42323324899.320999</v>
      </c>
      <c r="V248" s="1270"/>
      <c r="W248" s="1271">
        <f>X248/U248</f>
        <v>1.6454569734730518E-2</v>
      </c>
      <c r="X248" s="1272">
        <f>X91+X101+X111+X121+X131</f>
        <v>696412100.9615339</v>
      </c>
      <c r="Y248" s="131"/>
      <c r="Z248" s="1269">
        <f>Z91+Z101+Z111+Z121+Z131</f>
        <v>45600114049.696159</v>
      </c>
      <c r="AA248" s="1270"/>
      <c r="AB248" s="1271">
        <f>AC248/Z248</f>
        <v>1.5272156999488343E-2</v>
      </c>
      <c r="AC248" s="1272">
        <f>AC91+AC101+AC111+AC121+AC131</f>
        <v>696412100.9615339</v>
      </c>
      <c r="AD248" s="131"/>
      <c r="AE248" s="1269">
        <f>AE91+AE101+AE111+AE121+AE131</f>
        <v>49106364850.008324</v>
      </c>
      <c r="AF248" s="1270"/>
      <c r="AG248" s="1271">
        <f>AH248/AE248</f>
        <v>1.4181707464779199E-2</v>
      </c>
      <c r="AH248" s="1272">
        <f>AH91+AH101+AH111+AH121+AH131</f>
        <v>696412100.9615339</v>
      </c>
      <c r="AI248" s="131"/>
      <c r="AJ248" s="1269">
        <f>AJ91+AJ101+AJ111+AJ121+AJ131</f>
        <v>42323324899.320999</v>
      </c>
      <c r="AK248" s="1270"/>
      <c r="AL248" s="1271">
        <f>AM248/AJ248</f>
        <v>0</v>
      </c>
      <c r="AM248" s="1272">
        <f>AM91+AM101+AM111+AM121+AM131</f>
        <v>0</v>
      </c>
      <c r="AN248" s="131"/>
      <c r="AO248" s="1269">
        <f>AO91+AO101+AO111+AO121+AO131</f>
        <v>45600114049.696159</v>
      </c>
      <c r="AP248" s="1270"/>
      <c r="AQ248" s="1271">
        <f>AR248/AO248</f>
        <v>0</v>
      </c>
      <c r="AR248" s="1272">
        <f>AR91+AR101+AR111+AR121+AR131</f>
        <v>0</v>
      </c>
      <c r="AS248" s="131"/>
      <c r="AT248" s="1269">
        <f>AT91+AT101+AT111+AT121+AT131</f>
        <v>49106364850.008324</v>
      </c>
      <c r="AU248" s="1270"/>
      <c r="AV248" s="1271">
        <f>AW248/AT248</f>
        <v>0</v>
      </c>
      <c r="AW248" s="1272">
        <f>AW91+AW101+AW111+AW121+AW131</f>
        <v>0</v>
      </c>
      <c r="AX248" s="131"/>
      <c r="AY248" s="1269">
        <f>AY91+AY101+AY111+AY121+AY131</f>
        <v>42323324899.320999</v>
      </c>
      <c r="AZ248" s="1270"/>
      <c r="BA248" s="1271">
        <f>BB248/AY248</f>
        <v>2.0873581122856994E-2</v>
      </c>
      <c r="BB248" s="1272">
        <f>BB91+BB101+BB111+BB121+BB131</f>
        <v>883439355.6750102</v>
      </c>
      <c r="BC248" s="131"/>
      <c r="BD248" s="1269">
        <f>BD91+BD101+BD111+BD121+BD131</f>
        <v>45600114049.696159</v>
      </c>
      <c r="BE248" s="1270"/>
      <c r="BF248" s="1271">
        <f>BG248/BD248</f>
        <v>1.6742924324536695E-2</v>
      </c>
      <c r="BG248" s="1272">
        <f>BG91+BG101+BG111+BG121+BG131</f>
        <v>763479258.72430539</v>
      </c>
      <c r="BH248" s="131"/>
      <c r="BI248" s="1269">
        <f>BI91+BI101+BI111+BI121+BI131</f>
        <v>49106364850.008324</v>
      </c>
      <c r="BJ248" s="1270"/>
      <c r="BK248" s="1271">
        <f>BL248/BI248</f>
        <v>1.275489354836464E-2</v>
      </c>
      <c r="BL248" s="1272">
        <f>BL91+BL101+BL111+BL121+BL131</f>
        <v>626346456.20901132</v>
      </c>
      <c r="BM248" s="131"/>
      <c r="BN248" s="1269">
        <f>BN91+BN101+BN111+BN121+BN131</f>
        <v>42323324899.320999</v>
      </c>
      <c r="BO248" s="1270"/>
      <c r="BP248" s="1271">
        <f>BQ248/BN248</f>
        <v>1.2561825282294424E-2</v>
      </c>
      <c r="BQ248" s="1272">
        <f>BQ91+BQ101+BQ111+BQ121+BQ131</f>
        <v>531658212.75105166</v>
      </c>
      <c r="BR248" s="131"/>
      <c r="BS248" s="1269">
        <f>BS91+BS101+BS111+BS121+BS131</f>
        <v>45600114049.696159</v>
      </c>
      <c r="BT248" s="1270"/>
      <c r="BU248" s="1271">
        <f>BV248/BS248</f>
        <v>1.0972098173653118E-2</v>
      </c>
      <c r="BV248" s="1272">
        <f>BV91+BV101+BV111+BV121+BV131</f>
        <v>500328928.08304507</v>
      </c>
      <c r="BW248" s="131"/>
      <c r="BX248" s="1269">
        <f>BX91+BX101+BX111+BX121+BX131</f>
        <v>49106364850.008324</v>
      </c>
      <c r="BY248" s="1270"/>
      <c r="BZ248" s="1271">
        <f>CA248/BX248</f>
        <v>9.4610327951581367E-3</v>
      </c>
      <c r="CA248" s="1272">
        <f>CA91+CA101+CA111+CA121+CA131</f>
        <v>464596928.29692954</v>
      </c>
      <c r="CB248" s="131"/>
      <c r="CC248" s="1269">
        <f>CC91+CC101+CC111+CC121+CC131</f>
        <v>42323324899.320999</v>
      </c>
      <c r="CD248" s="1270"/>
      <c r="CE248" s="1271">
        <f>CF248/CC248</f>
        <v>9.9815807105414298E-3</v>
      </c>
      <c r="CF248" s="1272">
        <f>CF91+CF101+CF111+CF121+CF131</f>
        <v>422453683.4210403</v>
      </c>
      <c r="CG248" s="131"/>
      <c r="CH248" s="1269">
        <f>CH91+CH101+CH111+CH121+CH131</f>
        <v>45600114049.696159</v>
      </c>
      <c r="CI248" s="1270"/>
      <c r="CJ248" s="1271">
        <f>CK248/CH248</f>
        <v>9.9815807105414281E-3</v>
      </c>
      <c r="CK248" s="1272">
        <f>CK91+CK101+CK111+CK121+CK131</f>
        <v>455161218.79693633</v>
      </c>
      <c r="CL248" s="131"/>
      <c r="CM248" s="1269">
        <f>CM91+CM101+CM111+CM121+CM131</f>
        <v>49106364850.008324</v>
      </c>
      <c r="CN248" s="1270"/>
      <c r="CO248" s="1271">
        <f>CP248/CM248</f>
        <v>9.9815807105414229E-3</v>
      </c>
      <c r="CP248" s="1272">
        <f>CP91+CP101+CP111+CP121+CP131</f>
        <v>490159144.15165246</v>
      </c>
    </row>
    <row r="249" spans="1:94" x14ac:dyDescent="0.25">
      <c r="A249" s="1396"/>
      <c r="C249" s="131"/>
      <c r="D249" s="1266" t="s">
        <v>162</v>
      </c>
      <c r="E249" s="131"/>
      <c r="F249" s="1273">
        <f t="shared" ref="F249:F250" si="115">F92+F102+F112+F122+F132</f>
        <v>14974994789.950857</v>
      </c>
      <c r="G249" s="521"/>
      <c r="H249" s="1268">
        <f t="shared" ref="H249:H251" si="116">I249/F249</f>
        <v>3.7242016113677008E-2</v>
      </c>
      <c r="I249" s="1274">
        <f t="shared" ref="I249:I254" si="117">I92+I102+I112+I122+I132</f>
        <v>557698997.26957905</v>
      </c>
      <c r="J249" s="131"/>
      <c r="K249" s="1273">
        <f t="shared" ref="K249:K250" si="118">K92+K102+K112+K122+K132</f>
        <v>16134400403.081751</v>
      </c>
      <c r="L249" s="521"/>
      <c r="M249" s="1268">
        <f t="shared" ref="M249:M251" si="119">N249/K249</f>
        <v>3.4565833457502131E-2</v>
      </c>
      <c r="N249" s="1274">
        <f t="shared" ref="N249:N254" si="120">N92+N102+N112+N122+N132</f>
        <v>557698997.26957905</v>
      </c>
      <c r="O249" s="131"/>
      <c r="P249" s="1273">
        <f t="shared" ref="P249:P250" si="121">P92+P102+P112+P122+P132</f>
        <v>17374994982.827965</v>
      </c>
      <c r="Q249" s="521"/>
      <c r="R249" s="1268">
        <f t="shared" ref="R249:R251" si="122">S249/P249</f>
        <v>3.2097793284013229E-2</v>
      </c>
      <c r="S249" s="1274">
        <f t="shared" ref="S249:S254" si="123">S92+S102+S112+S122+S132</f>
        <v>557698997.26957905</v>
      </c>
      <c r="T249" s="131"/>
      <c r="U249" s="1273">
        <f t="shared" ref="U249:U250" si="124">U92+U102+U112+U122+U132</f>
        <v>14974994789.950857</v>
      </c>
      <c r="V249" s="521"/>
      <c r="W249" s="1268">
        <f t="shared" ref="W249:W251" si="125">X249/U249</f>
        <v>3.7242016113677008E-2</v>
      </c>
      <c r="X249" s="1274">
        <f t="shared" ref="X249:X254" si="126">X92+X102+X112+X122+X132</f>
        <v>557698997.26957905</v>
      </c>
      <c r="Y249" s="131"/>
      <c r="Z249" s="1273">
        <f t="shared" ref="Z249:Z250" si="127">Z92+Z102+Z112+Z122+Z132</f>
        <v>16134400403.081751</v>
      </c>
      <c r="AA249" s="521"/>
      <c r="AB249" s="1268">
        <f t="shared" ref="AB249:AB251" si="128">AC249/Z249</f>
        <v>3.4565833457502131E-2</v>
      </c>
      <c r="AC249" s="1274">
        <f t="shared" ref="AC249:AC254" si="129">AC92+AC102+AC112+AC122+AC132</f>
        <v>557698997.26957905</v>
      </c>
      <c r="AD249" s="131"/>
      <c r="AE249" s="1273">
        <f t="shared" ref="AE249:AE250" si="130">AE92+AE102+AE112+AE122+AE132</f>
        <v>17374994982.827965</v>
      </c>
      <c r="AF249" s="521"/>
      <c r="AG249" s="1268">
        <f t="shared" ref="AG249:AG251" si="131">AH249/AE249</f>
        <v>3.2097793284013229E-2</v>
      </c>
      <c r="AH249" s="1274">
        <f t="shared" ref="AH249:AH254" si="132">AH92+AH102+AH112+AH122+AH132</f>
        <v>557698997.26957905</v>
      </c>
      <c r="AI249" s="131"/>
      <c r="AJ249" s="1273">
        <f t="shared" ref="AJ249:AJ250" si="133">AJ92+AJ102+AJ112+AJ122+AJ132</f>
        <v>14974994789.950857</v>
      </c>
      <c r="AK249" s="521"/>
      <c r="AL249" s="1268">
        <f t="shared" ref="AL249:AL251" si="134">AM249/AJ249</f>
        <v>0</v>
      </c>
      <c r="AM249" s="1274">
        <f t="shared" ref="AM249:AM254" si="135">AM92+AM102+AM112+AM122+AM132</f>
        <v>0</v>
      </c>
      <c r="AN249" s="131"/>
      <c r="AO249" s="1273">
        <f t="shared" ref="AO249:AO250" si="136">AO92+AO102+AO112+AO122+AO132</f>
        <v>16134400403.081751</v>
      </c>
      <c r="AP249" s="521"/>
      <c r="AQ249" s="1268">
        <f t="shared" ref="AQ249:AQ251" si="137">AR249/AO249</f>
        <v>0</v>
      </c>
      <c r="AR249" s="1274">
        <f t="shared" ref="AR249:AR254" si="138">AR92+AR102+AR112+AR122+AR132</f>
        <v>0</v>
      </c>
      <c r="AS249" s="131"/>
      <c r="AT249" s="1273">
        <f t="shared" ref="AT249:AT250" si="139">AT92+AT102+AT112+AT122+AT132</f>
        <v>17374994982.827965</v>
      </c>
      <c r="AU249" s="521"/>
      <c r="AV249" s="1268">
        <f t="shared" ref="AV249:AV251" si="140">AW249/AT249</f>
        <v>0</v>
      </c>
      <c r="AW249" s="1274">
        <f t="shared" ref="AW249:AW254" si="141">AW92+AW102+AW112+AW122+AW132</f>
        <v>0</v>
      </c>
      <c r="AX249" s="131"/>
      <c r="AY249" s="1273">
        <f t="shared" ref="AY249:AY250" si="142">AY92+AY102+AY112+AY122+AY132</f>
        <v>14974994789.950857</v>
      </c>
      <c r="AZ249" s="521"/>
      <c r="BA249" s="1268">
        <f t="shared" ref="BA249:BA251" si="143">BB249/AY249</f>
        <v>3.7242016113677008E-2</v>
      </c>
      <c r="BB249" s="1274">
        <f t="shared" ref="BB249:BB254" si="144">BB92+BB102+BB112+BB122+BB132</f>
        <v>557698997.26957905</v>
      </c>
      <c r="BC249" s="131"/>
      <c r="BD249" s="1273">
        <f t="shared" ref="BD249:BD250" si="145">BD92+BD102+BD112+BD122+BD132</f>
        <v>16134400403.081751</v>
      </c>
      <c r="BE249" s="521"/>
      <c r="BF249" s="1268">
        <f t="shared" ref="BF249:BF251" si="146">BG249/BD249</f>
        <v>3.4565833457502131E-2</v>
      </c>
      <c r="BG249" s="1274">
        <f t="shared" ref="BG249:BG254" si="147">BG92+BG102+BG112+BG122+BG132</f>
        <v>557698997.26957905</v>
      </c>
      <c r="BH249" s="131"/>
      <c r="BI249" s="1273">
        <f t="shared" ref="BI249:BI250" si="148">BI92+BI102+BI112+BI122+BI132</f>
        <v>17374994982.827965</v>
      </c>
      <c r="BJ249" s="521"/>
      <c r="BK249" s="1268">
        <f t="shared" ref="BK249:BK251" si="149">BL249/BI249</f>
        <v>3.2097793284013229E-2</v>
      </c>
      <c r="BL249" s="1274">
        <f t="shared" ref="BL249:BL254" si="150">BL92+BL102+BL112+BL122+BL132</f>
        <v>557698997.26957905</v>
      </c>
      <c r="BM249" s="131"/>
      <c r="BN249" s="1273">
        <f t="shared" ref="BN249:BN250" si="151">BN92+BN102+BN112+BN122+BN132</f>
        <v>14974994789.950857</v>
      </c>
      <c r="BO249" s="521"/>
      <c r="BP249" s="1268">
        <f t="shared" ref="BP249:BP251" si="152">BQ249/BN249</f>
        <v>3.5503064956511843E-2</v>
      </c>
      <c r="BQ249" s="1274">
        <f t="shared" ref="BQ249:BQ254" si="153">BQ92+BQ102+BQ112+BQ122+BQ132</f>
        <v>531658212.75105166</v>
      </c>
      <c r="BR249" s="131"/>
      <c r="BS249" s="1273">
        <f t="shared" ref="BS249:BS250" si="154">BS92+BS102+BS112+BS122+BS132</f>
        <v>16134400403.081751</v>
      </c>
      <c r="BT249" s="521"/>
      <c r="BU249" s="1268">
        <f t="shared" ref="BU249:BU251" si="155">BV249/BS249</f>
        <v>3.1010072614008E-2</v>
      </c>
      <c r="BV249" s="1274">
        <f t="shared" ref="BV249:BV254" si="156">BV92+BV102+BV112+BV122+BV132</f>
        <v>500328928.08304507</v>
      </c>
      <c r="BW249" s="131"/>
      <c r="BX249" s="1273">
        <f t="shared" ref="BX249:BX250" si="157">BX92+BX102+BX112+BX122+BX132</f>
        <v>17374994982.827965</v>
      </c>
      <c r="BY249" s="521"/>
      <c r="BZ249" s="1268">
        <f t="shared" ref="BZ249:BZ251" si="158">CA249/BX249</f>
        <v>2.6739399277876018E-2</v>
      </c>
      <c r="CA249" s="1274">
        <f t="shared" ref="CA249:CA254" si="159">CA92+CA102+CA112+CA122+CA132</f>
        <v>464596928.29692954</v>
      </c>
      <c r="CB249" s="131"/>
      <c r="CC249" s="1273">
        <f t="shared" ref="CC249:CC250" si="160">CC92+CC102+CC112+CC122+CC132</f>
        <v>14974994789.950857</v>
      </c>
      <c r="CD249" s="521"/>
      <c r="CE249" s="1268">
        <f t="shared" ref="CE249:CE251" si="161">CF249/CC249</f>
        <v>2.4003102329355649E-2</v>
      </c>
      <c r="CF249" s="1274">
        <f t="shared" ref="CF249:CF254" si="162">CF92+CF102+CF112+CF122+CF132</f>
        <v>359446332.32475811</v>
      </c>
      <c r="CG249" s="131"/>
      <c r="CH249" s="1273">
        <f t="shared" ref="CH249:CH250" si="163">CH92+CH102+CH112+CH122+CH132</f>
        <v>16134400403.081751</v>
      </c>
      <c r="CI249" s="521"/>
      <c r="CJ249" s="1268">
        <f t="shared" ref="CJ249:CJ251" si="164">CK249/CH249</f>
        <v>2.4003102329355659E-2</v>
      </c>
      <c r="CK249" s="1274">
        <f t="shared" ref="CK249:CK254" si="165">CK92+CK102+CK112+CK122+CK132</f>
        <v>387275663.89796847</v>
      </c>
      <c r="CL249" s="131"/>
      <c r="CM249" s="1273">
        <f t="shared" ref="CM249:CM250" si="166">CM92+CM102+CM112+CM122+CM132</f>
        <v>17374994982.827965</v>
      </c>
      <c r="CN249" s="521"/>
      <c r="CO249" s="1268">
        <f t="shared" ref="CO249:CO251" si="167">CP249/CM249</f>
        <v>2.4003102329355652E-2</v>
      </c>
      <c r="CP249" s="1274">
        <f t="shared" ref="CP249:CP254" si="168">CP92+CP102+CP112+CP122+CP132</f>
        <v>417053782.54486072</v>
      </c>
    </row>
    <row r="250" spans="1:94" ht="31.5" x14ac:dyDescent="0.25">
      <c r="A250" s="1396"/>
      <c r="C250" s="131"/>
      <c r="D250" s="1266" t="s">
        <v>163</v>
      </c>
      <c r="E250" s="131"/>
      <c r="F250" s="1273">
        <f t="shared" si="115"/>
        <v>30124863323.735424</v>
      </c>
      <c r="G250" s="521"/>
      <c r="H250" s="1268">
        <f t="shared" si="116"/>
        <v>0</v>
      </c>
      <c r="I250" s="1274">
        <f t="shared" si="117"/>
        <v>0</v>
      </c>
      <c r="J250" s="131"/>
      <c r="K250" s="1273">
        <f t="shared" si="118"/>
        <v>34677046693.860626</v>
      </c>
      <c r="L250" s="521"/>
      <c r="M250" s="1268">
        <f t="shared" si="119"/>
        <v>0</v>
      </c>
      <c r="N250" s="1274">
        <f t="shared" si="120"/>
        <v>0</v>
      </c>
      <c r="O250" s="131"/>
      <c r="P250" s="1273">
        <f t="shared" si="121"/>
        <v>39847572522.761307</v>
      </c>
      <c r="Q250" s="521"/>
      <c r="R250" s="1268">
        <f t="shared" si="122"/>
        <v>0</v>
      </c>
      <c r="S250" s="1274">
        <f t="shared" si="123"/>
        <v>0</v>
      </c>
      <c r="T250" s="131"/>
      <c r="U250" s="1273">
        <f t="shared" si="124"/>
        <v>30124863323.735424</v>
      </c>
      <c r="V250" s="521"/>
      <c r="W250" s="1268">
        <f t="shared" si="125"/>
        <v>0</v>
      </c>
      <c r="X250" s="1274">
        <f t="shared" si="126"/>
        <v>0</v>
      </c>
      <c r="Y250" s="131"/>
      <c r="Z250" s="1273">
        <f t="shared" si="127"/>
        <v>34677046693.860626</v>
      </c>
      <c r="AA250" s="521"/>
      <c r="AB250" s="1268">
        <f t="shared" si="128"/>
        <v>0</v>
      </c>
      <c r="AC250" s="1274">
        <f t="shared" si="129"/>
        <v>0</v>
      </c>
      <c r="AD250" s="131"/>
      <c r="AE250" s="1273">
        <f t="shared" si="130"/>
        <v>39847572522.761307</v>
      </c>
      <c r="AF250" s="521"/>
      <c r="AG250" s="1268">
        <f t="shared" si="131"/>
        <v>0</v>
      </c>
      <c r="AH250" s="1274">
        <f t="shared" si="132"/>
        <v>0</v>
      </c>
      <c r="AI250" s="131"/>
      <c r="AJ250" s="1273">
        <f t="shared" si="133"/>
        <v>30124863323.735424</v>
      </c>
      <c r="AK250" s="521"/>
      <c r="AL250" s="1268">
        <f t="shared" si="134"/>
        <v>0</v>
      </c>
      <c r="AM250" s="1274">
        <f t="shared" si="135"/>
        <v>0</v>
      </c>
      <c r="AN250" s="131"/>
      <c r="AO250" s="1273">
        <f t="shared" si="136"/>
        <v>34677046693.860626</v>
      </c>
      <c r="AP250" s="521"/>
      <c r="AQ250" s="1268">
        <f t="shared" si="137"/>
        <v>0</v>
      </c>
      <c r="AR250" s="1274">
        <f t="shared" si="138"/>
        <v>0</v>
      </c>
      <c r="AS250" s="131"/>
      <c r="AT250" s="1273">
        <f t="shared" si="139"/>
        <v>39847572522.761307</v>
      </c>
      <c r="AU250" s="521"/>
      <c r="AV250" s="1268">
        <f t="shared" si="140"/>
        <v>0</v>
      </c>
      <c r="AW250" s="1274">
        <f t="shared" si="141"/>
        <v>0</v>
      </c>
      <c r="AX250" s="131"/>
      <c r="AY250" s="1273">
        <f t="shared" si="142"/>
        <v>30124863323.735424</v>
      </c>
      <c r="AZ250" s="521"/>
      <c r="BA250" s="1268">
        <f t="shared" si="143"/>
        <v>5.1066218510395101E-3</v>
      </c>
      <c r="BB250" s="1274">
        <f t="shared" si="144"/>
        <v>153836285.30856603</v>
      </c>
      <c r="BC250" s="131"/>
      <c r="BD250" s="1273">
        <f t="shared" si="145"/>
        <v>34677046693.860626</v>
      </c>
      <c r="BE250" s="521"/>
      <c r="BF250" s="1268">
        <f t="shared" si="146"/>
        <v>5.1852318867478681E-3</v>
      </c>
      <c r="BG250" s="1274">
        <f t="shared" si="147"/>
        <v>179808528.25525084</v>
      </c>
      <c r="BH250" s="131"/>
      <c r="BI250" s="1273">
        <f t="shared" si="148"/>
        <v>39847572522.761307</v>
      </c>
      <c r="BJ250" s="521"/>
      <c r="BK250" s="1268">
        <f t="shared" si="149"/>
        <v>5.2636915659640231E-3</v>
      </c>
      <c r="BL250" s="1274">
        <f t="shared" si="150"/>
        <v>209745331.41219842</v>
      </c>
      <c r="BM250" s="131"/>
      <c r="BN250" s="1273">
        <f t="shared" si="151"/>
        <v>30124863323.735424</v>
      </c>
      <c r="BO250" s="521"/>
      <c r="BP250" s="1268">
        <f t="shared" si="152"/>
        <v>1.7648485473199055E-2</v>
      </c>
      <c r="BQ250" s="1274">
        <f t="shared" si="153"/>
        <v>531658212.75105166</v>
      </c>
      <c r="BR250" s="131"/>
      <c r="BS250" s="1273">
        <f t="shared" si="154"/>
        <v>34677046693.860626</v>
      </c>
      <c r="BT250" s="521"/>
      <c r="BU250" s="1268">
        <f t="shared" si="155"/>
        <v>1.4428245072312496E-2</v>
      </c>
      <c r="BV250" s="1274">
        <f t="shared" si="156"/>
        <v>500328928.08304489</v>
      </c>
      <c r="BW250" s="131"/>
      <c r="BX250" s="1273">
        <f t="shared" si="157"/>
        <v>39847572522.761307</v>
      </c>
      <c r="BY250" s="521"/>
      <c r="BZ250" s="1268">
        <f t="shared" si="158"/>
        <v>1.1659353352868548E-2</v>
      </c>
      <c r="CA250" s="1274">
        <f t="shared" si="159"/>
        <v>464596928.29692966</v>
      </c>
      <c r="CB250" s="131"/>
      <c r="CC250" s="1273">
        <f t="shared" si="160"/>
        <v>30124863323.735424</v>
      </c>
      <c r="CD250" s="521"/>
      <c r="CE250" s="1268">
        <f t="shared" si="161"/>
        <v>0</v>
      </c>
      <c r="CF250" s="1274">
        <f t="shared" si="162"/>
        <v>0</v>
      </c>
      <c r="CG250" s="131"/>
      <c r="CH250" s="1273">
        <f t="shared" si="163"/>
        <v>34677046693.860626</v>
      </c>
      <c r="CI250" s="521"/>
      <c r="CJ250" s="1268">
        <f t="shared" si="164"/>
        <v>0</v>
      </c>
      <c r="CK250" s="1274">
        <f t="shared" si="165"/>
        <v>0</v>
      </c>
      <c r="CL250" s="131"/>
      <c r="CM250" s="1273">
        <f t="shared" si="166"/>
        <v>39847572522.761307</v>
      </c>
      <c r="CN250" s="521"/>
      <c r="CO250" s="1268">
        <f t="shared" si="167"/>
        <v>0</v>
      </c>
      <c r="CP250" s="1274">
        <f t="shared" si="168"/>
        <v>0</v>
      </c>
    </row>
    <row r="251" spans="1:94" x14ac:dyDescent="0.25">
      <c r="A251" s="1396"/>
      <c r="C251" s="131"/>
      <c r="D251" s="1266" t="s">
        <v>99</v>
      </c>
      <c r="E251" s="131"/>
      <c r="F251" s="1273">
        <f>F94*G94+F104*G104+F114*G114+F124*G124+F134*G134</f>
        <v>7359239186</v>
      </c>
      <c r="G251" s="521"/>
      <c r="H251" s="1268">
        <f t="shared" si="116"/>
        <v>0</v>
      </c>
      <c r="I251" s="1274">
        <f>I94+I104+I114+I124+I134+I254</f>
        <v>0</v>
      </c>
      <c r="J251" s="131"/>
      <c r="K251" s="1273">
        <f>K94*L94+K104*L104+K114*L114+K124*L124+K134*L134</f>
        <v>8471506854</v>
      </c>
      <c r="L251" s="521"/>
      <c r="M251" s="1268">
        <f t="shared" si="119"/>
        <v>0</v>
      </c>
      <c r="N251" s="1274">
        <f>N94+N104+N114+N124+N134+N254</f>
        <v>0</v>
      </c>
      <c r="O251" s="131"/>
      <c r="P251" s="1273">
        <f>P94*Q94+P104*Q104+P114*Q114+P124*Q124+P134*Q134</f>
        <v>9737623522</v>
      </c>
      <c r="Q251" s="521"/>
      <c r="R251" s="1268">
        <f t="shared" si="122"/>
        <v>0</v>
      </c>
      <c r="S251" s="1274">
        <f>S94+S104+S114+S124+S134+S254</f>
        <v>0</v>
      </c>
      <c r="T251" s="131"/>
      <c r="U251" s="1273">
        <f>U94*V94+U104*V104+U114*V114+U124*V124+U134*V134</f>
        <v>7359239186</v>
      </c>
      <c r="V251" s="521"/>
      <c r="W251" s="1268">
        <f t="shared" si="125"/>
        <v>4.6317768916994968E-2</v>
      </c>
      <c r="X251" s="1274">
        <f>X94+X104+X114+X124+X134+X254</f>
        <v>340863540.02204216</v>
      </c>
      <c r="Y251" s="131"/>
      <c r="Z251" s="1273">
        <f>Z94*AA94+Z104*AA104+Z114*AA114+Z124*AA124+Z134*AA134</f>
        <v>8471506854</v>
      </c>
      <c r="AA251" s="521"/>
      <c r="AB251" s="1268">
        <f t="shared" si="128"/>
        <v>2.9141885885561752E-2</v>
      </c>
      <c r="AC251" s="1274">
        <f>AC94+AC104+AC114+AC124+AC134+AC254</f>
        <v>246875686.01802224</v>
      </c>
      <c r="AD251" s="131"/>
      <c r="AE251" s="1273">
        <f>AE94*AF94+AE104*AF104+AE114*AF114+AE124*AF124+AE134*AF134</f>
        <v>9737623522</v>
      </c>
      <c r="AF251" s="521"/>
      <c r="AG251" s="1268">
        <f t="shared" si="131"/>
        <v>1.4344330148326284E-2</v>
      </c>
      <c r="AH251" s="1274">
        <f>AH94+AH104+AH114+AH124+AH134+AH254</f>
        <v>139679686.65967578</v>
      </c>
      <c r="AI251" s="131"/>
      <c r="AJ251" s="1273">
        <f>AJ94*AK94+AJ104*AK104+AJ114*AK114+AJ124*AK124+AJ134*AK134</f>
        <v>7359239186</v>
      </c>
      <c r="AK251" s="521"/>
      <c r="AL251" s="1268">
        <f t="shared" si="134"/>
        <v>0.2167309144248753</v>
      </c>
      <c r="AM251" s="1274">
        <f>AM94+AM104+AM114+AM124+AM134+AM254</f>
        <v>1594974638.253155</v>
      </c>
      <c r="AN251" s="131"/>
      <c r="AO251" s="1273">
        <f>AO94*AP94+AO104*AP104+AO114*AP114+AO124*AP124+AO134*AP134</f>
        <v>8471506854</v>
      </c>
      <c r="AP251" s="521"/>
      <c r="AQ251" s="1268">
        <f t="shared" si="137"/>
        <v>0.17718061380548997</v>
      </c>
      <c r="AR251" s="1274">
        <f>AR94+AR104+AR114+AR124+AR134+AR254</f>
        <v>1500986784.2491353</v>
      </c>
      <c r="AS251" s="131"/>
      <c r="AT251" s="1273">
        <f>AT94*AU94+AT104*AU104+AT114*AU114+AT124*AU124+AT134*AU134</f>
        <v>9737623522</v>
      </c>
      <c r="AU251" s="521"/>
      <c r="AV251" s="1268">
        <f t="shared" si="140"/>
        <v>0.1431345935424416</v>
      </c>
      <c r="AW251" s="1274">
        <f>AW94+AW104+AW114+AW124+AW134+AW254</f>
        <v>1393790784.8907886</v>
      </c>
      <c r="AX251" s="131"/>
      <c r="AY251" s="1273">
        <f>AY94*AZ94+AY104*AZ104+AY114*AZ114+AY124*AZ124+AY134*AZ134</f>
        <v>7359239186</v>
      </c>
      <c r="AZ251" s="521"/>
      <c r="BA251" s="1268">
        <f t="shared" si="143"/>
        <v>0</v>
      </c>
      <c r="BB251" s="1274">
        <f>BB94+BB104+BB114+BB124+BB134+BB254</f>
        <v>0</v>
      </c>
      <c r="BC251" s="131"/>
      <c r="BD251" s="1273">
        <f>BD94*BE94+BD104*BE104+BD114*BE114+BD124*BE124+BD134*BE134</f>
        <v>8471506854</v>
      </c>
      <c r="BE251" s="521"/>
      <c r="BF251" s="1268">
        <f t="shared" si="146"/>
        <v>0</v>
      </c>
      <c r="BG251" s="1274">
        <f>BG94+BG104+BG114+BG124+BG134+BG254</f>
        <v>0</v>
      </c>
      <c r="BH251" s="131"/>
      <c r="BI251" s="1273">
        <f>BI94*BJ94+BI104*BJ104+BI114*BJ114+BI124*BJ124+BI134*BJ134</f>
        <v>9737623522</v>
      </c>
      <c r="BJ251" s="521"/>
      <c r="BK251" s="1268">
        <f t="shared" si="149"/>
        <v>0</v>
      </c>
      <c r="BL251" s="1274">
        <f>BL94+BL104+BL114+BL124+BL134+BL254</f>
        <v>0</v>
      </c>
      <c r="BM251" s="131"/>
      <c r="BN251" s="1273">
        <f>BN94*BO94+BN104*BO104+BN114*BO114+BN124*BO124+BN134*BO134</f>
        <v>7359239186</v>
      </c>
      <c r="BO251" s="521"/>
      <c r="BP251" s="1268">
        <f t="shared" si="152"/>
        <v>0</v>
      </c>
      <c r="BQ251" s="1274">
        <f>BQ94+BQ104+BQ114+BQ124+BQ134+BQ254</f>
        <v>0</v>
      </c>
      <c r="BR251" s="131"/>
      <c r="BS251" s="1273">
        <f>BS94*BT94+BS104*BT104+BS114*BT114+BS124*BT124+BS134*BT134</f>
        <v>8471506854</v>
      </c>
      <c r="BT251" s="521"/>
      <c r="BU251" s="1268">
        <f t="shared" si="155"/>
        <v>0</v>
      </c>
      <c r="BV251" s="1274">
        <f>BV94+BV104+BV114+BV124+BV134+BV254</f>
        <v>0</v>
      </c>
      <c r="BW251" s="131"/>
      <c r="BX251" s="1273">
        <f>BX94*BY94+BX104*BY104+BX114*BY114+BX124*BY124+BX134*BY134</f>
        <v>9737623522</v>
      </c>
      <c r="BY251" s="521"/>
      <c r="BZ251" s="1268">
        <f t="shared" si="158"/>
        <v>0</v>
      </c>
      <c r="CA251" s="1274">
        <f>CA94+CA104+CA114+CA124+CA134+CA254</f>
        <v>0</v>
      </c>
      <c r="CB251" s="131"/>
      <c r="CC251" s="1273">
        <f>CC94*CD94+CC104*CD104+CC114*CD114+CC124*CD124+CC134*CD134</f>
        <v>7359239186</v>
      </c>
      <c r="CD251" s="521"/>
      <c r="CE251" s="1268">
        <f t="shared" si="161"/>
        <v>0.11362417803235601</v>
      </c>
      <c r="CF251" s="1274">
        <f>CF94+CF104+CF114+CF124+CF134+CF254</f>
        <v>836187503.45275474</v>
      </c>
      <c r="CG251" s="131"/>
      <c r="CH251" s="1273">
        <f>CH94*CI94+CH104*CI104+CH114*CI114+CH124*CI124+CH134*CI134</f>
        <v>8471506854</v>
      </c>
      <c r="CI251" s="521"/>
      <c r="CJ251" s="1268">
        <f t="shared" si="164"/>
        <v>8.0465352179673544E-2</v>
      </c>
      <c r="CK251" s="1274">
        <f>CK94+CK104+CK114+CK124+CK134+CK254</f>
        <v>681662782.49962831</v>
      </c>
      <c r="CL251" s="131"/>
      <c r="CM251" s="1273">
        <f>CM94*CN94+CM104*CN104+CM114*CN114+CM124*CN124+CM134*CN134</f>
        <v>9737623522</v>
      </c>
      <c r="CN251" s="521"/>
      <c r="CO251" s="1268">
        <f t="shared" si="167"/>
        <v>5.2342415784317434E-2</v>
      </c>
      <c r="CP251" s="1274">
        <f>CP94+CP104+CP114+CP124+CP134+CP254</f>
        <v>509690739.13967353</v>
      </c>
    </row>
    <row r="252" spans="1:94" ht="31.5" x14ac:dyDescent="0.25">
      <c r="A252" s="1396"/>
      <c r="C252" s="131"/>
      <c r="D252" s="1266" t="s">
        <v>168</v>
      </c>
      <c r="E252" s="131"/>
      <c r="F252" s="1283">
        <f>(F95+F105+F115+F125+F135)/5</f>
        <v>303.70617154328386</v>
      </c>
      <c r="G252" s="521"/>
      <c r="H252" s="521"/>
      <c r="I252" s="1274">
        <f t="shared" si="117"/>
        <v>303247487.82861263</v>
      </c>
      <c r="J252" s="131"/>
      <c r="K252" s="1283">
        <f>(K95+K105+K115+K125+K135)/5</f>
        <v>351.06631879555908</v>
      </c>
      <c r="L252" s="521"/>
      <c r="M252" s="521"/>
      <c r="N252" s="1274">
        <f t="shared" si="120"/>
        <v>350454556.17900634</v>
      </c>
      <c r="O252" s="131"/>
      <c r="P252" s="1283">
        <f>(P95+P105+P115+P125+P135)/5</f>
        <v>405.09619568613061</v>
      </c>
      <c r="Q252" s="521"/>
      <c r="R252" s="521"/>
      <c r="S252" s="1274">
        <f t="shared" si="123"/>
        <v>404297982.66811997</v>
      </c>
      <c r="T252" s="131"/>
      <c r="U252" s="1283">
        <f>(U95+U105+U115+U125+U135)/5</f>
        <v>303.70617154328386</v>
      </c>
      <c r="V252" s="521"/>
      <c r="W252" s="521"/>
      <c r="X252" s="1274">
        <f t="shared" si="126"/>
        <v>303247487.82861263</v>
      </c>
      <c r="Y252" s="131"/>
      <c r="Z252" s="1283">
        <f>(Z95+Z105+Z115+Z125+Z135)/5</f>
        <v>351.06631879555908</v>
      </c>
      <c r="AA252" s="521"/>
      <c r="AB252" s="521"/>
      <c r="AC252" s="1274">
        <f t="shared" si="129"/>
        <v>350454556.17900634</v>
      </c>
      <c r="AD252" s="131"/>
      <c r="AE252" s="1283">
        <f>(AE95+AE105+AE115+AE125+AE135)/5</f>
        <v>405.09619568613061</v>
      </c>
      <c r="AF252" s="521"/>
      <c r="AG252" s="521"/>
      <c r="AH252" s="1274">
        <f t="shared" si="132"/>
        <v>404297982.66811997</v>
      </c>
      <c r="AI252" s="131"/>
      <c r="AJ252" s="1283">
        <f>(AJ95+AJ105+AJ115+AJ125+AJ135)/5</f>
        <v>303.70617154328386</v>
      </c>
      <c r="AK252" s="521"/>
      <c r="AL252" s="521"/>
      <c r="AM252" s="1274">
        <f t="shared" si="135"/>
        <v>303247487.82861263</v>
      </c>
      <c r="AN252" s="131"/>
      <c r="AO252" s="1283">
        <f>(AO95+AO105+AO115+AO125+AO135)/5</f>
        <v>351.06631879555908</v>
      </c>
      <c r="AP252" s="521"/>
      <c r="AQ252" s="521"/>
      <c r="AR252" s="1274">
        <f t="shared" si="138"/>
        <v>350454556.17900634</v>
      </c>
      <c r="AS252" s="131"/>
      <c r="AT252" s="1283">
        <f>(AT95+AT105+AT115+AT125+AT135)/5</f>
        <v>405.09619568613061</v>
      </c>
      <c r="AU252" s="521"/>
      <c r="AV252" s="521"/>
      <c r="AW252" s="1274">
        <f t="shared" si="141"/>
        <v>404297982.66811997</v>
      </c>
      <c r="AX252" s="131"/>
      <c r="AY252" s="1283">
        <f>(AY95+AY105+AY115+AY125+AY135)/5</f>
        <v>303.70617154328386</v>
      </c>
      <c r="AZ252" s="521"/>
      <c r="BA252" s="521"/>
      <c r="BB252" s="1274">
        <f t="shared" si="144"/>
        <v>303247487.82861263</v>
      </c>
      <c r="BC252" s="131"/>
      <c r="BD252" s="1283">
        <f>(BD95+BD105+BD115+BD125+BD135)/5</f>
        <v>351.06631879555908</v>
      </c>
      <c r="BE252" s="521"/>
      <c r="BF252" s="521"/>
      <c r="BG252" s="1274">
        <f t="shared" si="147"/>
        <v>350454556.17900634</v>
      </c>
      <c r="BH252" s="131"/>
      <c r="BI252" s="1283">
        <f>(BI95+BI105+BI115+BI125+BI135)/5</f>
        <v>405.09619568613061</v>
      </c>
      <c r="BJ252" s="521"/>
      <c r="BK252" s="521"/>
      <c r="BL252" s="1274">
        <f t="shared" si="150"/>
        <v>404297982.66811997</v>
      </c>
      <c r="BM252" s="131"/>
      <c r="BN252" s="1283">
        <f>(BN95+BN105+BN115+BN125+BN135)/5</f>
        <v>303.70617154328386</v>
      </c>
      <c r="BO252" s="521"/>
      <c r="BP252" s="521"/>
      <c r="BQ252" s="1274">
        <f t="shared" si="153"/>
        <v>303247487.82861263</v>
      </c>
      <c r="BR252" s="131"/>
      <c r="BS252" s="1283">
        <f>(BS95+BS105+BS115+BS125+BS135)/5</f>
        <v>351.06631879555908</v>
      </c>
      <c r="BT252" s="521"/>
      <c r="BU252" s="521"/>
      <c r="BV252" s="1274">
        <f t="shared" si="156"/>
        <v>350454556.17900634</v>
      </c>
      <c r="BW252" s="131"/>
      <c r="BX252" s="1283">
        <f>(BX95+BX105+BX115+BX125+BX135)/5</f>
        <v>405.09619568613061</v>
      </c>
      <c r="BY252" s="521"/>
      <c r="BZ252" s="521"/>
      <c r="CA252" s="1274">
        <f t="shared" si="159"/>
        <v>404297982.66811997</v>
      </c>
      <c r="CB252" s="131"/>
      <c r="CC252" s="1283">
        <f>(CC95+CC105+CC115+CC125+CC135)/5</f>
        <v>303.70617154328386</v>
      </c>
      <c r="CD252" s="521"/>
      <c r="CE252" s="521"/>
      <c r="CF252" s="1274">
        <f t="shared" si="162"/>
        <v>303247487.82861263</v>
      </c>
      <c r="CG252" s="131"/>
      <c r="CH252" s="1283">
        <f>(CH95+CH105+CH115+CH125+CH135)/5</f>
        <v>351.06631879555908</v>
      </c>
      <c r="CI252" s="521"/>
      <c r="CJ252" s="521"/>
      <c r="CK252" s="1274">
        <f t="shared" si="165"/>
        <v>350454556.17900634</v>
      </c>
      <c r="CL252" s="131"/>
      <c r="CM252" s="1283">
        <f>(CM95+CM105+CM115+CM125+CM135)/5</f>
        <v>405.09619568613061</v>
      </c>
      <c r="CN252" s="521"/>
      <c r="CO252" s="521"/>
      <c r="CP252" s="1274">
        <f t="shared" si="168"/>
        <v>404297982.66811997</v>
      </c>
    </row>
    <row r="253" spans="1:94" x14ac:dyDescent="0.25">
      <c r="A253" s="1396"/>
      <c r="C253" s="131"/>
      <c r="D253" s="1266" t="s">
        <v>170</v>
      </c>
      <c r="E253" s="131"/>
      <c r="F253" s="1283">
        <f>(F96+F106+F116+F126+F136)/5</f>
        <v>470.75994922279267</v>
      </c>
      <c r="G253" s="521"/>
      <c r="H253" s="521"/>
      <c r="I253" s="1274">
        <f t="shared" si="117"/>
        <v>300710422.69546694</v>
      </c>
      <c r="J253" s="131"/>
      <c r="K253" s="1283">
        <f>(K96+K106+K116+K126+K136)/5</f>
        <v>544.17057635088725</v>
      </c>
      <c r="L253" s="521"/>
      <c r="M253" s="521"/>
      <c r="N253" s="1274">
        <f t="shared" si="120"/>
        <v>347491208.34909314</v>
      </c>
      <c r="O253" s="131"/>
      <c r="P253" s="1283">
        <f>(P96+P106+P116+P126+P136)/5</f>
        <v>627.91962225361169</v>
      </c>
      <c r="Q253" s="521"/>
      <c r="R253" s="521"/>
      <c r="S253" s="1274">
        <f t="shared" si="123"/>
        <v>400843781.21832597</v>
      </c>
      <c r="T253" s="131"/>
      <c r="U253" s="1283">
        <f>(U96+U106+U116+U126+U136)/5</f>
        <v>470.75994922279267</v>
      </c>
      <c r="V253" s="521"/>
      <c r="W253" s="521"/>
      <c r="X253" s="1274">
        <f t="shared" si="126"/>
        <v>300710422.69546694</v>
      </c>
      <c r="Y253" s="131"/>
      <c r="Z253" s="1283">
        <f>(Z96+Z106+Z116+Z126+Z136)/5</f>
        <v>544.17057635088725</v>
      </c>
      <c r="AA253" s="521"/>
      <c r="AB253" s="521"/>
      <c r="AC253" s="1274">
        <f t="shared" si="129"/>
        <v>347491208.34909314</v>
      </c>
      <c r="AD253" s="131"/>
      <c r="AE253" s="1283">
        <f>(AE96+AE106+AE116+AE126+AE136)/5</f>
        <v>627.91962225361169</v>
      </c>
      <c r="AF253" s="521"/>
      <c r="AG253" s="521"/>
      <c r="AH253" s="1274">
        <f t="shared" si="132"/>
        <v>400843781.21832597</v>
      </c>
      <c r="AI253" s="131"/>
      <c r="AJ253" s="1283">
        <f>(AJ96+AJ106+AJ116+AJ126+AJ136)/5</f>
        <v>470.75994922279267</v>
      </c>
      <c r="AK253" s="521"/>
      <c r="AL253" s="521"/>
      <c r="AM253" s="1274">
        <f t="shared" si="135"/>
        <v>300710422.69546694</v>
      </c>
      <c r="AN253" s="131"/>
      <c r="AO253" s="1283">
        <f>(AO96+AO106+AO116+AO126+AO136)/5</f>
        <v>544.17057635088725</v>
      </c>
      <c r="AP253" s="521"/>
      <c r="AQ253" s="521"/>
      <c r="AR253" s="1274">
        <f t="shared" si="138"/>
        <v>347491208.34909314</v>
      </c>
      <c r="AS253" s="131"/>
      <c r="AT253" s="1283">
        <f>(AT96+AT106+AT116+AT126+AT136)/5</f>
        <v>627.91962225361169</v>
      </c>
      <c r="AU253" s="521"/>
      <c r="AV253" s="521"/>
      <c r="AW253" s="1274">
        <f t="shared" si="141"/>
        <v>400843781.21832597</v>
      </c>
      <c r="AX253" s="131"/>
      <c r="AY253" s="1283">
        <f>(AY96+AY106+AY116+AY126+AY136)/5</f>
        <v>470.75994922279267</v>
      </c>
      <c r="AZ253" s="521"/>
      <c r="BA253" s="521"/>
      <c r="BB253" s="1274">
        <f t="shared" si="144"/>
        <v>300710422.69546694</v>
      </c>
      <c r="BC253" s="131"/>
      <c r="BD253" s="1283">
        <f>(BD96+BD106+BD116+BD126+BD136)/5</f>
        <v>544.17057635088725</v>
      </c>
      <c r="BE253" s="521"/>
      <c r="BF253" s="521"/>
      <c r="BG253" s="1274">
        <f t="shared" si="147"/>
        <v>347491208.34909314</v>
      </c>
      <c r="BH253" s="131"/>
      <c r="BI253" s="1283">
        <f>(BI96+BI106+BI116+BI126+BI136)/5</f>
        <v>627.91962225361169</v>
      </c>
      <c r="BJ253" s="521"/>
      <c r="BK253" s="521"/>
      <c r="BL253" s="1274">
        <f t="shared" si="150"/>
        <v>400843781.21832597</v>
      </c>
      <c r="BM253" s="131"/>
      <c r="BN253" s="1283">
        <f>(BN96+BN106+BN116+BN126+BN136)/5</f>
        <v>470.75994922279267</v>
      </c>
      <c r="BO253" s="521"/>
      <c r="BP253" s="521"/>
      <c r="BQ253" s="1274">
        <f t="shared" si="153"/>
        <v>300710422.69546694</v>
      </c>
      <c r="BR253" s="131"/>
      <c r="BS253" s="1283">
        <f>(BS96+BS106+BS116+BS126+BS136)/5</f>
        <v>544.17057635088725</v>
      </c>
      <c r="BT253" s="521"/>
      <c r="BU253" s="521"/>
      <c r="BV253" s="1274">
        <f t="shared" si="156"/>
        <v>347491208.34909314</v>
      </c>
      <c r="BW253" s="131"/>
      <c r="BX253" s="1283">
        <f>(BX96+BX106+BX116+BX126+BX136)/5</f>
        <v>627.91962225361169</v>
      </c>
      <c r="BY253" s="521"/>
      <c r="BZ253" s="521"/>
      <c r="CA253" s="1274">
        <f t="shared" si="159"/>
        <v>400843781.21832597</v>
      </c>
      <c r="CB253" s="131"/>
      <c r="CC253" s="1283">
        <f>(CC96+CC106+CC116+CC126+CC136)/5</f>
        <v>470.75994922279267</v>
      </c>
      <c r="CD253" s="521"/>
      <c r="CE253" s="521"/>
      <c r="CF253" s="1274">
        <f t="shared" si="162"/>
        <v>300710422.69546694</v>
      </c>
      <c r="CG253" s="131"/>
      <c r="CH253" s="1283">
        <f>(CH96+CH106+CH116+CH126+CH136)/5</f>
        <v>544.17057635088725</v>
      </c>
      <c r="CI253" s="521"/>
      <c r="CJ253" s="521"/>
      <c r="CK253" s="1274">
        <f t="shared" si="165"/>
        <v>347491208.34909314</v>
      </c>
      <c r="CL253" s="131"/>
      <c r="CM253" s="1283">
        <f>(CM96+CM106+CM116+CM126+CM136)/5</f>
        <v>627.91962225361169</v>
      </c>
      <c r="CN253" s="521"/>
      <c r="CO253" s="521"/>
      <c r="CP253" s="1274">
        <f t="shared" si="168"/>
        <v>400843781.21832597</v>
      </c>
    </row>
    <row r="254" spans="1:94" ht="16.5" thickBot="1" x14ac:dyDescent="0.3">
      <c r="A254" s="1397"/>
      <c r="C254" s="131"/>
      <c r="D254" s="1267" t="s">
        <v>173</v>
      </c>
      <c r="E254" s="131"/>
      <c r="F254" s="1280"/>
      <c r="G254" s="1281"/>
      <c r="H254" s="1281"/>
      <c r="I254" s="1282">
        <f t="shared" si="117"/>
        <v>0</v>
      </c>
      <c r="J254" s="131"/>
      <c r="K254" s="1280"/>
      <c r="L254" s="1281"/>
      <c r="M254" s="1281"/>
      <c r="N254" s="1282">
        <f t="shared" si="120"/>
        <v>0</v>
      </c>
      <c r="O254" s="131"/>
      <c r="P254" s="1280"/>
      <c r="Q254" s="1281"/>
      <c r="R254" s="1281"/>
      <c r="S254" s="1282">
        <f t="shared" si="123"/>
        <v>0</v>
      </c>
      <c r="T254" s="131"/>
      <c r="U254" s="1280"/>
      <c r="V254" s="1281"/>
      <c r="W254" s="1281"/>
      <c r="X254" s="1282">
        <f t="shared" si="126"/>
        <v>0</v>
      </c>
      <c r="Y254" s="131"/>
      <c r="Z254" s="1280"/>
      <c r="AA254" s="1281"/>
      <c r="AB254" s="1281"/>
      <c r="AC254" s="1282">
        <f t="shared" si="129"/>
        <v>0</v>
      </c>
      <c r="AD254" s="131"/>
      <c r="AE254" s="1280"/>
      <c r="AF254" s="1281"/>
      <c r="AG254" s="1281"/>
      <c r="AH254" s="1282">
        <f t="shared" si="132"/>
        <v>0</v>
      </c>
      <c r="AI254" s="131"/>
      <c r="AJ254" s="1280"/>
      <c r="AK254" s="1281"/>
      <c r="AL254" s="1281"/>
      <c r="AM254" s="1282">
        <f t="shared" si="135"/>
        <v>0</v>
      </c>
      <c r="AN254" s="131"/>
      <c r="AO254" s="1280"/>
      <c r="AP254" s="1281"/>
      <c r="AQ254" s="1281"/>
      <c r="AR254" s="1282">
        <f t="shared" si="138"/>
        <v>0</v>
      </c>
      <c r="AS254" s="131"/>
      <c r="AT254" s="1280"/>
      <c r="AU254" s="1281"/>
      <c r="AV254" s="1281"/>
      <c r="AW254" s="1282">
        <f t="shared" si="141"/>
        <v>0</v>
      </c>
      <c r="AX254" s="131"/>
      <c r="AY254" s="1280"/>
      <c r="AZ254" s="1281"/>
      <c r="BA254" s="1281"/>
      <c r="BB254" s="1282">
        <f t="shared" si="144"/>
        <v>0</v>
      </c>
      <c r="BC254" s="131"/>
      <c r="BD254" s="1280"/>
      <c r="BE254" s="1281"/>
      <c r="BF254" s="1281"/>
      <c r="BG254" s="1282">
        <f t="shared" si="147"/>
        <v>0</v>
      </c>
      <c r="BH254" s="131"/>
      <c r="BI254" s="1280"/>
      <c r="BJ254" s="1281"/>
      <c r="BK254" s="1281"/>
      <c r="BL254" s="1282">
        <f t="shared" si="150"/>
        <v>0</v>
      </c>
      <c r="BM254" s="131"/>
      <c r="BN254" s="1280"/>
      <c r="BO254" s="1281"/>
      <c r="BP254" s="1281"/>
      <c r="BQ254" s="1282">
        <f t="shared" si="153"/>
        <v>0</v>
      </c>
      <c r="BR254" s="131"/>
      <c r="BS254" s="1280"/>
      <c r="BT254" s="1281"/>
      <c r="BU254" s="1281"/>
      <c r="BV254" s="1282">
        <f t="shared" si="156"/>
        <v>0</v>
      </c>
      <c r="BW254" s="131"/>
      <c r="BX254" s="1280"/>
      <c r="BY254" s="1281"/>
      <c r="BZ254" s="1281"/>
      <c r="CA254" s="1282">
        <f t="shared" si="159"/>
        <v>0</v>
      </c>
      <c r="CB254" s="131"/>
      <c r="CC254" s="1280"/>
      <c r="CD254" s="1281"/>
      <c r="CE254" s="1281"/>
      <c r="CF254" s="1282">
        <f t="shared" si="162"/>
        <v>23112880.945398033</v>
      </c>
      <c r="CG254" s="131"/>
      <c r="CH254" s="1280"/>
      <c r="CI254" s="1281"/>
      <c r="CJ254" s="1281"/>
      <c r="CK254" s="1282">
        <f t="shared" si="165"/>
        <v>23112880.945398033</v>
      </c>
      <c r="CL254" s="131"/>
      <c r="CM254" s="1280"/>
      <c r="CN254" s="1281"/>
      <c r="CO254" s="1281"/>
      <c r="CP254" s="1282">
        <f t="shared" si="168"/>
        <v>23112880.945398033</v>
      </c>
    </row>
    <row r="255" spans="1:94" x14ac:dyDescent="0.25">
      <c r="A255" s="1395" t="s">
        <v>241</v>
      </c>
      <c r="C255" s="131"/>
      <c r="D255" s="1265" t="s">
        <v>96</v>
      </c>
      <c r="E255" s="131"/>
      <c r="F255" s="1269">
        <f>F141+F151+F161+F171+F181</f>
        <v>46011772739.751656</v>
      </c>
      <c r="G255" s="1270"/>
      <c r="H255" s="1271">
        <f>I255/F255</f>
        <v>3.5040051289412524E-2</v>
      </c>
      <c r="I255" s="1272">
        <f>I141+I151+I161+I171+I181</f>
        <v>1612254876.7176912</v>
      </c>
      <c r="J255" s="131"/>
      <c r="K255" s="1269">
        <f>K141+K151+K161+K171+K181</f>
        <v>51458251060.599777</v>
      </c>
      <c r="L255" s="1270"/>
      <c r="M255" s="1271">
        <f>N255/K255</f>
        <v>2.8163916433994639E-2</v>
      </c>
      <c r="N255" s="1272">
        <f>N141+N151+N161+N171+N181</f>
        <v>1449265882.7102482</v>
      </c>
      <c r="O255" s="131"/>
      <c r="P255" s="1269">
        <f>P141+P151+P161+P171+P181</f>
        <v>57503782886.803345</v>
      </c>
      <c r="Q255" s="1270"/>
      <c r="R255" s="1271">
        <f>S255/P255</f>
        <v>2.173983656960107E-2</v>
      </c>
      <c r="S255" s="1272">
        <f>S141+S151+S161+S171+S181</f>
        <v>1250122842.0929275</v>
      </c>
      <c r="T255" s="131"/>
      <c r="U255" s="1269">
        <f>U141+U151+U161+U171+U181</f>
        <v>46011772739.751656</v>
      </c>
      <c r="V255" s="1270"/>
      <c r="W255" s="1271">
        <f>X255/U255</f>
        <v>2.1134885082608437E-2</v>
      </c>
      <c r="X255" s="1272">
        <f>X141+X151+X161+X171+X181</f>
        <v>972453529.30174685</v>
      </c>
      <c r="Y255" s="131"/>
      <c r="Z255" s="1269">
        <f>Z141+Z151+Z161+Z171+Z181</f>
        <v>51458251060.599777</v>
      </c>
      <c r="AA255" s="1270"/>
      <c r="AB255" s="1271">
        <f>AC255/Z255</f>
        <v>1.8897912565208203E-2</v>
      </c>
      <c r="AC255" s="1272">
        <f>AC141+AC151+AC161+AC171+AC181</f>
        <v>972453529.30174685</v>
      </c>
      <c r="AD255" s="131"/>
      <c r="AE255" s="1269">
        <f>AE141+AE151+AE161+AE171+AE181</f>
        <v>57503782886.803345</v>
      </c>
      <c r="AF255" s="1270"/>
      <c r="AG255" s="1271">
        <f>AH255/AE255</f>
        <v>1.6911122720674385E-2</v>
      </c>
      <c r="AH255" s="1272">
        <f>AH141+AH151+AH161+AH171+AH181</f>
        <v>972453529.30174685</v>
      </c>
      <c r="AI255" s="131"/>
      <c r="AJ255" s="1269">
        <f>AJ141+AJ151+AJ161+AJ171+AJ181</f>
        <v>46011772739.751656</v>
      </c>
      <c r="AK255" s="1270"/>
      <c r="AL255" s="1271">
        <f>AM255/AJ255</f>
        <v>0</v>
      </c>
      <c r="AM255" s="1272">
        <f>AM141+AM151+AM161+AM171+AM181</f>
        <v>0</v>
      </c>
      <c r="AN255" s="131"/>
      <c r="AO255" s="1269">
        <f>AO141+AO151+AO161+AO171+AO181</f>
        <v>51458251060.599777</v>
      </c>
      <c r="AP255" s="1270"/>
      <c r="AQ255" s="1271">
        <f>AR255/AO255</f>
        <v>0</v>
      </c>
      <c r="AR255" s="1272">
        <f>AR141+AR151+AR161+AR171+AR181</f>
        <v>0</v>
      </c>
      <c r="AS255" s="131"/>
      <c r="AT255" s="1269">
        <f>AT141+AT151+AT161+AT171+AT181</f>
        <v>57503782886.803345</v>
      </c>
      <c r="AU255" s="1270"/>
      <c r="AV255" s="1271">
        <f>AW255/AT255</f>
        <v>0</v>
      </c>
      <c r="AW255" s="1272">
        <f>AW141+AW151+AW161+AW171+AW181</f>
        <v>0</v>
      </c>
      <c r="AX255" s="131"/>
      <c r="AY255" s="1269">
        <f>AY141+AY151+AY161+AY171+AY181</f>
        <v>46011772739.751656</v>
      </c>
      <c r="AZ255" s="1270"/>
      <c r="BA255" s="1271">
        <f>BB255/AY255</f>
        <v>3.1339218588224103E-2</v>
      </c>
      <c r="BB255" s="1272">
        <f>BB141+BB151+BB161+BB171+BB181</f>
        <v>1441973003.5227683</v>
      </c>
      <c r="BC255" s="131"/>
      <c r="BD255" s="1269">
        <f>BD141+BD151+BD161+BD171+BD181</f>
        <v>51458251060.599777</v>
      </c>
      <c r="BE255" s="1270"/>
      <c r="BF255" s="1271">
        <f>BG255/BD255</f>
        <v>2.402087237449569E-2</v>
      </c>
      <c r="BG255" s="1272">
        <f>BG141+BG151+BG161+BG171+BG181</f>
        <v>1236072081.3414247</v>
      </c>
      <c r="BH255" s="131"/>
      <c r="BI255" s="1269">
        <f>BI141+BI151+BI161+BI171+BI181</f>
        <v>57503782886.803345</v>
      </c>
      <c r="BJ255" s="1270"/>
      <c r="BK255" s="1271">
        <f>BL255/BI255</f>
        <v>1.7111897441445541E-2</v>
      </c>
      <c r="BL255" s="1272">
        <f>BL141+BL151+BL161+BL171+BL181</f>
        <v>983998835.25413013</v>
      </c>
      <c r="BM255" s="131"/>
      <c r="BN255" s="1269">
        <f>BN141+BN151+BN161+BN171+BN181</f>
        <v>46011772739.751656</v>
      </c>
      <c r="BO255" s="1270"/>
      <c r="BP255" s="1271">
        <f>BQ255/BN255</f>
        <v>1.7321745704050734E-2</v>
      </c>
      <c r="BQ255" s="1272">
        <f>BQ141+BQ151+BQ161+BQ171+BQ181</f>
        <v>797004226.7905519</v>
      </c>
      <c r="BR255" s="131"/>
      <c r="BS255" s="1269">
        <f>BS141+BS151+BS161+BS171+BS181</f>
        <v>51458251060.599777</v>
      </c>
      <c r="BT255" s="1270"/>
      <c r="BU255" s="1271">
        <f>BV255/BS255</f>
        <v>1.4432565173013638E-2</v>
      </c>
      <c r="BV255" s="1272">
        <f>BV141+BV151+BV161+BV171+BV181</f>
        <v>742674562.12140441</v>
      </c>
      <c r="BW255" s="131"/>
      <c r="BX255" s="1269">
        <f>BX141+BX151+BX161+BX171+BX181</f>
        <v>57503782886.803345</v>
      </c>
      <c r="BY255" s="1270"/>
      <c r="BZ255" s="1271">
        <f>CA255/BX255</f>
        <v>1.176085319314708E-2</v>
      </c>
      <c r="CA255" s="1272">
        <f>CA141+CA151+CA161+CA171+CA181</f>
        <v>676293548.58229756</v>
      </c>
      <c r="CB255" s="131"/>
      <c r="CC255" s="1269">
        <f>CC141+CC151+CC161+CC171+CC181</f>
        <v>46011772739.751656</v>
      </c>
      <c r="CD255" s="1270"/>
      <c r="CE255" s="1271">
        <f>CF255/CC255</f>
        <v>9.9815807105414316E-3</v>
      </c>
      <c r="CF255" s="1272">
        <f>CF141+CF151+CF161+CF171+CF181</f>
        <v>459270223.23692119</v>
      </c>
      <c r="CG255" s="131"/>
      <c r="CH255" s="1269">
        <f>CH141+CH151+CH161+CH171+CH181</f>
        <v>51458251060.599777</v>
      </c>
      <c r="CI255" s="1270"/>
      <c r="CJ255" s="1271">
        <f>CK255/CH255</f>
        <v>9.9815807105414298E-3</v>
      </c>
      <c r="CK255" s="1272">
        <f>CK141+CK151+CK161+CK171+CK181</f>
        <v>513634686.18468082</v>
      </c>
      <c r="CL255" s="131"/>
      <c r="CM255" s="1269">
        <f>CM141+CM151+CM161+CM171+CM181</f>
        <v>57503782886.803345</v>
      </c>
      <c r="CN255" s="1270"/>
      <c r="CO255" s="1271">
        <f>CP255/CM255</f>
        <v>9.9815807105414229E-3</v>
      </c>
      <c r="CP255" s="1272">
        <f>CP141+CP151+CP161+CP171+CP181</f>
        <v>573978650.04607821</v>
      </c>
    </row>
    <row r="256" spans="1:94" x14ac:dyDescent="0.25">
      <c r="A256" s="1396"/>
      <c r="C256" s="131"/>
      <c r="D256" s="1266" t="s">
        <v>162</v>
      </c>
      <c r="E256" s="131"/>
      <c r="F256" s="1273">
        <f t="shared" ref="F256:F257" si="169">F142+F152+F162+F172+F182</f>
        <v>16280054997.882221</v>
      </c>
      <c r="G256" s="521"/>
      <c r="H256" s="1268">
        <f t="shared" ref="H256:H258" si="170">I256/F256</f>
        <v>4.7835084325898725E-2</v>
      </c>
      <c r="I256" s="1274">
        <f t="shared" ref="I256:I261" si="171">I142+I152+I162+I172+I182</f>
        <v>778757803.653965</v>
      </c>
      <c r="J256" s="131"/>
      <c r="K256" s="1273">
        <f t="shared" ref="K256:K257" si="172">K142+K152+K162+K172+K182</f>
        <v>18207148029.261459</v>
      </c>
      <c r="L256" s="521"/>
      <c r="M256" s="1268">
        <f t="shared" ref="M256:M258" si="173">N256/K256</f>
        <v>4.2772091620411457E-2</v>
      </c>
      <c r="N256" s="1274">
        <f t="shared" ref="N256:N261" si="174">N142+N152+N162+N172+N182</f>
        <v>778757803.653965</v>
      </c>
      <c r="O256" s="131"/>
      <c r="P256" s="1273">
        <f t="shared" ref="P256:P257" si="175">P142+P152+P162+P172+P182</f>
        <v>20346200379.596363</v>
      </c>
      <c r="Q256" s="521"/>
      <c r="R256" s="1268">
        <f t="shared" ref="R256:R258" si="176">S256/P256</f>
        <v>3.8275343264333579E-2</v>
      </c>
      <c r="S256" s="1274">
        <f t="shared" ref="S256:S261" si="177">S142+S152+S162+S172+S182</f>
        <v>778757803.653965</v>
      </c>
      <c r="T256" s="131"/>
      <c r="U256" s="1273">
        <f t="shared" ref="U256:U257" si="178">U142+U152+U162+U172+U182</f>
        <v>16280054997.882221</v>
      </c>
      <c r="V256" s="521"/>
      <c r="W256" s="1268">
        <f t="shared" ref="W256:W258" si="179">X256/U256</f>
        <v>4.7835084325898725E-2</v>
      </c>
      <c r="X256" s="1274">
        <f t="shared" ref="X256:X261" si="180">X142+X152+X162+X172+X182</f>
        <v>778757803.653965</v>
      </c>
      <c r="Y256" s="131"/>
      <c r="Z256" s="1273">
        <f t="shared" ref="Z256:Z257" si="181">Z142+Z152+Z162+Z172+Z182</f>
        <v>18207148029.261459</v>
      </c>
      <c r="AA256" s="521"/>
      <c r="AB256" s="1268">
        <f t="shared" ref="AB256:AB258" si="182">AC256/Z256</f>
        <v>4.2772091620411457E-2</v>
      </c>
      <c r="AC256" s="1274">
        <f t="shared" ref="AC256:AC261" si="183">AC142+AC152+AC162+AC172+AC182</f>
        <v>778757803.653965</v>
      </c>
      <c r="AD256" s="131"/>
      <c r="AE256" s="1273">
        <f t="shared" ref="AE256:AE257" si="184">AE142+AE152+AE162+AE172+AE182</f>
        <v>20346200379.596363</v>
      </c>
      <c r="AF256" s="521"/>
      <c r="AG256" s="1268">
        <f t="shared" ref="AG256:AG258" si="185">AH256/AE256</f>
        <v>3.8275343264333579E-2</v>
      </c>
      <c r="AH256" s="1274">
        <f t="shared" ref="AH256:AH261" si="186">AH142+AH152+AH162+AH172+AH182</f>
        <v>778757803.653965</v>
      </c>
      <c r="AI256" s="131"/>
      <c r="AJ256" s="1273">
        <f t="shared" ref="AJ256:AJ257" si="187">AJ142+AJ152+AJ162+AJ172+AJ182</f>
        <v>16280054997.882221</v>
      </c>
      <c r="AK256" s="521"/>
      <c r="AL256" s="1268">
        <f t="shared" ref="AL256:AL258" si="188">AM256/AJ256</f>
        <v>0</v>
      </c>
      <c r="AM256" s="1274">
        <f t="shared" ref="AM256:AM261" si="189">AM142+AM152+AM162+AM172+AM182</f>
        <v>0</v>
      </c>
      <c r="AN256" s="131"/>
      <c r="AO256" s="1273">
        <f t="shared" ref="AO256:AO257" si="190">AO142+AO152+AO162+AO172+AO182</f>
        <v>18207148029.261459</v>
      </c>
      <c r="AP256" s="521"/>
      <c r="AQ256" s="1268">
        <f t="shared" ref="AQ256:AQ258" si="191">AR256/AO256</f>
        <v>0</v>
      </c>
      <c r="AR256" s="1274">
        <f t="shared" ref="AR256:AR261" si="192">AR142+AR152+AR162+AR172+AR182</f>
        <v>0</v>
      </c>
      <c r="AS256" s="131"/>
      <c r="AT256" s="1273">
        <f t="shared" ref="AT256:AT257" si="193">AT142+AT152+AT162+AT172+AT182</f>
        <v>20346200379.596363</v>
      </c>
      <c r="AU256" s="521"/>
      <c r="AV256" s="1268">
        <f t="shared" ref="AV256:AV258" si="194">AW256/AT256</f>
        <v>0</v>
      </c>
      <c r="AW256" s="1274">
        <f t="shared" ref="AW256:AW261" si="195">AW142+AW152+AW162+AW172+AW182</f>
        <v>0</v>
      </c>
      <c r="AX256" s="131"/>
      <c r="AY256" s="1273">
        <f t="shared" ref="AY256:AY257" si="196">AY142+AY152+AY162+AY172+AY182</f>
        <v>16280054997.882221</v>
      </c>
      <c r="AZ256" s="521"/>
      <c r="BA256" s="1268">
        <f t="shared" ref="BA256:BA258" si="197">BB256/AY256</f>
        <v>4.7835084325898725E-2</v>
      </c>
      <c r="BB256" s="1274">
        <f t="shared" ref="BB256:BB261" si="198">BB142+BB152+BB162+BB172+BB182</f>
        <v>778757803.653965</v>
      </c>
      <c r="BC256" s="131"/>
      <c r="BD256" s="1273">
        <f t="shared" ref="BD256:BD257" si="199">BD142+BD152+BD162+BD172+BD182</f>
        <v>18207148029.261459</v>
      </c>
      <c r="BE256" s="521"/>
      <c r="BF256" s="1268">
        <f t="shared" ref="BF256:BF258" si="200">BG256/BD256</f>
        <v>4.2772091620411457E-2</v>
      </c>
      <c r="BG256" s="1274">
        <f t="shared" ref="BG256:BG261" si="201">BG142+BG152+BG162+BG172+BG182</f>
        <v>778757803.653965</v>
      </c>
      <c r="BH256" s="131"/>
      <c r="BI256" s="1273">
        <f t="shared" ref="BI256:BI257" si="202">BI142+BI152+BI162+BI172+BI182</f>
        <v>20346200379.596363</v>
      </c>
      <c r="BJ256" s="521"/>
      <c r="BK256" s="1268">
        <f t="shared" ref="BK256:BK258" si="203">BL256/BI256</f>
        <v>3.8275343264333579E-2</v>
      </c>
      <c r="BL256" s="1274">
        <f t="shared" ref="BL256:BL261" si="204">BL142+BL152+BL162+BL172+BL182</f>
        <v>778757803.653965</v>
      </c>
      <c r="BM256" s="131"/>
      <c r="BN256" s="1273">
        <f t="shared" ref="BN256:BN257" si="205">BN142+BN152+BN162+BN172+BN182</f>
        <v>16280054997.882221</v>
      </c>
      <c r="BO256" s="521"/>
      <c r="BP256" s="1268">
        <f t="shared" ref="BP256:BP258" si="206">BQ256/BN256</f>
        <v>4.8955868201565021E-2</v>
      </c>
      <c r="BQ256" s="1274">
        <f t="shared" ref="BQ256:BQ261" si="207">BQ142+BQ152+BQ162+BQ172+BQ182</f>
        <v>797004226.7905519</v>
      </c>
      <c r="BR256" s="131"/>
      <c r="BS256" s="1273">
        <f t="shared" ref="BS256:BS257" si="208">BS142+BS152+BS162+BS172+BS182</f>
        <v>18207148029.261459</v>
      </c>
      <c r="BT256" s="521"/>
      <c r="BU256" s="1268">
        <f t="shared" ref="BU256:BU258" si="209">BV256/BS256</f>
        <v>4.0790274288308163E-2</v>
      </c>
      <c r="BV256" s="1274">
        <f t="shared" ref="BV256:BV261" si="210">BV142+BV152+BV162+BV172+BV182</f>
        <v>742674562.12140441</v>
      </c>
      <c r="BW256" s="131"/>
      <c r="BX256" s="1273">
        <f t="shared" ref="BX256:BX257" si="211">BX142+BX152+BX162+BX172+BX182</f>
        <v>20346200379.596363</v>
      </c>
      <c r="BY256" s="521"/>
      <c r="BZ256" s="1268">
        <f t="shared" ref="BZ256:BZ258" si="212">CA256/BX256</f>
        <v>3.3239304438410049E-2</v>
      </c>
      <c r="CA256" s="1274">
        <f t="shared" ref="CA256:CA261" si="213">CA142+CA152+CA162+CA172+CA182</f>
        <v>676293548.58229756</v>
      </c>
      <c r="CB256" s="131"/>
      <c r="CC256" s="1273">
        <f t="shared" ref="CC256:CC257" si="214">CC142+CC152+CC162+CC172+CC182</f>
        <v>16280054997.882221</v>
      </c>
      <c r="CD256" s="521"/>
      <c r="CE256" s="1268">
        <f t="shared" ref="CE256:CE258" si="215">CF256/CC256</f>
        <v>2.4003102329355652E-2</v>
      </c>
      <c r="CF256" s="1274">
        <f t="shared" ref="CF256:CF261" si="216">CF142+CF152+CF162+CF172+CF182</f>
        <v>390771826.04170489</v>
      </c>
      <c r="CG256" s="131"/>
      <c r="CH256" s="1273">
        <f t="shared" ref="CH256:CH257" si="217">CH142+CH152+CH162+CH172+CH182</f>
        <v>18207148029.261459</v>
      </c>
      <c r="CI256" s="521"/>
      <c r="CJ256" s="1268">
        <f t="shared" ref="CJ256:CJ258" si="218">CK256/CH256</f>
        <v>2.4003102329355659E-2</v>
      </c>
      <c r="CK256" s="1274">
        <f t="shared" ref="CK256:CK261" si="219">CK142+CK152+CK162+CK172+CK182</f>
        <v>437028037.27208906</v>
      </c>
      <c r="CL256" s="131"/>
      <c r="CM256" s="1273">
        <f t="shared" ref="CM256:CM257" si="220">CM142+CM152+CM162+CM172+CM182</f>
        <v>20346200379.596363</v>
      </c>
      <c r="CN256" s="521"/>
      <c r="CO256" s="1268">
        <f t="shared" ref="CO256:CO258" si="221">CP256/CM256</f>
        <v>2.4003102329355649E-2</v>
      </c>
      <c r="CP256" s="1274">
        <f t="shared" ref="CP256:CP261" si="222">CP142+CP152+CP162+CP172+CP182</f>
        <v>488371929.72502625</v>
      </c>
    </row>
    <row r="257" spans="1:94" ht="31.5" x14ac:dyDescent="0.25">
      <c r="A257" s="1396"/>
      <c r="C257" s="131"/>
      <c r="D257" s="1266" t="s">
        <v>163</v>
      </c>
      <c r="E257" s="131"/>
      <c r="F257" s="1273">
        <f t="shared" si="169"/>
        <v>33395456959.37236</v>
      </c>
      <c r="G257" s="521"/>
      <c r="H257" s="1268">
        <f t="shared" si="170"/>
        <v>0</v>
      </c>
      <c r="I257" s="1274">
        <f t="shared" si="171"/>
        <v>0</v>
      </c>
      <c r="J257" s="131"/>
      <c r="K257" s="1273">
        <f t="shared" si="172"/>
        <v>41245463685.669853</v>
      </c>
      <c r="L257" s="521"/>
      <c r="M257" s="1268">
        <f t="shared" si="173"/>
        <v>0</v>
      </c>
      <c r="N257" s="1274">
        <f t="shared" si="174"/>
        <v>0</v>
      </c>
      <c r="O257" s="131"/>
      <c r="P257" s="1273">
        <f t="shared" si="175"/>
        <v>50798123875.628014</v>
      </c>
      <c r="Q257" s="521"/>
      <c r="R257" s="1268">
        <f t="shared" si="176"/>
        <v>0</v>
      </c>
      <c r="S257" s="1274">
        <f t="shared" si="177"/>
        <v>0</v>
      </c>
      <c r="T257" s="131"/>
      <c r="U257" s="1273">
        <f t="shared" si="178"/>
        <v>33395456959.37236</v>
      </c>
      <c r="V257" s="521"/>
      <c r="W257" s="1268">
        <f t="shared" si="179"/>
        <v>0</v>
      </c>
      <c r="X257" s="1274">
        <f t="shared" si="180"/>
        <v>0</v>
      </c>
      <c r="Y257" s="131"/>
      <c r="Z257" s="1273">
        <f t="shared" si="181"/>
        <v>41245463685.669853</v>
      </c>
      <c r="AA257" s="521"/>
      <c r="AB257" s="1268">
        <f t="shared" si="182"/>
        <v>0</v>
      </c>
      <c r="AC257" s="1274">
        <f t="shared" si="183"/>
        <v>0</v>
      </c>
      <c r="AD257" s="131"/>
      <c r="AE257" s="1273">
        <f t="shared" si="184"/>
        <v>50798123875.628014</v>
      </c>
      <c r="AF257" s="521"/>
      <c r="AG257" s="1268">
        <f t="shared" si="185"/>
        <v>0</v>
      </c>
      <c r="AH257" s="1274">
        <f t="shared" si="186"/>
        <v>0</v>
      </c>
      <c r="AI257" s="131"/>
      <c r="AJ257" s="1273">
        <f t="shared" si="187"/>
        <v>33395456959.37236</v>
      </c>
      <c r="AK257" s="521"/>
      <c r="AL257" s="1268">
        <f t="shared" si="188"/>
        <v>0</v>
      </c>
      <c r="AM257" s="1274">
        <f t="shared" si="189"/>
        <v>0</v>
      </c>
      <c r="AN257" s="131"/>
      <c r="AO257" s="1273">
        <f t="shared" si="190"/>
        <v>41245463685.669853</v>
      </c>
      <c r="AP257" s="521"/>
      <c r="AQ257" s="1268">
        <f t="shared" si="191"/>
        <v>0</v>
      </c>
      <c r="AR257" s="1274">
        <f t="shared" si="192"/>
        <v>0</v>
      </c>
      <c r="AS257" s="131"/>
      <c r="AT257" s="1273">
        <f t="shared" si="193"/>
        <v>50798123875.628014</v>
      </c>
      <c r="AU257" s="521"/>
      <c r="AV257" s="1268">
        <f t="shared" si="194"/>
        <v>0</v>
      </c>
      <c r="AW257" s="1274">
        <f t="shared" si="195"/>
        <v>0</v>
      </c>
      <c r="AX257" s="131"/>
      <c r="AY257" s="1273">
        <f t="shared" si="196"/>
        <v>33395456959.37236</v>
      </c>
      <c r="AZ257" s="521"/>
      <c r="BA257" s="1268">
        <f t="shared" si="197"/>
        <v>5.0989532319345495E-3</v>
      </c>
      <c r="BB257" s="1274">
        <f t="shared" si="198"/>
        <v>170281873.19492283</v>
      </c>
      <c r="BC257" s="131"/>
      <c r="BD257" s="1273">
        <f t="shared" si="199"/>
        <v>41245463685.669853</v>
      </c>
      <c r="BE257" s="521"/>
      <c r="BF257" s="1268">
        <f t="shared" si="200"/>
        <v>5.1689030093967506E-3</v>
      </c>
      <c r="BG257" s="1274">
        <f t="shared" si="201"/>
        <v>213193801.36882329</v>
      </c>
      <c r="BH257" s="131"/>
      <c r="BI257" s="1273">
        <f t="shared" si="202"/>
        <v>50798123875.628014</v>
      </c>
      <c r="BJ257" s="521"/>
      <c r="BK257" s="1268">
        <f t="shared" si="203"/>
        <v>5.2388550311496581E-3</v>
      </c>
      <c r="BL257" s="1274">
        <f t="shared" si="204"/>
        <v>266124006.83879739</v>
      </c>
      <c r="BM257" s="131"/>
      <c r="BN257" s="1273">
        <f t="shared" si="205"/>
        <v>33395456959.37236</v>
      </c>
      <c r="BO257" s="521"/>
      <c r="BP257" s="1268">
        <f t="shared" si="206"/>
        <v>2.3865648185624685E-2</v>
      </c>
      <c r="BQ257" s="1274">
        <f t="shared" si="207"/>
        <v>797004226.79055226</v>
      </c>
      <c r="BR257" s="131"/>
      <c r="BS257" s="1273">
        <f t="shared" si="208"/>
        <v>41245463685.669853</v>
      </c>
      <c r="BT257" s="521"/>
      <c r="BU257" s="1268">
        <f t="shared" si="209"/>
        <v>1.8006211974759205E-2</v>
      </c>
      <c r="BV257" s="1274">
        <f t="shared" si="210"/>
        <v>742674562.12140441</v>
      </c>
      <c r="BW257" s="131"/>
      <c r="BX257" s="1273">
        <f t="shared" si="211"/>
        <v>50798123875.628014</v>
      </c>
      <c r="BY257" s="521"/>
      <c r="BZ257" s="1268">
        <f t="shared" si="212"/>
        <v>1.3313356812903281E-2</v>
      </c>
      <c r="CA257" s="1274">
        <f t="shared" si="213"/>
        <v>676293548.58229709</v>
      </c>
      <c r="CB257" s="131"/>
      <c r="CC257" s="1273">
        <f t="shared" si="214"/>
        <v>33395456959.37236</v>
      </c>
      <c r="CD257" s="521"/>
      <c r="CE257" s="1268">
        <f t="shared" si="215"/>
        <v>0</v>
      </c>
      <c r="CF257" s="1274">
        <f t="shared" si="216"/>
        <v>0</v>
      </c>
      <c r="CG257" s="131"/>
      <c r="CH257" s="1273">
        <f t="shared" si="217"/>
        <v>41245463685.669853</v>
      </c>
      <c r="CI257" s="521"/>
      <c r="CJ257" s="1268">
        <f t="shared" si="218"/>
        <v>0</v>
      </c>
      <c r="CK257" s="1274">
        <f t="shared" si="219"/>
        <v>0</v>
      </c>
      <c r="CL257" s="131"/>
      <c r="CM257" s="1273">
        <f t="shared" si="220"/>
        <v>50798123875.628014</v>
      </c>
      <c r="CN257" s="521"/>
      <c r="CO257" s="1268">
        <f t="shared" si="221"/>
        <v>0</v>
      </c>
      <c r="CP257" s="1274">
        <f t="shared" si="222"/>
        <v>0</v>
      </c>
    </row>
    <row r="258" spans="1:94" x14ac:dyDescent="0.25">
      <c r="A258" s="1396"/>
      <c r="C258" s="131"/>
      <c r="D258" s="1266" t="s">
        <v>99</v>
      </c>
      <c r="E258" s="131"/>
      <c r="F258" s="1273">
        <f>F144*G144+F154*G154+F164*G164+F174*G174+F184*G184</f>
        <v>8158798622</v>
      </c>
      <c r="G258" s="521"/>
      <c r="H258" s="1268">
        <f t="shared" si="170"/>
        <v>0</v>
      </c>
      <c r="I258" s="1274">
        <f>I144+I154+I164+I174+I184+I261</f>
        <v>0</v>
      </c>
      <c r="J258" s="131"/>
      <c r="K258" s="1273">
        <f>K144*L144+K154*L154+K164*L164+K174*L174+K184*L184</f>
        <v>10072259923</v>
      </c>
      <c r="L258" s="521"/>
      <c r="M258" s="1268">
        <f t="shared" si="173"/>
        <v>0</v>
      </c>
      <c r="N258" s="1274">
        <f>N144+N154+N164+N174+N184+N261</f>
        <v>0</v>
      </c>
      <c r="O258" s="131"/>
      <c r="P258" s="1273">
        <f>P144*Q144+P154*Q154+P164*Q164+P174*Q174+P184*Q184</f>
        <v>12413930815</v>
      </c>
      <c r="Q258" s="521"/>
      <c r="R258" s="1268">
        <f t="shared" si="176"/>
        <v>0</v>
      </c>
      <c r="S258" s="1274">
        <f>S144+S154+S164+S174+S184+S261</f>
        <v>0</v>
      </c>
      <c r="T258" s="131"/>
      <c r="U258" s="1273">
        <f>U144*V144+U154*V154+U164*V164+U174*V174+U184*V184</f>
        <v>8158798622</v>
      </c>
      <c r="V258" s="521"/>
      <c r="W258" s="1268">
        <f t="shared" si="179"/>
        <v>7.8418573255471163E-2</v>
      </c>
      <c r="X258" s="1274">
        <f>X144+X154+X164+X174+X184+X261</f>
        <v>639801347.41594422</v>
      </c>
      <c r="Y258" s="131"/>
      <c r="Z258" s="1273">
        <f>Z144*AA144+Z154*AA154+Z164*AA164+Z174*AA174+Z184*AA184</f>
        <v>10072259923</v>
      </c>
      <c r="AA258" s="521"/>
      <c r="AB258" s="1268">
        <f t="shared" si="182"/>
        <v>4.7339162914144049E-2</v>
      </c>
      <c r="AC258" s="1274">
        <f>AC144+AC154+AC164+AC174+AC184+AC261</f>
        <v>476812353.40850103</v>
      </c>
      <c r="AD258" s="131"/>
      <c r="AE258" s="1273">
        <f>AE144*AF144+AE154*AF154+AE164*AF164+AE174*AF174+AE184*AF184</f>
        <v>12413930815</v>
      </c>
      <c r="AF258" s="521"/>
      <c r="AG258" s="1268">
        <f t="shared" si="185"/>
        <v>2.236755761967572E-2</v>
      </c>
      <c r="AH258" s="1274">
        <f>AH144+AH154+AH164+AH174+AH184+AH261</f>
        <v>277669312.79118049</v>
      </c>
      <c r="AI258" s="131"/>
      <c r="AJ258" s="1273">
        <f>AJ144*AK144+AJ154*AK154+AJ164*AK164+AJ174*AK174+AJ184*AK184</f>
        <v>8158798622</v>
      </c>
      <c r="AK258" s="521"/>
      <c r="AL258" s="1268">
        <f t="shared" si="188"/>
        <v>0.2930594063106729</v>
      </c>
      <c r="AM258" s="1274">
        <f>AM144+AM154+AM164+AM174+AM184+AM261</f>
        <v>2391012680.3716559</v>
      </c>
      <c r="AN258" s="131"/>
      <c r="AO258" s="1273">
        <f>AO144*AP144+AO154*AP154+AO164*AP164+AO174*AP174+AO184*AP184</f>
        <v>10072259923</v>
      </c>
      <c r="AP258" s="521"/>
      <c r="AQ258" s="1268">
        <f t="shared" si="191"/>
        <v>0.22120395059270881</v>
      </c>
      <c r="AR258" s="1274">
        <f>AR144+AR154+AR164+AR174+AR184+AR261</f>
        <v>2228023686.364213</v>
      </c>
      <c r="AS258" s="131"/>
      <c r="AT258" s="1273">
        <f>AT144*AU144+AT154*AU154+AT164*AU164+AT174*AU174+AT184*AU184</f>
        <v>12413930815</v>
      </c>
      <c r="AU258" s="521"/>
      <c r="AV258" s="1268">
        <f t="shared" si="194"/>
        <v>0.16343579451041856</v>
      </c>
      <c r="AW258" s="1274">
        <f>AW144+AW154+AW164+AW174+AW184+AW261</f>
        <v>2028880645.7468927</v>
      </c>
      <c r="AX258" s="131"/>
      <c r="AY258" s="1273">
        <f>AY144*AZ144+AY154*AZ154+AY164*AZ164+AY174*AZ174+AY184*AZ184</f>
        <v>8158798622</v>
      </c>
      <c r="AZ258" s="521"/>
      <c r="BA258" s="1268">
        <f t="shared" si="197"/>
        <v>0</v>
      </c>
      <c r="BB258" s="1274">
        <f>BB144+BB154+BB164+BB174+BB184+BB261</f>
        <v>0</v>
      </c>
      <c r="BC258" s="131"/>
      <c r="BD258" s="1273">
        <f>BD144*BE144+BD154*BE154+BD164*BE164+BD174*BE174+BD184*BE184</f>
        <v>10072259923</v>
      </c>
      <c r="BE258" s="521"/>
      <c r="BF258" s="1268">
        <f t="shared" si="200"/>
        <v>0</v>
      </c>
      <c r="BG258" s="1274">
        <f>BG144+BG154+BG164+BG174+BG184+BG261</f>
        <v>0</v>
      </c>
      <c r="BH258" s="131"/>
      <c r="BI258" s="1273">
        <f>BI144*BJ144+BI154*BJ154+BI164*BJ164+BI174*BJ174+BI184*BJ184</f>
        <v>12413930815</v>
      </c>
      <c r="BJ258" s="521"/>
      <c r="BK258" s="1268">
        <f t="shared" si="203"/>
        <v>0</v>
      </c>
      <c r="BL258" s="1274">
        <f>BL144+BL154+BL164+BL174+BL184+BL261</f>
        <v>0</v>
      </c>
      <c r="BM258" s="131"/>
      <c r="BN258" s="1273">
        <f>BN144*BO144+BN154*BO154+BN164*BO164+BN174*BO174+BN184*BO184</f>
        <v>8158798622</v>
      </c>
      <c r="BO258" s="521"/>
      <c r="BP258" s="1268">
        <f t="shared" si="206"/>
        <v>0</v>
      </c>
      <c r="BQ258" s="1274">
        <f>BQ144+BQ154+BQ164+BQ174+BQ184+BQ261</f>
        <v>0</v>
      </c>
      <c r="BR258" s="131"/>
      <c r="BS258" s="1273">
        <f>BS144*BT144+BS154*BT154+BS164*BT164+BS174*BT174+BS184*BT184</f>
        <v>10072259923</v>
      </c>
      <c r="BT258" s="521"/>
      <c r="BU258" s="1268">
        <f t="shared" si="209"/>
        <v>0</v>
      </c>
      <c r="BV258" s="1274">
        <f>BV144+BV154+BV164+BV174+BV184+BV261</f>
        <v>0</v>
      </c>
      <c r="BW258" s="131"/>
      <c r="BX258" s="1273">
        <f>BX144*BY144+BX154*BY154+BX164*BY164+BX174*BY174+BX184*BY184</f>
        <v>12413930815</v>
      </c>
      <c r="BY258" s="521"/>
      <c r="BZ258" s="1268">
        <f t="shared" si="212"/>
        <v>0</v>
      </c>
      <c r="CA258" s="1274">
        <f>CA144+CA154+CA164+CA174+CA184+CA261</f>
        <v>0</v>
      </c>
      <c r="CB258" s="131"/>
      <c r="CC258" s="1273">
        <f>CC144*CD144+CC154*CD154+CC164*CD164+CC174*CD174+CC184*CD184</f>
        <v>8158798622</v>
      </c>
      <c r="CD258" s="521"/>
      <c r="CE258" s="1268">
        <f t="shared" si="215"/>
        <v>0.19191505288630969</v>
      </c>
      <c r="CF258" s="1274">
        <f>CF144+CF154+CF164+CF174+CF184+CF261</f>
        <v>1565796269.0298808</v>
      </c>
      <c r="CG258" s="131"/>
      <c r="CH258" s="1273">
        <f>CH144*CI144+CH154*CI154+CH164*CI164+CH174*CI174+CH184*CI184</f>
        <v>10072259923</v>
      </c>
      <c r="CI258" s="521"/>
      <c r="CJ258" s="1268">
        <f t="shared" si="218"/>
        <v>0.1292844516324238</v>
      </c>
      <c r="CK258" s="1274">
        <f>CK144+CK154+CK164+CK174+CK184+CK261</f>
        <v>1302186600.8442943</v>
      </c>
      <c r="CL258" s="131"/>
      <c r="CM258" s="1273">
        <f>CM144*CN144+CM154*CN154+CM164*CN164+CM174*CN174+CM184*CN184</f>
        <v>12413930815</v>
      </c>
      <c r="CN258" s="521"/>
      <c r="CO258" s="1268">
        <f t="shared" si="221"/>
        <v>7.9858323579084525E-2</v>
      </c>
      <c r="CP258" s="1274">
        <f>CP144+CP154+CP164+CP174+CP184+CP261</f>
        <v>991355703.91263855</v>
      </c>
    </row>
    <row r="259" spans="1:94" ht="31.5" x14ac:dyDescent="0.25">
      <c r="A259" s="1396"/>
      <c r="C259" s="131"/>
      <c r="D259" s="1266" t="s">
        <v>168</v>
      </c>
      <c r="E259" s="131"/>
      <c r="F259" s="1275">
        <f>(F145+F155+F165+F175+F185)/5</f>
        <v>356.1695201351049</v>
      </c>
      <c r="G259" s="521"/>
      <c r="H259" s="521"/>
      <c r="I259" s="1274">
        <f t="shared" si="171"/>
        <v>343196555.89053559</v>
      </c>
      <c r="J259" s="131"/>
      <c r="K259" s="1275">
        <f>(K145+K155+K165+K175+K185)/5</f>
        <v>441.69617956544744</v>
      </c>
      <c r="L259" s="521"/>
      <c r="M259" s="521"/>
      <c r="N259" s="1274">
        <f t="shared" si="174"/>
        <v>425525568.16829276</v>
      </c>
      <c r="O259" s="131"/>
      <c r="P259" s="1275">
        <f>(P145+P155+P165+P175+P185)/5</f>
        <v>546.21683174964153</v>
      </c>
      <c r="Q259" s="521"/>
      <c r="R259" s="521"/>
      <c r="S259" s="1274">
        <f t="shared" si="177"/>
        <v>526119243.29555643</v>
      </c>
      <c r="T259" s="131"/>
      <c r="U259" s="1275">
        <f>(U145+U155+U165+U175+U185)/5</f>
        <v>356.1695201351049</v>
      </c>
      <c r="V259" s="521"/>
      <c r="W259" s="521"/>
      <c r="X259" s="1274">
        <f t="shared" si="180"/>
        <v>343196555.89053559</v>
      </c>
      <c r="Y259" s="131"/>
      <c r="Z259" s="1275">
        <f>(Z145+Z155+Z165+Z175+Z185)/5</f>
        <v>441.69617956544744</v>
      </c>
      <c r="AA259" s="521"/>
      <c r="AB259" s="521"/>
      <c r="AC259" s="1274">
        <f t="shared" si="183"/>
        <v>425525568.16829276</v>
      </c>
      <c r="AD259" s="131"/>
      <c r="AE259" s="1275">
        <f>(AE145+AE155+AE165+AE175+AE185)/5</f>
        <v>546.21683174964153</v>
      </c>
      <c r="AF259" s="521"/>
      <c r="AG259" s="521"/>
      <c r="AH259" s="1274">
        <f t="shared" si="186"/>
        <v>526119243.29555643</v>
      </c>
      <c r="AI259" s="131"/>
      <c r="AJ259" s="1275">
        <f>(AJ145+AJ155+AJ165+AJ175+AJ185)/5</f>
        <v>356.1695201351049</v>
      </c>
      <c r="AK259" s="521"/>
      <c r="AL259" s="521"/>
      <c r="AM259" s="1274">
        <f t="shared" si="189"/>
        <v>343196555.89053559</v>
      </c>
      <c r="AN259" s="131"/>
      <c r="AO259" s="1275">
        <f>(AO145+AO155+AO165+AO175+AO185)/5</f>
        <v>441.69617956544744</v>
      </c>
      <c r="AP259" s="521"/>
      <c r="AQ259" s="521"/>
      <c r="AR259" s="1274">
        <f t="shared" si="192"/>
        <v>425525568.16829276</v>
      </c>
      <c r="AS259" s="131"/>
      <c r="AT259" s="1275">
        <f>(AT145+AT155+AT165+AT175+AT185)/5</f>
        <v>546.21683174964153</v>
      </c>
      <c r="AU259" s="521"/>
      <c r="AV259" s="521"/>
      <c r="AW259" s="1274">
        <f t="shared" si="195"/>
        <v>526119243.29555643</v>
      </c>
      <c r="AX259" s="131"/>
      <c r="AY259" s="1275">
        <f>(AY145+AY155+AY165+AY175+AY185)/5</f>
        <v>356.1695201351049</v>
      </c>
      <c r="AZ259" s="521"/>
      <c r="BA259" s="521"/>
      <c r="BB259" s="1274">
        <f t="shared" si="198"/>
        <v>343196555.89053559</v>
      </c>
      <c r="BC259" s="131"/>
      <c r="BD259" s="1275">
        <f>(BD145+BD155+BD165+BD175+BD185)/5</f>
        <v>441.69617956544744</v>
      </c>
      <c r="BE259" s="521"/>
      <c r="BF259" s="521"/>
      <c r="BG259" s="1274">
        <f t="shared" si="201"/>
        <v>425525568.16829276</v>
      </c>
      <c r="BH259" s="131"/>
      <c r="BI259" s="1275">
        <f>(BI145+BI155+BI165+BI175+BI185)/5</f>
        <v>546.21683174964153</v>
      </c>
      <c r="BJ259" s="521"/>
      <c r="BK259" s="521"/>
      <c r="BL259" s="1274">
        <f t="shared" si="204"/>
        <v>526119243.29555643</v>
      </c>
      <c r="BM259" s="131"/>
      <c r="BN259" s="1275">
        <f>(BN145+BN155+BN165+BN175+BN185)/5</f>
        <v>356.1695201351049</v>
      </c>
      <c r="BO259" s="521"/>
      <c r="BP259" s="521"/>
      <c r="BQ259" s="1274">
        <f t="shared" si="207"/>
        <v>343196555.89053559</v>
      </c>
      <c r="BR259" s="131"/>
      <c r="BS259" s="1275">
        <f>(BS145+BS155+BS165+BS175+BS185)/5</f>
        <v>441.69617956544744</v>
      </c>
      <c r="BT259" s="521"/>
      <c r="BU259" s="521"/>
      <c r="BV259" s="1274">
        <f t="shared" si="210"/>
        <v>425525568.16829276</v>
      </c>
      <c r="BW259" s="131"/>
      <c r="BX259" s="1275">
        <f>(BX145+BX155+BX165+BX175+BX185)/5</f>
        <v>546.21683174964153</v>
      </c>
      <c r="BY259" s="521"/>
      <c r="BZ259" s="521"/>
      <c r="CA259" s="1274">
        <f t="shared" si="213"/>
        <v>526119243.29555643</v>
      </c>
      <c r="CB259" s="131"/>
      <c r="CC259" s="1275">
        <f>(CC145+CC155+CC165+CC175+CC185)/5</f>
        <v>356.1695201351049</v>
      </c>
      <c r="CD259" s="521"/>
      <c r="CE259" s="521"/>
      <c r="CF259" s="1274">
        <f t="shared" si="216"/>
        <v>343196555.89053559</v>
      </c>
      <c r="CG259" s="131"/>
      <c r="CH259" s="1275">
        <f>(CH145+CH155+CH165+CH175+CH185)/5</f>
        <v>441.69617956544744</v>
      </c>
      <c r="CI259" s="521"/>
      <c r="CJ259" s="521"/>
      <c r="CK259" s="1274">
        <f t="shared" si="219"/>
        <v>425525568.16829276</v>
      </c>
      <c r="CL259" s="131"/>
      <c r="CM259" s="1275">
        <f>(CM145+CM155+CM165+CM175+CM185)/5</f>
        <v>546.21683174964153</v>
      </c>
      <c r="CN259" s="521"/>
      <c r="CO259" s="521"/>
      <c r="CP259" s="1274">
        <f t="shared" si="222"/>
        <v>526119243.29555643</v>
      </c>
    </row>
    <row r="260" spans="1:94" x14ac:dyDescent="0.25">
      <c r="A260" s="1396"/>
      <c r="C260" s="131"/>
      <c r="D260" s="1266" t="s">
        <v>170</v>
      </c>
      <c r="E260" s="131"/>
      <c r="F260" s="1275">
        <f>(F146+F156+F166+F176+F186)/5</f>
        <v>552.08079691463297</v>
      </c>
      <c r="G260" s="521"/>
      <c r="H260" s="521"/>
      <c r="I260" s="1274">
        <f t="shared" si="171"/>
        <v>336328617.40588987</v>
      </c>
      <c r="J260" s="131"/>
      <c r="K260" s="1275">
        <f>(K146+K156+K166+K176+K186)/5</f>
        <v>684.65145112962341</v>
      </c>
      <c r="L260" s="521"/>
      <c r="M260" s="521"/>
      <c r="N260" s="1274">
        <f t="shared" si="174"/>
        <v>416988599.13557583</v>
      </c>
      <c r="O260" s="131"/>
      <c r="P260" s="1275">
        <f>(P146+P156+P166+P176+P186)/5</f>
        <v>846.66375619716086</v>
      </c>
      <c r="Q260" s="521"/>
      <c r="R260" s="521"/>
      <c r="S260" s="1274">
        <f t="shared" si="177"/>
        <v>515537964.6256327</v>
      </c>
      <c r="T260" s="131"/>
      <c r="U260" s="1275">
        <f>(U146+U156+U166+U176+U186)/5</f>
        <v>552.08079691463297</v>
      </c>
      <c r="V260" s="521"/>
      <c r="W260" s="521"/>
      <c r="X260" s="1274">
        <f t="shared" si="180"/>
        <v>336328617.40588987</v>
      </c>
      <c r="Y260" s="131"/>
      <c r="Z260" s="1275">
        <f>(Z146+Z156+Z166+Z176+Z186)/5</f>
        <v>684.65145112962341</v>
      </c>
      <c r="AA260" s="521"/>
      <c r="AB260" s="521"/>
      <c r="AC260" s="1274">
        <f t="shared" si="183"/>
        <v>416988599.13557583</v>
      </c>
      <c r="AD260" s="131"/>
      <c r="AE260" s="1275">
        <f>(AE146+AE156+AE166+AE176+AE186)/5</f>
        <v>846.66375619716086</v>
      </c>
      <c r="AF260" s="521"/>
      <c r="AG260" s="521"/>
      <c r="AH260" s="1274">
        <f t="shared" si="186"/>
        <v>515537964.6256327</v>
      </c>
      <c r="AI260" s="131"/>
      <c r="AJ260" s="1275">
        <f>(AJ146+AJ156+AJ166+AJ176+AJ186)/5</f>
        <v>552.08079691463297</v>
      </c>
      <c r="AK260" s="521"/>
      <c r="AL260" s="521"/>
      <c r="AM260" s="1274">
        <f t="shared" si="189"/>
        <v>336328617.40588987</v>
      </c>
      <c r="AN260" s="131"/>
      <c r="AO260" s="1275">
        <f>(AO146+AO156+AO166+AO176+AO186)/5</f>
        <v>684.65145112962341</v>
      </c>
      <c r="AP260" s="521"/>
      <c r="AQ260" s="521"/>
      <c r="AR260" s="1274">
        <f t="shared" si="192"/>
        <v>416988599.13557583</v>
      </c>
      <c r="AS260" s="131"/>
      <c r="AT260" s="1275">
        <f>(AT146+AT156+AT166+AT176+AT186)/5</f>
        <v>846.66375619716086</v>
      </c>
      <c r="AU260" s="521"/>
      <c r="AV260" s="521"/>
      <c r="AW260" s="1274">
        <f t="shared" si="195"/>
        <v>515537964.6256327</v>
      </c>
      <c r="AX260" s="131"/>
      <c r="AY260" s="1275">
        <f>(AY146+AY156+AY166+AY176+AY186)/5</f>
        <v>552.08079691463297</v>
      </c>
      <c r="AZ260" s="521"/>
      <c r="BA260" s="521"/>
      <c r="BB260" s="1274">
        <f t="shared" si="198"/>
        <v>336328617.40588987</v>
      </c>
      <c r="BC260" s="131"/>
      <c r="BD260" s="1275">
        <f>(BD146+BD156+BD166+BD176+BD186)/5</f>
        <v>684.65145112962341</v>
      </c>
      <c r="BE260" s="521"/>
      <c r="BF260" s="521"/>
      <c r="BG260" s="1274">
        <f t="shared" si="201"/>
        <v>416988599.13557583</v>
      </c>
      <c r="BH260" s="131"/>
      <c r="BI260" s="1275">
        <f>(BI146+BI156+BI166+BI176+BI186)/5</f>
        <v>846.66375619716086</v>
      </c>
      <c r="BJ260" s="521"/>
      <c r="BK260" s="521"/>
      <c r="BL260" s="1274">
        <f t="shared" si="204"/>
        <v>515537964.6256327</v>
      </c>
      <c r="BM260" s="131"/>
      <c r="BN260" s="1275">
        <f>(BN146+BN156+BN166+BN176+BN186)/5</f>
        <v>552.08079691463297</v>
      </c>
      <c r="BO260" s="521"/>
      <c r="BP260" s="521"/>
      <c r="BQ260" s="1274">
        <f t="shared" si="207"/>
        <v>336328617.40588987</v>
      </c>
      <c r="BR260" s="131"/>
      <c r="BS260" s="1275">
        <f>(BS146+BS156+BS166+BS176+BS186)/5</f>
        <v>684.65145112962341</v>
      </c>
      <c r="BT260" s="521"/>
      <c r="BU260" s="521"/>
      <c r="BV260" s="1274">
        <f t="shared" si="210"/>
        <v>416988599.13557583</v>
      </c>
      <c r="BW260" s="131"/>
      <c r="BX260" s="1275">
        <f>(BX146+BX156+BX166+BX176+BX186)/5</f>
        <v>846.66375619716086</v>
      </c>
      <c r="BY260" s="521"/>
      <c r="BZ260" s="521"/>
      <c r="CA260" s="1274">
        <f t="shared" si="213"/>
        <v>515537964.6256327</v>
      </c>
      <c r="CB260" s="131"/>
      <c r="CC260" s="1275">
        <f>(CC146+CC156+CC166+CC176+CC186)/5</f>
        <v>552.08079691463297</v>
      </c>
      <c r="CD260" s="521"/>
      <c r="CE260" s="521"/>
      <c r="CF260" s="1274">
        <f t="shared" si="216"/>
        <v>336328617.40588987</v>
      </c>
      <c r="CG260" s="131"/>
      <c r="CH260" s="1275">
        <f>(CH146+CH156+CH166+CH176+CH186)/5</f>
        <v>684.65145112962341</v>
      </c>
      <c r="CI260" s="521"/>
      <c r="CJ260" s="521"/>
      <c r="CK260" s="1274">
        <f t="shared" si="219"/>
        <v>416988599.13557583</v>
      </c>
      <c r="CL260" s="131"/>
      <c r="CM260" s="1275">
        <f>(CM146+CM156+CM166+CM176+CM186)/5</f>
        <v>846.66375619716086</v>
      </c>
      <c r="CN260" s="521"/>
      <c r="CO260" s="521"/>
      <c r="CP260" s="1274">
        <f t="shared" si="222"/>
        <v>515537964.6256327</v>
      </c>
    </row>
    <row r="261" spans="1:94" ht="16.5" thickBot="1" x14ac:dyDescent="0.3">
      <c r="A261" s="1397"/>
      <c r="C261" s="131"/>
      <c r="D261" s="1267" t="s">
        <v>173</v>
      </c>
      <c r="E261" s="131"/>
      <c r="F261" s="1280"/>
      <c r="G261" s="1281"/>
      <c r="H261" s="1281"/>
      <c r="I261" s="1282">
        <f t="shared" si="171"/>
        <v>0</v>
      </c>
      <c r="J261" s="131"/>
      <c r="K261" s="1280"/>
      <c r="L261" s="1281"/>
      <c r="M261" s="1281"/>
      <c r="N261" s="1282">
        <f t="shared" si="174"/>
        <v>0</v>
      </c>
      <c r="O261" s="131"/>
      <c r="P261" s="1280"/>
      <c r="Q261" s="1281"/>
      <c r="R261" s="1281"/>
      <c r="S261" s="1282">
        <f t="shared" si="177"/>
        <v>0</v>
      </c>
      <c r="T261" s="131"/>
      <c r="U261" s="1280"/>
      <c r="V261" s="1281"/>
      <c r="W261" s="1281"/>
      <c r="X261" s="1282">
        <f t="shared" si="180"/>
        <v>0</v>
      </c>
      <c r="Y261" s="131"/>
      <c r="Z261" s="1280"/>
      <c r="AA261" s="1281"/>
      <c r="AB261" s="1281"/>
      <c r="AC261" s="1282">
        <f t="shared" si="183"/>
        <v>0</v>
      </c>
      <c r="AD261" s="131"/>
      <c r="AE261" s="1280"/>
      <c r="AF261" s="1281"/>
      <c r="AG261" s="1281"/>
      <c r="AH261" s="1282">
        <f t="shared" si="186"/>
        <v>0</v>
      </c>
      <c r="AI261" s="131"/>
      <c r="AJ261" s="1280"/>
      <c r="AK261" s="1281"/>
      <c r="AL261" s="1281"/>
      <c r="AM261" s="1282">
        <f t="shared" si="189"/>
        <v>0</v>
      </c>
      <c r="AN261" s="131"/>
      <c r="AO261" s="1280"/>
      <c r="AP261" s="1281"/>
      <c r="AQ261" s="1281"/>
      <c r="AR261" s="1282">
        <f t="shared" si="192"/>
        <v>0</v>
      </c>
      <c r="AS261" s="131"/>
      <c r="AT261" s="1280"/>
      <c r="AU261" s="1281"/>
      <c r="AV261" s="1281"/>
      <c r="AW261" s="1282">
        <f t="shared" si="195"/>
        <v>0</v>
      </c>
      <c r="AX261" s="131"/>
      <c r="AY261" s="1280"/>
      <c r="AZ261" s="1281"/>
      <c r="BA261" s="1281"/>
      <c r="BB261" s="1282">
        <f t="shared" si="198"/>
        <v>0</v>
      </c>
      <c r="BC261" s="131"/>
      <c r="BD261" s="1280"/>
      <c r="BE261" s="1281"/>
      <c r="BF261" s="1281"/>
      <c r="BG261" s="1282">
        <f t="shared" si="201"/>
        <v>0</v>
      </c>
      <c r="BH261" s="131"/>
      <c r="BI261" s="1280"/>
      <c r="BJ261" s="1281"/>
      <c r="BK261" s="1281"/>
      <c r="BL261" s="1282">
        <f t="shared" si="204"/>
        <v>0</v>
      </c>
      <c r="BM261" s="131"/>
      <c r="BN261" s="1280"/>
      <c r="BO261" s="1281"/>
      <c r="BP261" s="1281"/>
      <c r="BQ261" s="1282">
        <f t="shared" si="207"/>
        <v>0</v>
      </c>
      <c r="BR261" s="131"/>
      <c r="BS261" s="1280"/>
      <c r="BT261" s="1281"/>
      <c r="BU261" s="1281"/>
      <c r="BV261" s="1282">
        <f t="shared" si="210"/>
        <v>0</v>
      </c>
      <c r="BW261" s="131"/>
      <c r="BX261" s="1280"/>
      <c r="BY261" s="1281"/>
      <c r="BZ261" s="1281"/>
      <c r="CA261" s="1282">
        <f t="shared" si="213"/>
        <v>0</v>
      </c>
      <c r="CB261" s="131"/>
      <c r="CC261" s="1280"/>
      <c r="CD261" s="1281"/>
      <c r="CE261" s="1281"/>
      <c r="CF261" s="1282">
        <f t="shared" si="216"/>
        <v>24825637.936850715</v>
      </c>
      <c r="CG261" s="131"/>
      <c r="CH261" s="1280"/>
      <c r="CI261" s="1281"/>
      <c r="CJ261" s="1281"/>
      <c r="CK261" s="1282">
        <f t="shared" si="219"/>
        <v>24825637.936850715</v>
      </c>
      <c r="CL261" s="131"/>
      <c r="CM261" s="1280"/>
      <c r="CN261" s="1281"/>
      <c r="CO261" s="1281"/>
      <c r="CP261" s="1282">
        <f t="shared" si="222"/>
        <v>24825637.936850715</v>
      </c>
    </row>
    <row r="262" spans="1:94" x14ac:dyDescent="0.25">
      <c r="A262" s="1395" t="s">
        <v>242</v>
      </c>
      <c r="C262" s="131"/>
      <c r="D262" s="1265" t="s">
        <v>96</v>
      </c>
      <c r="E262" s="131"/>
      <c r="F262" s="1269">
        <f>F191+F201+F211+F221+F231</f>
        <v>49550032593.593559</v>
      </c>
      <c r="G262" s="1270"/>
      <c r="H262" s="1271">
        <f>I262/F262</f>
        <v>4.7905793339603125E-2</v>
      </c>
      <c r="I262" s="1272">
        <f>I191+I201+I211+I221+I231</f>
        <v>2373733621.399292</v>
      </c>
      <c r="J262" s="131"/>
      <c r="K262" s="1269">
        <f>K191+K201+K211+K221+K231</f>
        <v>57454584212.908195</v>
      </c>
      <c r="L262" s="1270"/>
      <c r="M262" s="1271">
        <f>N262/K262</f>
        <v>3.7029365242910527E-2</v>
      </c>
      <c r="N262" s="1272">
        <f>N191+N201+N211+N221+N231</f>
        <v>2127506783.6993387</v>
      </c>
      <c r="O262" s="131"/>
      <c r="P262" s="1269">
        <f>P191+P201+P211+P221+P231</f>
        <v>66550023753.078476</v>
      </c>
      <c r="Q262" s="1270"/>
      <c r="R262" s="1271">
        <f>S262/P262</f>
        <v>2.7131175373637316E-2</v>
      </c>
      <c r="S262" s="1272">
        <f>S191+S201+S211+S221+S231</f>
        <v>1805580365.5645013</v>
      </c>
      <c r="T262" s="131"/>
      <c r="U262" s="1269">
        <f>U191+U201+U211+U221+U231</f>
        <v>49550032593.593559</v>
      </c>
      <c r="V262" s="1270"/>
      <c r="W262" s="1271">
        <f>X262/U262</f>
        <v>2.6765571958796017E-2</v>
      </c>
      <c r="X262" s="1272">
        <f>X191+X201+X211+X221+X231</f>
        <v>1326234962.9445164</v>
      </c>
      <c r="Y262" s="131"/>
      <c r="Z262" s="1269">
        <f>Z191+Z201+Z211+Z221+Z231</f>
        <v>57454584212.908195</v>
      </c>
      <c r="AA262" s="1270"/>
      <c r="AB262" s="1271">
        <f>AC262/Z262</f>
        <v>2.3083187897242743E-2</v>
      </c>
      <c r="AC262" s="1272">
        <f>AC191+AC201+AC211+AC221+AC231</f>
        <v>1326234962.9445164</v>
      </c>
      <c r="AD262" s="131"/>
      <c r="AE262" s="1269">
        <f>AE191+AE201+AE211+AE221+AE231</f>
        <v>66550023753.078476</v>
      </c>
      <c r="AF262" s="1270"/>
      <c r="AG262" s="1271">
        <f>AH262/AE262</f>
        <v>1.9928392029810019E-2</v>
      </c>
      <c r="AH262" s="1272">
        <f>AH191+AH201+AH211+AH221+AH231</f>
        <v>1326234962.9445164</v>
      </c>
      <c r="AI262" s="131"/>
      <c r="AJ262" s="1269">
        <f>AJ191+AJ201+AJ211+AJ221+AJ231</f>
        <v>49550032593.593559</v>
      </c>
      <c r="AK262" s="1270"/>
      <c r="AL262" s="1271">
        <f>AM262/AJ262</f>
        <v>0</v>
      </c>
      <c r="AM262" s="1272">
        <f>AM191+AM201+AM211+AM221+AM231</f>
        <v>0</v>
      </c>
      <c r="AN262" s="131"/>
      <c r="AO262" s="1269">
        <f>AO191+AO201+AO211+AO221+AO231</f>
        <v>57454584212.908195</v>
      </c>
      <c r="AP262" s="1270"/>
      <c r="AQ262" s="1271">
        <f>AR262/AO262</f>
        <v>0</v>
      </c>
      <c r="AR262" s="1272">
        <f>AR191+AR201+AR211+AR221+AR231</f>
        <v>0</v>
      </c>
      <c r="AS262" s="131"/>
      <c r="AT262" s="1269">
        <f>AT191+AT201+AT211+AT221+AT231</f>
        <v>66550023753.078476</v>
      </c>
      <c r="AU262" s="1270"/>
      <c r="AV262" s="1271">
        <f>AW262/AT262</f>
        <v>0</v>
      </c>
      <c r="AW262" s="1272">
        <f>AW191+AW201+AW211+AW221+AW231</f>
        <v>0</v>
      </c>
      <c r="AX262" s="131"/>
      <c r="AY262" s="1269">
        <f>AY191+AY201+AY211+AY221+AY231</f>
        <v>49550032593.593559</v>
      </c>
      <c r="AZ262" s="1270"/>
      <c r="BA262" s="1271">
        <f>BB262/AY262</f>
        <v>4.4175127070187593E-2</v>
      </c>
      <c r="BB262" s="1272">
        <f>BB191+BB201+BB211+BB221+BB231</f>
        <v>2188878986.1539326</v>
      </c>
      <c r="BC262" s="131"/>
      <c r="BD262" s="1269">
        <f>BD191+BD201+BD211+BD221+BD231</f>
        <v>57454584212.908195</v>
      </c>
      <c r="BE262" s="1270"/>
      <c r="BF262" s="1271">
        <f>BG262/BD262</f>
        <v>3.2716348013943096E-2</v>
      </c>
      <c r="BG262" s="1272">
        <f>BG191+BG201+BG211+BG221+BG231</f>
        <v>1879704172.1059055</v>
      </c>
      <c r="BH262" s="131"/>
      <c r="BI262" s="1269">
        <f>BI191+BI201+BI211+BI221+BI231</f>
        <v>66550023753.078476</v>
      </c>
      <c r="BJ262" s="1270"/>
      <c r="BK262" s="1271">
        <f>BL262/BI262</f>
        <v>2.2159113010786005E-2</v>
      </c>
      <c r="BL262" s="1272">
        <f>BL191+BL201+BL211+BL221+BL231</f>
        <v>1474689497.2149589</v>
      </c>
      <c r="BM262" s="131"/>
      <c r="BN262" s="1269">
        <f>BN191+BN201+BN211+BN221+BN231</f>
        <v>49550032593.593559</v>
      </c>
      <c r="BO262" s="1270"/>
      <c r="BP262" s="1271">
        <f>BQ262/BN262</f>
        <v>2.311337724888108E-2</v>
      </c>
      <c r="BQ262" s="1272">
        <f>BQ191+BQ201+BQ211+BQ221+BQ231</f>
        <v>1145268596.0300813</v>
      </c>
      <c r="BR262" s="131"/>
      <c r="BS262" s="1269">
        <f>BS191+BS201+BS211+BS221+BS231</f>
        <v>57454584212.908195</v>
      </c>
      <c r="BT262" s="1270"/>
      <c r="BU262" s="1271">
        <f>BV262/BS262</f>
        <v>1.8504928684603811E-2</v>
      </c>
      <c r="BV262" s="1272">
        <f>BV191+BV201+BV211+BV221+BV231</f>
        <v>1063192983.4634302</v>
      </c>
      <c r="BW262" s="131"/>
      <c r="BX262" s="1269">
        <f>BX191+BX201+BX211+BX221+BX231</f>
        <v>66550023753.078476</v>
      </c>
      <c r="BY262" s="1270"/>
      <c r="BZ262" s="1271">
        <f>CA262/BX262</f>
        <v>1.4363393482249008E-2</v>
      </c>
      <c r="CA262" s="1272">
        <f>CA191+CA201+CA211+CA221+CA231</f>
        <v>955884177.41848409</v>
      </c>
      <c r="CB262" s="131"/>
      <c r="CC262" s="1269">
        <f>CC191+CC201+CC211+CC221+CC231</f>
        <v>49550032593.593559</v>
      </c>
      <c r="CD262" s="1270"/>
      <c r="CE262" s="1271">
        <f>CF262/CC262</f>
        <v>9.9815807105414316E-3</v>
      </c>
      <c r="CF262" s="1272">
        <f>CF191+CF201+CF211+CF221+CF231</f>
        <v>494587649.54291266</v>
      </c>
      <c r="CG262" s="131"/>
      <c r="CH262" s="1269">
        <f>CH191+CH201+CH211+CH221+CH231</f>
        <v>57454584212.908195</v>
      </c>
      <c r="CI262" s="1270"/>
      <c r="CJ262" s="1271">
        <f>CK262/CH262</f>
        <v>9.9815807105414281E-3</v>
      </c>
      <c r="CK262" s="1272">
        <f>CK191+CK201+CK211+CK221+CK231</f>
        <v>573487569.51174247</v>
      </c>
      <c r="CL262" s="131"/>
      <c r="CM262" s="1269">
        <f>CM191+CM201+CM211+CM221+CM231</f>
        <v>66550023753.078476</v>
      </c>
      <c r="CN262" s="1270"/>
      <c r="CO262" s="1271">
        <f>CP262/CM262</f>
        <v>9.9815807105414229E-3</v>
      </c>
      <c r="CP262" s="1272">
        <f>CP191+CP201+CP211+CP221+CP231</f>
        <v>664274433.37980163</v>
      </c>
    </row>
    <row r="263" spans="1:94" x14ac:dyDescent="0.25">
      <c r="A263" s="1396"/>
      <c r="C263" s="131"/>
      <c r="D263" s="1266" t="s">
        <v>162</v>
      </c>
      <c r="E263" s="131"/>
      <c r="F263" s="1273">
        <f t="shared" ref="F263:F264" si="223">F192+F202+F212+F222+F232</f>
        <v>17531975138.911243</v>
      </c>
      <c r="G263" s="521"/>
      <c r="H263" s="1268">
        <f t="shared" ref="H263:H265" si="224">I263/F263</f>
        <v>6.0579150852988692E-2</v>
      </c>
      <c r="I263" s="1274">
        <f t="shared" ref="I263:I268" si="225">I192+I202+I212+I222+I232</f>
        <v>1062072166.6909516</v>
      </c>
      <c r="J263" s="131"/>
      <c r="K263" s="1273">
        <f t="shared" ref="K263:K264" si="226">K192+K202+K212+K222+K232</f>
        <v>20328792723.487</v>
      </c>
      <c r="L263" s="521"/>
      <c r="M263" s="1268">
        <f t="shared" ref="M263:M265" si="227">N263/K263</f>
        <v>5.2244724078665025E-2</v>
      </c>
      <c r="N263" s="1274">
        <f t="shared" ref="N263:N268" si="228">N192+N202+N212+N222+N232</f>
        <v>1062072166.6909516</v>
      </c>
      <c r="O263" s="131"/>
      <c r="P263" s="1273">
        <f t="shared" ref="P263:P264" si="229">P192+P202+P212+P222+P232</f>
        <v>23546974660.997017</v>
      </c>
      <c r="Q263" s="521"/>
      <c r="R263" s="1268">
        <f t="shared" ref="R263:R265" si="230">S263/P263</f>
        <v>4.5104400118549319E-2</v>
      </c>
      <c r="S263" s="1274">
        <f t="shared" ref="S263:S268" si="231">S192+S202+S212+S222+S232</f>
        <v>1062072166.6909516</v>
      </c>
      <c r="T263" s="131"/>
      <c r="U263" s="1273">
        <f t="shared" ref="U263:U264" si="232">U192+U202+U212+U222+U232</f>
        <v>17531975138.911243</v>
      </c>
      <c r="V263" s="521"/>
      <c r="W263" s="1268">
        <f t="shared" ref="W263:W265" si="233">X263/U263</f>
        <v>6.0579150852988692E-2</v>
      </c>
      <c r="X263" s="1274">
        <f t="shared" ref="X263:X268" si="234">X192+X202+X212+X222+X232</f>
        <v>1062072166.6909516</v>
      </c>
      <c r="Y263" s="131"/>
      <c r="Z263" s="1273">
        <f t="shared" ref="Z263:Z264" si="235">Z192+Z202+Z212+Z222+Z232</f>
        <v>20328792723.487</v>
      </c>
      <c r="AA263" s="521"/>
      <c r="AB263" s="1268">
        <f t="shared" ref="AB263:AB265" si="236">AC263/Z263</f>
        <v>5.2244724078665025E-2</v>
      </c>
      <c r="AC263" s="1274">
        <f t="shared" ref="AC263:AC268" si="237">AC192+AC202+AC212+AC222+AC232</f>
        <v>1062072166.6909516</v>
      </c>
      <c r="AD263" s="131"/>
      <c r="AE263" s="1273">
        <f t="shared" ref="AE263:AE264" si="238">AE192+AE202+AE212+AE222+AE232</f>
        <v>23546974660.997017</v>
      </c>
      <c r="AF263" s="521"/>
      <c r="AG263" s="1268">
        <f t="shared" ref="AG263:AG265" si="239">AH263/AE263</f>
        <v>4.5104400118549319E-2</v>
      </c>
      <c r="AH263" s="1274">
        <f t="shared" ref="AH263:AH268" si="240">AH192+AH202+AH212+AH222+AH232</f>
        <v>1062072166.6909516</v>
      </c>
      <c r="AI263" s="131"/>
      <c r="AJ263" s="1273">
        <f t="shared" ref="AJ263:AJ264" si="241">AJ192+AJ202+AJ212+AJ222+AJ232</f>
        <v>17531975138.911243</v>
      </c>
      <c r="AK263" s="521"/>
      <c r="AL263" s="1268">
        <f t="shared" ref="AL263:AL265" si="242">AM263/AJ263</f>
        <v>0</v>
      </c>
      <c r="AM263" s="1274">
        <f t="shared" ref="AM263:AM268" si="243">AM192+AM202+AM212+AM222+AM232</f>
        <v>0</v>
      </c>
      <c r="AN263" s="131"/>
      <c r="AO263" s="1273">
        <f t="shared" ref="AO263:AO264" si="244">AO192+AO202+AO212+AO222+AO232</f>
        <v>20328792723.487</v>
      </c>
      <c r="AP263" s="521"/>
      <c r="AQ263" s="1268">
        <f t="shared" ref="AQ263:AQ265" si="245">AR263/AO263</f>
        <v>0</v>
      </c>
      <c r="AR263" s="1274">
        <f t="shared" ref="AR263:AR268" si="246">AR192+AR202+AR212+AR222+AR232</f>
        <v>0</v>
      </c>
      <c r="AS263" s="131"/>
      <c r="AT263" s="1273">
        <f t="shared" ref="AT263:AT264" si="247">AT192+AT202+AT212+AT222+AT232</f>
        <v>23546974660.997017</v>
      </c>
      <c r="AU263" s="521"/>
      <c r="AV263" s="1268">
        <f t="shared" ref="AV263:AV265" si="248">AW263/AT263</f>
        <v>0</v>
      </c>
      <c r="AW263" s="1274">
        <f t="shared" ref="AW263:AW268" si="249">AW192+AW202+AW212+AW222+AW232</f>
        <v>0</v>
      </c>
      <c r="AX263" s="131"/>
      <c r="AY263" s="1273">
        <f t="shared" ref="AY263:AY264" si="250">AY192+AY202+AY212+AY222+AY232</f>
        <v>17531975138.911243</v>
      </c>
      <c r="AZ263" s="521"/>
      <c r="BA263" s="1268">
        <f t="shared" ref="BA263:BA265" si="251">BB263/AY263</f>
        <v>6.0579150852988692E-2</v>
      </c>
      <c r="BB263" s="1274">
        <f t="shared" ref="BB263:BB268" si="252">BB192+BB202+BB212+BB222+BB232</f>
        <v>1062072166.6909516</v>
      </c>
      <c r="BC263" s="131"/>
      <c r="BD263" s="1273">
        <f t="shared" ref="BD263:BD264" si="253">BD192+BD202+BD212+BD222+BD232</f>
        <v>20328792723.487</v>
      </c>
      <c r="BE263" s="521"/>
      <c r="BF263" s="1268">
        <f t="shared" ref="BF263:BF265" si="254">BG263/BD263</f>
        <v>5.2244724078665025E-2</v>
      </c>
      <c r="BG263" s="1274">
        <f t="shared" ref="BG263:BG268" si="255">BG192+BG202+BG212+BG222+BG232</f>
        <v>1062072166.6909516</v>
      </c>
      <c r="BH263" s="131"/>
      <c r="BI263" s="1273">
        <f t="shared" ref="BI263:BI264" si="256">BI192+BI202+BI212+BI222+BI232</f>
        <v>23546974660.997017</v>
      </c>
      <c r="BJ263" s="521"/>
      <c r="BK263" s="1268">
        <f t="shared" ref="BK263:BK265" si="257">BL263/BI263</f>
        <v>4.5104400118549319E-2</v>
      </c>
      <c r="BL263" s="1274">
        <f t="shared" ref="BL263:BL268" si="258">BL192+BL202+BL212+BL222+BL232</f>
        <v>1062072166.6909516</v>
      </c>
      <c r="BM263" s="131"/>
      <c r="BN263" s="1273">
        <f t="shared" ref="BN263:BN264" si="259">BN192+BN202+BN212+BN222+BN232</f>
        <v>17531975138.911243</v>
      </c>
      <c r="BO263" s="521"/>
      <c r="BP263" s="1268">
        <f t="shared" ref="BP263:BP265" si="260">BQ263/BN263</f>
        <v>6.5324561947856144E-2</v>
      </c>
      <c r="BQ263" s="1274">
        <f t="shared" ref="BQ263:BQ268" si="261">BQ192+BQ202+BQ212+BQ222+BQ232</f>
        <v>1145268596.0300813</v>
      </c>
      <c r="BR263" s="131"/>
      <c r="BS263" s="1273">
        <f t="shared" ref="BS263:BS264" si="262">BS192+BS202+BS212+BS222+BS232</f>
        <v>20328792723.487</v>
      </c>
      <c r="BT263" s="521"/>
      <c r="BU263" s="1268">
        <f t="shared" ref="BU263:BU265" si="263">BV263/BS263</f>
        <v>5.2299858527017365E-2</v>
      </c>
      <c r="BV263" s="1274">
        <f t="shared" ref="BV263:BV268" si="264">BV192+BV202+BV212+BV222+BV232</f>
        <v>1063192983.4634302</v>
      </c>
      <c r="BW263" s="131"/>
      <c r="BX263" s="1273">
        <f t="shared" ref="BX263:BX264" si="265">BX192+BX202+BX212+BX222+BX232</f>
        <v>23546974660.997017</v>
      </c>
      <c r="BY263" s="521"/>
      <c r="BZ263" s="1268">
        <f t="shared" ref="BZ263:BZ265" si="266">CA263/BX263</f>
        <v>4.0594776661555657E-2</v>
      </c>
      <c r="CA263" s="1274">
        <f t="shared" ref="CA263:CA268" si="267">CA192+CA202+CA212+CA222+CA232</f>
        <v>955884177.41848409</v>
      </c>
      <c r="CB263" s="131"/>
      <c r="CC263" s="1273">
        <f t="shared" ref="CC263:CC264" si="268">CC192+CC202+CC212+CC222+CC232</f>
        <v>17531975138.911243</v>
      </c>
      <c r="CD263" s="521"/>
      <c r="CE263" s="1268">
        <f t="shared" ref="CE263:CE265" si="269">CF263/CC263</f>
        <v>2.4003102329355645E-2</v>
      </c>
      <c r="CF263" s="1274">
        <f t="shared" ref="CF263:CF268" si="270">CF192+CF202+CF212+CF222+CF232</f>
        <v>420821793.29500574</v>
      </c>
      <c r="CG263" s="131"/>
      <c r="CH263" s="1273">
        <f t="shared" ref="CH263:CH264" si="271">CH192+CH202+CH212+CH222+CH232</f>
        <v>20328792723.487</v>
      </c>
      <c r="CI263" s="521"/>
      <c r="CJ263" s="1268">
        <f t="shared" ref="CJ263:CJ265" si="272">CK263/CH263</f>
        <v>2.4003102329355659E-2</v>
      </c>
      <c r="CK263" s="1274">
        <f t="shared" ref="CK263:CK268" si="273">CK192+CK202+CK212+CK222+CK232</f>
        <v>487954091.97411919</v>
      </c>
      <c r="CL263" s="131"/>
      <c r="CM263" s="1273">
        <f t="shared" ref="CM263:CM264" si="274">CM192+CM202+CM212+CM222+CM232</f>
        <v>23546974660.997017</v>
      </c>
      <c r="CN263" s="521"/>
      <c r="CO263" s="1268">
        <f t="shared" ref="CO263:CO265" si="275">CP263/CM263</f>
        <v>2.4003102329355652E-2</v>
      </c>
      <c r="CP263" s="1274">
        <f t="shared" ref="CP263:CP268" si="276">CP192+CP202+CP212+CP222+CP232</f>
        <v>565200442.334656</v>
      </c>
    </row>
    <row r="264" spans="1:94" ht="31.5" x14ac:dyDescent="0.25">
      <c r="A264" s="1396"/>
      <c r="C264" s="131"/>
      <c r="D264" s="1266" t="s">
        <v>163</v>
      </c>
      <c r="E264" s="131"/>
      <c r="F264" s="1273">
        <f t="shared" si="223"/>
        <v>36394744854.693024</v>
      </c>
      <c r="G264" s="521"/>
      <c r="H264" s="1268">
        <f t="shared" si="224"/>
        <v>0</v>
      </c>
      <c r="I264" s="1274">
        <f t="shared" si="225"/>
        <v>0</v>
      </c>
      <c r="J264" s="131"/>
      <c r="K264" s="1273">
        <f t="shared" si="226"/>
        <v>48125937292.833908</v>
      </c>
      <c r="L264" s="521"/>
      <c r="M264" s="1268">
        <f t="shared" si="227"/>
        <v>0</v>
      </c>
      <c r="N264" s="1274">
        <f t="shared" si="228"/>
        <v>0</v>
      </c>
      <c r="O264" s="131"/>
      <c r="P264" s="1273">
        <f t="shared" si="229"/>
        <v>63402027715.274948</v>
      </c>
      <c r="Q264" s="521"/>
      <c r="R264" s="1268">
        <f t="shared" si="230"/>
        <v>0</v>
      </c>
      <c r="S264" s="1274">
        <f t="shared" si="231"/>
        <v>0</v>
      </c>
      <c r="T264" s="131"/>
      <c r="U264" s="1273">
        <f t="shared" si="232"/>
        <v>36394744854.693024</v>
      </c>
      <c r="V264" s="521"/>
      <c r="W264" s="1268">
        <f t="shared" si="233"/>
        <v>0</v>
      </c>
      <c r="X264" s="1274">
        <f t="shared" si="234"/>
        <v>0</v>
      </c>
      <c r="Y264" s="131"/>
      <c r="Z264" s="1273">
        <f t="shared" si="235"/>
        <v>48125937292.833908</v>
      </c>
      <c r="AA264" s="521"/>
      <c r="AB264" s="1268">
        <f t="shared" si="236"/>
        <v>0</v>
      </c>
      <c r="AC264" s="1274">
        <f t="shared" si="237"/>
        <v>0</v>
      </c>
      <c r="AD264" s="131"/>
      <c r="AE264" s="1273">
        <f t="shared" si="238"/>
        <v>63402027715.274948</v>
      </c>
      <c r="AF264" s="521"/>
      <c r="AG264" s="1268">
        <f t="shared" si="239"/>
        <v>0</v>
      </c>
      <c r="AH264" s="1274">
        <f t="shared" si="240"/>
        <v>0</v>
      </c>
      <c r="AI264" s="131"/>
      <c r="AJ264" s="1273">
        <f t="shared" si="241"/>
        <v>36394744854.693024</v>
      </c>
      <c r="AK264" s="521"/>
      <c r="AL264" s="1268">
        <f t="shared" si="242"/>
        <v>0</v>
      </c>
      <c r="AM264" s="1274">
        <f t="shared" si="243"/>
        <v>0</v>
      </c>
      <c r="AN264" s="131"/>
      <c r="AO264" s="1273">
        <f t="shared" si="244"/>
        <v>48125937292.833908</v>
      </c>
      <c r="AP264" s="521"/>
      <c r="AQ264" s="1268">
        <f t="shared" si="245"/>
        <v>0</v>
      </c>
      <c r="AR264" s="1274">
        <f t="shared" si="246"/>
        <v>0</v>
      </c>
      <c r="AS264" s="131"/>
      <c r="AT264" s="1273">
        <f t="shared" si="247"/>
        <v>63402027715.274948</v>
      </c>
      <c r="AU264" s="521"/>
      <c r="AV264" s="1268">
        <f t="shared" si="248"/>
        <v>0</v>
      </c>
      <c r="AW264" s="1274">
        <f t="shared" si="249"/>
        <v>0</v>
      </c>
      <c r="AX264" s="131"/>
      <c r="AY264" s="1273">
        <f t="shared" si="250"/>
        <v>36394744854.693024</v>
      </c>
      <c r="AZ264" s="521"/>
      <c r="BA264" s="1268">
        <f t="shared" si="251"/>
        <v>5.0791573339336975E-3</v>
      </c>
      <c r="BB264" s="1274">
        <f t="shared" si="252"/>
        <v>184854635.24535978</v>
      </c>
      <c r="BC264" s="131"/>
      <c r="BD264" s="1273">
        <f t="shared" si="253"/>
        <v>48125937292.833908</v>
      </c>
      <c r="BE264" s="521"/>
      <c r="BF264" s="1268">
        <f t="shared" si="254"/>
        <v>5.1490448920634693E-3</v>
      </c>
      <c r="BG264" s="1274">
        <f t="shared" si="255"/>
        <v>247802611.59343326</v>
      </c>
      <c r="BH264" s="131"/>
      <c r="BI264" s="1273">
        <f t="shared" si="256"/>
        <v>63402027715.274948</v>
      </c>
      <c r="BJ264" s="521"/>
      <c r="BK264" s="1268">
        <f t="shared" si="257"/>
        <v>5.2189319533359861E-3</v>
      </c>
      <c r="BL264" s="1274">
        <f t="shared" si="258"/>
        <v>330890868.3495422</v>
      </c>
      <c r="BM264" s="131"/>
      <c r="BN264" s="1273">
        <f t="shared" si="259"/>
        <v>36394744854.693024</v>
      </c>
      <c r="BO264" s="521"/>
      <c r="BP264" s="1268">
        <f t="shared" si="260"/>
        <v>3.1467966064952405E-2</v>
      </c>
      <c r="BQ264" s="1274">
        <f t="shared" si="261"/>
        <v>1145268596.0300813</v>
      </c>
      <c r="BR264" s="131"/>
      <c r="BS264" s="1273">
        <f t="shared" si="262"/>
        <v>48125937292.833908</v>
      </c>
      <c r="BT264" s="521"/>
      <c r="BU264" s="1268">
        <f t="shared" si="263"/>
        <v>2.2091891467883006E-2</v>
      </c>
      <c r="BV264" s="1274">
        <f t="shared" si="264"/>
        <v>1063192983.4634299</v>
      </c>
      <c r="BW264" s="131"/>
      <c r="BX264" s="1273">
        <f t="shared" si="265"/>
        <v>63402027715.274948</v>
      </c>
      <c r="BY264" s="521"/>
      <c r="BZ264" s="1268">
        <f t="shared" si="266"/>
        <v>1.5076555306892662E-2</v>
      </c>
      <c r="CA264" s="1274">
        <f t="shared" si="267"/>
        <v>955884177.41848421</v>
      </c>
      <c r="CB264" s="131"/>
      <c r="CC264" s="1273">
        <f t="shared" si="268"/>
        <v>36394744854.693024</v>
      </c>
      <c r="CD264" s="521"/>
      <c r="CE264" s="1268">
        <f t="shared" si="269"/>
        <v>0</v>
      </c>
      <c r="CF264" s="1274">
        <f t="shared" si="270"/>
        <v>0</v>
      </c>
      <c r="CG264" s="131"/>
      <c r="CH264" s="1273">
        <f t="shared" si="271"/>
        <v>48125937292.833908</v>
      </c>
      <c r="CI264" s="521"/>
      <c r="CJ264" s="1268">
        <f t="shared" si="272"/>
        <v>0</v>
      </c>
      <c r="CK264" s="1274">
        <f t="shared" si="273"/>
        <v>0</v>
      </c>
      <c r="CL264" s="131"/>
      <c r="CM264" s="1273">
        <f t="shared" si="274"/>
        <v>63402027715.274948</v>
      </c>
      <c r="CN264" s="521"/>
      <c r="CO264" s="1268">
        <f t="shared" si="275"/>
        <v>0</v>
      </c>
      <c r="CP264" s="1274">
        <f t="shared" si="276"/>
        <v>0</v>
      </c>
    </row>
    <row r="265" spans="1:94" x14ac:dyDescent="0.25">
      <c r="A265" s="1396"/>
      <c r="C265" s="131"/>
      <c r="D265" s="1266" t="s">
        <v>99</v>
      </c>
      <c r="E265" s="131"/>
      <c r="F265" s="1273">
        <f>F194*G194+F204*G204+F214*G214+F224*G224+F234*G234</f>
        <v>8890047959</v>
      </c>
      <c r="G265" s="521"/>
      <c r="H265" s="1268">
        <f t="shared" si="224"/>
        <v>0</v>
      </c>
      <c r="I265" s="1274">
        <f>I194+I204+I214+I224+I234+I268</f>
        <v>0</v>
      </c>
      <c r="J265" s="131"/>
      <c r="K265" s="1273">
        <f>K194*L194+K204*L204+K214*L214+K224*L224+K234*L234</f>
        <v>11750757104</v>
      </c>
      <c r="L265" s="521"/>
      <c r="M265" s="1268">
        <f t="shared" si="227"/>
        <v>0</v>
      </c>
      <c r="N265" s="1274">
        <f>N194+N204+N214+N224+N234+N268</f>
        <v>0</v>
      </c>
      <c r="O265" s="131"/>
      <c r="P265" s="1273">
        <f>P194*Q194+P204*Q204+P214*Q214+P224*Q224+P234*Q234</f>
        <v>15497913710</v>
      </c>
      <c r="Q265" s="521"/>
      <c r="R265" s="1268">
        <f t="shared" si="230"/>
        <v>0</v>
      </c>
      <c r="S265" s="1274">
        <f>S194+S204+S214+S224+S234+S268</f>
        <v>0</v>
      </c>
      <c r="T265" s="131"/>
      <c r="U265" s="1273">
        <f>U194*V194+U204*V204+U214*V214+U224*V224+U234*V234</f>
        <v>8890047959</v>
      </c>
      <c r="V265" s="521"/>
      <c r="W265" s="1268">
        <f t="shared" si="233"/>
        <v>0.11782823481782474</v>
      </c>
      <c r="X265" s="1274">
        <f>X194+X204+X214+X224+X234+X268</f>
        <v>1047498658.4547756</v>
      </c>
      <c r="Y265" s="131"/>
      <c r="Z265" s="1273">
        <f>Z194*AA194+Z204*AA204+Z214*AA214+Z224*AA224+Z234*AA234</f>
        <v>11750757104</v>
      </c>
      <c r="AA265" s="521"/>
      <c r="AB265" s="1268">
        <f t="shared" si="236"/>
        <v>6.8188952734123523E-2</v>
      </c>
      <c r="AC265" s="1274">
        <f>AC194+AC204+AC214+AC224+AC234+AC268</f>
        <v>801271820.75482225</v>
      </c>
      <c r="AD265" s="131"/>
      <c r="AE265" s="1273">
        <f>AE194*AF194+AE204*AF204+AE214*AF214+AE224*AF224+AE234*AF234</f>
        <v>15497913710</v>
      </c>
      <c r="AF265" s="521"/>
      <c r="AG265" s="1268">
        <f t="shared" si="239"/>
        <v>3.0929672960476474E-2</v>
      </c>
      <c r="AH265" s="1274">
        <f>AH194+AH204+AH214+AH224+AH234+AH268</f>
        <v>479345402.61998463</v>
      </c>
      <c r="AI265" s="131"/>
      <c r="AJ265" s="1273">
        <f>AJ194*AK194+AJ204*AK204+AJ214*AK214+AJ224*AK224+AJ234*AK234</f>
        <v>8890047959</v>
      </c>
      <c r="AK265" s="521"/>
      <c r="AL265" s="1268">
        <f t="shared" si="242"/>
        <v>0.386477756243367</v>
      </c>
      <c r="AM265" s="1274">
        <f>AM194+AM204+AM214+AM224+AM234+AM268</f>
        <v>3435805788.0902443</v>
      </c>
      <c r="AN265" s="131"/>
      <c r="AO265" s="1273">
        <f>AO194*AP194+AO204*AP204+AO214*AP214+AO224*AP224+AO234*AP234</f>
        <v>11750757104</v>
      </c>
      <c r="AP265" s="521"/>
      <c r="AQ265" s="1268">
        <f t="shared" si="245"/>
        <v>0.27143603787917175</v>
      </c>
      <c r="AR265" s="1274">
        <f>AR194+AR204+AR214+AR224+AR234+AR268</f>
        <v>3189578950.3902903</v>
      </c>
      <c r="AS265" s="131"/>
      <c r="AT265" s="1273">
        <f>AT194*AU194+AT204*AU204+AT214*AU214+AT224*AU224+AT234*AU234</f>
        <v>15497913710</v>
      </c>
      <c r="AU265" s="521"/>
      <c r="AV265" s="1268">
        <f t="shared" si="248"/>
        <v>0.18503474634815556</v>
      </c>
      <c r="AW265" s="1274">
        <f>AW194+AW204+AW214+AW224+AW234+AW268</f>
        <v>2867652532.2554526</v>
      </c>
      <c r="AX265" s="131"/>
      <c r="AY265" s="1273">
        <f>AY194*AZ194+AY204*AZ204+AY214*AZ214+AY224*AZ224+AY234*AZ234</f>
        <v>8890047959</v>
      </c>
      <c r="AZ265" s="521"/>
      <c r="BA265" s="1268">
        <f t="shared" si="251"/>
        <v>0</v>
      </c>
      <c r="BB265" s="1274">
        <f>BB194+BB204+BB214+BB224+BB234+BB268</f>
        <v>0</v>
      </c>
      <c r="BC265" s="131"/>
      <c r="BD265" s="1273">
        <f>BD194*BE194+BD204*BE204+BD214*BE214+BD224*BE224+BD234*BE234</f>
        <v>11750757104</v>
      </c>
      <c r="BE265" s="521"/>
      <c r="BF265" s="1268">
        <f t="shared" si="254"/>
        <v>0</v>
      </c>
      <c r="BG265" s="1274">
        <f>BG194+BG204+BG214+BG224+BG234+BG268</f>
        <v>0</v>
      </c>
      <c r="BH265" s="131"/>
      <c r="BI265" s="1273">
        <f>BI194*BJ194+BI204*BJ204+BI214*BJ214+BI224*BJ224+BI234*BJ234</f>
        <v>15497913710</v>
      </c>
      <c r="BJ265" s="521"/>
      <c r="BK265" s="1268">
        <f t="shared" si="257"/>
        <v>0</v>
      </c>
      <c r="BL265" s="1274">
        <f>BL194+BL204+BL214+BL224+BL234+BL268</f>
        <v>0</v>
      </c>
      <c r="BM265" s="131"/>
      <c r="BN265" s="1273">
        <f>BN194*BO194+BN204*BO204+BN214*BO214+BN224*BO224+BN234*BO234</f>
        <v>8890047959</v>
      </c>
      <c r="BO265" s="521"/>
      <c r="BP265" s="1268">
        <f t="shared" si="260"/>
        <v>0</v>
      </c>
      <c r="BQ265" s="1274">
        <f>BQ194+BQ204+BQ214+BQ224+BQ234+BQ268</f>
        <v>0</v>
      </c>
      <c r="BR265" s="131"/>
      <c r="BS265" s="1273">
        <f>BS194*BT194+BS204*BT204+BS214*BT214+BS224*BT224+BS234*BT234</f>
        <v>11750757104</v>
      </c>
      <c r="BT265" s="521"/>
      <c r="BU265" s="1268">
        <f t="shared" si="263"/>
        <v>0</v>
      </c>
      <c r="BV265" s="1274">
        <f>BV194+BV204+BV214+BV224+BV234+BV268</f>
        <v>0</v>
      </c>
      <c r="BW265" s="131"/>
      <c r="BX265" s="1273">
        <f>BX194*BY194+BX204*BY204+BX214*BY214+BX224*BY224+BX234*BY234</f>
        <v>15497913710</v>
      </c>
      <c r="BY265" s="521"/>
      <c r="BZ265" s="1268">
        <f t="shared" si="266"/>
        <v>0</v>
      </c>
      <c r="CA265" s="1274">
        <f>CA194+CA204+CA214+CA224+CA234+CA268</f>
        <v>0</v>
      </c>
      <c r="CB265" s="131"/>
      <c r="CC265" s="1273">
        <f>CC194*CD194+CC204*CD204+CC214*CD214+CC224*CD224+CC234*CD234</f>
        <v>8890047959</v>
      </c>
      <c r="CD265" s="521"/>
      <c r="CE265" s="1268">
        <f t="shared" si="269"/>
        <v>0.28649223510011318</v>
      </c>
      <c r="CF265" s="1274">
        <f>CF194+CF204+CF214+CF224+CF234+CF268</f>
        <v>2546929709.9211092</v>
      </c>
      <c r="CG265" s="131"/>
      <c r="CH265" s="1273">
        <f>CH194*CI194+CH204*CI204+CH214*CI214+CH224*CI224+CH234*CI234</f>
        <v>11750757104</v>
      </c>
      <c r="CI265" s="521"/>
      <c r="CJ265" s="1268">
        <f t="shared" si="272"/>
        <v>0.18336441086334385</v>
      </c>
      <c r="CK265" s="1274">
        <f>CK194+CK204+CK214+CK224+CK234+CK268</f>
        <v>2154670653.5732126</v>
      </c>
      <c r="CL265" s="131"/>
      <c r="CM265" s="1273">
        <f>CM194*CN194+CM204*CN204+CM214*CN214+CM224*CN224+CM234*CN234</f>
        <v>15497913710</v>
      </c>
      <c r="CN265" s="521"/>
      <c r="CO265" s="1268">
        <f t="shared" si="275"/>
        <v>0.10741516905824734</v>
      </c>
      <c r="CP265" s="1274">
        <f>CP194+CP204+CP214+CP224+CP234+CP268</f>
        <v>1664711021.2097793</v>
      </c>
    </row>
    <row r="266" spans="1:94" ht="31.5" x14ac:dyDescent="0.25">
      <c r="A266" s="1396"/>
      <c r="C266" s="131"/>
      <c r="D266" s="1266" t="s">
        <v>168</v>
      </c>
      <c r="E266" s="131"/>
      <c r="F266" s="1275">
        <f>(F195+F205+F215+F225+F235)/5</f>
        <v>410.28549298731258</v>
      </c>
      <c r="G266" s="521"/>
      <c r="H266" s="521"/>
      <c r="I266" s="1274">
        <f t="shared" si="225"/>
        <v>380395767.57409722</v>
      </c>
      <c r="J266" s="131"/>
      <c r="K266" s="1275">
        <f>(K195+K205+K215+K225+K235)/5</f>
        <v>544.78177098671244</v>
      </c>
      <c r="L266" s="521"/>
      <c r="M266" s="521"/>
      <c r="N266" s="1274">
        <f t="shared" si="228"/>
        <v>504981111.11855125</v>
      </c>
      <c r="O266" s="131"/>
      <c r="P266" s="1275">
        <f>(P195+P205+P215+P225+P235)/5</f>
        <v>720.66607629187058</v>
      </c>
      <c r="Q266" s="521"/>
      <c r="R266" s="521"/>
      <c r="S266" s="1274">
        <f t="shared" si="231"/>
        <v>667868750.31581938</v>
      </c>
      <c r="T266" s="131"/>
      <c r="U266" s="1275">
        <f>(U195+U205+U215+U225+U235)/5</f>
        <v>410.28549298731258</v>
      </c>
      <c r="V266" s="521"/>
      <c r="W266" s="521"/>
      <c r="X266" s="1274">
        <f t="shared" si="234"/>
        <v>380395767.57409722</v>
      </c>
      <c r="Y266" s="131"/>
      <c r="Z266" s="1275">
        <f>(Z195+Z205+Z215+Z225+Z235)/5</f>
        <v>544.78177098671244</v>
      </c>
      <c r="AA266" s="521"/>
      <c r="AB266" s="521"/>
      <c r="AC266" s="1274">
        <f t="shared" si="237"/>
        <v>504981111.11855125</v>
      </c>
      <c r="AD266" s="131"/>
      <c r="AE266" s="1275">
        <f>(AE195+AE205+AE215+AE225+AE235)/5</f>
        <v>720.66607629187058</v>
      </c>
      <c r="AF266" s="521"/>
      <c r="AG266" s="521"/>
      <c r="AH266" s="1274">
        <f t="shared" si="240"/>
        <v>667868750.31581938</v>
      </c>
      <c r="AI266" s="131"/>
      <c r="AJ266" s="1275">
        <f>(AJ195+AJ205+AJ215+AJ225+AJ235)/5</f>
        <v>410.28549298731258</v>
      </c>
      <c r="AK266" s="521"/>
      <c r="AL266" s="521"/>
      <c r="AM266" s="1274">
        <f t="shared" si="243"/>
        <v>380395767.57409722</v>
      </c>
      <c r="AN266" s="131"/>
      <c r="AO266" s="1275">
        <f>(AO195+AO205+AO215+AO225+AO235)/5</f>
        <v>544.78177098671244</v>
      </c>
      <c r="AP266" s="521"/>
      <c r="AQ266" s="521"/>
      <c r="AR266" s="1274">
        <f t="shared" si="246"/>
        <v>504981111.11855125</v>
      </c>
      <c r="AS266" s="131"/>
      <c r="AT266" s="1275">
        <f>(AT195+AT205+AT215+AT225+AT235)/5</f>
        <v>720.66607629187058</v>
      </c>
      <c r="AU266" s="521"/>
      <c r="AV266" s="521"/>
      <c r="AW266" s="1274">
        <f t="shared" si="249"/>
        <v>667868750.31581938</v>
      </c>
      <c r="AX266" s="131"/>
      <c r="AY266" s="1275">
        <f>(AY195+AY205+AY215+AY225+AY235)/5</f>
        <v>410.28549298731258</v>
      </c>
      <c r="AZ266" s="521"/>
      <c r="BA266" s="521"/>
      <c r="BB266" s="1274">
        <f t="shared" si="252"/>
        <v>380395767.57409722</v>
      </c>
      <c r="BC266" s="131"/>
      <c r="BD266" s="1275">
        <f>(BD195+BD205+BD215+BD225+BD235)/5</f>
        <v>544.78177098671244</v>
      </c>
      <c r="BE266" s="521"/>
      <c r="BF266" s="521"/>
      <c r="BG266" s="1274">
        <f t="shared" si="255"/>
        <v>504981111.11855125</v>
      </c>
      <c r="BH266" s="131"/>
      <c r="BI266" s="1275">
        <f>(BI195+BI205+BI215+BI225+BI235)/5</f>
        <v>720.66607629187058</v>
      </c>
      <c r="BJ266" s="521"/>
      <c r="BK266" s="521"/>
      <c r="BL266" s="1274">
        <f t="shared" si="258"/>
        <v>667868750.31581938</v>
      </c>
      <c r="BM266" s="131"/>
      <c r="BN266" s="1275">
        <f>(BN195+BN205+BN215+BN225+BN235)/5</f>
        <v>410.28549298731258</v>
      </c>
      <c r="BO266" s="521"/>
      <c r="BP266" s="521"/>
      <c r="BQ266" s="1274">
        <f t="shared" si="261"/>
        <v>380395767.57409722</v>
      </c>
      <c r="BR266" s="131"/>
      <c r="BS266" s="1275">
        <f>(BS195+BS205+BS215+BS225+BS235)/5</f>
        <v>544.78177098671244</v>
      </c>
      <c r="BT266" s="521"/>
      <c r="BU266" s="521"/>
      <c r="BV266" s="1274">
        <f t="shared" si="264"/>
        <v>504981111.11855125</v>
      </c>
      <c r="BW266" s="131"/>
      <c r="BX266" s="1275">
        <f>(BX195+BX205+BX215+BX225+BX235)/5</f>
        <v>720.66607629187058</v>
      </c>
      <c r="BY266" s="521"/>
      <c r="BZ266" s="521"/>
      <c r="CA266" s="1274">
        <f t="shared" si="267"/>
        <v>667868750.31581938</v>
      </c>
      <c r="CB266" s="131"/>
      <c r="CC266" s="1275">
        <f>(CC195+CC205+CC215+CC225+CC235)/5</f>
        <v>410.28549298731258</v>
      </c>
      <c r="CD266" s="521"/>
      <c r="CE266" s="521"/>
      <c r="CF266" s="1274">
        <f t="shared" si="270"/>
        <v>380395767.57409722</v>
      </c>
      <c r="CG266" s="131"/>
      <c r="CH266" s="1275">
        <f>(CH195+CH205+CH215+CH225+CH235)/5</f>
        <v>544.78177098671244</v>
      </c>
      <c r="CI266" s="521"/>
      <c r="CJ266" s="521"/>
      <c r="CK266" s="1274">
        <f t="shared" si="273"/>
        <v>504981111.11855125</v>
      </c>
      <c r="CL266" s="131"/>
      <c r="CM266" s="1275">
        <f>(CM195+CM205+CM215+CM225+CM235)/5</f>
        <v>720.66607629187058</v>
      </c>
      <c r="CN266" s="521"/>
      <c r="CO266" s="521"/>
      <c r="CP266" s="1274">
        <f t="shared" si="276"/>
        <v>667868750.31581938</v>
      </c>
    </row>
    <row r="267" spans="1:94" x14ac:dyDescent="0.25">
      <c r="A267" s="1396"/>
      <c r="C267" s="131"/>
      <c r="D267" s="1266" t="s">
        <v>170</v>
      </c>
      <c r="E267" s="131"/>
      <c r="F267" s="1275">
        <f>(F196+F206+F216+F226+F236)/5</f>
        <v>635.96329591882807</v>
      </c>
      <c r="G267" s="521"/>
      <c r="H267" s="521"/>
      <c r="I267" s="1274">
        <f t="shared" si="225"/>
        <v>371406935.51285046</v>
      </c>
      <c r="J267" s="131"/>
      <c r="K267" s="1275">
        <f>(K196+K206+K216+K226+K236)/5</f>
        <v>844.4393393258963</v>
      </c>
      <c r="L267" s="521"/>
      <c r="M267" s="521"/>
      <c r="N267" s="1274">
        <f t="shared" si="228"/>
        <v>493048429.66834998</v>
      </c>
      <c r="O267" s="131"/>
      <c r="P267" s="1275">
        <f>(P196+P206+P216+P226+P236)/5</f>
        <v>1117.0689214440258</v>
      </c>
      <c r="Q267" s="521"/>
      <c r="R267" s="521"/>
      <c r="S267" s="1274">
        <f t="shared" si="231"/>
        <v>652087208.60591936</v>
      </c>
      <c r="T267" s="131"/>
      <c r="U267" s="1275">
        <f>(U196+U206+U216+U226+U236)/5</f>
        <v>635.96329591882807</v>
      </c>
      <c r="V267" s="521"/>
      <c r="W267" s="521"/>
      <c r="X267" s="1274">
        <f t="shared" si="234"/>
        <v>371406935.51285046</v>
      </c>
      <c r="Y267" s="131"/>
      <c r="Z267" s="1275">
        <f>(Z196+Z206+Z216+Z226+Z236)/5</f>
        <v>844.4393393258963</v>
      </c>
      <c r="AA267" s="521"/>
      <c r="AB267" s="521"/>
      <c r="AC267" s="1274">
        <f t="shared" si="237"/>
        <v>493048429.66834998</v>
      </c>
      <c r="AD267" s="131"/>
      <c r="AE267" s="1275">
        <f>(AE196+AE206+AE216+AE226+AE236)/5</f>
        <v>1117.0689214440258</v>
      </c>
      <c r="AF267" s="521"/>
      <c r="AG267" s="521"/>
      <c r="AH267" s="1274">
        <f t="shared" si="240"/>
        <v>652087208.60591936</v>
      </c>
      <c r="AI267" s="131"/>
      <c r="AJ267" s="1275">
        <f>(AJ196+AJ206+AJ216+AJ226+AJ236)/5</f>
        <v>635.96329591882807</v>
      </c>
      <c r="AK267" s="521"/>
      <c r="AL267" s="521"/>
      <c r="AM267" s="1274">
        <f t="shared" si="243"/>
        <v>371406935.51285046</v>
      </c>
      <c r="AN267" s="131"/>
      <c r="AO267" s="1275">
        <f>(AO196+AO206+AO216+AO226+AO236)/5</f>
        <v>844.4393393258963</v>
      </c>
      <c r="AP267" s="521"/>
      <c r="AQ267" s="521"/>
      <c r="AR267" s="1274">
        <f t="shared" si="246"/>
        <v>493048429.66834998</v>
      </c>
      <c r="AS267" s="131"/>
      <c r="AT267" s="1275">
        <f>(AT196+AT206+AT216+AT226+AT236)/5</f>
        <v>1117.0689214440258</v>
      </c>
      <c r="AU267" s="521"/>
      <c r="AV267" s="521"/>
      <c r="AW267" s="1274">
        <f t="shared" si="249"/>
        <v>652087208.60591936</v>
      </c>
      <c r="AX267" s="131"/>
      <c r="AY267" s="1275">
        <f>(AY196+AY206+AY216+AY226+AY236)/5</f>
        <v>635.96329591882807</v>
      </c>
      <c r="AZ267" s="521"/>
      <c r="BA267" s="521"/>
      <c r="BB267" s="1274">
        <f t="shared" si="252"/>
        <v>371406935.51285046</v>
      </c>
      <c r="BC267" s="131"/>
      <c r="BD267" s="1275">
        <f>(BD196+BD206+BD216+BD226+BD236)/5</f>
        <v>844.4393393258963</v>
      </c>
      <c r="BE267" s="521"/>
      <c r="BF267" s="521"/>
      <c r="BG267" s="1274">
        <f t="shared" si="255"/>
        <v>493048429.66834998</v>
      </c>
      <c r="BH267" s="131"/>
      <c r="BI267" s="1275">
        <f>(BI196+BI206+BI216+BI226+BI236)/5</f>
        <v>1117.0689214440258</v>
      </c>
      <c r="BJ267" s="521"/>
      <c r="BK267" s="521"/>
      <c r="BL267" s="1274">
        <f t="shared" si="258"/>
        <v>652087208.60591936</v>
      </c>
      <c r="BM267" s="131"/>
      <c r="BN267" s="1275">
        <f>(BN196+BN206+BN216+BN226+BN236)/5</f>
        <v>635.96329591882807</v>
      </c>
      <c r="BO267" s="521"/>
      <c r="BP267" s="521"/>
      <c r="BQ267" s="1274">
        <f t="shared" si="261"/>
        <v>371406935.51285046</v>
      </c>
      <c r="BR267" s="131"/>
      <c r="BS267" s="1275">
        <f>(BS196+BS206+BS216+BS226+BS236)/5</f>
        <v>844.4393393258963</v>
      </c>
      <c r="BT267" s="521"/>
      <c r="BU267" s="521"/>
      <c r="BV267" s="1274">
        <f t="shared" si="264"/>
        <v>493048429.66834998</v>
      </c>
      <c r="BW267" s="131"/>
      <c r="BX267" s="1275">
        <f>(BX196+BX206+BX216+BX226+BX236)/5</f>
        <v>1117.0689214440258</v>
      </c>
      <c r="BY267" s="521"/>
      <c r="BZ267" s="521"/>
      <c r="CA267" s="1274">
        <f t="shared" si="267"/>
        <v>652087208.60591936</v>
      </c>
      <c r="CB267" s="131"/>
      <c r="CC267" s="1275">
        <f>(CC196+CC206+CC216+CC226+CC236)/5</f>
        <v>635.96329591882807</v>
      </c>
      <c r="CD267" s="521"/>
      <c r="CE267" s="521"/>
      <c r="CF267" s="1274">
        <f t="shared" si="270"/>
        <v>371406935.51285046</v>
      </c>
      <c r="CG267" s="131"/>
      <c r="CH267" s="1275">
        <f>(CH196+CH206+CH216+CH226+CH236)/5</f>
        <v>844.4393393258963</v>
      </c>
      <c r="CI267" s="521"/>
      <c r="CJ267" s="521"/>
      <c r="CK267" s="1274">
        <f t="shared" si="273"/>
        <v>493048429.66834998</v>
      </c>
      <c r="CL267" s="131"/>
      <c r="CM267" s="1275">
        <f>(CM196+CM206+CM216+CM226+CM236)/5</f>
        <v>1117.0689214440258</v>
      </c>
      <c r="CN267" s="521"/>
      <c r="CO267" s="521"/>
      <c r="CP267" s="1274">
        <f t="shared" si="276"/>
        <v>652087208.60591936</v>
      </c>
    </row>
    <row r="268" spans="1:94" ht="16.5" thickBot="1" x14ac:dyDescent="0.3">
      <c r="A268" s="1397"/>
      <c r="C268" s="131"/>
      <c r="D268" s="1267" t="s">
        <v>173</v>
      </c>
      <c r="E268" s="131"/>
      <c r="F268" s="1277"/>
      <c r="G268" s="1278"/>
      <c r="H268" s="1278"/>
      <c r="I268" s="1279">
        <f t="shared" si="225"/>
        <v>0</v>
      </c>
      <c r="J268" s="131"/>
      <c r="K268" s="1277"/>
      <c r="L268" s="1278"/>
      <c r="M268" s="1278"/>
      <c r="N268" s="1279">
        <f t="shared" si="228"/>
        <v>0</v>
      </c>
      <c r="O268" s="131"/>
      <c r="P268" s="1277"/>
      <c r="Q268" s="1278"/>
      <c r="R268" s="1278"/>
      <c r="S268" s="1279">
        <f t="shared" si="231"/>
        <v>0</v>
      </c>
      <c r="T268" s="131"/>
      <c r="U268" s="1277"/>
      <c r="V268" s="1278"/>
      <c r="W268" s="1278"/>
      <c r="X268" s="1279">
        <f t="shared" si="234"/>
        <v>0</v>
      </c>
      <c r="Y268" s="131"/>
      <c r="Z268" s="1277"/>
      <c r="AA268" s="1278"/>
      <c r="AB268" s="1278"/>
      <c r="AC268" s="1279">
        <f t="shared" si="237"/>
        <v>0</v>
      </c>
      <c r="AD268" s="131"/>
      <c r="AE268" s="1277"/>
      <c r="AF268" s="1278"/>
      <c r="AG268" s="1278"/>
      <c r="AH268" s="1279">
        <f t="shared" si="240"/>
        <v>0</v>
      </c>
      <c r="AI268" s="131"/>
      <c r="AJ268" s="1277"/>
      <c r="AK268" s="1278"/>
      <c r="AL268" s="1278"/>
      <c r="AM268" s="1279">
        <f t="shared" si="243"/>
        <v>0</v>
      </c>
      <c r="AN268" s="131"/>
      <c r="AO268" s="1277"/>
      <c r="AP268" s="1278"/>
      <c r="AQ268" s="1278"/>
      <c r="AR268" s="1279">
        <f t="shared" si="246"/>
        <v>0</v>
      </c>
      <c r="AS268" s="131"/>
      <c r="AT268" s="1277"/>
      <c r="AU268" s="1278"/>
      <c r="AV268" s="1278"/>
      <c r="AW268" s="1279">
        <f t="shared" si="249"/>
        <v>0</v>
      </c>
      <c r="AX268" s="131"/>
      <c r="AY268" s="1277"/>
      <c r="AZ268" s="1278"/>
      <c r="BA268" s="1278"/>
      <c r="BB268" s="1279">
        <f t="shared" si="252"/>
        <v>0</v>
      </c>
      <c r="BC268" s="131"/>
      <c r="BD268" s="1277"/>
      <c r="BE268" s="1278"/>
      <c r="BF268" s="1278"/>
      <c r="BG268" s="1279">
        <f t="shared" si="255"/>
        <v>0</v>
      </c>
      <c r="BH268" s="131"/>
      <c r="BI268" s="1277"/>
      <c r="BJ268" s="1278"/>
      <c r="BK268" s="1278"/>
      <c r="BL268" s="1279">
        <f t="shared" si="258"/>
        <v>0</v>
      </c>
      <c r="BM268" s="131"/>
      <c r="BN268" s="1277"/>
      <c r="BO268" s="1278"/>
      <c r="BP268" s="1278"/>
      <c r="BQ268" s="1279">
        <f t="shared" si="261"/>
        <v>0</v>
      </c>
      <c r="BR268" s="131"/>
      <c r="BS268" s="1277"/>
      <c r="BT268" s="1278"/>
      <c r="BU268" s="1278"/>
      <c r="BV268" s="1279">
        <f t="shared" si="264"/>
        <v>0</v>
      </c>
      <c r="BW268" s="131"/>
      <c r="BX268" s="1277"/>
      <c r="BY268" s="1278"/>
      <c r="BZ268" s="1278"/>
      <c r="CA268" s="1279">
        <f t="shared" si="267"/>
        <v>0</v>
      </c>
      <c r="CB268" s="131"/>
      <c r="CC268" s="1277"/>
      <c r="CD268" s="1278"/>
      <c r="CE268" s="1278"/>
      <c r="CF268" s="1279">
        <f t="shared" si="270"/>
        <v>26533364.668784246</v>
      </c>
      <c r="CG268" s="131"/>
      <c r="CH268" s="1277"/>
      <c r="CI268" s="1278"/>
      <c r="CJ268" s="1278"/>
      <c r="CK268" s="1279">
        <f t="shared" si="273"/>
        <v>26533364.668784246</v>
      </c>
      <c r="CL268" s="131"/>
      <c r="CM268" s="1277"/>
      <c r="CN268" s="1278"/>
      <c r="CO268" s="1278"/>
      <c r="CP268" s="1279">
        <f t="shared" si="276"/>
        <v>26533364.668784246</v>
      </c>
    </row>
    <row r="269" spans="1:94" x14ac:dyDescent="0.25">
      <c r="A269" s="131"/>
      <c r="B269" s="131"/>
      <c r="C269" s="131"/>
      <c r="D269" s="131"/>
      <c r="E269" s="131"/>
      <c r="F269" s="131"/>
      <c r="G269" s="131"/>
      <c r="H269" s="131"/>
      <c r="I269" s="131"/>
      <c r="J269" s="131"/>
      <c r="K269" s="131"/>
      <c r="L269" s="131"/>
      <c r="M269" s="131"/>
      <c r="N269" s="131"/>
      <c r="O269" s="131"/>
      <c r="P269" s="131"/>
      <c r="Q269" s="131"/>
      <c r="R269" s="131"/>
      <c r="S269" s="131"/>
      <c r="T269" s="131"/>
      <c r="U269" s="131"/>
      <c r="V269" s="131"/>
      <c r="W269" s="131"/>
      <c r="X269" s="131"/>
      <c r="Y269" s="131"/>
      <c r="Z269" s="131"/>
      <c r="AA269" s="131"/>
      <c r="AB269" s="131"/>
      <c r="AC269" s="131"/>
      <c r="AD269" s="131"/>
      <c r="AE269" s="131"/>
      <c r="AF269" s="131"/>
      <c r="AG269" s="131"/>
      <c r="AH269" s="131"/>
      <c r="AI269" s="131"/>
      <c r="AJ269" s="131"/>
      <c r="AK269" s="131"/>
      <c r="AL269" s="131"/>
      <c r="AM269" s="131"/>
      <c r="AN269" s="131"/>
      <c r="AO269" s="131"/>
      <c r="AP269" s="131"/>
      <c r="AQ269" s="131"/>
      <c r="AR269" s="131"/>
      <c r="AS269" s="131"/>
      <c r="AT269" s="131"/>
      <c r="AU269" s="131"/>
      <c r="AV269" s="131"/>
      <c r="AW269" s="131"/>
      <c r="AX269" s="131"/>
      <c r="AY269" s="131"/>
      <c r="AZ269" s="131"/>
      <c r="BA269" s="131"/>
      <c r="BB269" s="131"/>
      <c r="BC269" s="131"/>
      <c r="BD269" s="131"/>
      <c r="BE269" s="131"/>
      <c r="BF269" s="131"/>
      <c r="BG269" s="131"/>
      <c r="BH269" s="131"/>
      <c r="BI269" s="131"/>
      <c r="BJ269" s="131"/>
      <c r="BK269" s="131"/>
      <c r="BL269" s="131"/>
      <c r="BM269" s="131"/>
      <c r="BN269" s="131"/>
      <c r="BO269" s="131"/>
      <c r="BP269" s="131"/>
      <c r="BQ269" s="131"/>
      <c r="BR269" s="131"/>
      <c r="BS269" s="131"/>
      <c r="BT269" s="131"/>
      <c r="BU269" s="131"/>
      <c r="BV269" s="131"/>
      <c r="BW269" s="131"/>
      <c r="BX269" s="131"/>
      <c r="BY269" s="131"/>
      <c r="BZ269" s="131"/>
      <c r="CA269" s="131"/>
      <c r="CB269" s="131"/>
      <c r="CC269" s="131"/>
      <c r="CD269" s="131"/>
      <c r="CE269" s="131"/>
      <c r="CF269" s="131"/>
      <c r="CG269" s="131"/>
      <c r="CH269" s="131"/>
      <c r="CI269" s="131"/>
      <c r="CJ269" s="131"/>
      <c r="CK269" s="131"/>
      <c r="CL269" s="131"/>
      <c r="CM269" s="131"/>
      <c r="CN269" s="131"/>
      <c r="CO269" s="131"/>
      <c r="CP269" s="131"/>
    </row>
    <row r="270" spans="1:94" x14ac:dyDescent="0.25">
      <c r="A270" s="131"/>
      <c r="B270" s="131"/>
      <c r="C270" s="131"/>
      <c r="D270" s="131"/>
      <c r="E270" s="131"/>
      <c r="F270" s="131"/>
      <c r="G270" s="131"/>
      <c r="H270" s="131"/>
      <c r="I270" s="131"/>
      <c r="J270" s="131"/>
      <c r="K270" s="131"/>
      <c r="L270" s="131"/>
      <c r="M270" s="131"/>
      <c r="N270" s="131"/>
      <c r="O270" s="131"/>
      <c r="P270" s="131"/>
      <c r="Q270" s="131"/>
      <c r="R270" s="131"/>
      <c r="S270" s="131"/>
      <c r="T270" s="131"/>
      <c r="U270" s="131"/>
      <c r="V270" s="131"/>
      <c r="W270" s="131"/>
      <c r="X270" s="131"/>
      <c r="Y270" s="131"/>
      <c r="Z270" s="131"/>
      <c r="AA270" s="131"/>
      <c r="AB270" s="131"/>
      <c r="AC270" s="131"/>
      <c r="AD270" s="131"/>
      <c r="AE270" s="131"/>
      <c r="AF270" s="131"/>
      <c r="AG270" s="131"/>
      <c r="AH270" s="131"/>
      <c r="AI270" s="131"/>
      <c r="AJ270" s="131"/>
      <c r="AK270" s="131"/>
      <c r="AL270" s="131"/>
      <c r="AM270" s="131"/>
      <c r="AN270" s="131"/>
      <c r="AO270" s="131"/>
      <c r="AP270" s="131"/>
      <c r="AQ270" s="131"/>
      <c r="AR270" s="131"/>
      <c r="AS270" s="131"/>
      <c r="AT270" s="131"/>
      <c r="AU270" s="131"/>
      <c r="AV270" s="131"/>
      <c r="AW270" s="131"/>
      <c r="AX270" s="131"/>
      <c r="AY270" s="131"/>
      <c r="AZ270" s="131"/>
      <c r="BA270" s="131"/>
      <c r="BB270" s="131"/>
      <c r="BC270" s="131"/>
      <c r="BD270" s="131"/>
      <c r="BE270" s="131"/>
      <c r="BF270" s="131"/>
      <c r="BG270" s="131"/>
      <c r="BH270" s="131"/>
      <c r="BI270" s="131"/>
      <c r="BJ270" s="131"/>
      <c r="BK270" s="131"/>
      <c r="BL270" s="131"/>
      <c r="BM270" s="131"/>
      <c r="BN270" s="131"/>
      <c r="BO270" s="131"/>
      <c r="BP270" s="131"/>
      <c r="BQ270" s="131"/>
      <c r="BR270" s="131"/>
      <c r="BS270" s="131"/>
      <c r="BT270" s="131"/>
      <c r="BU270" s="131"/>
      <c r="BV270" s="131"/>
      <c r="BW270" s="131"/>
      <c r="BX270" s="131"/>
      <c r="BY270" s="131"/>
      <c r="BZ270" s="131"/>
      <c r="CA270" s="131"/>
      <c r="CB270" s="131"/>
      <c r="CC270" s="131"/>
      <c r="CD270" s="131"/>
      <c r="CE270" s="131"/>
      <c r="CF270" s="131"/>
      <c r="CG270" s="131"/>
      <c r="CH270" s="131"/>
      <c r="CI270" s="131"/>
      <c r="CJ270" s="131"/>
      <c r="CK270" s="131"/>
      <c r="CL270" s="131"/>
      <c r="CM270" s="131"/>
      <c r="CN270" s="131"/>
      <c r="CO270" s="131"/>
      <c r="CP270" s="131"/>
    </row>
    <row r="271" spans="1:94" x14ac:dyDescent="0.25">
      <c r="A271" s="131"/>
      <c r="B271" s="131"/>
      <c r="C271" s="131"/>
      <c r="D271" s="131"/>
      <c r="E271" s="131"/>
      <c r="F271" s="131"/>
      <c r="G271" s="131"/>
      <c r="H271" s="131"/>
      <c r="I271" s="131"/>
      <c r="J271" s="131"/>
      <c r="K271" s="131"/>
      <c r="L271" s="131"/>
      <c r="M271" s="131"/>
      <c r="N271" s="131"/>
      <c r="O271" s="131"/>
      <c r="P271" s="131"/>
      <c r="Q271" s="131"/>
      <c r="R271" s="131"/>
      <c r="S271" s="131"/>
      <c r="T271" s="131"/>
      <c r="U271" s="131"/>
      <c r="V271" s="131"/>
      <c r="W271" s="131"/>
      <c r="X271" s="131"/>
      <c r="Y271" s="131"/>
      <c r="Z271" s="131"/>
      <c r="AA271" s="131"/>
      <c r="AB271" s="131"/>
      <c r="AC271" s="131"/>
      <c r="AD271" s="131"/>
      <c r="AE271" s="131"/>
      <c r="AF271" s="131"/>
      <c r="AG271" s="131"/>
      <c r="AH271" s="131"/>
      <c r="AI271" s="131"/>
      <c r="AJ271" s="131"/>
      <c r="AK271" s="131"/>
      <c r="AL271" s="131"/>
      <c r="AM271" s="131"/>
      <c r="AN271" s="131"/>
      <c r="AO271" s="131"/>
      <c r="AP271" s="131"/>
      <c r="AQ271" s="131"/>
      <c r="AR271" s="131"/>
      <c r="AS271" s="131"/>
      <c r="AT271" s="131"/>
      <c r="AU271" s="131"/>
      <c r="AV271" s="131"/>
      <c r="AW271" s="131"/>
      <c r="AX271" s="131"/>
      <c r="AY271" s="131"/>
      <c r="AZ271" s="131"/>
      <c r="BA271" s="131"/>
      <c r="BB271" s="131"/>
      <c r="BC271" s="131"/>
      <c r="BD271" s="131"/>
      <c r="BE271" s="131"/>
      <c r="BF271" s="131"/>
      <c r="BG271" s="131"/>
      <c r="BH271" s="131"/>
      <c r="BI271" s="131"/>
      <c r="BJ271" s="131"/>
      <c r="BK271" s="131"/>
      <c r="BL271" s="131"/>
      <c r="BM271" s="131"/>
      <c r="BN271" s="131"/>
      <c r="BO271" s="131"/>
      <c r="BP271" s="131"/>
      <c r="BQ271" s="131"/>
      <c r="BR271" s="131"/>
      <c r="BS271" s="131"/>
      <c r="BT271" s="131"/>
      <c r="BU271" s="131"/>
      <c r="BV271" s="131"/>
      <c r="BW271" s="131"/>
      <c r="BX271" s="131"/>
      <c r="BY271" s="131"/>
      <c r="BZ271" s="131"/>
      <c r="CA271" s="131"/>
      <c r="CB271" s="131"/>
      <c r="CC271" s="131"/>
      <c r="CD271" s="131"/>
      <c r="CE271" s="131"/>
      <c r="CF271" s="131"/>
      <c r="CG271" s="131"/>
      <c r="CH271" s="131"/>
      <c r="CI271" s="131"/>
      <c r="CJ271" s="131"/>
      <c r="CK271" s="131"/>
      <c r="CL271" s="131"/>
      <c r="CM271" s="131"/>
      <c r="CN271" s="131"/>
      <c r="CO271" s="131"/>
      <c r="CP271" s="131"/>
    </row>
    <row r="272" spans="1:94" x14ac:dyDescent="0.25">
      <c r="A272" s="131"/>
      <c r="B272" s="131"/>
      <c r="C272" s="131"/>
      <c r="D272" s="131"/>
      <c r="E272" s="131"/>
      <c r="F272" s="131"/>
      <c r="G272" s="131"/>
      <c r="H272" s="131"/>
      <c r="I272" s="131"/>
      <c r="J272" s="131"/>
      <c r="K272" s="131"/>
      <c r="L272" s="131"/>
      <c r="M272" s="131"/>
      <c r="N272" s="131"/>
      <c r="O272" s="131"/>
      <c r="P272" s="131"/>
      <c r="Q272" s="131"/>
      <c r="R272" s="131"/>
      <c r="S272" s="131"/>
      <c r="T272" s="131"/>
      <c r="U272" s="131"/>
      <c r="V272" s="131"/>
      <c r="W272" s="131"/>
      <c r="X272" s="131"/>
      <c r="Y272" s="131"/>
      <c r="Z272" s="131"/>
      <c r="AA272" s="131"/>
      <c r="AB272" s="131"/>
      <c r="AC272" s="131"/>
      <c r="AD272" s="131"/>
      <c r="AE272" s="131"/>
      <c r="AF272" s="131"/>
      <c r="AG272" s="131"/>
      <c r="AH272" s="131"/>
      <c r="AI272" s="131"/>
      <c r="AJ272" s="131"/>
      <c r="AK272" s="131"/>
      <c r="AL272" s="131"/>
      <c r="AM272" s="131"/>
      <c r="AN272" s="131"/>
      <c r="AO272" s="131"/>
      <c r="AP272" s="131"/>
      <c r="AQ272" s="131"/>
      <c r="AR272" s="131"/>
      <c r="AS272" s="131"/>
      <c r="AT272" s="131"/>
      <c r="AU272" s="131"/>
      <c r="AV272" s="131"/>
      <c r="AW272" s="131"/>
      <c r="AX272" s="131"/>
      <c r="AY272" s="131"/>
      <c r="AZ272" s="131"/>
      <c r="BA272" s="131"/>
      <c r="BB272" s="131"/>
      <c r="BC272" s="131"/>
      <c r="BD272" s="131"/>
      <c r="BE272" s="131"/>
      <c r="BF272" s="131"/>
      <c r="BG272" s="131"/>
      <c r="BH272" s="131"/>
      <c r="BI272" s="131"/>
      <c r="BJ272" s="131"/>
      <c r="BK272" s="131"/>
      <c r="BL272" s="131"/>
      <c r="BM272" s="131"/>
      <c r="BN272" s="131"/>
      <c r="BO272" s="131"/>
      <c r="BP272" s="131"/>
      <c r="BQ272" s="131"/>
      <c r="BR272" s="131"/>
      <c r="BS272" s="131"/>
      <c r="BT272" s="131"/>
      <c r="BU272" s="131"/>
      <c r="BV272" s="131"/>
      <c r="BW272" s="131"/>
      <c r="BX272" s="131"/>
      <c r="BY272" s="131"/>
      <c r="BZ272" s="131"/>
      <c r="CA272" s="131"/>
      <c r="CB272" s="131"/>
      <c r="CC272" s="131"/>
      <c r="CD272" s="131"/>
      <c r="CE272" s="131"/>
      <c r="CF272" s="131"/>
      <c r="CG272" s="131"/>
      <c r="CH272" s="131"/>
      <c r="CI272" s="131"/>
      <c r="CJ272" s="131"/>
      <c r="CK272" s="131"/>
      <c r="CL272" s="131"/>
      <c r="CM272" s="131"/>
      <c r="CN272" s="131"/>
      <c r="CO272" s="131"/>
      <c r="CP272" s="131"/>
    </row>
    <row r="273" spans="1:94" x14ac:dyDescent="0.25">
      <c r="A273" s="131"/>
      <c r="B273" s="131"/>
      <c r="C273" s="131"/>
      <c r="D273" s="131"/>
      <c r="E273" s="131"/>
      <c r="F273" s="131"/>
      <c r="G273" s="131"/>
      <c r="H273" s="131"/>
      <c r="I273" s="131"/>
      <c r="J273" s="131"/>
      <c r="K273" s="131"/>
      <c r="L273" s="131"/>
      <c r="M273" s="131"/>
      <c r="N273" s="131"/>
      <c r="O273" s="131"/>
      <c r="P273" s="131"/>
      <c r="Q273" s="131"/>
      <c r="R273" s="131"/>
      <c r="S273" s="131"/>
      <c r="T273" s="131"/>
      <c r="U273" s="131"/>
      <c r="V273" s="131"/>
      <c r="W273" s="131"/>
      <c r="X273" s="131"/>
      <c r="Y273" s="131"/>
      <c r="Z273" s="131"/>
      <c r="AA273" s="131"/>
      <c r="AB273" s="131"/>
      <c r="AC273" s="131"/>
      <c r="AD273" s="131"/>
      <c r="AE273" s="131"/>
      <c r="AF273" s="131"/>
      <c r="AG273" s="131"/>
      <c r="AH273" s="131"/>
      <c r="AI273" s="131"/>
      <c r="AJ273" s="131"/>
      <c r="AK273" s="131"/>
      <c r="AL273" s="131"/>
      <c r="AM273" s="131"/>
      <c r="AN273" s="131"/>
      <c r="AO273" s="131"/>
      <c r="AP273" s="131"/>
      <c r="AQ273" s="131"/>
      <c r="AR273" s="131"/>
      <c r="AS273" s="131"/>
      <c r="AT273" s="131"/>
      <c r="AU273" s="131"/>
      <c r="AV273" s="131"/>
      <c r="AW273" s="131"/>
      <c r="AX273" s="131"/>
      <c r="AY273" s="131"/>
      <c r="AZ273" s="131"/>
      <c r="BA273" s="131"/>
      <c r="BB273" s="131"/>
      <c r="BC273" s="131"/>
      <c r="BD273" s="131"/>
      <c r="BE273" s="131"/>
      <c r="BF273" s="131"/>
      <c r="BG273" s="131"/>
      <c r="BH273" s="131"/>
      <c r="BI273" s="131"/>
      <c r="BJ273" s="131"/>
      <c r="BK273" s="131"/>
      <c r="BL273" s="131"/>
      <c r="BM273" s="131"/>
      <c r="BN273" s="131"/>
      <c r="BO273" s="131"/>
      <c r="BP273" s="131"/>
      <c r="BQ273" s="131"/>
      <c r="BR273" s="131"/>
      <c r="BS273" s="131"/>
      <c r="BT273" s="131"/>
      <c r="BU273" s="131"/>
      <c r="BV273" s="131"/>
      <c r="BW273" s="131"/>
      <c r="BX273" s="131"/>
      <c r="BY273" s="131"/>
      <c r="BZ273" s="131"/>
      <c r="CA273" s="131"/>
      <c r="CB273" s="131"/>
      <c r="CC273" s="131"/>
      <c r="CD273" s="131"/>
      <c r="CE273" s="131"/>
      <c r="CF273" s="131"/>
      <c r="CG273" s="131"/>
      <c r="CH273" s="131"/>
      <c r="CI273" s="131"/>
      <c r="CJ273" s="131"/>
      <c r="CK273" s="131"/>
      <c r="CL273" s="131"/>
      <c r="CM273" s="131"/>
      <c r="CN273" s="131"/>
      <c r="CO273" s="131"/>
      <c r="CP273" s="131"/>
    </row>
    <row r="274" spans="1:94" x14ac:dyDescent="0.25">
      <c r="A274" s="131"/>
      <c r="B274" s="131"/>
      <c r="C274" s="131"/>
      <c r="D274" s="131"/>
      <c r="E274" s="131"/>
      <c r="F274" s="131"/>
      <c r="G274" s="131"/>
      <c r="H274" s="131"/>
      <c r="I274" s="131"/>
      <c r="J274" s="131"/>
      <c r="K274" s="131"/>
      <c r="L274" s="131"/>
      <c r="M274" s="131"/>
      <c r="N274" s="131"/>
      <c r="O274" s="131"/>
      <c r="P274" s="131"/>
      <c r="Q274" s="131"/>
      <c r="R274" s="131"/>
      <c r="S274" s="131"/>
      <c r="T274" s="131"/>
      <c r="U274" s="131"/>
      <c r="V274" s="131"/>
      <c r="W274" s="131"/>
      <c r="X274" s="131"/>
      <c r="Y274" s="131"/>
      <c r="Z274" s="131"/>
      <c r="AA274" s="131"/>
      <c r="AB274" s="131"/>
      <c r="AC274" s="131"/>
      <c r="AD274" s="131"/>
      <c r="AE274" s="131"/>
      <c r="AF274" s="131"/>
      <c r="AG274" s="131"/>
      <c r="AH274" s="131"/>
      <c r="AI274" s="131"/>
      <c r="AJ274" s="131"/>
      <c r="AK274" s="131"/>
      <c r="AL274" s="131"/>
      <c r="AM274" s="131"/>
      <c r="AN274" s="131"/>
      <c r="AO274" s="131"/>
      <c r="AP274" s="131"/>
      <c r="AQ274" s="131"/>
      <c r="AR274" s="131"/>
      <c r="AS274" s="131"/>
      <c r="AT274" s="131"/>
      <c r="AU274" s="131"/>
      <c r="AV274" s="131"/>
      <c r="AW274" s="131"/>
      <c r="AX274" s="131"/>
      <c r="AY274" s="131"/>
      <c r="AZ274" s="131"/>
      <c r="BA274" s="131"/>
      <c r="BB274" s="131"/>
      <c r="BC274" s="131"/>
      <c r="BD274" s="131"/>
      <c r="BE274" s="131"/>
      <c r="BF274" s="131"/>
      <c r="BG274" s="131"/>
      <c r="BH274" s="131"/>
      <c r="BI274" s="131"/>
      <c r="BJ274" s="131"/>
      <c r="BK274" s="131"/>
      <c r="BL274" s="131"/>
      <c r="BM274" s="131"/>
      <c r="BN274" s="131"/>
      <c r="BO274" s="131"/>
      <c r="BP274" s="131"/>
      <c r="BQ274" s="131"/>
      <c r="BR274" s="131"/>
      <c r="BS274" s="131"/>
      <c r="BT274" s="131"/>
      <c r="BU274" s="131"/>
      <c r="BV274" s="131"/>
      <c r="BW274" s="131"/>
      <c r="BX274" s="131"/>
      <c r="BY274" s="131"/>
      <c r="BZ274" s="131"/>
      <c r="CA274" s="131"/>
      <c r="CB274" s="131"/>
      <c r="CC274" s="131"/>
      <c r="CD274" s="131"/>
      <c r="CE274" s="131"/>
      <c r="CF274" s="131"/>
      <c r="CG274" s="131"/>
      <c r="CH274" s="131"/>
      <c r="CI274" s="131"/>
      <c r="CJ274" s="131"/>
      <c r="CK274" s="131"/>
      <c r="CL274" s="131"/>
      <c r="CM274" s="131"/>
      <c r="CN274" s="131"/>
      <c r="CO274" s="131"/>
      <c r="CP274" s="131"/>
    </row>
    <row r="275" spans="1:94" x14ac:dyDescent="0.25">
      <c r="A275" s="131"/>
      <c r="B275" s="131"/>
      <c r="C275" s="131"/>
      <c r="D275" s="131"/>
      <c r="E275" s="131"/>
      <c r="F275" s="131"/>
      <c r="G275" s="131"/>
      <c r="H275" s="131"/>
      <c r="I275" s="131"/>
      <c r="J275" s="131"/>
      <c r="K275" s="131"/>
      <c r="L275" s="131"/>
      <c r="M275" s="131"/>
      <c r="N275" s="131"/>
      <c r="O275" s="131"/>
      <c r="P275" s="131"/>
      <c r="Q275" s="131"/>
      <c r="R275" s="131"/>
      <c r="S275" s="131"/>
      <c r="T275" s="131"/>
      <c r="U275" s="131"/>
      <c r="V275" s="131"/>
      <c r="W275" s="131"/>
      <c r="X275" s="131"/>
      <c r="Y275" s="131"/>
      <c r="Z275" s="131"/>
      <c r="AA275" s="131"/>
      <c r="AB275" s="131"/>
      <c r="AC275" s="131"/>
      <c r="AD275" s="131"/>
      <c r="AE275" s="131"/>
      <c r="AF275" s="131"/>
      <c r="AG275" s="131"/>
      <c r="AH275" s="131"/>
      <c r="AI275" s="131"/>
      <c r="AJ275" s="131"/>
      <c r="AK275" s="131"/>
      <c r="AL275" s="131"/>
      <c r="AM275" s="131"/>
      <c r="AN275" s="131"/>
      <c r="AO275" s="131"/>
      <c r="AP275" s="131"/>
      <c r="AQ275" s="131"/>
      <c r="AR275" s="131"/>
      <c r="AS275" s="131"/>
      <c r="AT275" s="131"/>
      <c r="AU275" s="131"/>
      <c r="AV275" s="131"/>
      <c r="AW275" s="131"/>
      <c r="AX275" s="131"/>
      <c r="AY275" s="131"/>
      <c r="AZ275" s="131"/>
      <c r="BA275" s="131"/>
      <c r="BB275" s="131"/>
      <c r="BC275" s="131"/>
      <c r="BD275" s="131"/>
      <c r="BE275" s="131"/>
      <c r="BF275" s="131"/>
      <c r="BG275" s="131"/>
      <c r="BH275" s="131"/>
      <c r="BI275" s="131"/>
      <c r="BJ275" s="131"/>
      <c r="BK275" s="131"/>
      <c r="BL275" s="131"/>
      <c r="BM275" s="131"/>
      <c r="BN275" s="131"/>
      <c r="BO275" s="131"/>
      <c r="BP275" s="131"/>
      <c r="BQ275" s="131"/>
      <c r="BR275" s="131"/>
      <c r="BS275" s="131"/>
      <c r="BT275" s="131"/>
      <c r="BU275" s="131"/>
      <c r="BV275" s="131"/>
      <c r="BW275" s="131"/>
      <c r="BX275" s="131"/>
      <c r="BY275" s="131"/>
      <c r="BZ275" s="131"/>
      <c r="CA275" s="131"/>
      <c r="CB275" s="131"/>
      <c r="CC275" s="131"/>
      <c r="CD275" s="131"/>
      <c r="CE275" s="131"/>
      <c r="CF275" s="131"/>
      <c r="CG275" s="131"/>
      <c r="CH275" s="131"/>
      <c r="CI275" s="131"/>
      <c r="CJ275" s="131"/>
      <c r="CK275" s="131"/>
      <c r="CL275" s="131"/>
      <c r="CM275" s="131"/>
      <c r="CN275" s="131"/>
      <c r="CO275" s="131"/>
      <c r="CP275" s="131"/>
    </row>
    <row r="276" spans="1:94" x14ac:dyDescent="0.25">
      <c r="A276" s="131"/>
      <c r="B276" s="131"/>
      <c r="C276" s="131"/>
      <c r="D276" s="131"/>
      <c r="E276" s="131"/>
      <c r="F276" s="131"/>
      <c r="G276" s="131"/>
      <c r="H276" s="131"/>
      <c r="I276" s="131"/>
      <c r="J276" s="131"/>
      <c r="K276" s="131"/>
      <c r="L276" s="131"/>
      <c r="M276" s="131"/>
      <c r="N276" s="131"/>
      <c r="O276" s="131"/>
      <c r="P276" s="131"/>
      <c r="Q276" s="131"/>
      <c r="R276" s="131"/>
      <c r="S276" s="131"/>
      <c r="T276" s="131"/>
      <c r="U276" s="131"/>
      <c r="V276" s="131"/>
      <c r="W276" s="131"/>
      <c r="X276" s="131"/>
      <c r="Y276" s="131"/>
      <c r="Z276" s="131"/>
      <c r="AA276" s="131"/>
      <c r="AB276" s="131"/>
      <c r="AC276" s="131"/>
      <c r="AD276" s="131"/>
      <c r="AE276" s="131"/>
      <c r="AF276" s="131"/>
      <c r="AG276" s="131"/>
      <c r="AH276" s="131"/>
      <c r="AI276" s="131"/>
      <c r="AJ276" s="131"/>
      <c r="AK276" s="131"/>
      <c r="AL276" s="131"/>
      <c r="AM276" s="131"/>
      <c r="AN276" s="131"/>
      <c r="AO276" s="131"/>
      <c r="AP276" s="131"/>
      <c r="AQ276" s="131"/>
      <c r="AR276" s="131"/>
      <c r="AS276" s="131"/>
      <c r="AT276" s="131"/>
      <c r="AU276" s="131"/>
      <c r="AV276" s="131"/>
      <c r="AW276" s="131"/>
      <c r="AX276" s="131"/>
      <c r="AY276" s="131"/>
      <c r="AZ276" s="131"/>
      <c r="BA276" s="131"/>
      <c r="BB276" s="131"/>
      <c r="BC276" s="131"/>
      <c r="BD276" s="131"/>
      <c r="BE276" s="131"/>
      <c r="BF276" s="131"/>
      <c r="BG276" s="131"/>
      <c r="BH276" s="131"/>
      <c r="BI276" s="131"/>
      <c r="BJ276" s="131"/>
      <c r="BK276" s="131"/>
      <c r="BL276" s="131"/>
      <c r="BM276" s="131"/>
      <c r="BN276" s="131"/>
      <c r="BO276" s="131"/>
      <c r="BP276" s="131"/>
      <c r="BQ276" s="131"/>
      <c r="BR276" s="131"/>
      <c r="BS276" s="131"/>
      <c r="BT276" s="131"/>
      <c r="BU276" s="131"/>
      <c r="BV276" s="131"/>
      <c r="BW276" s="131"/>
      <c r="BX276" s="131"/>
      <c r="BY276" s="131"/>
      <c r="BZ276" s="131"/>
      <c r="CA276" s="131"/>
      <c r="CB276" s="131"/>
      <c r="CC276" s="131"/>
      <c r="CD276" s="131"/>
      <c r="CE276" s="131"/>
      <c r="CF276" s="131"/>
      <c r="CG276" s="131"/>
      <c r="CH276" s="131"/>
      <c r="CI276" s="131"/>
      <c r="CJ276" s="131"/>
      <c r="CK276" s="131"/>
      <c r="CL276" s="131"/>
      <c r="CM276" s="131"/>
      <c r="CN276" s="131"/>
      <c r="CO276" s="131"/>
      <c r="CP276" s="131"/>
    </row>
    <row r="277" spans="1:94" x14ac:dyDescent="0.25">
      <c r="A277" s="131"/>
      <c r="B277" s="131"/>
      <c r="C277" s="131"/>
      <c r="D277" s="131"/>
      <c r="E277" s="131"/>
      <c r="F277" s="131"/>
      <c r="G277" s="131"/>
      <c r="H277" s="131"/>
      <c r="I277" s="131"/>
      <c r="J277" s="131"/>
      <c r="K277" s="131"/>
      <c r="L277" s="131"/>
      <c r="M277" s="131"/>
      <c r="N277" s="131"/>
      <c r="O277" s="131"/>
      <c r="P277" s="131"/>
      <c r="Q277" s="131"/>
      <c r="R277" s="131"/>
      <c r="S277" s="131"/>
      <c r="T277" s="131"/>
      <c r="U277" s="131"/>
      <c r="V277" s="131"/>
      <c r="W277" s="131"/>
      <c r="X277" s="131"/>
      <c r="Y277" s="131"/>
      <c r="Z277" s="131"/>
      <c r="AA277" s="131"/>
      <c r="AB277" s="131"/>
      <c r="AC277" s="131"/>
      <c r="AD277" s="131"/>
      <c r="AE277" s="131"/>
      <c r="AF277" s="131"/>
      <c r="AG277" s="131"/>
      <c r="AH277" s="131"/>
      <c r="AI277" s="131"/>
      <c r="AJ277" s="131"/>
      <c r="AK277" s="131"/>
      <c r="AL277" s="131"/>
      <c r="AM277" s="131"/>
      <c r="AN277" s="131"/>
      <c r="AO277" s="131"/>
      <c r="AP277" s="131"/>
      <c r="AQ277" s="131"/>
      <c r="AR277" s="131"/>
      <c r="AS277" s="131"/>
      <c r="AT277" s="131"/>
      <c r="AU277" s="131"/>
      <c r="AV277" s="131"/>
      <c r="AW277" s="131"/>
      <c r="AX277" s="131"/>
      <c r="AY277" s="131"/>
      <c r="AZ277" s="131"/>
      <c r="BA277" s="131"/>
      <c r="BB277" s="131"/>
      <c r="BC277" s="131"/>
      <c r="BD277" s="131"/>
      <c r="BE277" s="131"/>
      <c r="BF277" s="131"/>
      <c r="BG277" s="131"/>
      <c r="BH277" s="131"/>
      <c r="BI277" s="131"/>
      <c r="BJ277" s="131"/>
      <c r="BK277" s="131"/>
      <c r="BL277" s="131"/>
      <c r="BM277" s="131"/>
      <c r="BN277" s="131"/>
      <c r="BO277" s="131"/>
      <c r="BP277" s="131"/>
      <c r="BQ277" s="131"/>
      <c r="BR277" s="131"/>
      <c r="BS277" s="131"/>
      <c r="BT277" s="131"/>
      <c r="BU277" s="131"/>
      <c r="BV277" s="131"/>
      <c r="BW277" s="131"/>
      <c r="BX277" s="131"/>
      <c r="BY277" s="131"/>
      <c r="BZ277" s="131"/>
      <c r="CA277" s="131"/>
      <c r="CB277" s="131"/>
      <c r="CC277" s="131"/>
      <c r="CD277" s="131"/>
      <c r="CE277" s="131"/>
      <c r="CF277" s="131"/>
      <c r="CG277" s="131"/>
      <c r="CH277" s="131"/>
      <c r="CI277" s="131"/>
      <c r="CJ277" s="131"/>
      <c r="CK277" s="131"/>
      <c r="CL277" s="131"/>
      <c r="CM277" s="131"/>
      <c r="CN277" s="131"/>
      <c r="CO277" s="131"/>
      <c r="CP277" s="131"/>
    </row>
    <row r="278" spans="1:94" x14ac:dyDescent="0.25">
      <c r="A278" s="131"/>
      <c r="B278" s="131"/>
      <c r="C278" s="131"/>
      <c r="D278" s="131"/>
      <c r="E278" s="131"/>
      <c r="F278" s="131"/>
      <c r="G278" s="131"/>
      <c r="H278" s="131"/>
      <c r="I278" s="131"/>
      <c r="J278" s="131"/>
      <c r="K278" s="131"/>
      <c r="L278" s="131"/>
      <c r="M278" s="131"/>
      <c r="N278" s="131"/>
      <c r="O278" s="131"/>
      <c r="P278" s="131"/>
      <c r="Q278" s="131"/>
      <c r="R278" s="131"/>
      <c r="S278" s="131"/>
      <c r="T278" s="131"/>
      <c r="U278" s="131"/>
      <c r="V278" s="131"/>
      <c r="W278" s="131"/>
      <c r="X278" s="131"/>
      <c r="Y278" s="131"/>
      <c r="Z278" s="131"/>
      <c r="AA278" s="131"/>
      <c r="AB278" s="131"/>
      <c r="AC278" s="131"/>
      <c r="AD278" s="131"/>
      <c r="AE278" s="131"/>
      <c r="AF278" s="131"/>
      <c r="AG278" s="131"/>
      <c r="AH278" s="131"/>
      <c r="AI278" s="131"/>
      <c r="AJ278" s="131"/>
      <c r="AK278" s="131"/>
      <c r="AL278" s="131"/>
      <c r="AM278" s="131"/>
      <c r="AN278" s="131"/>
      <c r="AO278" s="131"/>
      <c r="AP278" s="131"/>
      <c r="AQ278" s="131"/>
      <c r="AR278" s="131"/>
      <c r="AS278" s="131"/>
      <c r="AT278" s="131"/>
      <c r="AU278" s="131"/>
      <c r="AV278" s="131"/>
      <c r="AW278" s="131"/>
      <c r="AX278" s="131"/>
      <c r="AY278" s="131"/>
      <c r="AZ278" s="131"/>
      <c r="BA278" s="131"/>
      <c r="BB278" s="131"/>
      <c r="BC278" s="131"/>
      <c r="BD278" s="131"/>
      <c r="BE278" s="131"/>
      <c r="BF278" s="131"/>
      <c r="BG278" s="131"/>
      <c r="BH278" s="131"/>
      <c r="BI278" s="131"/>
      <c r="BJ278" s="131"/>
      <c r="BK278" s="131"/>
      <c r="BL278" s="131"/>
      <c r="BM278" s="131"/>
      <c r="BN278" s="131"/>
      <c r="BO278" s="131"/>
      <c r="BP278" s="131"/>
      <c r="BQ278" s="131"/>
      <c r="BR278" s="131"/>
      <c r="BS278" s="131"/>
      <c r="BT278" s="131"/>
      <c r="BU278" s="131"/>
      <c r="BV278" s="131"/>
      <c r="BW278" s="131"/>
      <c r="BX278" s="131"/>
      <c r="BY278" s="131"/>
      <c r="BZ278" s="131"/>
      <c r="CA278" s="131"/>
      <c r="CB278" s="131"/>
      <c r="CC278" s="131"/>
      <c r="CD278" s="131"/>
      <c r="CE278" s="131"/>
      <c r="CF278" s="131"/>
      <c r="CG278" s="131"/>
      <c r="CH278" s="131"/>
      <c r="CI278" s="131"/>
      <c r="CJ278" s="131"/>
      <c r="CK278" s="131"/>
      <c r="CL278" s="131"/>
      <c r="CM278" s="131"/>
      <c r="CN278" s="131"/>
      <c r="CO278" s="131"/>
      <c r="CP278" s="131"/>
    </row>
    <row r="279" spans="1:94" x14ac:dyDescent="0.25">
      <c r="A279" s="131"/>
      <c r="B279" s="131"/>
      <c r="C279" s="131"/>
      <c r="D279" s="131"/>
      <c r="E279" s="131"/>
      <c r="F279" s="131"/>
      <c r="G279" s="131"/>
      <c r="H279" s="131"/>
      <c r="I279" s="131"/>
      <c r="J279" s="131"/>
      <c r="K279" s="131"/>
      <c r="L279" s="131"/>
      <c r="M279" s="131"/>
      <c r="N279" s="131"/>
      <c r="O279" s="131"/>
      <c r="P279" s="131"/>
      <c r="Q279" s="131"/>
      <c r="R279" s="131"/>
      <c r="S279" s="131"/>
      <c r="T279" s="131"/>
      <c r="U279" s="131"/>
      <c r="V279" s="131"/>
      <c r="W279" s="131"/>
      <c r="X279" s="131"/>
      <c r="Y279" s="131"/>
      <c r="Z279" s="131"/>
      <c r="AA279" s="131"/>
      <c r="AB279" s="131"/>
      <c r="AC279" s="131"/>
      <c r="AD279" s="131"/>
      <c r="AE279" s="131"/>
      <c r="AF279" s="131"/>
      <c r="AG279" s="131"/>
      <c r="AH279" s="131"/>
      <c r="AI279" s="131"/>
      <c r="AJ279" s="131"/>
      <c r="AK279" s="131"/>
      <c r="AL279" s="131"/>
      <c r="AM279" s="131"/>
      <c r="AN279" s="131"/>
      <c r="AO279" s="131"/>
      <c r="AP279" s="131"/>
      <c r="AQ279" s="131"/>
      <c r="AR279" s="131"/>
      <c r="AS279" s="131"/>
      <c r="AT279" s="131"/>
      <c r="AU279" s="131"/>
      <c r="AV279" s="131"/>
      <c r="AW279" s="131"/>
      <c r="AX279" s="131"/>
      <c r="AY279" s="131"/>
      <c r="AZ279" s="131"/>
      <c r="BA279" s="131"/>
      <c r="BB279" s="131"/>
      <c r="BC279" s="131"/>
      <c r="BD279" s="131"/>
      <c r="BE279" s="131"/>
      <c r="BF279" s="131"/>
      <c r="BG279" s="131"/>
      <c r="BH279" s="131"/>
      <c r="BI279" s="131"/>
      <c r="BJ279" s="131"/>
      <c r="BK279" s="131"/>
      <c r="BL279" s="131"/>
      <c r="BM279" s="131"/>
      <c r="BN279" s="131"/>
      <c r="BO279" s="131"/>
      <c r="BP279" s="131"/>
      <c r="BQ279" s="131"/>
      <c r="BR279" s="131"/>
      <c r="BS279" s="131"/>
      <c r="BT279" s="131"/>
      <c r="BU279" s="131"/>
      <c r="BV279" s="131"/>
      <c r="BW279" s="131"/>
      <c r="BX279" s="131"/>
      <c r="BY279" s="131"/>
      <c r="BZ279" s="131"/>
      <c r="CA279" s="131"/>
      <c r="CB279" s="131"/>
      <c r="CC279" s="131"/>
      <c r="CD279" s="131"/>
      <c r="CE279" s="131"/>
      <c r="CF279" s="131"/>
      <c r="CG279" s="131"/>
      <c r="CH279" s="131"/>
      <c r="CI279" s="131"/>
      <c r="CJ279" s="131"/>
      <c r="CK279" s="131"/>
      <c r="CL279" s="131"/>
      <c r="CM279" s="131"/>
      <c r="CN279" s="131"/>
      <c r="CO279" s="131"/>
      <c r="CP279" s="131"/>
    </row>
    <row r="280" spans="1:94" x14ac:dyDescent="0.25">
      <c r="A280" s="131"/>
      <c r="B280" s="131"/>
      <c r="C280" s="131"/>
      <c r="D280" s="131"/>
      <c r="E280" s="131"/>
      <c r="F280" s="131"/>
      <c r="G280" s="131"/>
      <c r="H280" s="131"/>
      <c r="I280" s="131"/>
      <c r="J280" s="131"/>
      <c r="K280" s="131"/>
      <c r="L280" s="131"/>
      <c r="M280" s="131"/>
      <c r="N280" s="131"/>
      <c r="O280" s="131"/>
      <c r="P280" s="131"/>
      <c r="Q280" s="131"/>
      <c r="R280" s="131"/>
      <c r="S280" s="131"/>
      <c r="T280" s="131"/>
      <c r="U280" s="131"/>
      <c r="V280" s="131"/>
      <c r="W280" s="131"/>
      <c r="X280" s="131"/>
      <c r="Y280" s="131"/>
      <c r="Z280" s="131"/>
      <c r="AA280" s="131"/>
      <c r="AB280" s="131"/>
      <c r="AC280" s="131"/>
      <c r="AD280" s="131"/>
      <c r="AE280" s="131"/>
      <c r="AF280" s="131"/>
      <c r="AG280" s="131"/>
      <c r="AH280" s="131"/>
      <c r="AI280" s="131"/>
      <c r="AJ280" s="131"/>
      <c r="AK280" s="131"/>
      <c r="AL280" s="131"/>
      <c r="AM280" s="131"/>
      <c r="AN280" s="131"/>
      <c r="AO280" s="131"/>
      <c r="AP280" s="131"/>
      <c r="AQ280" s="131"/>
      <c r="AR280" s="131"/>
      <c r="AS280" s="131"/>
      <c r="AT280" s="131"/>
      <c r="AU280" s="131"/>
      <c r="AV280" s="131"/>
      <c r="AW280" s="131"/>
      <c r="AX280" s="131"/>
      <c r="AY280" s="131"/>
      <c r="AZ280" s="131"/>
      <c r="BA280" s="131"/>
      <c r="BB280" s="131"/>
      <c r="BC280" s="131"/>
      <c r="BD280" s="131"/>
      <c r="BE280" s="131"/>
      <c r="BF280" s="131"/>
      <c r="BG280" s="131"/>
      <c r="BH280" s="131"/>
      <c r="BI280" s="131"/>
      <c r="BJ280" s="131"/>
      <c r="BK280" s="131"/>
      <c r="BL280" s="131"/>
      <c r="BM280" s="131"/>
      <c r="BN280" s="131"/>
      <c r="BO280" s="131"/>
      <c r="BP280" s="131"/>
      <c r="BQ280" s="131"/>
      <c r="BR280" s="131"/>
      <c r="BS280" s="131"/>
      <c r="BT280" s="131"/>
      <c r="BU280" s="131"/>
      <c r="BV280" s="131"/>
      <c r="BW280" s="131"/>
      <c r="BX280" s="131"/>
      <c r="BY280" s="131"/>
      <c r="BZ280" s="131"/>
      <c r="CA280" s="131"/>
      <c r="CB280" s="131"/>
      <c r="CC280" s="131"/>
      <c r="CD280" s="131"/>
      <c r="CE280" s="131"/>
      <c r="CF280" s="131"/>
      <c r="CG280" s="131"/>
      <c r="CH280" s="131"/>
      <c r="CI280" s="131"/>
      <c r="CJ280" s="131"/>
      <c r="CK280" s="131"/>
      <c r="CL280" s="131"/>
      <c r="CM280" s="131"/>
      <c r="CN280" s="131"/>
      <c r="CO280" s="131"/>
      <c r="CP280" s="131"/>
    </row>
    <row r="281" spans="1:94" x14ac:dyDescent="0.25">
      <c r="A281" s="131"/>
      <c r="B281" s="131"/>
      <c r="C281" s="131"/>
      <c r="D281" s="131"/>
      <c r="E281" s="131"/>
      <c r="F281" s="131"/>
      <c r="G281" s="131"/>
      <c r="H281" s="131"/>
      <c r="I281" s="131"/>
      <c r="J281" s="131"/>
      <c r="K281" s="131"/>
      <c r="L281" s="131"/>
      <c r="M281" s="131"/>
      <c r="N281" s="131"/>
      <c r="O281" s="131"/>
      <c r="P281" s="131"/>
      <c r="Q281" s="131"/>
      <c r="R281" s="131"/>
      <c r="S281" s="131"/>
      <c r="T281" s="131"/>
      <c r="U281" s="131"/>
      <c r="V281" s="131"/>
      <c r="W281" s="131"/>
      <c r="X281" s="131"/>
      <c r="Y281" s="131"/>
      <c r="Z281" s="131"/>
      <c r="AA281" s="131"/>
      <c r="AB281" s="131"/>
      <c r="AC281" s="131"/>
      <c r="AD281" s="131"/>
      <c r="AE281" s="131"/>
      <c r="AF281" s="131"/>
      <c r="AG281" s="131"/>
      <c r="AH281" s="131"/>
      <c r="AI281" s="131"/>
      <c r="AJ281" s="131"/>
      <c r="AK281" s="131"/>
      <c r="AL281" s="131"/>
      <c r="AM281" s="131"/>
      <c r="AN281" s="131"/>
      <c r="AO281" s="131"/>
      <c r="AP281" s="131"/>
      <c r="AQ281" s="131"/>
      <c r="AR281" s="131"/>
      <c r="AS281" s="131"/>
      <c r="AT281" s="131"/>
      <c r="AU281" s="131"/>
      <c r="AV281" s="131"/>
      <c r="AW281" s="131"/>
      <c r="AX281" s="131"/>
      <c r="AY281" s="131"/>
      <c r="AZ281" s="131"/>
      <c r="BA281" s="131"/>
      <c r="BB281" s="131"/>
      <c r="BC281" s="131"/>
      <c r="BD281" s="131"/>
      <c r="BE281" s="131"/>
      <c r="BF281" s="131"/>
      <c r="BG281" s="131"/>
      <c r="BH281" s="131"/>
      <c r="BI281" s="131"/>
      <c r="BJ281" s="131"/>
      <c r="BK281" s="131"/>
      <c r="BL281" s="131"/>
      <c r="BM281" s="131"/>
      <c r="BN281" s="131"/>
      <c r="BO281" s="131"/>
      <c r="BP281" s="131"/>
      <c r="BQ281" s="131"/>
      <c r="BR281" s="131"/>
      <c r="BS281" s="131"/>
      <c r="BT281" s="131"/>
      <c r="BU281" s="131"/>
      <c r="BV281" s="131"/>
      <c r="BW281" s="131"/>
      <c r="BX281" s="131"/>
      <c r="BY281" s="131"/>
      <c r="BZ281" s="131"/>
      <c r="CA281" s="131"/>
      <c r="CB281" s="131"/>
      <c r="CC281" s="131"/>
      <c r="CD281" s="131"/>
      <c r="CE281" s="131"/>
      <c r="CF281" s="131"/>
      <c r="CG281" s="131"/>
      <c r="CH281" s="131"/>
      <c r="CI281" s="131"/>
      <c r="CJ281" s="131"/>
      <c r="CK281" s="131"/>
      <c r="CL281" s="131"/>
      <c r="CM281" s="131"/>
      <c r="CN281" s="131"/>
      <c r="CO281" s="131"/>
      <c r="CP281" s="131"/>
    </row>
    <row r="282" spans="1:94" x14ac:dyDescent="0.25">
      <c r="A282" s="131"/>
      <c r="B282" s="131"/>
      <c r="C282" s="131"/>
      <c r="D282" s="131"/>
      <c r="E282" s="131"/>
      <c r="F282" s="131"/>
      <c r="G282" s="131"/>
      <c r="H282" s="131"/>
      <c r="I282" s="131"/>
      <c r="J282" s="131"/>
      <c r="K282" s="131"/>
      <c r="L282" s="131"/>
      <c r="M282" s="131"/>
      <c r="N282" s="131"/>
      <c r="O282" s="131"/>
      <c r="P282" s="131"/>
      <c r="Q282" s="131"/>
      <c r="R282" s="131"/>
      <c r="S282" s="131"/>
      <c r="T282" s="131"/>
      <c r="U282" s="131"/>
      <c r="V282" s="131"/>
      <c r="W282" s="131"/>
      <c r="X282" s="131"/>
      <c r="Y282" s="131"/>
      <c r="Z282" s="131"/>
      <c r="AA282" s="131"/>
      <c r="AB282" s="131"/>
      <c r="AC282" s="131"/>
      <c r="AD282" s="131"/>
      <c r="AE282" s="131"/>
      <c r="AF282" s="131"/>
      <c r="AG282" s="131"/>
      <c r="AH282" s="131"/>
      <c r="AI282" s="131"/>
      <c r="AJ282" s="131"/>
      <c r="AK282" s="131"/>
      <c r="AL282" s="131"/>
      <c r="AM282" s="131"/>
      <c r="AN282" s="131"/>
      <c r="AO282" s="131"/>
      <c r="AP282" s="131"/>
      <c r="AQ282" s="131"/>
      <c r="AR282" s="131"/>
      <c r="AS282" s="131"/>
      <c r="AT282" s="131"/>
      <c r="AU282" s="131"/>
      <c r="AV282" s="131"/>
      <c r="AW282" s="131"/>
      <c r="AX282" s="131"/>
      <c r="AY282" s="131"/>
      <c r="AZ282" s="131"/>
      <c r="BA282" s="131"/>
      <c r="BB282" s="131"/>
      <c r="BC282" s="131"/>
      <c r="BD282" s="131"/>
      <c r="BE282" s="131"/>
      <c r="BF282" s="131"/>
      <c r="BG282" s="131"/>
      <c r="BH282" s="131"/>
      <c r="BI282" s="131"/>
      <c r="BJ282" s="131"/>
      <c r="BK282" s="131"/>
      <c r="BL282" s="131"/>
      <c r="BM282" s="131"/>
      <c r="BN282" s="131"/>
      <c r="BO282" s="131"/>
      <c r="BP282" s="131"/>
      <c r="BQ282" s="131"/>
      <c r="BR282" s="131"/>
      <c r="BS282" s="131"/>
      <c r="BT282" s="131"/>
      <c r="BU282" s="131"/>
      <c r="BV282" s="131"/>
      <c r="BW282" s="131"/>
      <c r="BX282" s="131"/>
      <c r="BY282" s="131"/>
      <c r="BZ282" s="131"/>
      <c r="CA282" s="131"/>
      <c r="CB282" s="131"/>
      <c r="CC282" s="131"/>
      <c r="CD282" s="131"/>
      <c r="CE282" s="131"/>
      <c r="CF282" s="131"/>
      <c r="CG282" s="131"/>
      <c r="CH282" s="131"/>
      <c r="CI282" s="131"/>
      <c r="CJ282" s="131"/>
      <c r="CK282" s="131"/>
      <c r="CL282" s="131"/>
      <c r="CM282" s="131"/>
      <c r="CN282" s="131"/>
      <c r="CO282" s="131"/>
      <c r="CP282" s="131"/>
    </row>
    <row r="283" spans="1:94" x14ac:dyDescent="0.25">
      <c r="A283" s="131"/>
      <c r="B283" s="131"/>
      <c r="C283" s="131"/>
      <c r="D283" s="131"/>
      <c r="E283" s="131"/>
      <c r="F283" s="131"/>
      <c r="G283" s="131"/>
      <c r="H283" s="131"/>
      <c r="I283" s="131"/>
      <c r="J283" s="131"/>
      <c r="K283" s="131"/>
      <c r="L283" s="131"/>
      <c r="M283" s="131"/>
      <c r="N283" s="131"/>
      <c r="O283" s="131"/>
      <c r="P283" s="131"/>
      <c r="Q283" s="131"/>
      <c r="R283" s="131"/>
      <c r="S283" s="131"/>
      <c r="T283" s="131"/>
      <c r="U283" s="131"/>
      <c r="V283" s="131"/>
      <c r="W283" s="131"/>
      <c r="X283" s="131"/>
      <c r="Y283" s="131"/>
      <c r="Z283" s="131"/>
      <c r="AA283" s="131"/>
      <c r="AB283" s="131"/>
      <c r="AC283" s="131"/>
      <c r="AD283" s="131"/>
      <c r="AE283" s="131"/>
      <c r="AF283" s="131"/>
      <c r="AG283" s="131"/>
      <c r="AH283" s="131"/>
      <c r="AI283" s="131"/>
      <c r="AJ283" s="131"/>
      <c r="AK283" s="131"/>
      <c r="AL283" s="131"/>
      <c r="AM283" s="131"/>
      <c r="AN283" s="131"/>
      <c r="AO283" s="131"/>
      <c r="AP283" s="131"/>
      <c r="AQ283" s="131"/>
      <c r="AR283" s="131"/>
      <c r="AS283" s="131"/>
      <c r="AT283" s="131"/>
      <c r="AU283" s="131"/>
      <c r="AV283" s="131"/>
      <c r="AW283" s="131"/>
      <c r="AX283" s="131"/>
      <c r="AY283" s="131"/>
      <c r="AZ283" s="131"/>
      <c r="BA283" s="131"/>
      <c r="BB283" s="131"/>
      <c r="BC283" s="131"/>
      <c r="BD283" s="131"/>
      <c r="BE283" s="131"/>
      <c r="BF283" s="131"/>
      <c r="BG283" s="131"/>
      <c r="BH283" s="131"/>
      <c r="BI283" s="131"/>
      <c r="BJ283" s="131"/>
      <c r="BK283" s="131"/>
      <c r="BL283" s="131"/>
      <c r="BM283" s="131"/>
      <c r="BN283" s="131"/>
      <c r="BO283" s="131"/>
      <c r="BP283" s="131"/>
      <c r="BQ283" s="131"/>
      <c r="BR283" s="131"/>
      <c r="BS283" s="131"/>
      <c r="BT283" s="131"/>
      <c r="BU283" s="131"/>
      <c r="BV283" s="131"/>
      <c r="BW283" s="131"/>
      <c r="BX283" s="131"/>
      <c r="BY283" s="131"/>
      <c r="BZ283" s="131"/>
      <c r="CA283" s="131"/>
      <c r="CB283" s="131"/>
      <c r="CC283" s="131"/>
      <c r="CD283" s="131"/>
      <c r="CE283" s="131"/>
      <c r="CF283" s="131"/>
      <c r="CG283" s="131"/>
      <c r="CH283" s="131"/>
      <c r="CI283" s="131"/>
      <c r="CJ283" s="131"/>
      <c r="CK283" s="131"/>
      <c r="CL283" s="131"/>
      <c r="CM283" s="131"/>
      <c r="CN283" s="131"/>
      <c r="CO283" s="131"/>
      <c r="CP283" s="131"/>
    </row>
    <row r="284" spans="1:94" x14ac:dyDescent="0.25">
      <c r="A284" s="131"/>
      <c r="B284" s="131"/>
      <c r="C284" s="131"/>
      <c r="D284" s="131"/>
      <c r="E284" s="131"/>
      <c r="F284" s="131"/>
      <c r="G284" s="131"/>
      <c r="H284" s="131"/>
      <c r="I284" s="131"/>
      <c r="J284" s="131"/>
      <c r="K284" s="131"/>
      <c r="L284" s="131"/>
      <c r="M284" s="131"/>
      <c r="N284" s="131"/>
      <c r="O284" s="131"/>
      <c r="P284" s="131"/>
      <c r="Q284" s="131"/>
      <c r="R284" s="131"/>
      <c r="S284" s="131"/>
      <c r="T284" s="131"/>
      <c r="U284" s="131"/>
      <c r="V284" s="131"/>
      <c r="W284" s="131"/>
      <c r="X284" s="131"/>
      <c r="Y284" s="131"/>
      <c r="Z284" s="131"/>
      <c r="AA284" s="131"/>
      <c r="AB284" s="131"/>
      <c r="AC284" s="131"/>
      <c r="AD284" s="131"/>
      <c r="AE284" s="131"/>
      <c r="AF284" s="131"/>
      <c r="AG284" s="131"/>
      <c r="AH284" s="131"/>
      <c r="AI284" s="131"/>
      <c r="AJ284" s="131"/>
      <c r="AK284" s="131"/>
      <c r="AL284" s="131"/>
      <c r="AM284" s="131"/>
      <c r="AN284" s="131"/>
      <c r="AO284" s="131"/>
      <c r="AP284" s="131"/>
      <c r="AQ284" s="131"/>
      <c r="AR284" s="131"/>
      <c r="AS284" s="131"/>
      <c r="AT284" s="131"/>
      <c r="AU284" s="131"/>
      <c r="AV284" s="131"/>
      <c r="AW284" s="131"/>
      <c r="AX284" s="131"/>
      <c r="AY284" s="131"/>
      <c r="AZ284" s="131"/>
      <c r="BA284" s="131"/>
      <c r="BB284" s="131"/>
      <c r="BC284" s="131"/>
      <c r="BD284" s="131"/>
      <c r="BE284" s="131"/>
      <c r="BF284" s="131"/>
      <c r="BG284" s="131"/>
      <c r="BH284" s="131"/>
      <c r="BI284" s="131"/>
      <c r="BJ284" s="131"/>
      <c r="BK284" s="131"/>
      <c r="BL284" s="131"/>
      <c r="BM284" s="131"/>
      <c r="BN284" s="131"/>
      <c r="BO284" s="131"/>
      <c r="BP284" s="131"/>
      <c r="BQ284" s="131"/>
      <c r="BR284" s="131"/>
      <c r="BS284" s="131"/>
      <c r="BT284" s="131"/>
      <c r="BU284" s="131"/>
      <c r="BV284" s="131"/>
      <c r="BW284" s="131"/>
      <c r="BX284" s="131"/>
      <c r="BY284" s="131"/>
      <c r="BZ284" s="131"/>
      <c r="CA284" s="131"/>
      <c r="CB284" s="131"/>
      <c r="CC284" s="131"/>
      <c r="CD284" s="131"/>
      <c r="CE284" s="131"/>
      <c r="CF284" s="131"/>
      <c r="CG284" s="131"/>
      <c r="CH284" s="131"/>
      <c r="CI284" s="131"/>
      <c r="CJ284" s="131"/>
      <c r="CK284" s="131"/>
      <c r="CL284" s="131"/>
      <c r="CM284" s="131"/>
      <c r="CN284" s="131"/>
      <c r="CO284" s="131"/>
      <c r="CP284" s="131"/>
    </row>
    <row r="285" spans="1:94" x14ac:dyDescent="0.25">
      <c r="A285" s="131"/>
      <c r="B285" s="131"/>
      <c r="C285" s="131"/>
      <c r="D285" s="131"/>
      <c r="E285" s="131"/>
      <c r="F285" s="131"/>
      <c r="G285" s="131"/>
      <c r="H285" s="131"/>
      <c r="I285" s="131"/>
      <c r="J285" s="131"/>
      <c r="K285" s="131"/>
      <c r="L285" s="131"/>
      <c r="M285" s="131"/>
      <c r="N285" s="131"/>
      <c r="O285" s="131"/>
      <c r="P285" s="131"/>
      <c r="Q285" s="131"/>
      <c r="R285" s="131"/>
      <c r="S285" s="131"/>
      <c r="T285" s="131"/>
      <c r="U285" s="131"/>
      <c r="V285" s="131"/>
      <c r="W285" s="131"/>
      <c r="X285" s="131"/>
      <c r="Y285" s="131"/>
      <c r="Z285" s="131"/>
      <c r="AA285" s="131"/>
      <c r="AB285" s="131"/>
      <c r="AC285" s="131"/>
      <c r="AD285" s="131"/>
      <c r="AE285" s="131"/>
      <c r="AF285" s="131"/>
      <c r="AG285" s="131"/>
      <c r="AH285" s="131"/>
      <c r="AI285" s="131"/>
      <c r="AJ285" s="131"/>
      <c r="AK285" s="131"/>
      <c r="AL285" s="131"/>
      <c r="AM285" s="131"/>
      <c r="AN285" s="131"/>
      <c r="AO285" s="131"/>
      <c r="AP285" s="131"/>
      <c r="AQ285" s="131"/>
      <c r="AR285" s="131"/>
      <c r="AS285" s="131"/>
      <c r="AT285" s="131"/>
      <c r="AU285" s="131"/>
      <c r="AV285" s="131"/>
      <c r="AW285" s="131"/>
      <c r="AX285" s="131"/>
      <c r="AY285" s="131"/>
      <c r="AZ285" s="131"/>
      <c r="BA285" s="131"/>
      <c r="BB285" s="131"/>
      <c r="BC285" s="131"/>
      <c r="BD285" s="131"/>
      <c r="BE285" s="131"/>
      <c r="BF285" s="131"/>
      <c r="BG285" s="131"/>
      <c r="BH285" s="131"/>
      <c r="BI285" s="131"/>
      <c r="BJ285" s="131"/>
      <c r="BK285" s="131"/>
      <c r="BL285" s="131"/>
      <c r="BM285" s="131"/>
      <c r="BN285" s="131"/>
      <c r="BO285" s="131"/>
      <c r="BP285" s="131"/>
      <c r="BQ285" s="131"/>
      <c r="BR285" s="131"/>
      <c r="BS285" s="131"/>
      <c r="BT285" s="131"/>
      <c r="BU285" s="131"/>
      <c r="BV285" s="131"/>
      <c r="BW285" s="131"/>
      <c r="BX285" s="131"/>
      <c r="BY285" s="131"/>
      <c r="BZ285" s="131"/>
      <c r="CA285" s="131"/>
      <c r="CB285" s="131"/>
      <c r="CC285" s="131"/>
      <c r="CD285" s="131"/>
      <c r="CE285" s="131"/>
      <c r="CF285" s="131"/>
      <c r="CG285" s="131"/>
      <c r="CH285" s="131"/>
      <c r="CI285" s="131"/>
      <c r="CJ285" s="131"/>
      <c r="CK285" s="131"/>
      <c r="CL285" s="131"/>
      <c r="CM285" s="131"/>
      <c r="CN285" s="131"/>
      <c r="CO285" s="131"/>
      <c r="CP285" s="131"/>
    </row>
    <row r="286" spans="1:94" x14ac:dyDescent="0.25">
      <c r="A286" s="131"/>
      <c r="B286" s="131"/>
      <c r="C286" s="131"/>
      <c r="D286" s="131"/>
      <c r="E286" s="131"/>
      <c r="F286" s="131"/>
      <c r="G286" s="131"/>
      <c r="H286" s="131"/>
      <c r="I286" s="131"/>
      <c r="J286" s="131"/>
      <c r="K286" s="131"/>
      <c r="L286" s="131"/>
      <c r="M286" s="131"/>
      <c r="N286" s="131"/>
      <c r="O286" s="131"/>
      <c r="P286" s="131"/>
      <c r="Q286" s="131"/>
      <c r="R286" s="131"/>
      <c r="S286" s="131"/>
      <c r="T286" s="131"/>
      <c r="U286" s="131"/>
      <c r="V286" s="131"/>
      <c r="W286" s="131"/>
      <c r="X286" s="131"/>
      <c r="Y286" s="131"/>
      <c r="Z286" s="131"/>
      <c r="AA286" s="131"/>
      <c r="AB286" s="131"/>
      <c r="AC286" s="131"/>
      <c r="AD286" s="131"/>
      <c r="AE286" s="131"/>
      <c r="AF286" s="131"/>
      <c r="AG286" s="131"/>
      <c r="AH286" s="131"/>
      <c r="AI286" s="131"/>
      <c r="AJ286" s="131"/>
      <c r="AK286" s="131"/>
      <c r="AL286" s="131"/>
      <c r="AM286" s="131"/>
      <c r="AN286" s="131"/>
      <c r="AO286" s="131"/>
      <c r="AP286" s="131"/>
      <c r="AQ286" s="131"/>
      <c r="AR286" s="131"/>
      <c r="AS286" s="131"/>
      <c r="AT286" s="131"/>
      <c r="AU286" s="131"/>
      <c r="AV286" s="131"/>
      <c r="AW286" s="131"/>
      <c r="AX286" s="131"/>
      <c r="AY286" s="131"/>
      <c r="AZ286" s="131"/>
      <c r="BA286" s="131"/>
      <c r="BB286" s="131"/>
      <c r="BC286" s="131"/>
      <c r="BD286" s="131"/>
      <c r="BE286" s="131"/>
      <c r="BF286" s="131"/>
      <c r="BG286" s="131"/>
      <c r="BH286" s="131"/>
      <c r="BI286" s="131"/>
      <c r="BJ286" s="131"/>
      <c r="BK286" s="131"/>
      <c r="BL286" s="131"/>
      <c r="BM286" s="131"/>
      <c r="BN286" s="131"/>
      <c r="BO286" s="131"/>
      <c r="BP286" s="131"/>
      <c r="BQ286" s="131"/>
      <c r="BR286" s="131"/>
      <c r="BS286" s="131"/>
      <c r="BT286" s="131"/>
      <c r="BU286" s="131"/>
      <c r="BV286" s="131"/>
      <c r="BW286" s="131"/>
      <c r="BX286" s="131"/>
      <c r="BY286" s="131"/>
      <c r="BZ286" s="131"/>
      <c r="CA286" s="131"/>
      <c r="CB286" s="131"/>
      <c r="CC286" s="131"/>
      <c r="CD286" s="131"/>
      <c r="CE286" s="131"/>
      <c r="CF286" s="131"/>
      <c r="CG286" s="131"/>
      <c r="CH286" s="131"/>
      <c r="CI286" s="131"/>
      <c r="CJ286" s="131"/>
      <c r="CK286" s="131"/>
      <c r="CL286" s="131"/>
      <c r="CM286" s="131"/>
      <c r="CN286" s="131"/>
      <c r="CO286" s="131"/>
      <c r="CP286" s="131"/>
    </row>
    <row r="287" spans="1:94" x14ac:dyDescent="0.25">
      <c r="A287" s="131"/>
      <c r="B287" s="131"/>
      <c r="C287" s="131"/>
      <c r="D287" s="131"/>
      <c r="E287" s="131"/>
      <c r="F287" s="131"/>
      <c r="G287" s="131"/>
      <c r="H287" s="131"/>
      <c r="I287" s="131"/>
      <c r="J287" s="131"/>
      <c r="K287" s="131"/>
      <c r="L287" s="131"/>
      <c r="M287" s="131"/>
      <c r="N287" s="131"/>
      <c r="O287" s="131"/>
      <c r="P287" s="131"/>
      <c r="Q287" s="131"/>
      <c r="R287" s="131"/>
      <c r="S287" s="131"/>
      <c r="T287" s="131"/>
      <c r="U287" s="131"/>
      <c r="V287" s="131"/>
      <c r="W287" s="131"/>
      <c r="X287" s="131"/>
      <c r="Y287" s="131"/>
      <c r="Z287" s="131"/>
      <c r="AA287" s="131"/>
      <c r="AB287" s="131"/>
      <c r="AC287" s="131"/>
      <c r="AD287" s="131"/>
      <c r="AE287" s="131"/>
      <c r="AF287" s="131"/>
      <c r="AG287" s="131"/>
      <c r="AH287" s="131"/>
      <c r="AI287" s="131"/>
      <c r="AJ287" s="131"/>
      <c r="AK287" s="131"/>
      <c r="AL287" s="131"/>
      <c r="AM287" s="131"/>
      <c r="AN287" s="131"/>
      <c r="AO287" s="131"/>
      <c r="AP287" s="131"/>
      <c r="AQ287" s="131"/>
      <c r="AR287" s="131"/>
      <c r="AS287" s="131"/>
      <c r="AT287" s="131"/>
      <c r="AU287" s="131"/>
      <c r="AV287" s="131"/>
      <c r="AW287" s="131"/>
      <c r="AX287" s="131"/>
      <c r="AY287" s="131"/>
      <c r="AZ287" s="131"/>
      <c r="BA287" s="131"/>
      <c r="BB287" s="131"/>
      <c r="BC287" s="131"/>
      <c r="BD287" s="131"/>
      <c r="BE287" s="131"/>
      <c r="BF287" s="131"/>
      <c r="BG287" s="131"/>
      <c r="BH287" s="131"/>
      <c r="BI287" s="131"/>
      <c r="BJ287" s="131"/>
      <c r="BK287" s="131"/>
      <c r="BL287" s="131"/>
      <c r="BM287" s="131"/>
      <c r="BN287" s="131"/>
      <c r="BO287" s="131"/>
      <c r="BP287" s="131"/>
      <c r="BQ287" s="131"/>
      <c r="BR287" s="131"/>
      <c r="BS287" s="131"/>
      <c r="BT287" s="131"/>
      <c r="BU287" s="131"/>
      <c r="BV287" s="131"/>
      <c r="BW287" s="131"/>
      <c r="BX287" s="131"/>
      <c r="BY287" s="131"/>
      <c r="BZ287" s="131"/>
      <c r="CA287" s="131"/>
      <c r="CB287" s="131"/>
      <c r="CC287" s="131"/>
      <c r="CD287" s="131"/>
      <c r="CE287" s="131"/>
      <c r="CF287" s="131"/>
      <c r="CG287" s="131"/>
      <c r="CH287" s="131"/>
      <c r="CI287" s="131"/>
      <c r="CJ287" s="131"/>
      <c r="CK287" s="131"/>
      <c r="CL287" s="131"/>
      <c r="CM287" s="131"/>
      <c r="CN287" s="131"/>
      <c r="CO287" s="131"/>
      <c r="CP287" s="131"/>
    </row>
    <row r="288" spans="1:94" x14ac:dyDescent="0.25">
      <c r="A288" s="131"/>
      <c r="B288" s="131"/>
      <c r="C288" s="131"/>
      <c r="D288" s="131"/>
      <c r="E288" s="131"/>
      <c r="F288" s="131"/>
      <c r="G288" s="131"/>
      <c r="H288" s="131"/>
      <c r="I288" s="131"/>
      <c r="J288" s="131"/>
      <c r="K288" s="131"/>
      <c r="L288" s="131"/>
      <c r="M288" s="131"/>
      <c r="N288" s="131"/>
      <c r="O288" s="131"/>
      <c r="P288" s="131"/>
      <c r="Q288" s="131"/>
      <c r="R288" s="131"/>
      <c r="S288" s="131"/>
      <c r="T288" s="131"/>
      <c r="U288" s="131"/>
      <c r="V288" s="131"/>
      <c r="W288" s="131"/>
      <c r="X288" s="131"/>
      <c r="Y288" s="131"/>
      <c r="Z288" s="131"/>
      <c r="AA288" s="131"/>
      <c r="AB288" s="131"/>
      <c r="AC288" s="131"/>
      <c r="AD288" s="131"/>
      <c r="AE288" s="131"/>
      <c r="AF288" s="131"/>
      <c r="AG288" s="131"/>
      <c r="AH288" s="131"/>
      <c r="AI288" s="131"/>
      <c r="AJ288" s="131"/>
      <c r="AK288" s="131"/>
      <c r="AL288" s="131"/>
      <c r="AM288" s="131"/>
      <c r="AN288" s="131"/>
      <c r="AO288" s="131"/>
      <c r="AP288" s="131"/>
      <c r="AQ288" s="131"/>
      <c r="AR288" s="131"/>
      <c r="AS288" s="131"/>
      <c r="AT288" s="131"/>
      <c r="AU288" s="131"/>
      <c r="AV288" s="131"/>
      <c r="AW288" s="131"/>
      <c r="AX288" s="131"/>
      <c r="AY288" s="131"/>
      <c r="AZ288" s="131"/>
      <c r="BA288" s="131"/>
      <c r="BB288" s="131"/>
      <c r="BC288" s="131"/>
      <c r="BD288" s="131"/>
      <c r="BE288" s="131"/>
      <c r="BF288" s="131"/>
      <c r="BG288" s="131"/>
      <c r="BH288" s="131"/>
      <c r="BI288" s="131"/>
      <c r="BJ288" s="131"/>
      <c r="BK288" s="131"/>
      <c r="BL288" s="131"/>
      <c r="BM288" s="131"/>
      <c r="BN288" s="131"/>
      <c r="BO288" s="131"/>
      <c r="BP288" s="131"/>
      <c r="BQ288" s="131"/>
      <c r="BR288" s="131"/>
      <c r="BS288" s="131"/>
      <c r="BT288" s="131"/>
      <c r="BU288" s="131"/>
      <c r="BV288" s="131"/>
      <c r="BW288" s="131"/>
      <c r="BX288" s="131"/>
      <c r="BY288" s="131"/>
      <c r="BZ288" s="131"/>
      <c r="CA288" s="131"/>
      <c r="CB288" s="131"/>
      <c r="CC288" s="131"/>
      <c r="CD288" s="131"/>
      <c r="CE288" s="131"/>
      <c r="CF288" s="131"/>
      <c r="CG288" s="131"/>
      <c r="CH288" s="131"/>
      <c r="CI288" s="131"/>
      <c r="CJ288" s="131"/>
      <c r="CK288" s="131"/>
      <c r="CL288" s="131"/>
      <c r="CM288" s="131"/>
      <c r="CN288" s="131"/>
      <c r="CO288" s="131"/>
      <c r="CP288" s="131"/>
    </row>
    <row r="289" spans="1:94" x14ac:dyDescent="0.25">
      <c r="A289" s="131"/>
      <c r="B289" s="131"/>
      <c r="C289" s="131"/>
      <c r="D289" s="131"/>
      <c r="E289" s="131"/>
      <c r="F289" s="131"/>
      <c r="G289" s="131"/>
      <c r="H289" s="131"/>
      <c r="I289" s="131"/>
      <c r="J289" s="131"/>
      <c r="K289" s="131"/>
      <c r="L289" s="131"/>
      <c r="M289" s="131"/>
      <c r="N289" s="131"/>
      <c r="O289" s="131"/>
      <c r="P289" s="131"/>
      <c r="Q289" s="131"/>
      <c r="R289" s="131"/>
      <c r="S289" s="131"/>
      <c r="T289" s="131"/>
      <c r="U289" s="131"/>
      <c r="V289" s="131"/>
      <c r="W289" s="131"/>
      <c r="X289" s="131"/>
      <c r="Y289" s="131"/>
      <c r="Z289" s="131"/>
      <c r="AA289" s="131"/>
      <c r="AB289" s="131"/>
      <c r="AC289" s="131"/>
      <c r="AD289" s="131"/>
      <c r="AE289" s="131"/>
      <c r="AF289" s="131"/>
      <c r="AG289" s="131"/>
      <c r="AH289" s="131"/>
      <c r="AI289" s="131"/>
      <c r="AJ289" s="131"/>
      <c r="AK289" s="131"/>
      <c r="AL289" s="131"/>
      <c r="AM289" s="131"/>
      <c r="AN289" s="131"/>
      <c r="AO289" s="131"/>
      <c r="AP289" s="131"/>
      <c r="AQ289" s="131"/>
      <c r="AR289" s="131"/>
      <c r="AS289" s="131"/>
      <c r="AT289" s="131"/>
      <c r="AU289" s="131"/>
      <c r="AV289" s="131"/>
      <c r="AW289" s="131"/>
      <c r="AX289" s="131"/>
      <c r="AY289" s="131"/>
      <c r="AZ289" s="131"/>
      <c r="BA289" s="131"/>
      <c r="BB289" s="131"/>
      <c r="BC289" s="131"/>
      <c r="BD289" s="131"/>
      <c r="BE289" s="131"/>
      <c r="BF289" s="131"/>
      <c r="BG289" s="131"/>
      <c r="BH289" s="131"/>
      <c r="BI289" s="131"/>
      <c r="BJ289" s="131"/>
      <c r="BK289" s="131"/>
      <c r="BL289" s="131"/>
      <c r="BM289" s="131"/>
      <c r="BN289" s="131"/>
      <c r="BO289" s="131"/>
      <c r="BP289" s="131"/>
      <c r="BQ289" s="131"/>
      <c r="BR289" s="131"/>
      <c r="BS289" s="131"/>
      <c r="BT289" s="131"/>
      <c r="BU289" s="131"/>
      <c r="BV289" s="131"/>
      <c r="BW289" s="131"/>
      <c r="BX289" s="131"/>
      <c r="BY289" s="131"/>
      <c r="BZ289" s="131"/>
      <c r="CA289" s="131"/>
      <c r="CB289" s="131"/>
      <c r="CC289" s="131"/>
      <c r="CD289" s="131"/>
      <c r="CE289" s="131"/>
      <c r="CF289" s="131"/>
      <c r="CG289" s="131"/>
      <c r="CH289" s="131"/>
      <c r="CI289" s="131"/>
      <c r="CJ289" s="131"/>
      <c r="CK289" s="131"/>
      <c r="CL289" s="131"/>
      <c r="CM289" s="131"/>
      <c r="CN289" s="131"/>
      <c r="CO289" s="131"/>
      <c r="CP289" s="131"/>
    </row>
    <row r="290" spans="1:94" x14ac:dyDescent="0.25">
      <c r="A290" s="131"/>
      <c r="B290" s="131"/>
      <c r="C290" s="131"/>
      <c r="D290" s="131"/>
      <c r="E290" s="131"/>
      <c r="F290" s="131"/>
      <c r="G290" s="131"/>
      <c r="H290" s="131"/>
      <c r="I290" s="131"/>
      <c r="J290" s="131"/>
      <c r="K290" s="131"/>
      <c r="L290" s="131"/>
      <c r="M290" s="131"/>
      <c r="N290" s="131"/>
      <c r="O290" s="131"/>
      <c r="P290" s="131"/>
      <c r="Q290" s="131"/>
      <c r="R290" s="131"/>
      <c r="S290" s="131"/>
      <c r="T290" s="131"/>
      <c r="U290" s="131"/>
      <c r="V290" s="131"/>
      <c r="W290" s="131"/>
      <c r="X290" s="131"/>
      <c r="Y290" s="131"/>
      <c r="Z290" s="131"/>
      <c r="AA290" s="131"/>
      <c r="AB290" s="131"/>
      <c r="AC290" s="131"/>
      <c r="AD290" s="131"/>
      <c r="AE290" s="131"/>
      <c r="AF290" s="131"/>
      <c r="AG290" s="131"/>
      <c r="AH290" s="131"/>
      <c r="AI290" s="131"/>
      <c r="AJ290" s="131"/>
      <c r="AK290" s="131"/>
      <c r="AL290" s="131"/>
      <c r="AM290" s="131"/>
      <c r="AN290" s="131"/>
      <c r="AO290" s="131"/>
      <c r="AP290" s="131"/>
      <c r="AQ290" s="131"/>
      <c r="AR290" s="131"/>
      <c r="AS290" s="131"/>
      <c r="AT290" s="131"/>
      <c r="AU290" s="131"/>
      <c r="AV290" s="131"/>
      <c r="AW290" s="131"/>
      <c r="AX290" s="131"/>
      <c r="AY290" s="131"/>
      <c r="AZ290" s="131"/>
      <c r="BA290" s="131"/>
      <c r="BB290" s="131"/>
      <c r="BC290" s="131"/>
      <c r="BD290" s="131"/>
      <c r="BE290" s="131"/>
      <c r="BF290" s="131"/>
      <c r="BG290" s="131"/>
      <c r="BH290" s="131"/>
      <c r="BI290" s="131"/>
      <c r="BJ290" s="131"/>
      <c r="BK290" s="131"/>
      <c r="BL290" s="131"/>
      <c r="BM290" s="131"/>
      <c r="BN290" s="131"/>
      <c r="BO290" s="131"/>
      <c r="BP290" s="131"/>
      <c r="BQ290" s="131"/>
      <c r="BR290" s="131"/>
      <c r="BS290" s="131"/>
      <c r="BT290" s="131"/>
      <c r="BU290" s="131"/>
      <c r="BV290" s="131"/>
      <c r="BW290" s="131"/>
      <c r="BX290" s="131"/>
      <c r="BY290" s="131"/>
      <c r="BZ290" s="131"/>
      <c r="CA290" s="131"/>
      <c r="CB290" s="131"/>
      <c r="CC290" s="131"/>
      <c r="CD290" s="131"/>
      <c r="CE290" s="131"/>
      <c r="CF290" s="131"/>
      <c r="CG290" s="131"/>
      <c r="CH290" s="131"/>
      <c r="CI290" s="131"/>
      <c r="CJ290" s="131"/>
      <c r="CK290" s="131"/>
      <c r="CL290" s="131"/>
      <c r="CM290" s="131"/>
      <c r="CN290" s="131"/>
      <c r="CO290" s="131"/>
      <c r="CP290" s="131"/>
    </row>
    <row r="291" spans="1:94" x14ac:dyDescent="0.25">
      <c r="A291" s="131"/>
      <c r="B291" s="131"/>
      <c r="C291" s="131"/>
      <c r="D291" s="131"/>
      <c r="E291" s="131"/>
      <c r="F291" s="131"/>
      <c r="G291" s="131"/>
      <c r="H291" s="131"/>
      <c r="I291" s="131"/>
      <c r="J291" s="131"/>
      <c r="K291" s="131"/>
      <c r="L291" s="131"/>
      <c r="M291" s="131"/>
      <c r="N291" s="131"/>
      <c r="O291" s="131"/>
      <c r="P291" s="131"/>
      <c r="Q291" s="131"/>
      <c r="R291" s="131"/>
      <c r="S291" s="131"/>
      <c r="T291" s="131"/>
      <c r="U291" s="131"/>
      <c r="V291" s="131"/>
      <c r="W291" s="131"/>
      <c r="X291" s="131"/>
      <c r="Y291" s="131"/>
      <c r="Z291" s="131"/>
      <c r="AA291" s="131"/>
      <c r="AB291" s="131"/>
      <c r="AC291" s="131"/>
      <c r="AD291" s="131"/>
      <c r="AE291" s="131"/>
      <c r="AF291" s="131"/>
      <c r="AG291" s="131"/>
      <c r="AH291" s="131"/>
      <c r="AI291" s="131"/>
      <c r="AJ291" s="131"/>
      <c r="AK291" s="131"/>
      <c r="AL291" s="131"/>
      <c r="AM291" s="131"/>
      <c r="AN291" s="131"/>
      <c r="AO291" s="131"/>
      <c r="AP291" s="131"/>
      <c r="AQ291" s="131"/>
      <c r="AR291" s="131"/>
      <c r="AS291" s="131"/>
      <c r="AT291" s="131"/>
      <c r="AU291" s="131"/>
      <c r="AV291" s="131"/>
      <c r="AW291" s="131"/>
      <c r="AX291" s="131"/>
      <c r="AY291" s="131"/>
      <c r="AZ291" s="131"/>
      <c r="BA291" s="131"/>
      <c r="BB291" s="131"/>
      <c r="BC291" s="131"/>
      <c r="BD291" s="131"/>
      <c r="BE291" s="131"/>
      <c r="BF291" s="131"/>
      <c r="BG291" s="131"/>
      <c r="BH291" s="131"/>
      <c r="BI291" s="131"/>
      <c r="BJ291" s="131"/>
      <c r="BK291" s="131"/>
      <c r="BL291" s="131"/>
      <c r="BM291" s="131"/>
      <c r="BN291" s="131"/>
      <c r="BO291" s="131"/>
      <c r="BP291" s="131"/>
      <c r="BQ291" s="131"/>
      <c r="BR291" s="131"/>
      <c r="BS291" s="131"/>
      <c r="BT291" s="131"/>
      <c r="BU291" s="131"/>
      <c r="BV291" s="131"/>
      <c r="BW291" s="131"/>
      <c r="BX291" s="131"/>
      <c r="BY291" s="131"/>
      <c r="BZ291" s="131"/>
      <c r="CA291" s="131"/>
      <c r="CB291" s="131"/>
      <c r="CC291" s="131"/>
      <c r="CD291" s="131"/>
      <c r="CE291" s="131"/>
      <c r="CF291" s="131"/>
      <c r="CG291" s="131"/>
      <c r="CH291" s="131"/>
      <c r="CI291" s="131"/>
      <c r="CJ291" s="131"/>
      <c r="CK291" s="131"/>
      <c r="CL291" s="131"/>
      <c r="CM291" s="131"/>
      <c r="CN291" s="131"/>
      <c r="CO291" s="131"/>
      <c r="CP291" s="131"/>
    </row>
    <row r="292" spans="1:94" x14ac:dyDescent="0.25">
      <c r="A292" s="131"/>
      <c r="B292" s="131"/>
      <c r="C292" s="131"/>
      <c r="D292" s="131"/>
      <c r="E292" s="131"/>
      <c r="F292" s="131"/>
      <c r="G292" s="131"/>
      <c r="H292" s="131"/>
      <c r="I292" s="131"/>
      <c r="J292" s="131"/>
      <c r="K292" s="131"/>
      <c r="L292" s="131"/>
      <c r="M292" s="131"/>
      <c r="N292" s="131"/>
      <c r="O292" s="131"/>
      <c r="P292" s="131"/>
      <c r="Q292" s="131"/>
      <c r="R292" s="131"/>
      <c r="S292" s="131"/>
      <c r="T292" s="131"/>
      <c r="U292" s="131"/>
      <c r="V292" s="131"/>
      <c r="W292" s="131"/>
      <c r="X292" s="131"/>
      <c r="Y292" s="131"/>
      <c r="Z292" s="131"/>
      <c r="AA292" s="131"/>
      <c r="AB292" s="131"/>
      <c r="AC292" s="131"/>
      <c r="AD292" s="131"/>
      <c r="AE292" s="131"/>
      <c r="AF292" s="131"/>
      <c r="AG292" s="131"/>
      <c r="AH292" s="131"/>
      <c r="AI292" s="131"/>
      <c r="AJ292" s="131"/>
      <c r="AK292" s="131"/>
      <c r="AL292" s="131"/>
      <c r="AM292" s="131"/>
      <c r="AN292" s="131"/>
      <c r="AO292" s="131"/>
      <c r="AP292" s="131"/>
      <c r="AQ292" s="131"/>
      <c r="AR292" s="131"/>
      <c r="AS292" s="131"/>
      <c r="AT292" s="131"/>
      <c r="AU292" s="131"/>
      <c r="AV292" s="131"/>
      <c r="AW292" s="131"/>
      <c r="AX292" s="131"/>
      <c r="AY292" s="131"/>
      <c r="AZ292" s="131"/>
      <c r="BA292" s="131"/>
      <c r="BB292" s="131"/>
      <c r="BC292" s="131"/>
      <c r="BD292" s="131"/>
      <c r="BE292" s="131"/>
      <c r="BF292" s="131"/>
      <c r="BG292" s="131"/>
      <c r="BH292" s="131"/>
      <c r="BI292" s="131"/>
      <c r="BJ292" s="131"/>
      <c r="BK292" s="131"/>
      <c r="BL292" s="131"/>
      <c r="BM292" s="131"/>
      <c r="BN292" s="131"/>
      <c r="BO292" s="131"/>
      <c r="BP292" s="131"/>
      <c r="BQ292" s="131"/>
      <c r="BR292" s="131"/>
      <c r="BS292" s="131"/>
      <c r="BT292" s="131"/>
      <c r="BU292" s="131"/>
      <c r="BV292" s="131"/>
      <c r="BW292" s="131"/>
      <c r="BX292" s="131"/>
      <c r="BY292" s="131"/>
      <c r="BZ292" s="131"/>
      <c r="CA292" s="131"/>
      <c r="CB292" s="131"/>
      <c r="CC292" s="131"/>
      <c r="CD292" s="131"/>
      <c r="CE292" s="131"/>
      <c r="CF292" s="131"/>
      <c r="CG292" s="131"/>
      <c r="CH292" s="131"/>
      <c r="CI292" s="131"/>
      <c r="CJ292" s="131"/>
      <c r="CK292" s="131"/>
      <c r="CL292" s="131"/>
      <c r="CM292" s="131"/>
      <c r="CN292" s="131"/>
      <c r="CO292" s="131"/>
      <c r="CP292" s="131"/>
    </row>
    <row r="293" spans="1:94" x14ac:dyDescent="0.25">
      <c r="A293" s="131"/>
      <c r="B293" s="131"/>
      <c r="C293" s="131"/>
      <c r="D293" s="131"/>
      <c r="E293" s="131"/>
      <c r="F293" s="131"/>
      <c r="G293" s="131"/>
      <c r="H293" s="131"/>
      <c r="I293" s="131"/>
      <c r="J293" s="131"/>
      <c r="K293" s="131"/>
      <c r="L293" s="131"/>
      <c r="M293" s="131"/>
      <c r="N293" s="131"/>
      <c r="O293" s="131"/>
      <c r="P293" s="131"/>
      <c r="Q293" s="131"/>
      <c r="R293" s="131"/>
      <c r="S293" s="131"/>
      <c r="T293" s="131"/>
      <c r="U293" s="131"/>
      <c r="V293" s="131"/>
      <c r="W293" s="131"/>
      <c r="X293" s="131"/>
      <c r="Y293" s="131"/>
      <c r="Z293" s="131"/>
      <c r="AA293" s="131"/>
      <c r="AB293" s="131"/>
      <c r="AC293" s="131"/>
      <c r="AD293" s="131"/>
      <c r="AE293" s="131"/>
      <c r="AF293" s="131"/>
      <c r="AG293" s="131"/>
      <c r="AH293" s="131"/>
      <c r="AI293" s="131"/>
      <c r="AJ293" s="131"/>
      <c r="AK293" s="131"/>
      <c r="AL293" s="131"/>
      <c r="AM293" s="131"/>
      <c r="AN293" s="131"/>
      <c r="AO293" s="131"/>
      <c r="AP293" s="131"/>
      <c r="AQ293" s="131"/>
      <c r="AR293" s="131"/>
      <c r="AS293" s="131"/>
      <c r="AT293" s="131"/>
      <c r="AU293" s="131"/>
      <c r="AV293" s="131"/>
      <c r="AW293" s="131"/>
      <c r="AX293" s="131"/>
      <c r="AY293" s="131"/>
      <c r="AZ293" s="131"/>
      <c r="BA293" s="131"/>
      <c r="BB293" s="131"/>
      <c r="BC293" s="131"/>
      <c r="BD293" s="131"/>
      <c r="BE293" s="131"/>
      <c r="BF293" s="131"/>
      <c r="BG293" s="131"/>
      <c r="BH293" s="131"/>
      <c r="BI293" s="131"/>
      <c r="BJ293" s="131"/>
      <c r="BK293" s="131"/>
      <c r="BL293" s="131"/>
      <c r="BM293" s="131"/>
      <c r="BN293" s="131"/>
      <c r="BO293" s="131"/>
      <c r="BP293" s="131"/>
      <c r="BQ293" s="131"/>
      <c r="BR293" s="131"/>
      <c r="BS293" s="131"/>
      <c r="BT293" s="131"/>
      <c r="BU293" s="131"/>
      <c r="BV293" s="131"/>
      <c r="BW293" s="131"/>
      <c r="BX293" s="131"/>
      <c r="BY293" s="131"/>
      <c r="BZ293" s="131"/>
      <c r="CA293" s="131"/>
      <c r="CB293" s="131"/>
      <c r="CC293" s="131"/>
      <c r="CD293" s="131"/>
      <c r="CE293" s="131"/>
      <c r="CF293" s="131"/>
      <c r="CG293" s="131"/>
      <c r="CH293" s="131"/>
      <c r="CI293" s="131"/>
      <c r="CJ293" s="131"/>
      <c r="CK293" s="131"/>
      <c r="CL293" s="131"/>
      <c r="CM293" s="131"/>
      <c r="CN293" s="131"/>
      <c r="CO293" s="131"/>
      <c r="CP293" s="131"/>
    </row>
    <row r="294" spans="1:94" x14ac:dyDescent="0.25">
      <c r="A294" s="131"/>
      <c r="B294" s="131"/>
      <c r="C294" s="131"/>
      <c r="D294" s="131"/>
      <c r="E294" s="131"/>
      <c r="F294" s="131"/>
      <c r="G294" s="131"/>
      <c r="H294" s="131"/>
      <c r="I294" s="131"/>
      <c r="J294" s="131"/>
      <c r="K294" s="131"/>
      <c r="L294" s="131"/>
      <c r="M294" s="131"/>
      <c r="N294" s="131"/>
      <c r="O294" s="131"/>
      <c r="P294" s="131"/>
      <c r="Q294" s="131"/>
      <c r="R294" s="131"/>
      <c r="S294" s="131"/>
      <c r="T294" s="131"/>
      <c r="U294" s="131"/>
      <c r="V294" s="131"/>
      <c r="W294" s="131"/>
      <c r="X294" s="131"/>
      <c r="Y294" s="131"/>
      <c r="Z294" s="131"/>
      <c r="AA294" s="131"/>
      <c r="AB294" s="131"/>
      <c r="AC294" s="131"/>
      <c r="AD294" s="131"/>
      <c r="AE294" s="131"/>
      <c r="AF294" s="131"/>
      <c r="AG294" s="131"/>
      <c r="AH294" s="131"/>
      <c r="AI294" s="131"/>
      <c r="AJ294" s="131"/>
      <c r="AK294" s="131"/>
      <c r="AL294" s="131"/>
      <c r="AM294" s="131"/>
      <c r="AN294" s="131"/>
      <c r="AO294" s="131"/>
      <c r="AP294" s="131"/>
      <c r="AQ294" s="131"/>
      <c r="AR294" s="131"/>
      <c r="AS294" s="131"/>
      <c r="AT294" s="131"/>
      <c r="AU294" s="131"/>
      <c r="AV294" s="131"/>
      <c r="AW294" s="131"/>
      <c r="AX294" s="131"/>
      <c r="AY294" s="131"/>
      <c r="AZ294" s="131"/>
      <c r="BA294" s="131"/>
      <c r="BB294" s="131"/>
      <c r="BC294" s="131"/>
      <c r="BD294" s="131"/>
      <c r="BE294" s="131"/>
      <c r="BF294" s="131"/>
      <c r="BG294" s="131"/>
      <c r="BH294" s="131"/>
      <c r="BI294" s="131"/>
      <c r="BJ294" s="131"/>
      <c r="BK294" s="131"/>
      <c r="BL294" s="131"/>
      <c r="BM294" s="131"/>
      <c r="BN294" s="131"/>
      <c r="BO294" s="131"/>
      <c r="BP294" s="131"/>
      <c r="BQ294" s="131"/>
      <c r="BR294" s="131"/>
      <c r="BS294" s="131"/>
      <c r="BT294" s="131"/>
      <c r="BU294" s="131"/>
      <c r="BV294" s="131"/>
      <c r="BW294" s="131"/>
      <c r="BX294" s="131"/>
      <c r="BY294" s="131"/>
      <c r="BZ294" s="131"/>
      <c r="CA294" s="131"/>
      <c r="CB294" s="131"/>
      <c r="CC294" s="131"/>
      <c r="CD294" s="131"/>
      <c r="CE294" s="131"/>
      <c r="CF294" s="131"/>
      <c r="CG294" s="131"/>
      <c r="CH294" s="131"/>
      <c r="CI294" s="131"/>
      <c r="CJ294" s="131"/>
      <c r="CK294" s="131"/>
      <c r="CL294" s="131"/>
      <c r="CM294" s="131"/>
      <c r="CN294" s="131"/>
      <c r="CO294" s="131"/>
      <c r="CP294" s="131"/>
    </row>
    <row r="295" spans="1:94" x14ac:dyDescent="0.25">
      <c r="A295" s="131"/>
      <c r="B295" s="131"/>
      <c r="C295" s="131"/>
      <c r="D295" s="131"/>
      <c r="E295" s="131"/>
      <c r="F295" s="131"/>
      <c r="G295" s="131"/>
      <c r="H295" s="131"/>
      <c r="I295" s="131"/>
      <c r="J295" s="131"/>
      <c r="K295" s="131"/>
      <c r="L295" s="131"/>
      <c r="M295" s="131"/>
      <c r="N295" s="131"/>
      <c r="O295" s="131"/>
      <c r="P295" s="131"/>
      <c r="Q295" s="131"/>
      <c r="R295" s="131"/>
      <c r="S295" s="131"/>
      <c r="T295" s="131"/>
      <c r="U295" s="131"/>
      <c r="V295" s="131"/>
      <c r="W295" s="131"/>
      <c r="X295" s="131"/>
      <c r="Y295" s="131"/>
      <c r="Z295" s="131"/>
      <c r="AA295" s="131"/>
      <c r="AB295" s="131"/>
      <c r="AC295" s="131"/>
      <c r="AD295" s="131"/>
      <c r="AE295" s="131"/>
      <c r="AF295" s="131"/>
      <c r="AG295" s="131"/>
      <c r="AH295" s="131"/>
      <c r="AI295" s="131"/>
      <c r="AJ295" s="131"/>
      <c r="AK295" s="131"/>
      <c r="AL295" s="131"/>
      <c r="AM295" s="131"/>
      <c r="AN295" s="131"/>
      <c r="AO295" s="131"/>
      <c r="AP295" s="131"/>
      <c r="AQ295" s="131"/>
      <c r="AR295" s="131"/>
      <c r="AS295" s="131"/>
      <c r="AT295" s="131"/>
      <c r="AU295" s="131"/>
      <c r="AV295" s="131"/>
      <c r="AW295" s="131"/>
      <c r="AX295" s="131"/>
      <c r="AY295" s="131"/>
      <c r="AZ295" s="131"/>
      <c r="BA295" s="131"/>
      <c r="BB295" s="131"/>
      <c r="BC295" s="131"/>
      <c r="BD295" s="131"/>
      <c r="BE295" s="131"/>
      <c r="BF295" s="131"/>
      <c r="BG295" s="131"/>
      <c r="BH295" s="131"/>
      <c r="BI295" s="131"/>
      <c r="BJ295" s="131"/>
      <c r="BK295" s="131"/>
      <c r="BL295" s="131"/>
      <c r="BM295" s="131"/>
      <c r="BN295" s="131"/>
      <c r="BO295" s="131"/>
      <c r="BP295" s="131"/>
      <c r="BQ295" s="131"/>
      <c r="BR295" s="131"/>
      <c r="BS295" s="131"/>
      <c r="BT295" s="131"/>
      <c r="BU295" s="131"/>
      <c r="BV295" s="131"/>
      <c r="BW295" s="131"/>
      <c r="BX295" s="131"/>
      <c r="BY295" s="131"/>
      <c r="BZ295" s="131"/>
      <c r="CA295" s="131"/>
      <c r="CB295" s="131"/>
      <c r="CC295" s="131"/>
      <c r="CD295" s="131"/>
      <c r="CE295" s="131"/>
      <c r="CF295" s="131"/>
      <c r="CG295" s="131"/>
      <c r="CH295" s="131"/>
      <c r="CI295" s="131"/>
      <c r="CJ295" s="131"/>
      <c r="CK295" s="131"/>
      <c r="CL295" s="131"/>
      <c r="CM295" s="131"/>
      <c r="CN295" s="131"/>
      <c r="CO295" s="131"/>
      <c r="CP295" s="131"/>
    </row>
    <row r="296" spans="1:94" x14ac:dyDescent="0.25">
      <c r="A296" s="131"/>
      <c r="B296" s="131"/>
      <c r="C296" s="131"/>
      <c r="D296" s="131"/>
      <c r="E296" s="131"/>
      <c r="F296" s="131"/>
      <c r="G296" s="131"/>
      <c r="H296" s="131"/>
      <c r="I296" s="131"/>
      <c r="J296" s="131"/>
      <c r="K296" s="131"/>
      <c r="L296" s="131"/>
      <c r="M296" s="131"/>
      <c r="N296" s="131"/>
      <c r="O296" s="131"/>
      <c r="P296" s="131"/>
      <c r="Q296" s="131"/>
      <c r="R296" s="131"/>
      <c r="S296" s="131"/>
      <c r="T296" s="131"/>
      <c r="U296" s="131"/>
      <c r="V296" s="131"/>
      <c r="W296" s="131"/>
      <c r="X296" s="131"/>
      <c r="Y296" s="131"/>
      <c r="Z296" s="131"/>
      <c r="AA296" s="131"/>
      <c r="AB296" s="131"/>
      <c r="AC296" s="131"/>
      <c r="AD296" s="131"/>
      <c r="AE296" s="131"/>
      <c r="AF296" s="131"/>
      <c r="AG296" s="131"/>
      <c r="AH296" s="131"/>
      <c r="AI296" s="131"/>
      <c r="AJ296" s="131"/>
      <c r="AK296" s="131"/>
      <c r="AL296" s="131"/>
      <c r="AM296" s="131"/>
      <c r="AN296" s="131"/>
      <c r="AO296" s="131"/>
      <c r="AP296" s="131"/>
      <c r="AQ296" s="131"/>
      <c r="AR296" s="131"/>
      <c r="AS296" s="131"/>
      <c r="AT296" s="131"/>
      <c r="AU296" s="131"/>
      <c r="AV296" s="131"/>
      <c r="AW296" s="131"/>
      <c r="AX296" s="131"/>
      <c r="AY296" s="131"/>
      <c r="AZ296" s="131"/>
      <c r="BA296" s="131"/>
      <c r="BB296" s="131"/>
      <c r="BC296" s="131"/>
      <c r="BD296" s="131"/>
      <c r="BE296" s="131"/>
      <c r="BF296" s="131"/>
      <c r="BG296" s="131"/>
      <c r="BH296" s="131"/>
      <c r="BI296" s="131"/>
      <c r="BJ296" s="131"/>
      <c r="BK296" s="131"/>
      <c r="BL296" s="131"/>
      <c r="BM296" s="131"/>
      <c r="BN296" s="131"/>
      <c r="BO296" s="131"/>
      <c r="BP296" s="131"/>
      <c r="BQ296" s="131"/>
      <c r="BR296" s="131"/>
      <c r="BS296" s="131"/>
      <c r="BT296" s="131"/>
      <c r="BU296" s="131"/>
      <c r="BV296" s="131"/>
      <c r="BW296" s="131"/>
      <c r="BX296" s="131"/>
      <c r="BY296" s="131"/>
      <c r="BZ296" s="131"/>
      <c r="CA296" s="131"/>
      <c r="CB296" s="131"/>
      <c r="CC296" s="131"/>
      <c r="CD296" s="131"/>
      <c r="CE296" s="131"/>
      <c r="CF296" s="131"/>
      <c r="CG296" s="131"/>
      <c r="CH296" s="131"/>
      <c r="CI296" s="131"/>
      <c r="CJ296" s="131"/>
      <c r="CK296" s="131"/>
      <c r="CL296" s="131"/>
      <c r="CM296" s="131"/>
      <c r="CN296" s="131"/>
      <c r="CO296" s="131"/>
      <c r="CP296" s="131"/>
    </row>
    <row r="297" spans="1:94" x14ac:dyDescent="0.25">
      <c r="A297" s="131"/>
      <c r="B297" s="131"/>
      <c r="C297" s="131"/>
      <c r="D297" s="131"/>
      <c r="E297" s="131"/>
      <c r="F297" s="131"/>
      <c r="G297" s="131"/>
      <c r="H297" s="131"/>
      <c r="I297" s="131"/>
      <c r="J297" s="131"/>
      <c r="K297" s="131"/>
      <c r="L297" s="131"/>
      <c r="M297" s="131"/>
      <c r="N297" s="131"/>
      <c r="O297" s="131"/>
      <c r="P297" s="131"/>
      <c r="Q297" s="131"/>
      <c r="R297" s="131"/>
      <c r="S297" s="131"/>
      <c r="T297" s="131"/>
      <c r="U297" s="131"/>
      <c r="V297" s="131"/>
      <c r="W297" s="131"/>
      <c r="X297" s="131"/>
      <c r="Y297" s="131"/>
      <c r="Z297" s="131"/>
      <c r="AA297" s="131"/>
      <c r="AB297" s="131"/>
      <c r="AC297" s="131"/>
      <c r="AD297" s="131"/>
      <c r="AE297" s="131"/>
      <c r="AF297" s="131"/>
      <c r="AG297" s="131"/>
      <c r="AH297" s="131"/>
      <c r="AI297" s="131"/>
      <c r="AJ297" s="131"/>
      <c r="AK297" s="131"/>
      <c r="AL297" s="131"/>
      <c r="AM297" s="131"/>
      <c r="AN297" s="131"/>
      <c r="AO297" s="131"/>
      <c r="AP297" s="131"/>
      <c r="AQ297" s="131"/>
      <c r="AR297" s="131"/>
      <c r="AS297" s="131"/>
      <c r="AT297" s="131"/>
      <c r="AU297" s="131"/>
      <c r="AV297" s="131"/>
      <c r="AW297" s="131"/>
      <c r="AX297" s="131"/>
      <c r="AY297" s="131"/>
      <c r="AZ297" s="131"/>
      <c r="BA297" s="131"/>
      <c r="BB297" s="131"/>
      <c r="BC297" s="131"/>
      <c r="BD297" s="131"/>
      <c r="BE297" s="131"/>
      <c r="BF297" s="131"/>
      <c r="BG297" s="131"/>
      <c r="BH297" s="131"/>
      <c r="BI297" s="131"/>
      <c r="BJ297" s="131"/>
      <c r="BK297" s="131"/>
      <c r="BL297" s="131"/>
      <c r="BM297" s="131"/>
      <c r="BN297" s="131"/>
      <c r="BO297" s="131"/>
      <c r="BP297" s="131"/>
      <c r="BQ297" s="131"/>
      <c r="BR297" s="131"/>
      <c r="BS297" s="131"/>
      <c r="BT297" s="131"/>
      <c r="BU297" s="131"/>
      <c r="BV297" s="131"/>
      <c r="BW297" s="131"/>
      <c r="BX297" s="131"/>
      <c r="BY297" s="131"/>
      <c r="BZ297" s="131"/>
      <c r="CA297" s="131"/>
      <c r="CB297" s="131"/>
      <c r="CC297" s="131"/>
      <c r="CD297" s="131"/>
      <c r="CE297" s="131"/>
      <c r="CF297" s="131"/>
      <c r="CG297" s="131"/>
      <c r="CH297" s="131"/>
      <c r="CI297" s="131"/>
      <c r="CJ297" s="131"/>
      <c r="CK297" s="131"/>
      <c r="CL297" s="131"/>
      <c r="CM297" s="131"/>
      <c r="CN297" s="131"/>
      <c r="CO297" s="131"/>
      <c r="CP297" s="131"/>
    </row>
    <row r="298" spans="1:94" x14ac:dyDescent="0.25">
      <c r="A298" s="131"/>
      <c r="B298" s="131"/>
      <c r="C298" s="131"/>
      <c r="D298" s="131"/>
      <c r="E298" s="131"/>
      <c r="F298" s="131"/>
      <c r="G298" s="131"/>
      <c r="H298" s="131"/>
      <c r="I298" s="131"/>
      <c r="J298" s="131"/>
      <c r="K298" s="131"/>
      <c r="L298" s="131"/>
      <c r="M298" s="131"/>
      <c r="N298" s="131"/>
      <c r="O298" s="131"/>
      <c r="P298" s="131"/>
      <c r="Q298" s="131"/>
      <c r="R298" s="131"/>
      <c r="S298" s="131"/>
      <c r="T298" s="131"/>
      <c r="U298" s="131"/>
      <c r="V298" s="131"/>
      <c r="W298" s="131"/>
      <c r="X298" s="131"/>
      <c r="Y298" s="131"/>
      <c r="Z298" s="131"/>
      <c r="AA298" s="131"/>
      <c r="AB298" s="131"/>
      <c r="AC298" s="131"/>
      <c r="AD298" s="131"/>
      <c r="AE298" s="131"/>
      <c r="AF298" s="131"/>
      <c r="AG298" s="131"/>
      <c r="AH298" s="131"/>
      <c r="AI298" s="131"/>
      <c r="AJ298" s="131"/>
      <c r="AK298" s="131"/>
      <c r="AL298" s="131"/>
      <c r="AM298" s="131"/>
      <c r="AN298" s="131"/>
      <c r="AO298" s="131"/>
      <c r="AP298" s="131"/>
      <c r="AQ298" s="131"/>
      <c r="AR298" s="131"/>
      <c r="AS298" s="131"/>
      <c r="AT298" s="131"/>
      <c r="AU298" s="131"/>
      <c r="AV298" s="131"/>
      <c r="AW298" s="131"/>
      <c r="AX298" s="131"/>
      <c r="AY298" s="131"/>
      <c r="AZ298" s="131"/>
      <c r="BA298" s="131"/>
      <c r="BB298" s="131"/>
      <c r="BC298" s="131"/>
      <c r="BD298" s="131"/>
      <c r="BE298" s="131"/>
      <c r="BF298" s="131"/>
      <c r="BG298" s="131"/>
      <c r="BH298" s="131"/>
      <c r="BI298" s="131"/>
      <c r="BJ298" s="131"/>
      <c r="BK298" s="131"/>
      <c r="BL298" s="131"/>
      <c r="BM298" s="131"/>
      <c r="BN298" s="131"/>
      <c r="BO298" s="131"/>
      <c r="BP298" s="131"/>
      <c r="BQ298" s="131"/>
      <c r="BR298" s="131"/>
      <c r="BS298" s="131"/>
      <c r="BT298" s="131"/>
      <c r="BU298" s="131"/>
      <c r="BV298" s="131"/>
      <c r="BW298" s="131"/>
      <c r="BX298" s="131"/>
      <c r="BY298" s="131"/>
      <c r="BZ298" s="131"/>
      <c r="CA298" s="131"/>
      <c r="CB298" s="131"/>
      <c r="CC298" s="131"/>
      <c r="CD298" s="131"/>
      <c r="CE298" s="131"/>
      <c r="CF298" s="131"/>
      <c r="CG298" s="131"/>
      <c r="CH298" s="131"/>
      <c r="CI298" s="131"/>
      <c r="CJ298" s="131"/>
      <c r="CK298" s="131"/>
      <c r="CL298" s="131"/>
      <c r="CM298" s="131"/>
      <c r="CN298" s="131"/>
      <c r="CO298" s="131"/>
      <c r="CP298" s="131"/>
    </row>
    <row r="299" spans="1:94" x14ac:dyDescent="0.25">
      <c r="A299" s="131"/>
      <c r="B299" s="131"/>
      <c r="C299" s="131"/>
      <c r="D299" s="131"/>
      <c r="E299" s="131"/>
      <c r="F299" s="131"/>
      <c r="G299" s="131"/>
      <c r="H299" s="131"/>
      <c r="I299" s="131"/>
      <c r="J299" s="131"/>
      <c r="K299" s="131"/>
      <c r="L299" s="131"/>
      <c r="M299" s="131"/>
      <c r="N299" s="131"/>
      <c r="O299" s="131"/>
      <c r="P299" s="131"/>
      <c r="Q299" s="131"/>
      <c r="R299" s="131"/>
      <c r="S299" s="131"/>
      <c r="T299" s="131"/>
      <c r="U299" s="131"/>
      <c r="V299" s="131"/>
      <c r="W299" s="131"/>
      <c r="X299" s="131"/>
      <c r="Y299" s="131"/>
      <c r="Z299" s="131"/>
      <c r="AA299" s="131"/>
      <c r="AB299" s="131"/>
      <c r="AC299" s="131"/>
      <c r="AD299" s="131"/>
      <c r="AE299" s="131"/>
      <c r="AF299" s="131"/>
      <c r="AG299" s="131"/>
      <c r="AH299" s="131"/>
      <c r="AI299" s="131"/>
      <c r="AJ299" s="131"/>
      <c r="AK299" s="131"/>
      <c r="AL299" s="131"/>
      <c r="AM299" s="131"/>
      <c r="AN299" s="131"/>
      <c r="AO299" s="131"/>
      <c r="AP299" s="131"/>
      <c r="AQ299" s="131"/>
      <c r="AR299" s="131"/>
      <c r="AS299" s="131"/>
      <c r="AT299" s="131"/>
      <c r="AU299" s="131"/>
      <c r="AV299" s="131"/>
      <c r="AW299" s="131"/>
      <c r="AX299" s="131"/>
      <c r="AY299" s="131"/>
      <c r="AZ299" s="131"/>
      <c r="BA299" s="131"/>
      <c r="BB299" s="131"/>
      <c r="BC299" s="131"/>
      <c r="BD299" s="131"/>
      <c r="BE299" s="131"/>
      <c r="BF299" s="131"/>
      <c r="BG299" s="131"/>
      <c r="BH299" s="131"/>
      <c r="BI299" s="131"/>
      <c r="BJ299" s="131"/>
      <c r="BK299" s="131"/>
      <c r="BL299" s="131"/>
      <c r="BM299" s="131"/>
      <c r="BN299" s="131"/>
      <c r="BO299" s="131"/>
      <c r="BP299" s="131"/>
      <c r="BQ299" s="131"/>
      <c r="BR299" s="131"/>
      <c r="BS299" s="131"/>
      <c r="BT299" s="131"/>
      <c r="BU299" s="131"/>
      <c r="BV299" s="131"/>
      <c r="BW299" s="131"/>
      <c r="BX299" s="131"/>
      <c r="BY299" s="131"/>
      <c r="BZ299" s="131"/>
      <c r="CA299" s="131"/>
      <c r="CB299" s="131"/>
      <c r="CC299" s="131"/>
      <c r="CD299" s="131"/>
      <c r="CE299" s="131"/>
      <c r="CF299" s="131"/>
      <c r="CG299" s="131"/>
      <c r="CH299" s="131"/>
      <c r="CI299" s="131"/>
      <c r="CJ299" s="131"/>
      <c r="CK299" s="131"/>
      <c r="CL299" s="131"/>
      <c r="CM299" s="131"/>
      <c r="CN299" s="131"/>
      <c r="CO299" s="131"/>
      <c r="CP299" s="131"/>
    </row>
    <row r="300" spans="1:94" x14ac:dyDescent="0.25">
      <c r="A300" s="131"/>
      <c r="B300" s="131"/>
      <c r="C300" s="131"/>
      <c r="D300" s="131"/>
      <c r="E300" s="131"/>
      <c r="F300" s="131"/>
      <c r="G300" s="131"/>
      <c r="H300" s="131"/>
      <c r="I300" s="131"/>
      <c r="J300" s="131"/>
      <c r="K300" s="131"/>
      <c r="L300" s="131"/>
      <c r="M300" s="131"/>
      <c r="N300" s="131"/>
      <c r="O300" s="131"/>
      <c r="P300" s="131"/>
      <c r="Q300" s="131"/>
      <c r="R300" s="131"/>
      <c r="S300" s="131"/>
      <c r="T300" s="131"/>
      <c r="U300" s="131"/>
      <c r="V300" s="131"/>
      <c r="W300" s="131"/>
      <c r="X300" s="131"/>
      <c r="Y300" s="131"/>
      <c r="Z300" s="131"/>
      <c r="AA300" s="131"/>
      <c r="AB300" s="131"/>
      <c r="AC300" s="131"/>
      <c r="AD300" s="131"/>
      <c r="AE300" s="131"/>
      <c r="AF300" s="131"/>
      <c r="AG300" s="131"/>
      <c r="AH300" s="131"/>
      <c r="AI300" s="131"/>
      <c r="AJ300" s="131"/>
      <c r="AK300" s="131"/>
      <c r="AL300" s="131"/>
      <c r="AM300" s="131"/>
      <c r="AN300" s="131"/>
      <c r="AO300" s="131"/>
      <c r="AP300" s="131"/>
      <c r="AQ300" s="131"/>
      <c r="AR300" s="131"/>
      <c r="AS300" s="131"/>
      <c r="AT300" s="131"/>
      <c r="AU300" s="131"/>
      <c r="AV300" s="131"/>
      <c r="AW300" s="131"/>
      <c r="AX300" s="131"/>
      <c r="AY300" s="131"/>
      <c r="AZ300" s="131"/>
      <c r="BA300" s="131"/>
      <c r="BB300" s="131"/>
      <c r="BC300" s="131"/>
      <c r="BD300" s="131"/>
      <c r="BE300" s="131"/>
      <c r="BF300" s="131"/>
      <c r="BG300" s="131"/>
      <c r="BH300" s="131"/>
      <c r="BI300" s="131"/>
      <c r="BJ300" s="131"/>
      <c r="BK300" s="131"/>
      <c r="BL300" s="131"/>
      <c r="BM300" s="131"/>
      <c r="BN300" s="131"/>
      <c r="BO300" s="131"/>
      <c r="BP300" s="131"/>
      <c r="BQ300" s="131"/>
      <c r="BR300" s="131"/>
      <c r="BS300" s="131"/>
      <c r="BT300" s="131"/>
      <c r="BU300" s="131"/>
      <c r="BV300" s="131"/>
      <c r="BW300" s="131"/>
      <c r="BX300" s="131"/>
      <c r="BY300" s="131"/>
      <c r="BZ300" s="131"/>
      <c r="CA300" s="131"/>
      <c r="CB300" s="131"/>
      <c r="CC300" s="131"/>
      <c r="CD300" s="131"/>
      <c r="CE300" s="131"/>
      <c r="CF300" s="131"/>
      <c r="CG300" s="131"/>
      <c r="CH300" s="131"/>
      <c r="CI300" s="131"/>
      <c r="CJ300" s="131"/>
      <c r="CK300" s="131"/>
      <c r="CL300" s="131"/>
      <c r="CM300" s="131"/>
      <c r="CN300" s="131"/>
      <c r="CO300" s="131"/>
      <c r="CP300" s="131"/>
    </row>
    <row r="301" spans="1:94" x14ac:dyDescent="0.25">
      <c r="A301" s="131"/>
      <c r="B301" s="131"/>
      <c r="C301" s="131"/>
      <c r="D301" s="131"/>
      <c r="E301" s="131"/>
      <c r="F301" s="131"/>
      <c r="G301" s="131"/>
      <c r="H301" s="131"/>
      <c r="I301" s="131"/>
      <c r="J301" s="131"/>
      <c r="K301" s="131"/>
      <c r="L301" s="131"/>
      <c r="M301" s="131"/>
      <c r="N301" s="131"/>
      <c r="O301" s="131"/>
      <c r="P301" s="131"/>
      <c r="Q301" s="131"/>
      <c r="R301" s="131"/>
      <c r="S301" s="131"/>
      <c r="T301" s="131"/>
      <c r="U301" s="131"/>
      <c r="V301" s="131"/>
      <c r="W301" s="131"/>
      <c r="X301" s="131"/>
      <c r="Y301" s="131"/>
      <c r="Z301" s="131"/>
      <c r="AA301" s="131"/>
      <c r="AB301" s="131"/>
      <c r="AC301" s="131"/>
      <c r="AD301" s="131"/>
      <c r="AE301" s="131"/>
      <c r="AF301" s="131"/>
      <c r="AG301" s="131"/>
      <c r="AH301" s="131"/>
      <c r="AI301" s="131"/>
      <c r="AJ301" s="131"/>
      <c r="AK301" s="131"/>
      <c r="AL301" s="131"/>
      <c r="AM301" s="131"/>
      <c r="AN301" s="131"/>
      <c r="AO301" s="131"/>
      <c r="AP301" s="131"/>
      <c r="AQ301" s="131"/>
      <c r="AR301" s="131"/>
      <c r="AS301" s="131"/>
      <c r="AT301" s="131"/>
      <c r="AU301" s="131"/>
      <c r="AV301" s="131"/>
      <c r="AW301" s="131"/>
      <c r="AX301" s="131"/>
      <c r="AY301" s="131"/>
      <c r="AZ301" s="131"/>
      <c r="BA301" s="131"/>
      <c r="BB301" s="131"/>
      <c r="BC301" s="131"/>
      <c r="BD301" s="131"/>
      <c r="BE301" s="131"/>
      <c r="BF301" s="131"/>
      <c r="BG301" s="131"/>
      <c r="BH301" s="131"/>
      <c r="BI301" s="131"/>
      <c r="BJ301" s="131"/>
      <c r="BK301" s="131"/>
      <c r="BL301" s="131"/>
      <c r="BM301" s="131"/>
      <c r="BN301" s="131"/>
      <c r="BO301" s="131"/>
      <c r="BP301" s="131"/>
      <c r="BQ301" s="131"/>
      <c r="BR301" s="131"/>
      <c r="BS301" s="131"/>
      <c r="BT301" s="131"/>
      <c r="BU301" s="131"/>
      <c r="BV301" s="131"/>
      <c r="BW301" s="131"/>
      <c r="BX301" s="131"/>
      <c r="BY301" s="131"/>
      <c r="BZ301" s="131"/>
      <c r="CA301" s="131"/>
      <c r="CB301" s="131"/>
      <c r="CC301" s="131"/>
      <c r="CD301" s="131"/>
      <c r="CE301" s="131"/>
      <c r="CF301" s="131"/>
      <c r="CG301" s="131"/>
      <c r="CH301" s="131"/>
      <c r="CI301" s="131"/>
      <c r="CJ301" s="131"/>
      <c r="CK301" s="131"/>
      <c r="CL301" s="131"/>
      <c r="CM301" s="131"/>
      <c r="CN301" s="131"/>
      <c r="CO301" s="131"/>
      <c r="CP301" s="131"/>
    </row>
    <row r="302" spans="1:94" x14ac:dyDescent="0.25">
      <c r="A302" s="131"/>
      <c r="B302" s="131"/>
      <c r="C302" s="131"/>
      <c r="D302" s="131"/>
      <c r="E302" s="131"/>
      <c r="F302" s="131"/>
      <c r="G302" s="131"/>
      <c r="H302" s="131"/>
      <c r="I302" s="131"/>
      <c r="J302" s="131"/>
      <c r="K302" s="131"/>
      <c r="L302" s="131"/>
      <c r="M302" s="131"/>
      <c r="N302" s="131"/>
      <c r="O302" s="131"/>
      <c r="P302" s="131"/>
      <c r="Q302" s="131"/>
      <c r="R302" s="131"/>
      <c r="S302" s="131"/>
      <c r="T302" s="131"/>
      <c r="U302" s="131"/>
      <c r="V302" s="131"/>
      <c r="W302" s="131"/>
      <c r="X302" s="131"/>
      <c r="Y302" s="131"/>
      <c r="Z302" s="131"/>
      <c r="AA302" s="131"/>
      <c r="AB302" s="131"/>
      <c r="AC302" s="131"/>
      <c r="AD302" s="131"/>
      <c r="AE302" s="131"/>
      <c r="AF302" s="131"/>
      <c r="AG302" s="131"/>
      <c r="AH302" s="131"/>
      <c r="AI302" s="131"/>
      <c r="AJ302" s="131"/>
      <c r="AK302" s="131"/>
      <c r="AL302" s="131"/>
      <c r="AM302" s="131"/>
      <c r="AN302" s="131"/>
      <c r="AO302" s="131"/>
      <c r="AP302" s="131"/>
      <c r="AQ302" s="131"/>
      <c r="AR302" s="131"/>
      <c r="AS302" s="131"/>
      <c r="AT302" s="131"/>
      <c r="AU302" s="131"/>
      <c r="AV302" s="131"/>
      <c r="AW302" s="131"/>
      <c r="AX302" s="131"/>
      <c r="AY302" s="131"/>
      <c r="AZ302" s="131"/>
      <c r="BA302" s="131"/>
      <c r="BB302" s="131"/>
      <c r="BC302" s="131"/>
      <c r="BD302" s="131"/>
      <c r="BE302" s="131"/>
      <c r="BF302" s="131"/>
      <c r="BG302" s="131"/>
      <c r="BH302" s="131"/>
      <c r="BI302" s="131"/>
      <c r="BJ302" s="131"/>
      <c r="BK302" s="131"/>
      <c r="BL302" s="131"/>
      <c r="BM302" s="131"/>
      <c r="BN302" s="131"/>
      <c r="BO302" s="131"/>
      <c r="BP302" s="131"/>
      <c r="BQ302" s="131"/>
      <c r="BR302" s="131"/>
      <c r="BS302" s="131"/>
      <c r="BT302" s="131"/>
      <c r="BU302" s="131"/>
      <c r="BV302" s="131"/>
      <c r="BW302" s="131"/>
      <c r="BX302" s="131"/>
      <c r="BY302" s="131"/>
      <c r="BZ302" s="131"/>
      <c r="CA302" s="131"/>
      <c r="CB302" s="131"/>
      <c r="CC302" s="131"/>
      <c r="CD302" s="131"/>
      <c r="CE302" s="131"/>
      <c r="CF302" s="131"/>
      <c r="CG302" s="131"/>
      <c r="CH302" s="131"/>
      <c r="CI302" s="131"/>
      <c r="CJ302" s="131"/>
      <c r="CK302" s="131"/>
      <c r="CL302" s="131"/>
      <c r="CM302" s="131"/>
      <c r="CN302" s="131"/>
      <c r="CO302" s="131"/>
      <c r="CP302" s="131"/>
    </row>
    <row r="303" spans="1:94" x14ac:dyDescent="0.25">
      <c r="A303" s="131"/>
      <c r="B303" s="131"/>
      <c r="C303" s="131"/>
      <c r="D303" s="131"/>
      <c r="E303" s="131"/>
      <c r="F303" s="131"/>
      <c r="G303" s="131"/>
      <c r="H303" s="131"/>
      <c r="I303" s="131"/>
      <c r="J303" s="131"/>
      <c r="K303" s="131"/>
      <c r="L303" s="131"/>
      <c r="M303" s="131"/>
      <c r="N303" s="131"/>
      <c r="O303" s="131"/>
      <c r="P303" s="131"/>
      <c r="Q303" s="131"/>
      <c r="R303" s="131"/>
      <c r="S303" s="131"/>
      <c r="T303" s="131"/>
      <c r="U303" s="131"/>
      <c r="V303" s="131"/>
      <c r="W303" s="131"/>
      <c r="X303" s="131"/>
      <c r="Y303" s="131"/>
      <c r="Z303" s="131"/>
      <c r="AA303" s="131"/>
      <c r="AB303" s="131"/>
      <c r="AC303" s="131"/>
      <c r="AD303" s="131"/>
      <c r="AE303" s="131"/>
      <c r="AF303" s="131"/>
      <c r="AG303" s="131"/>
      <c r="AH303" s="131"/>
      <c r="AI303" s="131"/>
      <c r="AJ303" s="131"/>
      <c r="AK303" s="131"/>
      <c r="AL303" s="131"/>
      <c r="AM303" s="131"/>
      <c r="AN303" s="131"/>
      <c r="AO303" s="131"/>
      <c r="AP303" s="131"/>
      <c r="AQ303" s="131"/>
      <c r="AR303" s="131"/>
      <c r="AS303" s="131"/>
      <c r="AT303" s="131"/>
      <c r="AU303" s="131"/>
      <c r="AV303" s="131"/>
      <c r="AW303" s="131"/>
      <c r="AX303" s="131"/>
      <c r="AY303" s="131"/>
      <c r="AZ303" s="131"/>
      <c r="BA303" s="131"/>
      <c r="BB303" s="131"/>
      <c r="BC303" s="131"/>
      <c r="BD303" s="131"/>
      <c r="BE303" s="131"/>
      <c r="BF303" s="131"/>
      <c r="BG303" s="131"/>
      <c r="BH303" s="131"/>
      <c r="BI303" s="131"/>
      <c r="BJ303" s="131"/>
      <c r="BK303" s="131"/>
      <c r="BL303" s="131"/>
      <c r="BM303" s="131"/>
      <c r="BN303" s="131"/>
      <c r="BO303" s="131"/>
      <c r="BP303" s="131"/>
      <c r="BQ303" s="131"/>
      <c r="BR303" s="131"/>
      <c r="BS303" s="131"/>
      <c r="BT303" s="131"/>
      <c r="BU303" s="131"/>
      <c r="BV303" s="131"/>
      <c r="BW303" s="131"/>
      <c r="BX303" s="131"/>
      <c r="BY303" s="131"/>
      <c r="BZ303" s="131"/>
      <c r="CA303" s="131"/>
      <c r="CB303" s="131"/>
      <c r="CC303" s="131"/>
      <c r="CD303" s="131"/>
      <c r="CE303" s="131"/>
      <c r="CF303" s="131"/>
      <c r="CG303" s="131"/>
      <c r="CH303" s="131"/>
      <c r="CI303" s="131"/>
      <c r="CJ303" s="131"/>
      <c r="CK303" s="131"/>
      <c r="CL303" s="131"/>
      <c r="CM303" s="131"/>
      <c r="CN303" s="131"/>
      <c r="CO303" s="131"/>
      <c r="CP303" s="131"/>
    </row>
    <row r="304" spans="1:94" x14ac:dyDescent="0.25">
      <c r="A304" s="131"/>
      <c r="B304" s="131"/>
      <c r="C304" s="131"/>
      <c r="D304" s="131"/>
      <c r="E304" s="131"/>
      <c r="F304" s="131"/>
      <c r="G304" s="131"/>
      <c r="H304" s="131"/>
      <c r="I304" s="131"/>
      <c r="J304" s="131"/>
      <c r="K304" s="131"/>
      <c r="L304" s="131"/>
      <c r="M304" s="131"/>
      <c r="N304" s="131"/>
      <c r="O304" s="131"/>
      <c r="P304" s="131"/>
      <c r="Q304" s="131"/>
      <c r="R304" s="131"/>
      <c r="S304" s="131"/>
      <c r="T304" s="131"/>
      <c r="U304" s="131"/>
      <c r="V304" s="131"/>
      <c r="W304" s="131"/>
      <c r="X304" s="131"/>
      <c r="Y304" s="131"/>
      <c r="Z304" s="131"/>
      <c r="AA304" s="131"/>
      <c r="AB304" s="131"/>
      <c r="AC304" s="131"/>
      <c r="AD304" s="131"/>
      <c r="AE304" s="131"/>
      <c r="AF304" s="131"/>
      <c r="AG304" s="131"/>
      <c r="AH304" s="131"/>
      <c r="AI304" s="131"/>
      <c r="AJ304" s="131"/>
      <c r="AK304" s="131"/>
      <c r="AL304" s="131"/>
      <c r="AM304" s="131"/>
      <c r="AN304" s="131"/>
      <c r="AO304" s="131"/>
      <c r="AP304" s="131"/>
      <c r="AQ304" s="131"/>
      <c r="AR304" s="131"/>
      <c r="AS304" s="131"/>
      <c r="AT304" s="131"/>
      <c r="AU304" s="131"/>
      <c r="AV304" s="131"/>
      <c r="AW304" s="131"/>
      <c r="AX304" s="131"/>
      <c r="AY304" s="131"/>
      <c r="AZ304" s="131"/>
      <c r="BA304" s="131"/>
      <c r="BB304" s="131"/>
      <c r="BC304" s="131"/>
      <c r="BD304" s="131"/>
      <c r="BE304" s="131"/>
      <c r="BF304" s="131"/>
      <c r="BG304" s="131"/>
      <c r="BH304" s="131"/>
      <c r="BI304" s="131"/>
      <c r="BJ304" s="131"/>
      <c r="BK304" s="131"/>
      <c r="BL304" s="131"/>
      <c r="BM304" s="131"/>
      <c r="BN304" s="131"/>
      <c r="BO304" s="131"/>
      <c r="BP304" s="131"/>
      <c r="BQ304" s="131"/>
      <c r="BR304" s="131"/>
      <c r="BS304" s="131"/>
      <c r="BT304" s="131"/>
      <c r="BU304" s="131"/>
      <c r="BV304" s="131"/>
      <c r="BW304" s="131"/>
      <c r="BX304" s="131"/>
      <c r="BY304" s="131"/>
      <c r="BZ304" s="131"/>
      <c r="CA304" s="131"/>
      <c r="CB304" s="131"/>
      <c r="CC304" s="131"/>
      <c r="CD304" s="131"/>
      <c r="CE304" s="131"/>
      <c r="CF304" s="131"/>
      <c r="CG304" s="131"/>
      <c r="CH304" s="131"/>
      <c r="CI304" s="131"/>
      <c r="CJ304" s="131"/>
      <c r="CK304" s="131"/>
      <c r="CL304" s="131"/>
      <c r="CM304" s="131"/>
      <c r="CN304" s="131"/>
      <c r="CO304" s="131"/>
      <c r="CP304" s="131"/>
    </row>
    <row r="305" spans="1:94" x14ac:dyDescent="0.25">
      <c r="A305" s="131"/>
      <c r="B305" s="131"/>
      <c r="C305" s="131"/>
      <c r="D305" s="131"/>
      <c r="E305" s="131"/>
      <c r="F305" s="131"/>
      <c r="G305" s="131"/>
      <c r="H305" s="131"/>
      <c r="I305" s="131"/>
      <c r="J305" s="131"/>
      <c r="K305" s="131"/>
      <c r="L305" s="131"/>
      <c r="M305" s="131"/>
      <c r="N305" s="131"/>
      <c r="O305" s="131"/>
      <c r="P305" s="131"/>
      <c r="Q305" s="131"/>
      <c r="R305" s="131"/>
      <c r="S305" s="131"/>
      <c r="T305" s="131"/>
      <c r="U305" s="131"/>
      <c r="V305" s="131"/>
      <c r="W305" s="131"/>
      <c r="X305" s="131"/>
      <c r="Y305" s="131"/>
      <c r="Z305" s="131"/>
      <c r="AA305" s="131"/>
      <c r="AB305" s="131"/>
      <c r="AC305" s="131"/>
      <c r="AD305" s="131"/>
      <c r="AE305" s="131"/>
      <c r="AF305" s="131"/>
      <c r="AG305" s="131"/>
      <c r="AH305" s="131"/>
      <c r="AI305" s="131"/>
      <c r="AJ305" s="131"/>
      <c r="AK305" s="131"/>
      <c r="AL305" s="131"/>
      <c r="AM305" s="131"/>
      <c r="AN305" s="131"/>
      <c r="AO305" s="131"/>
      <c r="AP305" s="131"/>
      <c r="AQ305" s="131"/>
      <c r="AR305" s="131"/>
      <c r="AS305" s="131"/>
      <c r="AT305" s="131"/>
      <c r="AU305" s="131"/>
      <c r="AV305" s="131"/>
      <c r="AW305" s="131"/>
      <c r="AX305" s="131"/>
      <c r="AY305" s="131"/>
      <c r="AZ305" s="131"/>
      <c r="BA305" s="131"/>
      <c r="BB305" s="131"/>
      <c r="BC305" s="131"/>
      <c r="BD305" s="131"/>
      <c r="BE305" s="131"/>
      <c r="BF305" s="131"/>
      <c r="BG305" s="131"/>
      <c r="BH305" s="131"/>
      <c r="BI305" s="131"/>
      <c r="BJ305" s="131"/>
      <c r="BK305" s="131"/>
      <c r="BL305" s="131"/>
      <c r="BM305" s="131"/>
      <c r="BN305" s="131"/>
      <c r="BO305" s="131"/>
      <c r="BP305" s="131"/>
      <c r="BQ305" s="131"/>
      <c r="BR305" s="131"/>
      <c r="BS305" s="131"/>
      <c r="BT305" s="131"/>
      <c r="BU305" s="131"/>
      <c r="BV305" s="131"/>
      <c r="BW305" s="131"/>
      <c r="BX305" s="131"/>
      <c r="BY305" s="131"/>
      <c r="BZ305" s="131"/>
      <c r="CA305" s="131"/>
      <c r="CB305" s="131"/>
      <c r="CC305" s="131"/>
      <c r="CD305" s="131"/>
      <c r="CE305" s="131"/>
      <c r="CF305" s="131"/>
      <c r="CG305" s="131"/>
      <c r="CH305" s="131"/>
      <c r="CI305" s="131"/>
      <c r="CJ305" s="131"/>
      <c r="CK305" s="131"/>
      <c r="CL305" s="131"/>
      <c r="CM305" s="131"/>
      <c r="CN305" s="131"/>
      <c r="CO305" s="131"/>
      <c r="CP305" s="131"/>
    </row>
    <row r="306" spans="1:94" x14ac:dyDescent="0.25">
      <c r="A306" s="131"/>
      <c r="B306" s="131"/>
      <c r="C306" s="131"/>
      <c r="D306" s="131"/>
      <c r="E306" s="131"/>
      <c r="F306" s="131"/>
      <c r="G306" s="131"/>
      <c r="H306" s="131"/>
      <c r="I306" s="131"/>
      <c r="J306" s="131"/>
      <c r="K306" s="131"/>
      <c r="L306" s="131"/>
      <c r="M306" s="131"/>
      <c r="N306" s="131"/>
      <c r="O306" s="131"/>
      <c r="P306" s="131"/>
      <c r="Q306" s="131"/>
      <c r="R306" s="131"/>
      <c r="S306" s="131"/>
      <c r="T306" s="131"/>
      <c r="U306" s="131"/>
      <c r="V306" s="131"/>
      <c r="W306" s="131"/>
      <c r="X306" s="131"/>
      <c r="Y306" s="131"/>
      <c r="Z306" s="131"/>
      <c r="AA306" s="131"/>
      <c r="AB306" s="131"/>
      <c r="AC306" s="131"/>
      <c r="AD306" s="131"/>
      <c r="AE306" s="131"/>
      <c r="AF306" s="131"/>
      <c r="AG306" s="131"/>
      <c r="AH306" s="131"/>
      <c r="AI306" s="131"/>
      <c r="AJ306" s="131"/>
      <c r="AK306" s="131"/>
      <c r="AL306" s="131"/>
      <c r="AM306" s="131"/>
      <c r="AN306" s="131"/>
      <c r="AO306" s="131"/>
      <c r="AP306" s="131"/>
      <c r="AQ306" s="131"/>
      <c r="AR306" s="131"/>
      <c r="AS306" s="131"/>
      <c r="AT306" s="131"/>
      <c r="AU306" s="131"/>
      <c r="AV306" s="131"/>
      <c r="AW306" s="131"/>
      <c r="AX306" s="131"/>
      <c r="AY306" s="131"/>
      <c r="AZ306" s="131"/>
      <c r="BA306" s="131"/>
      <c r="BB306" s="131"/>
      <c r="BC306" s="131"/>
      <c r="BD306" s="131"/>
      <c r="BE306" s="131"/>
      <c r="BF306" s="131"/>
      <c r="BG306" s="131"/>
      <c r="BH306" s="131"/>
      <c r="BI306" s="131"/>
      <c r="BJ306" s="131"/>
      <c r="BK306" s="131"/>
      <c r="BL306" s="131"/>
      <c r="BM306" s="131"/>
      <c r="BN306" s="131"/>
      <c r="BO306" s="131"/>
      <c r="BP306" s="131"/>
      <c r="BQ306" s="131"/>
      <c r="BR306" s="131"/>
      <c r="BS306" s="131"/>
      <c r="BT306" s="131"/>
      <c r="BU306" s="131"/>
      <c r="BV306" s="131"/>
      <c r="BW306" s="131"/>
      <c r="BX306" s="131"/>
      <c r="BY306" s="131"/>
      <c r="BZ306" s="131"/>
      <c r="CA306" s="131"/>
      <c r="CB306" s="131"/>
      <c r="CC306" s="131"/>
      <c r="CD306" s="131"/>
      <c r="CE306" s="131"/>
      <c r="CF306" s="131"/>
      <c r="CG306" s="131"/>
      <c r="CH306" s="131"/>
      <c r="CI306" s="131"/>
      <c r="CJ306" s="131"/>
      <c r="CK306" s="131"/>
      <c r="CL306" s="131"/>
      <c r="CM306" s="131"/>
      <c r="CN306" s="131"/>
      <c r="CO306" s="131"/>
      <c r="CP306" s="131"/>
    </row>
    <row r="307" spans="1:94" x14ac:dyDescent="0.25">
      <c r="A307" s="131"/>
      <c r="B307" s="131"/>
      <c r="C307" s="131"/>
      <c r="D307" s="131"/>
      <c r="E307" s="131"/>
      <c r="F307" s="131"/>
      <c r="G307" s="131"/>
      <c r="H307" s="131"/>
      <c r="I307" s="131"/>
      <c r="J307" s="131"/>
      <c r="K307" s="131"/>
      <c r="L307" s="131"/>
      <c r="M307" s="131"/>
      <c r="N307" s="131"/>
      <c r="O307" s="131"/>
      <c r="P307" s="131"/>
      <c r="Q307" s="131"/>
      <c r="R307" s="131"/>
      <c r="S307" s="131"/>
      <c r="T307" s="131"/>
      <c r="U307" s="131"/>
      <c r="V307" s="131"/>
      <c r="W307" s="131"/>
      <c r="X307" s="131"/>
      <c r="Y307" s="131"/>
      <c r="Z307" s="131"/>
      <c r="AA307" s="131"/>
      <c r="AB307" s="131"/>
      <c r="AC307" s="131"/>
      <c r="AD307" s="131"/>
      <c r="AE307" s="131"/>
      <c r="AF307" s="131"/>
      <c r="AG307" s="131"/>
      <c r="AH307" s="131"/>
      <c r="AI307" s="131"/>
      <c r="AJ307" s="131"/>
      <c r="AK307" s="131"/>
      <c r="AL307" s="131"/>
      <c r="AM307" s="131"/>
      <c r="AN307" s="131"/>
      <c r="AO307" s="131"/>
      <c r="AP307" s="131"/>
      <c r="AQ307" s="131"/>
      <c r="AR307" s="131"/>
      <c r="AS307" s="131"/>
      <c r="AT307" s="131"/>
      <c r="AU307" s="131"/>
      <c r="AV307" s="131"/>
      <c r="AW307" s="131"/>
      <c r="AX307" s="131"/>
      <c r="AY307" s="131"/>
      <c r="AZ307" s="131"/>
      <c r="BA307" s="131"/>
      <c r="BB307" s="131"/>
      <c r="BC307" s="131"/>
      <c r="BD307" s="131"/>
      <c r="BE307" s="131"/>
      <c r="BF307" s="131"/>
      <c r="BG307" s="131"/>
      <c r="BH307" s="131"/>
      <c r="BI307" s="131"/>
      <c r="BJ307" s="131"/>
      <c r="BK307" s="131"/>
      <c r="BL307" s="131"/>
      <c r="BM307" s="131"/>
      <c r="BN307" s="131"/>
      <c r="BO307" s="131"/>
      <c r="BP307" s="131"/>
      <c r="BQ307" s="131"/>
      <c r="BR307" s="131"/>
      <c r="BS307" s="131"/>
      <c r="BT307" s="131"/>
      <c r="BU307" s="131"/>
      <c r="BV307" s="131"/>
      <c r="BW307" s="131"/>
      <c r="BX307" s="131"/>
      <c r="BY307" s="131"/>
      <c r="BZ307" s="131"/>
      <c r="CA307" s="131"/>
      <c r="CB307" s="131"/>
      <c r="CC307" s="131"/>
      <c r="CD307" s="131"/>
      <c r="CE307" s="131"/>
      <c r="CF307" s="131"/>
      <c r="CG307" s="131"/>
      <c r="CH307" s="131"/>
      <c r="CI307" s="131"/>
      <c r="CJ307" s="131"/>
      <c r="CK307" s="131"/>
      <c r="CL307" s="131"/>
      <c r="CM307" s="131"/>
      <c r="CN307" s="131"/>
      <c r="CO307" s="131"/>
      <c r="CP307" s="131"/>
    </row>
    <row r="308" spans="1:94" x14ac:dyDescent="0.25">
      <c r="A308" s="131"/>
      <c r="B308" s="131"/>
      <c r="C308" s="131"/>
      <c r="D308" s="131"/>
      <c r="E308" s="131"/>
      <c r="F308" s="131"/>
      <c r="G308" s="131"/>
      <c r="H308" s="131"/>
      <c r="I308" s="131"/>
      <c r="J308" s="131"/>
      <c r="K308" s="131"/>
      <c r="L308" s="131"/>
      <c r="M308" s="131"/>
      <c r="N308" s="131"/>
      <c r="O308" s="131"/>
      <c r="P308" s="131"/>
      <c r="Q308" s="131"/>
      <c r="R308" s="131"/>
      <c r="S308" s="131"/>
      <c r="T308" s="131"/>
      <c r="U308" s="131"/>
      <c r="V308" s="131"/>
      <c r="W308" s="131"/>
      <c r="X308" s="131"/>
      <c r="Y308" s="131"/>
      <c r="Z308" s="131"/>
      <c r="AA308" s="131"/>
      <c r="AB308" s="131"/>
      <c r="AC308" s="131"/>
      <c r="AD308" s="131"/>
      <c r="AE308" s="131"/>
      <c r="AF308" s="131"/>
      <c r="AG308" s="131"/>
      <c r="AH308" s="131"/>
      <c r="AI308" s="131"/>
      <c r="AJ308" s="131"/>
      <c r="AK308" s="131"/>
      <c r="AL308" s="131"/>
      <c r="AM308" s="131"/>
      <c r="AN308" s="131"/>
      <c r="AO308" s="131"/>
      <c r="AP308" s="131"/>
      <c r="AQ308" s="131"/>
      <c r="AR308" s="131"/>
      <c r="AS308" s="131"/>
      <c r="AT308" s="131"/>
      <c r="AU308" s="131"/>
      <c r="AV308" s="131"/>
      <c r="AW308" s="131"/>
      <c r="AX308" s="131"/>
      <c r="AY308" s="131"/>
      <c r="AZ308" s="131"/>
      <c r="BA308" s="131"/>
      <c r="BB308" s="131"/>
      <c r="BC308" s="131"/>
      <c r="BD308" s="131"/>
      <c r="BE308" s="131"/>
      <c r="BF308" s="131"/>
      <c r="BG308" s="131"/>
      <c r="BH308" s="131"/>
      <c r="BI308" s="131"/>
      <c r="BJ308" s="131"/>
      <c r="BK308" s="131"/>
      <c r="BL308" s="131"/>
      <c r="BM308" s="131"/>
      <c r="BN308" s="131"/>
      <c r="BO308" s="131"/>
      <c r="BP308" s="131"/>
      <c r="BQ308" s="131"/>
      <c r="BR308" s="131"/>
      <c r="BS308" s="131"/>
      <c r="BT308" s="131"/>
      <c r="BU308" s="131"/>
      <c r="BV308" s="131"/>
      <c r="BW308" s="131"/>
      <c r="BX308" s="131"/>
      <c r="BY308" s="131"/>
      <c r="BZ308" s="131"/>
      <c r="CA308" s="131"/>
      <c r="CB308" s="131"/>
      <c r="CC308" s="131"/>
      <c r="CD308" s="131"/>
      <c r="CE308" s="131"/>
      <c r="CF308" s="131"/>
      <c r="CG308" s="131"/>
      <c r="CH308" s="131"/>
      <c r="CI308" s="131"/>
      <c r="CJ308" s="131"/>
      <c r="CK308" s="131"/>
      <c r="CL308" s="131"/>
      <c r="CM308" s="131"/>
      <c r="CN308" s="131"/>
      <c r="CO308" s="131"/>
      <c r="CP308" s="131"/>
    </row>
    <row r="309" spans="1:94" x14ac:dyDescent="0.25">
      <c r="A309" s="131"/>
      <c r="B309" s="131"/>
      <c r="C309" s="131"/>
      <c r="D309" s="131"/>
      <c r="E309" s="131"/>
      <c r="F309" s="131"/>
      <c r="G309" s="131"/>
      <c r="H309" s="131"/>
      <c r="I309" s="131"/>
      <c r="J309" s="131"/>
      <c r="K309" s="131"/>
      <c r="L309" s="131"/>
      <c r="M309" s="131"/>
      <c r="N309" s="131"/>
      <c r="O309" s="131"/>
      <c r="P309" s="131"/>
      <c r="Q309" s="131"/>
      <c r="R309" s="131"/>
      <c r="S309" s="131"/>
      <c r="T309" s="131"/>
      <c r="U309" s="131"/>
      <c r="V309" s="131"/>
      <c r="W309" s="131"/>
      <c r="X309" s="131"/>
      <c r="Y309" s="131"/>
      <c r="Z309" s="131"/>
      <c r="AA309" s="131"/>
      <c r="AB309" s="131"/>
      <c r="AC309" s="131"/>
      <c r="AD309" s="131"/>
      <c r="AE309" s="131"/>
      <c r="AF309" s="131"/>
      <c r="AG309" s="131"/>
      <c r="AH309" s="131"/>
      <c r="AI309" s="131"/>
      <c r="AJ309" s="131"/>
      <c r="AK309" s="131"/>
      <c r="AL309" s="131"/>
      <c r="AM309" s="131"/>
      <c r="AN309" s="131"/>
      <c r="AO309" s="131"/>
      <c r="AP309" s="131"/>
      <c r="AQ309" s="131"/>
      <c r="AR309" s="131"/>
      <c r="AS309" s="131"/>
      <c r="AT309" s="131"/>
      <c r="AU309" s="131"/>
      <c r="AV309" s="131"/>
      <c r="AW309" s="131"/>
      <c r="AX309" s="131"/>
      <c r="AY309" s="131"/>
      <c r="AZ309" s="131"/>
      <c r="BA309" s="131"/>
      <c r="BB309" s="131"/>
      <c r="BC309" s="131"/>
      <c r="BD309" s="131"/>
      <c r="BE309" s="131"/>
      <c r="BF309" s="131"/>
      <c r="BG309" s="131"/>
      <c r="BH309" s="131"/>
      <c r="BI309" s="131"/>
      <c r="BJ309" s="131"/>
      <c r="BK309" s="131"/>
      <c r="BL309" s="131"/>
      <c r="BM309" s="131"/>
      <c r="BN309" s="131"/>
      <c r="BO309" s="131"/>
      <c r="BP309" s="131"/>
      <c r="BQ309" s="131"/>
      <c r="BR309" s="131"/>
      <c r="BS309" s="131"/>
      <c r="BT309" s="131"/>
      <c r="BU309" s="131"/>
      <c r="BV309" s="131"/>
      <c r="BW309" s="131"/>
      <c r="BX309" s="131"/>
      <c r="BY309" s="131"/>
      <c r="BZ309" s="131"/>
      <c r="CA309" s="131"/>
      <c r="CB309" s="131"/>
      <c r="CC309" s="131"/>
      <c r="CD309" s="131"/>
      <c r="CE309" s="131"/>
      <c r="CF309" s="131"/>
      <c r="CG309" s="131"/>
      <c r="CH309" s="131"/>
      <c r="CI309" s="131"/>
      <c r="CJ309" s="131"/>
      <c r="CK309" s="131"/>
      <c r="CL309" s="131"/>
      <c r="CM309" s="131"/>
      <c r="CN309" s="131"/>
      <c r="CO309" s="131"/>
      <c r="CP309" s="131"/>
    </row>
    <row r="310" spans="1:94" x14ac:dyDescent="0.25">
      <c r="A310" s="131"/>
      <c r="B310" s="131"/>
      <c r="C310" s="131"/>
      <c r="D310" s="131"/>
      <c r="E310" s="131"/>
      <c r="F310" s="131"/>
      <c r="G310" s="131"/>
      <c r="H310" s="131"/>
      <c r="I310" s="131"/>
      <c r="J310" s="131"/>
      <c r="K310" s="131"/>
      <c r="L310" s="131"/>
      <c r="M310" s="131"/>
      <c r="N310" s="131"/>
      <c r="O310" s="131"/>
      <c r="P310" s="131"/>
      <c r="Q310" s="131"/>
      <c r="R310" s="131"/>
      <c r="S310" s="131"/>
      <c r="T310" s="131"/>
      <c r="U310" s="131"/>
      <c r="V310" s="131"/>
      <c r="W310" s="131"/>
      <c r="X310" s="131"/>
      <c r="Y310" s="131"/>
      <c r="Z310" s="131"/>
      <c r="AA310" s="131"/>
      <c r="AB310" s="131"/>
      <c r="AC310" s="131"/>
      <c r="AD310" s="131"/>
      <c r="AE310" s="131"/>
      <c r="AF310" s="131"/>
      <c r="AG310" s="131"/>
      <c r="AH310" s="131"/>
      <c r="AI310" s="131"/>
      <c r="AJ310" s="131"/>
      <c r="AK310" s="131"/>
      <c r="AL310" s="131"/>
      <c r="AM310" s="131"/>
      <c r="AN310" s="131"/>
      <c r="AO310" s="131"/>
      <c r="AP310" s="131"/>
      <c r="AQ310" s="131"/>
      <c r="AR310" s="131"/>
      <c r="AS310" s="131"/>
      <c r="AT310" s="131"/>
      <c r="AU310" s="131"/>
      <c r="AV310" s="131"/>
      <c r="AW310" s="131"/>
      <c r="AX310" s="131"/>
      <c r="AY310" s="131"/>
      <c r="AZ310" s="131"/>
      <c r="BA310" s="131"/>
      <c r="BB310" s="131"/>
      <c r="BC310" s="131"/>
      <c r="BD310" s="131"/>
      <c r="BE310" s="131"/>
      <c r="BF310" s="131"/>
      <c r="BG310" s="131"/>
      <c r="BH310" s="131"/>
      <c r="BI310" s="131"/>
      <c r="BJ310" s="131"/>
      <c r="BK310" s="131"/>
      <c r="BL310" s="131"/>
      <c r="BM310" s="131"/>
      <c r="BN310" s="131"/>
      <c r="BO310" s="131"/>
      <c r="BP310" s="131"/>
      <c r="BQ310" s="131"/>
      <c r="BR310" s="131"/>
      <c r="BS310" s="131"/>
      <c r="BT310" s="131"/>
      <c r="BU310" s="131"/>
      <c r="BV310" s="131"/>
      <c r="BW310" s="131"/>
      <c r="BX310" s="131"/>
      <c r="BY310" s="131"/>
      <c r="BZ310" s="131"/>
      <c r="CA310" s="131"/>
      <c r="CB310" s="131"/>
      <c r="CC310" s="131"/>
      <c r="CD310" s="131"/>
      <c r="CE310" s="131"/>
      <c r="CF310" s="131"/>
      <c r="CG310" s="131"/>
      <c r="CH310" s="131"/>
      <c r="CI310" s="131"/>
      <c r="CJ310" s="131"/>
      <c r="CK310" s="131"/>
      <c r="CL310" s="131"/>
      <c r="CM310" s="131"/>
      <c r="CN310" s="131"/>
      <c r="CO310" s="131"/>
      <c r="CP310" s="131"/>
    </row>
    <row r="311" spans="1:94" x14ac:dyDescent="0.25">
      <c r="A311" s="131"/>
      <c r="B311" s="131"/>
      <c r="C311" s="131"/>
      <c r="D311" s="131"/>
      <c r="E311" s="131"/>
      <c r="F311" s="131"/>
      <c r="G311" s="131"/>
      <c r="H311" s="131"/>
      <c r="I311" s="131"/>
      <c r="J311" s="131"/>
      <c r="K311" s="131"/>
      <c r="L311" s="131"/>
      <c r="M311" s="131"/>
      <c r="N311" s="131"/>
      <c r="O311" s="131"/>
      <c r="P311" s="131"/>
      <c r="Q311" s="131"/>
      <c r="R311" s="131"/>
      <c r="S311" s="131"/>
      <c r="T311" s="131"/>
      <c r="U311" s="131"/>
      <c r="V311" s="131"/>
      <c r="W311" s="131"/>
      <c r="X311" s="131"/>
      <c r="Y311" s="131"/>
      <c r="Z311" s="131"/>
      <c r="AA311" s="131"/>
      <c r="AB311" s="131"/>
      <c r="AC311" s="131"/>
      <c r="AD311" s="131"/>
      <c r="AE311" s="131"/>
      <c r="AF311" s="131"/>
      <c r="AG311" s="131"/>
      <c r="AH311" s="131"/>
      <c r="AI311" s="131"/>
      <c r="AJ311" s="131"/>
      <c r="AK311" s="131"/>
      <c r="AL311" s="131"/>
      <c r="AM311" s="131"/>
      <c r="AN311" s="131"/>
      <c r="AO311" s="131"/>
      <c r="AP311" s="131"/>
      <c r="AQ311" s="131"/>
      <c r="AR311" s="131"/>
      <c r="AS311" s="131"/>
      <c r="AT311" s="131"/>
      <c r="AU311" s="131"/>
      <c r="AV311" s="131"/>
      <c r="AW311" s="131"/>
      <c r="AX311" s="131"/>
      <c r="AY311" s="131"/>
      <c r="AZ311" s="131"/>
      <c r="BA311" s="131"/>
      <c r="BB311" s="131"/>
      <c r="BC311" s="131"/>
      <c r="BD311" s="131"/>
      <c r="BE311" s="131"/>
      <c r="BF311" s="131"/>
      <c r="BG311" s="131"/>
      <c r="BH311" s="131"/>
      <c r="BI311" s="131"/>
      <c r="BJ311" s="131"/>
      <c r="BK311" s="131"/>
      <c r="BL311" s="131"/>
      <c r="BM311" s="131"/>
      <c r="BN311" s="131"/>
      <c r="BO311" s="131"/>
      <c r="BP311" s="131"/>
      <c r="BQ311" s="131"/>
      <c r="BR311" s="131"/>
      <c r="BS311" s="131"/>
      <c r="BT311" s="131"/>
      <c r="BU311" s="131"/>
      <c r="BV311" s="131"/>
      <c r="BW311" s="131"/>
      <c r="BX311" s="131"/>
      <c r="BY311" s="131"/>
      <c r="BZ311" s="131"/>
      <c r="CA311" s="131"/>
      <c r="CB311" s="131"/>
      <c r="CC311" s="131"/>
      <c r="CD311" s="131"/>
      <c r="CE311" s="131"/>
      <c r="CF311" s="131"/>
      <c r="CG311" s="131"/>
      <c r="CH311" s="131"/>
      <c r="CI311" s="131"/>
      <c r="CJ311" s="131"/>
      <c r="CK311" s="131"/>
      <c r="CL311" s="131"/>
      <c r="CM311" s="131"/>
      <c r="CN311" s="131"/>
      <c r="CO311" s="131"/>
      <c r="CP311" s="131"/>
    </row>
    <row r="312" spans="1:94" x14ac:dyDescent="0.25">
      <c r="A312" s="131"/>
      <c r="B312" s="131"/>
      <c r="C312" s="131"/>
      <c r="D312" s="131"/>
      <c r="E312" s="131"/>
      <c r="F312" s="131"/>
      <c r="G312" s="131"/>
      <c r="H312" s="131"/>
      <c r="I312" s="131"/>
      <c r="J312" s="131"/>
      <c r="K312" s="131"/>
      <c r="L312" s="131"/>
      <c r="M312" s="131"/>
      <c r="N312" s="131"/>
      <c r="O312" s="131"/>
      <c r="P312" s="131"/>
      <c r="Q312" s="131"/>
      <c r="R312" s="131"/>
      <c r="S312" s="131"/>
      <c r="T312" s="131"/>
      <c r="U312" s="131"/>
      <c r="V312" s="131"/>
      <c r="W312" s="131"/>
      <c r="X312" s="131"/>
      <c r="Y312" s="131"/>
      <c r="Z312" s="131"/>
      <c r="AA312" s="131"/>
      <c r="AB312" s="131"/>
      <c r="AC312" s="131"/>
      <c r="AD312" s="131"/>
      <c r="AE312" s="131"/>
      <c r="AF312" s="131"/>
      <c r="AG312" s="131"/>
      <c r="AH312" s="131"/>
      <c r="AI312" s="131"/>
      <c r="AJ312" s="131"/>
      <c r="AK312" s="131"/>
      <c r="AL312" s="131"/>
      <c r="AM312" s="131"/>
      <c r="AN312" s="131"/>
      <c r="AO312" s="131"/>
      <c r="AP312" s="131"/>
      <c r="AQ312" s="131"/>
      <c r="AR312" s="131"/>
      <c r="AS312" s="131"/>
      <c r="AT312" s="131"/>
      <c r="AU312" s="131"/>
      <c r="AV312" s="131"/>
      <c r="AW312" s="131"/>
      <c r="AX312" s="131"/>
      <c r="AY312" s="131"/>
      <c r="AZ312" s="131"/>
      <c r="BA312" s="131"/>
      <c r="BB312" s="131"/>
      <c r="BC312" s="131"/>
      <c r="BD312" s="131"/>
      <c r="BE312" s="131"/>
      <c r="BF312" s="131"/>
      <c r="BG312" s="131"/>
      <c r="BH312" s="131"/>
      <c r="BI312" s="131"/>
      <c r="BJ312" s="131"/>
      <c r="BK312" s="131"/>
      <c r="BL312" s="131"/>
      <c r="BM312" s="131"/>
      <c r="BN312" s="131"/>
      <c r="BO312" s="131"/>
      <c r="BP312" s="131"/>
      <c r="BQ312" s="131"/>
      <c r="BR312" s="131"/>
      <c r="BS312" s="131"/>
      <c r="BT312" s="131"/>
      <c r="BU312" s="131"/>
      <c r="BV312" s="131"/>
      <c r="BW312" s="131"/>
      <c r="BX312" s="131"/>
      <c r="BY312" s="131"/>
      <c r="BZ312" s="131"/>
      <c r="CA312" s="131"/>
      <c r="CB312" s="131"/>
      <c r="CC312" s="131"/>
      <c r="CD312" s="131"/>
      <c r="CE312" s="131"/>
      <c r="CF312" s="131"/>
      <c r="CG312" s="131"/>
      <c r="CH312" s="131"/>
      <c r="CI312" s="131"/>
      <c r="CJ312" s="131"/>
      <c r="CK312" s="131"/>
      <c r="CL312" s="131"/>
      <c r="CM312" s="131"/>
      <c r="CN312" s="131"/>
      <c r="CO312" s="131"/>
      <c r="CP312" s="131"/>
    </row>
    <row r="313" spans="1:94" x14ac:dyDescent="0.25">
      <c r="A313" s="131"/>
      <c r="B313" s="131"/>
      <c r="C313" s="131"/>
      <c r="D313" s="131"/>
      <c r="E313" s="131"/>
      <c r="F313" s="131"/>
      <c r="G313" s="131"/>
      <c r="H313" s="131"/>
      <c r="I313" s="131"/>
      <c r="J313" s="131"/>
      <c r="K313" s="131"/>
      <c r="L313" s="131"/>
      <c r="M313" s="131"/>
      <c r="N313" s="131"/>
      <c r="O313" s="131"/>
      <c r="P313" s="131"/>
      <c r="Q313" s="131"/>
      <c r="R313" s="131"/>
      <c r="S313" s="131"/>
      <c r="T313" s="131"/>
      <c r="U313" s="131"/>
      <c r="V313" s="131"/>
      <c r="W313" s="131"/>
      <c r="X313" s="131"/>
      <c r="Y313" s="131"/>
      <c r="Z313" s="131"/>
      <c r="AA313" s="131"/>
      <c r="AB313" s="131"/>
      <c r="AC313" s="131"/>
      <c r="AD313" s="131"/>
      <c r="AE313" s="131"/>
      <c r="AF313" s="131"/>
      <c r="AG313" s="131"/>
      <c r="AH313" s="131"/>
      <c r="AI313" s="131"/>
      <c r="AJ313" s="131"/>
      <c r="AK313" s="131"/>
      <c r="AL313" s="131"/>
      <c r="AM313" s="131"/>
      <c r="AN313" s="131"/>
      <c r="AO313" s="131"/>
      <c r="AP313" s="131"/>
      <c r="AQ313" s="131"/>
      <c r="AR313" s="131"/>
      <c r="AS313" s="131"/>
      <c r="AT313" s="131"/>
      <c r="AU313" s="131"/>
      <c r="AV313" s="131"/>
      <c r="AW313" s="131"/>
      <c r="AX313" s="131"/>
      <c r="AY313" s="131"/>
      <c r="AZ313" s="131"/>
      <c r="BA313" s="131"/>
      <c r="BB313" s="131"/>
      <c r="BC313" s="131"/>
      <c r="BD313" s="131"/>
      <c r="BE313" s="131"/>
      <c r="BF313" s="131"/>
      <c r="BG313" s="131"/>
      <c r="BH313" s="131"/>
      <c r="BI313" s="131"/>
      <c r="BJ313" s="131"/>
      <c r="BK313" s="131"/>
      <c r="BL313" s="131"/>
      <c r="BM313" s="131"/>
      <c r="BN313" s="131"/>
      <c r="BO313" s="131"/>
      <c r="BP313" s="131"/>
      <c r="BQ313" s="131"/>
      <c r="BR313" s="131"/>
      <c r="BS313" s="131"/>
      <c r="BT313" s="131"/>
      <c r="BU313" s="131"/>
      <c r="BV313" s="131"/>
      <c r="BW313" s="131"/>
      <c r="BX313" s="131"/>
      <c r="BY313" s="131"/>
      <c r="BZ313" s="131"/>
      <c r="CA313" s="131"/>
      <c r="CB313" s="131"/>
      <c r="CC313" s="131"/>
      <c r="CD313" s="131"/>
      <c r="CE313" s="131"/>
      <c r="CF313" s="131"/>
      <c r="CG313" s="131"/>
      <c r="CH313" s="131"/>
      <c r="CI313" s="131"/>
      <c r="CJ313" s="131"/>
      <c r="CK313" s="131"/>
      <c r="CL313" s="131"/>
      <c r="CM313" s="131"/>
      <c r="CN313" s="131"/>
      <c r="CO313" s="131"/>
      <c r="CP313" s="131"/>
    </row>
    <row r="314" spans="1:94" x14ac:dyDescent="0.25">
      <c r="A314" s="131"/>
      <c r="B314" s="131"/>
      <c r="C314" s="131"/>
      <c r="D314" s="131"/>
      <c r="E314" s="131"/>
      <c r="F314" s="131"/>
      <c r="G314" s="131"/>
      <c r="H314" s="131"/>
      <c r="I314" s="131"/>
      <c r="J314" s="131"/>
      <c r="K314" s="131"/>
      <c r="L314" s="131"/>
      <c r="M314" s="131"/>
      <c r="N314" s="131"/>
      <c r="O314" s="131"/>
      <c r="P314" s="131"/>
      <c r="Q314" s="131"/>
      <c r="R314" s="131"/>
      <c r="S314" s="131"/>
      <c r="T314" s="131"/>
      <c r="U314" s="131"/>
      <c r="V314" s="131"/>
      <c r="W314" s="131"/>
      <c r="X314" s="131"/>
      <c r="Y314" s="131"/>
      <c r="Z314" s="131"/>
      <c r="AA314" s="131"/>
      <c r="AB314" s="131"/>
      <c r="AC314" s="131"/>
      <c r="AD314" s="131"/>
      <c r="AE314" s="131"/>
      <c r="AF314" s="131"/>
      <c r="AG314" s="131"/>
      <c r="AH314" s="131"/>
      <c r="AI314" s="131"/>
      <c r="AJ314" s="131"/>
      <c r="AK314" s="131"/>
      <c r="AL314" s="131"/>
      <c r="AM314" s="131"/>
      <c r="AN314" s="131"/>
      <c r="AO314" s="131"/>
      <c r="AP314" s="131"/>
      <c r="AQ314" s="131"/>
      <c r="AR314" s="131"/>
      <c r="AS314" s="131"/>
      <c r="AT314" s="131"/>
      <c r="AU314" s="131"/>
      <c r="AV314" s="131"/>
      <c r="AW314" s="131"/>
      <c r="AX314" s="131"/>
      <c r="AY314" s="131"/>
      <c r="AZ314" s="131"/>
      <c r="BA314" s="131"/>
      <c r="BB314" s="131"/>
      <c r="BC314" s="131"/>
      <c r="BD314" s="131"/>
      <c r="BE314" s="131"/>
      <c r="BF314" s="131"/>
      <c r="BG314" s="131"/>
      <c r="BH314" s="131"/>
      <c r="BI314" s="131"/>
      <c r="BJ314" s="131"/>
      <c r="BK314" s="131"/>
      <c r="BL314" s="131"/>
      <c r="BM314" s="131"/>
      <c r="BN314" s="131"/>
      <c r="BO314" s="131"/>
      <c r="BP314" s="131"/>
      <c r="BQ314" s="131"/>
      <c r="BR314" s="131"/>
      <c r="BS314" s="131"/>
      <c r="BT314" s="131"/>
      <c r="BU314" s="131"/>
      <c r="BV314" s="131"/>
      <c r="BW314" s="131"/>
      <c r="BX314" s="131"/>
      <c r="BY314" s="131"/>
      <c r="BZ314" s="131"/>
      <c r="CA314" s="131"/>
      <c r="CB314" s="131"/>
      <c r="CC314" s="131"/>
      <c r="CD314" s="131"/>
      <c r="CE314" s="131"/>
      <c r="CF314" s="131"/>
      <c r="CG314" s="131"/>
      <c r="CH314" s="131"/>
      <c r="CI314" s="131"/>
      <c r="CJ314" s="131"/>
      <c r="CK314" s="131"/>
      <c r="CL314" s="131"/>
      <c r="CM314" s="131"/>
      <c r="CN314" s="131"/>
      <c r="CO314" s="131"/>
      <c r="CP314" s="131"/>
    </row>
    <row r="315" spans="1:94" x14ac:dyDescent="0.25">
      <c r="A315" s="131"/>
      <c r="B315" s="131"/>
      <c r="C315" s="131"/>
      <c r="D315" s="131"/>
      <c r="E315" s="131"/>
      <c r="F315" s="131"/>
      <c r="G315" s="131"/>
      <c r="H315" s="131"/>
      <c r="I315" s="131"/>
      <c r="J315" s="131"/>
      <c r="K315" s="131"/>
      <c r="L315" s="131"/>
      <c r="M315" s="131"/>
      <c r="N315" s="131"/>
      <c r="O315" s="131"/>
      <c r="P315" s="131"/>
      <c r="Q315" s="131"/>
      <c r="R315" s="131"/>
      <c r="S315" s="131"/>
      <c r="T315" s="131"/>
      <c r="U315" s="131"/>
      <c r="V315" s="131"/>
      <c r="W315" s="131"/>
      <c r="X315" s="131"/>
      <c r="Y315" s="131"/>
      <c r="Z315" s="131"/>
      <c r="AA315" s="131"/>
      <c r="AB315" s="131"/>
      <c r="AC315" s="131"/>
      <c r="AD315" s="131"/>
      <c r="AE315" s="131"/>
      <c r="AF315" s="131"/>
      <c r="AG315" s="131"/>
      <c r="AH315" s="131"/>
      <c r="AI315" s="131"/>
      <c r="AJ315" s="131"/>
      <c r="AK315" s="131"/>
      <c r="AL315" s="131"/>
      <c r="AM315" s="131"/>
      <c r="AN315" s="131"/>
      <c r="AO315" s="131"/>
      <c r="AP315" s="131"/>
      <c r="AQ315" s="131"/>
      <c r="AR315" s="131"/>
      <c r="AS315" s="131"/>
      <c r="AT315" s="131"/>
      <c r="AU315" s="131"/>
      <c r="AV315" s="131"/>
      <c r="AW315" s="131"/>
      <c r="AX315" s="131"/>
      <c r="AY315" s="131"/>
      <c r="AZ315" s="131"/>
      <c r="BA315" s="131"/>
      <c r="BB315" s="131"/>
      <c r="BC315" s="131"/>
      <c r="BD315" s="131"/>
      <c r="BE315" s="131"/>
      <c r="BF315" s="131"/>
      <c r="BG315" s="131"/>
      <c r="BH315" s="131"/>
      <c r="BI315" s="131"/>
      <c r="BJ315" s="131"/>
      <c r="BK315" s="131"/>
      <c r="BL315" s="131"/>
      <c r="BM315" s="131"/>
      <c r="BN315" s="131"/>
      <c r="BO315" s="131"/>
      <c r="BP315" s="131"/>
      <c r="BQ315" s="131"/>
      <c r="BR315" s="131"/>
      <c r="BS315" s="131"/>
      <c r="BT315" s="131"/>
      <c r="BU315" s="131"/>
      <c r="BV315" s="131"/>
      <c r="BW315" s="131"/>
      <c r="BX315" s="131"/>
      <c r="BY315" s="131"/>
      <c r="BZ315" s="131"/>
      <c r="CA315" s="131"/>
      <c r="CB315" s="131"/>
      <c r="CC315" s="131"/>
      <c r="CD315" s="131"/>
      <c r="CE315" s="131"/>
      <c r="CF315" s="131"/>
      <c r="CG315" s="131"/>
      <c r="CH315" s="131"/>
      <c r="CI315" s="131"/>
      <c r="CJ315" s="131"/>
      <c r="CK315" s="131"/>
      <c r="CL315" s="131"/>
      <c r="CM315" s="131"/>
      <c r="CN315" s="131"/>
      <c r="CO315" s="131"/>
      <c r="CP315" s="131"/>
    </row>
    <row r="316" spans="1:94" x14ac:dyDescent="0.25">
      <c r="A316" s="131"/>
      <c r="B316" s="131"/>
      <c r="C316" s="131"/>
      <c r="D316" s="131"/>
      <c r="E316" s="131"/>
      <c r="F316" s="131"/>
      <c r="G316" s="131"/>
      <c r="H316" s="131"/>
      <c r="I316" s="131"/>
      <c r="J316" s="131"/>
      <c r="K316" s="131"/>
      <c r="L316" s="131"/>
      <c r="M316" s="131"/>
      <c r="N316" s="131"/>
      <c r="O316" s="131"/>
      <c r="P316" s="131"/>
      <c r="Q316" s="131"/>
      <c r="R316" s="131"/>
      <c r="S316" s="131"/>
      <c r="T316" s="131"/>
      <c r="U316" s="131"/>
      <c r="V316" s="131"/>
      <c r="W316" s="131"/>
      <c r="X316" s="131"/>
      <c r="Y316" s="131"/>
      <c r="Z316" s="131"/>
      <c r="AA316" s="131"/>
      <c r="AB316" s="131"/>
      <c r="AC316" s="131"/>
      <c r="AD316" s="131"/>
      <c r="AE316" s="131"/>
      <c r="AF316" s="131"/>
      <c r="AG316" s="131"/>
      <c r="AH316" s="131"/>
      <c r="AI316" s="131"/>
      <c r="AJ316" s="131"/>
      <c r="AK316" s="131"/>
      <c r="AL316" s="131"/>
      <c r="AM316" s="131"/>
      <c r="AN316" s="131"/>
      <c r="AO316" s="131"/>
      <c r="AP316" s="131"/>
      <c r="AQ316" s="131"/>
      <c r="AR316" s="131"/>
      <c r="AS316" s="131"/>
      <c r="AT316" s="131"/>
      <c r="AU316" s="131"/>
      <c r="AV316" s="131"/>
      <c r="AW316" s="131"/>
      <c r="AX316" s="131"/>
      <c r="AY316" s="131"/>
      <c r="AZ316" s="131"/>
      <c r="BA316" s="131"/>
      <c r="BB316" s="131"/>
      <c r="BC316" s="131"/>
      <c r="BD316" s="131"/>
      <c r="BE316" s="131"/>
      <c r="BF316" s="131"/>
      <c r="BG316" s="131"/>
      <c r="BH316" s="131"/>
      <c r="BI316" s="131"/>
      <c r="BJ316" s="131"/>
      <c r="BK316" s="131"/>
      <c r="BL316" s="131"/>
      <c r="BM316" s="131"/>
      <c r="BN316" s="131"/>
      <c r="BO316" s="131"/>
      <c r="BP316" s="131"/>
      <c r="BQ316" s="131"/>
      <c r="BR316" s="131"/>
      <c r="BS316" s="131"/>
      <c r="BT316" s="131"/>
      <c r="BU316" s="131"/>
      <c r="BV316" s="131"/>
      <c r="BW316" s="131"/>
      <c r="BX316" s="131"/>
      <c r="BY316" s="131"/>
      <c r="BZ316" s="131"/>
      <c r="CA316" s="131"/>
      <c r="CB316" s="131"/>
      <c r="CC316" s="131"/>
      <c r="CD316" s="131"/>
      <c r="CE316" s="131"/>
      <c r="CF316" s="131"/>
      <c r="CG316" s="131"/>
      <c r="CH316" s="131"/>
      <c r="CI316" s="131"/>
      <c r="CJ316" s="131"/>
      <c r="CK316" s="131"/>
      <c r="CL316" s="131"/>
      <c r="CM316" s="131"/>
      <c r="CN316" s="131"/>
      <c r="CO316" s="131"/>
      <c r="CP316" s="131"/>
    </row>
    <row r="317" spans="1:94" x14ac:dyDescent="0.25">
      <c r="A317" s="131"/>
      <c r="B317" s="131"/>
      <c r="C317" s="131"/>
      <c r="D317" s="131"/>
      <c r="E317" s="131"/>
      <c r="F317" s="131"/>
      <c r="G317" s="131"/>
      <c r="H317" s="131"/>
      <c r="I317" s="131"/>
      <c r="J317" s="131"/>
      <c r="K317" s="131"/>
      <c r="L317" s="131"/>
      <c r="M317" s="131"/>
      <c r="N317" s="131"/>
      <c r="O317" s="131"/>
      <c r="P317" s="131"/>
      <c r="Q317" s="131"/>
      <c r="R317" s="131"/>
      <c r="S317" s="131"/>
      <c r="T317" s="131"/>
      <c r="U317" s="131"/>
      <c r="V317" s="131"/>
      <c r="W317" s="131"/>
      <c r="X317" s="131"/>
      <c r="Y317" s="131"/>
      <c r="Z317" s="131"/>
      <c r="AA317" s="131"/>
      <c r="AB317" s="131"/>
      <c r="AC317" s="131"/>
      <c r="AD317" s="131"/>
      <c r="AE317" s="131"/>
      <c r="AF317" s="131"/>
      <c r="AG317" s="131"/>
      <c r="AH317" s="131"/>
      <c r="AI317" s="131"/>
      <c r="AJ317" s="131"/>
      <c r="AK317" s="131"/>
      <c r="AL317" s="131"/>
      <c r="AM317" s="131"/>
      <c r="AN317" s="131"/>
      <c r="AO317" s="131"/>
      <c r="AP317" s="131"/>
      <c r="AQ317" s="131"/>
      <c r="AR317" s="131"/>
      <c r="AS317" s="131"/>
      <c r="AT317" s="131"/>
      <c r="AU317" s="131"/>
      <c r="AV317" s="131"/>
      <c r="AW317" s="131"/>
      <c r="AX317" s="131"/>
      <c r="AY317" s="131"/>
      <c r="AZ317" s="131"/>
      <c r="BA317" s="131"/>
      <c r="BB317" s="131"/>
      <c r="BC317" s="131"/>
      <c r="BD317" s="131"/>
      <c r="BE317" s="131"/>
      <c r="BF317" s="131"/>
      <c r="BG317" s="131"/>
      <c r="BH317" s="131"/>
      <c r="BI317" s="131"/>
      <c r="BJ317" s="131"/>
      <c r="BK317" s="131"/>
      <c r="BL317" s="131"/>
      <c r="BM317" s="131"/>
      <c r="BN317" s="131"/>
      <c r="BO317" s="131"/>
      <c r="BP317" s="131"/>
      <c r="BQ317" s="131"/>
      <c r="BR317" s="131"/>
      <c r="BS317" s="131"/>
      <c r="BT317" s="131"/>
      <c r="BU317" s="131"/>
      <c r="BV317" s="131"/>
      <c r="BW317" s="131"/>
      <c r="BX317" s="131"/>
      <c r="BY317" s="131"/>
      <c r="BZ317" s="131"/>
      <c r="CA317" s="131"/>
      <c r="CB317" s="131"/>
      <c r="CC317" s="131"/>
      <c r="CD317" s="131"/>
      <c r="CE317" s="131"/>
      <c r="CF317" s="131"/>
      <c r="CG317" s="131"/>
      <c r="CH317" s="131"/>
      <c r="CI317" s="131"/>
      <c r="CJ317" s="131"/>
      <c r="CK317" s="131"/>
      <c r="CL317" s="131"/>
      <c r="CM317" s="131"/>
      <c r="CN317" s="131"/>
      <c r="CO317" s="131"/>
      <c r="CP317" s="131"/>
    </row>
    <row r="318" spans="1:94" x14ac:dyDescent="0.25">
      <c r="A318" s="131"/>
      <c r="B318" s="131"/>
      <c r="C318" s="131"/>
      <c r="D318" s="131"/>
      <c r="E318" s="131"/>
      <c r="F318" s="131"/>
      <c r="G318" s="131"/>
      <c r="H318" s="131"/>
      <c r="I318" s="131"/>
      <c r="J318" s="131"/>
      <c r="K318" s="131"/>
      <c r="L318" s="131"/>
      <c r="M318" s="131"/>
      <c r="N318" s="131"/>
      <c r="O318" s="131"/>
      <c r="P318" s="131"/>
      <c r="Q318" s="131"/>
      <c r="R318" s="131"/>
      <c r="S318" s="131"/>
      <c r="T318" s="131"/>
      <c r="U318" s="131"/>
      <c r="V318" s="131"/>
      <c r="W318" s="131"/>
      <c r="X318" s="131"/>
      <c r="Y318" s="131"/>
      <c r="Z318" s="131"/>
      <c r="AA318" s="131"/>
      <c r="AB318" s="131"/>
      <c r="AC318" s="131"/>
      <c r="AD318" s="131"/>
      <c r="AE318" s="131"/>
      <c r="AF318" s="131"/>
      <c r="AG318" s="131"/>
      <c r="AH318" s="131"/>
      <c r="AI318" s="131"/>
      <c r="AJ318" s="131"/>
      <c r="AK318" s="131"/>
      <c r="AL318" s="131"/>
      <c r="AM318" s="131"/>
      <c r="AN318" s="131"/>
      <c r="AO318" s="131"/>
      <c r="AP318" s="131"/>
      <c r="AQ318" s="131"/>
      <c r="AR318" s="131"/>
      <c r="AS318" s="131"/>
      <c r="AT318" s="131"/>
      <c r="AU318" s="131"/>
      <c r="AV318" s="131"/>
      <c r="AW318" s="131"/>
      <c r="AX318" s="131"/>
      <c r="AY318" s="131"/>
      <c r="AZ318" s="131"/>
      <c r="BA318" s="131"/>
      <c r="BB318" s="131"/>
      <c r="BC318" s="131"/>
      <c r="BD318" s="131"/>
      <c r="BE318" s="131"/>
      <c r="BF318" s="131"/>
      <c r="BG318" s="131"/>
      <c r="BH318" s="131"/>
      <c r="BI318" s="131"/>
      <c r="BJ318" s="131"/>
      <c r="BK318" s="131"/>
      <c r="BL318" s="131"/>
      <c r="BM318" s="131"/>
      <c r="BN318" s="131"/>
      <c r="BO318" s="131"/>
      <c r="BP318" s="131"/>
      <c r="BQ318" s="131"/>
      <c r="BR318" s="131"/>
      <c r="BS318" s="131"/>
      <c r="BT318" s="131"/>
      <c r="BU318" s="131"/>
      <c r="BV318" s="131"/>
      <c r="BW318" s="131"/>
      <c r="BX318" s="131"/>
      <c r="BY318" s="131"/>
      <c r="BZ318" s="131"/>
      <c r="CA318" s="131"/>
      <c r="CB318" s="131"/>
      <c r="CC318" s="131"/>
      <c r="CD318" s="131"/>
      <c r="CE318" s="131"/>
      <c r="CF318" s="131"/>
      <c r="CG318" s="131"/>
      <c r="CH318" s="131"/>
      <c r="CI318" s="131"/>
      <c r="CJ318" s="131"/>
      <c r="CK318" s="131"/>
      <c r="CL318" s="131"/>
      <c r="CM318" s="131"/>
      <c r="CN318" s="131"/>
      <c r="CO318" s="131"/>
      <c r="CP318" s="131"/>
    </row>
    <row r="319" spans="1:94" x14ac:dyDescent="0.25">
      <c r="A319" s="131"/>
      <c r="B319" s="131"/>
      <c r="C319" s="131"/>
      <c r="D319" s="131"/>
      <c r="E319" s="131"/>
      <c r="F319" s="131"/>
      <c r="G319" s="131"/>
      <c r="H319" s="131"/>
      <c r="I319" s="131"/>
      <c r="J319" s="131"/>
      <c r="K319" s="131"/>
      <c r="L319" s="131"/>
      <c r="M319" s="131"/>
      <c r="N319" s="131"/>
      <c r="O319" s="131"/>
      <c r="P319" s="131"/>
      <c r="Q319" s="131"/>
      <c r="R319" s="131"/>
      <c r="S319" s="131"/>
      <c r="T319" s="131"/>
      <c r="U319" s="131"/>
      <c r="V319" s="131"/>
      <c r="W319" s="131"/>
      <c r="X319" s="131"/>
      <c r="Y319" s="131"/>
      <c r="Z319" s="131"/>
      <c r="AA319" s="131"/>
      <c r="AB319" s="131"/>
      <c r="AC319" s="131"/>
      <c r="AD319" s="131"/>
      <c r="AE319" s="131"/>
      <c r="AF319" s="131"/>
      <c r="AG319" s="131"/>
      <c r="AH319" s="131"/>
      <c r="AI319" s="131"/>
      <c r="AJ319" s="131"/>
      <c r="AK319" s="131"/>
      <c r="AL319" s="131"/>
      <c r="AM319" s="131"/>
      <c r="AN319" s="131"/>
      <c r="AO319" s="131"/>
      <c r="AP319" s="131"/>
      <c r="AQ319" s="131"/>
      <c r="AR319" s="131"/>
      <c r="AS319" s="131"/>
      <c r="AT319" s="131"/>
      <c r="AU319" s="131"/>
      <c r="AV319" s="131"/>
      <c r="AW319" s="131"/>
      <c r="AX319" s="131"/>
      <c r="AY319" s="131"/>
      <c r="AZ319" s="131"/>
      <c r="BA319" s="131"/>
      <c r="BB319" s="131"/>
      <c r="BC319" s="131"/>
      <c r="BD319" s="131"/>
      <c r="BE319" s="131"/>
      <c r="BF319" s="131"/>
      <c r="BG319" s="131"/>
      <c r="BH319" s="131"/>
      <c r="BI319" s="131"/>
      <c r="BJ319" s="131"/>
      <c r="BK319" s="131"/>
      <c r="BL319" s="131"/>
      <c r="BM319" s="131"/>
      <c r="BN319" s="131"/>
      <c r="BO319" s="131"/>
      <c r="BP319" s="131"/>
      <c r="BQ319" s="131"/>
      <c r="BR319" s="131"/>
      <c r="BS319" s="131"/>
      <c r="BT319" s="131"/>
      <c r="BU319" s="131"/>
      <c r="BV319" s="131"/>
      <c r="BW319" s="131"/>
      <c r="BX319" s="131"/>
      <c r="BY319" s="131"/>
      <c r="BZ319" s="131"/>
      <c r="CA319" s="131"/>
      <c r="CB319" s="131"/>
      <c r="CC319" s="131"/>
      <c r="CD319" s="131"/>
      <c r="CE319" s="131"/>
      <c r="CF319" s="131"/>
      <c r="CG319" s="131"/>
      <c r="CH319" s="131"/>
      <c r="CI319" s="131"/>
      <c r="CJ319" s="131"/>
      <c r="CK319" s="131"/>
      <c r="CL319" s="131"/>
      <c r="CM319" s="131"/>
      <c r="CN319" s="131"/>
      <c r="CO319" s="131"/>
      <c r="CP319" s="131"/>
    </row>
    <row r="320" spans="1:94" x14ac:dyDescent="0.25">
      <c r="A320" s="131"/>
      <c r="B320" s="131"/>
      <c r="C320" s="131"/>
      <c r="D320" s="131"/>
      <c r="E320" s="131"/>
      <c r="F320" s="131"/>
      <c r="G320" s="131"/>
      <c r="H320" s="131"/>
      <c r="I320" s="131"/>
      <c r="J320" s="131"/>
      <c r="K320" s="131"/>
      <c r="L320" s="131"/>
      <c r="M320" s="131"/>
      <c r="N320" s="131"/>
      <c r="O320" s="131"/>
      <c r="P320" s="131"/>
      <c r="Q320" s="131"/>
      <c r="R320" s="131"/>
      <c r="S320" s="131"/>
      <c r="T320" s="131"/>
      <c r="U320" s="131"/>
      <c r="V320" s="131"/>
      <c r="W320" s="131"/>
      <c r="X320" s="131"/>
      <c r="Y320" s="131"/>
      <c r="Z320" s="131"/>
      <c r="AA320" s="131"/>
      <c r="AB320" s="131"/>
      <c r="AC320" s="131"/>
      <c r="AD320" s="131"/>
      <c r="AE320" s="131"/>
      <c r="AF320" s="131"/>
      <c r="AG320" s="131"/>
      <c r="AH320" s="131"/>
      <c r="AI320" s="131"/>
      <c r="AJ320" s="131"/>
      <c r="AK320" s="131"/>
      <c r="AL320" s="131"/>
      <c r="AM320" s="131"/>
      <c r="AN320" s="131"/>
      <c r="AO320" s="131"/>
      <c r="AP320" s="131"/>
      <c r="AQ320" s="131"/>
      <c r="AR320" s="131"/>
      <c r="AS320" s="131"/>
      <c r="AT320" s="131"/>
      <c r="AU320" s="131"/>
      <c r="AV320" s="131"/>
      <c r="AW320" s="131"/>
      <c r="AX320" s="131"/>
      <c r="AY320" s="131"/>
      <c r="AZ320" s="131"/>
      <c r="BA320" s="131"/>
      <c r="BB320" s="131"/>
      <c r="BC320" s="131"/>
      <c r="BD320" s="131"/>
      <c r="BE320" s="131"/>
      <c r="BF320" s="131"/>
      <c r="BG320" s="131"/>
      <c r="BH320" s="131"/>
      <c r="BI320" s="131"/>
      <c r="BJ320" s="131"/>
      <c r="BK320" s="131"/>
      <c r="BL320" s="131"/>
      <c r="BM320" s="131"/>
      <c r="BN320" s="131"/>
      <c r="BO320" s="131"/>
      <c r="BP320" s="131"/>
      <c r="BQ320" s="131"/>
      <c r="BR320" s="131"/>
      <c r="BS320" s="131"/>
      <c r="BT320" s="131"/>
      <c r="BU320" s="131"/>
      <c r="BV320" s="131"/>
      <c r="BW320" s="131"/>
      <c r="BX320" s="131"/>
      <c r="BY320" s="131"/>
      <c r="BZ320" s="131"/>
      <c r="CA320" s="131"/>
      <c r="CB320" s="131"/>
      <c r="CC320" s="131"/>
      <c r="CD320" s="131"/>
      <c r="CE320" s="131"/>
      <c r="CF320" s="131"/>
      <c r="CG320" s="131"/>
      <c r="CH320" s="131"/>
      <c r="CI320" s="131"/>
      <c r="CJ320" s="131"/>
      <c r="CK320" s="131"/>
      <c r="CL320" s="131"/>
      <c r="CM320" s="131"/>
      <c r="CN320" s="131"/>
      <c r="CO320" s="131"/>
      <c r="CP320" s="131"/>
    </row>
    <row r="321" spans="1:94" x14ac:dyDescent="0.25">
      <c r="A321" s="131"/>
      <c r="B321" s="131"/>
      <c r="C321" s="131"/>
      <c r="D321" s="131"/>
      <c r="E321" s="131"/>
      <c r="F321" s="131"/>
      <c r="G321" s="131"/>
      <c r="H321" s="131"/>
      <c r="I321" s="131"/>
      <c r="J321" s="131"/>
      <c r="K321" s="131"/>
      <c r="L321" s="131"/>
      <c r="M321" s="131"/>
      <c r="N321" s="131"/>
      <c r="O321" s="131"/>
      <c r="P321" s="131"/>
      <c r="Q321" s="131"/>
      <c r="R321" s="131"/>
      <c r="S321" s="131"/>
      <c r="T321" s="131"/>
      <c r="U321" s="131"/>
      <c r="V321" s="131"/>
      <c r="W321" s="131"/>
      <c r="X321" s="131"/>
      <c r="Y321" s="131"/>
      <c r="Z321" s="131"/>
      <c r="AA321" s="131"/>
      <c r="AB321" s="131"/>
      <c r="AC321" s="131"/>
      <c r="AD321" s="131"/>
      <c r="AE321" s="131"/>
      <c r="AF321" s="131"/>
      <c r="AG321" s="131"/>
      <c r="AH321" s="131"/>
      <c r="AI321" s="131"/>
      <c r="AJ321" s="131"/>
      <c r="AK321" s="131"/>
      <c r="AL321" s="131"/>
      <c r="AM321" s="131"/>
      <c r="AN321" s="131"/>
      <c r="AO321" s="131"/>
      <c r="AP321" s="131"/>
      <c r="AQ321" s="131"/>
      <c r="AR321" s="131"/>
      <c r="AS321" s="131"/>
      <c r="AT321" s="131"/>
      <c r="AU321" s="131"/>
      <c r="AV321" s="131"/>
      <c r="AW321" s="131"/>
      <c r="AX321" s="131"/>
      <c r="AY321" s="131"/>
      <c r="AZ321" s="131"/>
      <c r="BA321" s="131"/>
      <c r="BB321" s="131"/>
      <c r="BC321" s="131"/>
      <c r="BD321" s="131"/>
      <c r="BE321" s="131"/>
      <c r="BF321" s="131"/>
      <c r="BG321" s="131"/>
      <c r="BH321" s="131"/>
      <c r="BI321" s="131"/>
      <c r="BJ321" s="131"/>
      <c r="BK321" s="131"/>
      <c r="BL321" s="131"/>
      <c r="BM321" s="131"/>
      <c r="BN321" s="131"/>
      <c r="BO321" s="131"/>
      <c r="BP321" s="131"/>
      <c r="BQ321" s="131"/>
      <c r="BR321" s="131"/>
      <c r="BS321" s="131"/>
      <c r="BT321" s="131"/>
      <c r="BU321" s="131"/>
      <c r="BV321" s="131"/>
      <c r="BW321" s="131"/>
      <c r="BX321" s="131"/>
      <c r="BY321" s="131"/>
      <c r="BZ321" s="131"/>
      <c r="CA321" s="131"/>
      <c r="CB321" s="131"/>
      <c r="CC321" s="131"/>
      <c r="CD321" s="131"/>
      <c r="CE321" s="131"/>
      <c r="CF321" s="131"/>
      <c r="CG321" s="131"/>
      <c r="CH321" s="131"/>
      <c r="CI321" s="131"/>
      <c r="CJ321" s="131"/>
      <c r="CK321" s="131"/>
      <c r="CL321" s="131"/>
      <c r="CM321" s="131"/>
      <c r="CN321" s="131"/>
      <c r="CO321" s="131"/>
      <c r="CP321" s="131"/>
    </row>
    <row r="322" spans="1:94" x14ac:dyDescent="0.25">
      <c r="A322" s="131"/>
      <c r="B322" s="131"/>
      <c r="C322" s="131"/>
      <c r="D322" s="131"/>
      <c r="E322" s="131"/>
      <c r="F322" s="131"/>
      <c r="G322" s="131"/>
      <c r="H322" s="131"/>
      <c r="I322" s="131"/>
      <c r="J322" s="131"/>
      <c r="K322" s="131"/>
      <c r="L322" s="131"/>
      <c r="M322" s="131"/>
      <c r="N322" s="131"/>
      <c r="O322" s="131"/>
      <c r="P322" s="131"/>
      <c r="Q322" s="131"/>
      <c r="R322" s="131"/>
      <c r="S322" s="131"/>
      <c r="T322" s="131"/>
      <c r="U322" s="131"/>
      <c r="V322" s="131"/>
      <c r="W322" s="131"/>
      <c r="X322" s="131"/>
      <c r="Y322" s="131"/>
      <c r="Z322" s="131"/>
      <c r="AA322" s="131"/>
      <c r="AB322" s="131"/>
      <c r="AC322" s="131"/>
      <c r="AD322" s="131"/>
      <c r="AE322" s="131"/>
      <c r="AF322" s="131"/>
      <c r="AG322" s="131"/>
      <c r="AH322" s="131"/>
      <c r="AI322" s="131"/>
      <c r="AJ322" s="131"/>
      <c r="AK322" s="131"/>
      <c r="AL322" s="131"/>
      <c r="AM322" s="131"/>
      <c r="AN322" s="131"/>
      <c r="AO322" s="131"/>
      <c r="AP322" s="131"/>
      <c r="AQ322" s="131"/>
      <c r="AR322" s="131"/>
      <c r="AS322" s="131"/>
      <c r="AT322" s="131"/>
      <c r="AU322" s="131"/>
      <c r="AV322" s="131"/>
      <c r="AW322" s="131"/>
      <c r="AX322" s="131"/>
      <c r="AY322" s="131"/>
      <c r="AZ322" s="131"/>
      <c r="BA322" s="131"/>
      <c r="BB322" s="131"/>
      <c r="BC322" s="131"/>
      <c r="BD322" s="131"/>
      <c r="BE322" s="131"/>
      <c r="BF322" s="131"/>
      <c r="BG322" s="131"/>
      <c r="BH322" s="131"/>
      <c r="BI322" s="131"/>
      <c r="BJ322" s="131"/>
      <c r="BK322" s="131"/>
      <c r="BL322" s="131"/>
      <c r="BM322" s="131"/>
      <c r="BN322" s="131"/>
      <c r="BO322" s="131"/>
      <c r="BP322" s="131"/>
      <c r="BQ322" s="131"/>
      <c r="BR322" s="131"/>
      <c r="BS322" s="131"/>
      <c r="BT322" s="131"/>
      <c r="BU322" s="131"/>
      <c r="BV322" s="131"/>
      <c r="BW322" s="131"/>
      <c r="BX322" s="131"/>
      <c r="BY322" s="131"/>
      <c r="BZ322" s="131"/>
      <c r="CA322" s="131"/>
      <c r="CB322" s="131"/>
      <c r="CC322" s="131"/>
      <c r="CD322" s="131"/>
      <c r="CE322" s="131"/>
      <c r="CF322" s="131"/>
      <c r="CG322" s="131"/>
      <c r="CH322" s="131"/>
      <c r="CI322" s="131"/>
      <c r="CJ322" s="131"/>
      <c r="CK322" s="131"/>
      <c r="CL322" s="131"/>
      <c r="CM322" s="131"/>
      <c r="CN322" s="131"/>
      <c r="CO322" s="131"/>
      <c r="CP322" s="131"/>
    </row>
    <row r="323" spans="1:94" x14ac:dyDescent="0.25">
      <c r="A323" s="131"/>
      <c r="B323" s="131"/>
      <c r="C323" s="131"/>
      <c r="D323" s="131"/>
      <c r="E323" s="131"/>
      <c r="F323" s="131"/>
      <c r="G323" s="131"/>
      <c r="H323" s="131"/>
      <c r="I323" s="131"/>
      <c r="J323" s="131"/>
      <c r="K323" s="131"/>
      <c r="L323" s="131"/>
      <c r="M323" s="131"/>
      <c r="N323" s="131"/>
      <c r="O323" s="131"/>
      <c r="P323" s="131"/>
      <c r="Q323" s="131"/>
      <c r="R323" s="131"/>
      <c r="S323" s="131"/>
      <c r="T323" s="131"/>
      <c r="U323" s="131"/>
      <c r="V323" s="131"/>
      <c r="W323" s="131"/>
      <c r="X323" s="131"/>
      <c r="Y323" s="131"/>
      <c r="Z323" s="131"/>
      <c r="AA323" s="131"/>
      <c r="AB323" s="131"/>
      <c r="AC323" s="131"/>
      <c r="AD323" s="131"/>
      <c r="AE323" s="131"/>
      <c r="AF323" s="131"/>
      <c r="AG323" s="131"/>
      <c r="AH323" s="131"/>
      <c r="AI323" s="131"/>
      <c r="AJ323" s="131"/>
      <c r="AK323" s="131"/>
      <c r="AL323" s="131"/>
      <c r="AM323" s="131"/>
      <c r="AN323" s="131"/>
      <c r="AO323" s="131"/>
      <c r="AP323" s="131"/>
      <c r="AQ323" s="131"/>
      <c r="AR323" s="131"/>
      <c r="AS323" s="131"/>
      <c r="AT323" s="131"/>
      <c r="AU323" s="131"/>
      <c r="AV323" s="131"/>
      <c r="AW323" s="131"/>
      <c r="AX323" s="131"/>
      <c r="AY323" s="131"/>
      <c r="AZ323" s="131"/>
      <c r="BA323" s="131"/>
      <c r="BB323" s="131"/>
      <c r="BC323" s="131"/>
      <c r="BD323" s="131"/>
      <c r="BE323" s="131"/>
      <c r="BF323" s="131"/>
      <c r="BG323" s="131"/>
      <c r="BH323" s="131"/>
      <c r="BI323" s="131"/>
      <c r="BJ323" s="131"/>
      <c r="BK323" s="131"/>
      <c r="BL323" s="131"/>
      <c r="BM323" s="131"/>
      <c r="BN323" s="131"/>
      <c r="BO323" s="131"/>
      <c r="BP323" s="131"/>
      <c r="BQ323" s="131"/>
      <c r="BR323" s="131"/>
      <c r="BS323" s="131"/>
      <c r="BT323" s="131"/>
      <c r="BU323" s="131"/>
      <c r="BV323" s="131"/>
      <c r="BW323" s="131"/>
      <c r="BX323" s="131"/>
      <c r="BY323" s="131"/>
      <c r="BZ323" s="131"/>
      <c r="CA323" s="131"/>
      <c r="CB323" s="131"/>
      <c r="CC323" s="131"/>
      <c r="CD323" s="131"/>
      <c r="CE323" s="131"/>
      <c r="CF323" s="131"/>
      <c r="CG323" s="131"/>
      <c r="CH323" s="131"/>
      <c r="CI323" s="131"/>
      <c r="CJ323" s="131"/>
      <c r="CK323" s="131"/>
      <c r="CL323" s="131"/>
      <c r="CM323" s="131"/>
      <c r="CN323" s="131"/>
      <c r="CO323" s="131"/>
      <c r="CP323" s="131"/>
    </row>
    <row r="324" spans="1:94" x14ac:dyDescent="0.25">
      <c r="A324" s="131"/>
      <c r="B324" s="131"/>
      <c r="C324" s="131"/>
      <c r="D324" s="131"/>
      <c r="E324" s="131"/>
      <c r="F324" s="131"/>
      <c r="G324" s="131"/>
      <c r="H324" s="131"/>
      <c r="I324" s="131"/>
      <c r="J324" s="131"/>
      <c r="K324" s="131"/>
      <c r="L324" s="131"/>
      <c r="M324" s="131"/>
      <c r="N324" s="131"/>
      <c r="O324" s="131"/>
      <c r="P324" s="131"/>
      <c r="Q324" s="131"/>
      <c r="R324" s="131"/>
      <c r="S324" s="131"/>
      <c r="T324" s="131"/>
      <c r="U324" s="131"/>
      <c r="V324" s="131"/>
      <c r="W324" s="131"/>
      <c r="X324" s="131"/>
      <c r="Y324" s="131"/>
      <c r="Z324" s="131"/>
      <c r="AA324" s="131"/>
      <c r="AB324" s="131"/>
      <c r="AC324" s="131"/>
      <c r="AD324" s="131"/>
      <c r="AE324" s="131"/>
      <c r="AF324" s="131"/>
      <c r="AG324" s="131"/>
      <c r="AH324" s="131"/>
      <c r="AI324" s="131"/>
      <c r="AJ324" s="131"/>
      <c r="AK324" s="131"/>
      <c r="AL324" s="131"/>
      <c r="AM324" s="131"/>
      <c r="AN324" s="131"/>
      <c r="AO324" s="131"/>
      <c r="AP324" s="131"/>
      <c r="AQ324" s="131"/>
      <c r="AR324" s="131"/>
      <c r="AS324" s="131"/>
      <c r="AT324" s="131"/>
      <c r="AU324" s="131"/>
      <c r="AV324" s="131"/>
      <c r="AW324" s="131"/>
      <c r="AX324" s="131"/>
      <c r="AY324" s="131"/>
      <c r="AZ324" s="131"/>
      <c r="BA324" s="131"/>
      <c r="BB324" s="131"/>
      <c r="BC324" s="131"/>
      <c r="BD324" s="131"/>
      <c r="BE324" s="131"/>
      <c r="BF324" s="131"/>
      <c r="BG324" s="131"/>
      <c r="BH324" s="131"/>
      <c r="BI324" s="131"/>
      <c r="BJ324" s="131"/>
      <c r="BK324" s="131"/>
      <c r="BL324" s="131"/>
      <c r="BM324" s="131"/>
      <c r="BN324" s="131"/>
      <c r="BO324" s="131"/>
      <c r="BP324" s="131"/>
      <c r="BQ324" s="131"/>
      <c r="BR324" s="131"/>
      <c r="BS324" s="131"/>
      <c r="BT324" s="131"/>
      <c r="BU324" s="131"/>
      <c r="BV324" s="131"/>
      <c r="BW324" s="131"/>
      <c r="BX324" s="131"/>
      <c r="BY324" s="131"/>
      <c r="BZ324" s="131"/>
      <c r="CA324" s="131"/>
      <c r="CB324" s="131"/>
      <c r="CC324" s="131"/>
      <c r="CD324" s="131"/>
      <c r="CE324" s="131"/>
      <c r="CF324" s="131"/>
      <c r="CG324" s="131"/>
      <c r="CH324" s="131"/>
      <c r="CI324" s="131"/>
      <c r="CJ324" s="131"/>
      <c r="CK324" s="131"/>
      <c r="CL324" s="131"/>
      <c r="CM324" s="131"/>
      <c r="CN324" s="131"/>
      <c r="CO324" s="131"/>
      <c r="CP324" s="131"/>
    </row>
    <row r="325" spans="1:94" x14ac:dyDescent="0.25">
      <c r="A325" s="131"/>
      <c r="B325" s="131"/>
      <c r="C325" s="131"/>
      <c r="D325" s="131"/>
      <c r="E325" s="131"/>
      <c r="F325" s="131"/>
      <c r="G325" s="131"/>
      <c r="H325" s="131"/>
      <c r="I325" s="131"/>
      <c r="J325" s="131"/>
      <c r="K325" s="131"/>
      <c r="L325" s="131"/>
      <c r="M325" s="131"/>
      <c r="N325" s="131"/>
      <c r="O325" s="131"/>
      <c r="P325" s="131"/>
      <c r="Q325" s="131"/>
      <c r="R325" s="131"/>
      <c r="S325" s="131"/>
      <c r="T325" s="131"/>
      <c r="U325" s="131"/>
      <c r="V325" s="131"/>
      <c r="W325" s="131"/>
      <c r="X325" s="131"/>
      <c r="Y325" s="131"/>
      <c r="Z325" s="131"/>
      <c r="AA325" s="131"/>
      <c r="AB325" s="131"/>
      <c r="AC325" s="131"/>
      <c r="AD325" s="131"/>
      <c r="AE325" s="131"/>
      <c r="AF325" s="131"/>
      <c r="AG325" s="131"/>
      <c r="AH325" s="131"/>
      <c r="AI325" s="131"/>
      <c r="AJ325" s="131"/>
      <c r="AK325" s="131"/>
      <c r="AL325" s="131"/>
      <c r="AM325" s="131"/>
      <c r="AN325" s="131"/>
      <c r="AO325" s="131"/>
      <c r="AP325" s="131"/>
      <c r="AQ325" s="131"/>
      <c r="AR325" s="131"/>
      <c r="AS325" s="131"/>
      <c r="AT325" s="131"/>
      <c r="AU325" s="131"/>
      <c r="AV325" s="131"/>
      <c r="AW325" s="131"/>
      <c r="AX325" s="131"/>
      <c r="AY325" s="131"/>
      <c r="AZ325" s="131"/>
      <c r="BA325" s="131"/>
      <c r="BB325" s="131"/>
      <c r="BC325" s="131"/>
      <c r="BD325" s="131"/>
      <c r="BE325" s="131"/>
      <c r="BF325" s="131"/>
      <c r="BG325" s="131"/>
      <c r="BH325" s="131"/>
      <c r="BI325" s="131"/>
      <c r="BJ325" s="131"/>
      <c r="BK325" s="131"/>
      <c r="BL325" s="131"/>
      <c r="BM325" s="131"/>
      <c r="BN325" s="131"/>
      <c r="BO325" s="131"/>
      <c r="BP325" s="131"/>
      <c r="BQ325" s="131"/>
      <c r="BR325" s="131"/>
      <c r="BS325" s="131"/>
      <c r="BT325" s="131"/>
      <c r="BU325" s="131"/>
      <c r="BV325" s="131"/>
      <c r="BW325" s="131"/>
      <c r="BX325" s="131"/>
      <c r="BY325" s="131"/>
      <c r="BZ325" s="131"/>
      <c r="CA325" s="131"/>
      <c r="CB325" s="131"/>
      <c r="CC325" s="131"/>
      <c r="CD325" s="131"/>
      <c r="CE325" s="131"/>
      <c r="CF325" s="131"/>
      <c r="CG325" s="131"/>
      <c r="CH325" s="131"/>
      <c r="CI325" s="131"/>
      <c r="CJ325" s="131"/>
      <c r="CK325" s="131"/>
      <c r="CL325" s="131"/>
      <c r="CM325" s="131"/>
      <c r="CN325" s="131"/>
      <c r="CO325" s="131"/>
      <c r="CP325" s="131"/>
    </row>
    <row r="326" spans="1:94" x14ac:dyDescent="0.25">
      <c r="A326" s="131"/>
      <c r="B326" s="131"/>
      <c r="C326" s="131"/>
      <c r="D326" s="131"/>
      <c r="E326" s="131"/>
      <c r="F326" s="131"/>
      <c r="G326" s="131"/>
      <c r="H326" s="131"/>
      <c r="I326" s="131"/>
      <c r="J326" s="131"/>
      <c r="K326" s="131"/>
      <c r="L326" s="131"/>
      <c r="M326" s="131"/>
      <c r="N326" s="131"/>
      <c r="O326" s="131"/>
      <c r="P326" s="131"/>
      <c r="Q326" s="131"/>
      <c r="R326" s="131"/>
      <c r="S326" s="131"/>
      <c r="T326" s="131"/>
      <c r="U326" s="131"/>
      <c r="V326" s="131"/>
      <c r="W326" s="131"/>
      <c r="X326" s="131"/>
      <c r="Y326" s="131"/>
      <c r="Z326" s="131"/>
      <c r="AA326" s="131"/>
      <c r="AB326" s="131"/>
      <c r="AC326" s="131"/>
      <c r="AD326" s="131"/>
      <c r="AE326" s="131"/>
      <c r="AF326" s="131"/>
      <c r="AG326" s="131"/>
      <c r="AH326" s="131"/>
      <c r="AI326" s="131"/>
      <c r="AJ326" s="131"/>
      <c r="AK326" s="131"/>
      <c r="AL326" s="131"/>
      <c r="AM326" s="131"/>
      <c r="AN326" s="131"/>
      <c r="AO326" s="131"/>
      <c r="AP326" s="131"/>
      <c r="AQ326" s="131"/>
      <c r="AR326" s="131"/>
      <c r="AS326" s="131"/>
      <c r="AT326" s="131"/>
      <c r="AU326" s="131"/>
      <c r="AV326" s="131"/>
      <c r="AW326" s="131"/>
      <c r="AX326" s="131"/>
      <c r="AY326" s="131"/>
      <c r="AZ326" s="131"/>
      <c r="BA326" s="131"/>
      <c r="BB326" s="131"/>
      <c r="BC326" s="131"/>
      <c r="BD326" s="131"/>
      <c r="BE326" s="131"/>
      <c r="BF326" s="131"/>
      <c r="BG326" s="131"/>
      <c r="BH326" s="131"/>
      <c r="BI326" s="131"/>
      <c r="BJ326" s="131"/>
      <c r="BK326" s="131"/>
      <c r="BL326" s="131"/>
      <c r="BM326" s="131"/>
      <c r="BN326" s="131"/>
      <c r="BO326" s="131"/>
      <c r="BP326" s="131"/>
      <c r="BQ326" s="131"/>
      <c r="BR326" s="131"/>
      <c r="BS326" s="131"/>
      <c r="BT326" s="131"/>
      <c r="BU326" s="131"/>
      <c r="BV326" s="131"/>
      <c r="BW326" s="131"/>
      <c r="BX326" s="131"/>
      <c r="BY326" s="131"/>
      <c r="BZ326" s="131"/>
      <c r="CA326" s="131"/>
      <c r="CB326" s="131"/>
      <c r="CC326" s="131"/>
      <c r="CD326" s="131"/>
      <c r="CE326" s="131"/>
      <c r="CF326" s="131"/>
      <c r="CG326" s="131"/>
      <c r="CH326" s="131"/>
      <c r="CI326" s="131"/>
      <c r="CJ326" s="131"/>
      <c r="CK326" s="131"/>
      <c r="CL326" s="131"/>
      <c r="CM326" s="131"/>
      <c r="CN326" s="131"/>
      <c r="CO326" s="131"/>
      <c r="CP326" s="131"/>
    </row>
    <row r="327" spans="1:94" x14ac:dyDescent="0.25">
      <c r="A327" s="131"/>
      <c r="B327" s="131"/>
      <c r="C327" s="131"/>
      <c r="D327" s="131"/>
      <c r="E327" s="131"/>
      <c r="F327" s="131"/>
      <c r="G327" s="131"/>
      <c r="H327" s="131"/>
      <c r="I327" s="131"/>
      <c r="J327" s="131"/>
      <c r="K327" s="131"/>
      <c r="L327" s="131"/>
      <c r="M327" s="131"/>
      <c r="N327" s="131"/>
      <c r="O327" s="131"/>
      <c r="P327" s="131"/>
      <c r="Q327" s="131"/>
      <c r="R327" s="131"/>
      <c r="S327" s="131"/>
      <c r="T327" s="131"/>
      <c r="U327" s="131"/>
      <c r="V327" s="131"/>
      <c r="W327" s="131"/>
      <c r="X327" s="131"/>
      <c r="Y327" s="131"/>
      <c r="Z327" s="131"/>
      <c r="AA327" s="131"/>
      <c r="AB327" s="131"/>
      <c r="AC327" s="131"/>
      <c r="AD327" s="131"/>
      <c r="AE327" s="131"/>
      <c r="AF327" s="131"/>
      <c r="AG327" s="131"/>
      <c r="AH327" s="131"/>
      <c r="AI327" s="131"/>
      <c r="AJ327" s="131"/>
      <c r="AK327" s="131"/>
      <c r="AL327" s="131"/>
      <c r="AM327" s="131"/>
      <c r="AN327" s="131"/>
      <c r="AO327" s="131"/>
      <c r="AP327" s="131"/>
      <c r="AQ327" s="131"/>
      <c r="AR327" s="131"/>
      <c r="AS327" s="131"/>
      <c r="AT327" s="131"/>
      <c r="AU327" s="131"/>
      <c r="AV327" s="131"/>
      <c r="AW327" s="131"/>
      <c r="AX327" s="131"/>
      <c r="AY327" s="131"/>
      <c r="AZ327" s="131"/>
      <c r="BA327" s="131"/>
      <c r="BB327" s="131"/>
      <c r="BC327" s="131"/>
      <c r="BD327" s="131"/>
      <c r="BE327" s="131"/>
      <c r="BF327" s="131"/>
      <c r="BG327" s="131"/>
      <c r="BH327" s="131"/>
      <c r="BI327" s="131"/>
      <c r="BJ327" s="131"/>
      <c r="BK327" s="131"/>
      <c r="BL327" s="131"/>
      <c r="BM327" s="131"/>
      <c r="BN327" s="131"/>
      <c r="BO327" s="131"/>
      <c r="BP327" s="131"/>
      <c r="BQ327" s="131"/>
      <c r="BR327" s="131"/>
      <c r="BS327" s="131"/>
      <c r="BT327" s="131"/>
      <c r="BU327" s="131"/>
      <c r="BV327" s="131"/>
      <c r="BW327" s="131"/>
      <c r="BX327" s="131"/>
      <c r="BY327" s="131"/>
      <c r="BZ327" s="131"/>
      <c r="CA327" s="131"/>
      <c r="CB327" s="131"/>
      <c r="CC327" s="131"/>
      <c r="CD327" s="131"/>
      <c r="CE327" s="131"/>
      <c r="CF327" s="131"/>
      <c r="CG327" s="131"/>
      <c r="CH327" s="131"/>
      <c r="CI327" s="131"/>
      <c r="CJ327" s="131"/>
      <c r="CK327" s="131"/>
      <c r="CL327" s="131"/>
      <c r="CM327" s="131"/>
      <c r="CN327" s="131"/>
      <c r="CO327" s="131"/>
      <c r="CP327" s="131"/>
    </row>
    <row r="328" spans="1:94" x14ac:dyDescent="0.25">
      <c r="A328" s="131"/>
      <c r="B328" s="131"/>
      <c r="C328" s="131"/>
      <c r="D328" s="131"/>
      <c r="E328" s="131"/>
      <c r="F328" s="131"/>
      <c r="G328" s="131"/>
      <c r="H328" s="131"/>
      <c r="I328" s="131"/>
      <c r="J328" s="131"/>
      <c r="K328" s="131"/>
      <c r="L328" s="131"/>
      <c r="M328" s="131"/>
      <c r="N328" s="131"/>
      <c r="O328" s="131"/>
      <c r="P328" s="131"/>
      <c r="Q328" s="131"/>
      <c r="R328" s="131"/>
      <c r="S328" s="131"/>
      <c r="T328" s="131"/>
      <c r="U328" s="131"/>
      <c r="V328" s="131"/>
      <c r="W328" s="131"/>
      <c r="X328" s="131"/>
      <c r="Y328" s="131"/>
      <c r="Z328" s="131"/>
      <c r="AA328" s="131"/>
      <c r="AB328" s="131"/>
      <c r="AC328" s="131"/>
      <c r="AD328" s="131"/>
      <c r="AE328" s="131"/>
      <c r="AF328" s="131"/>
      <c r="AG328" s="131"/>
      <c r="AH328" s="131"/>
      <c r="AI328" s="131"/>
      <c r="AJ328" s="131"/>
      <c r="AK328" s="131"/>
      <c r="AL328" s="131"/>
      <c r="AM328" s="131"/>
      <c r="AN328" s="131"/>
      <c r="AO328" s="131"/>
      <c r="AP328" s="131"/>
      <c r="AQ328" s="131"/>
      <c r="AR328" s="131"/>
      <c r="AS328" s="131"/>
      <c r="AT328" s="131"/>
      <c r="AU328" s="131"/>
      <c r="AV328" s="131"/>
      <c r="AW328" s="131"/>
      <c r="AX328" s="131"/>
      <c r="AY328" s="131"/>
      <c r="AZ328" s="131"/>
      <c r="BA328" s="131"/>
      <c r="BB328" s="131"/>
      <c r="BC328" s="131"/>
      <c r="BD328" s="131"/>
      <c r="BE328" s="131"/>
      <c r="BF328" s="131"/>
      <c r="BG328" s="131"/>
      <c r="BH328" s="131"/>
      <c r="BI328" s="131"/>
      <c r="BJ328" s="131"/>
      <c r="BK328" s="131"/>
      <c r="BL328" s="131"/>
      <c r="BM328" s="131"/>
      <c r="BN328" s="131"/>
      <c r="BO328" s="131"/>
      <c r="BP328" s="131"/>
      <c r="BQ328" s="131"/>
      <c r="BR328" s="131"/>
      <c r="BS328" s="131"/>
      <c r="BT328" s="131"/>
      <c r="BU328" s="131"/>
      <c r="BV328" s="131"/>
      <c r="BW328" s="131"/>
      <c r="BX328" s="131"/>
      <c r="BY328" s="131"/>
      <c r="BZ328" s="131"/>
      <c r="CA328" s="131"/>
      <c r="CB328" s="131"/>
      <c r="CC328" s="131"/>
      <c r="CD328" s="131"/>
      <c r="CE328" s="131"/>
      <c r="CF328" s="131"/>
      <c r="CG328" s="131"/>
      <c r="CH328" s="131"/>
      <c r="CI328" s="131"/>
      <c r="CJ328" s="131"/>
      <c r="CK328" s="131"/>
      <c r="CL328" s="131"/>
      <c r="CM328" s="131"/>
      <c r="CN328" s="131"/>
      <c r="CO328" s="131"/>
      <c r="CP328" s="131"/>
    </row>
    <row r="329" spans="1:94" x14ac:dyDescent="0.25">
      <c r="A329" s="131"/>
      <c r="B329" s="131"/>
      <c r="C329" s="131"/>
      <c r="D329" s="131"/>
      <c r="E329" s="131"/>
      <c r="F329" s="131"/>
      <c r="G329" s="131"/>
      <c r="H329" s="131"/>
      <c r="I329" s="131"/>
      <c r="J329" s="131"/>
      <c r="K329" s="131"/>
      <c r="L329" s="131"/>
      <c r="M329" s="131"/>
      <c r="N329" s="131"/>
      <c r="O329" s="131"/>
      <c r="P329" s="131"/>
      <c r="Q329" s="131"/>
      <c r="R329" s="131"/>
      <c r="S329" s="131"/>
      <c r="T329" s="131"/>
      <c r="U329" s="131"/>
      <c r="V329" s="131"/>
      <c r="W329" s="131"/>
      <c r="X329" s="131"/>
      <c r="Y329" s="131"/>
      <c r="Z329" s="131"/>
      <c r="AA329" s="131"/>
      <c r="AB329" s="131"/>
      <c r="AC329" s="131"/>
      <c r="AD329" s="131"/>
      <c r="AE329" s="131"/>
      <c r="AF329" s="131"/>
      <c r="AG329" s="131"/>
      <c r="AH329" s="131"/>
      <c r="AI329" s="131"/>
      <c r="AJ329" s="131"/>
      <c r="AK329" s="131"/>
      <c r="AL329" s="131"/>
      <c r="AM329" s="131"/>
      <c r="AN329" s="131"/>
      <c r="AO329" s="131"/>
      <c r="AP329" s="131"/>
      <c r="AQ329" s="131"/>
      <c r="AR329" s="131"/>
      <c r="AS329" s="131"/>
      <c r="AT329" s="131"/>
      <c r="AU329" s="131"/>
      <c r="AV329" s="131"/>
      <c r="AW329" s="131"/>
      <c r="AX329" s="131"/>
      <c r="AY329" s="131"/>
      <c r="AZ329" s="131"/>
      <c r="BA329" s="131"/>
      <c r="BB329" s="131"/>
      <c r="BC329" s="131"/>
      <c r="BD329" s="131"/>
      <c r="BE329" s="131"/>
      <c r="BF329" s="131"/>
      <c r="BG329" s="131"/>
      <c r="BH329" s="131"/>
      <c r="BI329" s="131"/>
      <c r="BJ329" s="131"/>
      <c r="BK329" s="131"/>
      <c r="BL329" s="131"/>
      <c r="BM329" s="131"/>
      <c r="BN329" s="131"/>
      <c r="BO329" s="131"/>
      <c r="BP329" s="131"/>
      <c r="BQ329" s="131"/>
      <c r="BR329" s="131"/>
      <c r="BS329" s="131"/>
      <c r="BT329" s="131"/>
      <c r="BU329" s="131"/>
      <c r="BV329" s="131"/>
      <c r="BW329" s="131"/>
      <c r="BX329" s="131"/>
      <c r="BY329" s="131"/>
      <c r="BZ329" s="131"/>
      <c r="CA329" s="131"/>
      <c r="CB329" s="131"/>
      <c r="CC329" s="131"/>
      <c r="CD329" s="131"/>
      <c r="CE329" s="131"/>
      <c r="CF329" s="131"/>
      <c r="CG329" s="131"/>
      <c r="CH329" s="131"/>
      <c r="CI329" s="131"/>
      <c r="CJ329" s="131"/>
      <c r="CK329" s="131"/>
      <c r="CL329" s="131"/>
      <c r="CM329" s="131"/>
      <c r="CN329" s="131"/>
      <c r="CO329" s="131"/>
      <c r="CP329" s="131"/>
    </row>
    <row r="330" spans="1:94" x14ac:dyDescent="0.25">
      <c r="A330" s="131"/>
      <c r="B330" s="131"/>
      <c r="C330" s="131"/>
      <c r="D330" s="131"/>
      <c r="E330" s="131"/>
      <c r="F330" s="131"/>
      <c r="G330" s="131"/>
      <c r="H330" s="131"/>
      <c r="I330" s="131"/>
      <c r="J330" s="131"/>
      <c r="K330" s="131"/>
      <c r="L330" s="131"/>
      <c r="M330" s="131"/>
      <c r="N330" s="131"/>
      <c r="O330" s="131"/>
      <c r="P330" s="131"/>
      <c r="Q330" s="131"/>
      <c r="R330" s="131"/>
      <c r="S330" s="131"/>
      <c r="T330" s="131"/>
      <c r="U330" s="131"/>
      <c r="V330" s="131"/>
      <c r="W330" s="131"/>
      <c r="X330" s="131"/>
      <c r="Y330" s="131"/>
      <c r="Z330" s="131"/>
      <c r="AA330" s="131"/>
      <c r="AB330" s="131"/>
      <c r="AC330" s="131"/>
      <c r="AD330" s="131"/>
      <c r="AE330" s="131"/>
      <c r="AF330" s="131"/>
      <c r="AG330" s="131"/>
      <c r="AH330" s="131"/>
      <c r="AI330" s="131"/>
      <c r="AJ330" s="131"/>
      <c r="AK330" s="131"/>
      <c r="AL330" s="131"/>
      <c r="AM330" s="131"/>
      <c r="AN330" s="131"/>
      <c r="AO330" s="131"/>
      <c r="AP330" s="131"/>
      <c r="AQ330" s="131"/>
      <c r="AR330" s="131"/>
      <c r="AS330" s="131"/>
      <c r="AT330" s="131"/>
      <c r="AU330" s="131"/>
      <c r="AV330" s="131"/>
      <c r="AW330" s="131"/>
      <c r="AX330" s="131"/>
      <c r="AY330" s="131"/>
      <c r="AZ330" s="131"/>
      <c r="BA330" s="131"/>
      <c r="BB330" s="131"/>
      <c r="BC330" s="131"/>
      <c r="BD330" s="131"/>
      <c r="BE330" s="131"/>
      <c r="BF330" s="131"/>
      <c r="BG330" s="131"/>
      <c r="BH330" s="131"/>
      <c r="BI330" s="131"/>
      <c r="BJ330" s="131"/>
      <c r="BK330" s="131"/>
      <c r="BL330" s="131"/>
      <c r="BM330" s="131"/>
      <c r="BN330" s="131"/>
      <c r="BO330" s="131"/>
      <c r="BP330" s="131"/>
      <c r="BQ330" s="131"/>
      <c r="BR330" s="131"/>
      <c r="BS330" s="131"/>
      <c r="BT330" s="131"/>
      <c r="BU330" s="131"/>
      <c r="BV330" s="131"/>
      <c r="BW330" s="131"/>
      <c r="BX330" s="131"/>
      <c r="BY330" s="131"/>
      <c r="BZ330" s="131"/>
      <c r="CA330" s="131"/>
      <c r="CB330" s="131"/>
      <c r="CC330" s="131"/>
      <c r="CD330" s="131"/>
      <c r="CE330" s="131"/>
      <c r="CF330" s="131"/>
      <c r="CG330" s="131"/>
      <c r="CH330" s="131"/>
      <c r="CI330" s="131"/>
      <c r="CJ330" s="131"/>
      <c r="CK330" s="131"/>
      <c r="CL330" s="131"/>
      <c r="CM330" s="131"/>
      <c r="CN330" s="131"/>
      <c r="CO330" s="131"/>
      <c r="CP330" s="131"/>
    </row>
    <row r="331" spans="1:94" x14ac:dyDescent="0.25">
      <c r="A331" s="131"/>
      <c r="B331" s="131"/>
      <c r="C331" s="131"/>
      <c r="D331" s="131"/>
      <c r="E331" s="131"/>
      <c r="F331" s="131"/>
      <c r="G331" s="131"/>
      <c r="H331" s="131"/>
      <c r="I331" s="131"/>
      <c r="J331" s="131"/>
      <c r="K331" s="131"/>
      <c r="L331" s="131"/>
      <c r="M331" s="131"/>
      <c r="N331" s="131"/>
      <c r="O331" s="131"/>
      <c r="P331" s="131"/>
      <c r="Q331" s="131"/>
      <c r="R331" s="131"/>
      <c r="S331" s="131"/>
      <c r="T331" s="131"/>
      <c r="U331" s="131"/>
      <c r="V331" s="131"/>
      <c r="W331" s="131"/>
      <c r="X331" s="131"/>
      <c r="Y331" s="131"/>
      <c r="Z331" s="131"/>
      <c r="AA331" s="131"/>
      <c r="AB331" s="131"/>
      <c r="AC331" s="131"/>
      <c r="AD331" s="131"/>
      <c r="AE331" s="131"/>
      <c r="AF331" s="131"/>
      <c r="AG331" s="131"/>
      <c r="AH331" s="131"/>
      <c r="AI331" s="131"/>
      <c r="AJ331" s="131"/>
      <c r="AK331" s="131"/>
      <c r="AL331" s="131"/>
      <c r="AM331" s="131"/>
      <c r="AN331" s="131"/>
      <c r="AO331" s="131"/>
      <c r="AP331" s="131"/>
      <c r="AQ331" s="131"/>
      <c r="AR331" s="131"/>
      <c r="AS331" s="131"/>
      <c r="AT331" s="131"/>
      <c r="AU331" s="131"/>
      <c r="AV331" s="131"/>
      <c r="AW331" s="131"/>
      <c r="AX331" s="131"/>
      <c r="AY331" s="131"/>
      <c r="AZ331" s="131"/>
      <c r="BA331" s="131"/>
      <c r="BB331" s="131"/>
      <c r="BC331" s="131"/>
      <c r="BD331" s="131"/>
      <c r="BE331" s="131"/>
      <c r="BF331" s="131"/>
      <c r="BG331" s="131"/>
      <c r="BH331" s="131"/>
      <c r="BI331" s="131"/>
      <c r="BJ331" s="131"/>
      <c r="BK331" s="131"/>
      <c r="BL331" s="131"/>
      <c r="BM331" s="131"/>
      <c r="BN331" s="131"/>
      <c r="BO331" s="131"/>
      <c r="BP331" s="131"/>
      <c r="BQ331" s="131"/>
      <c r="BR331" s="131"/>
      <c r="BS331" s="131"/>
      <c r="BT331" s="131"/>
      <c r="BU331" s="131"/>
      <c r="BV331" s="131"/>
      <c r="BW331" s="131"/>
      <c r="BX331" s="131"/>
      <c r="BY331" s="131"/>
      <c r="BZ331" s="131"/>
      <c r="CA331" s="131"/>
      <c r="CB331" s="131"/>
      <c r="CC331" s="131"/>
      <c r="CD331" s="131"/>
      <c r="CE331" s="131"/>
      <c r="CF331" s="131"/>
      <c r="CG331" s="131"/>
      <c r="CH331" s="131"/>
      <c r="CI331" s="131"/>
      <c r="CJ331" s="131"/>
      <c r="CK331" s="131"/>
      <c r="CL331" s="131"/>
      <c r="CM331" s="131"/>
      <c r="CN331" s="131"/>
      <c r="CO331" s="131"/>
      <c r="CP331" s="131"/>
    </row>
    <row r="332" spans="1:94" x14ac:dyDescent="0.25">
      <c r="A332" s="131"/>
      <c r="B332" s="131"/>
      <c r="C332" s="131"/>
      <c r="D332" s="131"/>
      <c r="E332" s="131"/>
      <c r="F332" s="131"/>
      <c r="G332" s="131"/>
      <c r="H332" s="131"/>
      <c r="I332" s="131"/>
      <c r="J332" s="131"/>
      <c r="K332" s="131"/>
      <c r="L332" s="131"/>
      <c r="M332" s="131"/>
      <c r="N332" s="131"/>
      <c r="O332" s="131"/>
      <c r="P332" s="131"/>
      <c r="Q332" s="131"/>
      <c r="R332" s="131"/>
      <c r="S332" s="131"/>
      <c r="T332" s="131"/>
      <c r="U332" s="131"/>
      <c r="V332" s="131"/>
      <c r="W332" s="131"/>
      <c r="X332" s="131"/>
      <c r="Y332" s="131"/>
      <c r="Z332" s="131"/>
      <c r="AA332" s="131"/>
      <c r="AB332" s="131"/>
      <c r="AC332" s="131"/>
      <c r="AD332" s="131"/>
      <c r="AE332" s="131"/>
      <c r="AF332" s="131"/>
      <c r="AG332" s="131"/>
      <c r="AH332" s="131"/>
      <c r="AI332" s="131"/>
      <c r="AJ332" s="131"/>
      <c r="AK332" s="131"/>
      <c r="AL332" s="131"/>
      <c r="AM332" s="131"/>
      <c r="AN332" s="131"/>
      <c r="AO332" s="131"/>
      <c r="AP332" s="131"/>
      <c r="AQ332" s="131"/>
      <c r="AR332" s="131"/>
      <c r="AS332" s="131"/>
      <c r="AT332" s="131"/>
      <c r="AU332" s="131"/>
      <c r="AV332" s="131"/>
      <c r="AW332" s="131"/>
      <c r="AX332" s="131"/>
      <c r="AY332" s="131"/>
      <c r="AZ332" s="131"/>
      <c r="BA332" s="131"/>
      <c r="BB332" s="131"/>
      <c r="BC332" s="131"/>
      <c r="BD332" s="131"/>
      <c r="BE332" s="131"/>
      <c r="BF332" s="131"/>
      <c r="BG332" s="131"/>
      <c r="BH332" s="131"/>
      <c r="BI332" s="131"/>
      <c r="BJ332" s="131"/>
      <c r="BK332" s="131"/>
      <c r="BL332" s="131"/>
      <c r="BM332" s="131"/>
      <c r="BN332" s="131"/>
      <c r="BO332" s="131"/>
      <c r="BP332" s="131"/>
      <c r="BQ332" s="131"/>
      <c r="BR332" s="131"/>
      <c r="BS332" s="131"/>
      <c r="BT332" s="131"/>
      <c r="BU332" s="131"/>
      <c r="BV332" s="131"/>
      <c r="BW332" s="131"/>
      <c r="BX332" s="131"/>
      <c r="BY332" s="131"/>
      <c r="BZ332" s="131"/>
      <c r="CA332" s="131"/>
      <c r="CB332" s="131"/>
      <c r="CC332" s="131"/>
      <c r="CD332" s="131"/>
      <c r="CE332" s="131"/>
      <c r="CF332" s="131"/>
      <c r="CG332" s="131"/>
      <c r="CH332" s="131"/>
      <c r="CI332" s="131"/>
      <c r="CJ332" s="131"/>
      <c r="CK332" s="131"/>
      <c r="CL332" s="131"/>
      <c r="CM332" s="131"/>
      <c r="CN332" s="131"/>
      <c r="CO332" s="131"/>
      <c r="CP332" s="131"/>
    </row>
    <row r="333" spans="1:94" x14ac:dyDescent="0.25">
      <c r="A333" s="131"/>
      <c r="B333" s="131"/>
      <c r="C333" s="131"/>
      <c r="D333" s="131"/>
      <c r="E333" s="131"/>
      <c r="F333" s="131"/>
      <c r="G333" s="131"/>
      <c r="H333" s="131"/>
      <c r="I333" s="131"/>
      <c r="J333" s="131"/>
      <c r="K333" s="131"/>
      <c r="L333" s="131"/>
      <c r="M333" s="131"/>
      <c r="N333" s="131"/>
      <c r="O333" s="131"/>
      <c r="P333" s="131"/>
      <c r="Q333" s="131"/>
      <c r="R333" s="131"/>
      <c r="S333" s="131"/>
      <c r="T333" s="131"/>
      <c r="U333" s="131"/>
      <c r="V333" s="131"/>
      <c r="W333" s="131"/>
      <c r="X333" s="131"/>
      <c r="Y333" s="131"/>
      <c r="Z333" s="131"/>
      <c r="AA333" s="131"/>
      <c r="AB333" s="131"/>
      <c r="AC333" s="131"/>
      <c r="AD333" s="131"/>
      <c r="AE333" s="131"/>
      <c r="AF333" s="131"/>
      <c r="AG333" s="131"/>
      <c r="AH333" s="131"/>
      <c r="AI333" s="131"/>
      <c r="AJ333" s="131"/>
      <c r="AK333" s="131"/>
      <c r="AL333" s="131"/>
      <c r="AM333" s="131"/>
      <c r="AN333" s="131"/>
      <c r="AO333" s="131"/>
      <c r="AP333" s="131"/>
      <c r="AQ333" s="131"/>
      <c r="AR333" s="131"/>
      <c r="AS333" s="131"/>
      <c r="AT333" s="131"/>
      <c r="AU333" s="131"/>
      <c r="AV333" s="131"/>
      <c r="AW333" s="131"/>
      <c r="AX333" s="131"/>
      <c r="AY333" s="131"/>
      <c r="AZ333" s="131"/>
      <c r="BA333" s="131"/>
      <c r="BB333" s="131"/>
      <c r="BC333" s="131"/>
      <c r="BD333" s="131"/>
      <c r="BE333" s="131"/>
      <c r="BF333" s="131"/>
      <c r="BG333" s="131"/>
      <c r="BH333" s="131"/>
      <c r="BI333" s="131"/>
      <c r="BJ333" s="131"/>
      <c r="BK333" s="131"/>
      <c r="BL333" s="131"/>
      <c r="BM333" s="131"/>
      <c r="BN333" s="131"/>
      <c r="BO333" s="131"/>
      <c r="BP333" s="131"/>
      <c r="BQ333" s="131"/>
      <c r="BR333" s="131"/>
      <c r="BS333" s="131"/>
      <c r="BT333" s="131"/>
      <c r="BU333" s="131"/>
      <c r="BV333" s="131"/>
      <c r="BW333" s="131"/>
      <c r="BX333" s="131"/>
      <c r="BY333" s="131"/>
      <c r="BZ333" s="131"/>
      <c r="CA333" s="131"/>
      <c r="CB333" s="131"/>
      <c r="CC333" s="131"/>
      <c r="CD333" s="131"/>
      <c r="CE333" s="131"/>
      <c r="CF333" s="131"/>
      <c r="CG333" s="131"/>
      <c r="CH333" s="131"/>
      <c r="CI333" s="131"/>
      <c r="CJ333" s="131"/>
      <c r="CK333" s="131"/>
      <c r="CL333" s="131"/>
      <c r="CM333" s="131"/>
      <c r="CN333" s="131"/>
      <c r="CO333" s="131"/>
      <c r="CP333" s="131"/>
    </row>
    <row r="334" spans="1:94" x14ac:dyDescent="0.25">
      <c r="A334" s="131"/>
      <c r="B334" s="131"/>
      <c r="C334" s="131"/>
      <c r="D334" s="131"/>
      <c r="E334" s="131"/>
      <c r="F334" s="131"/>
      <c r="G334" s="131"/>
      <c r="H334" s="131"/>
      <c r="I334" s="131"/>
      <c r="J334" s="131"/>
      <c r="K334" s="131"/>
      <c r="L334" s="131"/>
      <c r="M334" s="131"/>
      <c r="N334" s="131"/>
      <c r="O334" s="131"/>
      <c r="P334" s="131"/>
      <c r="Q334" s="131"/>
      <c r="R334" s="131"/>
      <c r="S334" s="131"/>
      <c r="T334" s="131"/>
      <c r="U334" s="131"/>
      <c r="V334" s="131"/>
      <c r="W334" s="131"/>
      <c r="X334" s="131"/>
      <c r="Y334" s="131"/>
      <c r="Z334" s="131"/>
      <c r="AA334" s="131"/>
      <c r="AB334" s="131"/>
      <c r="AC334" s="131"/>
      <c r="AD334" s="131"/>
      <c r="AE334" s="131"/>
      <c r="AF334" s="131"/>
      <c r="AG334" s="131"/>
      <c r="AH334" s="131"/>
      <c r="AI334" s="131"/>
      <c r="AJ334" s="131"/>
      <c r="AK334" s="131"/>
      <c r="AL334" s="131"/>
      <c r="AM334" s="131"/>
      <c r="AN334" s="131"/>
      <c r="AO334" s="131"/>
      <c r="AP334" s="131"/>
      <c r="AQ334" s="131"/>
      <c r="AR334" s="131"/>
      <c r="AS334" s="131"/>
      <c r="AT334" s="131"/>
      <c r="AU334" s="131"/>
      <c r="AV334" s="131"/>
      <c r="AW334" s="131"/>
      <c r="AX334" s="131"/>
      <c r="AY334" s="131"/>
      <c r="AZ334" s="131"/>
      <c r="BA334" s="131"/>
      <c r="BB334" s="131"/>
      <c r="BC334" s="131"/>
      <c r="BD334" s="131"/>
      <c r="BE334" s="131"/>
      <c r="BF334" s="131"/>
      <c r="BG334" s="131"/>
      <c r="BH334" s="131"/>
      <c r="BI334" s="131"/>
      <c r="BJ334" s="131"/>
      <c r="BK334" s="131"/>
      <c r="BL334" s="131"/>
      <c r="BM334" s="131"/>
      <c r="BN334" s="131"/>
      <c r="BO334" s="131"/>
      <c r="BP334" s="131"/>
      <c r="BQ334" s="131"/>
      <c r="BR334" s="131"/>
      <c r="BS334" s="131"/>
      <c r="BT334" s="131"/>
      <c r="BU334" s="131"/>
      <c r="BV334" s="131"/>
      <c r="BW334" s="131"/>
      <c r="BX334" s="131"/>
      <c r="BY334" s="131"/>
      <c r="BZ334" s="131"/>
      <c r="CA334" s="131"/>
      <c r="CB334" s="131"/>
      <c r="CC334" s="131"/>
      <c r="CD334" s="131"/>
      <c r="CE334" s="131"/>
      <c r="CF334" s="131"/>
      <c r="CG334" s="131"/>
      <c r="CH334" s="131"/>
      <c r="CI334" s="131"/>
      <c r="CJ334" s="131"/>
      <c r="CK334" s="131"/>
      <c r="CL334" s="131"/>
      <c r="CM334" s="131"/>
      <c r="CN334" s="131"/>
      <c r="CO334" s="131"/>
      <c r="CP334" s="131"/>
    </row>
    <row r="335" spans="1:94" x14ac:dyDescent="0.25">
      <c r="A335" s="131"/>
      <c r="B335" s="131"/>
      <c r="C335" s="131"/>
      <c r="D335" s="131"/>
      <c r="E335" s="131"/>
      <c r="F335" s="131"/>
      <c r="G335" s="131"/>
      <c r="H335" s="131"/>
      <c r="I335" s="131"/>
      <c r="J335" s="131"/>
      <c r="K335" s="131"/>
      <c r="L335" s="131"/>
      <c r="M335" s="131"/>
      <c r="N335" s="131"/>
      <c r="O335" s="131"/>
      <c r="P335" s="131"/>
      <c r="Q335" s="131"/>
      <c r="R335" s="131"/>
      <c r="S335" s="131"/>
      <c r="T335" s="131"/>
      <c r="U335" s="131"/>
      <c r="V335" s="131"/>
      <c r="W335" s="131"/>
      <c r="X335" s="131"/>
      <c r="Y335" s="131"/>
      <c r="Z335" s="131"/>
      <c r="AA335" s="131"/>
      <c r="AB335" s="131"/>
      <c r="AC335" s="131"/>
      <c r="AD335" s="131"/>
      <c r="AE335" s="131"/>
      <c r="AF335" s="131"/>
      <c r="AG335" s="131"/>
      <c r="AH335" s="131"/>
      <c r="AI335" s="131"/>
      <c r="AJ335" s="131"/>
      <c r="AK335" s="131"/>
      <c r="AL335" s="131"/>
      <c r="AM335" s="131"/>
      <c r="AN335" s="131"/>
      <c r="AO335" s="131"/>
      <c r="AP335" s="131"/>
      <c r="AQ335" s="131"/>
      <c r="AR335" s="131"/>
      <c r="AS335" s="131"/>
      <c r="AT335" s="131"/>
      <c r="AU335" s="131"/>
      <c r="AV335" s="131"/>
      <c r="AW335" s="131"/>
      <c r="AX335" s="131"/>
      <c r="AY335" s="131"/>
      <c r="AZ335" s="131"/>
      <c r="BA335" s="131"/>
      <c r="BB335" s="131"/>
      <c r="BC335" s="131"/>
      <c r="BD335" s="131"/>
      <c r="BE335" s="131"/>
      <c r="BF335" s="131"/>
      <c r="BG335" s="131"/>
      <c r="BH335" s="131"/>
      <c r="BI335" s="131"/>
      <c r="BJ335" s="131"/>
      <c r="BK335" s="131"/>
      <c r="BL335" s="131"/>
      <c r="BM335" s="131"/>
      <c r="BN335" s="131"/>
      <c r="BO335" s="131"/>
      <c r="BP335" s="131"/>
      <c r="BQ335" s="131"/>
      <c r="BR335" s="131"/>
      <c r="BS335" s="131"/>
      <c r="BT335" s="131"/>
      <c r="BU335" s="131"/>
      <c r="BV335" s="131"/>
      <c r="BW335" s="131"/>
      <c r="BX335" s="131"/>
      <c r="BY335" s="131"/>
      <c r="BZ335" s="131"/>
      <c r="CA335" s="131"/>
      <c r="CB335" s="131"/>
      <c r="CC335" s="131"/>
      <c r="CD335" s="131"/>
      <c r="CE335" s="131"/>
      <c r="CF335" s="131"/>
      <c r="CG335" s="131"/>
      <c r="CH335" s="131"/>
      <c r="CI335" s="131"/>
      <c r="CJ335" s="131"/>
      <c r="CK335" s="131"/>
      <c r="CL335" s="131"/>
      <c r="CM335" s="131"/>
      <c r="CN335" s="131"/>
      <c r="CO335" s="131"/>
      <c r="CP335" s="131"/>
    </row>
    <row r="336" spans="1:94" x14ac:dyDescent="0.25">
      <c r="A336" s="131"/>
      <c r="B336" s="131"/>
      <c r="C336" s="131"/>
      <c r="D336" s="131"/>
      <c r="E336" s="131"/>
      <c r="F336" s="131"/>
      <c r="G336" s="131"/>
      <c r="H336" s="131"/>
      <c r="I336" s="131"/>
      <c r="J336" s="131"/>
      <c r="K336" s="131"/>
      <c r="L336" s="131"/>
      <c r="M336" s="131"/>
      <c r="N336" s="131"/>
      <c r="O336" s="131"/>
      <c r="P336" s="131"/>
      <c r="Q336" s="131"/>
      <c r="R336" s="131"/>
      <c r="S336" s="131"/>
      <c r="T336" s="131"/>
      <c r="U336" s="131"/>
      <c r="V336" s="131"/>
      <c r="W336" s="131"/>
      <c r="X336" s="131"/>
      <c r="Y336" s="131"/>
      <c r="Z336" s="131"/>
      <c r="AA336" s="131"/>
      <c r="AB336" s="131"/>
      <c r="AC336" s="131"/>
      <c r="AD336" s="131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1"/>
      <c r="AP336" s="131"/>
      <c r="AQ336" s="131"/>
      <c r="AR336" s="131"/>
      <c r="AS336" s="131"/>
      <c r="AT336" s="131"/>
      <c r="AU336" s="131"/>
      <c r="AV336" s="131"/>
      <c r="AW336" s="131"/>
      <c r="AX336" s="131"/>
      <c r="AY336" s="131"/>
      <c r="AZ336" s="131"/>
      <c r="BA336" s="131"/>
      <c r="BB336" s="131"/>
      <c r="BC336" s="131"/>
      <c r="BD336" s="131"/>
      <c r="BE336" s="131"/>
      <c r="BF336" s="131"/>
      <c r="BG336" s="131"/>
      <c r="BH336" s="131"/>
      <c r="BI336" s="131"/>
      <c r="BJ336" s="131"/>
      <c r="BK336" s="131"/>
      <c r="BL336" s="131"/>
      <c r="BM336" s="131"/>
      <c r="BN336" s="131"/>
      <c r="BO336" s="131"/>
      <c r="BP336" s="131"/>
      <c r="BQ336" s="131"/>
      <c r="BR336" s="131"/>
      <c r="BS336" s="131"/>
      <c r="BT336" s="131"/>
      <c r="BU336" s="131"/>
      <c r="BV336" s="131"/>
      <c r="BW336" s="131"/>
      <c r="BX336" s="131"/>
      <c r="BY336" s="131"/>
      <c r="BZ336" s="131"/>
      <c r="CA336" s="131"/>
      <c r="CB336" s="131"/>
      <c r="CC336" s="131"/>
      <c r="CD336" s="131"/>
      <c r="CE336" s="131"/>
      <c r="CF336" s="131"/>
      <c r="CG336" s="131"/>
      <c r="CH336" s="131"/>
      <c r="CI336" s="131"/>
      <c r="CJ336" s="131"/>
      <c r="CK336" s="131"/>
      <c r="CL336" s="131"/>
      <c r="CM336" s="131"/>
      <c r="CN336" s="131"/>
      <c r="CO336" s="131"/>
      <c r="CP336" s="131"/>
    </row>
    <row r="337" spans="1:94" x14ac:dyDescent="0.25">
      <c r="A337" s="131"/>
      <c r="B337" s="131"/>
      <c r="C337" s="131"/>
      <c r="D337" s="131"/>
      <c r="E337" s="131"/>
      <c r="F337" s="131"/>
      <c r="G337" s="131"/>
      <c r="H337" s="131"/>
      <c r="I337" s="131"/>
      <c r="J337" s="131"/>
      <c r="K337" s="131"/>
      <c r="L337" s="131"/>
      <c r="M337" s="131"/>
      <c r="N337" s="131"/>
      <c r="O337" s="131"/>
      <c r="P337" s="131"/>
      <c r="Q337" s="131"/>
      <c r="R337" s="131"/>
      <c r="S337" s="131"/>
      <c r="T337" s="131"/>
      <c r="U337" s="131"/>
      <c r="V337" s="131"/>
      <c r="W337" s="131"/>
      <c r="X337" s="131"/>
      <c r="Y337" s="131"/>
      <c r="Z337" s="131"/>
      <c r="AA337" s="131"/>
      <c r="AB337" s="131"/>
      <c r="AC337" s="131"/>
      <c r="AD337" s="131"/>
      <c r="AE337" s="131"/>
      <c r="AF337" s="131"/>
      <c r="AG337" s="131"/>
      <c r="AH337" s="131"/>
      <c r="AI337" s="131"/>
      <c r="AJ337" s="131"/>
      <c r="AK337" s="131"/>
      <c r="AL337" s="131"/>
      <c r="AM337" s="131"/>
      <c r="AN337" s="131"/>
      <c r="AO337" s="131"/>
      <c r="AP337" s="131"/>
      <c r="AQ337" s="131"/>
      <c r="AR337" s="131"/>
      <c r="AS337" s="131"/>
      <c r="AT337" s="131"/>
      <c r="AU337" s="131"/>
      <c r="AV337" s="131"/>
      <c r="AW337" s="131"/>
      <c r="AX337" s="131"/>
      <c r="AY337" s="131"/>
      <c r="AZ337" s="131"/>
      <c r="BA337" s="131"/>
      <c r="BB337" s="131"/>
      <c r="BC337" s="131"/>
      <c r="BD337" s="131"/>
      <c r="BE337" s="131"/>
      <c r="BF337" s="131"/>
      <c r="BG337" s="131"/>
      <c r="BH337" s="131"/>
      <c r="BI337" s="131"/>
      <c r="BJ337" s="131"/>
      <c r="BK337" s="131"/>
      <c r="BL337" s="131"/>
      <c r="BM337" s="131"/>
      <c r="BN337" s="131"/>
      <c r="BO337" s="131"/>
      <c r="BP337" s="131"/>
      <c r="BQ337" s="131"/>
      <c r="BR337" s="131"/>
      <c r="BS337" s="131"/>
      <c r="BT337" s="131"/>
      <c r="BU337" s="131"/>
      <c r="BV337" s="131"/>
      <c r="BW337" s="131"/>
      <c r="BX337" s="131"/>
      <c r="BY337" s="131"/>
      <c r="BZ337" s="131"/>
      <c r="CA337" s="131"/>
      <c r="CB337" s="131"/>
      <c r="CC337" s="131"/>
      <c r="CD337" s="131"/>
      <c r="CE337" s="131"/>
      <c r="CF337" s="131"/>
      <c r="CG337" s="131"/>
      <c r="CH337" s="131"/>
      <c r="CI337" s="131"/>
      <c r="CJ337" s="131"/>
      <c r="CK337" s="131"/>
      <c r="CL337" s="131"/>
      <c r="CM337" s="131"/>
      <c r="CN337" s="131"/>
      <c r="CO337" s="131"/>
      <c r="CP337" s="131"/>
    </row>
    <row r="338" spans="1:94" x14ac:dyDescent="0.25">
      <c r="A338" s="131"/>
      <c r="B338" s="131"/>
      <c r="C338" s="131"/>
      <c r="D338" s="131"/>
      <c r="E338" s="131"/>
      <c r="F338" s="131"/>
      <c r="G338" s="131"/>
      <c r="H338" s="131"/>
      <c r="I338" s="131"/>
      <c r="J338" s="131"/>
      <c r="K338" s="131"/>
      <c r="L338" s="131"/>
      <c r="M338" s="131"/>
      <c r="N338" s="131"/>
      <c r="O338" s="131"/>
      <c r="P338" s="131"/>
      <c r="Q338" s="131"/>
      <c r="R338" s="131"/>
      <c r="S338" s="131"/>
      <c r="T338" s="131"/>
      <c r="U338" s="131"/>
      <c r="V338" s="131"/>
      <c r="W338" s="131"/>
      <c r="X338" s="131"/>
      <c r="Y338" s="131"/>
      <c r="Z338" s="131"/>
      <c r="AA338" s="131"/>
      <c r="AB338" s="131"/>
      <c r="AC338" s="131"/>
      <c r="AD338" s="131"/>
      <c r="AE338" s="131"/>
      <c r="AF338" s="131"/>
      <c r="AG338" s="131"/>
      <c r="AH338" s="131"/>
      <c r="AI338" s="131"/>
      <c r="AJ338" s="131"/>
      <c r="AK338" s="131"/>
      <c r="AL338" s="131"/>
      <c r="AM338" s="131"/>
      <c r="AN338" s="131"/>
      <c r="AO338" s="131"/>
      <c r="AP338" s="131"/>
      <c r="AQ338" s="131"/>
      <c r="AR338" s="131"/>
      <c r="AS338" s="131"/>
      <c r="AT338" s="131"/>
      <c r="AU338" s="131"/>
      <c r="AV338" s="131"/>
      <c r="AW338" s="131"/>
      <c r="AX338" s="131"/>
      <c r="AY338" s="131"/>
      <c r="AZ338" s="131"/>
      <c r="BA338" s="131"/>
      <c r="BB338" s="131"/>
      <c r="BC338" s="131"/>
      <c r="BD338" s="131"/>
      <c r="BE338" s="131"/>
      <c r="BF338" s="131"/>
      <c r="BG338" s="131"/>
      <c r="BH338" s="131"/>
      <c r="BI338" s="131"/>
      <c r="BJ338" s="131"/>
      <c r="BK338" s="131"/>
      <c r="BL338" s="131"/>
      <c r="BM338" s="131"/>
      <c r="BN338" s="131"/>
      <c r="BO338" s="131"/>
      <c r="BP338" s="131"/>
      <c r="BQ338" s="131"/>
      <c r="BR338" s="131"/>
      <c r="BS338" s="131"/>
      <c r="BT338" s="131"/>
      <c r="BU338" s="131"/>
      <c r="BV338" s="131"/>
      <c r="BW338" s="131"/>
      <c r="BX338" s="131"/>
      <c r="BY338" s="131"/>
      <c r="BZ338" s="131"/>
      <c r="CA338" s="131"/>
      <c r="CB338" s="131"/>
      <c r="CC338" s="131"/>
      <c r="CD338" s="131"/>
      <c r="CE338" s="131"/>
      <c r="CF338" s="131"/>
      <c r="CG338" s="131"/>
      <c r="CH338" s="131"/>
      <c r="CI338" s="131"/>
      <c r="CJ338" s="131"/>
      <c r="CK338" s="131"/>
      <c r="CL338" s="131"/>
      <c r="CM338" s="131"/>
      <c r="CN338" s="131"/>
      <c r="CO338" s="131"/>
      <c r="CP338" s="131"/>
    </row>
    <row r="339" spans="1:94" x14ac:dyDescent="0.25">
      <c r="A339" s="131"/>
      <c r="B339" s="131"/>
      <c r="C339" s="131"/>
      <c r="D339" s="131"/>
      <c r="E339" s="131"/>
      <c r="F339" s="131"/>
      <c r="G339" s="131"/>
      <c r="H339" s="131"/>
      <c r="I339" s="131"/>
      <c r="J339" s="131"/>
      <c r="K339" s="131"/>
      <c r="L339" s="131"/>
      <c r="M339" s="131"/>
      <c r="N339" s="131"/>
      <c r="O339" s="131"/>
      <c r="P339" s="131"/>
      <c r="Q339" s="131"/>
      <c r="R339" s="131"/>
      <c r="S339" s="131"/>
      <c r="T339" s="131"/>
      <c r="U339" s="131"/>
      <c r="V339" s="131"/>
      <c r="W339" s="131"/>
      <c r="X339" s="131"/>
      <c r="Y339" s="131"/>
      <c r="Z339" s="131"/>
      <c r="AA339" s="131"/>
      <c r="AB339" s="131"/>
      <c r="AC339" s="131"/>
      <c r="AD339" s="131"/>
      <c r="AE339" s="131"/>
      <c r="AF339" s="131"/>
      <c r="AG339" s="131"/>
      <c r="AH339" s="131"/>
      <c r="AI339" s="131"/>
      <c r="AJ339" s="131"/>
      <c r="AK339" s="131"/>
      <c r="AL339" s="131"/>
      <c r="AM339" s="131"/>
      <c r="AN339" s="131"/>
      <c r="AO339" s="131"/>
      <c r="AP339" s="131"/>
      <c r="AQ339" s="131"/>
      <c r="AR339" s="131"/>
      <c r="AS339" s="131"/>
      <c r="AT339" s="131"/>
      <c r="AU339" s="131"/>
      <c r="AV339" s="131"/>
      <c r="AW339" s="131"/>
      <c r="AX339" s="131"/>
      <c r="AY339" s="131"/>
      <c r="AZ339" s="131"/>
      <c r="BA339" s="131"/>
      <c r="BB339" s="131"/>
      <c r="BC339" s="131"/>
      <c r="BD339" s="131"/>
      <c r="BE339" s="131"/>
      <c r="BF339" s="131"/>
      <c r="BG339" s="131"/>
      <c r="BH339" s="131"/>
      <c r="BI339" s="131"/>
      <c r="BJ339" s="131"/>
      <c r="BK339" s="131"/>
      <c r="BL339" s="131"/>
      <c r="BM339" s="131"/>
      <c r="BN339" s="131"/>
      <c r="BO339" s="131"/>
      <c r="BP339" s="131"/>
      <c r="BQ339" s="131"/>
      <c r="BR339" s="131"/>
      <c r="BS339" s="131"/>
      <c r="BT339" s="131"/>
      <c r="BU339" s="131"/>
      <c r="BV339" s="131"/>
      <c r="BW339" s="131"/>
      <c r="BX339" s="131"/>
      <c r="BY339" s="131"/>
      <c r="BZ339" s="131"/>
      <c r="CA339" s="131"/>
      <c r="CB339" s="131"/>
      <c r="CC339" s="131"/>
      <c r="CD339" s="131"/>
      <c r="CE339" s="131"/>
      <c r="CF339" s="131"/>
      <c r="CG339" s="131"/>
      <c r="CH339" s="131"/>
      <c r="CI339" s="131"/>
      <c r="CJ339" s="131"/>
      <c r="CK339" s="131"/>
      <c r="CL339" s="131"/>
      <c r="CM339" s="131"/>
      <c r="CN339" s="131"/>
      <c r="CO339" s="131"/>
      <c r="CP339" s="131"/>
    </row>
    <row r="340" spans="1:94" x14ac:dyDescent="0.25">
      <c r="A340" s="131"/>
      <c r="B340" s="131"/>
      <c r="C340" s="131"/>
      <c r="D340" s="131"/>
      <c r="E340" s="131"/>
      <c r="F340" s="131"/>
      <c r="G340" s="131"/>
      <c r="H340" s="131"/>
      <c r="I340" s="131"/>
      <c r="J340" s="131"/>
      <c r="K340" s="131"/>
      <c r="L340" s="131"/>
      <c r="M340" s="131"/>
      <c r="N340" s="131"/>
      <c r="O340" s="131"/>
      <c r="P340" s="131"/>
      <c r="Q340" s="131"/>
      <c r="R340" s="131"/>
      <c r="S340" s="131"/>
      <c r="T340" s="131"/>
      <c r="U340" s="131"/>
      <c r="V340" s="131"/>
      <c r="W340" s="131"/>
      <c r="X340" s="131"/>
      <c r="Y340" s="131"/>
      <c r="Z340" s="131"/>
      <c r="AA340" s="131"/>
      <c r="AB340" s="131"/>
      <c r="AC340" s="131"/>
      <c r="AD340" s="131"/>
      <c r="AE340" s="131"/>
      <c r="AF340" s="131"/>
      <c r="AG340" s="131"/>
      <c r="AH340" s="131"/>
      <c r="AI340" s="131"/>
      <c r="AJ340" s="131"/>
      <c r="AK340" s="131"/>
      <c r="AL340" s="131"/>
      <c r="AM340" s="131"/>
      <c r="AN340" s="131"/>
      <c r="AO340" s="131"/>
      <c r="AP340" s="131"/>
      <c r="AQ340" s="131"/>
      <c r="AR340" s="131"/>
      <c r="AS340" s="131"/>
      <c r="AT340" s="131"/>
      <c r="AU340" s="131"/>
      <c r="AV340" s="131"/>
      <c r="AW340" s="131"/>
      <c r="AX340" s="131"/>
      <c r="AY340" s="131"/>
      <c r="AZ340" s="131"/>
      <c r="BA340" s="131"/>
      <c r="BB340" s="131"/>
      <c r="BC340" s="131"/>
      <c r="BD340" s="131"/>
      <c r="BE340" s="131"/>
      <c r="BF340" s="131"/>
      <c r="BG340" s="131"/>
      <c r="BH340" s="131"/>
      <c r="BI340" s="131"/>
      <c r="BJ340" s="131"/>
      <c r="BK340" s="131"/>
      <c r="BL340" s="131"/>
      <c r="BM340" s="131"/>
      <c r="BN340" s="131"/>
      <c r="BO340" s="131"/>
      <c r="BP340" s="131"/>
      <c r="BQ340" s="131"/>
      <c r="BR340" s="131"/>
      <c r="BS340" s="131"/>
      <c r="BT340" s="131"/>
      <c r="BU340" s="131"/>
      <c r="BV340" s="131"/>
      <c r="BW340" s="131"/>
      <c r="BX340" s="131"/>
      <c r="BY340" s="131"/>
      <c r="BZ340" s="131"/>
      <c r="CA340" s="131"/>
      <c r="CB340" s="131"/>
      <c r="CC340" s="131"/>
      <c r="CD340" s="131"/>
      <c r="CE340" s="131"/>
      <c r="CF340" s="131"/>
      <c r="CG340" s="131"/>
      <c r="CH340" s="131"/>
      <c r="CI340" s="131"/>
      <c r="CJ340" s="131"/>
      <c r="CK340" s="131"/>
      <c r="CL340" s="131"/>
      <c r="CM340" s="131"/>
      <c r="CN340" s="131"/>
      <c r="CO340" s="131"/>
      <c r="CP340" s="131"/>
    </row>
    <row r="341" spans="1:94" x14ac:dyDescent="0.25">
      <c r="A341" s="131"/>
      <c r="B341" s="131"/>
      <c r="C341" s="131"/>
      <c r="D341" s="131"/>
      <c r="E341" s="131"/>
      <c r="F341" s="131"/>
      <c r="G341" s="131"/>
      <c r="H341" s="131"/>
      <c r="I341" s="131"/>
      <c r="J341" s="131"/>
      <c r="K341" s="131"/>
      <c r="L341" s="131"/>
      <c r="M341" s="131"/>
      <c r="N341" s="131"/>
      <c r="O341" s="131"/>
      <c r="P341" s="131"/>
      <c r="Q341" s="131"/>
      <c r="R341" s="131"/>
      <c r="S341" s="131"/>
      <c r="T341" s="131"/>
      <c r="U341" s="131"/>
      <c r="V341" s="131"/>
      <c r="W341" s="131"/>
      <c r="X341" s="131"/>
      <c r="Y341" s="131"/>
      <c r="Z341" s="131"/>
      <c r="AA341" s="131"/>
      <c r="AB341" s="131"/>
      <c r="AC341" s="131"/>
      <c r="AD341" s="131"/>
      <c r="AE341" s="131"/>
      <c r="AF341" s="131"/>
      <c r="AG341" s="131"/>
      <c r="AH341" s="131"/>
      <c r="AI341" s="131"/>
      <c r="AJ341" s="131"/>
      <c r="AK341" s="131"/>
      <c r="AL341" s="131"/>
      <c r="AM341" s="131"/>
      <c r="AN341" s="131"/>
      <c r="AO341" s="131"/>
      <c r="AP341" s="131"/>
      <c r="AQ341" s="131"/>
      <c r="AR341" s="131"/>
      <c r="AS341" s="131"/>
      <c r="AT341" s="131"/>
      <c r="AU341" s="131"/>
      <c r="AV341" s="131"/>
      <c r="AW341" s="131"/>
      <c r="AX341" s="131"/>
      <c r="AY341" s="131"/>
      <c r="AZ341" s="131"/>
      <c r="BA341" s="131"/>
      <c r="BB341" s="131"/>
      <c r="BC341" s="131"/>
      <c r="BD341" s="131"/>
      <c r="BE341" s="131"/>
      <c r="BF341" s="131"/>
      <c r="BG341" s="131"/>
      <c r="BH341" s="131"/>
      <c r="BI341" s="131"/>
      <c r="BJ341" s="131"/>
      <c r="BK341" s="131"/>
      <c r="BL341" s="131"/>
      <c r="BM341" s="131"/>
      <c r="BN341" s="131"/>
      <c r="BO341" s="131"/>
      <c r="BP341" s="131"/>
      <c r="BQ341" s="131"/>
      <c r="BR341" s="131"/>
      <c r="BS341" s="131"/>
      <c r="BT341" s="131"/>
      <c r="BU341" s="131"/>
      <c r="BV341" s="131"/>
      <c r="BW341" s="131"/>
      <c r="BX341" s="131"/>
      <c r="BY341" s="131"/>
      <c r="BZ341" s="131"/>
      <c r="CA341" s="131"/>
      <c r="CB341" s="131"/>
      <c r="CC341" s="131"/>
      <c r="CD341" s="131"/>
      <c r="CE341" s="131"/>
      <c r="CF341" s="131"/>
      <c r="CG341" s="131"/>
      <c r="CH341" s="131"/>
      <c r="CI341" s="131"/>
      <c r="CJ341" s="131"/>
      <c r="CK341" s="131"/>
      <c r="CL341" s="131"/>
      <c r="CM341" s="131"/>
      <c r="CN341" s="131"/>
      <c r="CO341" s="131"/>
      <c r="CP341" s="131"/>
    </row>
    <row r="342" spans="1:94" x14ac:dyDescent="0.25">
      <c r="A342" s="131"/>
      <c r="B342" s="131"/>
      <c r="C342" s="131"/>
      <c r="D342" s="131"/>
      <c r="E342" s="131"/>
      <c r="F342" s="131"/>
      <c r="G342" s="131"/>
      <c r="H342" s="131"/>
      <c r="I342" s="131"/>
      <c r="J342" s="131"/>
      <c r="K342" s="131"/>
      <c r="L342" s="131"/>
      <c r="M342" s="131"/>
      <c r="N342" s="131"/>
      <c r="O342" s="131"/>
      <c r="P342" s="131"/>
      <c r="Q342" s="131"/>
      <c r="R342" s="131"/>
      <c r="S342" s="131"/>
      <c r="T342" s="131"/>
      <c r="U342" s="131"/>
      <c r="V342" s="131"/>
      <c r="W342" s="131"/>
      <c r="X342" s="131"/>
      <c r="Y342" s="131"/>
      <c r="Z342" s="131"/>
      <c r="AA342" s="131"/>
      <c r="AB342" s="131"/>
      <c r="AC342" s="131"/>
      <c r="AD342" s="131"/>
      <c r="AE342" s="131"/>
      <c r="AF342" s="131"/>
      <c r="AG342" s="131"/>
      <c r="AH342" s="131"/>
      <c r="AI342" s="131"/>
      <c r="AJ342" s="131"/>
      <c r="AK342" s="131"/>
      <c r="AL342" s="131"/>
      <c r="AM342" s="131"/>
      <c r="AN342" s="131"/>
      <c r="AO342" s="131"/>
      <c r="AP342" s="131"/>
      <c r="AQ342" s="131"/>
      <c r="AR342" s="131"/>
      <c r="AS342" s="131"/>
      <c r="AT342" s="131"/>
      <c r="AU342" s="131"/>
      <c r="AV342" s="131"/>
      <c r="AW342" s="131"/>
      <c r="AX342" s="131"/>
      <c r="AY342" s="131"/>
      <c r="AZ342" s="131"/>
      <c r="BA342" s="131"/>
      <c r="BB342" s="131"/>
      <c r="BC342" s="131"/>
      <c r="BD342" s="131"/>
      <c r="BE342" s="131"/>
      <c r="BF342" s="131"/>
      <c r="BG342" s="131"/>
      <c r="BH342" s="131"/>
      <c r="BI342" s="131"/>
      <c r="BJ342" s="131"/>
      <c r="BK342" s="131"/>
      <c r="BL342" s="131"/>
      <c r="BM342" s="131"/>
      <c r="BN342" s="131"/>
      <c r="BO342" s="131"/>
      <c r="BP342" s="131"/>
      <c r="BQ342" s="131"/>
      <c r="BR342" s="131"/>
      <c r="BS342" s="131"/>
      <c r="BT342" s="131"/>
      <c r="BU342" s="131"/>
      <c r="BV342" s="131"/>
      <c r="BW342" s="131"/>
      <c r="BX342" s="131"/>
      <c r="BY342" s="131"/>
      <c r="BZ342" s="131"/>
      <c r="CA342" s="131"/>
      <c r="CB342" s="131"/>
      <c r="CC342" s="131"/>
      <c r="CD342" s="131"/>
      <c r="CE342" s="131"/>
      <c r="CF342" s="131"/>
      <c r="CG342" s="131"/>
      <c r="CH342" s="131"/>
      <c r="CI342" s="131"/>
      <c r="CJ342" s="131"/>
      <c r="CK342" s="131"/>
      <c r="CL342" s="131"/>
      <c r="CM342" s="131"/>
      <c r="CN342" s="131"/>
      <c r="CO342" s="131"/>
      <c r="CP342" s="131"/>
    </row>
    <row r="343" spans="1:94" x14ac:dyDescent="0.25">
      <c r="A343" s="131"/>
      <c r="B343" s="131"/>
      <c r="C343" s="131"/>
      <c r="D343" s="131"/>
      <c r="E343" s="131"/>
      <c r="F343" s="131"/>
      <c r="G343" s="131"/>
      <c r="H343" s="131"/>
      <c r="I343" s="131"/>
      <c r="J343" s="131"/>
      <c r="K343" s="131"/>
      <c r="L343" s="131"/>
      <c r="M343" s="131"/>
      <c r="N343" s="131"/>
      <c r="O343" s="131"/>
      <c r="P343" s="131"/>
      <c r="Q343" s="131"/>
      <c r="R343" s="131"/>
      <c r="S343" s="131"/>
      <c r="T343" s="131"/>
      <c r="U343" s="131"/>
      <c r="V343" s="131"/>
      <c r="W343" s="131"/>
      <c r="X343" s="131"/>
      <c r="Y343" s="131"/>
      <c r="Z343" s="131"/>
      <c r="AA343" s="131"/>
      <c r="AB343" s="131"/>
      <c r="AC343" s="131"/>
      <c r="AD343" s="131"/>
      <c r="AE343" s="131"/>
      <c r="AF343" s="131"/>
      <c r="AG343" s="131"/>
      <c r="AH343" s="131"/>
      <c r="AI343" s="131"/>
      <c r="AJ343" s="131"/>
      <c r="AK343" s="131"/>
      <c r="AL343" s="131"/>
      <c r="AM343" s="131"/>
      <c r="AN343" s="131"/>
      <c r="AO343" s="131"/>
      <c r="AP343" s="131"/>
      <c r="AQ343" s="131"/>
      <c r="AR343" s="131"/>
      <c r="AS343" s="131"/>
      <c r="AT343" s="131"/>
      <c r="AU343" s="131"/>
      <c r="AV343" s="131"/>
      <c r="AW343" s="131"/>
      <c r="AX343" s="131"/>
      <c r="AY343" s="131"/>
      <c r="AZ343" s="131"/>
      <c r="BA343" s="131"/>
      <c r="BB343" s="131"/>
      <c r="BC343" s="131"/>
      <c r="BD343" s="131"/>
      <c r="BE343" s="131"/>
      <c r="BF343" s="131"/>
      <c r="BG343" s="131"/>
      <c r="BH343" s="131"/>
      <c r="BI343" s="131"/>
      <c r="BJ343" s="131"/>
      <c r="BK343" s="131"/>
      <c r="BL343" s="131"/>
      <c r="BM343" s="131"/>
      <c r="BN343" s="131"/>
      <c r="BO343" s="131"/>
      <c r="BP343" s="131"/>
      <c r="BQ343" s="131"/>
      <c r="BR343" s="131"/>
      <c r="BS343" s="131"/>
      <c r="BT343" s="131"/>
      <c r="BU343" s="131"/>
      <c r="BV343" s="131"/>
      <c r="BW343" s="131"/>
      <c r="BX343" s="131"/>
      <c r="BY343" s="131"/>
      <c r="BZ343" s="131"/>
      <c r="CA343" s="131"/>
      <c r="CB343" s="131"/>
      <c r="CC343" s="131"/>
      <c r="CD343" s="131"/>
      <c r="CE343" s="131"/>
      <c r="CF343" s="131"/>
      <c r="CG343" s="131"/>
      <c r="CH343" s="131"/>
      <c r="CI343" s="131"/>
      <c r="CJ343" s="131"/>
      <c r="CK343" s="131"/>
      <c r="CL343" s="131"/>
      <c r="CM343" s="131"/>
      <c r="CN343" s="131"/>
      <c r="CO343" s="131"/>
      <c r="CP343" s="131"/>
    </row>
    <row r="344" spans="1:94" x14ac:dyDescent="0.25">
      <c r="A344" s="131"/>
      <c r="B344" s="131"/>
      <c r="C344" s="131"/>
      <c r="D344" s="131"/>
      <c r="E344" s="131"/>
      <c r="F344" s="131"/>
      <c r="G344" s="131"/>
      <c r="H344" s="131"/>
      <c r="I344" s="131"/>
      <c r="J344" s="131"/>
      <c r="K344" s="131"/>
      <c r="L344" s="131"/>
      <c r="M344" s="131"/>
      <c r="N344" s="131"/>
      <c r="O344" s="131"/>
      <c r="P344" s="131"/>
      <c r="Q344" s="131"/>
      <c r="R344" s="131"/>
      <c r="S344" s="131"/>
      <c r="T344" s="131"/>
      <c r="U344" s="131"/>
      <c r="V344" s="131"/>
      <c r="W344" s="131"/>
      <c r="X344" s="131"/>
      <c r="Y344" s="131"/>
      <c r="Z344" s="131"/>
      <c r="AA344" s="131"/>
      <c r="AB344" s="131"/>
      <c r="AC344" s="131"/>
      <c r="AD344" s="131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1"/>
      <c r="AP344" s="131"/>
      <c r="AQ344" s="131"/>
      <c r="AR344" s="131"/>
      <c r="AS344" s="131"/>
      <c r="AT344" s="131"/>
      <c r="AU344" s="131"/>
      <c r="AV344" s="131"/>
      <c r="AW344" s="131"/>
      <c r="AX344" s="131"/>
      <c r="AY344" s="131"/>
      <c r="AZ344" s="131"/>
      <c r="BA344" s="131"/>
      <c r="BB344" s="131"/>
      <c r="BC344" s="131"/>
      <c r="BD344" s="131"/>
      <c r="BE344" s="131"/>
      <c r="BF344" s="131"/>
      <c r="BG344" s="131"/>
      <c r="BH344" s="131"/>
      <c r="BI344" s="131"/>
      <c r="BJ344" s="131"/>
      <c r="BK344" s="131"/>
      <c r="BL344" s="131"/>
      <c r="BM344" s="131"/>
      <c r="BN344" s="131"/>
      <c r="BO344" s="131"/>
      <c r="BP344" s="131"/>
      <c r="BQ344" s="131"/>
      <c r="BR344" s="131"/>
      <c r="BS344" s="131"/>
      <c r="BT344" s="131"/>
      <c r="BU344" s="131"/>
      <c r="BV344" s="131"/>
      <c r="BW344" s="131"/>
      <c r="BX344" s="131"/>
      <c r="BY344" s="131"/>
      <c r="BZ344" s="131"/>
      <c r="CA344" s="131"/>
      <c r="CB344" s="131"/>
      <c r="CC344" s="131"/>
      <c r="CD344" s="131"/>
      <c r="CE344" s="131"/>
      <c r="CF344" s="131"/>
      <c r="CG344" s="131"/>
      <c r="CH344" s="131"/>
      <c r="CI344" s="131"/>
      <c r="CJ344" s="131"/>
      <c r="CK344" s="131"/>
      <c r="CL344" s="131"/>
      <c r="CM344" s="131"/>
      <c r="CN344" s="131"/>
      <c r="CO344" s="131"/>
      <c r="CP344" s="131"/>
    </row>
    <row r="345" spans="1:94" x14ac:dyDescent="0.25">
      <c r="A345" s="131"/>
      <c r="B345" s="131"/>
      <c r="C345" s="131"/>
      <c r="D345" s="131"/>
      <c r="E345" s="131"/>
      <c r="F345" s="131"/>
      <c r="G345" s="131"/>
      <c r="H345" s="131"/>
      <c r="I345" s="131"/>
      <c r="J345" s="131"/>
      <c r="K345" s="131"/>
      <c r="L345" s="131"/>
      <c r="M345" s="131"/>
      <c r="N345" s="131"/>
      <c r="O345" s="131"/>
      <c r="P345" s="131"/>
      <c r="Q345" s="131"/>
      <c r="R345" s="131"/>
      <c r="S345" s="131"/>
      <c r="T345" s="131"/>
      <c r="U345" s="131"/>
      <c r="V345" s="131"/>
      <c r="W345" s="131"/>
      <c r="X345" s="131"/>
      <c r="Y345" s="131"/>
      <c r="Z345" s="131"/>
      <c r="AA345" s="131"/>
      <c r="AB345" s="131"/>
      <c r="AC345" s="131"/>
      <c r="AD345" s="131"/>
      <c r="AE345" s="131"/>
      <c r="AF345" s="131"/>
      <c r="AG345" s="131"/>
      <c r="AH345" s="131"/>
      <c r="AI345" s="131"/>
      <c r="AJ345" s="131"/>
      <c r="AK345" s="131"/>
      <c r="AL345" s="131"/>
      <c r="AM345" s="131"/>
      <c r="AN345" s="131"/>
      <c r="AO345" s="131"/>
      <c r="AP345" s="131"/>
      <c r="AQ345" s="131"/>
      <c r="AR345" s="131"/>
      <c r="AS345" s="131"/>
      <c r="AT345" s="131"/>
      <c r="AU345" s="131"/>
      <c r="AV345" s="131"/>
      <c r="AW345" s="131"/>
      <c r="AX345" s="131"/>
      <c r="AY345" s="131"/>
      <c r="AZ345" s="131"/>
      <c r="BA345" s="131"/>
      <c r="BB345" s="131"/>
      <c r="BC345" s="131"/>
      <c r="BD345" s="131"/>
      <c r="BE345" s="131"/>
      <c r="BF345" s="131"/>
      <c r="BG345" s="131"/>
      <c r="BH345" s="131"/>
      <c r="BI345" s="131"/>
      <c r="BJ345" s="131"/>
      <c r="BK345" s="131"/>
      <c r="BL345" s="131"/>
      <c r="BM345" s="131"/>
      <c r="BN345" s="131"/>
      <c r="BO345" s="131"/>
      <c r="BP345" s="131"/>
      <c r="BQ345" s="131"/>
      <c r="BR345" s="131"/>
      <c r="BS345" s="131"/>
      <c r="BT345" s="131"/>
      <c r="BU345" s="131"/>
      <c r="BV345" s="131"/>
      <c r="BW345" s="131"/>
      <c r="BX345" s="131"/>
      <c r="BY345" s="131"/>
      <c r="BZ345" s="131"/>
      <c r="CA345" s="131"/>
      <c r="CB345" s="131"/>
      <c r="CC345" s="131"/>
      <c r="CD345" s="131"/>
      <c r="CE345" s="131"/>
      <c r="CF345" s="131"/>
      <c r="CG345" s="131"/>
      <c r="CH345" s="131"/>
      <c r="CI345" s="131"/>
      <c r="CJ345" s="131"/>
      <c r="CK345" s="131"/>
      <c r="CL345" s="131"/>
      <c r="CM345" s="131"/>
      <c r="CN345" s="131"/>
      <c r="CO345" s="131"/>
      <c r="CP345" s="131"/>
    </row>
    <row r="346" spans="1:94" x14ac:dyDescent="0.25">
      <c r="A346" s="131"/>
      <c r="B346" s="131"/>
      <c r="C346" s="131"/>
      <c r="D346" s="131"/>
      <c r="E346" s="131"/>
      <c r="F346" s="131"/>
      <c r="G346" s="131"/>
      <c r="H346" s="131"/>
      <c r="I346" s="131"/>
      <c r="J346" s="131"/>
      <c r="K346" s="131"/>
      <c r="L346" s="131"/>
      <c r="M346" s="131"/>
      <c r="N346" s="131"/>
      <c r="O346" s="131"/>
      <c r="P346" s="131"/>
      <c r="Q346" s="131"/>
      <c r="R346" s="131"/>
      <c r="S346" s="131"/>
      <c r="T346" s="131"/>
      <c r="U346" s="131"/>
      <c r="V346" s="131"/>
      <c r="W346" s="131"/>
      <c r="X346" s="131"/>
      <c r="Y346" s="131"/>
      <c r="Z346" s="131"/>
      <c r="AA346" s="131"/>
      <c r="AB346" s="131"/>
      <c r="AC346" s="131"/>
      <c r="AD346" s="131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1"/>
      <c r="AP346" s="131"/>
      <c r="AQ346" s="131"/>
      <c r="AR346" s="131"/>
      <c r="AS346" s="131"/>
      <c r="AT346" s="131"/>
      <c r="AU346" s="131"/>
      <c r="AV346" s="131"/>
      <c r="AW346" s="131"/>
      <c r="AX346" s="131"/>
      <c r="AY346" s="131"/>
      <c r="AZ346" s="131"/>
      <c r="BA346" s="131"/>
      <c r="BB346" s="131"/>
      <c r="BC346" s="131"/>
      <c r="BD346" s="131"/>
      <c r="BE346" s="131"/>
      <c r="BF346" s="131"/>
      <c r="BG346" s="131"/>
      <c r="BH346" s="131"/>
      <c r="BI346" s="131"/>
      <c r="BJ346" s="131"/>
      <c r="BK346" s="131"/>
      <c r="BL346" s="131"/>
      <c r="BM346" s="131"/>
      <c r="BN346" s="131"/>
      <c r="BO346" s="131"/>
      <c r="BP346" s="131"/>
      <c r="BQ346" s="131"/>
      <c r="BR346" s="131"/>
      <c r="BS346" s="131"/>
      <c r="BT346" s="131"/>
      <c r="BU346" s="131"/>
      <c r="BV346" s="131"/>
      <c r="BW346" s="131"/>
      <c r="BX346" s="131"/>
      <c r="BY346" s="131"/>
      <c r="BZ346" s="131"/>
      <c r="CA346" s="131"/>
      <c r="CB346" s="131"/>
      <c r="CC346" s="131"/>
      <c r="CD346" s="131"/>
      <c r="CE346" s="131"/>
      <c r="CF346" s="131"/>
      <c r="CG346" s="131"/>
      <c r="CH346" s="131"/>
      <c r="CI346" s="131"/>
      <c r="CJ346" s="131"/>
      <c r="CK346" s="131"/>
      <c r="CL346" s="131"/>
      <c r="CM346" s="131"/>
      <c r="CN346" s="131"/>
      <c r="CO346" s="131"/>
      <c r="CP346" s="131"/>
    </row>
    <row r="347" spans="1:94" x14ac:dyDescent="0.25">
      <c r="A347" s="131"/>
      <c r="B347" s="131"/>
      <c r="C347" s="131"/>
      <c r="D347" s="131"/>
      <c r="E347" s="131"/>
      <c r="F347" s="131"/>
      <c r="G347" s="131"/>
      <c r="H347" s="131"/>
      <c r="I347" s="131"/>
      <c r="J347" s="131"/>
      <c r="K347" s="131"/>
      <c r="L347" s="131"/>
      <c r="M347" s="131"/>
      <c r="N347" s="131"/>
      <c r="O347" s="131"/>
      <c r="P347" s="131"/>
      <c r="Q347" s="131"/>
      <c r="R347" s="131"/>
      <c r="S347" s="131"/>
      <c r="T347" s="131"/>
      <c r="U347" s="131"/>
      <c r="V347" s="131"/>
      <c r="W347" s="131"/>
      <c r="X347" s="131"/>
      <c r="Y347" s="131"/>
      <c r="Z347" s="131"/>
      <c r="AA347" s="131"/>
      <c r="AB347" s="131"/>
      <c r="AC347" s="131"/>
      <c r="AD347" s="131"/>
      <c r="AE347" s="131"/>
      <c r="AF347" s="131"/>
      <c r="AG347" s="131"/>
      <c r="AH347" s="131"/>
      <c r="AI347" s="131"/>
      <c r="AJ347" s="131"/>
      <c r="AK347" s="131"/>
      <c r="AL347" s="131"/>
      <c r="AM347" s="131"/>
      <c r="AN347" s="131"/>
      <c r="AO347" s="131"/>
      <c r="AP347" s="131"/>
      <c r="AQ347" s="131"/>
      <c r="AR347" s="131"/>
      <c r="AS347" s="131"/>
      <c r="AT347" s="131"/>
      <c r="AU347" s="131"/>
      <c r="AV347" s="131"/>
      <c r="AW347" s="131"/>
      <c r="AX347" s="131"/>
      <c r="AY347" s="131"/>
      <c r="AZ347" s="131"/>
      <c r="BA347" s="131"/>
      <c r="BB347" s="131"/>
      <c r="BC347" s="131"/>
      <c r="BD347" s="131"/>
      <c r="BE347" s="131"/>
      <c r="BF347" s="131"/>
      <c r="BG347" s="131"/>
      <c r="BH347" s="131"/>
      <c r="BI347" s="131"/>
      <c r="BJ347" s="131"/>
      <c r="BK347" s="131"/>
      <c r="BL347" s="131"/>
      <c r="BM347" s="131"/>
      <c r="BN347" s="131"/>
      <c r="BO347" s="131"/>
      <c r="BP347" s="131"/>
      <c r="BQ347" s="131"/>
      <c r="BR347" s="131"/>
      <c r="BS347" s="131"/>
      <c r="BT347" s="131"/>
      <c r="BU347" s="131"/>
      <c r="BV347" s="131"/>
      <c r="BW347" s="131"/>
      <c r="BX347" s="131"/>
      <c r="BY347" s="131"/>
      <c r="BZ347" s="131"/>
      <c r="CA347" s="131"/>
      <c r="CB347" s="131"/>
      <c r="CC347" s="131"/>
      <c r="CD347" s="131"/>
      <c r="CE347" s="131"/>
      <c r="CF347" s="131"/>
      <c r="CG347" s="131"/>
      <c r="CH347" s="131"/>
      <c r="CI347" s="131"/>
      <c r="CJ347" s="131"/>
      <c r="CK347" s="131"/>
      <c r="CL347" s="131"/>
      <c r="CM347" s="131"/>
      <c r="CN347" s="131"/>
      <c r="CO347" s="131"/>
      <c r="CP347" s="131"/>
    </row>
    <row r="348" spans="1:94" x14ac:dyDescent="0.25">
      <c r="A348" s="131"/>
      <c r="B348" s="131"/>
      <c r="C348" s="131"/>
      <c r="D348" s="131"/>
      <c r="E348" s="131"/>
      <c r="F348" s="131"/>
      <c r="G348" s="131"/>
      <c r="H348" s="131"/>
      <c r="I348" s="131"/>
      <c r="J348" s="131"/>
      <c r="K348" s="131"/>
      <c r="L348" s="131"/>
      <c r="M348" s="131"/>
      <c r="N348" s="131"/>
      <c r="O348" s="131"/>
      <c r="P348" s="131"/>
      <c r="Q348" s="131"/>
      <c r="R348" s="131"/>
      <c r="S348" s="131"/>
      <c r="T348" s="131"/>
      <c r="U348" s="131"/>
      <c r="V348" s="131"/>
      <c r="W348" s="131"/>
      <c r="X348" s="131"/>
      <c r="Y348" s="131"/>
      <c r="Z348" s="131"/>
      <c r="AA348" s="131"/>
      <c r="AB348" s="131"/>
      <c r="AC348" s="131"/>
      <c r="AD348" s="131"/>
      <c r="AE348" s="131"/>
      <c r="AF348" s="131"/>
      <c r="AG348" s="131"/>
      <c r="AH348" s="131"/>
      <c r="AI348" s="131"/>
      <c r="AJ348" s="131"/>
      <c r="AK348" s="131"/>
      <c r="AL348" s="131"/>
      <c r="AM348" s="131"/>
      <c r="AN348" s="131"/>
      <c r="AO348" s="131"/>
      <c r="AP348" s="131"/>
      <c r="AQ348" s="131"/>
      <c r="AR348" s="131"/>
      <c r="AS348" s="131"/>
      <c r="AT348" s="131"/>
      <c r="AU348" s="131"/>
      <c r="AV348" s="131"/>
      <c r="AW348" s="131"/>
      <c r="AX348" s="131"/>
      <c r="AY348" s="131"/>
      <c r="AZ348" s="131"/>
      <c r="BA348" s="131"/>
      <c r="BB348" s="131"/>
      <c r="BC348" s="131"/>
      <c r="BD348" s="131"/>
      <c r="BE348" s="131"/>
      <c r="BF348" s="131"/>
      <c r="BG348" s="131"/>
      <c r="BH348" s="131"/>
      <c r="BI348" s="131"/>
      <c r="BJ348" s="131"/>
      <c r="BK348" s="131"/>
      <c r="BL348" s="131"/>
      <c r="BM348" s="131"/>
      <c r="BN348" s="131"/>
      <c r="BO348" s="131"/>
      <c r="BP348" s="131"/>
      <c r="BQ348" s="131"/>
      <c r="BR348" s="131"/>
      <c r="BS348" s="131"/>
      <c r="BT348" s="131"/>
      <c r="BU348" s="131"/>
      <c r="BV348" s="131"/>
      <c r="BW348" s="131"/>
      <c r="BX348" s="131"/>
      <c r="BY348" s="131"/>
      <c r="BZ348" s="131"/>
      <c r="CA348" s="131"/>
      <c r="CB348" s="131"/>
      <c r="CC348" s="131"/>
      <c r="CD348" s="131"/>
      <c r="CE348" s="131"/>
      <c r="CF348" s="131"/>
      <c r="CG348" s="131"/>
      <c r="CH348" s="131"/>
      <c r="CI348" s="131"/>
      <c r="CJ348" s="131"/>
      <c r="CK348" s="131"/>
      <c r="CL348" s="131"/>
      <c r="CM348" s="131"/>
      <c r="CN348" s="131"/>
      <c r="CO348" s="131"/>
      <c r="CP348" s="131"/>
    </row>
    <row r="349" spans="1:94" x14ac:dyDescent="0.25">
      <c r="A349" s="131"/>
      <c r="B349" s="131"/>
      <c r="C349" s="131"/>
      <c r="D349" s="131"/>
      <c r="E349" s="131"/>
      <c r="F349" s="131"/>
      <c r="G349" s="131"/>
      <c r="H349" s="131"/>
      <c r="I349" s="131"/>
      <c r="J349" s="131"/>
      <c r="K349" s="131"/>
      <c r="L349" s="131"/>
      <c r="M349" s="131"/>
      <c r="N349" s="131"/>
      <c r="O349" s="131"/>
      <c r="P349" s="131"/>
      <c r="Q349" s="131"/>
      <c r="R349" s="131"/>
      <c r="S349" s="131"/>
      <c r="T349" s="131"/>
      <c r="U349" s="131"/>
      <c r="V349" s="131"/>
      <c r="W349" s="131"/>
      <c r="X349" s="131"/>
      <c r="Y349" s="131"/>
      <c r="Z349" s="131"/>
      <c r="AA349" s="131"/>
      <c r="AB349" s="131"/>
      <c r="AC349" s="131"/>
      <c r="AD349" s="131"/>
      <c r="AE349" s="131"/>
      <c r="AF349" s="131"/>
      <c r="AG349" s="131"/>
      <c r="AH349" s="131"/>
      <c r="AI349" s="131"/>
      <c r="AJ349" s="131"/>
      <c r="AK349" s="131"/>
      <c r="AL349" s="131"/>
      <c r="AM349" s="131"/>
      <c r="AN349" s="131"/>
      <c r="AO349" s="131"/>
      <c r="AP349" s="131"/>
      <c r="AQ349" s="131"/>
      <c r="AR349" s="131"/>
      <c r="AS349" s="131"/>
      <c r="AT349" s="131"/>
      <c r="AU349" s="131"/>
      <c r="AV349" s="131"/>
      <c r="AW349" s="131"/>
      <c r="AX349" s="131"/>
      <c r="AY349" s="131"/>
      <c r="AZ349" s="131"/>
      <c r="BA349" s="131"/>
      <c r="BB349" s="131"/>
      <c r="BC349" s="131"/>
      <c r="BD349" s="131"/>
      <c r="BE349" s="131"/>
      <c r="BF349" s="131"/>
      <c r="BG349" s="131"/>
      <c r="BH349" s="131"/>
      <c r="BI349" s="131"/>
      <c r="BJ349" s="131"/>
      <c r="BK349" s="131"/>
      <c r="BL349" s="131"/>
      <c r="BM349" s="131"/>
      <c r="BN349" s="131"/>
      <c r="BO349" s="131"/>
      <c r="BP349" s="131"/>
      <c r="BQ349" s="131"/>
      <c r="BR349" s="131"/>
      <c r="BS349" s="131"/>
      <c r="BT349" s="131"/>
      <c r="BU349" s="131"/>
      <c r="BV349" s="131"/>
      <c r="BW349" s="131"/>
      <c r="BX349" s="131"/>
      <c r="BY349" s="131"/>
      <c r="BZ349" s="131"/>
      <c r="CA349" s="131"/>
      <c r="CB349" s="131"/>
      <c r="CC349" s="131"/>
      <c r="CD349" s="131"/>
      <c r="CE349" s="131"/>
      <c r="CF349" s="131"/>
      <c r="CG349" s="131"/>
      <c r="CH349" s="131"/>
      <c r="CI349" s="131"/>
      <c r="CJ349" s="131"/>
      <c r="CK349" s="131"/>
      <c r="CL349" s="131"/>
      <c r="CM349" s="131"/>
      <c r="CN349" s="131"/>
      <c r="CO349" s="131"/>
      <c r="CP349" s="131"/>
    </row>
    <row r="350" spans="1:94" x14ac:dyDescent="0.25">
      <c r="A350" s="131"/>
      <c r="B350" s="131"/>
      <c r="C350" s="131"/>
      <c r="D350" s="131"/>
      <c r="E350" s="131"/>
      <c r="F350" s="131"/>
      <c r="G350" s="131"/>
      <c r="H350" s="131"/>
      <c r="I350" s="131"/>
      <c r="J350" s="131"/>
      <c r="K350" s="131"/>
      <c r="L350" s="131"/>
      <c r="M350" s="131"/>
      <c r="N350" s="131"/>
      <c r="O350" s="131"/>
      <c r="P350" s="131"/>
      <c r="Q350" s="131"/>
      <c r="R350" s="131"/>
      <c r="S350" s="131"/>
      <c r="T350" s="131"/>
      <c r="U350" s="131"/>
      <c r="V350" s="131"/>
      <c r="W350" s="131"/>
      <c r="X350" s="131"/>
      <c r="Y350" s="131"/>
      <c r="Z350" s="131"/>
      <c r="AA350" s="131"/>
      <c r="AB350" s="131"/>
      <c r="AC350" s="131"/>
      <c r="AD350" s="131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1"/>
      <c r="AP350" s="131"/>
      <c r="AQ350" s="131"/>
      <c r="AR350" s="131"/>
      <c r="AS350" s="131"/>
      <c r="AT350" s="131"/>
      <c r="AU350" s="131"/>
      <c r="AV350" s="131"/>
      <c r="AW350" s="131"/>
      <c r="AX350" s="131"/>
      <c r="AY350" s="131"/>
      <c r="AZ350" s="131"/>
      <c r="BA350" s="131"/>
      <c r="BB350" s="131"/>
      <c r="BC350" s="131"/>
      <c r="BD350" s="131"/>
      <c r="BE350" s="131"/>
      <c r="BF350" s="131"/>
      <c r="BG350" s="131"/>
      <c r="BH350" s="131"/>
      <c r="BI350" s="131"/>
      <c r="BJ350" s="131"/>
      <c r="BK350" s="131"/>
      <c r="BL350" s="131"/>
      <c r="BM350" s="131"/>
      <c r="BN350" s="131"/>
      <c r="BO350" s="131"/>
      <c r="BP350" s="131"/>
      <c r="BQ350" s="131"/>
      <c r="BR350" s="131"/>
      <c r="BS350" s="131"/>
      <c r="BT350" s="131"/>
      <c r="BU350" s="131"/>
      <c r="BV350" s="131"/>
      <c r="BW350" s="131"/>
      <c r="BX350" s="131"/>
      <c r="BY350" s="131"/>
      <c r="BZ350" s="131"/>
      <c r="CA350" s="131"/>
      <c r="CB350" s="131"/>
      <c r="CC350" s="131"/>
      <c r="CD350" s="131"/>
      <c r="CE350" s="131"/>
      <c r="CF350" s="131"/>
      <c r="CG350" s="131"/>
      <c r="CH350" s="131"/>
      <c r="CI350" s="131"/>
      <c r="CJ350" s="131"/>
      <c r="CK350" s="131"/>
      <c r="CL350" s="131"/>
      <c r="CM350" s="131"/>
      <c r="CN350" s="131"/>
      <c r="CO350" s="131"/>
      <c r="CP350" s="131"/>
    </row>
    <row r="351" spans="1:94" x14ac:dyDescent="0.25">
      <c r="A351" s="131"/>
      <c r="B351" s="131"/>
      <c r="C351" s="131"/>
      <c r="D351" s="131"/>
      <c r="E351" s="131"/>
      <c r="F351" s="131"/>
      <c r="G351" s="131"/>
      <c r="H351" s="131"/>
      <c r="I351" s="131"/>
      <c r="J351" s="131"/>
      <c r="K351" s="131"/>
      <c r="L351" s="131"/>
      <c r="M351" s="131"/>
      <c r="N351" s="131"/>
      <c r="O351" s="131"/>
      <c r="P351" s="131"/>
      <c r="Q351" s="131"/>
      <c r="R351" s="131"/>
      <c r="S351" s="131"/>
      <c r="T351" s="131"/>
      <c r="U351" s="131"/>
      <c r="V351" s="131"/>
      <c r="W351" s="131"/>
      <c r="X351" s="131"/>
      <c r="Y351" s="131"/>
      <c r="Z351" s="131"/>
      <c r="AA351" s="131"/>
      <c r="AB351" s="131"/>
      <c r="AC351" s="131"/>
      <c r="AD351" s="131"/>
      <c r="AE351" s="131"/>
      <c r="AF351" s="131"/>
      <c r="AG351" s="131"/>
      <c r="AH351" s="131"/>
      <c r="AI351" s="131"/>
      <c r="AJ351" s="131"/>
      <c r="AK351" s="131"/>
      <c r="AL351" s="131"/>
      <c r="AM351" s="131"/>
      <c r="AN351" s="131"/>
      <c r="AO351" s="131"/>
      <c r="AP351" s="131"/>
      <c r="AQ351" s="131"/>
      <c r="AR351" s="131"/>
      <c r="AS351" s="131"/>
      <c r="AT351" s="131"/>
      <c r="AU351" s="131"/>
      <c r="AV351" s="131"/>
      <c r="AW351" s="131"/>
      <c r="AX351" s="131"/>
      <c r="AY351" s="131"/>
      <c r="AZ351" s="131"/>
      <c r="BA351" s="131"/>
      <c r="BB351" s="131"/>
      <c r="BC351" s="131"/>
      <c r="BD351" s="131"/>
      <c r="BE351" s="131"/>
      <c r="BF351" s="131"/>
      <c r="BG351" s="131"/>
      <c r="BH351" s="131"/>
      <c r="BI351" s="131"/>
      <c r="BJ351" s="131"/>
      <c r="BK351" s="131"/>
      <c r="BL351" s="131"/>
      <c r="BM351" s="131"/>
      <c r="BN351" s="131"/>
      <c r="BO351" s="131"/>
      <c r="BP351" s="131"/>
      <c r="BQ351" s="131"/>
      <c r="BR351" s="131"/>
      <c r="BS351" s="131"/>
      <c r="BT351" s="131"/>
      <c r="BU351" s="131"/>
      <c r="BV351" s="131"/>
      <c r="BW351" s="131"/>
      <c r="BX351" s="131"/>
      <c r="BY351" s="131"/>
      <c r="BZ351" s="131"/>
      <c r="CA351" s="131"/>
      <c r="CB351" s="131"/>
      <c r="CC351" s="131"/>
      <c r="CD351" s="131"/>
      <c r="CE351" s="131"/>
      <c r="CF351" s="131"/>
      <c r="CG351" s="131"/>
      <c r="CH351" s="131"/>
      <c r="CI351" s="131"/>
      <c r="CJ351" s="131"/>
      <c r="CK351" s="131"/>
      <c r="CL351" s="131"/>
      <c r="CM351" s="131"/>
      <c r="CN351" s="131"/>
      <c r="CO351" s="131"/>
      <c r="CP351" s="131"/>
    </row>
    <row r="352" spans="1:94" x14ac:dyDescent="0.25">
      <c r="A352" s="131"/>
      <c r="B352" s="131"/>
      <c r="C352" s="131"/>
      <c r="D352" s="131"/>
      <c r="E352" s="131"/>
      <c r="F352" s="131"/>
      <c r="G352" s="131"/>
      <c r="H352" s="131"/>
      <c r="I352" s="131"/>
      <c r="J352" s="131"/>
      <c r="K352" s="131"/>
      <c r="L352" s="131"/>
      <c r="M352" s="131"/>
      <c r="N352" s="131"/>
      <c r="O352" s="131"/>
      <c r="P352" s="131"/>
      <c r="Q352" s="131"/>
      <c r="R352" s="131"/>
      <c r="S352" s="131"/>
      <c r="T352" s="131"/>
      <c r="U352" s="131"/>
      <c r="V352" s="131"/>
      <c r="W352" s="131"/>
      <c r="X352" s="131"/>
      <c r="Y352" s="131"/>
      <c r="Z352" s="131"/>
      <c r="AA352" s="131"/>
      <c r="AB352" s="131"/>
      <c r="AC352" s="131"/>
      <c r="AD352" s="131"/>
      <c r="AE352" s="131"/>
      <c r="AF352" s="131"/>
      <c r="AG352" s="131"/>
      <c r="AH352" s="131"/>
      <c r="AI352" s="131"/>
      <c r="AJ352" s="131"/>
      <c r="AK352" s="131"/>
      <c r="AL352" s="131"/>
      <c r="AM352" s="131"/>
      <c r="AN352" s="131"/>
      <c r="AO352" s="131"/>
      <c r="AP352" s="131"/>
      <c r="AQ352" s="131"/>
      <c r="AR352" s="131"/>
      <c r="AS352" s="131"/>
      <c r="AT352" s="131"/>
      <c r="AU352" s="131"/>
      <c r="AV352" s="131"/>
      <c r="AW352" s="131"/>
      <c r="AX352" s="131"/>
      <c r="AY352" s="131"/>
      <c r="AZ352" s="131"/>
      <c r="BA352" s="131"/>
      <c r="BB352" s="131"/>
      <c r="BC352" s="131"/>
      <c r="BD352" s="131"/>
      <c r="BE352" s="131"/>
      <c r="BF352" s="131"/>
      <c r="BG352" s="131"/>
      <c r="BH352" s="131"/>
      <c r="BI352" s="131"/>
      <c r="BJ352" s="131"/>
      <c r="BK352" s="131"/>
      <c r="BL352" s="131"/>
      <c r="BM352" s="131"/>
      <c r="BN352" s="131"/>
      <c r="BO352" s="131"/>
      <c r="BP352" s="131"/>
      <c r="BQ352" s="131"/>
      <c r="BR352" s="131"/>
      <c r="BS352" s="131"/>
      <c r="BT352" s="131"/>
      <c r="BU352" s="131"/>
      <c r="BV352" s="131"/>
      <c r="BW352" s="131"/>
      <c r="BX352" s="131"/>
      <c r="BY352" s="131"/>
      <c r="BZ352" s="131"/>
      <c r="CA352" s="131"/>
      <c r="CB352" s="131"/>
      <c r="CC352" s="131"/>
      <c r="CD352" s="131"/>
      <c r="CE352" s="131"/>
      <c r="CF352" s="131"/>
      <c r="CG352" s="131"/>
      <c r="CH352" s="131"/>
      <c r="CI352" s="131"/>
      <c r="CJ352" s="131"/>
      <c r="CK352" s="131"/>
      <c r="CL352" s="131"/>
      <c r="CM352" s="131"/>
      <c r="CN352" s="131"/>
      <c r="CO352" s="131"/>
      <c r="CP352" s="131"/>
    </row>
    <row r="353" spans="1:94" x14ac:dyDescent="0.25">
      <c r="A353" s="131"/>
      <c r="B353" s="131"/>
      <c r="C353" s="131"/>
      <c r="D353" s="131"/>
      <c r="E353" s="131"/>
      <c r="F353" s="131"/>
      <c r="G353" s="131"/>
      <c r="H353" s="131"/>
      <c r="I353" s="131"/>
      <c r="J353" s="131"/>
      <c r="K353" s="131"/>
      <c r="L353" s="131"/>
      <c r="M353" s="131"/>
      <c r="N353" s="131"/>
      <c r="O353" s="131"/>
      <c r="P353" s="131"/>
      <c r="Q353" s="131"/>
      <c r="R353" s="131"/>
      <c r="S353" s="131"/>
      <c r="T353" s="131"/>
      <c r="U353" s="131"/>
      <c r="V353" s="131"/>
      <c r="W353" s="131"/>
      <c r="X353" s="131"/>
      <c r="Y353" s="131"/>
      <c r="Z353" s="131"/>
      <c r="AA353" s="131"/>
      <c r="AB353" s="131"/>
      <c r="AC353" s="131"/>
      <c r="AD353" s="131"/>
      <c r="AE353" s="131"/>
      <c r="AF353" s="131"/>
      <c r="AG353" s="131"/>
      <c r="AH353" s="131"/>
      <c r="AI353" s="131"/>
      <c r="AJ353" s="131"/>
      <c r="AK353" s="131"/>
      <c r="AL353" s="131"/>
      <c r="AM353" s="131"/>
      <c r="AN353" s="131"/>
      <c r="AO353" s="131"/>
      <c r="AP353" s="131"/>
      <c r="AQ353" s="131"/>
      <c r="AR353" s="131"/>
      <c r="AS353" s="131"/>
      <c r="AT353" s="131"/>
      <c r="AU353" s="131"/>
      <c r="AV353" s="131"/>
      <c r="AW353" s="131"/>
      <c r="AX353" s="131"/>
      <c r="AY353" s="131"/>
      <c r="AZ353" s="131"/>
      <c r="BA353" s="131"/>
      <c r="BB353" s="131"/>
      <c r="BC353" s="131"/>
      <c r="BD353" s="131"/>
      <c r="BE353" s="131"/>
      <c r="BF353" s="131"/>
      <c r="BG353" s="131"/>
      <c r="BH353" s="131"/>
      <c r="BI353" s="131"/>
      <c r="BJ353" s="131"/>
      <c r="BK353" s="131"/>
      <c r="BL353" s="131"/>
      <c r="BM353" s="131"/>
      <c r="BN353" s="131"/>
      <c r="BO353" s="131"/>
      <c r="BP353" s="131"/>
      <c r="BQ353" s="131"/>
      <c r="BR353" s="131"/>
      <c r="BS353" s="131"/>
      <c r="BT353" s="131"/>
      <c r="BU353" s="131"/>
      <c r="BV353" s="131"/>
      <c r="BW353" s="131"/>
      <c r="BX353" s="131"/>
      <c r="BY353" s="131"/>
      <c r="BZ353" s="131"/>
      <c r="CA353" s="131"/>
      <c r="CB353" s="131"/>
      <c r="CC353" s="131"/>
      <c r="CD353" s="131"/>
      <c r="CE353" s="131"/>
      <c r="CF353" s="131"/>
      <c r="CG353" s="131"/>
      <c r="CH353" s="131"/>
      <c r="CI353" s="131"/>
      <c r="CJ353" s="131"/>
      <c r="CK353" s="131"/>
      <c r="CL353" s="131"/>
      <c r="CM353" s="131"/>
      <c r="CN353" s="131"/>
      <c r="CO353" s="131"/>
      <c r="CP353" s="131"/>
    </row>
    <row r="354" spans="1:94" x14ac:dyDescent="0.25">
      <c r="A354" s="131"/>
      <c r="B354" s="131"/>
      <c r="C354" s="131"/>
      <c r="D354" s="131"/>
      <c r="E354" s="131"/>
      <c r="F354" s="131"/>
      <c r="G354" s="131"/>
      <c r="H354" s="131"/>
      <c r="I354" s="131"/>
      <c r="J354" s="131"/>
      <c r="K354" s="131"/>
      <c r="L354" s="131"/>
      <c r="M354" s="131"/>
      <c r="N354" s="131"/>
      <c r="O354" s="131"/>
      <c r="P354" s="131"/>
      <c r="Q354" s="131"/>
      <c r="R354" s="131"/>
      <c r="S354" s="131"/>
      <c r="T354" s="131"/>
      <c r="U354" s="131"/>
      <c r="V354" s="131"/>
      <c r="W354" s="131"/>
      <c r="X354" s="131"/>
      <c r="Y354" s="131"/>
      <c r="Z354" s="131"/>
      <c r="AA354" s="131"/>
      <c r="AB354" s="131"/>
      <c r="AC354" s="131"/>
      <c r="AD354" s="131"/>
      <c r="AE354" s="131"/>
      <c r="AF354" s="131"/>
      <c r="AG354" s="131"/>
      <c r="AH354" s="131"/>
      <c r="AI354" s="131"/>
      <c r="AJ354" s="131"/>
      <c r="AK354" s="131"/>
      <c r="AL354" s="131"/>
      <c r="AM354" s="131"/>
      <c r="AN354" s="131"/>
      <c r="AO354" s="131"/>
      <c r="AP354" s="131"/>
      <c r="AQ354" s="131"/>
      <c r="AR354" s="131"/>
      <c r="AS354" s="131"/>
      <c r="AT354" s="131"/>
      <c r="AU354" s="131"/>
      <c r="AV354" s="131"/>
      <c r="AW354" s="131"/>
      <c r="AX354" s="131"/>
      <c r="AY354" s="131"/>
      <c r="AZ354" s="131"/>
      <c r="BA354" s="131"/>
      <c r="BB354" s="131"/>
      <c r="BC354" s="131"/>
      <c r="BD354" s="131"/>
      <c r="BE354" s="131"/>
      <c r="BF354" s="131"/>
      <c r="BG354" s="131"/>
      <c r="BH354" s="131"/>
      <c r="BI354" s="131"/>
      <c r="BJ354" s="131"/>
      <c r="BK354" s="131"/>
      <c r="BL354" s="131"/>
      <c r="BM354" s="131"/>
      <c r="BN354" s="131"/>
      <c r="BO354" s="131"/>
      <c r="BP354" s="131"/>
      <c r="BQ354" s="131"/>
      <c r="BR354" s="131"/>
      <c r="BS354" s="131"/>
      <c r="BT354" s="131"/>
      <c r="BU354" s="131"/>
      <c r="BV354" s="131"/>
      <c r="BW354" s="131"/>
      <c r="BX354" s="131"/>
      <c r="BY354" s="131"/>
      <c r="BZ354" s="131"/>
      <c r="CA354" s="131"/>
      <c r="CB354" s="131"/>
      <c r="CC354" s="131"/>
      <c r="CD354" s="131"/>
      <c r="CE354" s="131"/>
      <c r="CF354" s="131"/>
      <c r="CG354" s="131"/>
      <c r="CH354" s="131"/>
      <c r="CI354" s="131"/>
      <c r="CJ354" s="131"/>
      <c r="CK354" s="131"/>
      <c r="CL354" s="131"/>
      <c r="CM354" s="131"/>
      <c r="CN354" s="131"/>
      <c r="CO354" s="131"/>
      <c r="CP354" s="131"/>
    </row>
    <row r="355" spans="1:94" x14ac:dyDescent="0.25">
      <c r="A355" s="131"/>
      <c r="B355" s="131"/>
      <c r="C355" s="131"/>
      <c r="D355" s="131"/>
      <c r="E355" s="131"/>
      <c r="F355" s="131"/>
      <c r="G355" s="131"/>
      <c r="H355" s="131"/>
      <c r="I355" s="131"/>
      <c r="J355" s="131"/>
      <c r="K355" s="131"/>
      <c r="L355" s="131"/>
      <c r="M355" s="131"/>
      <c r="N355" s="131"/>
      <c r="O355" s="131"/>
      <c r="P355" s="131"/>
      <c r="Q355" s="131"/>
      <c r="R355" s="131"/>
      <c r="S355" s="131"/>
      <c r="T355" s="131"/>
      <c r="U355" s="131"/>
      <c r="V355" s="131"/>
      <c r="W355" s="131"/>
      <c r="X355" s="131"/>
      <c r="Y355" s="131"/>
      <c r="Z355" s="131"/>
      <c r="AA355" s="131"/>
      <c r="AB355" s="131"/>
      <c r="AC355" s="131"/>
      <c r="AD355" s="131"/>
      <c r="AE355" s="131"/>
      <c r="AF355" s="131"/>
      <c r="AG355" s="131"/>
      <c r="AH355" s="131"/>
      <c r="AI355" s="131"/>
      <c r="AJ355" s="131"/>
      <c r="AK355" s="131"/>
      <c r="AL355" s="131"/>
      <c r="AM355" s="131"/>
      <c r="AN355" s="131"/>
      <c r="AO355" s="131"/>
      <c r="AP355" s="131"/>
      <c r="AQ355" s="131"/>
      <c r="AR355" s="131"/>
      <c r="AS355" s="131"/>
      <c r="AT355" s="131"/>
      <c r="AU355" s="131"/>
      <c r="AV355" s="131"/>
      <c r="AW355" s="131"/>
      <c r="AX355" s="131"/>
      <c r="AY355" s="131"/>
      <c r="AZ355" s="131"/>
      <c r="BA355" s="131"/>
      <c r="BB355" s="131"/>
      <c r="BC355" s="131"/>
      <c r="BD355" s="131"/>
      <c r="BE355" s="131"/>
      <c r="BF355" s="131"/>
      <c r="BG355" s="131"/>
      <c r="BH355" s="131"/>
      <c r="BI355" s="131"/>
      <c r="BJ355" s="131"/>
      <c r="BK355" s="131"/>
      <c r="BL355" s="131"/>
      <c r="BM355" s="131"/>
      <c r="BN355" s="131"/>
      <c r="BO355" s="131"/>
      <c r="BP355" s="131"/>
      <c r="BQ355" s="131"/>
      <c r="BR355" s="131"/>
      <c r="BS355" s="131"/>
      <c r="BT355" s="131"/>
      <c r="BU355" s="131"/>
      <c r="BV355" s="131"/>
      <c r="BW355" s="131"/>
      <c r="BX355" s="131"/>
      <c r="BY355" s="131"/>
      <c r="BZ355" s="131"/>
      <c r="CA355" s="131"/>
      <c r="CB355" s="131"/>
      <c r="CC355" s="131"/>
      <c r="CD355" s="131"/>
      <c r="CE355" s="131"/>
      <c r="CF355" s="131"/>
      <c r="CG355" s="131"/>
      <c r="CH355" s="131"/>
      <c r="CI355" s="131"/>
      <c r="CJ355" s="131"/>
      <c r="CK355" s="131"/>
      <c r="CL355" s="131"/>
      <c r="CM355" s="131"/>
      <c r="CN355" s="131"/>
      <c r="CO355" s="131"/>
      <c r="CP355" s="131"/>
    </row>
    <row r="356" spans="1:94" x14ac:dyDescent="0.25">
      <c r="A356" s="131"/>
      <c r="B356" s="131"/>
      <c r="C356" s="131"/>
      <c r="D356" s="131"/>
      <c r="E356" s="131"/>
      <c r="F356" s="131"/>
      <c r="G356" s="131"/>
      <c r="H356" s="131"/>
      <c r="I356" s="131"/>
      <c r="J356" s="131"/>
      <c r="K356" s="131"/>
      <c r="L356" s="131"/>
      <c r="M356" s="131"/>
      <c r="N356" s="131"/>
      <c r="O356" s="131"/>
      <c r="P356" s="131"/>
      <c r="Q356" s="131"/>
      <c r="R356" s="131"/>
      <c r="S356" s="131"/>
      <c r="T356" s="131"/>
      <c r="U356" s="131"/>
      <c r="V356" s="131"/>
      <c r="W356" s="131"/>
      <c r="X356" s="131"/>
      <c r="Y356" s="131"/>
      <c r="Z356" s="131"/>
      <c r="AA356" s="131"/>
      <c r="AB356" s="131"/>
      <c r="AC356" s="131"/>
      <c r="AD356" s="131"/>
      <c r="AE356" s="131"/>
      <c r="AF356" s="131"/>
      <c r="AG356" s="131"/>
      <c r="AH356" s="131"/>
      <c r="AI356" s="131"/>
      <c r="AJ356" s="131"/>
      <c r="AK356" s="131"/>
      <c r="AL356" s="131"/>
      <c r="AM356" s="131"/>
      <c r="AN356" s="131"/>
      <c r="AO356" s="131"/>
      <c r="AP356" s="131"/>
      <c r="AQ356" s="131"/>
      <c r="AR356" s="131"/>
      <c r="AS356" s="131"/>
      <c r="AT356" s="131"/>
      <c r="AU356" s="131"/>
      <c r="AV356" s="131"/>
      <c r="AW356" s="131"/>
      <c r="AX356" s="131"/>
      <c r="AY356" s="131"/>
      <c r="AZ356" s="131"/>
      <c r="BA356" s="131"/>
      <c r="BB356" s="131"/>
      <c r="BC356" s="131"/>
      <c r="BD356" s="131"/>
      <c r="BE356" s="131"/>
      <c r="BF356" s="131"/>
      <c r="BG356" s="131"/>
      <c r="BH356" s="131"/>
      <c r="BI356" s="131"/>
      <c r="BJ356" s="131"/>
      <c r="BK356" s="131"/>
      <c r="BL356" s="131"/>
      <c r="BM356" s="131"/>
      <c r="BN356" s="131"/>
      <c r="BO356" s="131"/>
      <c r="BP356" s="131"/>
      <c r="BQ356" s="131"/>
      <c r="BR356" s="131"/>
      <c r="BS356" s="131"/>
      <c r="BT356" s="131"/>
      <c r="BU356" s="131"/>
      <c r="BV356" s="131"/>
      <c r="BW356" s="131"/>
      <c r="BX356" s="131"/>
      <c r="BY356" s="131"/>
      <c r="BZ356" s="131"/>
      <c r="CA356" s="131"/>
      <c r="CB356" s="131"/>
      <c r="CC356" s="131"/>
      <c r="CD356" s="131"/>
      <c r="CE356" s="131"/>
      <c r="CF356" s="131"/>
      <c r="CG356" s="131"/>
      <c r="CH356" s="131"/>
      <c r="CI356" s="131"/>
      <c r="CJ356" s="131"/>
      <c r="CK356" s="131"/>
      <c r="CL356" s="131"/>
      <c r="CM356" s="131"/>
      <c r="CN356" s="131"/>
      <c r="CO356" s="131"/>
      <c r="CP356" s="131"/>
    </row>
    <row r="357" spans="1:94" x14ac:dyDescent="0.25">
      <c r="A357" s="131"/>
      <c r="B357" s="131"/>
      <c r="C357" s="131"/>
      <c r="D357" s="131"/>
      <c r="E357" s="131"/>
      <c r="F357" s="131"/>
      <c r="G357" s="131"/>
      <c r="H357" s="131"/>
      <c r="I357" s="131"/>
      <c r="J357" s="131"/>
      <c r="K357" s="131"/>
      <c r="L357" s="131"/>
      <c r="M357" s="131"/>
      <c r="N357" s="131"/>
      <c r="O357" s="131"/>
      <c r="P357" s="131"/>
      <c r="Q357" s="131"/>
      <c r="R357" s="131"/>
      <c r="S357" s="131"/>
      <c r="T357" s="131"/>
      <c r="U357" s="131"/>
      <c r="V357" s="131"/>
      <c r="W357" s="131"/>
      <c r="X357" s="131"/>
      <c r="Y357" s="131"/>
      <c r="Z357" s="131"/>
      <c r="AA357" s="131"/>
      <c r="AB357" s="131"/>
      <c r="AC357" s="131"/>
      <c r="AD357" s="131"/>
      <c r="AE357" s="131"/>
      <c r="AF357" s="131"/>
      <c r="AG357" s="131"/>
      <c r="AH357" s="131"/>
      <c r="AI357" s="131"/>
      <c r="AJ357" s="131"/>
      <c r="AK357" s="131"/>
      <c r="AL357" s="131"/>
      <c r="AM357" s="131"/>
      <c r="AN357" s="131"/>
      <c r="AO357" s="131"/>
      <c r="AP357" s="131"/>
      <c r="AQ357" s="131"/>
      <c r="AR357" s="131"/>
      <c r="AS357" s="131"/>
      <c r="AT357" s="131"/>
      <c r="AU357" s="131"/>
      <c r="AV357" s="131"/>
      <c r="AW357" s="131"/>
      <c r="AX357" s="131"/>
      <c r="AY357" s="131"/>
      <c r="AZ357" s="131"/>
      <c r="BA357" s="131"/>
      <c r="BB357" s="131"/>
      <c r="BC357" s="131"/>
      <c r="BD357" s="131"/>
      <c r="BE357" s="131"/>
      <c r="BF357" s="131"/>
      <c r="BG357" s="131"/>
      <c r="BH357" s="131"/>
      <c r="BI357" s="131"/>
      <c r="BJ357" s="131"/>
      <c r="BK357" s="131"/>
      <c r="BL357" s="131"/>
      <c r="BM357" s="131"/>
      <c r="BN357" s="131"/>
      <c r="BO357" s="131"/>
      <c r="BP357" s="131"/>
      <c r="BQ357" s="131"/>
      <c r="BR357" s="131"/>
      <c r="BS357" s="131"/>
      <c r="BT357" s="131"/>
      <c r="BU357" s="131"/>
      <c r="BV357" s="131"/>
      <c r="BW357" s="131"/>
      <c r="BX357" s="131"/>
      <c r="BY357" s="131"/>
      <c r="BZ357" s="131"/>
      <c r="CA357" s="131"/>
      <c r="CB357" s="131"/>
      <c r="CC357" s="131"/>
      <c r="CD357" s="131"/>
      <c r="CE357" s="131"/>
      <c r="CF357" s="131"/>
      <c r="CG357" s="131"/>
      <c r="CH357" s="131"/>
      <c r="CI357" s="131"/>
      <c r="CJ357" s="131"/>
      <c r="CK357" s="131"/>
      <c r="CL357" s="131"/>
      <c r="CM357" s="131"/>
      <c r="CN357" s="131"/>
      <c r="CO357" s="131"/>
      <c r="CP357" s="131"/>
    </row>
    <row r="358" spans="1:94" x14ac:dyDescent="0.25">
      <c r="A358" s="131"/>
      <c r="B358" s="131"/>
      <c r="C358" s="131"/>
      <c r="D358" s="131"/>
      <c r="E358" s="131"/>
      <c r="F358" s="131"/>
      <c r="G358" s="131"/>
      <c r="H358" s="131"/>
      <c r="I358" s="131"/>
      <c r="J358" s="131"/>
      <c r="K358" s="131"/>
      <c r="L358" s="131"/>
      <c r="M358" s="131"/>
      <c r="N358" s="131"/>
      <c r="O358" s="131"/>
      <c r="P358" s="131"/>
      <c r="Q358" s="131"/>
      <c r="R358" s="131"/>
      <c r="S358" s="131"/>
      <c r="T358" s="131"/>
      <c r="U358" s="131"/>
      <c r="V358" s="131"/>
      <c r="W358" s="131"/>
      <c r="X358" s="131"/>
      <c r="Y358" s="131"/>
      <c r="Z358" s="131"/>
      <c r="AA358" s="131"/>
      <c r="AB358" s="131"/>
      <c r="AC358" s="131"/>
      <c r="AD358" s="131"/>
      <c r="AE358" s="131"/>
      <c r="AF358" s="131"/>
      <c r="AG358" s="131"/>
      <c r="AH358" s="131"/>
      <c r="AI358" s="131"/>
      <c r="AJ358" s="131"/>
      <c r="AK358" s="131"/>
      <c r="AL358" s="131"/>
      <c r="AM358" s="131"/>
      <c r="AN358" s="131"/>
      <c r="AO358" s="131"/>
      <c r="AP358" s="131"/>
      <c r="AQ358" s="131"/>
      <c r="AR358" s="131"/>
      <c r="AS358" s="131"/>
      <c r="AT358" s="131"/>
      <c r="AU358" s="131"/>
      <c r="AV358" s="131"/>
      <c r="AW358" s="131"/>
      <c r="AX358" s="131"/>
      <c r="AY358" s="131"/>
      <c r="AZ358" s="131"/>
      <c r="BA358" s="131"/>
      <c r="BB358" s="131"/>
      <c r="BC358" s="131"/>
      <c r="BD358" s="131"/>
      <c r="BE358" s="131"/>
      <c r="BF358" s="131"/>
      <c r="BG358" s="131"/>
      <c r="BH358" s="131"/>
      <c r="BI358" s="131"/>
      <c r="BJ358" s="131"/>
      <c r="BK358" s="131"/>
      <c r="BL358" s="131"/>
      <c r="BM358" s="131"/>
      <c r="BN358" s="131"/>
      <c r="BO358" s="131"/>
      <c r="BP358" s="131"/>
      <c r="BQ358" s="131"/>
      <c r="BR358" s="131"/>
      <c r="BS358" s="131"/>
      <c r="BT358" s="131"/>
      <c r="BU358" s="131"/>
      <c r="BV358" s="131"/>
      <c r="BW358" s="131"/>
      <c r="BX358" s="131"/>
      <c r="BY358" s="131"/>
      <c r="BZ358" s="131"/>
      <c r="CA358" s="131"/>
      <c r="CB358" s="131"/>
      <c r="CC358" s="131"/>
      <c r="CD358" s="131"/>
      <c r="CE358" s="131"/>
      <c r="CF358" s="131"/>
      <c r="CG358" s="131"/>
      <c r="CH358" s="131"/>
      <c r="CI358" s="131"/>
      <c r="CJ358" s="131"/>
      <c r="CK358" s="131"/>
      <c r="CL358" s="131"/>
      <c r="CM358" s="131"/>
      <c r="CN358" s="131"/>
      <c r="CO358" s="131"/>
      <c r="CP358" s="131"/>
    </row>
    <row r="359" spans="1:94" x14ac:dyDescent="0.25">
      <c r="A359" s="131"/>
      <c r="B359" s="131"/>
      <c r="C359" s="131"/>
      <c r="D359" s="131"/>
      <c r="E359" s="131"/>
      <c r="F359" s="131"/>
      <c r="G359" s="131"/>
      <c r="H359" s="131"/>
      <c r="I359" s="131"/>
      <c r="J359" s="131"/>
      <c r="K359" s="131"/>
      <c r="L359" s="131"/>
      <c r="M359" s="131"/>
      <c r="N359" s="131"/>
      <c r="O359" s="131"/>
      <c r="P359" s="131"/>
      <c r="Q359" s="131"/>
      <c r="R359" s="131"/>
      <c r="S359" s="131"/>
      <c r="T359" s="131"/>
      <c r="U359" s="131"/>
      <c r="V359" s="131"/>
      <c r="W359" s="131"/>
      <c r="X359" s="131"/>
      <c r="Y359" s="131"/>
      <c r="Z359" s="131"/>
      <c r="AA359" s="131"/>
      <c r="AB359" s="131"/>
      <c r="AC359" s="131"/>
      <c r="AD359" s="131"/>
      <c r="AE359" s="131"/>
      <c r="AF359" s="131"/>
      <c r="AG359" s="131"/>
      <c r="AH359" s="131"/>
      <c r="AI359" s="131"/>
      <c r="AJ359" s="131"/>
      <c r="AK359" s="131"/>
      <c r="AL359" s="131"/>
      <c r="AM359" s="131"/>
      <c r="AN359" s="131"/>
      <c r="AO359" s="131"/>
      <c r="AP359" s="131"/>
      <c r="AQ359" s="131"/>
      <c r="AR359" s="131"/>
      <c r="AS359" s="131"/>
      <c r="AT359" s="131"/>
      <c r="AU359" s="131"/>
      <c r="AV359" s="131"/>
      <c r="AW359" s="131"/>
      <c r="AX359" s="131"/>
      <c r="AY359" s="131"/>
      <c r="AZ359" s="131"/>
      <c r="BA359" s="131"/>
      <c r="BB359" s="131"/>
      <c r="BC359" s="131"/>
      <c r="BD359" s="131"/>
      <c r="BE359" s="131"/>
      <c r="BF359" s="131"/>
      <c r="BG359" s="131"/>
      <c r="BH359" s="131"/>
      <c r="BI359" s="131"/>
      <c r="BJ359" s="131"/>
      <c r="BK359" s="131"/>
      <c r="BL359" s="131"/>
      <c r="BM359" s="131"/>
      <c r="BN359" s="131"/>
      <c r="BO359" s="131"/>
      <c r="BP359" s="131"/>
      <c r="BQ359" s="131"/>
      <c r="BR359" s="131"/>
      <c r="BS359" s="131"/>
      <c r="BT359" s="131"/>
      <c r="BU359" s="131"/>
      <c r="BV359" s="131"/>
      <c r="BW359" s="131"/>
      <c r="BX359" s="131"/>
      <c r="BY359" s="131"/>
      <c r="BZ359" s="131"/>
      <c r="CA359" s="131"/>
      <c r="CB359" s="131"/>
      <c r="CC359" s="131"/>
      <c r="CD359" s="131"/>
      <c r="CE359" s="131"/>
      <c r="CF359" s="131"/>
      <c r="CG359" s="131"/>
      <c r="CH359" s="131"/>
      <c r="CI359" s="131"/>
      <c r="CJ359" s="131"/>
      <c r="CK359" s="131"/>
      <c r="CL359" s="131"/>
      <c r="CM359" s="131"/>
      <c r="CN359" s="131"/>
      <c r="CO359" s="131"/>
      <c r="CP359" s="131"/>
    </row>
    <row r="360" spans="1:94" x14ac:dyDescent="0.25">
      <c r="A360" s="131"/>
      <c r="B360" s="131"/>
      <c r="C360" s="131"/>
      <c r="D360" s="131"/>
      <c r="E360" s="131"/>
      <c r="F360" s="131"/>
      <c r="G360" s="131"/>
      <c r="H360" s="131"/>
      <c r="I360" s="131"/>
      <c r="J360" s="131"/>
      <c r="K360" s="131"/>
      <c r="L360" s="131"/>
      <c r="M360" s="131"/>
      <c r="N360" s="131"/>
      <c r="O360" s="131"/>
      <c r="P360" s="131"/>
      <c r="Q360" s="131"/>
      <c r="R360" s="131"/>
      <c r="S360" s="131"/>
      <c r="T360" s="131"/>
      <c r="U360" s="131"/>
      <c r="V360" s="131"/>
      <c r="W360" s="131"/>
      <c r="X360" s="131"/>
      <c r="Y360" s="131"/>
      <c r="Z360" s="131"/>
      <c r="AA360" s="131"/>
      <c r="AB360" s="131"/>
      <c r="AC360" s="131"/>
      <c r="AD360" s="131"/>
      <c r="AE360" s="131"/>
      <c r="AF360" s="131"/>
      <c r="AG360" s="131"/>
      <c r="AH360" s="131"/>
      <c r="AI360" s="131"/>
      <c r="AJ360" s="131"/>
      <c r="AK360" s="131"/>
      <c r="AL360" s="131"/>
      <c r="AM360" s="131"/>
      <c r="AN360" s="131"/>
      <c r="AO360" s="131"/>
      <c r="AP360" s="131"/>
      <c r="AQ360" s="131"/>
      <c r="AR360" s="131"/>
      <c r="AS360" s="131"/>
      <c r="AT360" s="131"/>
      <c r="AU360" s="131"/>
      <c r="AV360" s="131"/>
      <c r="AW360" s="131"/>
      <c r="AX360" s="131"/>
      <c r="AY360" s="131"/>
      <c r="AZ360" s="131"/>
      <c r="BA360" s="131"/>
      <c r="BB360" s="131"/>
      <c r="BC360" s="131"/>
      <c r="BD360" s="131"/>
      <c r="BE360" s="131"/>
      <c r="BF360" s="131"/>
      <c r="BG360" s="131"/>
      <c r="BH360" s="131"/>
      <c r="BI360" s="131"/>
      <c r="BJ360" s="131"/>
      <c r="BK360" s="131"/>
      <c r="BL360" s="131"/>
      <c r="BM360" s="131"/>
      <c r="BN360" s="131"/>
      <c r="BO360" s="131"/>
      <c r="BP360" s="131"/>
      <c r="BQ360" s="131"/>
      <c r="BR360" s="131"/>
      <c r="BS360" s="131"/>
      <c r="BT360" s="131"/>
      <c r="BU360" s="131"/>
      <c r="BV360" s="131"/>
      <c r="BW360" s="131"/>
      <c r="BX360" s="131"/>
      <c r="BY360" s="131"/>
      <c r="BZ360" s="131"/>
      <c r="CA360" s="131"/>
      <c r="CB360" s="131"/>
      <c r="CC360" s="131"/>
      <c r="CD360" s="131"/>
      <c r="CE360" s="131"/>
      <c r="CF360" s="131"/>
      <c r="CG360" s="131"/>
      <c r="CH360" s="131"/>
      <c r="CI360" s="131"/>
      <c r="CJ360" s="131"/>
      <c r="CK360" s="131"/>
      <c r="CL360" s="131"/>
      <c r="CM360" s="131"/>
      <c r="CN360" s="131"/>
      <c r="CO360" s="131"/>
      <c r="CP360" s="131"/>
    </row>
    <row r="361" spans="1:94" x14ac:dyDescent="0.25">
      <c r="A361" s="131"/>
      <c r="B361" s="131"/>
      <c r="C361" s="131"/>
      <c r="D361" s="131"/>
      <c r="E361" s="131"/>
      <c r="F361" s="131"/>
      <c r="G361" s="131"/>
      <c r="H361" s="131"/>
      <c r="I361" s="131"/>
      <c r="J361" s="131"/>
      <c r="K361" s="131"/>
      <c r="L361" s="131"/>
      <c r="M361" s="131"/>
      <c r="N361" s="131"/>
      <c r="O361" s="131"/>
      <c r="P361" s="131"/>
      <c r="Q361" s="131"/>
      <c r="R361" s="131"/>
      <c r="S361" s="131"/>
      <c r="T361" s="131"/>
      <c r="U361" s="131"/>
      <c r="V361" s="131"/>
      <c r="W361" s="131"/>
      <c r="X361" s="131"/>
      <c r="Y361" s="131"/>
      <c r="Z361" s="131"/>
      <c r="AA361" s="131"/>
      <c r="AB361" s="131"/>
      <c r="AC361" s="131"/>
      <c r="AD361" s="131"/>
      <c r="AE361" s="131"/>
      <c r="AF361" s="131"/>
      <c r="AG361" s="131"/>
      <c r="AH361" s="131"/>
      <c r="AI361" s="131"/>
      <c r="AJ361" s="131"/>
      <c r="AK361" s="131"/>
      <c r="AL361" s="131"/>
      <c r="AM361" s="131"/>
      <c r="AN361" s="131"/>
      <c r="AO361" s="131"/>
      <c r="AP361" s="131"/>
      <c r="AQ361" s="131"/>
      <c r="AR361" s="131"/>
      <c r="AS361" s="131"/>
      <c r="AT361" s="131"/>
      <c r="AU361" s="131"/>
      <c r="AV361" s="131"/>
      <c r="AW361" s="131"/>
      <c r="AX361" s="131"/>
      <c r="AY361" s="131"/>
      <c r="AZ361" s="131"/>
      <c r="BA361" s="131"/>
      <c r="BB361" s="131"/>
      <c r="BC361" s="131"/>
      <c r="BD361" s="131"/>
      <c r="BE361" s="131"/>
      <c r="BF361" s="131"/>
      <c r="BG361" s="131"/>
      <c r="BH361" s="131"/>
      <c r="BI361" s="131"/>
      <c r="BJ361" s="131"/>
      <c r="BK361" s="131"/>
      <c r="BL361" s="131"/>
      <c r="BM361" s="131"/>
      <c r="BN361" s="131"/>
      <c r="BO361" s="131"/>
      <c r="BP361" s="131"/>
      <c r="BQ361" s="131"/>
      <c r="BR361" s="131"/>
      <c r="BS361" s="131"/>
      <c r="BT361" s="131"/>
      <c r="BU361" s="131"/>
      <c r="BV361" s="131"/>
      <c r="BW361" s="131"/>
      <c r="BX361" s="131"/>
      <c r="BY361" s="131"/>
      <c r="BZ361" s="131"/>
      <c r="CA361" s="131"/>
      <c r="CB361" s="131"/>
      <c r="CC361" s="131"/>
      <c r="CD361" s="131"/>
      <c r="CE361" s="131"/>
      <c r="CF361" s="131"/>
      <c r="CG361" s="131"/>
      <c r="CH361" s="131"/>
      <c r="CI361" s="131"/>
      <c r="CJ361" s="131"/>
      <c r="CK361" s="131"/>
      <c r="CL361" s="131"/>
      <c r="CM361" s="131"/>
      <c r="CN361" s="131"/>
      <c r="CO361" s="131"/>
      <c r="CP361" s="131"/>
    </row>
    <row r="362" spans="1:94" x14ac:dyDescent="0.25">
      <c r="A362" s="131"/>
      <c r="B362" s="131"/>
      <c r="C362" s="131"/>
      <c r="D362" s="131"/>
      <c r="E362" s="131"/>
      <c r="F362" s="131"/>
      <c r="G362" s="131"/>
      <c r="H362" s="131"/>
      <c r="I362" s="131"/>
      <c r="J362" s="131"/>
      <c r="K362" s="131"/>
      <c r="L362" s="131"/>
      <c r="M362" s="131"/>
      <c r="N362" s="131"/>
      <c r="O362" s="131"/>
      <c r="P362" s="131"/>
      <c r="Q362" s="131"/>
      <c r="R362" s="131"/>
      <c r="S362" s="131"/>
      <c r="T362" s="131"/>
      <c r="U362" s="131"/>
      <c r="V362" s="131"/>
      <c r="W362" s="131"/>
      <c r="X362" s="131"/>
      <c r="Y362" s="131"/>
      <c r="Z362" s="131"/>
      <c r="AA362" s="131"/>
      <c r="AB362" s="131"/>
      <c r="AC362" s="131"/>
      <c r="AD362" s="131"/>
      <c r="AE362" s="131"/>
      <c r="AF362" s="131"/>
      <c r="AG362" s="131"/>
      <c r="AH362" s="131"/>
      <c r="AI362" s="131"/>
      <c r="AJ362" s="131"/>
      <c r="AK362" s="131"/>
      <c r="AL362" s="131"/>
      <c r="AM362" s="131"/>
      <c r="AN362" s="131"/>
      <c r="AO362" s="131"/>
      <c r="AP362" s="131"/>
      <c r="AQ362" s="131"/>
      <c r="AR362" s="131"/>
      <c r="AS362" s="131"/>
      <c r="AT362" s="131"/>
      <c r="AU362" s="131"/>
      <c r="AV362" s="131"/>
      <c r="AW362" s="131"/>
      <c r="AX362" s="131"/>
      <c r="AY362" s="131"/>
      <c r="AZ362" s="131"/>
      <c r="BA362" s="131"/>
      <c r="BB362" s="131"/>
      <c r="BC362" s="131"/>
      <c r="BD362" s="131"/>
      <c r="BE362" s="131"/>
      <c r="BF362" s="131"/>
      <c r="BG362" s="131"/>
      <c r="BH362" s="131"/>
      <c r="BI362" s="131"/>
      <c r="BJ362" s="131"/>
      <c r="BK362" s="131"/>
      <c r="BL362" s="131"/>
      <c r="BM362" s="131"/>
      <c r="BN362" s="131"/>
      <c r="BO362" s="131"/>
      <c r="BP362" s="131"/>
      <c r="BQ362" s="131"/>
      <c r="BR362" s="131"/>
      <c r="BS362" s="131"/>
      <c r="BT362" s="131"/>
      <c r="BU362" s="131"/>
      <c r="BV362" s="131"/>
      <c r="BW362" s="131"/>
      <c r="BX362" s="131"/>
      <c r="BY362" s="131"/>
      <c r="BZ362" s="131"/>
      <c r="CA362" s="131"/>
      <c r="CB362" s="131"/>
      <c r="CC362" s="131"/>
      <c r="CD362" s="131"/>
      <c r="CE362" s="131"/>
      <c r="CF362" s="131"/>
      <c r="CG362" s="131"/>
      <c r="CH362" s="131"/>
      <c r="CI362" s="131"/>
      <c r="CJ362" s="131"/>
      <c r="CK362" s="131"/>
      <c r="CL362" s="131"/>
      <c r="CM362" s="131"/>
      <c r="CN362" s="131"/>
      <c r="CO362" s="131"/>
      <c r="CP362" s="131"/>
    </row>
    <row r="363" spans="1:94" x14ac:dyDescent="0.25">
      <c r="A363" s="131"/>
      <c r="B363" s="131"/>
      <c r="C363" s="131"/>
      <c r="D363" s="131"/>
      <c r="E363" s="131"/>
      <c r="F363" s="131"/>
      <c r="G363" s="131"/>
      <c r="H363" s="131"/>
      <c r="I363" s="131"/>
      <c r="J363" s="131"/>
      <c r="K363" s="131"/>
      <c r="L363" s="131"/>
      <c r="M363" s="131"/>
      <c r="N363" s="131"/>
      <c r="O363" s="131"/>
      <c r="P363" s="131"/>
      <c r="Q363" s="131"/>
      <c r="R363" s="131"/>
      <c r="S363" s="131"/>
      <c r="T363" s="131"/>
      <c r="U363" s="131"/>
      <c r="V363" s="131"/>
      <c r="W363" s="131"/>
      <c r="X363" s="131"/>
      <c r="Y363" s="131"/>
      <c r="Z363" s="131"/>
      <c r="AA363" s="131"/>
      <c r="AB363" s="131"/>
      <c r="AC363" s="131"/>
      <c r="AD363" s="131"/>
      <c r="AE363" s="131"/>
      <c r="AF363" s="131"/>
      <c r="AG363" s="131"/>
      <c r="AH363" s="131"/>
      <c r="AI363" s="131"/>
      <c r="AJ363" s="131"/>
      <c r="AK363" s="131"/>
      <c r="AL363" s="131"/>
      <c r="AM363" s="131"/>
      <c r="AN363" s="131"/>
      <c r="AO363" s="131"/>
      <c r="AP363" s="131"/>
      <c r="AQ363" s="131"/>
      <c r="AR363" s="131"/>
      <c r="AS363" s="131"/>
      <c r="AT363" s="131"/>
      <c r="AU363" s="131"/>
      <c r="AV363" s="131"/>
      <c r="AW363" s="131"/>
      <c r="AX363" s="131"/>
      <c r="AY363" s="131"/>
      <c r="AZ363" s="131"/>
      <c r="BA363" s="131"/>
      <c r="BB363" s="131"/>
      <c r="BC363" s="131"/>
      <c r="BD363" s="131"/>
      <c r="BE363" s="131"/>
      <c r="BF363" s="131"/>
      <c r="BG363" s="131"/>
      <c r="BH363" s="131"/>
      <c r="BI363" s="131"/>
      <c r="BJ363" s="131"/>
      <c r="BK363" s="131"/>
      <c r="BL363" s="131"/>
      <c r="BM363" s="131"/>
      <c r="BN363" s="131"/>
      <c r="BO363" s="131"/>
      <c r="BP363" s="131"/>
      <c r="BQ363" s="131"/>
      <c r="BR363" s="131"/>
      <c r="BS363" s="131"/>
      <c r="BT363" s="131"/>
      <c r="BU363" s="131"/>
      <c r="BV363" s="131"/>
      <c r="BW363" s="131"/>
      <c r="BX363" s="131"/>
      <c r="BY363" s="131"/>
      <c r="BZ363" s="131"/>
      <c r="CA363" s="131"/>
      <c r="CB363" s="131"/>
      <c r="CC363" s="131"/>
      <c r="CD363" s="131"/>
      <c r="CE363" s="131"/>
      <c r="CF363" s="131"/>
      <c r="CG363" s="131"/>
      <c r="CH363" s="131"/>
      <c r="CI363" s="131"/>
      <c r="CJ363" s="131"/>
      <c r="CK363" s="131"/>
      <c r="CL363" s="131"/>
      <c r="CM363" s="131"/>
      <c r="CN363" s="131"/>
      <c r="CO363" s="131"/>
      <c r="CP363" s="131"/>
    </row>
    <row r="364" spans="1:94" x14ac:dyDescent="0.25">
      <c r="A364" s="131"/>
      <c r="B364" s="131"/>
      <c r="C364" s="131"/>
      <c r="D364" s="131"/>
      <c r="E364" s="131"/>
      <c r="F364" s="131"/>
      <c r="G364" s="131"/>
      <c r="H364" s="131"/>
      <c r="I364" s="131"/>
      <c r="J364" s="131"/>
      <c r="K364" s="131"/>
      <c r="L364" s="131"/>
      <c r="M364" s="131"/>
      <c r="N364" s="131"/>
      <c r="O364" s="131"/>
      <c r="P364" s="131"/>
      <c r="Q364" s="131"/>
      <c r="R364" s="131"/>
      <c r="S364" s="131"/>
      <c r="T364" s="131"/>
      <c r="U364" s="131"/>
      <c r="V364" s="131"/>
      <c r="W364" s="131"/>
      <c r="X364" s="131"/>
      <c r="Y364" s="131"/>
      <c r="Z364" s="131"/>
      <c r="AA364" s="131"/>
      <c r="AB364" s="131"/>
      <c r="AC364" s="131"/>
      <c r="AD364" s="131"/>
      <c r="AE364" s="131"/>
      <c r="AF364" s="131"/>
      <c r="AG364" s="131"/>
      <c r="AH364" s="131"/>
      <c r="AI364" s="131"/>
      <c r="AJ364" s="131"/>
      <c r="AK364" s="131"/>
      <c r="AL364" s="131"/>
      <c r="AM364" s="131"/>
      <c r="AN364" s="131"/>
      <c r="AO364" s="131"/>
      <c r="AP364" s="131"/>
      <c r="AQ364" s="131"/>
      <c r="AR364" s="131"/>
      <c r="AS364" s="131"/>
      <c r="AT364" s="131"/>
      <c r="AU364" s="131"/>
      <c r="AV364" s="131"/>
      <c r="AW364" s="131"/>
      <c r="AX364" s="131"/>
      <c r="AY364" s="131"/>
      <c r="AZ364" s="131"/>
      <c r="BA364" s="131"/>
      <c r="BB364" s="131"/>
      <c r="BC364" s="131"/>
      <c r="BD364" s="131"/>
      <c r="BE364" s="131"/>
      <c r="BF364" s="131"/>
      <c r="BG364" s="131"/>
      <c r="BH364" s="131"/>
      <c r="BI364" s="131"/>
      <c r="BJ364" s="131"/>
      <c r="BK364" s="131"/>
      <c r="BL364" s="131"/>
      <c r="BM364" s="131"/>
      <c r="BN364" s="131"/>
      <c r="BO364" s="131"/>
      <c r="BP364" s="131"/>
      <c r="BQ364" s="131"/>
      <c r="BR364" s="131"/>
      <c r="BS364" s="131"/>
      <c r="BT364" s="131"/>
      <c r="BU364" s="131"/>
      <c r="BV364" s="131"/>
      <c r="BW364" s="131"/>
      <c r="BX364" s="131"/>
      <c r="BY364" s="131"/>
      <c r="BZ364" s="131"/>
      <c r="CA364" s="131"/>
      <c r="CB364" s="131"/>
      <c r="CC364" s="131"/>
      <c r="CD364" s="131"/>
      <c r="CE364" s="131"/>
      <c r="CF364" s="131"/>
      <c r="CG364" s="131"/>
      <c r="CH364" s="131"/>
      <c r="CI364" s="131"/>
      <c r="CJ364" s="131"/>
      <c r="CK364" s="131"/>
      <c r="CL364" s="131"/>
      <c r="CM364" s="131"/>
      <c r="CN364" s="131"/>
      <c r="CO364" s="131"/>
      <c r="CP364" s="131"/>
    </row>
    <row r="365" spans="1:94" x14ac:dyDescent="0.25">
      <c r="A365" s="131"/>
      <c r="B365" s="131"/>
      <c r="C365" s="131"/>
      <c r="D365" s="131"/>
      <c r="E365" s="131"/>
      <c r="F365" s="131"/>
      <c r="G365" s="131"/>
      <c r="H365" s="131"/>
      <c r="I365" s="131"/>
      <c r="J365" s="131"/>
      <c r="K365" s="131"/>
      <c r="L365" s="131"/>
      <c r="M365" s="131"/>
      <c r="N365" s="131"/>
      <c r="O365" s="131"/>
      <c r="P365" s="131"/>
      <c r="Q365" s="131"/>
      <c r="R365" s="131"/>
      <c r="S365" s="131"/>
      <c r="T365" s="131"/>
      <c r="U365" s="131"/>
      <c r="V365" s="131"/>
      <c r="W365" s="131"/>
      <c r="X365" s="131"/>
      <c r="Y365" s="131"/>
      <c r="Z365" s="131"/>
      <c r="AA365" s="131"/>
      <c r="AB365" s="131"/>
      <c r="AC365" s="131"/>
      <c r="AD365" s="131"/>
      <c r="AE365" s="131"/>
      <c r="AF365" s="131"/>
      <c r="AG365" s="131"/>
      <c r="AH365" s="131"/>
      <c r="AI365" s="131"/>
      <c r="AJ365" s="131"/>
      <c r="AK365" s="131"/>
      <c r="AL365" s="131"/>
      <c r="AM365" s="131"/>
      <c r="AN365" s="131"/>
      <c r="AO365" s="131"/>
      <c r="AP365" s="131"/>
      <c r="AQ365" s="131"/>
      <c r="AR365" s="131"/>
      <c r="AS365" s="131"/>
      <c r="AT365" s="131"/>
      <c r="AU365" s="131"/>
      <c r="AV365" s="131"/>
      <c r="AW365" s="131"/>
      <c r="AX365" s="131"/>
      <c r="AY365" s="131"/>
      <c r="AZ365" s="131"/>
      <c r="BA365" s="131"/>
      <c r="BB365" s="131"/>
      <c r="BC365" s="131"/>
      <c r="BD365" s="131"/>
      <c r="BE365" s="131"/>
      <c r="BF365" s="131"/>
      <c r="BG365" s="131"/>
      <c r="BH365" s="131"/>
      <c r="BI365" s="131"/>
      <c r="BJ365" s="131"/>
      <c r="BK365" s="131"/>
      <c r="BL365" s="131"/>
      <c r="BM365" s="131"/>
      <c r="BN365" s="131"/>
      <c r="BO365" s="131"/>
      <c r="BP365" s="131"/>
      <c r="BQ365" s="131"/>
      <c r="BR365" s="131"/>
      <c r="BS365" s="131"/>
      <c r="BT365" s="131"/>
      <c r="BU365" s="131"/>
      <c r="BV365" s="131"/>
      <c r="BW365" s="131"/>
      <c r="BX365" s="131"/>
      <c r="BY365" s="131"/>
      <c r="BZ365" s="131"/>
      <c r="CA365" s="131"/>
      <c r="CB365" s="131"/>
      <c r="CC365" s="131"/>
      <c r="CD365" s="131"/>
      <c r="CE365" s="131"/>
      <c r="CF365" s="131"/>
      <c r="CG365" s="131"/>
      <c r="CH365" s="131"/>
      <c r="CI365" s="131"/>
      <c r="CJ365" s="131"/>
      <c r="CK365" s="131"/>
      <c r="CL365" s="131"/>
      <c r="CM365" s="131"/>
      <c r="CN365" s="131"/>
      <c r="CO365" s="131"/>
      <c r="CP365" s="131"/>
    </row>
    <row r="366" spans="1:94" x14ac:dyDescent="0.25">
      <c r="A366" s="131"/>
      <c r="B366" s="131"/>
      <c r="C366" s="131"/>
      <c r="D366" s="131"/>
      <c r="E366" s="131"/>
      <c r="F366" s="131"/>
      <c r="G366" s="131"/>
      <c r="H366" s="131"/>
      <c r="I366" s="131"/>
      <c r="J366" s="131"/>
      <c r="K366" s="131"/>
      <c r="L366" s="131"/>
      <c r="M366" s="131"/>
      <c r="N366" s="131"/>
      <c r="O366" s="131"/>
      <c r="P366" s="131"/>
      <c r="Q366" s="131"/>
      <c r="R366" s="131"/>
      <c r="S366" s="131"/>
      <c r="T366" s="131"/>
      <c r="U366" s="131"/>
      <c r="V366" s="131"/>
      <c r="W366" s="131"/>
      <c r="X366" s="131"/>
      <c r="Y366" s="131"/>
      <c r="Z366" s="131"/>
      <c r="AA366" s="131"/>
      <c r="AB366" s="131"/>
      <c r="AC366" s="131"/>
      <c r="AD366" s="131"/>
      <c r="AE366" s="131"/>
      <c r="AF366" s="131"/>
      <c r="AG366" s="131"/>
      <c r="AH366" s="131"/>
      <c r="AI366" s="131"/>
      <c r="AJ366" s="131"/>
      <c r="AK366" s="131"/>
      <c r="AL366" s="131"/>
      <c r="AM366" s="131"/>
      <c r="AN366" s="131"/>
      <c r="AO366" s="131"/>
      <c r="AP366" s="131"/>
      <c r="AQ366" s="131"/>
      <c r="AR366" s="131"/>
      <c r="AS366" s="131"/>
      <c r="AT366" s="131"/>
      <c r="AU366" s="131"/>
      <c r="AV366" s="131"/>
      <c r="AW366" s="131"/>
      <c r="AX366" s="131"/>
      <c r="AY366" s="131"/>
      <c r="AZ366" s="131"/>
      <c r="BA366" s="131"/>
      <c r="BB366" s="131"/>
      <c r="BC366" s="131"/>
      <c r="BD366" s="131"/>
      <c r="BE366" s="131"/>
      <c r="BF366" s="131"/>
      <c r="BG366" s="131"/>
      <c r="BH366" s="131"/>
      <c r="BI366" s="131"/>
      <c r="BJ366" s="131"/>
      <c r="BK366" s="131"/>
      <c r="BL366" s="131"/>
      <c r="BM366" s="131"/>
      <c r="BN366" s="131"/>
      <c r="BO366" s="131"/>
      <c r="BP366" s="131"/>
      <c r="BQ366" s="131"/>
      <c r="BR366" s="131"/>
      <c r="BS366" s="131"/>
      <c r="BT366" s="131"/>
      <c r="BU366" s="131"/>
      <c r="BV366" s="131"/>
      <c r="BW366" s="131"/>
      <c r="BX366" s="131"/>
      <c r="BY366" s="131"/>
      <c r="BZ366" s="131"/>
      <c r="CA366" s="131"/>
      <c r="CB366" s="131"/>
      <c r="CC366" s="131"/>
      <c r="CD366" s="131"/>
      <c r="CE366" s="131"/>
      <c r="CF366" s="131"/>
      <c r="CG366" s="131"/>
      <c r="CH366" s="131"/>
      <c r="CI366" s="131"/>
      <c r="CJ366" s="131"/>
      <c r="CK366" s="131"/>
      <c r="CL366" s="131"/>
      <c r="CM366" s="131"/>
      <c r="CN366" s="131"/>
      <c r="CO366" s="131"/>
      <c r="CP366" s="131"/>
    </row>
    <row r="367" spans="1:94" x14ac:dyDescent="0.25">
      <c r="A367" s="131"/>
      <c r="B367" s="131"/>
      <c r="C367" s="131"/>
      <c r="D367" s="131"/>
      <c r="E367" s="131"/>
      <c r="F367" s="131"/>
      <c r="G367" s="131"/>
      <c r="H367" s="131"/>
      <c r="I367" s="131"/>
      <c r="J367" s="131"/>
      <c r="K367" s="131"/>
      <c r="L367" s="131"/>
      <c r="M367" s="131"/>
      <c r="N367" s="131"/>
      <c r="O367" s="131"/>
      <c r="P367" s="131"/>
      <c r="Q367" s="131"/>
      <c r="R367" s="131"/>
      <c r="S367" s="131"/>
      <c r="T367" s="131"/>
      <c r="U367" s="131"/>
      <c r="V367" s="131"/>
      <c r="W367" s="131"/>
      <c r="X367" s="131"/>
      <c r="Y367" s="131"/>
      <c r="Z367" s="131"/>
      <c r="AA367" s="131"/>
      <c r="AB367" s="131"/>
      <c r="AC367" s="131"/>
      <c r="AD367" s="131"/>
      <c r="AE367" s="131"/>
      <c r="AF367" s="131"/>
      <c r="AG367" s="131"/>
      <c r="AH367" s="131"/>
      <c r="AI367" s="131"/>
      <c r="AJ367" s="131"/>
      <c r="AK367" s="131"/>
      <c r="AL367" s="131"/>
      <c r="AM367" s="131"/>
      <c r="AN367" s="131"/>
      <c r="AO367" s="131"/>
      <c r="AP367" s="131"/>
      <c r="AQ367" s="131"/>
      <c r="AR367" s="131"/>
      <c r="AS367" s="131"/>
      <c r="AT367" s="131"/>
      <c r="AU367" s="131"/>
      <c r="AV367" s="131"/>
      <c r="AW367" s="131"/>
      <c r="AX367" s="131"/>
      <c r="AY367" s="131"/>
      <c r="AZ367" s="131"/>
      <c r="BA367" s="131"/>
      <c r="BB367" s="131"/>
      <c r="BC367" s="131"/>
      <c r="BD367" s="131"/>
      <c r="BE367" s="131"/>
      <c r="BF367" s="131"/>
      <c r="BG367" s="131"/>
      <c r="BH367" s="131"/>
      <c r="BI367" s="131"/>
      <c r="BJ367" s="131"/>
      <c r="BK367" s="131"/>
      <c r="BL367" s="131"/>
      <c r="BM367" s="131"/>
      <c r="BN367" s="131"/>
      <c r="BO367" s="131"/>
      <c r="BP367" s="131"/>
      <c r="BQ367" s="131"/>
      <c r="BR367" s="131"/>
      <c r="BS367" s="131"/>
      <c r="BT367" s="131"/>
      <c r="BU367" s="131"/>
      <c r="BV367" s="131"/>
      <c r="BW367" s="131"/>
      <c r="BX367" s="131"/>
      <c r="BY367" s="131"/>
      <c r="BZ367" s="131"/>
      <c r="CA367" s="131"/>
      <c r="CB367" s="131"/>
      <c r="CC367" s="131"/>
      <c r="CD367" s="131"/>
      <c r="CE367" s="131"/>
      <c r="CF367" s="131"/>
      <c r="CG367" s="131"/>
      <c r="CH367" s="131"/>
      <c r="CI367" s="131"/>
      <c r="CJ367" s="131"/>
      <c r="CK367" s="131"/>
      <c r="CL367" s="131"/>
      <c r="CM367" s="131"/>
      <c r="CN367" s="131"/>
      <c r="CO367" s="131"/>
      <c r="CP367" s="131"/>
    </row>
    <row r="368" spans="1:94" x14ac:dyDescent="0.25">
      <c r="A368" s="131"/>
      <c r="B368" s="131"/>
      <c r="C368" s="131"/>
      <c r="D368" s="131"/>
      <c r="E368" s="131"/>
      <c r="F368" s="131"/>
      <c r="G368" s="131"/>
      <c r="H368" s="131"/>
      <c r="I368" s="131"/>
      <c r="J368" s="131"/>
      <c r="K368" s="131"/>
      <c r="L368" s="131"/>
      <c r="M368" s="131"/>
      <c r="N368" s="131"/>
      <c r="O368" s="131"/>
      <c r="P368" s="131"/>
      <c r="Q368" s="131"/>
      <c r="R368" s="131"/>
      <c r="S368" s="131"/>
      <c r="T368" s="131"/>
      <c r="U368" s="131"/>
      <c r="V368" s="131"/>
      <c r="W368" s="131"/>
      <c r="X368" s="131"/>
      <c r="Y368" s="131"/>
      <c r="Z368" s="131"/>
      <c r="AA368" s="131"/>
      <c r="AB368" s="131"/>
      <c r="AC368" s="131"/>
      <c r="AD368" s="131"/>
      <c r="AE368" s="131"/>
      <c r="AF368" s="131"/>
      <c r="AG368" s="131"/>
      <c r="AH368" s="131"/>
      <c r="AI368" s="131"/>
      <c r="AJ368" s="131"/>
      <c r="AK368" s="131"/>
      <c r="AL368" s="131"/>
      <c r="AM368" s="131"/>
      <c r="AN368" s="131"/>
      <c r="AO368" s="131"/>
      <c r="AP368" s="131"/>
      <c r="AQ368" s="131"/>
      <c r="AR368" s="131"/>
      <c r="AS368" s="131"/>
      <c r="AT368" s="131"/>
      <c r="AU368" s="131"/>
      <c r="AV368" s="131"/>
      <c r="AW368" s="131"/>
      <c r="AX368" s="131"/>
      <c r="AY368" s="131"/>
      <c r="AZ368" s="131"/>
      <c r="BA368" s="131"/>
      <c r="BB368" s="131"/>
      <c r="BC368" s="131"/>
      <c r="BD368" s="131"/>
      <c r="BE368" s="131"/>
      <c r="BF368" s="131"/>
      <c r="BG368" s="131"/>
      <c r="BH368" s="131"/>
      <c r="BI368" s="131"/>
      <c r="BJ368" s="131"/>
      <c r="BK368" s="131"/>
      <c r="BL368" s="131"/>
      <c r="BM368" s="131"/>
      <c r="BN368" s="131"/>
      <c r="BO368" s="131"/>
      <c r="BP368" s="131"/>
      <c r="BQ368" s="131"/>
      <c r="BR368" s="131"/>
      <c r="BS368" s="131"/>
      <c r="BT368" s="131"/>
      <c r="BU368" s="131"/>
      <c r="BV368" s="131"/>
      <c r="BW368" s="131"/>
      <c r="BX368" s="131"/>
      <c r="BY368" s="131"/>
      <c r="BZ368" s="131"/>
      <c r="CA368" s="131"/>
      <c r="CB368" s="131"/>
      <c r="CC368" s="131"/>
      <c r="CD368" s="131"/>
      <c r="CE368" s="131"/>
      <c r="CF368" s="131"/>
      <c r="CG368" s="131"/>
      <c r="CH368" s="131"/>
      <c r="CI368" s="131"/>
      <c r="CJ368" s="131"/>
      <c r="CK368" s="131"/>
      <c r="CL368" s="131"/>
      <c r="CM368" s="131"/>
      <c r="CN368" s="131"/>
      <c r="CO368" s="131"/>
      <c r="CP368" s="131"/>
    </row>
    <row r="369" spans="1:94" x14ac:dyDescent="0.25">
      <c r="A369" s="131"/>
      <c r="B369" s="131"/>
      <c r="C369" s="131"/>
      <c r="D369" s="131"/>
      <c r="E369" s="131"/>
      <c r="F369" s="131"/>
      <c r="G369" s="131"/>
      <c r="H369" s="131"/>
      <c r="I369" s="131"/>
      <c r="J369" s="131"/>
      <c r="K369" s="131"/>
      <c r="L369" s="131"/>
      <c r="M369" s="131"/>
      <c r="N369" s="131"/>
      <c r="O369" s="131"/>
      <c r="P369" s="131"/>
      <c r="Q369" s="131"/>
      <c r="R369" s="131"/>
      <c r="S369" s="131"/>
      <c r="T369" s="131"/>
      <c r="U369" s="131"/>
      <c r="V369" s="131"/>
      <c r="W369" s="131"/>
      <c r="X369" s="131"/>
      <c r="Y369" s="131"/>
      <c r="Z369" s="131"/>
      <c r="AA369" s="131"/>
      <c r="AB369" s="131"/>
      <c r="AC369" s="131"/>
      <c r="AD369" s="131"/>
      <c r="AE369" s="131"/>
      <c r="AF369" s="131"/>
      <c r="AG369" s="131"/>
      <c r="AH369" s="131"/>
      <c r="AI369" s="131"/>
      <c r="AJ369" s="131"/>
      <c r="AK369" s="131"/>
      <c r="AL369" s="131"/>
      <c r="AM369" s="131"/>
      <c r="AN369" s="131"/>
      <c r="AO369" s="131"/>
      <c r="AP369" s="131"/>
      <c r="AQ369" s="131"/>
      <c r="AR369" s="131"/>
      <c r="AS369" s="131"/>
      <c r="AT369" s="131"/>
      <c r="AU369" s="131"/>
      <c r="AV369" s="131"/>
      <c r="AW369" s="131"/>
      <c r="AX369" s="131"/>
      <c r="AY369" s="131"/>
      <c r="AZ369" s="131"/>
      <c r="BA369" s="131"/>
      <c r="BB369" s="131"/>
      <c r="BC369" s="131"/>
      <c r="BD369" s="131"/>
      <c r="BE369" s="131"/>
      <c r="BF369" s="131"/>
      <c r="BG369" s="131"/>
      <c r="BH369" s="131"/>
      <c r="BI369" s="131"/>
      <c r="BJ369" s="131"/>
      <c r="BK369" s="131"/>
      <c r="BL369" s="131"/>
      <c r="BM369" s="131"/>
      <c r="BN369" s="131"/>
      <c r="BO369" s="131"/>
      <c r="BP369" s="131"/>
      <c r="BQ369" s="131"/>
      <c r="BR369" s="131"/>
      <c r="BS369" s="131"/>
      <c r="BT369" s="131"/>
      <c r="BU369" s="131"/>
      <c r="BV369" s="131"/>
      <c r="BW369" s="131"/>
      <c r="BX369" s="131"/>
      <c r="BY369" s="131"/>
      <c r="BZ369" s="131"/>
      <c r="CA369" s="131"/>
      <c r="CB369" s="131"/>
      <c r="CC369" s="131"/>
      <c r="CD369" s="131"/>
      <c r="CE369" s="131"/>
      <c r="CF369" s="131"/>
      <c r="CG369" s="131"/>
      <c r="CH369" s="131"/>
      <c r="CI369" s="131"/>
      <c r="CJ369" s="131"/>
      <c r="CK369" s="131"/>
      <c r="CL369" s="131"/>
      <c r="CM369" s="131"/>
      <c r="CN369" s="131"/>
      <c r="CO369" s="131"/>
      <c r="CP369" s="131"/>
    </row>
    <row r="370" spans="1:94" x14ac:dyDescent="0.25">
      <c r="A370" s="131"/>
      <c r="B370" s="131"/>
      <c r="C370" s="131"/>
      <c r="D370" s="131"/>
      <c r="E370" s="131"/>
      <c r="F370" s="131"/>
      <c r="G370" s="131"/>
      <c r="H370" s="131"/>
      <c r="I370" s="131"/>
      <c r="J370" s="131"/>
      <c r="K370" s="131"/>
      <c r="L370" s="131"/>
      <c r="M370" s="131"/>
      <c r="N370" s="131"/>
      <c r="O370" s="131"/>
      <c r="P370" s="131"/>
      <c r="Q370" s="131"/>
      <c r="R370" s="131"/>
      <c r="S370" s="131"/>
      <c r="T370" s="131"/>
      <c r="U370" s="131"/>
      <c r="V370" s="131"/>
      <c r="W370" s="131"/>
      <c r="X370" s="131"/>
      <c r="Y370" s="131"/>
      <c r="Z370" s="131"/>
      <c r="AA370" s="131"/>
      <c r="AB370" s="131"/>
      <c r="AC370" s="131"/>
      <c r="AD370" s="131"/>
      <c r="AE370" s="131"/>
      <c r="AF370" s="131"/>
      <c r="AG370" s="131"/>
      <c r="AH370" s="131"/>
      <c r="AI370" s="131"/>
      <c r="AJ370" s="131"/>
      <c r="AK370" s="131"/>
      <c r="AL370" s="131"/>
      <c r="AM370" s="131"/>
      <c r="AN370" s="131"/>
      <c r="AO370" s="131"/>
      <c r="AP370" s="131"/>
      <c r="AQ370" s="131"/>
      <c r="AR370" s="131"/>
      <c r="AS370" s="131"/>
      <c r="AT370" s="131"/>
      <c r="AU370" s="131"/>
      <c r="AV370" s="131"/>
      <c r="AW370" s="131"/>
      <c r="AX370" s="131"/>
      <c r="AY370" s="131"/>
      <c r="AZ370" s="131"/>
      <c r="BA370" s="131"/>
      <c r="BB370" s="131"/>
      <c r="BC370" s="131"/>
      <c r="BD370" s="131"/>
      <c r="BE370" s="131"/>
      <c r="BF370" s="131"/>
      <c r="BG370" s="131"/>
      <c r="BH370" s="131"/>
      <c r="BI370" s="131"/>
      <c r="BJ370" s="131"/>
      <c r="BK370" s="131"/>
      <c r="BL370" s="131"/>
      <c r="BM370" s="131"/>
      <c r="BN370" s="131"/>
      <c r="BO370" s="131"/>
      <c r="BP370" s="131"/>
      <c r="BQ370" s="131"/>
      <c r="BR370" s="131"/>
      <c r="BS370" s="131"/>
      <c r="BT370" s="131"/>
      <c r="BU370" s="131"/>
      <c r="BV370" s="131"/>
      <c r="BW370" s="131"/>
      <c r="BX370" s="131"/>
      <c r="BY370" s="131"/>
      <c r="BZ370" s="131"/>
      <c r="CA370" s="131"/>
      <c r="CB370" s="131"/>
      <c r="CC370" s="131"/>
      <c r="CD370" s="131"/>
      <c r="CE370" s="131"/>
      <c r="CF370" s="131"/>
      <c r="CG370" s="131"/>
      <c r="CH370" s="131"/>
      <c r="CI370" s="131"/>
      <c r="CJ370" s="131"/>
      <c r="CK370" s="131"/>
      <c r="CL370" s="131"/>
      <c r="CM370" s="131"/>
      <c r="CN370" s="131"/>
      <c r="CO370" s="131"/>
      <c r="CP370" s="131"/>
    </row>
    <row r="371" spans="1:94" x14ac:dyDescent="0.25">
      <c r="A371" s="131"/>
      <c r="B371" s="131"/>
      <c r="C371" s="131"/>
      <c r="D371" s="131"/>
      <c r="E371" s="131"/>
      <c r="F371" s="131"/>
      <c r="G371" s="131"/>
      <c r="H371" s="131"/>
      <c r="I371" s="131"/>
      <c r="J371" s="131"/>
      <c r="K371" s="131"/>
      <c r="L371" s="131"/>
      <c r="M371" s="131"/>
      <c r="N371" s="131"/>
      <c r="O371" s="131"/>
      <c r="P371" s="131"/>
      <c r="Q371" s="131"/>
      <c r="R371" s="131"/>
      <c r="S371" s="131"/>
      <c r="T371" s="131"/>
      <c r="U371" s="131"/>
      <c r="V371" s="131"/>
      <c r="W371" s="131"/>
      <c r="X371" s="131"/>
      <c r="Y371" s="131"/>
      <c r="Z371" s="131"/>
      <c r="AA371" s="131"/>
      <c r="AB371" s="131"/>
      <c r="AC371" s="131"/>
      <c r="AD371" s="131"/>
      <c r="AE371" s="131"/>
      <c r="AF371" s="131"/>
      <c r="AG371" s="131"/>
      <c r="AH371" s="131"/>
      <c r="AI371" s="131"/>
      <c r="AJ371" s="131"/>
      <c r="AK371" s="131"/>
      <c r="AL371" s="131"/>
      <c r="AM371" s="131"/>
      <c r="AN371" s="131"/>
      <c r="AO371" s="131"/>
      <c r="AP371" s="131"/>
      <c r="AQ371" s="131"/>
      <c r="AR371" s="131"/>
      <c r="AS371" s="131"/>
      <c r="AT371" s="131"/>
      <c r="AU371" s="131"/>
      <c r="AV371" s="131"/>
      <c r="AW371" s="131"/>
      <c r="AX371" s="131"/>
      <c r="AY371" s="131"/>
      <c r="AZ371" s="131"/>
      <c r="BA371" s="131"/>
      <c r="BB371" s="131"/>
      <c r="BC371" s="131"/>
      <c r="BD371" s="131"/>
      <c r="BE371" s="131"/>
      <c r="BF371" s="131"/>
      <c r="BG371" s="131"/>
      <c r="BH371" s="131"/>
      <c r="BI371" s="131"/>
      <c r="BJ371" s="131"/>
      <c r="BK371" s="131"/>
      <c r="BL371" s="131"/>
      <c r="BM371" s="131"/>
      <c r="BN371" s="131"/>
      <c r="BO371" s="131"/>
      <c r="BP371" s="131"/>
      <c r="BQ371" s="131"/>
      <c r="BR371" s="131"/>
      <c r="BS371" s="131"/>
      <c r="BT371" s="131"/>
      <c r="BU371" s="131"/>
      <c r="BV371" s="131"/>
      <c r="BW371" s="131"/>
      <c r="BX371" s="131"/>
      <c r="BY371" s="131"/>
      <c r="BZ371" s="131"/>
      <c r="CA371" s="131"/>
      <c r="CB371" s="131"/>
      <c r="CC371" s="131"/>
      <c r="CD371" s="131"/>
      <c r="CE371" s="131"/>
      <c r="CF371" s="131"/>
      <c r="CG371" s="131"/>
      <c r="CH371" s="131"/>
      <c r="CI371" s="131"/>
      <c r="CJ371" s="131"/>
      <c r="CK371" s="131"/>
      <c r="CL371" s="131"/>
      <c r="CM371" s="131"/>
      <c r="CN371" s="131"/>
      <c r="CO371" s="131"/>
      <c r="CP371" s="131"/>
    </row>
    <row r="372" spans="1:94" x14ac:dyDescent="0.25">
      <c r="A372" s="131"/>
      <c r="B372" s="131"/>
      <c r="C372" s="131"/>
      <c r="D372" s="131"/>
      <c r="E372" s="131"/>
      <c r="F372" s="131"/>
      <c r="G372" s="131"/>
      <c r="H372" s="131"/>
      <c r="I372" s="131"/>
      <c r="J372" s="131"/>
      <c r="K372" s="131"/>
      <c r="L372" s="131"/>
      <c r="M372" s="131"/>
      <c r="N372" s="131"/>
      <c r="O372" s="131"/>
      <c r="P372" s="131"/>
      <c r="Q372" s="131"/>
      <c r="R372" s="131"/>
      <c r="S372" s="131"/>
      <c r="T372" s="131"/>
      <c r="U372" s="131"/>
      <c r="V372" s="131"/>
      <c r="W372" s="131"/>
      <c r="X372" s="131"/>
      <c r="Y372" s="131"/>
      <c r="Z372" s="131"/>
      <c r="AA372" s="131"/>
      <c r="AB372" s="131"/>
      <c r="AC372" s="131"/>
      <c r="AD372" s="131"/>
      <c r="AE372" s="131"/>
      <c r="AF372" s="131"/>
      <c r="AG372" s="131"/>
      <c r="AH372" s="131"/>
      <c r="AI372" s="131"/>
      <c r="AJ372" s="131"/>
      <c r="AK372" s="131"/>
      <c r="AL372" s="131"/>
      <c r="AM372" s="131"/>
      <c r="AN372" s="131"/>
      <c r="AO372" s="131"/>
      <c r="AP372" s="131"/>
      <c r="AQ372" s="131"/>
      <c r="AR372" s="131"/>
      <c r="AS372" s="131"/>
      <c r="AT372" s="131"/>
      <c r="AU372" s="131"/>
      <c r="AV372" s="131"/>
      <c r="AW372" s="131"/>
      <c r="AX372" s="131"/>
      <c r="AY372" s="131"/>
      <c r="AZ372" s="131"/>
      <c r="BA372" s="131"/>
      <c r="BB372" s="131"/>
      <c r="BC372" s="131"/>
      <c r="BD372" s="131"/>
      <c r="BE372" s="131"/>
      <c r="BF372" s="131"/>
      <c r="BG372" s="131"/>
      <c r="BH372" s="131"/>
      <c r="BI372" s="131"/>
      <c r="BJ372" s="131"/>
      <c r="BK372" s="131"/>
      <c r="BL372" s="131"/>
      <c r="BM372" s="131"/>
      <c r="BN372" s="131"/>
      <c r="BO372" s="131"/>
      <c r="BP372" s="131"/>
      <c r="BQ372" s="131"/>
      <c r="BR372" s="131"/>
      <c r="BS372" s="131"/>
      <c r="BT372" s="131"/>
      <c r="BU372" s="131"/>
      <c r="BV372" s="131"/>
      <c r="BW372" s="131"/>
      <c r="BX372" s="131"/>
      <c r="BY372" s="131"/>
      <c r="BZ372" s="131"/>
      <c r="CA372" s="131"/>
      <c r="CB372" s="131"/>
      <c r="CC372" s="131"/>
      <c r="CD372" s="131"/>
      <c r="CE372" s="131"/>
      <c r="CF372" s="131"/>
      <c r="CG372" s="131"/>
      <c r="CH372" s="131"/>
      <c r="CI372" s="131"/>
      <c r="CJ372" s="131"/>
      <c r="CK372" s="131"/>
      <c r="CL372" s="131"/>
      <c r="CM372" s="131"/>
      <c r="CN372" s="131"/>
      <c r="CO372" s="131"/>
      <c r="CP372" s="131"/>
    </row>
    <row r="373" spans="1:94" x14ac:dyDescent="0.25">
      <c r="A373" s="131"/>
      <c r="B373" s="131"/>
      <c r="C373" s="131"/>
      <c r="D373" s="131"/>
      <c r="E373" s="131"/>
      <c r="F373" s="131"/>
      <c r="G373" s="131"/>
      <c r="H373" s="131"/>
      <c r="I373" s="131"/>
      <c r="J373" s="131"/>
      <c r="K373" s="131"/>
      <c r="L373" s="131"/>
      <c r="M373" s="131"/>
      <c r="N373" s="131"/>
      <c r="O373" s="131"/>
      <c r="P373" s="131"/>
      <c r="Q373" s="131"/>
      <c r="R373" s="131"/>
      <c r="S373" s="131"/>
      <c r="T373" s="131"/>
      <c r="U373" s="131"/>
      <c r="V373" s="131"/>
      <c r="W373" s="131"/>
      <c r="X373" s="131"/>
      <c r="Y373" s="131"/>
      <c r="Z373" s="131"/>
      <c r="AA373" s="131"/>
      <c r="AB373" s="131"/>
      <c r="AC373" s="131"/>
      <c r="AD373" s="131"/>
      <c r="AE373" s="131"/>
      <c r="AF373" s="131"/>
      <c r="AG373" s="131"/>
      <c r="AH373" s="131"/>
      <c r="AI373" s="131"/>
      <c r="AJ373" s="131"/>
      <c r="AK373" s="131"/>
      <c r="AL373" s="131"/>
      <c r="AM373" s="131"/>
      <c r="AN373" s="131"/>
      <c r="AO373" s="131"/>
      <c r="AP373" s="131"/>
      <c r="AQ373" s="131"/>
      <c r="AR373" s="131"/>
      <c r="AS373" s="131"/>
      <c r="AT373" s="131"/>
      <c r="AU373" s="131"/>
      <c r="AV373" s="131"/>
      <c r="AW373" s="131"/>
      <c r="AX373" s="131"/>
      <c r="AY373" s="131"/>
      <c r="AZ373" s="131"/>
      <c r="BA373" s="131"/>
      <c r="BB373" s="131"/>
      <c r="BC373" s="131"/>
      <c r="BD373" s="131"/>
      <c r="BE373" s="131"/>
      <c r="BF373" s="131"/>
      <c r="BG373" s="131"/>
      <c r="BH373" s="131"/>
      <c r="BI373" s="131"/>
      <c r="BJ373" s="131"/>
      <c r="BK373" s="131"/>
      <c r="BL373" s="131"/>
      <c r="BM373" s="131"/>
      <c r="BN373" s="131"/>
      <c r="BO373" s="131"/>
      <c r="BP373" s="131"/>
      <c r="BQ373" s="131"/>
      <c r="BR373" s="131"/>
      <c r="BS373" s="131"/>
      <c r="BT373" s="131"/>
      <c r="BU373" s="131"/>
      <c r="BV373" s="131"/>
      <c r="BW373" s="131"/>
      <c r="BX373" s="131"/>
      <c r="BY373" s="131"/>
      <c r="BZ373" s="131"/>
      <c r="CA373" s="131"/>
      <c r="CB373" s="131"/>
      <c r="CC373" s="131"/>
      <c r="CD373" s="131"/>
      <c r="CE373" s="131"/>
      <c r="CF373" s="131"/>
      <c r="CG373" s="131"/>
      <c r="CH373" s="131"/>
      <c r="CI373" s="131"/>
      <c r="CJ373" s="131"/>
      <c r="CK373" s="131"/>
      <c r="CL373" s="131"/>
      <c r="CM373" s="131"/>
      <c r="CN373" s="131"/>
      <c r="CO373" s="131"/>
      <c r="CP373" s="131"/>
    </row>
    <row r="374" spans="1:94" x14ac:dyDescent="0.25">
      <c r="A374" s="131"/>
      <c r="B374" s="131"/>
      <c r="C374" s="131"/>
      <c r="D374" s="131"/>
      <c r="E374" s="131"/>
      <c r="F374" s="131"/>
      <c r="G374" s="131"/>
      <c r="H374" s="131"/>
      <c r="I374" s="131"/>
      <c r="J374" s="131"/>
      <c r="K374" s="131"/>
      <c r="L374" s="131"/>
      <c r="M374" s="131"/>
      <c r="N374" s="131"/>
      <c r="O374" s="131"/>
      <c r="P374" s="131"/>
      <c r="Q374" s="131"/>
      <c r="R374" s="131"/>
      <c r="S374" s="131"/>
      <c r="T374" s="131"/>
      <c r="U374" s="131"/>
      <c r="V374" s="131"/>
      <c r="W374" s="131"/>
      <c r="X374" s="131"/>
      <c r="Y374" s="131"/>
      <c r="Z374" s="131"/>
      <c r="AA374" s="131"/>
      <c r="AB374" s="131"/>
      <c r="AC374" s="131"/>
      <c r="AD374" s="131"/>
      <c r="AE374" s="131"/>
      <c r="AF374" s="131"/>
      <c r="AG374" s="131"/>
      <c r="AH374" s="131"/>
      <c r="AI374" s="131"/>
      <c r="AJ374" s="131"/>
      <c r="AK374" s="131"/>
      <c r="AL374" s="131"/>
      <c r="AM374" s="131"/>
      <c r="AN374" s="131"/>
      <c r="AO374" s="131"/>
      <c r="AP374" s="131"/>
      <c r="AQ374" s="131"/>
      <c r="AR374" s="131"/>
      <c r="AS374" s="131"/>
      <c r="AT374" s="131"/>
      <c r="AU374" s="131"/>
      <c r="AV374" s="131"/>
      <c r="AW374" s="131"/>
      <c r="AX374" s="131"/>
      <c r="AY374" s="131"/>
      <c r="AZ374" s="131"/>
      <c r="BA374" s="131"/>
      <c r="BB374" s="131"/>
      <c r="BC374" s="131"/>
      <c r="BD374" s="131"/>
      <c r="BE374" s="131"/>
      <c r="BF374" s="131"/>
      <c r="BG374" s="131"/>
      <c r="BH374" s="131"/>
      <c r="BI374" s="131"/>
      <c r="BJ374" s="131"/>
      <c r="BK374" s="131"/>
      <c r="BL374" s="131"/>
      <c r="BM374" s="131"/>
      <c r="BN374" s="131"/>
      <c r="BO374" s="131"/>
      <c r="BP374" s="131"/>
      <c r="BQ374" s="131"/>
      <c r="BR374" s="131"/>
      <c r="BS374" s="131"/>
      <c r="BT374" s="131"/>
      <c r="BU374" s="131"/>
      <c r="BV374" s="131"/>
      <c r="BW374" s="131"/>
      <c r="BX374" s="131"/>
      <c r="BY374" s="131"/>
      <c r="BZ374" s="131"/>
      <c r="CA374" s="131"/>
      <c r="CB374" s="131"/>
      <c r="CC374" s="131"/>
      <c r="CD374" s="131"/>
      <c r="CE374" s="131"/>
      <c r="CF374" s="131"/>
      <c r="CG374" s="131"/>
      <c r="CH374" s="131"/>
      <c r="CI374" s="131"/>
      <c r="CJ374" s="131"/>
      <c r="CK374" s="131"/>
      <c r="CL374" s="131"/>
      <c r="CM374" s="131"/>
      <c r="CN374" s="131"/>
      <c r="CO374" s="131"/>
      <c r="CP374" s="131"/>
    </row>
    <row r="375" spans="1:94" x14ac:dyDescent="0.25">
      <c r="A375" s="131"/>
      <c r="B375" s="131"/>
      <c r="C375" s="131"/>
      <c r="D375" s="131"/>
      <c r="E375" s="131"/>
      <c r="F375" s="131"/>
      <c r="G375" s="131"/>
      <c r="H375" s="131"/>
      <c r="I375" s="131"/>
      <c r="J375" s="131"/>
      <c r="K375" s="131"/>
      <c r="L375" s="131"/>
      <c r="M375" s="131"/>
      <c r="N375" s="131"/>
      <c r="O375" s="131"/>
      <c r="P375" s="131"/>
      <c r="Q375" s="131"/>
      <c r="R375" s="131"/>
      <c r="S375" s="131"/>
      <c r="T375" s="131"/>
      <c r="U375" s="131"/>
      <c r="V375" s="131"/>
      <c r="W375" s="131"/>
      <c r="X375" s="131"/>
      <c r="Y375" s="131"/>
      <c r="Z375" s="131"/>
      <c r="AA375" s="131"/>
      <c r="AB375" s="131"/>
      <c r="AC375" s="131"/>
      <c r="AD375" s="131"/>
      <c r="AE375" s="131"/>
      <c r="AF375" s="131"/>
      <c r="AG375" s="131"/>
      <c r="AH375" s="131"/>
      <c r="AI375" s="131"/>
      <c r="AJ375" s="131"/>
      <c r="AK375" s="131"/>
      <c r="AL375" s="131"/>
      <c r="AM375" s="131"/>
      <c r="AN375" s="131"/>
      <c r="AO375" s="131"/>
      <c r="AP375" s="131"/>
      <c r="AQ375" s="131"/>
      <c r="AR375" s="131"/>
      <c r="AS375" s="131"/>
      <c r="AT375" s="131"/>
      <c r="AU375" s="131"/>
      <c r="AV375" s="131"/>
      <c r="AW375" s="131"/>
      <c r="AX375" s="131"/>
      <c r="AY375" s="131"/>
      <c r="AZ375" s="131"/>
      <c r="BA375" s="131"/>
      <c r="BB375" s="131"/>
      <c r="BC375" s="131"/>
      <c r="BD375" s="131"/>
      <c r="BE375" s="131"/>
      <c r="BF375" s="131"/>
      <c r="BG375" s="131"/>
      <c r="BH375" s="131"/>
      <c r="BI375" s="131"/>
      <c r="BJ375" s="131"/>
      <c r="BK375" s="131"/>
      <c r="BL375" s="131"/>
      <c r="BM375" s="131"/>
      <c r="BN375" s="131"/>
      <c r="BO375" s="131"/>
      <c r="BP375" s="131"/>
      <c r="BQ375" s="131"/>
      <c r="BR375" s="131"/>
      <c r="BS375" s="131"/>
      <c r="BT375" s="131"/>
      <c r="BU375" s="131"/>
      <c r="BV375" s="131"/>
      <c r="BW375" s="131"/>
      <c r="BX375" s="131"/>
      <c r="BY375" s="131"/>
      <c r="BZ375" s="131"/>
      <c r="CA375" s="131"/>
      <c r="CB375" s="131"/>
      <c r="CC375" s="131"/>
      <c r="CD375" s="131"/>
      <c r="CE375" s="131"/>
      <c r="CF375" s="131"/>
      <c r="CG375" s="131"/>
      <c r="CH375" s="131"/>
      <c r="CI375" s="131"/>
      <c r="CJ375" s="131"/>
      <c r="CK375" s="131"/>
      <c r="CL375" s="131"/>
      <c r="CM375" s="131"/>
      <c r="CN375" s="131"/>
      <c r="CO375" s="131"/>
      <c r="CP375" s="131"/>
    </row>
    <row r="376" spans="1:94" x14ac:dyDescent="0.25">
      <c r="A376" s="131"/>
      <c r="B376" s="131"/>
      <c r="C376" s="131"/>
      <c r="D376" s="131"/>
      <c r="E376" s="131"/>
      <c r="F376" s="131"/>
      <c r="G376" s="131"/>
      <c r="H376" s="131"/>
      <c r="I376" s="131"/>
      <c r="J376" s="131"/>
      <c r="K376" s="131"/>
      <c r="L376" s="131"/>
      <c r="M376" s="131"/>
      <c r="N376" s="131"/>
      <c r="O376" s="131"/>
      <c r="P376" s="131"/>
      <c r="Q376" s="131"/>
      <c r="R376" s="131"/>
      <c r="S376" s="131"/>
      <c r="T376" s="131"/>
      <c r="U376" s="131"/>
      <c r="V376" s="131"/>
      <c r="W376" s="131"/>
      <c r="X376" s="131"/>
      <c r="Y376" s="131"/>
      <c r="Z376" s="131"/>
      <c r="AA376" s="131"/>
      <c r="AB376" s="131"/>
      <c r="AC376" s="131"/>
      <c r="AD376" s="131"/>
      <c r="AE376" s="131"/>
      <c r="AF376" s="131"/>
      <c r="AG376" s="131"/>
      <c r="AH376" s="131"/>
      <c r="AI376" s="131"/>
      <c r="AJ376" s="131"/>
      <c r="AK376" s="131"/>
      <c r="AL376" s="131"/>
      <c r="AM376" s="131"/>
      <c r="AN376" s="131"/>
      <c r="AO376" s="131"/>
      <c r="AP376" s="131"/>
      <c r="AQ376" s="131"/>
      <c r="AR376" s="131"/>
      <c r="AS376" s="131"/>
      <c r="AT376" s="131"/>
      <c r="AU376" s="131"/>
      <c r="AV376" s="131"/>
      <c r="AW376" s="131"/>
      <c r="AX376" s="131"/>
      <c r="AY376" s="131"/>
      <c r="AZ376" s="131"/>
      <c r="BA376" s="131"/>
      <c r="BB376" s="131"/>
      <c r="BC376" s="131"/>
      <c r="BD376" s="131"/>
      <c r="BE376" s="131"/>
      <c r="BF376" s="131"/>
      <c r="BG376" s="131"/>
      <c r="BH376" s="131"/>
      <c r="BI376" s="131"/>
      <c r="BJ376" s="131"/>
      <c r="BK376" s="131"/>
      <c r="BL376" s="131"/>
      <c r="BM376" s="131"/>
      <c r="BN376" s="131"/>
      <c r="BO376" s="131"/>
      <c r="BP376" s="131"/>
      <c r="BQ376" s="131"/>
      <c r="BR376" s="131"/>
      <c r="BS376" s="131"/>
      <c r="BT376" s="131"/>
      <c r="BU376" s="131"/>
      <c r="BV376" s="131"/>
      <c r="BW376" s="131"/>
      <c r="BX376" s="131"/>
      <c r="BY376" s="131"/>
      <c r="BZ376" s="131"/>
      <c r="CA376" s="131"/>
      <c r="CB376" s="131"/>
      <c r="CC376" s="131"/>
      <c r="CD376" s="131"/>
      <c r="CE376" s="131"/>
      <c r="CF376" s="131"/>
      <c r="CG376" s="131"/>
      <c r="CH376" s="131"/>
      <c r="CI376" s="131"/>
      <c r="CJ376" s="131"/>
      <c r="CK376" s="131"/>
      <c r="CL376" s="131"/>
      <c r="CM376" s="131"/>
      <c r="CN376" s="131"/>
      <c r="CO376" s="131"/>
      <c r="CP376" s="131"/>
    </row>
    <row r="377" spans="1:94" x14ac:dyDescent="0.25">
      <c r="A377" s="131"/>
      <c r="B377" s="131"/>
      <c r="C377" s="131"/>
      <c r="D377" s="131"/>
      <c r="E377" s="131"/>
      <c r="F377" s="131"/>
      <c r="G377" s="131"/>
      <c r="H377" s="131"/>
      <c r="I377" s="131"/>
      <c r="J377" s="131"/>
      <c r="K377" s="131"/>
      <c r="L377" s="131"/>
      <c r="M377" s="131"/>
      <c r="N377" s="131"/>
      <c r="O377" s="131"/>
      <c r="P377" s="131"/>
      <c r="Q377" s="131"/>
      <c r="R377" s="131"/>
      <c r="S377" s="131"/>
      <c r="T377" s="131"/>
      <c r="U377" s="131"/>
      <c r="V377" s="131"/>
      <c r="W377" s="131"/>
      <c r="X377" s="131"/>
      <c r="Y377" s="131"/>
      <c r="Z377" s="131"/>
      <c r="AA377" s="131"/>
      <c r="AB377" s="131"/>
      <c r="AC377" s="131"/>
      <c r="AD377" s="131"/>
      <c r="AE377" s="131"/>
      <c r="AF377" s="131"/>
      <c r="AG377" s="131"/>
      <c r="AH377" s="131"/>
      <c r="AI377" s="131"/>
      <c r="AJ377" s="131"/>
      <c r="AK377" s="131"/>
      <c r="AL377" s="131"/>
      <c r="AM377" s="131"/>
      <c r="AN377" s="131"/>
      <c r="AO377" s="131"/>
      <c r="AP377" s="131"/>
      <c r="AQ377" s="131"/>
      <c r="AR377" s="131"/>
      <c r="AS377" s="131"/>
      <c r="AT377" s="131"/>
      <c r="AU377" s="131"/>
      <c r="AV377" s="131"/>
      <c r="AW377" s="131"/>
      <c r="AX377" s="131"/>
      <c r="AY377" s="131"/>
      <c r="AZ377" s="131"/>
      <c r="BA377" s="131"/>
      <c r="BB377" s="131"/>
      <c r="BC377" s="131"/>
      <c r="BD377" s="131"/>
      <c r="BE377" s="131"/>
      <c r="BF377" s="131"/>
      <c r="BG377" s="131"/>
      <c r="BH377" s="131"/>
      <c r="BI377" s="131"/>
      <c r="BJ377" s="131"/>
      <c r="BK377" s="131"/>
      <c r="BL377" s="131"/>
      <c r="BM377" s="131"/>
      <c r="BN377" s="131"/>
      <c r="BO377" s="131"/>
      <c r="BP377" s="131"/>
      <c r="BQ377" s="131"/>
      <c r="BR377" s="131"/>
      <c r="BS377" s="131"/>
      <c r="BT377" s="131"/>
      <c r="BU377" s="131"/>
      <c r="BV377" s="131"/>
      <c r="BW377" s="131"/>
      <c r="BX377" s="131"/>
      <c r="BY377" s="131"/>
      <c r="BZ377" s="131"/>
      <c r="CA377" s="131"/>
      <c r="CB377" s="131"/>
      <c r="CC377" s="131"/>
      <c r="CD377" s="131"/>
      <c r="CE377" s="131"/>
      <c r="CF377" s="131"/>
      <c r="CG377" s="131"/>
      <c r="CH377" s="131"/>
      <c r="CI377" s="131"/>
      <c r="CJ377" s="131"/>
      <c r="CK377" s="131"/>
      <c r="CL377" s="131"/>
      <c r="CM377" s="131"/>
      <c r="CN377" s="131"/>
      <c r="CO377" s="131"/>
      <c r="CP377" s="131"/>
    </row>
    <row r="378" spans="1:94" x14ac:dyDescent="0.25">
      <c r="A378" s="131"/>
      <c r="B378" s="131"/>
      <c r="C378" s="131"/>
      <c r="D378" s="131"/>
      <c r="E378" s="131"/>
      <c r="F378" s="131"/>
      <c r="G378" s="131"/>
      <c r="H378" s="131"/>
      <c r="I378" s="131"/>
      <c r="J378" s="131"/>
      <c r="K378" s="131"/>
      <c r="L378" s="131"/>
      <c r="M378" s="131"/>
      <c r="N378" s="131"/>
      <c r="O378" s="131"/>
      <c r="P378" s="131"/>
      <c r="Q378" s="131"/>
      <c r="R378" s="131"/>
      <c r="S378" s="131"/>
      <c r="T378" s="131"/>
      <c r="U378" s="131"/>
      <c r="V378" s="131"/>
      <c r="W378" s="131"/>
      <c r="X378" s="131"/>
      <c r="Y378" s="131"/>
      <c r="Z378" s="131"/>
      <c r="AA378" s="131"/>
      <c r="AB378" s="131"/>
      <c r="AC378" s="131"/>
      <c r="AD378" s="131"/>
      <c r="AE378" s="131"/>
      <c r="AF378" s="131"/>
      <c r="AG378" s="131"/>
      <c r="AH378" s="131"/>
      <c r="AI378" s="131"/>
      <c r="AJ378" s="131"/>
      <c r="AK378" s="131"/>
      <c r="AL378" s="131"/>
      <c r="AM378" s="131"/>
      <c r="AN378" s="131"/>
      <c r="AO378" s="131"/>
      <c r="AP378" s="131"/>
      <c r="AQ378" s="131"/>
      <c r="AR378" s="131"/>
      <c r="AS378" s="131"/>
      <c r="AT378" s="131"/>
      <c r="AU378" s="131"/>
      <c r="AV378" s="131"/>
      <c r="AW378" s="131"/>
      <c r="AX378" s="131"/>
      <c r="AY378" s="131"/>
      <c r="AZ378" s="131"/>
      <c r="BA378" s="131"/>
      <c r="BB378" s="131"/>
      <c r="BC378" s="131"/>
      <c r="BD378" s="131"/>
      <c r="BE378" s="131"/>
      <c r="BF378" s="131"/>
      <c r="BG378" s="131"/>
      <c r="BH378" s="131"/>
      <c r="BI378" s="131"/>
      <c r="BJ378" s="131"/>
      <c r="BK378" s="131"/>
      <c r="BL378" s="131"/>
      <c r="BM378" s="131"/>
      <c r="BN378" s="131"/>
      <c r="BO378" s="131"/>
      <c r="BP378" s="131"/>
      <c r="BQ378" s="131"/>
      <c r="BR378" s="131"/>
      <c r="BS378" s="131"/>
      <c r="BT378" s="131"/>
      <c r="BU378" s="131"/>
      <c r="BV378" s="131"/>
      <c r="BW378" s="131"/>
      <c r="BX378" s="131"/>
      <c r="BY378" s="131"/>
      <c r="BZ378" s="131"/>
      <c r="CA378" s="131"/>
      <c r="CB378" s="131"/>
      <c r="CC378" s="131"/>
      <c r="CD378" s="131"/>
      <c r="CE378" s="131"/>
      <c r="CF378" s="131"/>
      <c r="CG378" s="131"/>
      <c r="CH378" s="131"/>
      <c r="CI378" s="131"/>
      <c r="CJ378" s="131"/>
      <c r="CK378" s="131"/>
      <c r="CL378" s="131"/>
      <c r="CM378" s="131"/>
      <c r="CN378" s="131"/>
      <c r="CO378" s="131"/>
      <c r="CP378" s="131"/>
    </row>
    <row r="379" spans="1:94" x14ac:dyDescent="0.25">
      <c r="A379" s="131"/>
      <c r="B379" s="131"/>
      <c r="C379" s="131"/>
      <c r="D379" s="131"/>
      <c r="E379" s="131"/>
      <c r="F379" s="131"/>
      <c r="G379" s="131"/>
      <c r="H379" s="131"/>
      <c r="I379" s="131"/>
      <c r="J379" s="131"/>
      <c r="K379" s="131"/>
      <c r="L379" s="131"/>
      <c r="M379" s="131"/>
      <c r="N379" s="131"/>
      <c r="O379" s="131"/>
      <c r="P379" s="131"/>
      <c r="Q379" s="131"/>
      <c r="R379" s="131"/>
      <c r="S379" s="131"/>
      <c r="T379" s="131"/>
      <c r="U379" s="131"/>
      <c r="V379" s="131"/>
      <c r="W379" s="131"/>
      <c r="X379" s="131"/>
      <c r="Y379" s="131"/>
      <c r="Z379" s="131"/>
      <c r="AA379" s="131"/>
      <c r="AB379" s="131"/>
      <c r="AC379" s="131"/>
      <c r="AD379" s="131"/>
      <c r="AE379" s="131"/>
      <c r="AF379" s="131"/>
      <c r="AG379" s="131"/>
      <c r="AH379" s="131"/>
      <c r="AI379" s="131"/>
      <c r="AJ379" s="131"/>
      <c r="AK379" s="131"/>
      <c r="AL379" s="131"/>
      <c r="AM379" s="131"/>
      <c r="AN379" s="131"/>
      <c r="AO379" s="131"/>
      <c r="AP379" s="131"/>
      <c r="AQ379" s="131"/>
      <c r="AR379" s="131"/>
      <c r="AS379" s="131"/>
      <c r="AT379" s="131"/>
      <c r="AU379" s="131"/>
      <c r="AV379" s="131"/>
      <c r="AW379" s="131"/>
      <c r="AX379" s="131"/>
      <c r="AY379" s="131"/>
      <c r="AZ379" s="131"/>
      <c r="BA379" s="131"/>
      <c r="BB379" s="131"/>
      <c r="BC379" s="131"/>
      <c r="BD379" s="131"/>
      <c r="BE379" s="131"/>
      <c r="BF379" s="131"/>
      <c r="BG379" s="131"/>
      <c r="BH379" s="131"/>
      <c r="BI379" s="131"/>
      <c r="BJ379" s="131"/>
      <c r="BK379" s="131"/>
      <c r="BL379" s="131"/>
      <c r="BM379" s="131"/>
      <c r="BN379" s="131"/>
      <c r="BO379" s="131"/>
      <c r="BP379" s="131"/>
      <c r="BQ379" s="131"/>
      <c r="BR379" s="131"/>
      <c r="BS379" s="131"/>
      <c r="BT379" s="131"/>
      <c r="BU379" s="131"/>
      <c r="BV379" s="131"/>
      <c r="BW379" s="131"/>
      <c r="BX379" s="131"/>
      <c r="BY379" s="131"/>
      <c r="BZ379" s="131"/>
      <c r="CA379" s="131"/>
      <c r="CB379" s="131"/>
      <c r="CC379" s="131"/>
      <c r="CD379" s="131"/>
      <c r="CE379" s="131"/>
      <c r="CF379" s="131"/>
      <c r="CG379" s="131"/>
      <c r="CH379" s="131"/>
      <c r="CI379" s="131"/>
      <c r="CJ379" s="131"/>
      <c r="CK379" s="131"/>
      <c r="CL379" s="131"/>
      <c r="CM379" s="131"/>
      <c r="CN379" s="131"/>
      <c r="CO379" s="131"/>
      <c r="CP379" s="131"/>
    </row>
    <row r="380" spans="1:94" x14ac:dyDescent="0.25">
      <c r="A380" s="131"/>
      <c r="B380" s="131"/>
      <c r="C380" s="131"/>
      <c r="D380" s="131"/>
      <c r="E380" s="131"/>
      <c r="F380" s="131"/>
      <c r="G380" s="131"/>
      <c r="H380" s="131"/>
      <c r="I380" s="131"/>
      <c r="J380" s="131"/>
      <c r="K380" s="131"/>
      <c r="L380" s="131"/>
      <c r="M380" s="131"/>
      <c r="N380" s="131"/>
      <c r="O380" s="131"/>
      <c r="P380" s="131"/>
      <c r="Q380" s="131"/>
      <c r="R380" s="131"/>
      <c r="S380" s="131"/>
      <c r="T380" s="131"/>
      <c r="U380" s="131"/>
      <c r="V380" s="131"/>
      <c r="W380" s="131"/>
      <c r="X380" s="131"/>
      <c r="Y380" s="131"/>
      <c r="Z380" s="131"/>
      <c r="AA380" s="131"/>
      <c r="AB380" s="131"/>
      <c r="AC380" s="131"/>
      <c r="AD380" s="131"/>
      <c r="AE380" s="131"/>
      <c r="AF380" s="131"/>
      <c r="AG380" s="131"/>
      <c r="AH380" s="131"/>
      <c r="AI380" s="131"/>
      <c r="AJ380" s="131"/>
      <c r="AK380" s="131"/>
      <c r="AL380" s="131"/>
      <c r="AM380" s="131"/>
      <c r="AN380" s="131"/>
      <c r="AO380" s="131"/>
      <c r="AP380" s="131"/>
      <c r="AQ380" s="131"/>
      <c r="AR380" s="131"/>
      <c r="AS380" s="131"/>
      <c r="AT380" s="131"/>
      <c r="AU380" s="131"/>
      <c r="AV380" s="131"/>
      <c r="AW380" s="131"/>
      <c r="AX380" s="131"/>
      <c r="AY380" s="131"/>
      <c r="AZ380" s="131"/>
      <c r="BA380" s="131"/>
      <c r="BB380" s="131"/>
      <c r="BC380" s="131"/>
      <c r="BD380" s="131"/>
      <c r="BE380" s="131"/>
      <c r="BF380" s="131"/>
      <c r="BG380" s="131"/>
      <c r="BH380" s="131"/>
      <c r="BI380" s="131"/>
      <c r="BJ380" s="131"/>
      <c r="BK380" s="131"/>
      <c r="BL380" s="131"/>
      <c r="BM380" s="131"/>
      <c r="BN380" s="131"/>
      <c r="BO380" s="131"/>
      <c r="BP380" s="131"/>
      <c r="BQ380" s="131"/>
      <c r="BR380" s="131"/>
      <c r="BS380" s="131"/>
      <c r="BT380" s="131"/>
      <c r="BU380" s="131"/>
      <c r="BV380" s="131"/>
      <c r="BW380" s="131"/>
      <c r="BX380" s="131"/>
      <c r="BY380" s="131"/>
      <c r="BZ380" s="131"/>
      <c r="CA380" s="131"/>
      <c r="CB380" s="131"/>
      <c r="CC380" s="131"/>
      <c r="CD380" s="131"/>
      <c r="CE380" s="131"/>
      <c r="CF380" s="131"/>
      <c r="CG380" s="131"/>
      <c r="CH380" s="131"/>
      <c r="CI380" s="131"/>
      <c r="CJ380" s="131"/>
      <c r="CK380" s="131"/>
      <c r="CL380" s="131"/>
      <c r="CM380" s="131"/>
      <c r="CN380" s="131"/>
      <c r="CO380" s="131"/>
      <c r="CP380" s="131"/>
    </row>
    <row r="381" spans="1:94" x14ac:dyDescent="0.25">
      <c r="A381" s="131"/>
      <c r="B381" s="131"/>
      <c r="C381" s="131"/>
      <c r="D381" s="131"/>
      <c r="E381" s="131"/>
      <c r="F381" s="131"/>
      <c r="G381" s="131"/>
      <c r="H381" s="131"/>
      <c r="I381" s="131"/>
      <c r="J381" s="131"/>
      <c r="K381" s="131"/>
      <c r="L381" s="131"/>
      <c r="M381" s="131"/>
      <c r="N381" s="131"/>
      <c r="O381" s="131"/>
      <c r="P381" s="131"/>
      <c r="Q381" s="131"/>
      <c r="R381" s="131"/>
      <c r="S381" s="131"/>
      <c r="T381" s="131"/>
      <c r="U381" s="131"/>
      <c r="V381" s="131"/>
      <c r="W381" s="131"/>
      <c r="X381" s="131"/>
      <c r="Y381" s="131"/>
      <c r="Z381" s="131"/>
      <c r="AA381" s="131"/>
      <c r="AB381" s="131"/>
      <c r="AC381" s="131"/>
      <c r="AD381" s="131"/>
      <c r="AE381" s="131"/>
      <c r="AF381" s="131"/>
      <c r="AG381" s="131"/>
      <c r="AH381" s="131"/>
      <c r="AI381" s="131"/>
      <c r="AJ381" s="131"/>
      <c r="AK381" s="131"/>
      <c r="AL381" s="131"/>
      <c r="AM381" s="131"/>
      <c r="AN381" s="131"/>
      <c r="AO381" s="131"/>
      <c r="AP381" s="131"/>
      <c r="AQ381" s="131"/>
      <c r="AR381" s="131"/>
      <c r="AS381" s="131"/>
      <c r="AT381" s="131"/>
      <c r="AU381" s="131"/>
      <c r="AV381" s="131"/>
      <c r="AW381" s="131"/>
      <c r="AX381" s="131"/>
      <c r="AY381" s="131"/>
      <c r="AZ381" s="131"/>
      <c r="BA381" s="131"/>
      <c r="BB381" s="131"/>
      <c r="BC381" s="131"/>
      <c r="BD381" s="131"/>
      <c r="BE381" s="131"/>
      <c r="BF381" s="131"/>
      <c r="BG381" s="131"/>
      <c r="BH381" s="131"/>
      <c r="BI381" s="131"/>
      <c r="BJ381" s="131"/>
      <c r="BK381" s="131"/>
      <c r="BL381" s="131"/>
      <c r="BM381" s="131"/>
      <c r="BN381" s="131"/>
      <c r="BO381" s="131"/>
      <c r="BP381" s="131"/>
      <c r="BQ381" s="131"/>
      <c r="BR381" s="131"/>
      <c r="BS381" s="131"/>
      <c r="BT381" s="131"/>
      <c r="BU381" s="131"/>
      <c r="BV381" s="131"/>
      <c r="BW381" s="131"/>
      <c r="BX381" s="131"/>
      <c r="BY381" s="131"/>
      <c r="BZ381" s="131"/>
      <c r="CA381" s="131"/>
      <c r="CB381" s="131"/>
      <c r="CC381" s="131"/>
      <c r="CD381" s="131"/>
      <c r="CE381" s="131"/>
      <c r="CF381" s="131"/>
      <c r="CG381" s="131"/>
      <c r="CH381" s="131"/>
      <c r="CI381" s="131"/>
      <c r="CJ381" s="131"/>
      <c r="CK381" s="131"/>
      <c r="CL381" s="131"/>
      <c r="CM381" s="131"/>
      <c r="CN381" s="131"/>
      <c r="CO381" s="131"/>
      <c r="CP381" s="131"/>
    </row>
    <row r="382" spans="1:94" x14ac:dyDescent="0.25">
      <c r="A382" s="131"/>
      <c r="B382" s="131"/>
      <c r="C382" s="131"/>
      <c r="D382" s="131"/>
      <c r="E382" s="131"/>
      <c r="F382" s="131"/>
      <c r="G382" s="131"/>
      <c r="H382" s="131"/>
      <c r="I382" s="131"/>
      <c r="J382" s="131"/>
      <c r="K382" s="131"/>
      <c r="L382" s="131"/>
      <c r="M382" s="131"/>
      <c r="N382" s="131"/>
      <c r="O382" s="131"/>
      <c r="P382" s="131"/>
      <c r="Q382" s="131"/>
      <c r="R382" s="131"/>
      <c r="S382" s="131"/>
      <c r="T382" s="131"/>
      <c r="U382" s="131"/>
      <c r="V382" s="131"/>
      <c r="W382" s="131"/>
      <c r="X382" s="131"/>
      <c r="Y382" s="131"/>
      <c r="Z382" s="131"/>
      <c r="AA382" s="131"/>
      <c r="AB382" s="131"/>
      <c r="AC382" s="131"/>
      <c r="AD382" s="131"/>
      <c r="AE382" s="131"/>
      <c r="AF382" s="131"/>
      <c r="AG382" s="131"/>
      <c r="AH382" s="131"/>
      <c r="AI382" s="131"/>
      <c r="AJ382" s="131"/>
      <c r="AK382" s="131"/>
      <c r="AL382" s="131"/>
      <c r="AM382" s="131"/>
      <c r="AN382" s="131"/>
      <c r="AO382" s="131"/>
      <c r="AP382" s="131"/>
      <c r="AQ382" s="131"/>
      <c r="AR382" s="131"/>
      <c r="AS382" s="131"/>
      <c r="AT382" s="131"/>
      <c r="AU382" s="131"/>
      <c r="AV382" s="131"/>
      <c r="AW382" s="131"/>
      <c r="AX382" s="131"/>
      <c r="AY382" s="131"/>
      <c r="AZ382" s="131"/>
      <c r="BA382" s="131"/>
      <c r="BB382" s="131"/>
      <c r="BC382" s="131"/>
      <c r="BD382" s="131"/>
      <c r="BE382" s="131"/>
      <c r="BF382" s="131"/>
      <c r="BG382" s="131"/>
      <c r="BH382" s="131"/>
      <c r="BI382" s="131"/>
      <c r="BJ382" s="131"/>
      <c r="BK382" s="131"/>
      <c r="BL382" s="131"/>
      <c r="BM382" s="131"/>
      <c r="BN382" s="131"/>
      <c r="BO382" s="131"/>
      <c r="BP382" s="131"/>
      <c r="BQ382" s="131"/>
      <c r="BR382" s="131"/>
      <c r="BS382" s="131"/>
      <c r="BT382" s="131"/>
      <c r="BU382" s="131"/>
      <c r="BV382" s="131"/>
      <c r="BW382" s="131"/>
      <c r="BX382" s="131"/>
      <c r="BY382" s="131"/>
      <c r="BZ382" s="131"/>
      <c r="CA382" s="131"/>
      <c r="CB382" s="131"/>
      <c r="CC382" s="131"/>
      <c r="CD382" s="131"/>
      <c r="CE382" s="131"/>
      <c r="CF382" s="131"/>
      <c r="CG382" s="131"/>
      <c r="CH382" s="131"/>
      <c r="CI382" s="131"/>
      <c r="CJ382" s="131"/>
      <c r="CK382" s="131"/>
      <c r="CL382" s="131"/>
      <c r="CM382" s="131"/>
      <c r="CN382" s="131"/>
      <c r="CO382" s="131"/>
      <c r="CP382" s="131"/>
    </row>
    <row r="383" spans="1:94" x14ac:dyDescent="0.25">
      <c r="A383" s="131"/>
      <c r="B383" s="131"/>
      <c r="C383" s="131"/>
      <c r="D383" s="131"/>
      <c r="E383" s="131"/>
      <c r="F383" s="131"/>
      <c r="G383" s="131"/>
      <c r="H383" s="131"/>
      <c r="I383" s="131"/>
      <c r="J383" s="131"/>
      <c r="K383" s="131"/>
      <c r="L383" s="131"/>
      <c r="M383" s="131"/>
      <c r="N383" s="131"/>
      <c r="O383" s="131"/>
      <c r="P383" s="131"/>
      <c r="Q383" s="131"/>
      <c r="R383" s="131"/>
      <c r="S383" s="131"/>
      <c r="T383" s="131"/>
      <c r="U383" s="131"/>
      <c r="V383" s="131"/>
      <c r="W383" s="131"/>
      <c r="X383" s="131"/>
      <c r="Y383" s="131"/>
      <c r="Z383" s="131"/>
      <c r="AA383" s="131"/>
      <c r="AB383" s="131"/>
      <c r="AC383" s="131"/>
      <c r="AD383" s="131"/>
      <c r="AE383" s="131"/>
      <c r="AF383" s="131"/>
      <c r="AG383" s="131"/>
      <c r="AH383" s="131"/>
      <c r="AI383" s="131"/>
      <c r="AJ383" s="131"/>
      <c r="AK383" s="131"/>
      <c r="AL383" s="131"/>
      <c r="AM383" s="131"/>
      <c r="AN383" s="131"/>
      <c r="AO383" s="131"/>
      <c r="AP383" s="131"/>
      <c r="AQ383" s="131"/>
      <c r="AR383" s="131"/>
      <c r="AS383" s="131"/>
      <c r="AT383" s="131"/>
      <c r="AU383" s="131"/>
      <c r="AV383" s="131"/>
      <c r="AW383" s="131"/>
      <c r="AX383" s="131"/>
      <c r="AY383" s="131"/>
      <c r="AZ383" s="131"/>
      <c r="BA383" s="131"/>
      <c r="BB383" s="131"/>
      <c r="BC383" s="131"/>
      <c r="BD383" s="131"/>
      <c r="BE383" s="131"/>
      <c r="BF383" s="131"/>
      <c r="BG383" s="131"/>
      <c r="BH383" s="131"/>
      <c r="BI383" s="131"/>
      <c r="BJ383" s="131"/>
      <c r="BK383" s="131"/>
      <c r="BL383" s="131"/>
      <c r="BM383" s="131"/>
      <c r="BN383" s="131"/>
      <c r="BO383" s="131"/>
      <c r="BP383" s="131"/>
      <c r="BQ383" s="131"/>
      <c r="BR383" s="131"/>
      <c r="BS383" s="131"/>
      <c r="BT383" s="131"/>
      <c r="BU383" s="131"/>
      <c r="BV383" s="131"/>
      <c r="BW383" s="131"/>
      <c r="BX383" s="131"/>
      <c r="BY383" s="131"/>
      <c r="BZ383" s="131"/>
      <c r="CA383" s="131"/>
      <c r="CB383" s="131"/>
      <c r="CC383" s="131"/>
      <c r="CD383" s="131"/>
      <c r="CE383" s="131"/>
      <c r="CF383" s="131"/>
      <c r="CG383" s="131"/>
      <c r="CH383" s="131"/>
      <c r="CI383" s="131"/>
      <c r="CJ383" s="131"/>
      <c r="CK383" s="131"/>
      <c r="CL383" s="131"/>
      <c r="CM383" s="131"/>
      <c r="CN383" s="131"/>
      <c r="CO383" s="131"/>
      <c r="CP383" s="131"/>
    </row>
    <row r="384" spans="1:94" x14ac:dyDescent="0.25">
      <c r="A384" s="131"/>
      <c r="B384" s="131"/>
      <c r="C384" s="131"/>
      <c r="D384" s="131"/>
      <c r="E384" s="131"/>
      <c r="F384" s="131"/>
      <c r="G384" s="131"/>
      <c r="H384" s="131"/>
      <c r="I384" s="131"/>
      <c r="J384" s="131"/>
      <c r="K384" s="131"/>
      <c r="L384" s="131"/>
      <c r="M384" s="131"/>
      <c r="N384" s="131"/>
      <c r="O384" s="131"/>
      <c r="P384" s="131"/>
      <c r="Q384" s="131"/>
      <c r="R384" s="131"/>
      <c r="S384" s="131"/>
      <c r="T384" s="131"/>
      <c r="U384" s="131"/>
      <c r="V384" s="131"/>
      <c r="W384" s="131"/>
      <c r="X384" s="131"/>
      <c r="Y384" s="131"/>
      <c r="Z384" s="131"/>
      <c r="AA384" s="131"/>
      <c r="AB384" s="131"/>
      <c r="AC384" s="131"/>
      <c r="AD384" s="131"/>
      <c r="AE384" s="131"/>
      <c r="AF384" s="131"/>
      <c r="AG384" s="131"/>
      <c r="AH384" s="131"/>
      <c r="AI384" s="131"/>
      <c r="AJ384" s="131"/>
      <c r="AK384" s="131"/>
      <c r="AL384" s="131"/>
      <c r="AM384" s="131"/>
      <c r="AN384" s="131"/>
      <c r="AO384" s="131"/>
      <c r="AP384" s="131"/>
      <c r="AQ384" s="131"/>
      <c r="AR384" s="131"/>
      <c r="AS384" s="131"/>
      <c r="AT384" s="131"/>
      <c r="AU384" s="131"/>
      <c r="AV384" s="131"/>
      <c r="AW384" s="131"/>
      <c r="AX384" s="131"/>
      <c r="AY384" s="131"/>
      <c r="AZ384" s="131"/>
      <c r="BA384" s="131"/>
      <c r="BB384" s="131"/>
      <c r="BC384" s="131"/>
      <c r="BD384" s="131"/>
      <c r="BE384" s="131"/>
      <c r="BF384" s="131"/>
      <c r="BG384" s="131"/>
      <c r="BH384" s="131"/>
      <c r="BI384" s="131"/>
      <c r="BJ384" s="131"/>
      <c r="BK384" s="131"/>
      <c r="BL384" s="131"/>
      <c r="BM384" s="131"/>
      <c r="BN384" s="131"/>
      <c r="BO384" s="131"/>
      <c r="BP384" s="131"/>
      <c r="BQ384" s="131"/>
      <c r="BR384" s="131"/>
      <c r="BS384" s="131"/>
      <c r="BT384" s="131"/>
      <c r="BU384" s="131"/>
      <c r="BV384" s="131"/>
      <c r="BW384" s="131"/>
      <c r="BX384" s="131"/>
      <c r="BY384" s="131"/>
      <c r="BZ384" s="131"/>
      <c r="CA384" s="131"/>
      <c r="CB384" s="131"/>
      <c r="CC384" s="131"/>
      <c r="CD384" s="131"/>
      <c r="CE384" s="131"/>
      <c r="CF384" s="131"/>
      <c r="CG384" s="131"/>
      <c r="CH384" s="131"/>
      <c r="CI384" s="131"/>
      <c r="CJ384" s="131"/>
      <c r="CK384" s="131"/>
      <c r="CL384" s="131"/>
      <c r="CM384" s="131"/>
      <c r="CN384" s="131"/>
      <c r="CO384" s="131"/>
      <c r="CP384" s="131"/>
    </row>
    <row r="385" spans="1:94" x14ac:dyDescent="0.25">
      <c r="A385" s="131"/>
      <c r="B385" s="131"/>
      <c r="C385" s="131"/>
      <c r="D385" s="131"/>
      <c r="E385" s="131"/>
      <c r="F385" s="131"/>
      <c r="G385" s="131"/>
      <c r="H385" s="131"/>
      <c r="I385" s="131"/>
      <c r="J385" s="131"/>
      <c r="K385" s="131"/>
      <c r="L385" s="131"/>
      <c r="M385" s="131"/>
      <c r="N385" s="131"/>
      <c r="O385" s="131"/>
      <c r="P385" s="131"/>
      <c r="Q385" s="131"/>
      <c r="R385" s="131"/>
      <c r="S385" s="131"/>
      <c r="T385" s="131"/>
      <c r="U385" s="131"/>
      <c r="V385" s="131"/>
      <c r="W385" s="131"/>
      <c r="X385" s="131"/>
      <c r="Y385" s="131"/>
      <c r="Z385" s="131"/>
      <c r="AA385" s="131"/>
      <c r="AB385" s="131"/>
      <c r="AC385" s="131"/>
      <c r="AD385" s="131"/>
      <c r="AE385" s="131"/>
      <c r="AF385" s="131"/>
      <c r="AG385" s="131"/>
      <c r="AH385" s="131"/>
      <c r="AI385" s="131"/>
      <c r="AJ385" s="131"/>
      <c r="AK385" s="131"/>
      <c r="AL385" s="131"/>
      <c r="AM385" s="131"/>
      <c r="AN385" s="131"/>
      <c r="AO385" s="131"/>
      <c r="AP385" s="131"/>
      <c r="AQ385" s="131"/>
      <c r="AR385" s="131"/>
      <c r="AS385" s="131"/>
      <c r="AT385" s="131"/>
      <c r="AU385" s="131"/>
      <c r="AV385" s="131"/>
      <c r="AW385" s="131"/>
      <c r="AX385" s="131"/>
      <c r="AY385" s="131"/>
      <c r="AZ385" s="131"/>
      <c r="BA385" s="131"/>
      <c r="BB385" s="131"/>
      <c r="BC385" s="131"/>
      <c r="BD385" s="131"/>
      <c r="BE385" s="131"/>
      <c r="BF385" s="131"/>
      <c r="BG385" s="131"/>
      <c r="BH385" s="131"/>
      <c r="BI385" s="131"/>
      <c r="BJ385" s="131"/>
      <c r="BK385" s="131"/>
      <c r="BL385" s="131"/>
      <c r="BM385" s="131"/>
      <c r="BN385" s="131"/>
      <c r="BO385" s="131"/>
      <c r="BP385" s="131"/>
      <c r="BQ385" s="131"/>
      <c r="BR385" s="131"/>
      <c r="BS385" s="131"/>
      <c r="BT385" s="131"/>
      <c r="BU385" s="131"/>
      <c r="BV385" s="131"/>
      <c r="BW385" s="131"/>
      <c r="BX385" s="131"/>
      <c r="BY385" s="131"/>
      <c r="BZ385" s="131"/>
      <c r="CA385" s="131"/>
      <c r="CB385" s="131"/>
      <c r="CC385" s="131"/>
      <c r="CD385" s="131"/>
      <c r="CE385" s="131"/>
      <c r="CF385" s="131"/>
      <c r="CG385" s="131"/>
      <c r="CH385" s="131"/>
      <c r="CI385" s="131"/>
      <c r="CJ385" s="131"/>
      <c r="CK385" s="131"/>
      <c r="CL385" s="131"/>
      <c r="CM385" s="131"/>
      <c r="CN385" s="131"/>
      <c r="CO385" s="131"/>
      <c r="CP385" s="131"/>
    </row>
    <row r="386" spans="1:94" x14ac:dyDescent="0.25">
      <c r="A386" s="131"/>
      <c r="B386" s="131"/>
      <c r="C386" s="131"/>
      <c r="D386" s="131"/>
      <c r="E386" s="131"/>
      <c r="F386" s="131"/>
      <c r="G386" s="131"/>
      <c r="H386" s="131"/>
      <c r="I386" s="131"/>
      <c r="J386" s="131"/>
      <c r="K386" s="131"/>
      <c r="L386" s="131"/>
      <c r="M386" s="131"/>
      <c r="N386" s="131"/>
      <c r="O386" s="131"/>
      <c r="P386" s="131"/>
      <c r="Q386" s="131"/>
      <c r="R386" s="131"/>
      <c r="S386" s="131"/>
      <c r="T386" s="131"/>
      <c r="U386" s="131"/>
      <c r="V386" s="131"/>
      <c r="W386" s="131"/>
      <c r="X386" s="131"/>
      <c r="Y386" s="131"/>
      <c r="Z386" s="131"/>
      <c r="AA386" s="131"/>
      <c r="AB386" s="131"/>
      <c r="AC386" s="131"/>
      <c r="AD386" s="131"/>
      <c r="AE386" s="131"/>
      <c r="AF386" s="131"/>
      <c r="AG386" s="131"/>
      <c r="AH386" s="131"/>
      <c r="AI386" s="131"/>
      <c r="AJ386" s="131"/>
      <c r="AK386" s="131"/>
      <c r="AL386" s="131"/>
      <c r="AM386" s="131"/>
      <c r="AN386" s="131"/>
      <c r="AO386" s="131"/>
      <c r="AP386" s="131"/>
      <c r="AQ386" s="131"/>
      <c r="AR386" s="131"/>
      <c r="AS386" s="131"/>
      <c r="AT386" s="131"/>
      <c r="AU386" s="131"/>
      <c r="AV386" s="131"/>
      <c r="AW386" s="131"/>
      <c r="AX386" s="131"/>
      <c r="AY386" s="131"/>
      <c r="AZ386" s="131"/>
      <c r="BA386" s="131"/>
      <c r="BB386" s="131"/>
      <c r="BC386" s="131"/>
      <c r="BD386" s="131"/>
      <c r="BE386" s="131"/>
      <c r="BF386" s="131"/>
      <c r="BG386" s="131"/>
      <c r="BH386" s="131"/>
      <c r="BI386" s="131"/>
      <c r="BJ386" s="131"/>
      <c r="BK386" s="131"/>
      <c r="BL386" s="131"/>
      <c r="BM386" s="131"/>
      <c r="BN386" s="131"/>
      <c r="BO386" s="131"/>
      <c r="BP386" s="131"/>
      <c r="BQ386" s="131"/>
      <c r="BR386" s="131"/>
      <c r="BS386" s="131"/>
      <c r="BT386" s="131"/>
      <c r="BU386" s="131"/>
      <c r="BV386" s="131"/>
      <c r="BW386" s="131"/>
      <c r="BX386" s="131"/>
      <c r="BY386" s="131"/>
      <c r="BZ386" s="131"/>
      <c r="CA386" s="131"/>
      <c r="CB386" s="131"/>
      <c r="CC386" s="131"/>
      <c r="CD386" s="131"/>
      <c r="CE386" s="131"/>
      <c r="CF386" s="131"/>
      <c r="CG386" s="131"/>
      <c r="CH386" s="131"/>
      <c r="CI386" s="131"/>
      <c r="CJ386" s="131"/>
      <c r="CK386" s="131"/>
      <c r="CL386" s="131"/>
      <c r="CM386" s="131"/>
      <c r="CN386" s="131"/>
      <c r="CO386" s="131"/>
      <c r="CP386" s="131"/>
    </row>
    <row r="387" spans="1:94" x14ac:dyDescent="0.25">
      <c r="A387" s="131"/>
      <c r="B387" s="131"/>
      <c r="C387" s="131"/>
      <c r="D387" s="131"/>
      <c r="E387" s="131"/>
      <c r="F387" s="131"/>
      <c r="G387" s="131"/>
      <c r="H387" s="131"/>
      <c r="I387" s="131"/>
      <c r="J387" s="131"/>
      <c r="K387" s="131"/>
      <c r="L387" s="131"/>
      <c r="M387" s="131"/>
      <c r="N387" s="131"/>
      <c r="O387" s="131"/>
      <c r="P387" s="131"/>
      <c r="Q387" s="131"/>
      <c r="R387" s="131"/>
      <c r="S387" s="131"/>
      <c r="T387" s="131"/>
      <c r="U387" s="131"/>
      <c r="V387" s="131"/>
      <c r="W387" s="131"/>
      <c r="X387" s="131"/>
      <c r="Y387" s="131"/>
      <c r="Z387" s="131"/>
      <c r="AA387" s="131"/>
      <c r="AB387" s="131"/>
      <c r="AC387" s="131"/>
      <c r="AD387" s="131"/>
      <c r="AE387" s="131"/>
      <c r="AF387" s="131"/>
      <c r="AG387" s="131"/>
      <c r="AH387" s="131"/>
      <c r="AI387" s="131"/>
      <c r="AJ387" s="131"/>
      <c r="AK387" s="131"/>
      <c r="AL387" s="131"/>
      <c r="AM387" s="131"/>
      <c r="AN387" s="131"/>
      <c r="AO387" s="131"/>
      <c r="AP387" s="131"/>
      <c r="AQ387" s="131"/>
      <c r="AR387" s="131"/>
      <c r="AS387" s="131"/>
      <c r="AT387" s="131"/>
      <c r="AU387" s="131"/>
      <c r="AV387" s="131"/>
      <c r="AW387" s="131"/>
      <c r="AX387" s="131"/>
      <c r="AY387" s="131"/>
      <c r="AZ387" s="131"/>
      <c r="BA387" s="131"/>
      <c r="BB387" s="131"/>
      <c r="BC387" s="131"/>
      <c r="BD387" s="131"/>
      <c r="BE387" s="131"/>
      <c r="BF387" s="131"/>
      <c r="BG387" s="131"/>
      <c r="BH387" s="131"/>
      <c r="BI387" s="131"/>
      <c r="BJ387" s="131"/>
      <c r="BK387" s="131"/>
      <c r="BL387" s="131"/>
      <c r="BM387" s="131"/>
      <c r="BN387" s="131"/>
      <c r="BO387" s="131"/>
      <c r="BP387" s="131"/>
      <c r="BQ387" s="131"/>
      <c r="BR387" s="131"/>
      <c r="BS387" s="131"/>
      <c r="BT387" s="131"/>
      <c r="BU387" s="131"/>
      <c r="BV387" s="131"/>
      <c r="BW387" s="131"/>
      <c r="BX387" s="131"/>
      <c r="BY387" s="131"/>
      <c r="BZ387" s="131"/>
      <c r="CA387" s="131"/>
      <c r="CB387" s="131"/>
      <c r="CC387" s="131"/>
      <c r="CD387" s="131"/>
      <c r="CE387" s="131"/>
      <c r="CF387" s="131"/>
      <c r="CG387" s="131"/>
      <c r="CH387" s="131"/>
      <c r="CI387" s="131"/>
      <c r="CJ387" s="131"/>
      <c r="CK387" s="131"/>
      <c r="CL387" s="131"/>
      <c r="CM387" s="131"/>
      <c r="CN387" s="131"/>
      <c r="CO387" s="131"/>
      <c r="CP387" s="131"/>
    </row>
    <row r="388" spans="1:94" x14ac:dyDescent="0.25">
      <c r="A388" s="131"/>
      <c r="B388" s="131"/>
      <c r="C388" s="131"/>
      <c r="D388" s="131"/>
      <c r="E388" s="131"/>
      <c r="F388" s="131"/>
      <c r="G388" s="131"/>
      <c r="H388" s="131"/>
      <c r="I388" s="131"/>
      <c r="J388" s="131"/>
      <c r="K388" s="131"/>
      <c r="L388" s="131"/>
      <c r="M388" s="131"/>
      <c r="N388" s="131"/>
      <c r="O388" s="131"/>
      <c r="P388" s="131"/>
      <c r="Q388" s="131"/>
      <c r="R388" s="131"/>
      <c r="S388" s="131"/>
      <c r="T388" s="131"/>
      <c r="U388" s="131"/>
      <c r="V388" s="131"/>
      <c r="W388" s="131"/>
      <c r="X388" s="131"/>
      <c r="Y388" s="131"/>
      <c r="Z388" s="131"/>
      <c r="AA388" s="131"/>
      <c r="AB388" s="131"/>
      <c r="AC388" s="131"/>
      <c r="AD388" s="131"/>
      <c r="AE388" s="131"/>
      <c r="AF388" s="131"/>
      <c r="AG388" s="131"/>
      <c r="AH388" s="131"/>
      <c r="AI388" s="131"/>
      <c r="AJ388" s="131"/>
      <c r="AK388" s="131"/>
      <c r="AL388" s="131"/>
      <c r="AM388" s="131"/>
      <c r="AN388" s="131"/>
      <c r="AO388" s="131"/>
      <c r="AP388" s="131"/>
      <c r="AQ388" s="131"/>
      <c r="AR388" s="131"/>
      <c r="AS388" s="131"/>
      <c r="AT388" s="131"/>
      <c r="AU388" s="131"/>
      <c r="AV388" s="131"/>
      <c r="AW388" s="131"/>
      <c r="AX388" s="131"/>
      <c r="AY388" s="131"/>
      <c r="AZ388" s="131"/>
      <c r="BA388" s="131"/>
      <c r="BB388" s="131"/>
      <c r="BC388" s="131"/>
      <c r="BD388" s="131"/>
      <c r="BE388" s="131"/>
      <c r="BF388" s="131"/>
      <c r="BG388" s="131"/>
      <c r="BH388" s="131"/>
      <c r="BI388" s="131"/>
      <c r="BJ388" s="131"/>
      <c r="BK388" s="131"/>
      <c r="BL388" s="131"/>
      <c r="BM388" s="131"/>
      <c r="BN388" s="131"/>
      <c r="BO388" s="131"/>
      <c r="BP388" s="131"/>
      <c r="BQ388" s="131"/>
      <c r="BR388" s="131"/>
      <c r="BS388" s="131"/>
      <c r="BT388" s="131"/>
      <c r="BU388" s="131"/>
      <c r="BV388" s="131"/>
      <c r="BW388" s="131"/>
      <c r="BX388" s="131"/>
      <c r="BY388" s="131"/>
      <c r="BZ388" s="131"/>
      <c r="CA388" s="131"/>
      <c r="CB388" s="131"/>
      <c r="CC388" s="131"/>
      <c r="CD388" s="131"/>
      <c r="CE388" s="131"/>
      <c r="CF388" s="131"/>
      <c r="CG388" s="131"/>
      <c r="CH388" s="131"/>
      <c r="CI388" s="131"/>
      <c r="CJ388" s="131"/>
      <c r="CK388" s="131"/>
      <c r="CL388" s="131"/>
      <c r="CM388" s="131"/>
      <c r="CN388" s="131"/>
      <c r="CO388" s="131"/>
      <c r="CP388" s="131"/>
    </row>
    <row r="389" spans="1:94" x14ac:dyDescent="0.25">
      <c r="A389" s="131"/>
      <c r="B389" s="131"/>
      <c r="C389" s="131"/>
      <c r="D389" s="131"/>
      <c r="E389" s="131"/>
      <c r="F389" s="131"/>
      <c r="G389" s="131"/>
      <c r="H389" s="131"/>
      <c r="I389" s="131"/>
      <c r="J389" s="131"/>
      <c r="K389" s="131"/>
      <c r="L389" s="131"/>
      <c r="M389" s="131"/>
      <c r="N389" s="131"/>
      <c r="O389" s="131"/>
      <c r="P389" s="131"/>
      <c r="Q389" s="131"/>
      <c r="R389" s="131"/>
      <c r="S389" s="131"/>
      <c r="T389" s="131"/>
      <c r="U389" s="131"/>
      <c r="V389" s="131"/>
      <c r="W389" s="131"/>
      <c r="X389" s="131"/>
      <c r="Y389" s="131"/>
      <c r="Z389" s="131"/>
      <c r="AA389" s="131"/>
      <c r="AB389" s="131"/>
      <c r="AC389" s="131"/>
      <c r="AD389" s="131"/>
      <c r="AE389" s="131"/>
      <c r="AF389" s="131"/>
      <c r="AG389" s="131"/>
      <c r="AH389" s="131"/>
      <c r="AI389" s="131"/>
      <c r="AJ389" s="131"/>
      <c r="AK389" s="131"/>
      <c r="AL389" s="131"/>
      <c r="AM389" s="131"/>
      <c r="AN389" s="131"/>
      <c r="AO389" s="131"/>
      <c r="AP389" s="131"/>
      <c r="AQ389" s="131"/>
      <c r="AR389" s="131"/>
      <c r="AS389" s="131"/>
      <c r="AT389" s="131"/>
      <c r="AU389" s="131"/>
      <c r="AV389" s="131"/>
      <c r="AW389" s="131"/>
      <c r="AX389" s="131"/>
      <c r="AY389" s="131"/>
      <c r="AZ389" s="131"/>
      <c r="BA389" s="131"/>
      <c r="BB389" s="131"/>
      <c r="BC389" s="131"/>
      <c r="BD389" s="131"/>
      <c r="BE389" s="131"/>
      <c r="BF389" s="131"/>
      <c r="BG389" s="131"/>
      <c r="BH389" s="131"/>
      <c r="BI389" s="131"/>
      <c r="BJ389" s="131"/>
      <c r="BK389" s="131"/>
      <c r="BL389" s="131"/>
      <c r="BM389" s="131"/>
      <c r="BN389" s="131"/>
      <c r="BO389" s="131"/>
      <c r="BP389" s="131"/>
      <c r="BQ389" s="131"/>
      <c r="BR389" s="131"/>
      <c r="BS389" s="131"/>
      <c r="BT389" s="131"/>
      <c r="BU389" s="131"/>
      <c r="BV389" s="131"/>
      <c r="BW389" s="131"/>
      <c r="BX389" s="131"/>
      <c r="BY389" s="131"/>
      <c r="BZ389" s="131"/>
      <c r="CA389" s="131"/>
      <c r="CB389" s="131"/>
      <c r="CC389" s="131"/>
      <c r="CD389" s="131"/>
      <c r="CE389" s="131"/>
      <c r="CF389" s="131"/>
      <c r="CG389" s="131"/>
      <c r="CH389" s="131"/>
      <c r="CI389" s="131"/>
      <c r="CJ389" s="131"/>
      <c r="CK389" s="131"/>
      <c r="CL389" s="131"/>
      <c r="CM389" s="131"/>
      <c r="CN389" s="131"/>
      <c r="CO389" s="131"/>
      <c r="CP389" s="131"/>
    </row>
    <row r="390" spans="1:94" x14ac:dyDescent="0.25">
      <c r="A390" s="131"/>
      <c r="B390" s="131"/>
      <c r="C390" s="131"/>
      <c r="D390" s="131"/>
      <c r="E390" s="131"/>
      <c r="F390" s="131"/>
      <c r="G390" s="131"/>
      <c r="H390" s="131"/>
      <c r="I390" s="131"/>
      <c r="J390" s="131"/>
      <c r="K390" s="131"/>
      <c r="L390" s="131"/>
      <c r="M390" s="131"/>
      <c r="N390" s="131"/>
      <c r="O390" s="131"/>
      <c r="P390" s="131"/>
      <c r="Q390" s="131"/>
      <c r="R390" s="131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1"/>
      <c r="AC390" s="131"/>
      <c r="AD390" s="131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1"/>
      <c r="AP390" s="131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1"/>
      <c r="BB390" s="131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1"/>
      <c r="BN390" s="131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1"/>
      <c r="BZ390" s="131"/>
      <c r="CA390" s="131"/>
      <c r="CB390" s="131"/>
      <c r="CC390" s="131"/>
      <c r="CD390" s="131"/>
      <c r="CE390" s="131"/>
      <c r="CF390" s="131"/>
      <c r="CG390" s="131"/>
      <c r="CH390" s="131"/>
      <c r="CI390" s="131"/>
      <c r="CJ390" s="131"/>
      <c r="CK390" s="131"/>
      <c r="CL390" s="131"/>
      <c r="CM390" s="131"/>
      <c r="CN390" s="131"/>
      <c r="CO390" s="131"/>
      <c r="CP390" s="131"/>
    </row>
    <row r="391" spans="1:94" x14ac:dyDescent="0.25">
      <c r="A391" s="131"/>
      <c r="B391" s="131"/>
      <c r="C391" s="131"/>
      <c r="D391" s="131"/>
      <c r="E391" s="131"/>
      <c r="F391" s="131"/>
      <c r="G391" s="131"/>
      <c r="H391" s="131"/>
      <c r="I391" s="131"/>
      <c r="J391" s="131"/>
      <c r="K391" s="131"/>
      <c r="L391" s="131"/>
      <c r="M391" s="131"/>
      <c r="N391" s="131"/>
      <c r="O391" s="131"/>
      <c r="P391" s="131"/>
      <c r="Q391" s="131"/>
      <c r="R391" s="131"/>
      <c r="S391" s="131"/>
      <c r="T391" s="131"/>
      <c r="U391" s="131"/>
      <c r="V391" s="131"/>
      <c r="W391" s="131"/>
      <c r="X391" s="131"/>
      <c r="Y391" s="131"/>
      <c r="Z391" s="131"/>
      <c r="AA391" s="131"/>
      <c r="AB391" s="131"/>
      <c r="AC391" s="131"/>
      <c r="AD391" s="131"/>
      <c r="AE391" s="131"/>
      <c r="AF391" s="131"/>
      <c r="AG391" s="131"/>
      <c r="AH391" s="131"/>
      <c r="AI391" s="131"/>
      <c r="AJ391" s="131"/>
      <c r="AK391" s="131"/>
      <c r="AL391" s="131"/>
      <c r="AM391" s="131"/>
      <c r="AN391" s="131"/>
      <c r="AO391" s="131"/>
      <c r="AP391" s="131"/>
      <c r="AQ391" s="131"/>
      <c r="AR391" s="131"/>
      <c r="AS391" s="131"/>
      <c r="AT391" s="131"/>
      <c r="AU391" s="131"/>
      <c r="AV391" s="131"/>
      <c r="AW391" s="131"/>
      <c r="AX391" s="131"/>
      <c r="AY391" s="131"/>
      <c r="AZ391" s="131"/>
      <c r="BA391" s="131"/>
      <c r="BB391" s="131"/>
      <c r="BC391" s="131"/>
      <c r="BD391" s="131"/>
      <c r="BE391" s="131"/>
      <c r="BF391" s="131"/>
      <c r="BG391" s="131"/>
      <c r="BH391" s="131"/>
      <c r="BI391" s="131"/>
      <c r="BJ391" s="131"/>
      <c r="BK391" s="131"/>
      <c r="BL391" s="131"/>
      <c r="BM391" s="131"/>
      <c r="BN391" s="131"/>
      <c r="BO391" s="131"/>
      <c r="BP391" s="131"/>
      <c r="BQ391" s="131"/>
      <c r="BR391" s="131"/>
      <c r="BS391" s="131"/>
      <c r="BT391" s="131"/>
      <c r="BU391" s="131"/>
      <c r="BV391" s="131"/>
      <c r="BW391" s="131"/>
      <c r="BX391" s="131"/>
      <c r="BY391" s="131"/>
      <c r="BZ391" s="131"/>
      <c r="CA391" s="131"/>
      <c r="CB391" s="131"/>
      <c r="CC391" s="131"/>
      <c r="CD391" s="131"/>
      <c r="CE391" s="131"/>
      <c r="CF391" s="131"/>
      <c r="CG391" s="131"/>
      <c r="CH391" s="131"/>
      <c r="CI391" s="131"/>
      <c r="CJ391" s="131"/>
      <c r="CK391" s="131"/>
      <c r="CL391" s="131"/>
      <c r="CM391" s="131"/>
      <c r="CN391" s="131"/>
      <c r="CO391" s="131"/>
      <c r="CP391" s="131"/>
    </row>
    <row r="392" spans="1:94" x14ac:dyDescent="0.25">
      <c r="A392" s="131"/>
      <c r="B392" s="131"/>
      <c r="C392" s="131"/>
      <c r="D392" s="131"/>
      <c r="E392" s="131"/>
      <c r="F392" s="131"/>
      <c r="G392" s="131"/>
      <c r="H392" s="131"/>
      <c r="I392" s="131"/>
      <c r="J392" s="131"/>
      <c r="K392" s="131"/>
      <c r="L392" s="131"/>
      <c r="M392" s="131"/>
      <c r="N392" s="131"/>
      <c r="O392" s="131"/>
      <c r="P392" s="131"/>
      <c r="Q392" s="131"/>
      <c r="R392" s="131"/>
      <c r="S392" s="131"/>
      <c r="T392" s="131"/>
      <c r="U392" s="131"/>
      <c r="V392" s="131"/>
      <c r="W392" s="131"/>
      <c r="X392" s="131"/>
      <c r="Y392" s="131"/>
      <c r="Z392" s="131"/>
      <c r="AA392" s="131"/>
      <c r="AB392" s="131"/>
      <c r="AC392" s="131"/>
      <c r="AD392" s="131"/>
      <c r="AE392" s="131"/>
      <c r="AF392" s="131"/>
      <c r="AG392" s="131"/>
      <c r="AH392" s="131"/>
      <c r="AI392" s="131"/>
      <c r="AJ392" s="131"/>
      <c r="AK392" s="131"/>
      <c r="AL392" s="131"/>
      <c r="AM392" s="131"/>
      <c r="AN392" s="131"/>
      <c r="AO392" s="131"/>
      <c r="AP392" s="131"/>
      <c r="AQ392" s="131"/>
      <c r="AR392" s="131"/>
      <c r="AS392" s="131"/>
      <c r="AT392" s="131"/>
      <c r="AU392" s="131"/>
      <c r="AV392" s="131"/>
      <c r="AW392" s="131"/>
      <c r="AX392" s="131"/>
      <c r="AY392" s="131"/>
      <c r="AZ392" s="131"/>
      <c r="BA392" s="131"/>
      <c r="BB392" s="131"/>
      <c r="BC392" s="131"/>
      <c r="BD392" s="131"/>
      <c r="BE392" s="131"/>
      <c r="BF392" s="131"/>
      <c r="BG392" s="131"/>
      <c r="BH392" s="131"/>
      <c r="BI392" s="131"/>
      <c r="BJ392" s="131"/>
      <c r="BK392" s="131"/>
      <c r="BL392" s="131"/>
      <c r="BM392" s="131"/>
      <c r="BN392" s="131"/>
      <c r="BO392" s="131"/>
      <c r="BP392" s="131"/>
      <c r="BQ392" s="131"/>
      <c r="BR392" s="131"/>
      <c r="BS392" s="131"/>
      <c r="BT392" s="131"/>
      <c r="BU392" s="131"/>
      <c r="BV392" s="131"/>
      <c r="BW392" s="131"/>
      <c r="BX392" s="131"/>
      <c r="BY392" s="131"/>
      <c r="BZ392" s="131"/>
      <c r="CA392" s="131"/>
      <c r="CB392" s="131"/>
      <c r="CC392" s="131"/>
      <c r="CD392" s="131"/>
      <c r="CE392" s="131"/>
      <c r="CF392" s="131"/>
      <c r="CG392" s="131"/>
      <c r="CH392" s="131"/>
      <c r="CI392" s="131"/>
      <c r="CJ392" s="131"/>
      <c r="CK392" s="131"/>
      <c r="CL392" s="131"/>
      <c r="CM392" s="131"/>
      <c r="CN392" s="131"/>
      <c r="CO392" s="131"/>
      <c r="CP392" s="131"/>
    </row>
    <row r="393" spans="1:94" x14ac:dyDescent="0.25">
      <c r="A393" s="131"/>
      <c r="B393" s="131"/>
      <c r="C393" s="131"/>
      <c r="D393" s="131"/>
      <c r="E393" s="131"/>
      <c r="F393" s="131"/>
      <c r="G393" s="131"/>
      <c r="H393" s="131"/>
      <c r="I393" s="131"/>
      <c r="J393" s="131"/>
      <c r="K393" s="131"/>
      <c r="L393" s="131"/>
      <c r="M393" s="131"/>
      <c r="N393" s="131"/>
      <c r="O393" s="131"/>
      <c r="P393" s="131"/>
      <c r="Q393" s="131"/>
      <c r="R393" s="131"/>
      <c r="S393" s="131"/>
      <c r="T393" s="131"/>
      <c r="U393" s="131"/>
      <c r="V393" s="131"/>
      <c r="W393" s="131"/>
      <c r="X393" s="131"/>
      <c r="Y393" s="131"/>
      <c r="Z393" s="131"/>
      <c r="AA393" s="131"/>
      <c r="AB393" s="131"/>
      <c r="AC393" s="131"/>
      <c r="AD393" s="131"/>
      <c r="AE393" s="131"/>
      <c r="AF393" s="131"/>
      <c r="AG393" s="131"/>
      <c r="AH393" s="131"/>
      <c r="AI393" s="131"/>
      <c r="AJ393" s="131"/>
      <c r="AK393" s="131"/>
      <c r="AL393" s="131"/>
      <c r="AM393" s="131"/>
      <c r="AN393" s="131"/>
      <c r="AO393" s="131"/>
      <c r="AP393" s="131"/>
      <c r="AQ393" s="131"/>
      <c r="AR393" s="131"/>
      <c r="AS393" s="131"/>
      <c r="AT393" s="131"/>
      <c r="AU393" s="131"/>
      <c r="AV393" s="131"/>
      <c r="AW393" s="131"/>
      <c r="AX393" s="131"/>
      <c r="AY393" s="131"/>
      <c r="AZ393" s="131"/>
      <c r="BA393" s="131"/>
      <c r="BB393" s="131"/>
      <c r="BC393" s="131"/>
      <c r="BD393" s="131"/>
      <c r="BE393" s="131"/>
      <c r="BF393" s="131"/>
      <c r="BG393" s="131"/>
      <c r="BH393" s="131"/>
      <c r="BI393" s="131"/>
      <c r="BJ393" s="131"/>
      <c r="BK393" s="131"/>
      <c r="BL393" s="131"/>
      <c r="BM393" s="131"/>
      <c r="BN393" s="131"/>
      <c r="BO393" s="131"/>
      <c r="BP393" s="131"/>
      <c r="BQ393" s="131"/>
      <c r="BR393" s="131"/>
      <c r="BS393" s="131"/>
      <c r="BT393" s="131"/>
      <c r="BU393" s="131"/>
      <c r="BV393" s="131"/>
      <c r="BW393" s="131"/>
      <c r="BX393" s="131"/>
      <c r="BY393" s="131"/>
      <c r="BZ393" s="131"/>
      <c r="CA393" s="131"/>
      <c r="CB393" s="131"/>
      <c r="CC393" s="131"/>
      <c r="CD393" s="131"/>
      <c r="CE393" s="131"/>
      <c r="CF393" s="131"/>
      <c r="CG393" s="131"/>
      <c r="CH393" s="131"/>
      <c r="CI393" s="131"/>
      <c r="CJ393" s="131"/>
      <c r="CK393" s="131"/>
      <c r="CL393" s="131"/>
      <c r="CM393" s="131"/>
      <c r="CN393" s="131"/>
      <c r="CO393" s="131"/>
      <c r="CP393" s="131"/>
    </row>
    <row r="394" spans="1:94" x14ac:dyDescent="0.25">
      <c r="A394" s="131"/>
      <c r="B394" s="131"/>
      <c r="C394" s="131"/>
      <c r="D394" s="131"/>
      <c r="E394" s="131"/>
      <c r="F394" s="131"/>
      <c r="G394" s="131"/>
      <c r="H394" s="131"/>
      <c r="I394" s="131"/>
      <c r="J394" s="131"/>
      <c r="K394" s="131"/>
      <c r="L394" s="131"/>
      <c r="M394" s="131"/>
      <c r="N394" s="131"/>
      <c r="O394" s="131"/>
      <c r="P394" s="131"/>
      <c r="Q394" s="131"/>
      <c r="R394" s="131"/>
      <c r="S394" s="131"/>
      <c r="T394" s="131"/>
      <c r="U394" s="131"/>
      <c r="V394" s="131"/>
      <c r="W394" s="131"/>
      <c r="X394" s="131"/>
      <c r="Y394" s="131"/>
      <c r="Z394" s="131"/>
      <c r="AA394" s="131"/>
      <c r="AB394" s="131"/>
      <c r="AC394" s="131"/>
      <c r="AD394" s="131"/>
      <c r="AE394" s="131"/>
      <c r="AF394" s="131"/>
      <c r="AG394" s="131"/>
      <c r="AH394" s="131"/>
      <c r="AI394" s="131"/>
      <c r="AJ394" s="131"/>
      <c r="AK394" s="131"/>
      <c r="AL394" s="131"/>
      <c r="AM394" s="131"/>
      <c r="AN394" s="131"/>
      <c r="AO394" s="131"/>
      <c r="AP394" s="131"/>
      <c r="AQ394" s="131"/>
      <c r="AR394" s="131"/>
      <c r="AS394" s="131"/>
      <c r="AT394" s="131"/>
      <c r="AU394" s="131"/>
      <c r="AV394" s="131"/>
      <c r="AW394" s="131"/>
      <c r="AX394" s="131"/>
      <c r="AY394" s="131"/>
      <c r="AZ394" s="131"/>
      <c r="BA394" s="131"/>
      <c r="BB394" s="131"/>
      <c r="BC394" s="131"/>
      <c r="BD394" s="131"/>
      <c r="BE394" s="131"/>
      <c r="BF394" s="131"/>
      <c r="BG394" s="131"/>
      <c r="BH394" s="131"/>
      <c r="BI394" s="131"/>
      <c r="BJ394" s="131"/>
      <c r="BK394" s="131"/>
      <c r="BL394" s="131"/>
      <c r="BM394" s="131"/>
      <c r="BN394" s="131"/>
      <c r="BO394" s="131"/>
      <c r="BP394" s="131"/>
      <c r="BQ394" s="131"/>
      <c r="BR394" s="131"/>
      <c r="BS394" s="131"/>
      <c r="BT394" s="131"/>
      <c r="BU394" s="131"/>
      <c r="BV394" s="131"/>
      <c r="BW394" s="131"/>
      <c r="BX394" s="131"/>
      <c r="BY394" s="131"/>
      <c r="BZ394" s="131"/>
      <c r="CA394" s="131"/>
      <c r="CB394" s="131"/>
      <c r="CC394" s="131"/>
      <c r="CD394" s="131"/>
      <c r="CE394" s="131"/>
      <c r="CF394" s="131"/>
      <c r="CG394" s="131"/>
      <c r="CH394" s="131"/>
      <c r="CI394" s="131"/>
      <c r="CJ394" s="131"/>
      <c r="CK394" s="131"/>
      <c r="CL394" s="131"/>
      <c r="CM394" s="131"/>
      <c r="CN394" s="131"/>
      <c r="CO394" s="131"/>
      <c r="CP394" s="131"/>
    </row>
    <row r="395" spans="1:94" x14ac:dyDescent="0.25">
      <c r="A395" s="131"/>
      <c r="B395" s="131"/>
      <c r="C395" s="131"/>
      <c r="D395" s="131"/>
      <c r="E395" s="131"/>
      <c r="F395" s="131"/>
      <c r="G395" s="131"/>
      <c r="H395" s="131"/>
      <c r="I395" s="131"/>
      <c r="J395" s="131"/>
      <c r="K395" s="131"/>
      <c r="L395" s="131"/>
      <c r="M395" s="131"/>
      <c r="N395" s="131"/>
      <c r="O395" s="131"/>
      <c r="P395" s="131"/>
      <c r="Q395" s="131"/>
      <c r="R395" s="131"/>
      <c r="S395" s="131"/>
      <c r="T395" s="131"/>
      <c r="U395" s="131"/>
      <c r="V395" s="131"/>
      <c r="W395" s="131"/>
      <c r="X395" s="131"/>
      <c r="Y395" s="131"/>
      <c r="Z395" s="131"/>
      <c r="AA395" s="131"/>
      <c r="AB395" s="131"/>
      <c r="AC395" s="131"/>
      <c r="AD395" s="131"/>
      <c r="AE395" s="131"/>
      <c r="AF395" s="131"/>
      <c r="AG395" s="131"/>
      <c r="AH395" s="131"/>
      <c r="AI395" s="131"/>
      <c r="AJ395" s="131"/>
      <c r="AK395" s="131"/>
      <c r="AL395" s="131"/>
      <c r="AM395" s="131"/>
      <c r="AN395" s="131"/>
      <c r="AO395" s="131"/>
      <c r="AP395" s="131"/>
      <c r="AQ395" s="131"/>
      <c r="AR395" s="131"/>
      <c r="AS395" s="131"/>
      <c r="AT395" s="131"/>
      <c r="AU395" s="131"/>
      <c r="AV395" s="131"/>
      <c r="AW395" s="131"/>
      <c r="AX395" s="131"/>
      <c r="AY395" s="131"/>
      <c r="AZ395" s="131"/>
      <c r="BA395" s="131"/>
      <c r="BB395" s="131"/>
      <c r="BC395" s="131"/>
      <c r="BD395" s="131"/>
      <c r="BE395" s="131"/>
      <c r="BF395" s="131"/>
      <c r="BG395" s="131"/>
      <c r="BH395" s="131"/>
      <c r="BI395" s="131"/>
      <c r="BJ395" s="131"/>
      <c r="BK395" s="131"/>
      <c r="BL395" s="131"/>
      <c r="BM395" s="131"/>
      <c r="BN395" s="131"/>
      <c r="BO395" s="131"/>
      <c r="BP395" s="131"/>
      <c r="BQ395" s="131"/>
      <c r="BR395" s="131"/>
      <c r="BS395" s="131"/>
      <c r="BT395" s="131"/>
      <c r="BU395" s="131"/>
      <c r="BV395" s="131"/>
      <c r="BW395" s="131"/>
      <c r="BX395" s="131"/>
      <c r="BY395" s="131"/>
      <c r="BZ395" s="131"/>
      <c r="CA395" s="131"/>
      <c r="CB395" s="131"/>
      <c r="CC395" s="131"/>
      <c r="CD395" s="131"/>
      <c r="CE395" s="131"/>
      <c r="CF395" s="131"/>
      <c r="CG395" s="131"/>
      <c r="CH395" s="131"/>
      <c r="CI395" s="131"/>
      <c r="CJ395" s="131"/>
      <c r="CK395" s="131"/>
      <c r="CL395" s="131"/>
      <c r="CM395" s="131"/>
      <c r="CN395" s="131"/>
      <c r="CO395" s="131"/>
      <c r="CP395" s="131"/>
    </row>
    <row r="396" spans="1:94" x14ac:dyDescent="0.25">
      <c r="A396" s="131"/>
      <c r="B396" s="131"/>
      <c r="C396" s="131"/>
      <c r="D396" s="131"/>
      <c r="E396" s="131"/>
      <c r="F396" s="131"/>
      <c r="G396" s="131"/>
      <c r="H396" s="131"/>
      <c r="I396" s="131"/>
      <c r="J396" s="131"/>
      <c r="K396" s="131"/>
      <c r="L396" s="131"/>
      <c r="M396" s="131"/>
      <c r="N396" s="131"/>
      <c r="O396" s="131"/>
      <c r="P396" s="131"/>
      <c r="Q396" s="131"/>
      <c r="R396" s="131"/>
      <c r="S396" s="131"/>
      <c r="T396" s="131"/>
      <c r="U396" s="131"/>
      <c r="V396" s="131"/>
      <c r="W396" s="131"/>
      <c r="X396" s="131"/>
      <c r="Y396" s="131"/>
      <c r="Z396" s="131"/>
      <c r="AA396" s="131"/>
      <c r="AB396" s="131"/>
      <c r="AC396" s="131"/>
      <c r="AD396" s="131"/>
      <c r="AE396" s="131"/>
      <c r="AF396" s="131"/>
      <c r="AG396" s="131"/>
      <c r="AH396" s="131"/>
      <c r="AI396" s="131"/>
      <c r="AJ396" s="131"/>
      <c r="AK396" s="131"/>
      <c r="AL396" s="131"/>
      <c r="AM396" s="131"/>
      <c r="AN396" s="131"/>
      <c r="AO396" s="131"/>
      <c r="AP396" s="131"/>
      <c r="AQ396" s="131"/>
      <c r="AR396" s="131"/>
      <c r="AS396" s="131"/>
      <c r="AT396" s="131"/>
      <c r="AU396" s="131"/>
      <c r="AV396" s="131"/>
      <c r="AW396" s="131"/>
      <c r="AX396" s="131"/>
      <c r="AY396" s="131"/>
      <c r="AZ396" s="131"/>
      <c r="BA396" s="131"/>
      <c r="BB396" s="131"/>
      <c r="BC396" s="131"/>
      <c r="BD396" s="131"/>
      <c r="BE396" s="131"/>
      <c r="BF396" s="131"/>
      <c r="BG396" s="131"/>
      <c r="BH396" s="131"/>
      <c r="BI396" s="131"/>
      <c r="BJ396" s="131"/>
      <c r="BK396" s="131"/>
      <c r="BL396" s="131"/>
      <c r="BM396" s="131"/>
      <c r="BN396" s="131"/>
      <c r="BO396" s="131"/>
      <c r="BP396" s="131"/>
      <c r="BQ396" s="131"/>
      <c r="BR396" s="131"/>
      <c r="BS396" s="131"/>
      <c r="BT396" s="131"/>
      <c r="BU396" s="131"/>
      <c r="BV396" s="131"/>
      <c r="BW396" s="131"/>
      <c r="BX396" s="131"/>
      <c r="BY396" s="131"/>
      <c r="BZ396" s="131"/>
      <c r="CA396" s="131"/>
      <c r="CB396" s="131"/>
      <c r="CC396" s="131"/>
      <c r="CD396" s="131"/>
      <c r="CE396" s="131"/>
      <c r="CF396" s="131"/>
      <c r="CG396" s="131"/>
      <c r="CH396" s="131"/>
      <c r="CI396" s="131"/>
      <c r="CJ396" s="131"/>
      <c r="CK396" s="131"/>
      <c r="CL396" s="131"/>
      <c r="CM396" s="131"/>
      <c r="CN396" s="131"/>
      <c r="CO396" s="131"/>
      <c r="CP396" s="131"/>
    </row>
    <row r="397" spans="1:94" x14ac:dyDescent="0.25">
      <c r="A397" s="131"/>
      <c r="B397" s="131"/>
      <c r="C397" s="131"/>
      <c r="D397" s="131"/>
      <c r="E397" s="131"/>
      <c r="F397" s="131"/>
      <c r="G397" s="131"/>
      <c r="H397" s="131"/>
      <c r="I397" s="131"/>
      <c r="J397" s="131"/>
      <c r="K397" s="131"/>
      <c r="L397" s="131"/>
      <c r="M397" s="131"/>
      <c r="N397" s="131"/>
      <c r="O397" s="131"/>
      <c r="P397" s="131"/>
      <c r="Q397" s="131"/>
      <c r="R397" s="131"/>
      <c r="S397" s="131"/>
      <c r="T397" s="131"/>
      <c r="U397" s="131"/>
      <c r="V397" s="131"/>
      <c r="W397" s="131"/>
      <c r="X397" s="131"/>
      <c r="Y397" s="131"/>
      <c r="Z397" s="131"/>
      <c r="AA397" s="131"/>
      <c r="AB397" s="131"/>
      <c r="AC397" s="131"/>
      <c r="AD397" s="131"/>
      <c r="AE397" s="131"/>
      <c r="AF397" s="131"/>
      <c r="AG397" s="131"/>
      <c r="AH397" s="131"/>
      <c r="AI397" s="131"/>
      <c r="AJ397" s="131"/>
      <c r="AK397" s="131"/>
      <c r="AL397" s="131"/>
      <c r="AM397" s="131"/>
      <c r="AN397" s="131"/>
      <c r="AO397" s="131"/>
      <c r="AP397" s="131"/>
      <c r="AQ397" s="131"/>
      <c r="AR397" s="131"/>
      <c r="AS397" s="131"/>
      <c r="AT397" s="131"/>
      <c r="AU397" s="131"/>
      <c r="AV397" s="131"/>
      <c r="AW397" s="131"/>
      <c r="AX397" s="131"/>
      <c r="AY397" s="131"/>
      <c r="AZ397" s="131"/>
      <c r="BA397" s="131"/>
      <c r="BB397" s="131"/>
      <c r="BC397" s="131"/>
      <c r="BD397" s="131"/>
      <c r="BE397" s="131"/>
      <c r="BF397" s="131"/>
      <c r="BG397" s="131"/>
      <c r="BH397" s="131"/>
      <c r="BI397" s="131"/>
      <c r="BJ397" s="131"/>
      <c r="BK397" s="131"/>
      <c r="BL397" s="131"/>
      <c r="BM397" s="131"/>
      <c r="BN397" s="131"/>
      <c r="BO397" s="131"/>
      <c r="BP397" s="131"/>
      <c r="BQ397" s="131"/>
      <c r="BR397" s="131"/>
      <c r="BS397" s="131"/>
      <c r="BT397" s="131"/>
      <c r="BU397" s="131"/>
      <c r="BV397" s="131"/>
      <c r="BW397" s="131"/>
      <c r="BX397" s="131"/>
      <c r="BY397" s="131"/>
      <c r="BZ397" s="131"/>
      <c r="CA397" s="131"/>
      <c r="CB397" s="131"/>
      <c r="CC397" s="131"/>
      <c r="CD397" s="131"/>
      <c r="CE397" s="131"/>
      <c r="CF397" s="131"/>
      <c r="CG397" s="131"/>
      <c r="CH397" s="131"/>
      <c r="CI397" s="131"/>
      <c r="CJ397" s="131"/>
      <c r="CK397" s="131"/>
      <c r="CL397" s="131"/>
      <c r="CM397" s="131"/>
      <c r="CN397" s="131"/>
      <c r="CO397" s="131"/>
      <c r="CP397" s="131"/>
    </row>
    <row r="398" spans="1:94" x14ac:dyDescent="0.25">
      <c r="A398" s="131"/>
      <c r="B398" s="131"/>
      <c r="C398" s="131"/>
      <c r="D398" s="131"/>
      <c r="E398" s="131"/>
      <c r="F398" s="131"/>
      <c r="G398" s="131"/>
      <c r="H398" s="131"/>
      <c r="I398" s="131"/>
      <c r="J398" s="131"/>
      <c r="K398" s="131"/>
      <c r="L398" s="131"/>
      <c r="M398" s="131"/>
      <c r="N398" s="131"/>
      <c r="O398" s="131"/>
      <c r="P398" s="131"/>
      <c r="Q398" s="131"/>
      <c r="R398" s="131"/>
      <c r="S398" s="131"/>
      <c r="T398" s="131"/>
      <c r="U398" s="131"/>
      <c r="V398" s="131"/>
      <c r="W398" s="131"/>
      <c r="X398" s="131"/>
      <c r="Y398" s="131"/>
      <c r="Z398" s="131"/>
      <c r="AA398" s="131"/>
      <c r="AB398" s="131"/>
      <c r="AC398" s="131"/>
      <c r="AD398" s="131"/>
      <c r="AE398" s="131"/>
      <c r="AF398" s="131"/>
      <c r="AG398" s="131"/>
      <c r="AH398" s="131"/>
      <c r="AI398" s="131"/>
      <c r="AJ398" s="131"/>
      <c r="AK398" s="131"/>
      <c r="AL398" s="131"/>
      <c r="AM398" s="131"/>
      <c r="AN398" s="131"/>
      <c r="AO398" s="131"/>
      <c r="AP398" s="131"/>
      <c r="AQ398" s="131"/>
      <c r="AR398" s="131"/>
      <c r="AS398" s="131"/>
      <c r="AT398" s="131"/>
      <c r="AU398" s="131"/>
      <c r="AV398" s="131"/>
      <c r="AW398" s="131"/>
      <c r="AX398" s="131"/>
      <c r="AY398" s="131"/>
      <c r="AZ398" s="131"/>
      <c r="BA398" s="131"/>
      <c r="BB398" s="131"/>
      <c r="BC398" s="131"/>
      <c r="BD398" s="131"/>
      <c r="BE398" s="131"/>
      <c r="BF398" s="131"/>
      <c r="BG398" s="131"/>
      <c r="BH398" s="131"/>
      <c r="BI398" s="131"/>
      <c r="BJ398" s="131"/>
      <c r="BK398" s="131"/>
      <c r="BL398" s="131"/>
      <c r="BM398" s="131"/>
      <c r="BN398" s="131"/>
      <c r="BO398" s="131"/>
      <c r="BP398" s="131"/>
      <c r="BQ398" s="131"/>
      <c r="BR398" s="131"/>
      <c r="BS398" s="131"/>
      <c r="BT398" s="131"/>
      <c r="BU398" s="131"/>
      <c r="BV398" s="131"/>
      <c r="BW398" s="131"/>
      <c r="BX398" s="131"/>
      <c r="BY398" s="131"/>
      <c r="BZ398" s="131"/>
      <c r="CA398" s="131"/>
      <c r="CB398" s="131"/>
      <c r="CC398" s="131"/>
      <c r="CD398" s="131"/>
      <c r="CE398" s="131"/>
      <c r="CF398" s="131"/>
      <c r="CG398" s="131"/>
      <c r="CH398" s="131"/>
      <c r="CI398" s="131"/>
      <c r="CJ398" s="131"/>
      <c r="CK398" s="131"/>
      <c r="CL398" s="131"/>
      <c r="CM398" s="131"/>
      <c r="CN398" s="131"/>
      <c r="CO398" s="131"/>
      <c r="CP398" s="131"/>
    </row>
    <row r="399" spans="1:94" x14ac:dyDescent="0.25">
      <c r="A399" s="131"/>
      <c r="B399" s="131"/>
      <c r="C399" s="131"/>
      <c r="D399" s="131"/>
      <c r="E399" s="131"/>
      <c r="F399" s="131"/>
      <c r="G399" s="131"/>
      <c r="H399" s="131"/>
      <c r="I399" s="131"/>
      <c r="J399" s="131"/>
      <c r="K399" s="131"/>
      <c r="L399" s="131"/>
      <c r="M399" s="131"/>
      <c r="N399" s="131"/>
      <c r="O399" s="131"/>
      <c r="P399" s="131"/>
      <c r="Q399" s="131"/>
      <c r="R399" s="131"/>
      <c r="S399" s="131"/>
      <c r="T399" s="131"/>
      <c r="U399" s="131"/>
      <c r="V399" s="131"/>
      <c r="W399" s="131"/>
      <c r="X399" s="131"/>
      <c r="Y399" s="131"/>
      <c r="Z399" s="131"/>
      <c r="AA399" s="131"/>
      <c r="AB399" s="131"/>
      <c r="AC399" s="131"/>
      <c r="AD399" s="131"/>
      <c r="AE399" s="131"/>
      <c r="AF399" s="131"/>
      <c r="AG399" s="131"/>
      <c r="AH399" s="131"/>
      <c r="AI399" s="131"/>
      <c r="AJ399" s="131"/>
      <c r="AK399" s="131"/>
      <c r="AL399" s="131"/>
      <c r="AM399" s="131"/>
      <c r="AN399" s="131"/>
      <c r="AO399" s="131"/>
      <c r="AP399" s="131"/>
      <c r="AQ399" s="131"/>
      <c r="AR399" s="131"/>
      <c r="AS399" s="131"/>
      <c r="AT399" s="131"/>
      <c r="AU399" s="131"/>
      <c r="AV399" s="131"/>
      <c r="AW399" s="131"/>
      <c r="AX399" s="131"/>
      <c r="AY399" s="131"/>
      <c r="AZ399" s="131"/>
      <c r="BA399" s="131"/>
      <c r="BB399" s="131"/>
      <c r="BC399" s="131"/>
      <c r="BD399" s="131"/>
      <c r="BE399" s="131"/>
      <c r="BF399" s="131"/>
      <c r="BG399" s="131"/>
      <c r="BH399" s="131"/>
      <c r="BI399" s="131"/>
      <c r="BJ399" s="131"/>
      <c r="BK399" s="131"/>
      <c r="BL399" s="131"/>
      <c r="BM399" s="131"/>
      <c r="BN399" s="131"/>
      <c r="BO399" s="131"/>
      <c r="BP399" s="131"/>
      <c r="BQ399" s="131"/>
      <c r="BR399" s="131"/>
      <c r="BS399" s="131"/>
      <c r="BT399" s="131"/>
      <c r="BU399" s="131"/>
      <c r="BV399" s="131"/>
      <c r="BW399" s="131"/>
      <c r="BX399" s="131"/>
      <c r="BY399" s="131"/>
      <c r="BZ399" s="131"/>
      <c r="CA399" s="131"/>
      <c r="CB399" s="131"/>
      <c r="CC399" s="131"/>
      <c r="CD399" s="131"/>
      <c r="CE399" s="131"/>
      <c r="CF399" s="131"/>
      <c r="CG399" s="131"/>
      <c r="CH399" s="131"/>
      <c r="CI399" s="131"/>
      <c r="CJ399" s="131"/>
      <c r="CK399" s="131"/>
      <c r="CL399" s="131"/>
      <c r="CM399" s="131"/>
      <c r="CN399" s="131"/>
      <c r="CO399" s="131"/>
      <c r="CP399" s="131"/>
    </row>
    <row r="400" spans="1:94" x14ac:dyDescent="0.25">
      <c r="A400" s="131"/>
      <c r="B400" s="131"/>
      <c r="C400" s="131"/>
      <c r="D400" s="131"/>
      <c r="E400" s="131"/>
      <c r="F400" s="131"/>
      <c r="G400" s="131"/>
      <c r="H400" s="131"/>
      <c r="I400" s="131"/>
      <c r="J400" s="131"/>
      <c r="K400" s="131"/>
      <c r="L400" s="131"/>
      <c r="M400" s="131"/>
      <c r="N400" s="131"/>
      <c r="O400" s="131"/>
      <c r="P400" s="131"/>
      <c r="Q400" s="131"/>
      <c r="R400" s="131"/>
      <c r="S400" s="131"/>
      <c r="T400" s="131"/>
      <c r="U400" s="131"/>
      <c r="V400" s="131"/>
      <c r="W400" s="131"/>
      <c r="X400" s="131"/>
      <c r="Y400" s="131"/>
      <c r="Z400" s="131"/>
      <c r="AA400" s="131"/>
      <c r="AB400" s="131"/>
      <c r="AC400" s="131"/>
      <c r="AD400" s="131"/>
      <c r="AE400" s="131"/>
      <c r="AF400" s="131"/>
      <c r="AG400" s="131"/>
      <c r="AH400" s="131"/>
      <c r="AI400" s="131"/>
      <c r="AJ400" s="131"/>
      <c r="AK400" s="131"/>
      <c r="AL400" s="131"/>
      <c r="AM400" s="131"/>
      <c r="AN400" s="131"/>
      <c r="AO400" s="131"/>
      <c r="AP400" s="131"/>
      <c r="AQ400" s="131"/>
      <c r="AR400" s="131"/>
      <c r="AS400" s="131"/>
      <c r="AT400" s="131"/>
      <c r="AU400" s="131"/>
      <c r="AV400" s="131"/>
      <c r="AW400" s="131"/>
      <c r="AX400" s="131"/>
      <c r="AY400" s="131"/>
      <c r="AZ400" s="131"/>
      <c r="BA400" s="131"/>
      <c r="BB400" s="131"/>
      <c r="BC400" s="131"/>
      <c r="BD400" s="131"/>
      <c r="BE400" s="131"/>
      <c r="BF400" s="131"/>
      <c r="BG400" s="131"/>
      <c r="BH400" s="131"/>
      <c r="BI400" s="131"/>
      <c r="BJ400" s="131"/>
      <c r="BK400" s="131"/>
      <c r="BL400" s="131"/>
      <c r="BM400" s="131"/>
      <c r="BN400" s="131"/>
      <c r="BO400" s="131"/>
      <c r="BP400" s="131"/>
      <c r="BQ400" s="131"/>
      <c r="BR400" s="131"/>
      <c r="BS400" s="131"/>
      <c r="BT400" s="131"/>
      <c r="BU400" s="131"/>
      <c r="BV400" s="131"/>
      <c r="BW400" s="131"/>
      <c r="BX400" s="131"/>
      <c r="BY400" s="131"/>
      <c r="BZ400" s="131"/>
      <c r="CA400" s="131"/>
      <c r="CB400" s="131"/>
      <c r="CC400" s="131"/>
      <c r="CD400" s="131"/>
      <c r="CE400" s="131"/>
      <c r="CF400" s="131"/>
      <c r="CG400" s="131"/>
      <c r="CH400" s="131"/>
      <c r="CI400" s="131"/>
      <c r="CJ400" s="131"/>
      <c r="CK400" s="131"/>
      <c r="CL400" s="131"/>
      <c r="CM400" s="131"/>
      <c r="CN400" s="131"/>
      <c r="CO400" s="131"/>
      <c r="CP400" s="131"/>
    </row>
    <row r="401" spans="1:94" x14ac:dyDescent="0.25">
      <c r="A401" s="131"/>
      <c r="B401" s="131"/>
      <c r="C401" s="131"/>
      <c r="D401" s="131"/>
      <c r="E401" s="131"/>
      <c r="F401" s="131"/>
      <c r="G401" s="131"/>
      <c r="H401" s="131"/>
      <c r="I401" s="131"/>
      <c r="J401" s="131"/>
      <c r="K401" s="131"/>
      <c r="L401" s="131"/>
      <c r="M401" s="131"/>
      <c r="N401" s="131"/>
      <c r="O401" s="131"/>
      <c r="P401" s="131"/>
      <c r="Q401" s="131"/>
      <c r="R401" s="131"/>
      <c r="S401" s="131"/>
      <c r="T401" s="131"/>
      <c r="U401" s="131"/>
      <c r="V401" s="131"/>
      <c r="W401" s="131"/>
      <c r="X401" s="131"/>
      <c r="Y401" s="131"/>
      <c r="Z401" s="131"/>
      <c r="AA401" s="131"/>
      <c r="AB401" s="131"/>
      <c r="AC401" s="131"/>
      <c r="AD401" s="131"/>
      <c r="AE401" s="131"/>
      <c r="AF401" s="131"/>
      <c r="AG401" s="131"/>
      <c r="AH401" s="131"/>
      <c r="AI401" s="131"/>
      <c r="AJ401" s="131"/>
      <c r="AK401" s="131"/>
      <c r="AL401" s="131"/>
      <c r="AM401" s="131"/>
      <c r="AN401" s="131"/>
      <c r="AO401" s="131"/>
      <c r="AP401" s="131"/>
      <c r="AQ401" s="131"/>
      <c r="AR401" s="131"/>
      <c r="AS401" s="131"/>
      <c r="AT401" s="131"/>
      <c r="AU401" s="131"/>
      <c r="AV401" s="131"/>
      <c r="AW401" s="131"/>
      <c r="AX401" s="131"/>
      <c r="AY401" s="131"/>
      <c r="AZ401" s="131"/>
      <c r="BA401" s="131"/>
      <c r="BB401" s="131"/>
      <c r="BC401" s="131"/>
      <c r="BD401" s="131"/>
      <c r="BE401" s="131"/>
      <c r="BF401" s="131"/>
      <c r="BG401" s="131"/>
      <c r="BH401" s="131"/>
      <c r="BI401" s="131"/>
      <c r="BJ401" s="131"/>
      <c r="BK401" s="131"/>
      <c r="BL401" s="131"/>
      <c r="BM401" s="131"/>
      <c r="BN401" s="131"/>
      <c r="BO401" s="131"/>
      <c r="BP401" s="131"/>
      <c r="BQ401" s="131"/>
      <c r="BR401" s="131"/>
      <c r="BS401" s="131"/>
      <c r="BT401" s="131"/>
      <c r="BU401" s="131"/>
      <c r="BV401" s="131"/>
      <c r="BW401" s="131"/>
      <c r="BX401" s="131"/>
      <c r="BY401" s="131"/>
      <c r="BZ401" s="131"/>
      <c r="CA401" s="131"/>
      <c r="CB401" s="131"/>
      <c r="CC401" s="131"/>
      <c r="CD401" s="131"/>
      <c r="CE401" s="131"/>
      <c r="CF401" s="131"/>
      <c r="CG401" s="131"/>
      <c r="CH401" s="131"/>
      <c r="CI401" s="131"/>
      <c r="CJ401" s="131"/>
      <c r="CK401" s="131"/>
      <c r="CL401" s="131"/>
      <c r="CM401" s="131"/>
      <c r="CN401" s="131"/>
      <c r="CO401" s="131"/>
      <c r="CP401" s="131"/>
    </row>
    <row r="402" spans="1:94" x14ac:dyDescent="0.25">
      <c r="A402" s="131"/>
      <c r="B402" s="131"/>
      <c r="C402" s="131"/>
      <c r="D402" s="131"/>
      <c r="E402" s="131"/>
      <c r="F402" s="131"/>
      <c r="G402" s="131"/>
      <c r="H402" s="131"/>
      <c r="I402" s="131"/>
      <c r="J402" s="131"/>
      <c r="K402" s="131"/>
      <c r="L402" s="131"/>
      <c r="M402" s="131"/>
      <c r="N402" s="131"/>
      <c r="O402" s="131"/>
      <c r="P402" s="131"/>
      <c r="Q402" s="131"/>
      <c r="R402" s="131"/>
      <c r="S402" s="131"/>
      <c r="T402" s="131"/>
      <c r="U402" s="131"/>
      <c r="V402" s="131"/>
      <c r="W402" s="131"/>
      <c r="X402" s="131"/>
      <c r="Y402" s="131"/>
      <c r="Z402" s="131"/>
      <c r="AA402" s="131"/>
      <c r="AB402" s="131"/>
      <c r="AC402" s="131"/>
      <c r="AD402" s="131"/>
      <c r="AE402" s="131"/>
      <c r="AF402" s="131"/>
      <c r="AG402" s="131"/>
      <c r="AH402" s="131"/>
      <c r="AI402" s="131"/>
      <c r="AJ402" s="131"/>
      <c r="AK402" s="131"/>
      <c r="AL402" s="131"/>
      <c r="AM402" s="131"/>
      <c r="AN402" s="131"/>
      <c r="AO402" s="131"/>
      <c r="AP402" s="131"/>
      <c r="AQ402" s="131"/>
      <c r="AR402" s="131"/>
      <c r="AS402" s="131"/>
      <c r="AT402" s="131"/>
      <c r="AU402" s="131"/>
      <c r="AV402" s="131"/>
      <c r="AW402" s="131"/>
      <c r="AX402" s="131"/>
      <c r="AY402" s="131"/>
      <c r="AZ402" s="131"/>
      <c r="BA402" s="131"/>
      <c r="BB402" s="131"/>
      <c r="BC402" s="131"/>
      <c r="BD402" s="131"/>
      <c r="BE402" s="131"/>
      <c r="BF402" s="131"/>
      <c r="BG402" s="131"/>
      <c r="BH402" s="131"/>
      <c r="BI402" s="131"/>
      <c r="BJ402" s="131"/>
      <c r="BK402" s="131"/>
      <c r="BL402" s="131"/>
      <c r="BM402" s="131"/>
      <c r="BN402" s="131"/>
      <c r="BO402" s="131"/>
      <c r="BP402" s="131"/>
      <c r="BQ402" s="131"/>
      <c r="BR402" s="131"/>
      <c r="BS402" s="131"/>
      <c r="BT402" s="131"/>
      <c r="BU402" s="131"/>
      <c r="BV402" s="131"/>
      <c r="BW402" s="131"/>
      <c r="BX402" s="131"/>
      <c r="BY402" s="131"/>
      <c r="BZ402" s="131"/>
      <c r="CA402" s="131"/>
      <c r="CB402" s="131"/>
      <c r="CC402" s="131"/>
      <c r="CD402" s="131"/>
      <c r="CE402" s="131"/>
      <c r="CF402" s="131"/>
      <c r="CG402" s="131"/>
      <c r="CH402" s="131"/>
      <c r="CI402" s="131"/>
      <c r="CJ402" s="131"/>
      <c r="CK402" s="131"/>
      <c r="CL402" s="131"/>
      <c r="CM402" s="131"/>
      <c r="CN402" s="131"/>
      <c r="CO402" s="131"/>
      <c r="CP402" s="131"/>
    </row>
    <row r="403" spans="1:94" x14ac:dyDescent="0.25">
      <c r="A403" s="131"/>
      <c r="B403" s="131"/>
      <c r="C403" s="131"/>
      <c r="D403" s="131"/>
      <c r="E403" s="131"/>
      <c r="F403" s="131"/>
      <c r="G403" s="131"/>
      <c r="H403" s="131"/>
      <c r="I403" s="131"/>
      <c r="J403" s="131"/>
      <c r="K403" s="131"/>
      <c r="L403" s="131"/>
      <c r="M403" s="131"/>
      <c r="N403" s="131"/>
      <c r="O403" s="131"/>
      <c r="P403" s="131"/>
      <c r="Q403" s="131"/>
      <c r="R403" s="131"/>
      <c r="S403" s="131"/>
      <c r="T403" s="131"/>
      <c r="U403" s="131"/>
      <c r="V403" s="131"/>
      <c r="W403" s="131"/>
      <c r="X403" s="131"/>
      <c r="Y403" s="131"/>
      <c r="Z403" s="131"/>
      <c r="AA403" s="131"/>
      <c r="AB403" s="131"/>
      <c r="AC403" s="131"/>
      <c r="AD403" s="131"/>
      <c r="AE403" s="131"/>
      <c r="AF403" s="131"/>
      <c r="AG403" s="131"/>
      <c r="AH403" s="131"/>
      <c r="AI403" s="131"/>
      <c r="AJ403" s="131"/>
      <c r="AK403" s="131"/>
      <c r="AL403" s="131"/>
      <c r="AM403" s="131"/>
      <c r="AN403" s="131"/>
      <c r="AO403" s="131"/>
      <c r="AP403" s="131"/>
      <c r="AQ403" s="131"/>
      <c r="AR403" s="131"/>
      <c r="AS403" s="131"/>
      <c r="AT403" s="131"/>
      <c r="AU403" s="131"/>
      <c r="AV403" s="131"/>
      <c r="AW403" s="131"/>
      <c r="AX403" s="131"/>
      <c r="AY403" s="131"/>
      <c r="AZ403" s="131"/>
      <c r="BA403" s="131"/>
      <c r="BB403" s="131"/>
      <c r="BC403" s="131"/>
      <c r="BD403" s="131"/>
      <c r="BE403" s="131"/>
      <c r="BF403" s="131"/>
      <c r="BG403" s="131"/>
      <c r="BH403" s="131"/>
      <c r="BI403" s="131"/>
      <c r="BJ403" s="131"/>
      <c r="BK403" s="131"/>
      <c r="BL403" s="131"/>
      <c r="BM403" s="131"/>
      <c r="BN403" s="131"/>
      <c r="BO403" s="131"/>
      <c r="BP403" s="131"/>
      <c r="BQ403" s="131"/>
      <c r="BR403" s="131"/>
      <c r="BS403" s="131"/>
      <c r="BT403" s="131"/>
      <c r="BU403" s="131"/>
      <c r="BV403" s="131"/>
      <c r="BW403" s="131"/>
      <c r="BX403" s="131"/>
      <c r="BY403" s="131"/>
      <c r="BZ403" s="131"/>
      <c r="CA403" s="131"/>
      <c r="CB403" s="131"/>
      <c r="CC403" s="131"/>
      <c r="CD403" s="131"/>
      <c r="CE403" s="131"/>
      <c r="CF403" s="131"/>
      <c r="CG403" s="131"/>
      <c r="CH403" s="131"/>
      <c r="CI403" s="131"/>
      <c r="CJ403" s="131"/>
      <c r="CK403" s="131"/>
      <c r="CL403" s="131"/>
      <c r="CM403" s="131"/>
      <c r="CN403" s="131"/>
      <c r="CO403" s="131"/>
      <c r="CP403" s="131"/>
    </row>
    <row r="404" spans="1:94" x14ac:dyDescent="0.25">
      <c r="A404" s="131"/>
      <c r="B404" s="131"/>
      <c r="C404" s="131"/>
      <c r="D404" s="131"/>
      <c r="E404" s="131"/>
      <c r="F404" s="131"/>
      <c r="G404" s="131"/>
      <c r="H404" s="131"/>
      <c r="I404" s="131"/>
      <c r="J404" s="131"/>
      <c r="K404" s="131"/>
      <c r="L404" s="131"/>
      <c r="M404" s="131"/>
      <c r="N404" s="131"/>
      <c r="O404" s="131"/>
      <c r="P404" s="131"/>
      <c r="Q404" s="131"/>
      <c r="R404" s="131"/>
      <c r="S404" s="131"/>
      <c r="T404" s="131"/>
      <c r="U404" s="131"/>
      <c r="V404" s="131"/>
      <c r="W404" s="131"/>
      <c r="X404" s="131"/>
      <c r="Y404" s="131"/>
      <c r="Z404" s="131"/>
      <c r="AA404" s="131"/>
      <c r="AB404" s="131"/>
      <c r="AC404" s="131"/>
      <c r="AD404" s="131"/>
      <c r="AE404" s="131"/>
      <c r="AF404" s="131"/>
      <c r="AG404" s="131"/>
      <c r="AH404" s="131"/>
      <c r="AI404" s="131"/>
      <c r="AJ404" s="131"/>
      <c r="AK404" s="131"/>
      <c r="AL404" s="131"/>
      <c r="AM404" s="131"/>
      <c r="AN404" s="131"/>
      <c r="AO404" s="131"/>
      <c r="AP404" s="131"/>
      <c r="AQ404" s="131"/>
      <c r="AR404" s="131"/>
      <c r="AS404" s="131"/>
      <c r="AT404" s="131"/>
      <c r="AU404" s="131"/>
      <c r="AV404" s="131"/>
      <c r="AW404" s="131"/>
      <c r="AX404" s="131"/>
      <c r="AY404" s="131"/>
      <c r="AZ404" s="131"/>
      <c r="BA404" s="131"/>
      <c r="BB404" s="131"/>
      <c r="BC404" s="131"/>
      <c r="BD404" s="131"/>
      <c r="BE404" s="131"/>
      <c r="BF404" s="131"/>
      <c r="BG404" s="131"/>
      <c r="BH404" s="131"/>
      <c r="BI404" s="131"/>
      <c r="BJ404" s="131"/>
      <c r="BK404" s="131"/>
      <c r="BL404" s="131"/>
      <c r="BM404" s="131"/>
      <c r="BN404" s="131"/>
      <c r="BO404" s="131"/>
      <c r="BP404" s="131"/>
      <c r="BQ404" s="131"/>
      <c r="BR404" s="131"/>
      <c r="BS404" s="131"/>
      <c r="BT404" s="131"/>
      <c r="BU404" s="131"/>
      <c r="BV404" s="131"/>
      <c r="BW404" s="131"/>
      <c r="BX404" s="131"/>
      <c r="BY404" s="131"/>
      <c r="BZ404" s="131"/>
      <c r="CA404" s="131"/>
      <c r="CB404" s="131"/>
      <c r="CC404" s="131"/>
      <c r="CD404" s="131"/>
      <c r="CE404" s="131"/>
      <c r="CF404" s="131"/>
      <c r="CG404" s="131"/>
      <c r="CH404" s="131"/>
      <c r="CI404" s="131"/>
      <c r="CJ404" s="131"/>
      <c r="CK404" s="131"/>
      <c r="CL404" s="131"/>
      <c r="CM404" s="131"/>
      <c r="CN404" s="131"/>
      <c r="CO404" s="131"/>
      <c r="CP404" s="131"/>
    </row>
    <row r="405" spans="1:94" x14ac:dyDescent="0.25">
      <c r="A405" s="131"/>
      <c r="B405" s="131"/>
      <c r="C405" s="131"/>
      <c r="D405" s="131"/>
      <c r="E405" s="131"/>
      <c r="F405" s="131"/>
      <c r="G405" s="131"/>
      <c r="H405" s="131"/>
      <c r="I405" s="131"/>
      <c r="J405" s="131"/>
      <c r="K405" s="131"/>
      <c r="L405" s="131"/>
      <c r="M405" s="131"/>
      <c r="N405" s="131"/>
      <c r="O405" s="131"/>
      <c r="P405" s="131"/>
      <c r="Q405" s="131"/>
      <c r="R405" s="131"/>
      <c r="S405" s="131"/>
      <c r="T405" s="131"/>
      <c r="U405" s="131"/>
      <c r="V405" s="131"/>
      <c r="W405" s="131"/>
      <c r="X405" s="131"/>
      <c r="Y405" s="131"/>
      <c r="Z405" s="131"/>
      <c r="AA405" s="131"/>
      <c r="AB405" s="131"/>
      <c r="AC405" s="131"/>
      <c r="AD405" s="131"/>
      <c r="AE405" s="131"/>
      <c r="AF405" s="131"/>
      <c r="AG405" s="131"/>
      <c r="AH405" s="131"/>
      <c r="AI405" s="131"/>
      <c r="AJ405" s="131"/>
      <c r="AK405" s="131"/>
      <c r="AL405" s="131"/>
      <c r="AM405" s="131"/>
      <c r="AN405" s="131"/>
      <c r="AO405" s="131"/>
      <c r="AP405" s="131"/>
      <c r="AQ405" s="131"/>
      <c r="AR405" s="131"/>
      <c r="AS405" s="131"/>
      <c r="AT405" s="131"/>
      <c r="AU405" s="131"/>
      <c r="AV405" s="131"/>
      <c r="AW405" s="131"/>
      <c r="AX405" s="131"/>
      <c r="AY405" s="131"/>
      <c r="AZ405" s="131"/>
      <c r="BA405" s="131"/>
      <c r="BB405" s="131"/>
      <c r="BC405" s="131"/>
      <c r="BD405" s="131"/>
      <c r="BE405" s="131"/>
      <c r="BF405" s="131"/>
      <c r="BG405" s="131"/>
      <c r="BH405" s="131"/>
      <c r="BI405" s="131"/>
      <c r="BJ405" s="131"/>
      <c r="BK405" s="131"/>
      <c r="BL405" s="131"/>
      <c r="BM405" s="131"/>
      <c r="BN405" s="131"/>
      <c r="BO405" s="131"/>
      <c r="BP405" s="131"/>
      <c r="BQ405" s="131"/>
      <c r="BR405" s="131"/>
      <c r="BS405" s="131"/>
      <c r="BT405" s="131"/>
      <c r="BU405" s="131"/>
      <c r="BV405" s="131"/>
      <c r="BW405" s="131"/>
      <c r="BX405" s="131"/>
      <c r="BY405" s="131"/>
      <c r="BZ405" s="131"/>
      <c r="CA405" s="131"/>
      <c r="CB405" s="131"/>
      <c r="CC405" s="131"/>
      <c r="CD405" s="131"/>
      <c r="CE405" s="131"/>
      <c r="CF405" s="131"/>
      <c r="CG405" s="131"/>
      <c r="CH405" s="131"/>
      <c r="CI405" s="131"/>
      <c r="CJ405" s="131"/>
      <c r="CK405" s="131"/>
      <c r="CL405" s="131"/>
      <c r="CM405" s="131"/>
      <c r="CN405" s="131"/>
      <c r="CO405" s="131"/>
      <c r="CP405" s="131"/>
    </row>
    <row r="406" spans="1:94" x14ac:dyDescent="0.25">
      <c r="A406" s="131"/>
      <c r="B406" s="131"/>
      <c r="C406" s="131"/>
      <c r="D406" s="131"/>
      <c r="E406" s="131"/>
      <c r="F406" s="131"/>
      <c r="G406" s="131"/>
      <c r="H406" s="131"/>
      <c r="I406" s="131"/>
      <c r="J406" s="131"/>
      <c r="K406" s="131"/>
      <c r="L406" s="131"/>
      <c r="M406" s="131"/>
      <c r="N406" s="131"/>
      <c r="O406" s="131"/>
      <c r="P406" s="131"/>
      <c r="Q406" s="131"/>
      <c r="R406" s="131"/>
      <c r="S406" s="131"/>
      <c r="T406" s="131"/>
      <c r="U406" s="131"/>
      <c r="V406" s="131"/>
      <c r="W406" s="131"/>
      <c r="X406" s="131"/>
      <c r="Y406" s="131"/>
      <c r="Z406" s="131"/>
      <c r="AA406" s="131"/>
      <c r="AB406" s="131"/>
      <c r="AC406" s="131"/>
      <c r="AD406" s="131"/>
      <c r="AE406" s="131"/>
      <c r="AF406" s="131"/>
      <c r="AG406" s="131"/>
      <c r="AH406" s="131"/>
      <c r="AI406" s="131"/>
      <c r="AJ406" s="131"/>
      <c r="AK406" s="131"/>
      <c r="AL406" s="131"/>
      <c r="AM406" s="131"/>
      <c r="AN406" s="131"/>
      <c r="AO406" s="131"/>
      <c r="AP406" s="131"/>
      <c r="AQ406" s="131"/>
      <c r="AR406" s="131"/>
      <c r="AS406" s="131"/>
      <c r="AT406" s="131"/>
      <c r="AU406" s="131"/>
      <c r="AV406" s="131"/>
      <c r="AW406" s="131"/>
      <c r="AX406" s="131"/>
      <c r="AY406" s="131"/>
      <c r="AZ406" s="131"/>
      <c r="BA406" s="131"/>
      <c r="BB406" s="131"/>
      <c r="BC406" s="131"/>
      <c r="BD406" s="131"/>
      <c r="BE406" s="131"/>
      <c r="BF406" s="131"/>
      <c r="BG406" s="131"/>
      <c r="BH406" s="131"/>
      <c r="BI406" s="131"/>
      <c r="BJ406" s="131"/>
      <c r="BK406" s="131"/>
      <c r="BL406" s="131"/>
      <c r="BM406" s="131"/>
      <c r="BN406" s="131"/>
      <c r="BO406" s="131"/>
      <c r="BP406" s="131"/>
      <c r="BQ406" s="131"/>
      <c r="BR406" s="131"/>
      <c r="BS406" s="131"/>
      <c r="BT406" s="131"/>
      <c r="BU406" s="131"/>
      <c r="BV406" s="131"/>
      <c r="BW406" s="131"/>
      <c r="BX406" s="131"/>
      <c r="BY406" s="131"/>
      <c r="BZ406" s="131"/>
      <c r="CA406" s="131"/>
      <c r="CB406" s="131"/>
      <c r="CC406" s="131"/>
      <c r="CD406" s="131"/>
      <c r="CE406" s="131"/>
      <c r="CF406" s="131"/>
      <c r="CG406" s="131"/>
      <c r="CH406" s="131"/>
      <c r="CI406" s="131"/>
      <c r="CJ406" s="131"/>
      <c r="CK406" s="131"/>
      <c r="CL406" s="131"/>
      <c r="CM406" s="131"/>
      <c r="CN406" s="131"/>
      <c r="CO406" s="131"/>
      <c r="CP406" s="131"/>
    </row>
    <row r="407" spans="1:94" x14ac:dyDescent="0.25">
      <c r="A407" s="131"/>
      <c r="B407" s="131"/>
      <c r="C407" s="131"/>
      <c r="D407" s="131"/>
      <c r="E407" s="131"/>
      <c r="F407" s="131"/>
      <c r="G407" s="131"/>
      <c r="H407" s="131"/>
      <c r="I407" s="131"/>
      <c r="J407" s="131"/>
      <c r="K407" s="131"/>
      <c r="L407" s="131"/>
      <c r="M407" s="131"/>
      <c r="N407" s="131"/>
      <c r="O407" s="131"/>
      <c r="P407" s="131"/>
      <c r="Q407" s="131"/>
      <c r="R407" s="131"/>
      <c r="S407" s="131"/>
      <c r="T407" s="131"/>
      <c r="U407" s="131"/>
      <c r="V407" s="131"/>
      <c r="W407" s="131"/>
      <c r="X407" s="131"/>
      <c r="Y407" s="131"/>
      <c r="Z407" s="131"/>
      <c r="AA407" s="131"/>
      <c r="AB407" s="131"/>
      <c r="AC407" s="131"/>
      <c r="AD407" s="131"/>
      <c r="AE407" s="131"/>
      <c r="AF407" s="131"/>
      <c r="AG407" s="131"/>
      <c r="AH407" s="131"/>
      <c r="AI407" s="131"/>
      <c r="AJ407" s="131"/>
      <c r="AK407" s="131"/>
      <c r="AL407" s="131"/>
      <c r="AM407" s="131"/>
      <c r="AN407" s="131"/>
      <c r="AO407" s="131"/>
      <c r="AP407" s="131"/>
      <c r="AQ407" s="131"/>
      <c r="AR407" s="131"/>
      <c r="AS407" s="131"/>
      <c r="AT407" s="131"/>
      <c r="AU407" s="131"/>
      <c r="AV407" s="131"/>
      <c r="AW407" s="131"/>
      <c r="AX407" s="131"/>
      <c r="AY407" s="131"/>
      <c r="AZ407" s="131"/>
      <c r="BA407" s="131"/>
      <c r="BB407" s="131"/>
      <c r="BC407" s="131"/>
      <c r="BD407" s="131"/>
      <c r="BE407" s="131"/>
      <c r="BF407" s="131"/>
      <c r="BG407" s="131"/>
      <c r="BH407" s="131"/>
      <c r="BI407" s="131"/>
      <c r="BJ407" s="131"/>
      <c r="BK407" s="131"/>
      <c r="BL407" s="131"/>
      <c r="BM407" s="131"/>
      <c r="BN407" s="131"/>
      <c r="BO407" s="131"/>
      <c r="BP407" s="131"/>
      <c r="BQ407" s="131"/>
      <c r="BR407" s="131"/>
      <c r="BS407" s="131"/>
      <c r="BT407" s="131"/>
      <c r="BU407" s="131"/>
      <c r="BV407" s="131"/>
      <c r="BW407" s="131"/>
      <c r="BX407" s="131"/>
      <c r="BY407" s="131"/>
      <c r="BZ407" s="131"/>
      <c r="CA407" s="131"/>
      <c r="CB407" s="131"/>
      <c r="CC407" s="131"/>
      <c r="CD407" s="131"/>
      <c r="CE407" s="131"/>
      <c r="CF407" s="131"/>
      <c r="CG407" s="131"/>
      <c r="CH407" s="131"/>
      <c r="CI407" s="131"/>
      <c r="CJ407" s="131"/>
      <c r="CK407" s="131"/>
      <c r="CL407" s="131"/>
      <c r="CM407" s="131"/>
      <c r="CN407" s="131"/>
      <c r="CO407" s="131"/>
      <c r="CP407" s="131"/>
    </row>
    <row r="408" spans="1:94" x14ac:dyDescent="0.25">
      <c r="A408" s="131"/>
      <c r="B408" s="131"/>
      <c r="C408" s="131"/>
      <c r="D408" s="131"/>
      <c r="E408" s="131"/>
      <c r="F408" s="131"/>
      <c r="G408" s="131"/>
      <c r="H408" s="131"/>
      <c r="I408" s="131"/>
      <c r="J408" s="131"/>
      <c r="K408" s="131"/>
      <c r="L408" s="131"/>
      <c r="M408" s="131"/>
      <c r="N408" s="131"/>
      <c r="O408" s="131"/>
      <c r="P408" s="131"/>
      <c r="Q408" s="131"/>
      <c r="R408" s="131"/>
      <c r="S408" s="131"/>
      <c r="T408" s="131"/>
      <c r="U408" s="131"/>
      <c r="V408" s="131"/>
      <c r="W408" s="131"/>
      <c r="X408" s="131"/>
      <c r="Y408" s="131"/>
      <c r="Z408" s="131"/>
      <c r="AA408" s="131"/>
      <c r="AB408" s="131"/>
      <c r="AC408" s="131"/>
      <c r="AD408" s="131"/>
      <c r="AE408" s="131"/>
      <c r="AF408" s="131"/>
      <c r="AG408" s="131"/>
      <c r="AH408" s="131"/>
      <c r="AI408" s="131"/>
      <c r="AJ408" s="131"/>
      <c r="AK408" s="131"/>
      <c r="AL408" s="131"/>
      <c r="AM408" s="131"/>
      <c r="AN408" s="131"/>
      <c r="AO408" s="131"/>
      <c r="AP408" s="131"/>
      <c r="AQ408" s="131"/>
      <c r="AR408" s="131"/>
      <c r="AS408" s="131"/>
      <c r="AT408" s="131"/>
      <c r="AU408" s="131"/>
      <c r="AV408" s="131"/>
      <c r="AW408" s="131"/>
      <c r="AX408" s="131"/>
      <c r="AY408" s="131"/>
      <c r="AZ408" s="131"/>
      <c r="BA408" s="131"/>
      <c r="BB408" s="131"/>
      <c r="BC408" s="131"/>
      <c r="BD408" s="131"/>
      <c r="BE408" s="131"/>
      <c r="BF408" s="131"/>
      <c r="BG408" s="131"/>
      <c r="BH408" s="131"/>
      <c r="BI408" s="131"/>
      <c r="BJ408" s="131"/>
      <c r="BK408" s="131"/>
      <c r="BL408" s="131"/>
      <c r="BM408" s="131"/>
      <c r="BN408" s="131"/>
      <c r="BO408" s="131"/>
      <c r="BP408" s="131"/>
      <c r="BQ408" s="131"/>
      <c r="BR408" s="131"/>
      <c r="BS408" s="131"/>
      <c r="BT408" s="131"/>
      <c r="BU408" s="131"/>
      <c r="BV408" s="131"/>
      <c r="BW408" s="131"/>
      <c r="BX408" s="131"/>
      <c r="BY408" s="131"/>
      <c r="BZ408" s="131"/>
      <c r="CA408" s="131"/>
      <c r="CB408" s="131"/>
      <c r="CC408" s="131"/>
      <c r="CD408" s="131"/>
      <c r="CE408" s="131"/>
      <c r="CF408" s="131"/>
      <c r="CG408" s="131"/>
      <c r="CH408" s="131"/>
      <c r="CI408" s="131"/>
      <c r="CJ408" s="131"/>
      <c r="CK408" s="131"/>
      <c r="CL408" s="131"/>
      <c r="CM408" s="131"/>
      <c r="CN408" s="131"/>
      <c r="CO408" s="131"/>
      <c r="CP408" s="131"/>
    </row>
    <row r="409" spans="1:94" x14ac:dyDescent="0.25">
      <c r="A409" s="131"/>
      <c r="B409" s="131"/>
      <c r="C409" s="131"/>
      <c r="D409" s="131"/>
      <c r="E409" s="131"/>
      <c r="F409" s="131"/>
      <c r="G409" s="131"/>
      <c r="H409" s="131"/>
      <c r="I409" s="131"/>
      <c r="J409" s="131"/>
      <c r="K409" s="131"/>
      <c r="L409" s="131"/>
      <c r="M409" s="131"/>
      <c r="N409" s="131"/>
      <c r="O409" s="131"/>
      <c r="P409" s="131"/>
      <c r="Q409" s="131"/>
      <c r="R409" s="131"/>
      <c r="S409" s="131"/>
      <c r="T409" s="131"/>
      <c r="U409" s="131"/>
      <c r="V409" s="131"/>
      <c r="W409" s="131"/>
      <c r="X409" s="131"/>
      <c r="Y409" s="131"/>
      <c r="Z409" s="131"/>
      <c r="AA409" s="131"/>
      <c r="AB409" s="131"/>
      <c r="AC409" s="131"/>
      <c r="AD409" s="131"/>
      <c r="AE409" s="131"/>
      <c r="AF409" s="131"/>
      <c r="AG409" s="131"/>
      <c r="AH409" s="131"/>
      <c r="AI409" s="131"/>
      <c r="AJ409" s="131"/>
      <c r="AK409" s="131"/>
      <c r="AL409" s="131"/>
      <c r="AM409" s="131"/>
      <c r="AN409" s="131"/>
      <c r="AO409" s="131"/>
      <c r="AP409" s="131"/>
      <c r="AQ409" s="131"/>
      <c r="AR409" s="131"/>
      <c r="AS409" s="131"/>
      <c r="AT409" s="131"/>
      <c r="AU409" s="131"/>
      <c r="AV409" s="131"/>
      <c r="AW409" s="131"/>
      <c r="AX409" s="131"/>
      <c r="AY409" s="131"/>
      <c r="AZ409" s="131"/>
      <c r="BA409" s="131"/>
      <c r="BB409" s="131"/>
      <c r="BC409" s="131"/>
      <c r="BD409" s="131"/>
      <c r="BE409" s="131"/>
      <c r="BF409" s="131"/>
      <c r="BG409" s="131"/>
      <c r="BH409" s="131"/>
      <c r="BI409" s="131"/>
      <c r="BJ409" s="131"/>
      <c r="BK409" s="131"/>
      <c r="BL409" s="131"/>
      <c r="BM409" s="131"/>
      <c r="BN409" s="131"/>
      <c r="BO409" s="131"/>
      <c r="BP409" s="131"/>
      <c r="BQ409" s="131"/>
      <c r="BR409" s="131"/>
      <c r="BS409" s="131"/>
      <c r="BT409" s="131"/>
      <c r="BU409" s="131"/>
      <c r="BV409" s="131"/>
      <c r="BW409" s="131"/>
      <c r="BX409" s="131"/>
      <c r="BY409" s="131"/>
      <c r="BZ409" s="131"/>
      <c r="CA409" s="131"/>
      <c r="CB409" s="131"/>
      <c r="CC409" s="131"/>
      <c r="CD409" s="131"/>
      <c r="CE409" s="131"/>
      <c r="CF409" s="131"/>
      <c r="CG409" s="131"/>
      <c r="CH409" s="131"/>
      <c r="CI409" s="131"/>
      <c r="CJ409" s="131"/>
      <c r="CK409" s="131"/>
      <c r="CL409" s="131"/>
      <c r="CM409" s="131"/>
      <c r="CN409" s="131"/>
      <c r="CO409" s="131"/>
      <c r="CP409" s="131"/>
    </row>
    <row r="410" spans="1:94" x14ac:dyDescent="0.25">
      <c r="A410" s="131"/>
      <c r="B410" s="131"/>
      <c r="C410" s="131"/>
      <c r="D410" s="131"/>
      <c r="E410" s="131"/>
      <c r="F410" s="131"/>
      <c r="G410" s="131"/>
      <c r="H410" s="131"/>
      <c r="I410" s="131"/>
      <c r="J410" s="131"/>
      <c r="K410" s="131"/>
      <c r="L410" s="131"/>
      <c r="M410" s="131"/>
      <c r="N410" s="131"/>
      <c r="O410" s="131"/>
      <c r="P410" s="131"/>
      <c r="Q410" s="131"/>
      <c r="R410" s="131"/>
      <c r="S410" s="131"/>
      <c r="T410" s="131"/>
      <c r="U410" s="131"/>
      <c r="V410" s="131"/>
      <c r="W410" s="131"/>
      <c r="X410" s="131"/>
      <c r="Y410" s="131"/>
      <c r="Z410" s="131"/>
      <c r="AA410" s="131"/>
      <c r="AB410" s="131"/>
      <c r="AC410" s="131"/>
      <c r="AD410" s="131"/>
      <c r="AE410" s="131"/>
      <c r="AF410" s="131"/>
      <c r="AG410" s="131"/>
      <c r="AH410" s="131"/>
      <c r="AI410" s="131"/>
      <c r="AJ410" s="131"/>
      <c r="AK410" s="131"/>
      <c r="AL410" s="131"/>
      <c r="AM410" s="131"/>
      <c r="AN410" s="131"/>
      <c r="AO410" s="131"/>
      <c r="AP410" s="131"/>
      <c r="AQ410" s="131"/>
      <c r="AR410" s="131"/>
      <c r="AS410" s="131"/>
      <c r="AT410" s="131"/>
      <c r="AU410" s="131"/>
      <c r="AV410" s="131"/>
      <c r="AW410" s="131"/>
      <c r="AX410" s="131"/>
      <c r="AY410" s="131"/>
      <c r="AZ410" s="131"/>
      <c r="BA410" s="131"/>
      <c r="BB410" s="131"/>
      <c r="BC410" s="131"/>
      <c r="BD410" s="131"/>
      <c r="BE410" s="131"/>
      <c r="BF410" s="131"/>
      <c r="BG410" s="131"/>
      <c r="BH410" s="131"/>
      <c r="BI410" s="131"/>
      <c r="BJ410" s="131"/>
      <c r="BK410" s="131"/>
      <c r="BL410" s="131"/>
      <c r="BM410" s="131"/>
      <c r="BN410" s="131"/>
      <c r="BO410" s="131"/>
      <c r="BP410" s="131"/>
      <c r="BQ410" s="131"/>
      <c r="BR410" s="131"/>
      <c r="BS410" s="131"/>
      <c r="BT410" s="131"/>
      <c r="BU410" s="131"/>
      <c r="BV410" s="131"/>
      <c r="BW410" s="131"/>
      <c r="BX410" s="131"/>
      <c r="BY410" s="131"/>
      <c r="BZ410" s="131"/>
      <c r="CA410" s="131"/>
      <c r="CB410" s="131"/>
      <c r="CC410" s="131"/>
      <c r="CD410" s="131"/>
      <c r="CE410" s="131"/>
      <c r="CF410" s="131"/>
      <c r="CG410" s="131"/>
      <c r="CH410" s="131"/>
      <c r="CI410" s="131"/>
      <c r="CJ410" s="131"/>
      <c r="CK410" s="131"/>
      <c r="CL410" s="131"/>
      <c r="CM410" s="131"/>
      <c r="CN410" s="131"/>
      <c r="CO410" s="131"/>
      <c r="CP410" s="131"/>
    </row>
    <row r="411" spans="1:94" x14ac:dyDescent="0.25">
      <c r="A411" s="131"/>
      <c r="B411" s="131"/>
      <c r="C411" s="131"/>
      <c r="D411" s="131"/>
      <c r="E411" s="131"/>
      <c r="F411" s="131"/>
      <c r="G411" s="131"/>
      <c r="H411" s="131"/>
      <c r="I411" s="131"/>
      <c r="J411" s="131"/>
      <c r="K411" s="131"/>
      <c r="L411" s="131"/>
      <c r="M411" s="131"/>
      <c r="N411" s="131"/>
      <c r="O411" s="131"/>
      <c r="P411" s="131"/>
      <c r="Q411" s="131"/>
      <c r="R411" s="131"/>
      <c r="S411" s="131"/>
      <c r="T411" s="131"/>
      <c r="U411" s="131"/>
      <c r="V411" s="131"/>
      <c r="W411" s="131"/>
      <c r="X411" s="131"/>
      <c r="Y411" s="131"/>
      <c r="Z411" s="131"/>
      <c r="AA411" s="131"/>
      <c r="AB411" s="131"/>
      <c r="AC411" s="131"/>
      <c r="AD411" s="131"/>
      <c r="AE411" s="131"/>
      <c r="AF411" s="131"/>
      <c r="AG411" s="131"/>
      <c r="AH411" s="131"/>
      <c r="AI411" s="131"/>
      <c r="AJ411" s="131"/>
      <c r="AK411" s="131"/>
      <c r="AL411" s="131"/>
      <c r="AM411" s="131"/>
      <c r="AN411" s="131"/>
      <c r="AO411" s="131"/>
      <c r="AP411" s="131"/>
      <c r="AQ411" s="131"/>
      <c r="AR411" s="131"/>
      <c r="AS411" s="131"/>
      <c r="AT411" s="131"/>
      <c r="AU411" s="131"/>
      <c r="AV411" s="131"/>
      <c r="AW411" s="131"/>
      <c r="AX411" s="131"/>
      <c r="AY411" s="131"/>
      <c r="AZ411" s="131"/>
      <c r="BA411" s="131"/>
      <c r="BB411" s="131"/>
      <c r="BC411" s="131"/>
      <c r="BD411" s="131"/>
      <c r="BE411" s="131"/>
      <c r="BF411" s="131"/>
      <c r="BG411" s="131"/>
      <c r="BH411" s="131"/>
      <c r="BI411" s="131"/>
      <c r="BJ411" s="131"/>
      <c r="BK411" s="131"/>
      <c r="BL411" s="131"/>
      <c r="BM411" s="131"/>
      <c r="BN411" s="131"/>
      <c r="BO411" s="131"/>
      <c r="BP411" s="131"/>
      <c r="BQ411" s="131"/>
      <c r="BR411" s="131"/>
      <c r="BS411" s="131"/>
      <c r="BT411" s="131"/>
      <c r="BU411" s="131"/>
      <c r="BV411" s="131"/>
      <c r="BW411" s="131"/>
      <c r="BX411" s="131"/>
      <c r="BY411" s="131"/>
      <c r="BZ411" s="131"/>
      <c r="CA411" s="131"/>
      <c r="CB411" s="131"/>
      <c r="CC411" s="131"/>
      <c r="CD411" s="131"/>
      <c r="CE411" s="131"/>
      <c r="CF411" s="131"/>
      <c r="CG411" s="131"/>
      <c r="CH411" s="131"/>
      <c r="CI411" s="131"/>
      <c r="CJ411" s="131"/>
      <c r="CK411" s="131"/>
      <c r="CL411" s="131"/>
      <c r="CM411" s="131"/>
      <c r="CN411" s="131"/>
      <c r="CO411" s="131"/>
      <c r="CP411" s="131"/>
    </row>
    <row r="412" spans="1:94" x14ac:dyDescent="0.25">
      <c r="A412" s="131"/>
      <c r="B412" s="131"/>
      <c r="C412" s="131"/>
      <c r="D412" s="131"/>
      <c r="E412" s="131"/>
      <c r="F412" s="131"/>
      <c r="G412" s="131"/>
      <c r="H412" s="131"/>
      <c r="I412" s="131"/>
      <c r="J412" s="131"/>
      <c r="K412" s="131"/>
      <c r="L412" s="131"/>
      <c r="M412" s="131"/>
      <c r="N412" s="131"/>
      <c r="O412" s="131"/>
      <c r="P412" s="131"/>
      <c r="Q412" s="131"/>
      <c r="R412" s="131"/>
      <c r="S412" s="131"/>
      <c r="T412" s="131"/>
      <c r="U412" s="131"/>
      <c r="V412" s="131"/>
      <c r="W412" s="131"/>
      <c r="X412" s="131"/>
      <c r="Y412" s="131"/>
      <c r="Z412" s="131"/>
      <c r="AA412" s="131"/>
      <c r="AB412" s="131"/>
      <c r="AC412" s="131"/>
      <c r="AD412" s="131"/>
      <c r="AE412" s="131"/>
      <c r="AF412" s="131"/>
      <c r="AG412" s="131"/>
      <c r="AH412" s="131"/>
      <c r="AI412" s="131"/>
      <c r="AJ412" s="131"/>
      <c r="AK412" s="131"/>
      <c r="AL412" s="131"/>
      <c r="AM412" s="131"/>
      <c r="AN412" s="131"/>
      <c r="AO412" s="131"/>
      <c r="AP412" s="131"/>
      <c r="AQ412" s="131"/>
      <c r="AR412" s="131"/>
      <c r="AS412" s="131"/>
      <c r="AT412" s="131"/>
      <c r="AU412" s="131"/>
      <c r="AV412" s="131"/>
      <c r="AW412" s="131"/>
      <c r="AX412" s="131"/>
      <c r="AY412" s="131"/>
      <c r="AZ412" s="131"/>
      <c r="BA412" s="131"/>
      <c r="BB412" s="131"/>
      <c r="BC412" s="131"/>
      <c r="BD412" s="131"/>
      <c r="BE412" s="131"/>
      <c r="BF412" s="131"/>
      <c r="BG412" s="131"/>
      <c r="BH412" s="131"/>
      <c r="BI412" s="131"/>
      <c r="BJ412" s="131"/>
      <c r="BK412" s="131"/>
      <c r="BL412" s="131"/>
      <c r="BM412" s="131"/>
      <c r="BN412" s="131"/>
      <c r="BO412" s="131"/>
      <c r="BP412" s="131"/>
      <c r="BQ412" s="131"/>
      <c r="BR412" s="131"/>
      <c r="BS412" s="131"/>
      <c r="BT412" s="131"/>
      <c r="BU412" s="131"/>
      <c r="BV412" s="131"/>
      <c r="BW412" s="131"/>
      <c r="BX412" s="131"/>
      <c r="BY412" s="131"/>
      <c r="BZ412" s="131"/>
      <c r="CA412" s="131"/>
      <c r="CB412" s="131"/>
      <c r="CC412" s="131"/>
      <c r="CD412" s="131"/>
      <c r="CE412" s="131"/>
      <c r="CF412" s="131"/>
      <c r="CG412" s="131"/>
      <c r="CH412" s="131"/>
      <c r="CI412" s="131"/>
      <c r="CJ412" s="131"/>
      <c r="CK412" s="131"/>
      <c r="CL412" s="131"/>
      <c r="CM412" s="131"/>
      <c r="CN412" s="131"/>
      <c r="CO412" s="131"/>
      <c r="CP412" s="131"/>
    </row>
    <row r="413" spans="1:94" x14ac:dyDescent="0.25">
      <c r="A413" s="131"/>
      <c r="B413" s="131"/>
      <c r="C413" s="131"/>
      <c r="D413" s="131"/>
      <c r="E413" s="131"/>
      <c r="F413" s="131"/>
      <c r="G413" s="131"/>
      <c r="H413" s="131"/>
      <c r="I413" s="131"/>
      <c r="J413" s="131"/>
      <c r="K413" s="131"/>
      <c r="L413" s="131"/>
      <c r="M413" s="131"/>
      <c r="N413" s="131"/>
      <c r="O413" s="131"/>
      <c r="P413" s="131"/>
      <c r="Q413" s="131"/>
      <c r="R413" s="131"/>
      <c r="S413" s="131"/>
      <c r="T413" s="131"/>
      <c r="U413" s="131"/>
      <c r="V413" s="131"/>
      <c r="W413" s="131"/>
      <c r="X413" s="131"/>
      <c r="Y413" s="131"/>
      <c r="Z413" s="131"/>
      <c r="AA413" s="131"/>
      <c r="AB413" s="131"/>
      <c r="AC413" s="131"/>
      <c r="AD413" s="131"/>
      <c r="AE413" s="131"/>
      <c r="AF413" s="131"/>
      <c r="AG413" s="131"/>
      <c r="AH413" s="131"/>
      <c r="AI413" s="131"/>
      <c r="AJ413" s="131"/>
      <c r="AK413" s="131"/>
      <c r="AL413" s="131"/>
      <c r="AM413" s="131"/>
      <c r="AN413" s="131"/>
      <c r="AO413" s="131"/>
      <c r="AP413" s="131"/>
      <c r="AQ413" s="131"/>
      <c r="AR413" s="131"/>
      <c r="AS413" s="131"/>
      <c r="AT413" s="131"/>
      <c r="AU413" s="131"/>
      <c r="AV413" s="131"/>
      <c r="AW413" s="131"/>
      <c r="AX413" s="131"/>
      <c r="AY413" s="131"/>
      <c r="AZ413" s="131"/>
      <c r="BA413" s="131"/>
      <c r="BB413" s="131"/>
      <c r="BC413" s="131"/>
      <c r="BD413" s="131"/>
      <c r="BE413" s="131"/>
      <c r="BF413" s="131"/>
      <c r="BG413" s="131"/>
      <c r="BH413" s="131"/>
      <c r="BI413" s="131"/>
      <c r="BJ413" s="131"/>
      <c r="BK413" s="131"/>
      <c r="BL413" s="131"/>
      <c r="BM413" s="131"/>
      <c r="BN413" s="131"/>
      <c r="BO413" s="131"/>
      <c r="BP413" s="131"/>
      <c r="BQ413" s="131"/>
      <c r="BR413" s="131"/>
      <c r="BS413" s="131"/>
      <c r="BT413" s="131"/>
      <c r="BU413" s="131"/>
      <c r="BV413" s="131"/>
      <c r="BW413" s="131"/>
      <c r="BX413" s="131"/>
      <c r="BY413" s="131"/>
      <c r="BZ413" s="131"/>
      <c r="CA413" s="131"/>
      <c r="CB413" s="131"/>
      <c r="CC413" s="131"/>
      <c r="CD413" s="131"/>
      <c r="CE413" s="131"/>
      <c r="CF413" s="131"/>
      <c r="CG413" s="131"/>
      <c r="CH413" s="131"/>
      <c r="CI413" s="131"/>
      <c r="CJ413" s="131"/>
      <c r="CK413" s="131"/>
      <c r="CL413" s="131"/>
      <c r="CM413" s="131"/>
      <c r="CN413" s="131"/>
      <c r="CO413" s="131"/>
      <c r="CP413" s="131"/>
    </row>
    <row r="414" spans="1:94" x14ac:dyDescent="0.25">
      <c r="A414" s="131"/>
      <c r="B414" s="131"/>
      <c r="C414" s="131"/>
      <c r="D414" s="131"/>
      <c r="E414" s="131"/>
      <c r="F414" s="131"/>
      <c r="G414" s="131"/>
      <c r="H414" s="131"/>
      <c r="I414" s="131"/>
      <c r="J414" s="131"/>
      <c r="K414" s="131"/>
      <c r="L414" s="131"/>
      <c r="M414" s="131"/>
      <c r="N414" s="131"/>
      <c r="O414" s="131"/>
      <c r="P414" s="131"/>
      <c r="Q414" s="131"/>
      <c r="R414" s="131"/>
      <c r="S414" s="131"/>
      <c r="T414" s="131"/>
      <c r="U414" s="131"/>
      <c r="V414" s="131"/>
      <c r="W414" s="131"/>
      <c r="X414" s="131"/>
      <c r="Y414" s="131"/>
      <c r="Z414" s="131"/>
      <c r="AA414" s="131"/>
      <c r="AB414" s="131"/>
      <c r="AC414" s="131"/>
      <c r="AD414" s="131"/>
      <c r="AE414" s="131"/>
      <c r="AF414" s="131"/>
      <c r="AG414" s="131"/>
      <c r="AH414" s="131"/>
      <c r="AI414" s="131"/>
      <c r="AJ414" s="131"/>
      <c r="AK414" s="131"/>
      <c r="AL414" s="131"/>
      <c r="AM414" s="131"/>
      <c r="AN414" s="131"/>
      <c r="AO414" s="131"/>
      <c r="AP414" s="131"/>
      <c r="AQ414" s="131"/>
      <c r="AR414" s="131"/>
      <c r="AS414" s="131"/>
      <c r="AT414" s="131"/>
      <c r="AU414" s="131"/>
      <c r="AV414" s="131"/>
      <c r="AW414" s="131"/>
      <c r="AX414" s="131"/>
      <c r="AY414" s="131"/>
      <c r="AZ414" s="131"/>
      <c r="BA414" s="131"/>
      <c r="BB414" s="131"/>
      <c r="BC414" s="131"/>
      <c r="BD414" s="131"/>
      <c r="BE414" s="131"/>
      <c r="BF414" s="131"/>
      <c r="BG414" s="131"/>
      <c r="BH414" s="131"/>
      <c r="BI414" s="131"/>
      <c r="BJ414" s="131"/>
      <c r="BK414" s="131"/>
      <c r="BL414" s="131"/>
      <c r="BM414" s="131"/>
      <c r="BN414" s="131"/>
      <c r="BO414" s="131"/>
      <c r="BP414" s="131"/>
      <c r="BQ414" s="131"/>
      <c r="BR414" s="131"/>
      <c r="BS414" s="131"/>
      <c r="BT414" s="131"/>
      <c r="BU414" s="131"/>
      <c r="BV414" s="131"/>
      <c r="BW414" s="131"/>
      <c r="BX414" s="131"/>
      <c r="BY414" s="131"/>
      <c r="BZ414" s="131"/>
      <c r="CA414" s="131"/>
      <c r="CB414" s="131"/>
      <c r="CC414" s="131"/>
      <c r="CD414" s="131"/>
      <c r="CE414" s="131"/>
      <c r="CF414" s="131"/>
      <c r="CG414" s="131"/>
      <c r="CH414" s="131"/>
      <c r="CI414" s="131"/>
      <c r="CJ414" s="131"/>
      <c r="CK414" s="131"/>
      <c r="CL414" s="131"/>
      <c r="CM414" s="131"/>
      <c r="CN414" s="131"/>
      <c r="CO414" s="131"/>
      <c r="CP414" s="131"/>
    </row>
    <row r="415" spans="1:94" x14ac:dyDescent="0.25">
      <c r="A415" s="131"/>
      <c r="B415" s="131"/>
      <c r="C415" s="131"/>
      <c r="D415" s="131"/>
      <c r="E415" s="131"/>
      <c r="F415" s="131"/>
      <c r="G415" s="131"/>
      <c r="H415" s="131"/>
      <c r="I415" s="131"/>
      <c r="J415" s="131"/>
      <c r="K415" s="131"/>
      <c r="L415" s="131"/>
      <c r="M415" s="131"/>
      <c r="N415" s="131"/>
      <c r="O415" s="131"/>
      <c r="P415" s="131"/>
      <c r="Q415" s="131"/>
      <c r="R415" s="131"/>
      <c r="S415" s="131"/>
      <c r="T415" s="131"/>
      <c r="U415" s="131"/>
      <c r="V415" s="131"/>
      <c r="W415" s="131"/>
      <c r="X415" s="131"/>
      <c r="Y415" s="131"/>
      <c r="Z415" s="131"/>
      <c r="AA415" s="131"/>
      <c r="AB415" s="131"/>
      <c r="AC415" s="131"/>
      <c r="AD415" s="131"/>
      <c r="AE415" s="131"/>
      <c r="AF415" s="131"/>
      <c r="AG415" s="131"/>
      <c r="AH415" s="131"/>
      <c r="AI415" s="131"/>
      <c r="AJ415" s="131"/>
      <c r="AK415" s="131"/>
      <c r="AL415" s="131"/>
      <c r="AM415" s="131"/>
      <c r="AN415" s="131"/>
      <c r="AO415" s="131"/>
      <c r="AP415" s="131"/>
      <c r="AQ415" s="131"/>
      <c r="AR415" s="131"/>
      <c r="AS415" s="131"/>
      <c r="AT415" s="131"/>
      <c r="AU415" s="131"/>
      <c r="AV415" s="131"/>
      <c r="AW415" s="131"/>
      <c r="AX415" s="131"/>
      <c r="AY415" s="131"/>
      <c r="AZ415" s="131"/>
      <c r="BA415" s="131"/>
      <c r="BB415" s="131"/>
      <c r="BC415" s="131"/>
      <c r="BD415" s="131"/>
      <c r="BE415" s="131"/>
      <c r="BF415" s="131"/>
      <c r="BG415" s="131"/>
      <c r="BH415" s="131"/>
      <c r="BI415" s="131"/>
      <c r="BJ415" s="131"/>
      <c r="BK415" s="131"/>
      <c r="BL415" s="131"/>
      <c r="BM415" s="131"/>
      <c r="BN415" s="131"/>
      <c r="BO415" s="131"/>
      <c r="BP415" s="131"/>
      <c r="BQ415" s="131"/>
      <c r="BR415" s="131"/>
      <c r="BS415" s="131"/>
      <c r="BT415" s="131"/>
      <c r="BU415" s="131"/>
      <c r="BV415" s="131"/>
      <c r="BW415" s="131"/>
      <c r="BX415" s="131"/>
      <c r="BY415" s="131"/>
      <c r="BZ415" s="131"/>
      <c r="CA415" s="131"/>
      <c r="CB415" s="131"/>
      <c r="CC415" s="131"/>
      <c r="CD415" s="131"/>
      <c r="CE415" s="131"/>
      <c r="CF415" s="131"/>
      <c r="CG415" s="131"/>
      <c r="CH415" s="131"/>
      <c r="CI415" s="131"/>
      <c r="CJ415" s="131"/>
      <c r="CK415" s="131"/>
      <c r="CL415" s="131"/>
      <c r="CM415" s="131"/>
      <c r="CN415" s="131"/>
      <c r="CO415" s="131"/>
      <c r="CP415" s="131"/>
    </row>
    <row r="416" spans="1:94" x14ac:dyDescent="0.25">
      <c r="A416" s="131"/>
      <c r="B416" s="131"/>
      <c r="C416" s="131"/>
      <c r="D416" s="131"/>
      <c r="E416" s="131"/>
      <c r="F416" s="131"/>
      <c r="G416" s="131"/>
      <c r="H416" s="131"/>
      <c r="I416" s="131"/>
      <c r="J416" s="131"/>
      <c r="K416" s="131"/>
      <c r="L416" s="131"/>
      <c r="M416" s="131"/>
      <c r="N416" s="131"/>
      <c r="O416" s="131"/>
      <c r="P416" s="131"/>
      <c r="Q416" s="131"/>
      <c r="R416" s="131"/>
      <c r="S416" s="131"/>
      <c r="T416" s="131"/>
      <c r="U416" s="131"/>
      <c r="V416" s="131"/>
      <c r="W416" s="131"/>
      <c r="X416" s="131"/>
      <c r="Y416" s="131"/>
      <c r="Z416" s="131"/>
      <c r="AA416" s="131"/>
      <c r="AB416" s="131"/>
      <c r="AC416" s="131"/>
      <c r="AD416" s="131"/>
      <c r="AE416" s="131"/>
      <c r="AF416" s="131"/>
      <c r="AG416" s="131"/>
      <c r="AH416" s="131"/>
      <c r="AI416" s="131"/>
      <c r="AJ416" s="131"/>
      <c r="AK416" s="131"/>
      <c r="AL416" s="131"/>
      <c r="AM416" s="131"/>
      <c r="AN416" s="131"/>
      <c r="AO416" s="131"/>
      <c r="AP416" s="131"/>
      <c r="AQ416" s="131"/>
      <c r="AR416" s="131"/>
      <c r="AS416" s="131"/>
      <c r="AT416" s="131"/>
      <c r="AU416" s="131"/>
      <c r="AV416" s="131"/>
      <c r="AW416" s="131"/>
      <c r="AX416" s="131"/>
      <c r="AY416" s="131"/>
      <c r="AZ416" s="131"/>
      <c r="BA416" s="131"/>
      <c r="BB416" s="131"/>
      <c r="BC416" s="131"/>
      <c r="BD416" s="131"/>
      <c r="BE416" s="131"/>
      <c r="BF416" s="131"/>
      <c r="BG416" s="131"/>
      <c r="BH416" s="131"/>
      <c r="BI416" s="131"/>
      <c r="BJ416" s="131"/>
      <c r="BK416" s="131"/>
      <c r="BL416" s="131"/>
      <c r="BM416" s="131"/>
      <c r="BN416" s="131"/>
      <c r="BO416" s="131"/>
      <c r="BP416" s="131"/>
      <c r="BQ416" s="131"/>
      <c r="BR416" s="131"/>
      <c r="BS416" s="131"/>
      <c r="BT416" s="131"/>
      <c r="BU416" s="131"/>
      <c r="BV416" s="131"/>
      <c r="BW416" s="131"/>
      <c r="BX416" s="131"/>
      <c r="BY416" s="131"/>
      <c r="BZ416" s="131"/>
      <c r="CA416" s="131"/>
      <c r="CB416" s="131"/>
      <c r="CC416" s="131"/>
      <c r="CD416" s="131"/>
      <c r="CE416" s="131"/>
      <c r="CF416" s="131"/>
      <c r="CG416" s="131"/>
      <c r="CH416" s="131"/>
      <c r="CI416" s="131"/>
      <c r="CJ416" s="131"/>
      <c r="CK416" s="131"/>
      <c r="CL416" s="131"/>
      <c r="CM416" s="131"/>
      <c r="CN416" s="131"/>
      <c r="CO416" s="131"/>
      <c r="CP416" s="131"/>
    </row>
    <row r="417" spans="1:94" x14ac:dyDescent="0.25">
      <c r="A417" s="131"/>
      <c r="B417" s="131"/>
      <c r="C417" s="131"/>
      <c r="D417" s="131"/>
      <c r="E417" s="131"/>
      <c r="F417" s="131"/>
      <c r="G417" s="131"/>
      <c r="H417" s="131"/>
      <c r="I417" s="131"/>
      <c r="J417" s="131"/>
      <c r="K417" s="131"/>
      <c r="L417" s="131"/>
      <c r="M417" s="131"/>
      <c r="N417" s="131"/>
      <c r="O417" s="131"/>
      <c r="P417" s="131"/>
      <c r="Q417" s="131"/>
      <c r="R417" s="131"/>
      <c r="S417" s="131"/>
      <c r="T417" s="131"/>
      <c r="U417" s="131"/>
      <c r="V417" s="131"/>
      <c r="W417" s="131"/>
      <c r="X417" s="131"/>
      <c r="Y417" s="131"/>
      <c r="Z417" s="131"/>
      <c r="AA417" s="131"/>
      <c r="AB417" s="131"/>
      <c r="AC417" s="131"/>
      <c r="AD417" s="131"/>
      <c r="AE417" s="131"/>
      <c r="AF417" s="131"/>
      <c r="AG417" s="131"/>
      <c r="AH417" s="131"/>
      <c r="AI417" s="131"/>
      <c r="AJ417" s="131"/>
      <c r="AK417" s="131"/>
      <c r="AL417" s="131"/>
      <c r="AM417" s="131"/>
      <c r="AN417" s="131"/>
      <c r="AO417" s="131"/>
      <c r="AP417" s="131"/>
      <c r="AQ417" s="131"/>
      <c r="AR417" s="131"/>
      <c r="AS417" s="131"/>
      <c r="AT417" s="131"/>
      <c r="AU417" s="131"/>
      <c r="AV417" s="131"/>
      <c r="AW417" s="131"/>
      <c r="AX417" s="131"/>
      <c r="AY417" s="131"/>
      <c r="AZ417" s="131"/>
      <c r="BA417" s="131"/>
      <c r="BB417" s="131"/>
      <c r="BC417" s="131"/>
      <c r="BD417" s="131"/>
      <c r="BE417" s="131"/>
      <c r="BF417" s="131"/>
      <c r="BG417" s="131"/>
      <c r="BH417" s="131"/>
      <c r="BI417" s="131"/>
      <c r="BJ417" s="131"/>
      <c r="BK417" s="131"/>
      <c r="BL417" s="131"/>
      <c r="BM417" s="131"/>
      <c r="BN417" s="131"/>
      <c r="BO417" s="131"/>
      <c r="BP417" s="131"/>
      <c r="BQ417" s="131"/>
      <c r="BR417" s="131"/>
      <c r="BS417" s="131"/>
      <c r="BT417" s="131"/>
      <c r="BU417" s="131"/>
      <c r="BV417" s="131"/>
      <c r="BW417" s="131"/>
      <c r="BX417" s="131"/>
      <c r="BY417" s="131"/>
      <c r="BZ417" s="131"/>
      <c r="CA417" s="131"/>
      <c r="CB417" s="131"/>
      <c r="CC417" s="131"/>
      <c r="CD417" s="131"/>
      <c r="CE417" s="131"/>
      <c r="CF417" s="131"/>
      <c r="CG417" s="131"/>
      <c r="CH417" s="131"/>
      <c r="CI417" s="131"/>
      <c r="CJ417" s="131"/>
      <c r="CK417" s="131"/>
      <c r="CL417" s="131"/>
      <c r="CM417" s="131"/>
      <c r="CN417" s="131"/>
      <c r="CO417" s="131"/>
      <c r="CP417" s="131"/>
    </row>
    <row r="418" spans="1:94" x14ac:dyDescent="0.25">
      <c r="A418" s="131"/>
      <c r="B418" s="131"/>
      <c r="C418" s="131"/>
      <c r="D418" s="131"/>
      <c r="E418" s="131"/>
      <c r="F418" s="131"/>
      <c r="G418" s="131"/>
      <c r="H418" s="131"/>
      <c r="I418" s="131"/>
      <c r="J418" s="131"/>
      <c r="K418" s="131"/>
      <c r="L418" s="131"/>
      <c r="M418" s="131"/>
      <c r="N418" s="131"/>
      <c r="O418" s="131"/>
      <c r="P418" s="131"/>
      <c r="Q418" s="131"/>
      <c r="R418" s="131"/>
      <c r="S418" s="131"/>
      <c r="T418" s="131"/>
      <c r="U418" s="131"/>
      <c r="V418" s="131"/>
      <c r="W418" s="131"/>
      <c r="X418" s="131"/>
      <c r="Y418" s="131"/>
      <c r="Z418" s="131"/>
      <c r="AA418" s="131"/>
      <c r="AB418" s="131"/>
      <c r="AC418" s="131"/>
      <c r="AD418" s="131"/>
      <c r="AE418" s="131"/>
      <c r="AF418" s="131"/>
      <c r="AG418" s="131"/>
      <c r="AH418" s="131"/>
      <c r="AI418" s="131"/>
      <c r="AJ418" s="131"/>
      <c r="AK418" s="131"/>
      <c r="AL418" s="131"/>
      <c r="AM418" s="131"/>
      <c r="AN418" s="131"/>
      <c r="AO418" s="131"/>
      <c r="AP418" s="131"/>
      <c r="AQ418" s="131"/>
      <c r="AR418" s="131"/>
      <c r="AS418" s="131"/>
      <c r="AT418" s="131"/>
      <c r="AU418" s="131"/>
      <c r="AV418" s="131"/>
      <c r="AW418" s="131"/>
      <c r="AX418" s="131"/>
      <c r="AY418" s="131"/>
      <c r="AZ418" s="131"/>
      <c r="BA418" s="131"/>
      <c r="BB418" s="131"/>
      <c r="BC418" s="131"/>
      <c r="BD418" s="131"/>
      <c r="BE418" s="131"/>
      <c r="BF418" s="131"/>
      <c r="BG418" s="131"/>
      <c r="BH418" s="131"/>
      <c r="BI418" s="131"/>
      <c r="BJ418" s="131"/>
      <c r="BK418" s="131"/>
      <c r="BL418" s="131"/>
      <c r="BM418" s="131"/>
      <c r="BN418" s="131"/>
      <c r="BO418" s="131"/>
      <c r="BP418" s="131"/>
      <c r="BQ418" s="131"/>
      <c r="BR418" s="131"/>
      <c r="BS418" s="131"/>
      <c r="BT418" s="131"/>
      <c r="BU418" s="131"/>
      <c r="BV418" s="131"/>
      <c r="BW418" s="131"/>
      <c r="BX418" s="131"/>
      <c r="BY418" s="131"/>
      <c r="BZ418" s="131"/>
      <c r="CA418" s="131"/>
      <c r="CB418" s="131"/>
      <c r="CC418" s="131"/>
      <c r="CD418" s="131"/>
      <c r="CE418" s="131"/>
      <c r="CF418" s="131"/>
      <c r="CG418" s="131"/>
      <c r="CH418" s="131"/>
      <c r="CI418" s="131"/>
      <c r="CJ418" s="131"/>
      <c r="CK418" s="131"/>
      <c r="CL418" s="131"/>
      <c r="CM418" s="131"/>
      <c r="CN418" s="131"/>
      <c r="CO418" s="131"/>
      <c r="CP418" s="131"/>
    </row>
    <row r="419" spans="1:94" x14ac:dyDescent="0.25">
      <c r="A419" s="131"/>
      <c r="B419" s="131"/>
      <c r="C419" s="131"/>
      <c r="D419" s="131"/>
      <c r="E419" s="131"/>
      <c r="F419" s="131"/>
      <c r="G419" s="131"/>
      <c r="H419" s="131"/>
      <c r="I419" s="131"/>
      <c r="J419" s="131"/>
      <c r="K419" s="131"/>
      <c r="L419" s="131"/>
      <c r="M419" s="131"/>
      <c r="N419" s="131"/>
      <c r="O419" s="131"/>
      <c r="P419" s="131"/>
      <c r="Q419" s="131"/>
      <c r="R419" s="131"/>
      <c r="S419" s="131"/>
      <c r="T419" s="131"/>
      <c r="U419" s="131"/>
      <c r="V419" s="131"/>
      <c r="W419" s="131"/>
      <c r="X419" s="131"/>
      <c r="Y419" s="131"/>
      <c r="Z419" s="131"/>
      <c r="AA419" s="131"/>
      <c r="AB419" s="131"/>
      <c r="AC419" s="131"/>
      <c r="AD419" s="131"/>
      <c r="AE419" s="131"/>
      <c r="AF419" s="131"/>
      <c r="AG419" s="131"/>
      <c r="AH419" s="131"/>
      <c r="AI419" s="131"/>
      <c r="AJ419" s="131"/>
      <c r="AK419" s="131"/>
      <c r="AL419" s="131"/>
      <c r="AM419" s="131"/>
      <c r="AN419" s="131"/>
      <c r="AO419" s="131"/>
      <c r="AP419" s="131"/>
      <c r="AQ419" s="131"/>
      <c r="AR419" s="131"/>
      <c r="AS419" s="131"/>
      <c r="AT419" s="131"/>
      <c r="AU419" s="131"/>
      <c r="AV419" s="131"/>
      <c r="AW419" s="131"/>
      <c r="AX419" s="131"/>
      <c r="AY419" s="131"/>
      <c r="AZ419" s="131"/>
      <c r="BA419" s="131"/>
      <c r="BB419" s="131"/>
      <c r="BC419" s="131"/>
      <c r="BD419" s="131"/>
      <c r="BE419" s="131"/>
      <c r="BF419" s="131"/>
      <c r="BG419" s="131"/>
      <c r="BH419" s="131"/>
      <c r="BI419" s="131"/>
      <c r="BJ419" s="131"/>
      <c r="BK419" s="131"/>
      <c r="BL419" s="131"/>
      <c r="BM419" s="131"/>
      <c r="BN419" s="131"/>
      <c r="BO419" s="131"/>
      <c r="BP419" s="131"/>
      <c r="BQ419" s="131"/>
      <c r="BR419" s="131"/>
      <c r="BS419" s="131"/>
      <c r="BT419" s="131"/>
      <c r="BU419" s="131"/>
      <c r="BV419" s="131"/>
      <c r="BW419" s="131"/>
      <c r="BX419" s="131"/>
      <c r="BY419" s="131"/>
      <c r="BZ419" s="131"/>
      <c r="CA419" s="131"/>
      <c r="CB419" s="131"/>
      <c r="CC419" s="131"/>
      <c r="CD419" s="131"/>
      <c r="CE419" s="131"/>
      <c r="CF419" s="131"/>
      <c r="CG419" s="131"/>
      <c r="CH419" s="131"/>
      <c r="CI419" s="131"/>
      <c r="CJ419" s="131"/>
      <c r="CK419" s="131"/>
      <c r="CL419" s="131"/>
      <c r="CM419" s="131"/>
      <c r="CN419" s="131"/>
      <c r="CO419" s="131"/>
      <c r="CP419" s="131"/>
    </row>
    <row r="420" spans="1:94" x14ac:dyDescent="0.25">
      <c r="A420" s="131"/>
      <c r="B420" s="131"/>
      <c r="C420" s="131"/>
      <c r="D420" s="131"/>
      <c r="E420" s="131"/>
      <c r="F420" s="131"/>
      <c r="G420" s="131"/>
      <c r="H420" s="131"/>
      <c r="I420" s="131"/>
      <c r="J420" s="131"/>
      <c r="K420" s="131"/>
      <c r="L420" s="131"/>
      <c r="M420" s="131"/>
      <c r="N420" s="131"/>
      <c r="O420" s="131"/>
      <c r="P420" s="131"/>
      <c r="Q420" s="131"/>
      <c r="R420" s="131"/>
      <c r="S420" s="131"/>
      <c r="T420" s="131"/>
      <c r="U420" s="131"/>
      <c r="V420" s="131"/>
      <c r="W420" s="131"/>
      <c r="X420" s="131"/>
      <c r="Y420" s="131"/>
      <c r="Z420" s="131"/>
      <c r="AA420" s="131"/>
      <c r="AB420" s="131"/>
      <c r="AC420" s="131"/>
      <c r="AD420" s="131"/>
      <c r="AE420" s="131"/>
      <c r="AF420" s="131"/>
      <c r="AG420" s="131"/>
      <c r="AH420" s="131"/>
      <c r="AI420" s="131"/>
      <c r="AJ420" s="131"/>
      <c r="AK420" s="131"/>
      <c r="AL420" s="131"/>
      <c r="AM420" s="131"/>
      <c r="AN420" s="131"/>
      <c r="AO420" s="131"/>
      <c r="AP420" s="131"/>
      <c r="AQ420" s="131"/>
      <c r="AR420" s="131"/>
      <c r="AS420" s="131"/>
      <c r="AT420" s="131"/>
      <c r="AU420" s="131"/>
      <c r="AV420" s="131"/>
      <c r="AW420" s="131"/>
      <c r="AX420" s="131"/>
      <c r="AY420" s="131"/>
      <c r="AZ420" s="131"/>
      <c r="BA420" s="131"/>
      <c r="BB420" s="131"/>
      <c r="BC420" s="131"/>
      <c r="BD420" s="131"/>
      <c r="BE420" s="131"/>
      <c r="BF420" s="131"/>
      <c r="BG420" s="131"/>
      <c r="BH420" s="131"/>
      <c r="BI420" s="131"/>
      <c r="BJ420" s="131"/>
      <c r="BK420" s="131"/>
      <c r="BL420" s="131"/>
      <c r="BM420" s="131"/>
      <c r="BN420" s="131"/>
      <c r="BO420" s="131"/>
      <c r="BP420" s="131"/>
      <c r="BQ420" s="131"/>
      <c r="BR420" s="131"/>
      <c r="BS420" s="131"/>
      <c r="BT420" s="131"/>
      <c r="BU420" s="131"/>
      <c r="BV420" s="131"/>
      <c r="BW420" s="131"/>
      <c r="BX420" s="131"/>
      <c r="BY420" s="131"/>
      <c r="BZ420" s="131"/>
      <c r="CA420" s="131"/>
      <c r="CB420" s="131"/>
      <c r="CC420" s="131"/>
      <c r="CD420" s="131"/>
      <c r="CE420" s="131"/>
      <c r="CF420" s="131"/>
      <c r="CG420" s="131"/>
      <c r="CH420" s="131"/>
      <c r="CI420" s="131"/>
      <c r="CJ420" s="131"/>
      <c r="CK420" s="131"/>
      <c r="CL420" s="131"/>
      <c r="CM420" s="131"/>
      <c r="CN420" s="131"/>
      <c r="CO420" s="131"/>
      <c r="CP420" s="131"/>
    </row>
    <row r="421" spans="1:94" x14ac:dyDescent="0.25">
      <c r="A421" s="131"/>
      <c r="B421" s="131"/>
      <c r="C421" s="131"/>
      <c r="D421" s="131"/>
      <c r="E421" s="131"/>
      <c r="F421" s="131"/>
      <c r="G421" s="131"/>
      <c r="H421" s="131"/>
      <c r="I421" s="131"/>
      <c r="J421" s="131"/>
      <c r="K421" s="131"/>
      <c r="L421" s="131"/>
      <c r="M421" s="131"/>
      <c r="N421" s="131"/>
      <c r="O421" s="131"/>
      <c r="P421" s="131"/>
      <c r="Q421" s="131"/>
      <c r="R421" s="131"/>
      <c r="S421" s="131"/>
      <c r="T421" s="131"/>
      <c r="U421" s="131"/>
      <c r="V421" s="131"/>
      <c r="W421" s="131"/>
      <c r="X421" s="131"/>
      <c r="Y421" s="131"/>
      <c r="Z421" s="131"/>
      <c r="AA421" s="131"/>
      <c r="AB421" s="131"/>
      <c r="AC421" s="131"/>
      <c r="AD421" s="131"/>
      <c r="AE421" s="131"/>
      <c r="AF421" s="131"/>
      <c r="AG421" s="131"/>
      <c r="AH421" s="131"/>
      <c r="AI421" s="131"/>
      <c r="AJ421" s="131"/>
      <c r="AK421" s="131"/>
      <c r="AL421" s="131"/>
      <c r="AM421" s="131"/>
      <c r="AN421" s="131"/>
      <c r="AO421" s="131"/>
      <c r="AP421" s="131"/>
      <c r="AQ421" s="131"/>
      <c r="AR421" s="131"/>
      <c r="AS421" s="131"/>
      <c r="AT421" s="131"/>
      <c r="AU421" s="131"/>
      <c r="AV421" s="131"/>
      <c r="AW421" s="131"/>
      <c r="AX421" s="131"/>
      <c r="AY421" s="131"/>
      <c r="AZ421" s="131"/>
      <c r="BA421" s="131"/>
      <c r="BB421" s="131"/>
      <c r="BC421" s="131"/>
      <c r="BD421" s="131"/>
      <c r="BE421" s="131"/>
      <c r="BF421" s="131"/>
      <c r="BG421" s="131"/>
      <c r="BH421" s="131"/>
      <c r="BI421" s="131"/>
      <c r="BJ421" s="131"/>
      <c r="BK421" s="131"/>
      <c r="BL421" s="131"/>
      <c r="BM421" s="131"/>
      <c r="BN421" s="131"/>
      <c r="BO421" s="131"/>
      <c r="BP421" s="131"/>
      <c r="BQ421" s="131"/>
      <c r="BR421" s="131"/>
      <c r="BS421" s="131"/>
      <c r="BT421" s="131"/>
      <c r="BU421" s="131"/>
      <c r="BV421" s="131"/>
      <c r="BW421" s="131"/>
      <c r="BX421" s="131"/>
      <c r="BY421" s="131"/>
      <c r="BZ421" s="131"/>
      <c r="CA421" s="131"/>
      <c r="CB421" s="131"/>
      <c r="CC421" s="131"/>
      <c r="CD421" s="131"/>
      <c r="CE421" s="131"/>
      <c r="CF421" s="131"/>
      <c r="CG421" s="131"/>
      <c r="CH421" s="131"/>
      <c r="CI421" s="131"/>
      <c r="CJ421" s="131"/>
      <c r="CK421" s="131"/>
      <c r="CL421" s="131"/>
      <c r="CM421" s="131"/>
      <c r="CN421" s="131"/>
      <c r="CO421" s="131"/>
      <c r="CP421" s="131"/>
    </row>
    <row r="422" spans="1:94" x14ac:dyDescent="0.25">
      <c r="A422" s="131"/>
      <c r="B422" s="131"/>
      <c r="C422" s="131"/>
      <c r="D422" s="131"/>
      <c r="E422" s="131"/>
      <c r="F422" s="131"/>
      <c r="G422" s="131"/>
      <c r="H422" s="131"/>
      <c r="I422" s="131"/>
      <c r="J422" s="131"/>
      <c r="K422" s="131"/>
      <c r="L422" s="131"/>
      <c r="M422" s="131"/>
      <c r="N422" s="131"/>
      <c r="O422" s="131"/>
      <c r="P422" s="131"/>
      <c r="Q422" s="131"/>
      <c r="R422" s="131"/>
      <c r="S422" s="131"/>
      <c r="T422" s="131"/>
      <c r="U422" s="131"/>
      <c r="V422" s="131"/>
      <c r="W422" s="131"/>
      <c r="X422" s="131"/>
      <c r="Y422" s="131"/>
      <c r="Z422" s="131"/>
      <c r="AA422" s="131"/>
      <c r="AB422" s="131"/>
      <c r="AC422" s="131"/>
      <c r="AD422" s="131"/>
      <c r="AE422" s="131"/>
      <c r="AF422" s="131"/>
      <c r="AG422" s="131"/>
      <c r="AH422" s="131"/>
      <c r="AI422" s="131"/>
      <c r="AJ422" s="131"/>
      <c r="AK422" s="131"/>
      <c r="AL422" s="131"/>
      <c r="AM422" s="131"/>
      <c r="AN422" s="131"/>
      <c r="AO422" s="131"/>
      <c r="AP422" s="131"/>
      <c r="AQ422" s="131"/>
      <c r="AR422" s="131"/>
      <c r="AS422" s="131"/>
      <c r="AT422" s="131"/>
      <c r="AU422" s="131"/>
      <c r="AV422" s="131"/>
      <c r="AW422" s="131"/>
      <c r="AX422" s="131"/>
      <c r="AY422" s="131"/>
      <c r="AZ422" s="131"/>
      <c r="BA422" s="131"/>
      <c r="BB422" s="131"/>
      <c r="BC422" s="131"/>
      <c r="BD422" s="131"/>
      <c r="BE422" s="131"/>
      <c r="BF422" s="131"/>
      <c r="BG422" s="131"/>
      <c r="BH422" s="131"/>
      <c r="BI422" s="131"/>
      <c r="BJ422" s="131"/>
      <c r="BK422" s="131"/>
      <c r="BL422" s="131"/>
      <c r="BM422" s="131"/>
      <c r="BN422" s="131"/>
      <c r="BO422" s="131"/>
      <c r="BP422" s="131"/>
      <c r="BQ422" s="131"/>
      <c r="BR422" s="131"/>
      <c r="BS422" s="131"/>
      <c r="BT422" s="131"/>
      <c r="BU422" s="131"/>
      <c r="BV422" s="131"/>
      <c r="BW422" s="131"/>
      <c r="BX422" s="131"/>
      <c r="BY422" s="131"/>
      <c r="BZ422" s="131"/>
      <c r="CA422" s="131"/>
      <c r="CB422" s="131"/>
      <c r="CC422" s="131"/>
      <c r="CD422" s="131"/>
      <c r="CE422" s="131"/>
      <c r="CF422" s="131"/>
      <c r="CG422" s="131"/>
      <c r="CH422" s="131"/>
      <c r="CI422" s="131"/>
      <c r="CJ422" s="131"/>
      <c r="CK422" s="131"/>
      <c r="CL422" s="131"/>
      <c r="CM422" s="131"/>
      <c r="CN422" s="131"/>
      <c r="CO422" s="131"/>
      <c r="CP422" s="131"/>
    </row>
    <row r="423" spans="1:94" x14ac:dyDescent="0.25">
      <c r="A423" s="131"/>
      <c r="B423" s="131"/>
      <c r="C423" s="131"/>
      <c r="D423" s="131"/>
      <c r="E423" s="131"/>
      <c r="F423" s="131"/>
      <c r="G423" s="131"/>
      <c r="H423" s="131"/>
      <c r="I423" s="131"/>
      <c r="J423" s="131"/>
      <c r="K423" s="131"/>
      <c r="L423" s="131"/>
      <c r="M423" s="131"/>
      <c r="N423" s="131"/>
      <c r="O423" s="131"/>
      <c r="P423" s="131"/>
      <c r="Q423" s="131"/>
      <c r="R423" s="131"/>
      <c r="S423" s="131"/>
      <c r="T423" s="131"/>
      <c r="U423" s="131"/>
      <c r="V423" s="131"/>
      <c r="W423" s="131"/>
      <c r="X423" s="131"/>
      <c r="Y423" s="131"/>
      <c r="Z423" s="131"/>
      <c r="AA423" s="131"/>
      <c r="AB423" s="131"/>
      <c r="AC423" s="131"/>
      <c r="AD423" s="131"/>
      <c r="AE423" s="131"/>
      <c r="AF423" s="131"/>
      <c r="AG423" s="131"/>
      <c r="AH423" s="131"/>
      <c r="AI423" s="131"/>
      <c r="AJ423" s="131"/>
      <c r="AK423" s="131"/>
      <c r="AL423" s="131"/>
      <c r="AM423" s="131"/>
      <c r="AN423" s="131"/>
      <c r="AO423" s="131"/>
      <c r="AP423" s="131"/>
      <c r="AQ423" s="131"/>
      <c r="AR423" s="131"/>
      <c r="AS423" s="131"/>
      <c r="AT423" s="131"/>
      <c r="AU423" s="131"/>
      <c r="AV423" s="131"/>
      <c r="AW423" s="131"/>
      <c r="AX423" s="131"/>
      <c r="AY423" s="131"/>
      <c r="AZ423" s="131"/>
      <c r="BA423" s="131"/>
      <c r="BB423" s="131"/>
      <c r="BC423" s="131"/>
      <c r="BD423" s="131"/>
      <c r="BE423" s="131"/>
      <c r="BF423" s="131"/>
      <c r="BG423" s="131"/>
      <c r="BH423" s="131"/>
      <c r="BI423" s="131"/>
      <c r="BJ423" s="131"/>
      <c r="BK423" s="131"/>
      <c r="BL423" s="131"/>
      <c r="BM423" s="131"/>
      <c r="BN423" s="131"/>
      <c r="BO423" s="131"/>
      <c r="BP423" s="131"/>
      <c r="BQ423" s="131"/>
      <c r="BR423" s="131"/>
      <c r="BS423" s="131"/>
      <c r="BT423" s="131"/>
      <c r="BU423" s="131"/>
      <c r="BV423" s="131"/>
      <c r="BW423" s="131"/>
      <c r="BX423" s="131"/>
      <c r="BY423" s="131"/>
      <c r="BZ423" s="131"/>
      <c r="CA423" s="131"/>
      <c r="CB423" s="131"/>
      <c r="CC423" s="131"/>
      <c r="CD423" s="131"/>
      <c r="CE423" s="131"/>
      <c r="CF423" s="131"/>
      <c r="CG423" s="131"/>
      <c r="CH423" s="131"/>
      <c r="CI423" s="131"/>
      <c r="CJ423" s="131"/>
      <c r="CK423" s="131"/>
      <c r="CL423" s="131"/>
      <c r="CM423" s="131"/>
      <c r="CN423" s="131"/>
      <c r="CO423" s="131"/>
      <c r="CP423" s="131"/>
    </row>
    <row r="424" spans="1:94" x14ac:dyDescent="0.25">
      <c r="A424" s="131"/>
      <c r="B424" s="131"/>
      <c r="C424" s="131"/>
      <c r="D424" s="131"/>
      <c r="E424" s="131"/>
      <c r="F424" s="131"/>
      <c r="G424" s="131"/>
      <c r="H424" s="131"/>
      <c r="I424" s="131"/>
      <c r="J424" s="131"/>
      <c r="K424" s="131"/>
      <c r="L424" s="131"/>
      <c r="M424" s="131"/>
      <c r="N424" s="131"/>
      <c r="O424" s="131"/>
      <c r="P424" s="131"/>
      <c r="Q424" s="131"/>
      <c r="R424" s="131"/>
      <c r="S424" s="131"/>
      <c r="T424" s="131"/>
      <c r="U424" s="131"/>
      <c r="V424" s="131"/>
      <c r="W424" s="131"/>
      <c r="X424" s="131"/>
      <c r="Y424" s="131"/>
      <c r="Z424" s="131"/>
      <c r="AA424" s="131"/>
      <c r="AB424" s="131"/>
      <c r="AC424" s="131"/>
      <c r="AD424" s="131"/>
      <c r="AE424" s="131"/>
      <c r="AF424" s="131"/>
      <c r="AG424" s="131"/>
      <c r="AH424" s="131"/>
      <c r="AI424" s="131"/>
      <c r="AJ424" s="131"/>
      <c r="AK424" s="131"/>
      <c r="AL424" s="131"/>
      <c r="AM424" s="131"/>
      <c r="AN424" s="131"/>
      <c r="AO424" s="131"/>
      <c r="AP424" s="131"/>
      <c r="AQ424" s="131"/>
      <c r="AR424" s="131"/>
      <c r="AS424" s="131"/>
      <c r="AT424" s="131"/>
      <c r="AU424" s="131"/>
      <c r="AV424" s="131"/>
      <c r="AW424" s="131"/>
      <c r="AX424" s="131"/>
      <c r="AY424" s="131"/>
      <c r="AZ424" s="131"/>
      <c r="BA424" s="131"/>
      <c r="BB424" s="131"/>
      <c r="BC424" s="131"/>
      <c r="BD424" s="131"/>
      <c r="BE424" s="131"/>
      <c r="BF424" s="131"/>
      <c r="BG424" s="131"/>
      <c r="BH424" s="131"/>
      <c r="BI424" s="131"/>
      <c r="BJ424" s="131"/>
      <c r="BK424" s="131"/>
      <c r="BL424" s="131"/>
      <c r="BM424" s="131"/>
      <c r="BN424" s="131"/>
      <c r="BO424" s="131"/>
      <c r="BP424" s="131"/>
      <c r="BQ424" s="131"/>
      <c r="BR424" s="131"/>
      <c r="BS424" s="131"/>
      <c r="BT424" s="131"/>
      <c r="BU424" s="131"/>
      <c r="BV424" s="131"/>
      <c r="BW424" s="131"/>
      <c r="BX424" s="131"/>
      <c r="BY424" s="131"/>
      <c r="BZ424" s="131"/>
      <c r="CA424" s="131"/>
      <c r="CB424" s="131"/>
      <c r="CC424" s="131"/>
      <c r="CD424" s="131"/>
      <c r="CE424" s="131"/>
      <c r="CF424" s="131"/>
      <c r="CG424" s="131"/>
      <c r="CH424" s="131"/>
      <c r="CI424" s="131"/>
      <c r="CJ424" s="131"/>
      <c r="CK424" s="131"/>
      <c r="CL424" s="131"/>
      <c r="CM424" s="131"/>
      <c r="CN424" s="131"/>
      <c r="CO424" s="131"/>
      <c r="CP424" s="131"/>
    </row>
    <row r="425" spans="1:94" x14ac:dyDescent="0.25">
      <c r="A425" s="131"/>
      <c r="B425" s="131"/>
      <c r="C425" s="131"/>
      <c r="D425" s="131"/>
      <c r="E425" s="131"/>
      <c r="F425" s="131"/>
      <c r="G425" s="131"/>
      <c r="H425" s="131"/>
      <c r="I425" s="131"/>
      <c r="J425" s="131"/>
      <c r="K425" s="131"/>
      <c r="L425" s="131"/>
      <c r="M425" s="131"/>
      <c r="N425" s="131"/>
      <c r="O425" s="131"/>
      <c r="P425" s="131"/>
      <c r="Q425" s="131"/>
      <c r="R425" s="131"/>
      <c r="S425" s="131"/>
      <c r="T425" s="131"/>
      <c r="U425" s="131"/>
      <c r="V425" s="131"/>
      <c r="W425" s="131"/>
      <c r="X425" s="131"/>
      <c r="Y425" s="131"/>
      <c r="Z425" s="131"/>
      <c r="AA425" s="131"/>
      <c r="AB425" s="131"/>
      <c r="AC425" s="131"/>
      <c r="AD425" s="131"/>
      <c r="AE425" s="131"/>
      <c r="AF425" s="131"/>
      <c r="AG425" s="131"/>
      <c r="AH425" s="131"/>
      <c r="AI425" s="131"/>
      <c r="AJ425" s="131"/>
      <c r="AK425" s="131"/>
      <c r="AL425" s="131"/>
      <c r="AM425" s="131"/>
      <c r="AN425" s="131"/>
      <c r="AO425" s="131"/>
      <c r="AP425" s="131"/>
      <c r="AQ425" s="131"/>
      <c r="AR425" s="131"/>
      <c r="AS425" s="131"/>
      <c r="AT425" s="131"/>
      <c r="AU425" s="131"/>
      <c r="AV425" s="131"/>
      <c r="AW425" s="131"/>
      <c r="AX425" s="131"/>
      <c r="AY425" s="131"/>
      <c r="AZ425" s="131"/>
      <c r="BA425" s="131"/>
      <c r="BB425" s="131"/>
      <c r="BC425" s="131"/>
      <c r="BD425" s="131"/>
      <c r="BE425" s="131"/>
      <c r="BF425" s="131"/>
      <c r="BG425" s="131"/>
      <c r="BH425" s="131"/>
      <c r="BI425" s="131"/>
      <c r="BJ425" s="131"/>
      <c r="BK425" s="131"/>
      <c r="BL425" s="131"/>
      <c r="BM425" s="131"/>
      <c r="BN425" s="131"/>
      <c r="BO425" s="131"/>
      <c r="BP425" s="131"/>
      <c r="BQ425" s="131"/>
      <c r="BR425" s="131"/>
      <c r="BS425" s="131"/>
      <c r="BT425" s="131"/>
      <c r="BU425" s="131"/>
      <c r="BV425" s="131"/>
      <c r="BW425" s="131"/>
      <c r="BX425" s="131"/>
      <c r="BY425" s="131"/>
      <c r="BZ425" s="131"/>
      <c r="CA425" s="131"/>
      <c r="CB425" s="131"/>
      <c r="CC425" s="131"/>
      <c r="CD425" s="131"/>
      <c r="CE425" s="131"/>
      <c r="CF425" s="131"/>
      <c r="CG425" s="131"/>
      <c r="CH425" s="131"/>
      <c r="CI425" s="131"/>
      <c r="CJ425" s="131"/>
      <c r="CK425" s="131"/>
      <c r="CL425" s="131"/>
      <c r="CM425" s="131"/>
      <c r="CN425" s="131"/>
      <c r="CO425" s="131"/>
      <c r="CP425" s="131"/>
    </row>
    <row r="426" spans="1:94" x14ac:dyDescent="0.25">
      <c r="A426" s="131"/>
      <c r="B426" s="131"/>
      <c r="C426" s="131"/>
      <c r="D426" s="131"/>
      <c r="E426" s="131"/>
      <c r="F426" s="131"/>
      <c r="G426" s="131"/>
      <c r="H426" s="131"/>
      <c r="I426" s="131"/>
      <c r="J426" s="131"/>
      <c r="K426" s="131"/>
      <c r="L426" s="131"/>
      <c r="M426" s="131"/>
      <c r="N426" s="131"/>
      <c r="O426" s="131"/>
      <c r="P426" s="131"/>
      <c r="Q426" s="131"/>
      <c r="R426" s="131"/>
      <c r="S426" s="131"/>
      <c r="T426" s="131"/>
      <c r="U426" s="131"/>
      <c r="V426" s="131"/>
      <c r="W426" s="131"/>
      <c r="X426" s="131"/>
      <c r="Y426" s="131"/>
      <c r="Z426" s="131"/>
      <c r="AA426" s="131"/>
      <c r="AB426" s="131"/>
      <c r="AC426" s="131"/>
      <c r="AD426" s="131"/>
      <c r="AE426" s="131"/>
      <c r="AF426" s="131"/>
      <c r="AG426" s="131"/>
      <c r="AH426" s="131"/>
      <c r="AI426" s="131"/>
      <c r="AJ426" s="131"/>
      <c r="AK426" s="131"/>
      <c r="AL426" s="131"/>
      <c r="AM426" s="131"/>
      <c r="AN426" s="131"/>
      <c r="AO426" s="131"/>
      <c r="AP426" s="131"/>
      <c r="AQ426" s="131"/>
      <c r="AR426" s="131"/>
      <c r="AS426" s="131"/>
      <c r="AT426" s="131"/>
      <c r="AU426" s="131"/>
      <c r="AV426" s="131"/>
      <c r="AW426" s="131"/>
      <c r="AX426" s="131"/>
      <c r="AY426" s="131"/>
      <c r="AZ426" s="131"/>
      <c r="BA426" s="131"/>
      <c r="BB426" s="131"/>
      <c r="BC426" s="131"/>
      <c r="BD426" s="131"/>
      <c r="BE426" s="131"/>
      <c r="BF426" s="131"/>
      <c r="BG426" s="131"/>
      <c r="BH426" s="131"/>
      <c r="BI426" s="131"/>
      <c r="BJ426" s="131"/>
      <c r="BK426" s="131"/>
      <c r="BL426" s="131"/>
      <c r="BM426" s="131"/>
      <c r="BN426" s="131"/>
      <c r="BO426" s="131"/>
      <c r="BP426" s="131"/>
      <c r="BQ426" s="131"/>
      <c r="BR426" s="131"/>
      <c r="BS426" s="131"/>
      <c r="BT426" s="131"/>
      <c r="BU426" s="131"/>
      <c r="BV426" s="131"/>
      <c r="BW426" s="131"/>
      <c r="BX426" s="131"/>
      <c r="BY426" s="131"/>
      <c r="BZ426" s="131"/>
      <c r="CA426" s="131"/>
      <c r="CB426" s="131"/>
      <c r="CC426" s="131"/>
      <c r="CD426" s="131"/>
      <c r="CE426" s="131"/>
      <c r="CF426" s="131"/>
      <c r="CG426" s="131"/>
      <c r="CH426" s="131"/>
      <c r="CI426" s="131"/>
      <c r="CJ426" s="131"/>
      <c r="CK426" s="131"/>
      <c r="CL426" s="131"/>
      <c r="CM426" s="131"/>
      <c r="CN426" s="131"/>
      <c r="CO426" s="131"/>
      <c r="CP426" s="131"/>
    </row>
    <row r="427" spans="1:94" x14ac:dyDescent="0.25">
      <c r="A427" s="131"/>
      <c r="B427" s="131"/>
      <c r="C427" s="131"/>
      <c r="D427" s="131"/>
      <c r="E427" s="131"/>
      <c r="F427" s="131"/>
      <c r="G427" s="131"/>
      <c r="H427" s="131"/>
      <c r="I427" s="131"/>
      <c r="J427" s="131"/>
      <c r="K427" s="131"/>
      <c r="L427" s="131"/>
      <c r="M427" s="131"/>
      <c r="N427" s="131"/>
      <c r="O427" s="131"/>
      <c r="P427" s="131"/>
      <c r="Q427" s="131"/>
      <c r="R427" s="131"/>
      <c r="S427" s="131"/>
      <c r="T427" s="131"/>
      <c r="U427" s="131"/>
      <c r="V427" s="131"/>
      <c r="W427" s="131"/>
      <c r="X427" s="131"/>
      <c r="Y427" s="131"/>
      <c r="Z427" s="131"/>
      <c r="AA427" s="131"/>
      <c r="AB427" s="131"/>
      <c r="AC427" s="131"/>
      <c r="AD427" s="131"/>
      <c r="AE427" s="131"/>
      <c r="AF427" s="131"/>
      <c r="AG427" s="131"/>
      <c r="AH427" s="131"/>
      <c r="AI427" s="131"/>
      <c r="AJ427" s="131"/>
      <c r="AK427" s="131"/>
      <c r="AL427" s="131"/>
      <c r="AM427" s="131"/>
      <c r="AN427" s="131"/>
      <c r="AO427" s="131"/>
      <c r="AP427" s="131"/>
      <c r="AQ427" s="131"/>
      <c r="AR427" s="131"/>
      <c r="AS427" s="131"/>
      <c r="AT427" s="131"/>
      <c r="AU427" s="131"/>
      <c r="AV427" s="131"/>
      <c r="AW427" s="131"/>
      <c r="AX427" s="131"/>
      <c r="AY427" s="131"/>
      <c r="AZ427" s="131"/>
      <c r="BA427" s="131"/>
      <c r="BB427" s="131"/>
      <c r="BC427" s="131"/>
      <c r="BD427" s="131"/>
      <c r="BE427" s="131"/>
      <c r="BF427" s="131"/>
      <c r="BG427" s="131"/>
      <c r="BH427" s="131"/>
      <c r="BI427" s="131"/>
      <c r="BJ427" s="131"/>
      <c r="BK427" s="131"/>
      <c r="BL427" s="131"/>
      <c r="BM427" s="131"/>
      <c r="BN427" s="131"/>
      <c r="BO427" s="131"/>
      <c r="BP427" s="131"/>
      <c r="BQ427" s="131"/>
      <c r="BR427" s="131"/>
      <c r="BS427" s="131"/>
      <c r="BT427" s="131"/>
      <c r="BU427" s="131"/>
      <c r="BV427" s="131"/>
      <c r="BW427" s="131"/>
      <c r="BX427" s="131"/>
      <c r="BY427" s="131"/>
      <c r="BZ427" s="131"/>
      <c r="CA427" s="131"/>
      <c r="CB427" s="131"/>
      <c r="CC427" s="131"/>
      <c r="CD427" s="131"/>
      <c r="CE427" s="131"/>
      <c r="CF427" s="131"/>
      <c r="CG427" s="131"/>
      <c r="CH427" s="131"/>
      <c r="CI427" s="131"/>
      <c r="CJ427" s="131"/>
      <c r="CK427" s="131"/>
      <c r="CL427" s="131"/>
      <c r="CM427" s="131"/>
      <c r="CN427" s="131"/>
      <c r="CO427" s="131"/>
      <c r="CP427" s="131"/>
    </row>
    <row r="428" spans="1:94" x14ac:dyDescent="0.25">
      <c r="A428" s="131"/>
      <c r="B428" s="131"/>
      <c r="C428" s="131"/>
      <c r="D428" s="131"/>
      <c r="E428" s="131"/>
      <c r="F428" s="131"/>
      <c r="G428" s="131"/>
      <c r="H428" s="131"/>
      <c r="I428" s="131"/>
      <c r="J428" s="131"/>
      <c r="K428" s="131"/>
      <c r="L428" s="131"/>
      <c r="M428" s="131"/>
      <c r="N428" s="131"/>
      <c r="O428" s="131"/>
      <c r="P428" s="131"/>
      <c r="Q428" s="131"/>
      <c r="R428" s="131"/>
      <c r="S428" s="131"/>
      <c r="T428" s="131"/>
      <c r="U428" s="131"/>
      <c r="V428" s="131"/>
      <c r="W428" s="131"/>
      <c r="X428" s="131"/>
      <c r="Y428" s="131"/>
      <c r="Z428" s="131"/>
      <c r="AA428" s="131"/>
      <c r="AB428" s="131"/>
      <c r="AC428" s="131"/>
      <c r="AD428" s="131"/>
      <c r="AE428" s="131"/>
      <c r="AF428" s="131"/>
      <c r="AG428" s="131"/>
      <c r="AH428" s="131"/>
      <c r="AI428" s="131"/>
      <c r="AJ428" s="131"/>
      <c r="AK428" s="131"/>
      <c r="AL428" s="131"/>
      <c r="AM428" s="131"/>
      <c r="AN428" s="131"/>
      <c r="AO428" s="131"/>
      <c r="AP428" s="131"/>
      <c r="AQ428" s="131"/>
      <c r="AR428" s="131"/>
      <c r="AS428" s="131"/>
      <c r="AT428" s="131"/>
      <c r="AU428" s="131"/>
      <c r="AV428" s="131"/>
      <c r="AW428" s="131"/>
      <c r="AX428" s="131"/>
      <c r="AY428" s="131"/>
      <c r="AZ428" s="131"/>
      <c r="BA428" s="131"/>
      <c r="BB428" s="131"/>
      <c r="BC428" s="131"/>
      <c r="BD428" s="131"/>
      <c r="BE428" s="131"/>
      <c r="BF428" s="131"/>
      <c r="BG428" s="131"/>
      <c r="BH428" s="131"/>
      <c r="BI428" s="131"/>
      <c r="BJ428" s="131"/>
      <c r="BK428" s="131"/>
      <c r="BL428" s="131"/>
      <c r="BM428" s="131"/>
      <c r="BN428" s="131"/>
      <c r="BO428" s="131"/>
      <c r="BP428" s="131"/>
      <c r="BQ428" s="131"/>
      <c r="BR428" s="131"/>
      <c r="BS428" s="131"/>
      <c r="BT428" s="131"/>
      <c r="BU428" s="131"/>
      <c r="BV428" s="131"/>
      <c r="BW428" s="131"/>
      <c r="BX428" s="131"/>
      <c r="BY428" s="131"/>
      <c r="BZ428" s="131"/>
      <c r="CA428" s="131"/>
      <c r="CB428" s="131"/>
      <c r="CC428" s="131"/>
      <c r="CD428" s="131"/>
      <c r="CE428" s="131"/>
      <c r="CF428" s="131"/>
      <c r="CG428" s="131"/>
      <c r="CH428" s="131"/>
      <c r="CI428" s="131"/>
      <c r="CJ428" s="131"/>
      <c r="CK428" s="131"/>
      <c r="CL428" s="131"/>
      <c r="CM428" s="131"/>
      <c r="CN428" s="131"/>
      <c r="CO428" s="131"/>
      <c r="CP428" s="131"/>
    </row>
    <row r="429" spans="1:94" x14ac:dyDescent="0.25">
      <c r="A429" s="131"/>
      <c r="B429" s="131"/>
      <c r="C429" s="131"/>
      <c r="D429" s="131"/>
      <c r="E429" s="131"/>
      <c r="F429" s="131"/>
      <c r="G429" s="131"/>
      <c r="H429" s="131"/>
      <c r="I429" s="131"/>
      <c r="J429" s="131"/>
      <c r="K429" s="131"/>
      <c r="L429" s="131"/>
      <c r="M429" s="131"/>
      <c r="N429" s="131"/>
      <c r="O429" s="131"/>
      <c r="P429" s="131"/>
      <c r="Q429" s="131"/>
      <c r="R429" s="131"/>
      <c r="S429" s="131"/>
      <c r="T429" s="131"/>
      <c r="U429" s="131"/>
      <c r="V429" s="131"/>
      <c r="W429" s="131"/>
      <c r="X429" s="131"/>
      <c r="Y429" s="131"/>
      <c r="Z429" s="131"/>
      <c r="AA429" s="131"/>
      <c r="AB429" s="131"/>
      <c r="AC429" s="131"/>
      <c r="AD429" s="131"/>
      <c r="AE429" s="131"/>
      <c r="AF429" s="131"/>
      <c r="AG429" s="131"/>
      <c r="AH429" s="131"/>
      <c r="AI429" s="131"/>
      <c r="AJ429" s="131"/>
      <c r="AK429" s="131"/>
      <c r="AL429" s="131"/>
      <c r="AM429" s="131"/>
      <c r="AN429" s="131"/>
      <c r="AO429" s="131"/>
      <c r="AP429" s="131"/>
      <c r="AQ429" s="131"/>
      <c r="AR429" s="131"/>
      <c r="AS429" s="131"/>
      <c r="AT429" s="131"/>
      <c r="AU429" s="131"/>
      <c r="AV429" s="131"/>
      <c r="AW429" s="131"/>
      <c r="AX429" s="131"/>
      <c r="AY429" s="131"/>
      <c r="AZ429" s="131"/>
      <c r="BA429" s="131"/>
      <c r="BB429" s="131"/>
      <c r="BC429" s="131"/>
      <c r="BD429" s="131"/>
      <c r="BE429" s="131"/>
      <c r="BF429" s="131"/>
      <c r="BG429" s="131"/>
      <c r="BH429" s="131"/>
      <c r="BI429" s="131"/>
      <c r="BJ429" s="131"/>
      <c r="BK429" s="131"/>
      <c r="BL429" s="131"/>
      <c r="BM429" s="131"/>
      <c r="BN429" s="131"/>
      <c r="BO429" s="131"/>
      <c r="BP429" s="131"/>
      <c r="BQ429" s="131"/>
      <c r="BR429" s="131"/>
      <c r="BS429" s="131"/>
      <c r="BT429" s="131"/>
      <c r="BU429" s="131"/>
      <c r="BV429" s="131"/>
      <c r="BW429" s="131"/>
      <c r="BX429" s="131"/>
      <c r="BY429" s="131"/>
      <c r="BZ429" s="131"/>
      <c r="CA429" s="131"/>
      <c r="CB429" s="131"/>
      <c r="CC429" s="131"/>
      <c r="CD429" s="131"/>
      <c r="CE429" s="131"/>
      <c r="CF429" s="131"/>
      <c r="CG429" s="131"/>
      <c r="CH429" s="131"/>
      <c r="CI429" s="131"/>
      <c r="CJ429" s="131"/>
      <c r="CK429" s="131"/>
      <c r="CL429" s="131"/>
      <c r="CM429" s="131"/>
      <c r="CN429" s="131"/>
      <c r="CO429" s="131"/>
      <c r="CP429" s="131"/>
    </row>
    <row r="430" spans="1:94" x14ac:dyDescent="0.25">
      <c r="A430" s="131"/>
      <c r="B430" s="131"/>
      <c r="C430" s="131"/>
      <c r="D430" s="131"/>
      <c r="E430" s="131"/>
      <c r="F430" s="131"/>
      <c r="G430" s="131"/>
      <c r="H430" s="131"/>
      <c r="I430" s="131"/>
      <c r="J430" s="131"/>
      <c r="K430" s="131"/>
      <c r="L430" s="131"/>
      <c r="M430" s="131"/>
      <c r="N430" s="131"/>
      <c r="O430" s="131"/>
      <c r="P430" s="131"/>
      <c r="Q430" s="131"/>
      <c r="R430" s="131"/>
      <c r="S430" s="131"/>
      <c r="T430" s="131"/>
      <c r="U430" s="131"/>
      <c r="V430" s="131"/>
      <c r="W430" s="131"/>
      <c r="X430" s="131"/>
      <c r="Y430" s="131"/>
      <c r="Z430" s="131"/>
      <c r="AA430" s="131"/>
      <c r="AB430" s="131"/>
      <c r="AC430" s="131"/>
      <c r="AD430" s="131"/>
      <c r="AE430" s="131"/>
      <c r="AF430" s="131"/>
      <c r="AG430" s="131"/>
      <c r="AH430" s="131"/>
      <c r="AI430" s="131"/>
      <c r="AJ430" s="131"/>
      <c r="AK430" s="131"/>
      <c r="AL430" s="131"/>
      <c r="AM430" s="131"/>
      <c r="AN430" s="131"/>
      <c r="AO430" s="131"/>
      <c r="AP430" s="131"/>
      <c r="AQ430" s="131"/>
      <c r="AR430" s="131"/>
      <c r="AS430" s="131"/>
      <c r="AT430" s="131"/>
      <c r="AU430" s="131"/>
      <c r="AV430" s="131"/>
      <c r="AW430" s="131"/>
      <c r="AX430" s="131"/>
      <c r="AY430" s="131"/>
      <c r="AZ430" s="131"/>
      <c r="BA430" s="131"/>
      <c r="BB430" s="131"/>
      <c r="BC430" s="131"/>
      <c r="BD430" s="131"/>
      <c r="BE430" s="131"/>
      <c r="BF430" s="131"/>
      <c r="BG430" s="131"/>
      <c r="BH430" s="131"/>
      <c r="BI430" s="131"/>
      <c r="BJ430" s="131"/>
      <c r="BK430" s="131"/>
      <c r="BL430" s="131"/>
      <c r="BM430" s="131"/>
      <c r="BN430" s="131"/>
      <c r="BO430" s="131"/>
      <c r="BP430" s="131"/>
      <c r="BQ430" s="131"/>
      <c r="BR430" s="131"/>
      <c r="BS430" s="131"/>
      <c r="BT430" s="131"/>
      <c r="BU430" s="131"/>
      <c r="BV430" s="131"/>
      <c r="BW430" s="131"/>
      <c r="BX430" s="131"/>
      <c r="BY430" s="131"/>
      <c r="BZ430" s="131"/>
      <c r="CA430" s="131"/>
      <c r="CB430" s="131"/>
      <c r="CC430" s="131"/>
      <c r="CD430" s="131"/>
      <c r="CE430" s="131"/>
      <c r="CF430" s="131"/>
      <c r="CG430" s="131"/>
      <c r="CH430" s="131"/>
      <c r="CI430" s="131"/>
      <c r="CJ430" s="131"/>
      <c r="CK430" s="131"/>
      <c r="CL430" s="131"/>
      <c r="CM430" s="131"/>
      <c r="CN430" s="131"/>
      <c r="CO430" s="131"/>
      <c r="CP430" s="131"/>
    </row>
    <row r="431" spans="1:94" x14ac:dyDescent="0.25">
      <c r="A431" s="131"/>
      <c r="B431" s="131"/>
      <c r="C431" s="131"/>
      <c r="D431" s="131"/>
      <c r="E431" s="131"/>
      <c r="F431" s="131"/>
      <c r="G431" s="131"/>
      <c r="H431" s="131"/>
      <c r="I431" s="131"/>
      <c r="J431" s="131"/>
      <c r="K431" s="131"/>
      <c r="L431" s="131"/>
      <c r="M431" s="131"/>
      <c r="N431" s="131"/>
      <c r="O431" s="131"/>
      <c r="P431" s="131"/>
      <c r="Q431" s="131"/>
      <c r="R431" s="131"/>
      <c r="S431" s="131"/>
      <c r="T431" s="131"/>
      <c r="U431" s="131"/>
      <c r="V431" s="131"/>
      <c r="W431" s="131"/>
      <c r="X431" s="131"/>
      <c r="Y431" s="131"/>
      <c r="Z431" s="131"/>
      <c r="AA431" s="131"/>
      <c r="AB431" s="131"/>
      <c r="AC431" s="131"/>
      <c r="AD431" s="131"/>
      <c r="AE431" s="131"/>
      <c r="AF431" s="131"/>
      <c r="AG431" s="131"/>
      <c r="AH431" s="131"/>
      <c r="AI431" s="131"/>
      <c r="AJ431" s="131"/>
      <c r="AK431" s="131"/>
      <c r="AL431" s="131"/>
      <c r="AM431" s="131"/>
      <c r="AN431" s="131"/>
      <c r="AO431" s="131"/>
      <c r="AP431" s="131"/>
      <c r="AQ431" s="131"/>
      <c r="AR431" s="131"/>
      <c r="AS431" s="131"/>
      <c r="AT431" s="131"/>
      <c r="AU431" s="131"/>
      <c r="AV431" s="131"/>
      <c r="AW431" s="131"/>
      <c r="AX431" s="131"/>
      <c r="AY431" s="131"/>
      <c r="AZ431" s="131"/>
      <c r="BA431" s="131"/>
      <c r="BB431" s="131"/>
      <c r="BC431" s="131"/>
      <c r="BD431" s="131"/>
      <c r="BE431" s="131"/>
      <c r="BF431" s="131"/>
      <c r="BG431" s="131"/>
      <c r="BH431" s="131"/>
      <c r="BI431" s="131"/>
      <c r="BJ431" s="131"/>
      <c r="BK431" s="131"/>
      <c r="BL431" s="131"/>
      <c r="BM431" s="131"/>
      <c r="BN431" s="131"/>
      <c r="BO431" s="131"/>
      <c r="BP431" s="131"/>
      <c r="BQ431" s="131"/>
      <c r="BR431" s="131"/>
      <c r="BS431" s="131"/>
      <c r="BT431" s="131"/>
      <c r="BU431" s="131"/>
      <c r="BV431" s="131"/>
      <c r="BW431" s="131"/>
      <c r="BX431" s="131"/>
      <c r="BY431" s="131"/>
      <c r="BZ431" s="131"/>
      <c r="CA431" s="131"/>
      <c r="CB431" s="131"/>
      <c r="CC431" s="131"/>
      <c r="CD431" s="131"/>
      <c r="CE431" s="131"/>
      <c r="CF431" s="131"/>
      <c r="CG431" s="131"/>
      <c r="CH431" s="131"/>
      <c r="CI431" s="131"/>
      <c r="CJ431" s="131"/>
      <c r="CK431" s="131"/>
      <c r="CL431" s="131"/>
      <c r="CM431" s="131"/>
      <c r="CN431" s="131"/>
      <c r="CO431" s="131"/>
      <c r="CP431" s="131"/>
    </row>
    <row r="432" spans="1:94" x14ac:dyDescent="0.25">
      <c r="A432" s="131"/>
      <c r="B432" s="131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1"/>
      <c r="AM432" s="131"/>
      <c r="AN432" s="131"/>
      <c r="AO432" s="131"/>
      <c r="AP432" s="131"/>
      <c r="AQ432" s="131"/>
      <c r="AR432" s="131"/>
      <c r="AS432" s="131"/>
      <c r="AT432" s="131"/>
      <c r="AU432" s="131"/>
      <c r="AV432" s="131"/>
      <c r="AW432" s="131"/>
      <c r="AX432" s="131"/>
      <c r="AY432" s="131"/>
      <c r="AZ432" s="131"/>
      <c r="BA432" s="131"/>
      <c r="BB432" s="131"/>
      <c r="BC432" s="131"/>
      <c r="BD432" s="131"/>
      <c r="BE432" s="131"/>
      <c r="BF432" s="131"/>
      <c r="BG432" s="131"/>
      <c r="BH432" s="131"/>
      <c r="BI432" s="131"/>
      <c r="BJ432" s="131"/>
      <c r="BK432" s="131"/>
      <c r="BL432" s="131"/>
      <c r="BM432" s="131"/>
      <c r="BN432" s="131"/>
      <c r="BO432" s="131"/>
      <c r="BP432" s="131"/>
      <c r="BQ432" s="131"/>
      <c r="BR432" s="131"/>
      <c r="BS432" s="131"/>
      <c r="BT432" s="131"/>
      <c r="BU432" s="131"/>
      <c r="BV432" s="131"/>
      <c r="BW432" s="131"/>
      <c r="BX432" s="131"/>
      <c r="BY432" s="131"/>
      <c r="BZ432" s="131"/>
      <c r="CA432" s="131"/>
      <c r="CB432" s="131"/>
      <c r="CC432" s="131"/>
      <c r="CD432" s="131"/>
      <c r="CE432" s="131"/>
      <c r="CF432" s="131"/>
      <c r="CG432" s="131"/>
      <c r="CH432" s="131"/>
      <c r="CI432" s="131"/>
      <c r="CJ432" s="131"/>
      <c r="CK432" s="131"/>
      <c r="CL432" s="131"/>
      <c r="CM432" s="131"/>
      <c r="CN432" s="131"/>
      <c r="CO432" s="131"/>
      <c r="CP432" s="131"/>
    </row>
    <row r="433" spans="1:94" x14ac:dyDescent="0.25">
      <c r="A433" s="131"/>
      <c r="B433" s="131"/>
      <c r="C433" s="131"/>
      <c r="D433" s="131"/>
      <c r="E433" s="131"/>
      <c r="F433" s="131"/>
      <c r="G433" s="131"/>
      <c r="H433" s="131"/>
      <c r="I433" s="131"/>
      <c r="J433" s="131"/>
      <c r="K433" s="131"/>
      <c r="L433" s="131"/>
      <c r="M433" s="131"/>
      <c r="N433" s="131"/>
      <c r="O433" s="131"/>
      <c r="P433" s="131"/>
      <c r="Q433" s="131"/>
      <c r="R433" s="131"/>
      <c r="S433" s="131"/>
      <c r="T433" s="131"/>
      <c r="U433" s="131"/>
      <c r="V433" s="131"/>
      <c r="W433" s="131"/>
      <c r="X433" s="131"/>
      <c r="Y433" s="131"/>
      <c r="Z433" s="131"/>
      <c r="AA433" s="131"/>
      <c r="AB433" s="131"/>
      <c r="AC433" s="131"/>
      <c r="AD433" s="131"/>
      <c r="AE433" s="131"/>
      <c r="AF433" s="131"/>
      <c r="AG433" s="131"/>
      <c r="AH433" s="131"/>
      <c r="AI433" s="131"/>
      <c r="AJ433" s="131"/>
      <c r="AK433" s="131"/>
      <c r="AL433" s="131"/>
      <c r="AM433" s="131"/>
      <c r="AN433" s="131"/>
      <c r="AO433" s="131"/>
      <c r="AP433" s="131"/>
      <c r="AQ433" s="131"/>
      <c r="AR433" s="131"/>
      <c r="AS433" s="131"/>
      <c r="AT433" s="131"/>
      <c r="AU433" s="131"/>
      <c r="AV433" s="131"/>
      <c r="AW433" s="131"/>
      <c r="AX433" s="131"/>
      <c r="AY433" s="131"/>
      <c r="AZ433" s="131"/>
      <c r="BA433" s="131"/>
      <c r="BB433" s="131"/>
      <c r="BC433" s="131"/>
      <c r="BD433" s="131"/>
      <c r="BE433" s="131"/>
      <c r="BF433" s="131"/>
      <c r="BG433" s="131"/>
      <c r="BH433" s="131"/>
      <c r="BI433" s="131"/>
      <c r="BJ433" s="131"/>
      <c r="BK433" s="131"/>
      <c r="BL433" s="131"/>
      <c r="BM433" s="131"/>
      <c r="BN433" s="131"/>
      <c r="BO433" s="131"/>
      <c r="BP433" s="131"/>
      <c r="BQ433" s="131"/>
      <c r="BR433" s="131"/>
      <c r="BS433" s="131"/>
      <c r="BT433" s="131"/>
      <c r="BU433" s="131"/>
      <c r="BV433" s="131"/>
      <c r="BW433" s="131"/>
      <c r="BX433" s="131"/>
      <c r="BY433" s="131"/>
      <c r="BZ433" s="131"/>
      <c r="CA433" s="131"/>
      <c r="CB433" s="131"/>
      <c r="CC433" s="131"/>
      <c r="CD433" s="131"/>
      <c r="CE433" s="131"/>
      <c r="CF433" s="131"/>
      <c r="CG433" s="131"/>
      <c r="CH433" s="131"/>
      <c r="CI433" s="131"/>
      <c r="CJ433" s="131"/>
      <c r="CK433" s="131"/>
      <c r="CL433" s="131"/>
      <c r="CM433" s="131"/>
      <c r="CN433" s="131"/>
      <c r="CO433" s="131"/>
      <c r="CP433" s="131"/>
    </row>
    <row r="434" spans="1:94" x14ac:dyDescent="0.25">
      <c r="A434" s="131"/>
      <c r="B434" s="131"/>
      <c r="C434" s="131"/>
      <c r="D434" s="131"/>
      <c r="E434" s="131"/>
      <c r="F434" s="131"/>
      <c r="G434" s="131"/>
      <c r="H434" s="131"/>
      <c r="I434" s="131"/>
      <c r="J434" s="131"/>
      <c r="K434" s="131"/>
      <c r="L434" s="131"/>
      <c r="M434" s="131"/>
      <c r="N434" s="131"/>
      <c r="O434" s="131"/>
      <c r="P434" s="131"/>
      <c r="Q434" s="131"/>
      <c r="R434" s="131"/>
      <c r="S434" s="131"/>
      <c r="T434" s="131"/>
      <c r="U434" s="131"/>
      <c r="V434" s="131"/>
      <c r="W434" s="131"/>
      <c r="X434" s="131"/>
      <c r="Y434" s="131"/>
      <c r="Z434" s="131"/>
      <c r="AA434" s="131"/>
      <c r="AB434" s="131"/>
      <c r="AC434" s="131"/>
      <c r="AD434" s="131"/>
      <c r="AE434" s="131"/>
      <c r="AF434" s="131"/>
      <c r="AG434" s="131"/>
      <c r="AH434" s="131"/>
      <c r="AI434" s="131"/>
      <c r="AJ434" s="131"/>
      <c r="AK434" s="131"/>
      <c r="AL434" s="131"/>
      <c r="AM434" s="131"/>
      <c r="AN434" s="131"/>
      <c r="AO434" s="131"/>
      <c r="AP434" s="131"/>
      <c r="AQ434" s="131"/>
      <c r="AR434" s="131"/>
      <c r="AS434" s="131"/>
      <c r="AT434" s="131"/>
      <c r="AU434" s="131"/>
      <c r="AV434" s="131"/>
      <c r="AW434" s="131"/>
      <c r="AX434" s="131"/>
      <c r="AY434" s="131"/>
      <c r="AZ434" s="131"/>
      <c r="BA434" s="131"/>
      <c r="BB434" s="131"/>
      <c r="BC434" s="131"/>
      <c r="BD434" s="131"/>
      <c r="BE434" s="131"/>
      <c r="BF434" s="131"/>
      <c r="BG434" s="131"/>
      <c r="BH434" s="131"/>
      <c r="BI434" s="131"/>
      <c r="BJ434" s="131"/>
      <c r="BK434" s="131"/>
      <c r="BL434" s="131"/>
      <c r="BM434" s="131"/>
      <c r="BN434" s="131"/>
      <c r="BO434" s="131"/>
      <c r="BP434" s="131"/>
      <c r="BQ434" s="131"/>
      <c r="BR434" s="131"/>
      <c r="BS434" s="131"/>
      <c r="BT434" s="131"/>
      <c r="BU434" s="131"/>
      <c r="BV434" s="131"/>
      <c r="BW434" s="131"/>
      <c r="BX434" s="131"/>
      <c r="BY434" s="131"/>
      <c r="BZ434" s="131"/>
      <c r="CA434" s="131"/>
      <c r="CB434" s="131"/>
      <c r="CC434" s="131"/>
      <c r="CD434" s="131"/>
      <c r="CE434" s="131"/>
      <c r="CF434" s="131"/>
      <c r="CG434" s="131"/>
      <c r="CH434" s="131"/>
      <c r="CI434" s="131"/>
      <c r="CJ434" s="131"/>
      <c r="CK434" s="131"/>
      <c r="CL434" s="131"/>
      <c r="CM434" s="131"/>
      <c r="CN434" s="131"/>
      <c r="CO434" s="131"/>
      <c r="CP434" s="131"/>
    </row>
    <row r="435" spans="1:94" x14ac:dyDescent="0.25">
      <c r="A435" s="131"/>
      <c r="B435" s="131"/>
      <c r="C435" s="131"/>
      <c r="D435" s="131"/>
      <c r="E435" s="131"/>
      <c r="F435" s="131"/>
      <c r="G435" s="131"/>
      <c r="H435" s="131"/>
      <c r="I435" s="131"/>
      <c r="J435" s="131"/>
      <c r="K435" s="131"/>
      <c r="L435" s="131"/>
      <c r="M435" s="131"/>
      <c r="N435" s="131"/>
      <c r="O435" s="131"/>
      <c r="P435" s="131"/>
      <c r="Q435" s="131"/>
      <c r="R435" s="131"/>
      <c r="S435" s="131"/>
      <c r="T435" s="131"/>
      <c r="U435" s="131"/>
      <c r="V435" s="131"/>
      <c r="W435" s="131"/>
      <c r="X435" s="131"/>
      <c r="Y435" s="131"/>
      <c r="Z435" s="131"/>
      <c r="AA435" s="131"/>
      <c r="AB435" s="131"/>
      <c r="AC435" s="131"/>
      <c r="AD435" s="131"/>
      <c r="AE435" s="131"/>
      <c r="AF435" s="131"/>
      <c r="AG435" s="131"/>
      <c r="AH435" s="131"/>
      <c r="AI435" s="131"/>
      <c r="AJ435" s="131"/>
      <c r="AK435" s="131"/>
      <c r="AL435" s="131"/>
      <c r="AM435" s="131"/>
      <c r="AN435" s="131"/>
      <c r="AO435" s="131"/>
      <c r="AP435" s="131"/>
      <c r="AQ435" s="131"/>
      <c r="AR435" s="131"/>
      <c r="AS435" s="131"/>
      <c r="AT435" s="131"/>
      <c r="AU435" s="131"/>
      <c r="AV435" s="131"/>
      <c r="AW435" s="131"/>
      <c r="AX435" s="131"/>
      <c r="AY435" s="131"/>
      <c r="AZ435" s="131"/>
      <c r="BA435" s="131"/>
      <c r="BB435" s="131"/>
      <c r="BC435" s="131"/>
      <c r="BD435" s="131"/>
      <c r="BE435" s="131"/>
      <c r="BF435" s="131"/>
      <c r="BG435" s="131"/>
      <c r="BH435" s="131"/>
      <c r="BI435" s="131"/>
      <c r="BJ435" s="131"/>
      <c r="BK435" s="131"/>
      <c r="BL435" s="131"/>
      <c r="BM435" s="131"/>
      <c r="BN435" s="131"/>
      <c r="BO435" s="131"/>
      <c r="BP435" s="131"/>
      <c r="BQ435" s="131"/>
      <c r="BR435" s="131"/>
      <c r="BS435" s="131"/>
      <c r="BT435" s="131"/>
      <c r="BU435" s="131"/>
      <c r="BV435" s="131"/>
      <c r="BW435" s="131"/>
      <c r="BX435" s="131"/>
      <c r="BY435" s="131"/>
      <c r="BZ435" s="131"/>
      <c r="CA435" s="131"/>
      <c r="CB435" s="131"/>
      <c r="CC435" s="131"/>
      <c r="CD435" s="131"/>
      <c r="CE435" s="131"/>
      <c r="CF435" s="131"/>
      <c r="CG435" s="131"/>
      <c r="CH435" s="131"/>
      <c r="CI435" s="131"/>
      <c r="CJ435" s="131"/>
      <c r="CK435" s="131"/>
      <c r="CL435" s="131"/>
      <c r="CM435" s="131"/>
      <c r="CN435" s="131"/>
      <c r="CO435" s="131"/>
      <c r="CP435" s="131"/>
    </row>
    <row r="436" spans="1:94" x14ac:dyDescent="0.25">
      <c r="A436" s="131"/>
      <c r="B436" s="131"/>
      <c r="C436" s="131"/>
      <c r="D436" s="131"/>
      <c r="E436" s="131"/>
      <c r="F436" s="131"/>
      <c r="G436" s="131"/>
      <c r="H436" s="131"/>
      <c r="I436" s="131"/>
      <c r="J436" s="131"/>
      <c r="K436" s="131"/>
      <c r="L436" s="131"/>
      <c r="M436" s="131"/>
      <c r="N436" s="131"/>
      <c r="O436" s="131"/>
      <c r="P436" s="131"/>
      <c r="Q436" s="131"/>
      <c r="R436" s="131"/>
      <c r="S436" s="131"/>
      <c r="T436" s="131"/>
      <c r="U436" s="131"/>
      <c r="V436" s="131"/>
      <c r="W436" s="131"/>
      <c r="X436" s="131"/>
      <c r="Y436" s="131"/>
      <c r="Z436" s="131"/>
      <c r="AA436" s="131"/>
      <c r="AB436" s="131"/>
      <c r="AC436" s="131"/>
      <c r="AD436" s="131"/>
      <c r="AE436" s="131"/>
      <c r="AF436" s="131"/>
      <c r="AG436" s="131"/>
      <c r="AH436" s="131"/>
      <c r="AI436" s="131"/>
      <c r="AJ436" s="131"/>
      <c r="AK436" s="131"/>
      <c r="AL436" s="131"/>
      <c r="AM436" s="131"/>
      <c r="AN436" s="131"/>
      <c r="AO436" s="131"/>
      <c r="AP436" s="131"/>
      <c r="AQ436" s="131"/>
      <c r="AR436" s="131"/>
      <c r="AS436" s="131"/>
      <c r="AT436" s="131"/>
      <c r="AU436" s="131"/>
      <c r="AV436" s="131"/>
      <c r="AW436" s="131"/>
      <c r="AX436" s="131"/>
      <c r="AY436" s="131"/>
      <c r="AZ436" s="131"/>
      <c r="BA436" s="131"/>
      <c r="BB436" s="131"/>
      <c r="BC436" s="131"/>
      <c r="BD436" s="131"/>
      <c r="BE436" s="131"/>
      <c r="BF436" s="131"/>
      <c r="BG436" s="131"/>
      <c r="BH436" s="131"/>
      <c r="BI436" s="131"/>
      <c r="BJ436" s="131"/>
      <c r="BK436" s="131"/>
      <c r="BL436" s="131"/>
      <c r="BM436" s="131"/>
      <c r="BN436" s="131"/>
      <c r="BO436" s="131"/>
      <c r="BP436" s="131"/>
      <c r="BQ436" s="131"/>
      <c r="BR436" s="131"/>
      <c r="BS436" s="131"/>
      <c r="BT436" s="131"/>
      <c r="BU436" s="131"/>
      <c r="BV436" s="131"/>
      <c r="BW436" s="131"/>
      <c r="BX436" s="131"/>
      <c r="BY436" s="131"/>
      <c r="BZ436" s="131"/>
      <c r="CA436" s="131"/>
      <c r="CB436" s="131"/>
      <c r="CC436" s="131"/>
      <c r="CD436" s="131"/>
      <c r="CE436" s="131"/>
      <c r="CF436" s="131"/>
      <c r="CG436" s="131"/>
      <c r="CH436" s="131"/>
      <c r="CI436" s="131"/>
      <c r="CJ436" s="131"/>
      <c r="CK436" s="131"/>
      <c r="CL436" s="131"/>
      <c r="CM436" s="131"/>
      <c r="CN436" s="131"/>
      <c r="CO436" s="131"/>
      <c r="CP436" s="131"/>
    </row>
    <row r="437" spans="1:94" x14ac:dyDescent="0.25">
      <c r="A437" s="131"/>
      <c r="B437" s="131"/>
      <c r="C437" s="131"/>
      <c r="D437" s="131"/>
      <c r="E437" s="131"/>
      <c r="F437" s="131"/>
      <c r="G437" s="131"/>
      <c r="H437" s="131"/>
      <c r="I437" s="131"/>
      <c r="J437" s="131"/>
      <c r="K437" s="131"/>
      <c r="L437" s="131"/>
      <c r="M437" s="131"/>
      <c r="N437" s="131"/>
      <c r="O437" s="131"/>
      <c r="P437" s="131"/>
      <c r="Q437" s="131"/>
      <c r="R437" s="131"/>
      <c r="S437" s="131"/>
      <c r="T437" s="131"/>
      <c r="U437" s="131"/>
      <c r="V437" s="131"/>
      <c r="W437" s="131"/>
      <c r="X437" s="131"/>
      <c r="Y437" s="131"/>
      <c r="Z437" s="131"/>
      <c r="AA437" s="131"/>
      <c r="AB437" s="131"/>
      <c r="AC437" s="131"/>
      <c r="AD437" s="131"/>
      <c r="AE437" s="131"/>
      <c r="AF437" s="131"/>
      <c r="AG437" s="131"/>
      <c r="AH437" s="131"/>
      <c r="AI437" s="131"/>
      <c r="AJ437" s="131"/>
      <c r="AK437" s="131"/>
      <c r="AL437" s="131"/>
      <c r="AM437" s="131"/>
      <c r="AN437" s="131"/>
      <c r="AO437" s="131"/>
      <c r="AP437" s="131"/>
      <c r="AQ437" s="131"/>
      <c r="AR437" s="131"/>
      <c r="AS437" s="131"/>
      <c r="AT437" s="131"/>
      <c r="AU437" s="131"/>
      <c r="AV437" s="131"/>
      <c r="AW437" s="131"/>
      <c r="AX437" s="131"/>
      <c r="AY437" s="131"/>
      <c r="AZ437" s="131"/>
      <c r="BA437" s="131"/>
      <c r="BB437" s="131"/>
      <c r="BC437" s="131"/>
      <c r="BD437" s="131"/>
      <c r="BE437" s="131"/>
      <c r="BF437" s="131"/>
      <c r="BG437" s="131"/>
      <c r="BH437" s="131"/>
      <c r="BI437" s="131"/>
      <c r="BJ437" s="131"/>
      <c r="BK437" s="131"/>
      <c r="BL437" s="131"/>
      <c r="BM437" s="131"/>
      <c r="BN437" s="131"/>
      <c r="BO437" s="131"/>
      <c r="BP437" s="131"/>
      <c r="BQ437" s="131"/>
      <c r="BR437" s="131"/>
      <c r="BS437" s="131"/>
      <c r="BT437" s="131"/>
      <c r="BU437" s="131"/>
      <c r="BV437" s="131"/>
      <c r="BW437" s="131"/>
      <c r="BX437" s="131"/>
      <c r="BY437" s="131"/>
      <c r="BZ437" s="131"/>
      <c r="CA437" s="131"/>
      <c r="CB437" s="131"/>
      <c r="CC437" s="131"/>
      <c r="CD437" s="131"/>
      <c r="CE437" s="131"/>
      <c r="CF437" s="131"/>
      <c r="CG437" s="131"/>
      <c r="CH437" s="131"/>
      <c r="CI437" s="131"/>
      <c r="CJ437" s="131"/>
      <c r="CK437" s="131"/>
      <c r="CL437" s="131"/>
      <c r="CM437" s="131"/>
      <c r="CN437" s="131"/>
      <c r="CO437" s="131"/>
      <c r="CP437" s="131"/>
    </row>
    <row r="438" spans="1:94" x14ac:dyDescent="0.25">
      <c r="A438" s="131"/>
      <c r="B438" s="131"/>
      <c r="C438" s="131"/>
      <c r="D438" s="131"/>
      <c r="E438" s="131"/>
      <c r="F438" s="131"/>
      <c r="G438" s="131"/>
      <c r="H438" s="131"/>
      <c r="I438" s="131"/>
      <c r="J438" s="131"/>
      <c r="K438" s="131"/>
      <c r="L438" s="131"/>
      <c r="M438" s="131"/>
      <c r="N438" s="131"/>
      <c r="O438" s="131"/>
      <c r="P438" s="131"/>
      <c r="Q438" s="131"/>
      <c r="R438" s="131"/>
      <c r="S438" s="131"/>
      <c r="T438" s="131"/>
      <c r="U438" s="131"/>
      <c r="V438" s="131"/>
      <c r="W438" s="131"/>
      <c r="X438" s="131"/>
      <c r="Y438" s="131"/>
      <c r="Z438" s="131"/>
      <c r="AA438" s="131"/>
      <c r="AB438" s="131"/>
      <c r="AC438" s="131"/>
      <c r="AD438" s="131"/>
      <c r="AE438" s="131"/>
      <c r="AF438" s="131"/>
      <c r="AG438" s="131"/>
      <c r="AH438" s="131"/>
      <c r="AI438" s="131"/>
      <c r="AJ438" s="131"/>
      <c r="AK438" s="131"/>
      <c r="AL438" s="131"/>
      <c r="AM438" s="131"/>
      <c r="AN438" s="131"/>
      <c r="AO438" s="131"/>
      <c r="AP438" s="131"/>
      <c r="AQ438" s="131"/>
      <c r="AR438" s="131"/>
      <c r="AS438" s="131"/>
      <c r="AT438" s="131"/>
      <c r="AU438" s="131"/>
      <c r="AV438" s="131"/>
      <c r="AW438" s="131"/>
      <c r="AX438" s="131"/>
      <c r="AY438" s="131"/>
      <c r="AZ438" s="131"/>
      <c r="BA438" s="131"/>
      <c r="BB438" s="131"/>
      <c r="BC438" s="131"/>
      <c r="BD438" s="131"/>
      <c r="BE438" s="131"/>
      <c r="BF438" s="131"/>
      <c r="BG438" s="131"/>
      <c r="BH438" s="131"/>
      <c r="BI438" s="131"/>
      <c r="BJ438" s="131"/>
      <c r="BK438" s="131"/>
      <c r="BL438" s="131"/>
      <c r="BM438" s="131"/>
      <c r="BN438" s="131"/>
      <c r="BO438" s="131"/>
      <c r="BP438" s="131"/>
      <c r="BQ438" s="131"/>
      <c r="BR438" s="131"/>
      <c r="BS438" s="131"/>
      <c r="BT438" s="131"/>
      <c r="BU438" s="131"/>
      <c r="BV438" s="131"/>
      <c r="BW438" s="131"/>
      <c r="BX438" s="131"/>
      <c r="BY438" s="131"/>
      <c r="BZ438" s="131"/>
      <c r="CA438" s="131"/>
      <c r="CB438" s="131"/>
      <c r="CC438" s="131"/>
      <c r="CD438" s="131"/>
      <c r="CE438" s="131"/>
      <c r="CF438" s="131"/>
      <c r="CG438" s="131"/>
      <c r="CH438" s="131"/>
      <c r="CI438" s="131"/>
      <c r="CJ438" s="131"/>
      <c r="CK438" s="131"/>
      <c r="CL438" s="131"/>
      <c r="CM438" s="131"/>
      <c r="CN438" s="131"/>
      <c r="CO438" s="131"/>
      <c r="CP438" s="131"/>
    </row>
    <row r="439" spans="1:94" x14ac:dyDescent="0.25">
      <c r="A439" s="131"/>
      <c r="B439" s="131"/>
      <c r="C439" s="131"/>
      <c r="D439" s="131"/>
      <c r="E439" s="131"/>
      <c r="F439" s="131"/>
      <c r="G439" s="131"/>
      <c r="H439" s="131"/>
      <c r="I439" s="131"/>
      <c r="J439" s="131"/>
      <c r="K439" s="131"/>
      <c r="L439" s="131"/>
      <c r="M439" s="131"/>
      <c r="N439" s="131"/>
      <c r="O439" s="131"/>
      <c r="P439" s="131"/>
      <c r="Q439" s="131"/>
      <c r="R439" s="131"/>
      <c r="S439" s="131"/>
      <c r="T439" s="131"/>
      <c r="U439" s="131"/>
      <c r="V439" s="131"/>
      <c r="W439" s="131"/>
      <c r="X439" s="131"/>
      <c r="Y439" s="131"/>
      <c r="Z439" s="131"/>
      <c r="AA439" s="131"/>
      <c r="AB439" s="131"/>
      <c r="AC439" s="131"/>
      <c r="AD439" s="131"/>
      <c r="AE439" s="131"/>
      <c r="AF439" s="131"/>
      <c r="AG439" s="131"/>
      <c r="AH439" s="131"/>
      <c r="AI439" s="131"/>
      <c r="AJ439" s="131"/>
      <c r="AK439" s="131"/>
      <c r="AL439" s="131"/>
      <c r="AM439" s="131"/>
      <c r="AN439" s="131"/>
      <c r="AO439" s="131"/>
      <c r="AP439" s="131"/>
      <c r="AQ439" s="131"/>
      <c r="AR439" s="131"/>
      <c r="AS439" s="131"/>
      <c r="AT439" s="131"/>
      <c r="AU439" s="131"/>
      <c r="AV439" s="131"/>
      <c r="AW439" s="131"/>
      <c r="AX439" s="131"/>
      <c r="AY439" s="131"/>
      <c r="AZ439" s="131"/>
      <c r="BA439" s="131"/>
      <c r="BB439" s="131"/>
      <c r="BC439" s="131"/>
      <c r="BD439" s="131"/>
      <c r="BE439" s="131"/>
      <c r="BF439" s="131"/>
      <c r="BG439" s="131"/>
      <c r="BH439" s="131"/>
      <c r="BI439" s="131"/>
      <c r="BJ439" s="131"/>
      <c r="BK439" s="131"/>
      <c r="BL439" s="131"/>
      <c r="BM439" s="131"/>
      <c r="BN439" s="131"/>
      <c r="BO439" s="131"/>
      <c r="BP439" s="131"/>
      <c r="BQ439" s="131"/>
      <c r="BR439" s="131"/>
      <c r="BS439" s="131"/>
      <c r="BT439" s="131"/>
      <c r="BU439" s="131"/>
      <c r="BV439" s="131"/>
      <c r="BW439" s="131"/>
      <c r="BX439" s="131"/>
      <c r="BY439" s="131"/>
      <c r="BZ439" s="131"/>
      <c r="CA439" s="131"/>
      <c r="CB439" s="131"/>
      <c r="CC439" s="131"/>
      <c r="CD439" s="131"/>
      <c r="CE439" s="131"/>
      <c r="CF439" s="131"/>
      <c r="CG439" s="131"/>
      <c r="CH439" s="131"/>
      <c r="CI439" s="131"/>
      <c r="CJ439" s="131"/>
      <c r="CK439" s="131"/>
      <c r="CL439" s="131"/>
      <c r="CM439" s="131"/>
      <c r="CN439" s="131"/>
      <c r="CO439" s="131"/>
      <c r="CP439" s="131"/>
    </row>
    <row r="440" spans="1:94" x14ac:dyDescent="0.25">
      <c r="A440" s="131"/>
      <c r="B440" s="131"/>
      <c r="C440" s="131"/>
      <c r="D440" s="131"/>
      <c r="E440" s="131"/>
      <c r="F440" s="131"/>
      <c r="G440" s="131"/>
      <c r="H440" s="131"/>
      <c r="I440" s="131"/>
      <c r="J440" s="131"/>
      <c r="K440" s="131"/>
      <c r="L440" s="131"/>
      <c r="M440" s="131"/>
      <c r="N440" s="131"/>
      <c r="O440" s="131"/>
      <c r="P440" s="131"/>
      <c r="Q440" s="131"/>
      <c r="R440" s="131"/>
      <c r="S440" s="131"/>
      <c r="T440" s="131"/>
      <c r="U440" s="131"/>
      <c r="V440" s="131"/>
      <c r="W440" s="131"/>
      <c r="X440" s="131"/>
      <c r="Y440" s="131"/>
      <c r="Z440" s="131"/>
      <c r="AA440" s="131"/>
      <c r="AB440" s="131"/>
      <c r="AC440" s="131"/>
      <c r="AD440" s="131"/>
      <c r="AE440" s="131"/>
      <c r="AF440" s="131"/>
      <c r="AG440" s="131"/>
      <c r="AH440" s="131"/>
      <c r="AI440" s="131"/>
      <c r="AJ440" s="131"/>
      <c r="AK440" s="131"/>
      <c r="AL440" s="131"/>
      <c r="AM440" s="131"/>
      <c r="AN440" s="131"/>
      <c r="AO440" s="131"/>
      <c r="AP440" s="131"/>
      <c r="AQ440" s="131"/>
      <c r="AR440" s="131"/>
      <c r="AS440" s="131"/>
      <c r="AT440" s="131"/>
      <c r="AU440" s="131"/>
      <c r="AV440" s="131"/>
      <c r="AW440" s="131"/>
      <c r="AX440" s="131"/>
      <c r="AY440" s="131"/>
      <c r="AZ440" s="131"/>
      <c r="BA440" s="131"/>
      <c r="BB440" s="131"/>
      <c r="BC440" s="131"/>
      <c r="BD440" s="131"/>
      <c r="BE440" s="131"/>
      <c r="BF440" s="131"/>
      <c r="BG440" s="131"/>
      <c r="BH440" s="131"/>
      <c r="BI440" s="131"/>
      <c r="BJ440" s="131"/>
      <c r="BK440" s="131"/>
      <c r="BL440" s="131"/>
      <c r="BM440" s="131"/>
      <c r="BN440" s="131"/>
      <c r="BO440" s="131"/>
      <c r="BP440" s="131"/>
      <c r="BQ440" s="131"/>
      <c r="BR440" s="131"/>
      <c r="BS440" s="131"/>
      <c r="BT440" s="131"/>
      <c r="BU440" s="131"/>
      <c r="BV440" s="131"/>
      <c r="BW440" s="131"/>
      <c r="BX440" s="131"/>
      <c r="BY440" s="131"/>
      <c r="BZ440" s="131"/>
      <c r="CA440" s="131"/>
      <c r="CB440" s="131"/>
      <c r="CC440" s="131"/>
      <c r="CD440" s="131"/>
      <c r="CE440" s="131"/>
      <c r="CF440" s="131"/>
      <c r="CG440" s="131"/>
      <c r="CH440" s="131"/>
      <c r="CI440" s="131"/>
      <c r="CJ440" s="131"/>
      <c r="CK440" s="131"/>
      <c r="CL440" s="131"/>
      <c r="CM440" s="131"/>
      <c r="CN440" s="131"/>
      <c r="CO440" s="131"/>
      <c r="CP440" s="131"/>
    </row>
    <row r="441" spans="1:94" x14ac:dyDescent="0.25">
      <c r="A441" s="131"/>
      <c r="B441" s="131"/>
      <c r="C441" s="131"/>
      <c r="D441" s="131"/>
      <c r="E441" s="131"/>
      <c r="F441" s="131"/>
      <c r="G441" s="131"/>
      <c r="H441" s="131"/>
      <c r="I441" s="131"/>
      <c r="J441" s="131"/>
      <c r="K441" s="131"/>
      <c r="L441" s="131"/>
      <c r="M441" s="131"/>
      <c r="N441" s="131"/>
      <c r="O441" s="131"/>
      <c r="P441" s="131"/>
      <c r="Q441" s="131"/>
      <c r="R441" s="131"/>
      <c r="S441" s="131"/>
      <c r="T441" s="131"/>
      <c r="U441" s="131"/>
      <c r="V441" s="131"/>
      <c r="W441" s="131"/>
      <c r="X441" s="131"/>
      <c r="Y441" s="131"/>
      <c r="Z441" s="131"/>
      <c r="AA441" s="131"/>
      <c r="AB441" s="131"/>
      <c r="AC441" s="131"/>
      <c r="AD441" s="131"/>
      <c r="AE441" s="131"/>
      <c r="AF441" s="131"/>
      <c r="AG441" s="131"/>
      <c r="AH441" s="131"/>
      <c r="AI441" s="131"/>
      <c r="AJ441" s="131"/>
      <c r="AK441" s="131"/>
      <c r="AL441" s="131"/>
      <c r="AM441" s="131"/>
      <c r="AN441" s="131"/>
      <c r="AO441" s="131"/>
      <c r="AP441" s="131"/>
      <c r="AQ441" s="131"/>
      <c r="AR441" s="131"/>
      <c r="AS441" s="131"/>
      <c r="AT441" s="131"/>
      <c r="AU441" s="131"/>
      <c r="AV441" s="131"/>
      <c r="AW441" s="131"/>
      <c r="AX441" s="131"/>
      <c r="AY441" s="131"/>
      <c r="AZ441" s="131"/>
      <c r="BA441" s="131"/>
      <c r="BB441" s="131"/>
      <c r="BC441" s="131"/>
      <c r="BD441" s="131"/>
      <c r="BE441" s="131"/>
      <c r="BF441" s="131"/>
      <c r="BG441" s="131"/>
      <c r="BH441" s="131"/>
      <c r="BI441" s="131"/>
      <c r="BJ441" s="131"/>
      <c r="BK441" s="131"/>
      <c r="BL441" s="131"/>
      <c r="BM441" s="131"/>
      <c r="BN441" s="131"/>
      <c r="BO441" s="131"/>
      <c r="BP441" s="131"/>
      <c r="BQ441" s="131"/>
      <c r="BR441" s="131"/>
      <c r="BS441" s="131"/>
      <c r="BT441" s="131"/>
      <c r="BU441" s="131"/>
      <c r="BV441" s="131"/>
      <c r="BW441" s="131"/>
      <c r="BX441" s="131"/>
      <c r="BY441" s="131"/>
      <c r="BZ441" s="131"/>
      <c r="CA441" s="131"/>
      <c r="CB441" s="131"/>
      <c r="CC441" s="131"/>
      <c r="CD441" s="131"/>
      <c r="CE441" s="131"/>
      <c r="CF441" s="131"/>
      <c r="CG441" s="131"/>
      <c r="CH441" s="131"/>
      <c r="CI441" s="131"/>
      <c r="CJ441" s="131"/>
      <c r="CK441" s="131"/>
      <c r="CL441" s="131"/>
      <c r="CM441" s="131"/>
      <c r="CN441" s="131"/>
      <c r="CO441" s="131"/>
      <c r="CP441" s="131"/>
    </row>
    <row r="442" spans="1:94" x14ac:dyDescent="0.25">
      <c r="A442" s="131"/>
      <c r="B442" s="131"/>
      <c r="C442" s="131"/>
      <c r="D442" s="131"/>
      <c r="E442" s="131"/>
      <c r="F442" s="131"/>
      <c r="G442" s="131"/>
      <c r="H442" s="131"/>
      <c r="I442" s="131"/>
      <c r="J442" s="131"/>
      <c r="K442" s="131"/>
      <c r="L442" s="131"/>
      <c r="M442" s="131"/>
      <c r="N442" s="131"/>
      <c r="O442" s="131"/>
      <c r="P442" s="131"/>
      <c r="Q442" s="131"/>
      <c r="R442" s="131"/>
      <c r="S442" s="131"/>
      <c r="T442" s="131"/>
      <c r="U442" s="131"/>
      <c r="V442" s="131"/>
      <c r="W442" s="131"/>
      <c r="X442" s="131"/>
      <c r="Y442" s="131"/>
      <c r="Z442" s="131"/>
      <c r="AA442" s="131"/>
      <c r="AB442" s="131"/>
      <c r="AC442" s="131"/>
      <c r="AD442" s="131"/>
      <c r="AE442" s="131"/>
      <c r="AF442" s="131"/>
      <c r="AG442" s="131"/>
      <c r="AH442" s="131"/>
      <c r="AI442" s="131"/>
      <c r="AJ442" s="131"/>
      <c r="AK442" s="131"/>
      <c r="AL442" s="131"/>
      <c r="AM442" s="131"/>
      <c r="AN442" s="131"/>
      <c r="AO442" s="131"/>
      <c r="AP442" s="131"/>
      <c r="AQ442" s="131"/>
      <c r="AR442" s="131"/>
      <c r="AS442" s="131"/>
      <c r="AT442" s="131"/>
      <c r="AU442" s="131"/>
      <c r="AV442" s="131"/>
      <c r="AW442" s="131"/>
      <c r="AX442" s="131"/>
      <c r="AY442" s="131"/>
      <c r="AZ442" s="131"/>
      <c r="BA442" s="131"/>
      <c r="BB442" s="131"/>
      <c r="BC442" s="131"/>
      <c r="BD442" s="131"/>
      <c r="BE442" s="131"/>
      <c r="BF442" s="131"/>
      <c r="BG442" s="131"/>
      <c r="BH442" s="131"/>
      <c r="BI442" s="131"/>
      <c r="BJ442" s="131"/>
      <c r="BK442" s="131"/>
      <c r="BL442" s="131"/>
      <c r="BM442" s="131"/>
      <c r="BN442" s="131"/>
      <c r="BO442" s="131"/>
      <c r="BP442" s="131"/>
      <c r="BQ442" s="131"/>
      <c r="BR442" s="131"/>
      <c r="BS442" s="131"/>
      <c r="BT442" s="131"/>
      <c r="BU442" s="131"/>
      <c r="BV442" s="131"/>
      <c r="BW442" s="131"/>
      <c r="BX442" s="131"/>
      <c r="BY442" s="131"/>
      <c r="BZ442" s="131"/>
      <c r="CA442" s="131"/>
      <c r="CB442" s="131"/>
      <c r="CC442" s="131"/>
      <c r="CD442" s="131"/>
      <c r="CE442" s="131"/>
      <c r="CF442" s="131"/>
      <c r="CG442" s="131"/>
      <c r="CH442" s="131"/>
      <c r="CI442" s="131"/>
      <c r="CJ442" s="131"/>
      <c r="CK442" s="131"/>
      <c r="CL442" s="131"/>
      <c r="CM442" s="131"/>
      <c r="CN442" s="131"/>
      <c r="CO442" s="131"/>
      <c r="CP442" s="131"/>
    </row>
    <row r="443" spans="1:94" x14ac:dyDescent="0.25">
      <c r="A443" s="131"/>
      <c r="B443" s="131"/>
      <c r="C443" s="131"/>
      <c r="D443" s="131"/>
      <c r="E443" s="131"/>
      <c r="F443" s="131"/>
      <c r="G443" s="131"/>
      <c r="H443" s="131"/>
      <c r="I443" s="131"/>
      <c r="J443" s="131"/>
      <c r="K443" s="131"/>
      <c r="L443" s="131"/>
      <c r="M443" s="131"/>
      <c r="N443" s="131"/>
      <c r="O443" s="131"/>
      <c r="P443" s="131"/>
      <c r="Q443" s="131"/>
      <c r="R443" s="131"/>
      <c r="S443" s="131"/>
      <c r="T443" s="131"/>
      <c r="U443" s="131"/>
      <c r="V443" s="131"/>
      <c r="W443" s="131"/>
      <c r="X443" s="131"/>
      <c r="Y443" s="131"/>
      <c r="Z443" s="131"/>
      <c r="AA443" s="131"/>
      <c r="AB443" s="131"/>
      <c r="AC443" s="131"/>
      <c r="AD443" s="131"/>
      <c r="AE443" s="131"/>
      <c r="AF443" s="131"/>
      <c r="AG443" s="131"/>
      <c r="AH443" s="131"/>
      <c r="AI443" s="131"/>
      <c r="AJ443" s="131"/>
      <c r="AK443" s="131"/>
      <c r="AL443" s="131"/>
      <c r="AM443" s="131"/>
      <c r="AN443" s="131"/>
      <c r="AO443" s="131"/>
      <c r="AP443" s="131"/>
      <c r="AQ443" s="131"/>
      <c r="AR443" s="131"/>
      <c r="AS443" s="131"/>
      <c r="AT443" s="131"/>
      <c r="AU443" s="131"/>
      <c r="AV443" s="131"/>
      <c r="AW443" s="131"/>
      <c r="AX443" s="131"/>
      <c r="AY443" s="131"/>
      <c r="AZ443" s="131"/>
      <c r="BA443" s="131"/>
      <c r="BB443" s="131"/>
      <c r="BC443" s="131"/>
      <c r="BD443" s="131"/>
      <c r="BE443" s="131"/>
      <c r="BF443" s="131"/>
      <c r="BG443" s="131"/>
      <c r="BH443" s="131"/>
      <c r="BI443" s="131"/>
      <c r="BJ443" s="131"/>
      <c r="BK443" s="131"/>
      <c r="BL443" s="131"/>
      <c r="BM443" s="131"/>
      <c r="BN443" s="131"/>
      <c r="BO443" s="131"/>
      <c r="BP443" s="131"/>
      <c r="BQ443" s="131"/>
      <c r="BR443" s="131"/>
      <c r="BS443" s="131"/>
      <c r="BT443" s="131"/>
      <c r="BU443" s="131"/>
      <c r="BV443" s="131"/>
      <c r="BW443" s="131"/>
      <c r="BX443" s="131"/>
      <c r="BY443" s="131"/>
      <c r="BZ443" s="131"/>
      <c r="CA443" s="131"/>
      <c r="CB443" s="131"/>
      <c r="CC443" s="131"/>
      <c r="CD443" s="131"/>
      <c r="CE443" s="131"/>
      <c r="CF443" s="131"/>
      <c r="CG443" s="131"/>
      <c r="CH443" s="131"/>
      <c r="CI443" s="131"/>
      <c r="CJ443" s="131"/>
      <c r="CK443" s="131"/>
      <c r="CL443" s="131"/>
      <c r="CM443" s="131"/>
      <c r="CN443" s="131"/>
      <c r="CO443" s="131"/>
      <c r="CP443" s="131"/>
    </row>
    <row r="444" spans="1:94" x14ac:dyDescent="0.25">
      <c r="A444" s="131"/>
      <c r="B444" s="131"/>
      <c r="C444" s="131"/>
      <c r="D444" s="131"/>
      <c r="E444" s="131"/>
      <c r="F444" s="131"/>
      <c r="G444" s="131"/>
      <c r="H444" s="131"/>
      <c r="I444" s="131"/>
      <c r="J444" s="131"/>
      <c r="K444" s="131"/>
      <c r="L444" s="131"/>
      <c r="M444" s="131"/>
      <c r="N444" s="131"/>
      <c r="O444" s="131"/>
      <c r="P444" s="131"/>
      <c r="Q444" s="131"/>
      <c r="R444" s="131"/>
      <c r="S444" s="131"/>
      <c r="T444" s="131"/>
      <c r="U444" s="131"/>
      <c r="V444" s="131"/>
      <c r="W444" s="131"/>
      <c r="X444" s="131"/>
      <c r="Y444" s="131"/>
      <c r="Z444" s="131"/>
      <c r="AA444" s="131"/>
      <c r="AB444" s="131"/>
      <c r="AC444" s="131"/>
      <c r="AD444" s="131"/>
      <c r="AE444" s="131"/>
      <c r="AF444" s="131"/>
      <c r="AG444" s="131"/>
      <c r="AH444" s="131"/>
      <c r="AI444" s="131"/>
      <c r="AJ444" s="131"/>
      <c r="AK444" s="131"/>
      <c r="AL444" s="131"/>
      <c r="AM444" s="131"/>
      <c r="AN444" s="131"/>
      <c r="AO444" s="131"/>
      <c r="AP444" s="131"/>
      <c r="AQ444" s="131"/>
      <c r="AR444" s="131"/>
      <c r="AS444" s="131"/>
      <c r="AT444" s="131"/>
      <c r="AU444" s="131"/>
      <c r="AV444" s="131"/>
      <c r="AW444" s="131"/>
      <c r="AX444" s="131"/>
      <c r="AY444" s="131"/>
      <c r="AZ444" s="131"/>
      <c r="BA444" s="131"/>
      <c r="BB444" s="131"/>
      <c r="BC444" s="131"/>
      <c r="BD444" s="131"/>
      <c r="BE444" s="131"/>
      <c r="BF444" s="131"/>
      <c r="BG444" s="131"/>
      <c r="BH444" s="131"/>
      <c r="BI444" s="131"/>
      <c r="BJ444" s="131"/>
      <c r="BK444" s="131"/>
      <c r="BL444" s="131"/>
      <c r="BM444" s="131"/>
      <c r="BN444" s="131"/>
      <c r="BO444" s="131"/>
      <c r="BP444" s="131"/>
      <c r="BQ444" s="131"/>
      <c r="BR444" s="131"/>
      <c r="BS444" s="131"/>
      <c r="BT444" s="131"/>
      <c r="BU444" s="131"/>
      <c r="BV444" s="131"/>
      <c r="BW444" s="131"/>
      <c r="BX444" s="131"/>
      <c r="BY444" s="131"/>
      <c r="BZ444" s="131"/>
      <c r="CA444" s="131"/>
      <c r="CB444" s="131"/>
      <c r="CC444" s="131"/>
      <c r="CD444" s="131"/>
      <c r="CE444" s="131"/>
      <c r="CF444" s="131"/>
      <c r="CG444" s="131"/>
      <c r="CH444" s="131"/>
      <c r="CI444" s="131"/>
      <c r="CJ444" s="131"/>
      <c r="CK444" s="131"/>
      <c r="CL444" s="131"/>
      <c r="CM444" s="131"/>
      <c r="CN444" s="131"/>
      <c r="CO444" s="131"/>
      <c r="CP444" s="131"/>
    </row>
    <row r="445" spans="1:94" x14ac:dyDescent="0.25">
      <c r="A445" s="131"/>
      <c r="B445" s="131"/>
      <c r="C445" s="131"/>
      <c r="D445" s="131"/>
      <c r="E445" s="131"/>
      <c r="F445" s="131"/>
      <c r="G445" s="131"/>
      <c r="H445" s="131"/>
      <c r="I445" s="131"/>
      <c r="J445" s="131"/>
      <c r="K445" s="131"/>
      <c r="L445" s="131"/>
      <c r="M445" s="131"/>
      <c r="N445" s="131"/>
      <c r="O445" s="131"/>
      <c r="P445" s="131"/>
      <c r="Q445" s="131"/>
      <c r="R445" s="131"/>
      <c r="S445" s="131"/>
      <c r="T445" s="131"/>
      <c r="U445" s="131"/>
      <c r="V445" s="131"/>
      <c r="W445" s="131"/>
      <c r="X445" s="131"/>
      <c r="Y445" s="131"/>
      <c r="Z445" s="131"/>
      <c r="AA445" s="131"/>
      <c r="AB445" s="131"/>
      <c r="AC445" s="131"/>
      <c r="AD445" s="131"/>
      <c r="AE445" s="131"/>
      <c r="AF445" s="131"/>
      <c r="AG445" s="131"/>
      <c r="AH445" s="131"/>
      <c r="AI445" s="131"/>
      <c r="AJ445" s="131"/>
      <c r="AK445" s="131"/>
      <c r="AL445" s="131"/>
      <c r="AM445" s="131"/>
      <c r="AN445" s="131"/>
      <c r="AO445" s="131"/>
      <c r="AP445" s="131"/>
      <c r="AQ445" s="131"/>
      <c r="AR445" s="131"/>
      <c r="AS445" s="131"/>
      <c r="AT445" s="131"/>
      <c r="AU445" s="131"/>
      <c r="AV445" s="131"/>
      <c r="AW445" s="131"/>
      <c r="AX445" s="131"/>
      <c r="AY445" s="131"/>
      <c r="AZ445" s="131"/>
      <c r="BA445" s="131"/>
      <c r="BB445" s="131"/>
      <c r="BC445" s="131"/>
      <c r="BD445" s="131"/>
      <c r="BE445" s="131"/>
      <c r="BF445" s="131"/>
      <c r="BG445" s="131"/>
      <c r="BH445" s="131"/>
      <c r="BI445" s="131"/>
      <c r="BJ445" s="131"/>
      <c r="BK445" s="131"/>
      <c r="BL445" s="131"/>
      <c r="BM445" s="131"/>
      <c r="BN445" s="131"/>
      <c r="BO445" s="131"/>
      <c r="BP445" s="131"/>
      <c r="BQ445" s="131"/>
      <c r="BR445" s="131"/>
      <c r="BS445" s="131"/>
      <c r="BT445" s="131"/>
      <c r="BU445" s="131"/>
      <c r="BV445" s="131"/>
      <c r="BW445" s="131"/>
      <c r="BX445" s="131"/>
      <c r="BY445" s="131"/>
      <c r="BZ445" s="131"/>
      <c r="CA445" s="131"/>
      <c r="CB445" s="131"/>
      <c r="CC445" s="131"/>
      <c r="CD445" s="131"/>
      <c r="CE445" s="131"/>
      <c r="CF445" s="131"/>
      <c r="CG445" s="131"/>
      <c r="CH445" s="131"/>
      <c r="CI445" s="131"/>
      <c r="CJ445" s="131"/>
      <c r="CK445" s="131"/>
      <c r="CL445" s="131"/>
      <c r="CM445" s="131"/>
      <c r="CN445" s="131"/>
      <c r="CO445" s="131"/>
      <c r="CP445" s="131"/>
    </row>
    <row r="446" spans="1:94" x14ac:dyDescent="0.25">
      <c r="A446" s="131"/>
      <c r="B446" s="131"/>
      <c r="C446" s="131"/>
      <c r="D446" s="131"/>
      <c r="E446" s="131"/>
      <c r="F446" s="131"/>
      <c r="G446" s="131"/>
      <c r="H446" s="131"/>
      <c r="I446" s="131"/>
      <c r="J446" s="131"/>
      <c r="K446" s="131"/>
      <c r="L446" s="131"/>
      <c r="M446" s="131"/>
      <c r="N446" s="131"/>
      <c r="O446" s="131"/>
      <c r="P446" s="131"/>
      <c r="Q446" s="131"/>
      <c r="R446" s="131"/>
      <c r="S446" s="131"/>
      <c r="T446" s="131"/>
      <c r="U446" s="131"/>
      <c r="V446" s="131"/>
      <c r="W446" s="131"/>
      <c r="X446" s="131"/>
      <c r="Y446" s="131"/>
      <c r="Z446" s="131"/>
      <c r="AA446" s="131"/>
      <c r="AB446" s="131"/>
      <c r="AC446" s="131"/>
      <c r="AD446" s="131"/>
      <c r="AE446" s="131"/>
      <c r="AF446" s="131"/>
      <c r="AG446" s="131"/>
      <c r="AH446" s="131"/>
      <c r="AI446" s="131"/>
      <c r="AJ446" s="131"/>
      <c r="AK446" s="131"/>
      <c r="AL446" s="131"/>
      <c r="AM446" s="131"/>
      <c r="AN446" s="131"/>
      <c r="AO446" s="131"/>
      <c r="AP446" s="131"/>
      <c r="AQ446" s="131"/>
      <c r="AR446" s="131"/>
      <c r="AS446" s="131"/>
      <c r="AT446" s="131"/>
      <c r="AU446" s="131"/>
      <c r="AV446" s="131"/>
      <c r="AW446" s="131"/>
      <c r="AX446" s="131"/>
      <c r="AY446" s="131"/>
      <c r="AZ446" s="131"/>
      <c r="BA446" s="131"/>
      <c r="BB446" s="131"/>
      <c r="BC446" s="131"/>
      <c r="BD446" s="131"/>
      <c r="BE446" s="131"/>
      <c r="BF446" s="131"/>
      <c r="BG446" s="131"/>
      <c r="BH446" s="131"/>
      <c r="BI446" s="131"/>
      <c r="BJ446" s="131"/>
      <c r="BK446" s="131"/>
      <c r="BL446" s="131"/>
      <c r="BM446" s="131"/>
      <c r="BN446" s="131"/>
      <c r="BO446" s="131"/>
      <c r="BP446" s="131"/>
      <c r="BQ446" s="131"/>
      <c r="BR446" s="131"/>
      <c r="BS446" s="131"/>
      <c r="BT446" s="131"/>
      <c r="BU446" s="131"/>
      <c r="BV446" s="131"/>
      <c r="BW446" s="131"/>
      <c r="BX446" s="131"/>
      <c r="BY446" s="131"/>
      <c r="BZ446" s="131"/>
      <c r="CA446" s="131"/>
      <c r="CB446" s="131"/>
      <c r="CC446" s="131"/>
      <c r="CD446" s="131"/>
      <c r="CE446" s="131"/>
      <c r="CF446" s="131"/>
      <c r="CG446" s="131"/>
      <c r="CH446" s="131"/>
      <c r="CI446" s="131"/>
      <c r="CJ446" s="131"/>
      <c r="CK446" s="131"/>
      <c r="CL446" s="131"/>
      <c r="CM446" s="131"/>
      <c r="CN446" s="131"/>
      <c r="CO446" s="131"/>
      <c r="CP446" s="131"/>
    </row>
    <row r="447" spans="1:94" x14ac:dyDescent="0.25">
      <c r="A447" s="131"/>
      <c r="B447" s="131"/>
      <c r="C447" s="131"/>
      <c r="D447" s="131"/>
      <c r="E447" s="131"/>
      <c r="F447" s="131"/>
      <c r="G447" s="131"/>
      <c r="H447" s="131"/>
      <c r="I447" s="131"/>
      <c r="J447" s="131"/>
      <c r="K447" s="131"/>
      <c r="L447" s="131"/>
      <c r="M447" s="131"/>
      <c r="N447" s="131"/>
      <c r="O447" s="131"/>
      <c r="P447" s="131"/>
      <c r="Q447" s="131"/>
      <c r="R447" s="131"/>
      <c r="S447" s="131"/>
      <c r="T447" s="131"/>
      <c r="U447" s="131"/>
      <c r="V447" s="131"/>
      <c r="W447" s="131"/>
      <c r="X447" s="131"/>
      <c r="Y447" s="131"/>
      <c r="Z447" s="131"/>
      <c r="AA447" s="131"/>
      <c r="AB447" s="131"/>
      <c r="AC447" s="131"/>
      <c r="AD447" s="131"/>
      <c r="AE447" s="131"/>
      <c r="AF447" s="131"/>
      <c r="AG447" s="131"/>
      <c r="AH447" s="131"/>
      <c r="AI447" s="131"/>
      <c r="AJ447" s="131"/>
      <c r="AK447" s="131"/>
      <c r="AL447" s="131"/>
      <c r="AM447" s="131"/>
      <c r="AN447" s="131"/>
      <c r="AO447" s="131"/>
      <c r="AP447" s="131"/>
      <c r="AQ447" s="131"/>
      <c r="AR447" s="131"/>
      <c r="AS447" s="131"/>
      <c r="AT447" s="131"/>
      <c r="AU447" s="131"/>
      <c r="AV447" s="131"/>
      <c r="AW447" s="131"/>
      <c r="AX447" s="131"/>
      <c r="AY447" s="131"/>
      <c r="AZ447" s="131"/>
      <c r="BA447" s="131"/>
      <c r="BB447" s="131"/>
      <c r="BC447" s="131"/>
      <c r="BD447" s="131"/>
      <c r="BE447" s="131"/>
      <c r="BF447" s="131"/>
      <c r="BG447" s="131"/>
      <c r="BH447" s="131"/>
      <c r="BI447" s="131"/>
      <c r="BJ447" s="131"/>
      <c r="BK447" s="131"/>
      <c r="BL447" s="131"/>
      <c r="BM447" s="131"/>
      <c r="BN447" s="131"/>
      <c r="BO447" s="131"/>
      <c r="BP447" s="131"/>
      <c r="BQ447" s="131"/>
      <c r="BR447" s="131"/>
      <c r="BS447" s="131"/>
      <c r="BT447" s="131"/>
      <c r="BU447" s="131"/>
      <c r="BV447" s="131"/>
      <c r="BW447" s="131"/>
      <c r="BX447" s="131"/>
      <c r="BY447" s="131"/>
      <c r="BZ447" s="131"/>
      <c r="CA447" s="131"/>
      <c r="CB447" s="131"/>
      <c r="CC447" s="131"/>
      <c r="CD447" s="131"/>
      <c r="CE447" s="131"/>
      <c r="CF447" s="131"/>
      <c r="CG447" s="131"/>
      <c r="CH447" s="131"/>
      <c r="CI447" s="131"/>
      <c r="CJ447" s="131"/>
      <c r="CK447" s="131"/>
      <c r="CL447" s="131"/>
      <c r="CM447" s="131"/>
      <c r="CN447" s="131"/>
      <c r="CO447" s="131"/>
      <c r="CP447" s="131"/>
    </row>
    <row r="448" spans="1:94" x14ac:dyDescent="0.25">
      <c r="A448" s="131"/>
      <c r="B448" s="131"/>
      <c r="C448" s="131"/>
      <c r="D448" s="131"/>
      <c r="E448" s="131"/>
      <c r="F448" s="131"/>
      <c r="G448" s="131"/>
      <c r="H448" s="131"/>
      <c r="I448" s="131"/>
      <c r="J448" s="131"/>
      <c r="K448" s="131"/>
      <c r="L448" s="131"/>
      <c r="M448" s="131"/>
      <c r="N448" s="131"/>
      <c r="O448" s="131"/>
      <c r="P448" s="131"/>
      <c r="Q448" s="131"/>
      <c r="R448" s="131"/>
      <c r="S448" s="131"/>
      <c r="T448" s="131"/>
      <c r="U448" s="131"/>
      <c r="V448" s="131"/>
      <c r="W448" s="131"/>
      <c r="X448" s="131"/>
      <c r="Y448" s="131"/>
      <c r="Z448" s="131"/>
      <c r="AA448" s="131"/>
      <c r="AB448" s="131"/>
      <c r="AC448" s="131"/>
      <c r="AD448" s="131"/>
      <c r="AE448" s="131"/>
      <c r="AF448" s="131"/>
      <c r="AG448" s="131"/>
      <c r="AH448" s="131"/>
      <c r="AI448" s="131"/>
      <c r="AJ448" s="131"/>
      <c r="AK448" s="131"/>
      <c r="AL448" s="131"/>
      <c r="AM448" s="131"/>
      <c r="AN448" s="131"/>
      <c r="AO448" s="131"/>
      <c r="AP448" s="131"/>
      <c r="AQ448" s="131"/>
      <c r="AR448" s="131"/>
      <c r="AS448" s="131"/>
      <c r="AT448" s="131"/>
      <c r="AU448" s="131"/>
      <c r="AV448" s="131"/>
      <c r="AW448" s="131"/>
      <c r="AX448" s="131"/>
      <c r="AY448" s="131"/>
      <c r="AZ448" s="131"/>
      <c r="BA448" s="131"/>
      <c r="BB448" s="131"/>
      <c r="BC448" s="131"/>
      <c r="BD448" s="131"/>
      <c r="BE448" s="131"/>
      <c r="BF448" s="131"/>
      <c r="BG448" s="131"/>
      <c r="BH448" s="131"/>
      <c r="BI448" s="131"/>
      <c r="BJ448" s="131"/>
      <c r="BK448" s="131"/>
      <c r="BL448" s="131"/>
      <c r="BM448" s="131"/>
      <c r="BN448" s="131"/>
      <c r="BO448" s="131"/>
      <c r="BP448" s="131"/>
      <c r="BQ448" s="131"/>
      <c r="BR448" s="131"/>
      <c r="BS448" s="131"/>
      <c r="BT448" s="131"/>
      <c r="BU448" s="131"/>
      <c r="BV448" s="131"/>
      <c r="BW448" s="131"/>
      <c r="BX448" s="131"/>
      <c r="BY448" s="131"/>
      <c r="BZ448" s="131"/>
      <c r="CA448" s="131"/>
      <c r="CB448" s="131"/>
      <c r="CC448" s="131"/>
      <c r="CD448" s="131"/>
      <c r="CE448" s="131"/>
      <c r="CF448" s="131"/>
      <c r="CG448" s="131"/>
      <c r="CH448" s="131"/>
      <c r="CI448" s="131"/>
      <c r="CJ448" s="131"/>
      <c r="CK448" s="131"/>
      <c r="CL448" s="131"/>
      <c r="CM448" s="131"/>
      <c r="CN448" s="131"/>
      <c r="CO448" s="131"/>
      <c r="CP448" s="131"/>
    </row>
    <row r="449" spans="1:94" x14ac:dyDescent="0.25">
      <c r="A449" s="131"/>
      <c r="B449" s="131"/>
      <c r="C449" s="131"/>
      <c r="D449" s="131"/>
      <c r="E449" s="131"/>
      <c r="F449" s="131"/>
      <c r="G449" s="131"/>
      <c r="H449" s="131"/>
      <c r="I449" s="131"/>
      <c r="J449" s="131"/>
      <c r="K449" s="131"/>
      <c r="L449" s="131"/>
      <c r="M449" s="131"/>
      <c r="N449" s="131"/>
      <c r="O449" s="131"/>
      <c r="P449" s="131"/>
      <c r="Q449" s="131"/>
      <c r="R449" s="131"/>
      <c r="S449" s="131"/>
      <c r="T449" s="131"/>
      <c r="U449" s="131"/>
      <c r="V449" s="131"/>
      <c r="W449" s="131"/>
      <c r="X449" s="131"/>
      <c r="Y449" s="131"/>
      <c r="Z449" s="131"/>
      <c r="AA449" s="131"/>
      <c r="AB449" s="131"/>
      <c r="AC449" s="131"/>
      <c r="AD449" s="131"/>
      <c r="AE449" s="131"/>
      <c r="AF449" s="131"/>
      <c r="AG449" s="131"/>
      <c r="AH449" s="131"/>
      <c r="AI449" s="131"/>
      <c r="AJ449" s="131"/>
      <c r="AK449" s="131"/>
      <c r="AL449" s="131"/>
      <c r="AM449" s="131"/>
      <c r="AN449" s="131"/>
      <c r="AO449" s="131"/>
      <c r="AP449" s="131"/>
      <c r="AQ449" s="131"/>
      <c r="AR449" s="131"/>
      <c r="AS449" s="131"/>
      <c r="AT449" s="131"/>
      <c r="AU449" s="131"/>
      <c r="AV449" s="131"/>
      <c r="AW449" s="131"/>
      <c r="AX449" s="131"/>
      <c r="AY449" s="131"/>
      <c r="AZ449" s="131"/>
      <c r="BA449" s="131"/>
      <c r="BB449" s="131"/>
      <c r="BC449" s="131"/>
      <c r="BD449" s="131"/>
      <c r="BE449" s="131"/>
      <c r="BF449" s="131"/>
      <c r="BG449" s="131"/>
      <c r="BH449" s="131"/>
      <c r="BI449" s="131"/>
      <c r="BJ449" s="131"/>
      <c r="BK449" s="131"/>
      <c r="BL449" s="131"/>
      <c r="BM449" s="131"/>
      <c r="BN449" s="131"/>
      <c r="BO449" s="131"/>
      <c r="BP449" s="131"/>
      <c r="BQ449" s="131"/>
      <c r="BR449" s="131"/>
      <c r="BS449" s="131"/>
      <c r="BT449" s="131"/>
      <c r="BU449" s="131"/>
      <c r="BV449" s="131"/>
      <c r="BW449" s="131"/>
      <c r="BX449" s="131"/>
      <c r="BY449" s="131"/>
      <c r="BZ449" s="131"/>
      <c r="CA449" s="131"/>
      <c r="CB449" s="131"/>
      <c r="CC449" s="131"/>
      <c r="CD449" s="131"/>
      <c r="CE449" s="131"/>
      <c r="CF449" s="131"/>
      <c r="CG449" s="131"/>
      <c r="CH449" s="131"/>
      <c r="CI449" s="131"/>
      <c r="CJ449" s="131"/>
      <c r="CK449" s="131"/>
      <c r="CL449" s="131"/>
      <c r="CM449" s="131"/>
      <c r="CN449" s="131"/>
      <c r="CO449" s="131"/>
      <c r="CP449" s="131"/>
    </row>
    <row r="450" spans="1:94" x14ac:dyDescent="0.25">
      <c r="A450" s="131"/>
      <c r="B450" s="131"/>
      <c r="C450" s="131"/>
      <c r="D450" s="131"/>
      <c r="E450" s="131"/>
      <c r="F450" s="131"/>
      <c r="G450" s="131"/>
      <c r="H450" s="131"/>
      <c r="I450" s="131"/>
      <c r="J450" s="131"/>
      <c r="K450" s="131"/>
      <c r="L450" s="131"/>
      <c r="M450" s="131"/>
      <c r="N450" s="131"/>
      <c r="O450" s="131"/>
      <c r="P450" s="131"/>
      <c r="Q450" s="131"/>
      <c r="R450" s="131"/>
      <c r="S450" s="131"/>
      <c r="T450" s="131"/>
      <c r="U450" s="131"/>
      <c r="V450" s="131"/>
      <c r="W450" s="131"/>
      <c r="X450" s="131"/>
      <c r="Y450" s="131"/>
      <c r="Z450" s="131"/>
      <c r="AA450" s="131"/>
      <c r="AB450" s="131"/>
      <c r="AC450" s="131"/>
      <c r="AD450" s="131"/>
      <c r="AE450" s="131"/>
      <c r="AF450" s="131"/>
      <c r="AG450" s="131"/>
      <c r="AH450" s="131"/>
      <c r="AI450" s="131"/>
      <c r="AJ450" s="131"/>
      <c r="AK450" s="131"/>
      <c r="AL450" s="131"/>
      <c r="AM450" s="131"/>
      <c r="AN450" s="131"/>
      <c r="AO450" s="131"/>
      <c r="AP450" s="131"/>
      <c r="AQ450" s="131"/>
      <c r="AR450" s="131"/>
      <c r="AS450" s="131"/>
      <c r="AT450" s="131"/>
      <c r="AU450" s="131"/>
      <c r="AV450" s="131"/>
      <c r="AW450" s="131"/>
      <c r="AX450" s="131"/>
      <c r="AY450" s="131"/>
      <c r="AZ450" s="131"/>
      <c r="BA450" s="131"/>
      <c r="BB450" s="131"/>
      <c r="BC450" s="131"/>
      <c r="BD450" s="131"/>
      <c r="BE450" s="131"/>
      <c r="BF450" s="131"/>
      <c r="BG450" s="131"/>
      <c r="BH450" s="131"/>
      <c r="BI450" s="131"/>
      <c r="BJ450" s="131"/>
      <c r="BK450" s="131"/>
      <c r="BL450" s="131"/>
      <c r="BM450" s="131"/>
      <c r="BN450" s="131"/>
      <c r="BO450" s="131"/>
      <c r="BP450" s="131"/>
      <c r="BQ450" s="131"/>
      <c r="BR450" s="131"/>
      <c r="BS450" s="131"/>
      <c r="BT450" s="131"/>
      <c r="BU450" s="131"/>
      <c r="BV450" s="131"/>
      <c r="BW450" s="131"/>
      <c r="BX450" s="131"/>
      <c r="BY450" s="131"/>
      <c r="BZ450" s="131"/>
      <c r="CA450" s="131"/>
      <c r="CB450" s="131"/>
      <c r="CC450" s="131"/>
      <c r="CD450" s="131"/>
      <c r="CE450" s="131"/>
      <c r="CF450" s="131"/>
      <c r="CG450" s="131"/>
      <c r="CH450" s="131"/>
      <c r="CI450" s="131"/>
      <c r="CJ450" s="131"/>
      <c r="CK450" s="131"/>
      <c r="CL450" s="131"/>
      <c r="CM450" s="131"/>
      <c r="CN450" s="131"/>
      <c r="CO450" s="131"/>
      <c r="CP450" s="131"/>
    </row>
    <row r="451" spans="1:94" x14ac:dyDescent="0.25">
      <c r="A451" s="131"/>
      <c r="B451" s="131"/>
      <c r="C451" s="131"/>
      <c r="D451" s="131"/>
      <c r="E451" s="131"/>
      <c r="F451" s="131"/>
      <c r="G451" s="131"/>
      <c r="H451" s="131"/>
      <c r="I451" s="131"/>
      <c r="J451" s="131"/>
      <c r="K451" s="131"/>
      <c r="L451" s="131"/>
      <c r="M451" s="131"/>
      <c r="N451" s="131"/>
      <c r="O451" s="131"/>
      <c r="P451" s="131"/>
      <c r="Q451" s="131"/>
      <c r="R451" s="131"/>
      <c r="S451" s="131"/>
      <c r="T451" s="131"/>
      <c r="U451" s="131"/>
      <c r="V451" s="131"/>
      <c r="W451" s="131"/>
      <c r="X451" s="131"/>
      <c r="Y451" s="131"/>
      <c r="Z451" s="131"/>
      <c r="AA451" s="131"/>
      <c r="AB451" s="131"/>
      <c r="AC451" s="131"/>
      <c r="AD451" s="131"/>
      <c r="AE451" s="131"/>
      <c r="AF451" s="131"/>
      <c r="AG451" s="131"/>
      <c r="AH451" s="131"/>
      <c r="AI451" s="131"/>
      <c r="AJ451" s="131"/>
      <c r="AK451" s="131"/>
      <c r="AL451" s="131"/>
      <c r="AM451" s="131"/>
      <c r="AN451" s="131"/>
      <c r="AO451" s="131"/>
      <c r="AP451" s="131"/>
      <c r="AQ451" s="131"/>
      <c r="AR451" s="131"/>
      <c r="AS451" s="131"/>
      <c r="AT451" s="131"/>
      <c r="AU451" s="131"/>
      <c r="AV451" s="131"/>
      <c r="AW451" s="131"/>
      <c r="AX451" s="131"/>
      <c r="AY451" s="131"/>
      <c r="AZ451" s="131"/>
      <c r="BA451" s="131"/>
      <c r="BB451" s="131"/>
      <c r="BC451" s="131"/>
      <c r="BD451" s="131"/>
      <c r="BE451" s="131"/>
      <c r="BF451" s="131"/>
      <c r="BG451" s="131"/>
      <c r="BH451" s="131"/>
      <c r="BI451" s="131"/>
      <c r="BJ451" s="131"/>
      <c r="BK451" s="131"/>
      <c r="BL451" s="131"/>
      <c r="BM451" s="131"/>
      <c r="BN451" s="131"/>
      <c r="BO451" s="131"/>
      <c r="BP451" s="131"/>
      <c r="BQ451" s="131"/>
      <c r="BR451" s="131"/>
      <c r="BS451" s="131"/>
      <c r="BT451" s="131"/>
      <c r="BU451" s="131"/>
      <c r="BV451" s="131"/>
      <c r="BW451" s="131"/>
      <c r="BX451" s="131"/>
      <c r="BY451" s="131"/>
      <c r="BZ451" s="131"/>
      <c r="CA451" s="131"/>
      <c r="CB451" s="131"/>
      <c r="CC451" s="131"/>
      <c r="CD451" s="131"/>
      <c r="CE451" s="131"/>
      <c r="CF451" s="131"/>
      <c r="CG451" s="131"/>
      <c r="CH451" s="131"/>
      <c r="CI451" s="131"/>
      <c r="CJ451" s="131"/>
      <c r="CK451" s="131"/>
      <c r="CL451" s="131"/>
      <c r="CM451" s="131"/>
      <c r="CN451" s="131"/>
      <c r="CO451" s="131"/>
      <c r="CP451" s="131"/>
    </row>
    <row r="452" spans="1:94" x14ac:dyDescent="0.25">
      <c r="A452" s="131"/>
      <c r="B452" s="131"/>
      <c r="C452" s="131"/>
      <c r="D452" s="131"/>
      <c r="E452" s="131"/>
      <c r="F452" s="131"/>
      <c r="G452" s="131"/>
      <c r="H452" s="131"/>
      <c r="I452" s="131"/>
      <c r="J452" s="131"/>
      <c r="K452" s="131"/>
      <c r="L452" s="131"/>
      <c r="M452" s="131"/>
      <c r="N452" s="131"/>
      <c r="O452" s="131"/>
      <c r="P452" s="131"/>
      <c r="Q452" s="131"/>
      <c r="R452" s="131"/>
      <c r="S452" s="131"/>
      <c r="T452" s="131"/>
      <c r="U452" s="131"/>
      <c r="V452" s="131"/>
      <c r="W452" s="131"/>
      <c r="X452" s="131"/>
      <c r="Y452" s="131"/>
      <c r="Z452" s="131"/>
      <c r="AA452" s="131"/>
      <c r="AB452" s="131"/>
      <c r="AC452" s="131"/>
      <c r="AD452" s="131"/>
      <c r="AE452" s="131"/>
      <c r="AF452" s="131"/>
      <c r="AG452" s="131"/>
      <c r="AH452" s="131"/>
      <c r="AI452" s="131"/>
      <c r="AJ452" s="131"/>
      <c r="AK452" s="131"/>
      <c r="AL452" s="131"/>
      <c r="AM452" s="131"/>
      <c r="AN452" s="131"/>
      <c r="AO452" s="131"/>
      <c r="AP452" s="131"/>
      <c r="AQ452" s="131"/>
      <c r="AR452" s="131"/>
      <c r="AS452" s="131"/>
      <c r="AT452" s="131"/>
      <c r="AU452" s="131"/>
      <c r="AV452" s="131"/>
      <c r="AW452" s="131"/>
      <c r="AX452" s="131"/>
      <c r="AY452" s="131"/>
      <c r="AZ452" s="131"/>
      <c r="BA452" s="131"/>
      <c r="BB452" s="131"/>
      <c r="BC452" s="131"/>
      <c r="BD452" s="131"/>
      <c r="BE452" s="131"/>
      <c r="BF452" s="131"/>
      <c r="BG452" s="131"/>
      <c r="BH452" s="131"/>
      <c r="BI452" s="131"/>
      <c r="BJ452" s="131"/>
      <c r="BK452" s="131"/>
      <c r="BL452" s="131"/>
      <c r="BM452" s="131"/>
      <c r="BN452" s="131"/>
      <c r="BO452" s="131"/>
      <c r="BP452" s="131"/>
      <c r="BQ452" s="131"/>
      <c r="BR452" s="131"/>
      <c r="BS452" s="131"/>
      <c r="BT452" s="131"/>
      <c r="BU452" s="131"/>
      <c r="BV452" s="131"/>
      <c r="BW452" s="131"/>
      <c r="BX452" s="131"/>
      <c r="BY452" s="131"/>
      <c r="BZ452" s="131"/>
      <c r="CA452" s="131"/>
      <c r="CB452" s="131"/>
      <c r="CC452" s="131"/>
      <c r="CD452" s="131"/>
      <c r="CE452" s="131"/>
      <c r="CF452" s="131"/>
      <c r="CG452" s="131"/>
      <c r="CH452" s="131"/>
      <c r="CI452" s="131"/>
      <c r="CJ452" s="131"/>
      <c r="CK452" s="131"/>
      <c r="CL452" s="131"/>
      <c r="CM452" s="131"/>
      <c r="CN452" s="131"/>
      <c r="CO452" s="131"/>
      <c r="CP452" s="131"/>
    </row>
    <row r="453" spans="1:94" x14ac:dyDescent="0.25">
      <c r="A453" s="131"/>
      <c r="B453" s="131"/>
      <c r="C453" s="131"/>
      <c r="D453" s="131"/>
      <c r="E453" s="131"/>
      <c r="F453" s="131"/>
      <c r="G453" s="131"/>
      <c r="H453" s="131"/>
      <c r="I453" s="131"/>
      <c r="J453" s="131"/>
      <c r="K453" s="131"/>
      <c r="L453" s="131"/>
      <c r="M453" s="131"/>
      <c r="N453" s="131"/>
      <c r="O453" s="131"/>
      <c r="P453" s="131"/>
      <c r="Q453" s="131"/>
      <c r="R453" s="131"/>
      <c r="S453" s="131"/>
      <c r="T453" s="131"/>
      <c r="U453" s="131"/>
      <c r="V453" s="131"/>
      <c r="W453" s="131"/>
      <c r="X453" s="131"/>
      <c r="Y453" s="131"/>
      <c r="Z453" s="131"/>
      <c r="AA453" s="131"/>
      <c r="AB453" s="131"/>
      <c r="AC453" s="131"/>
      <c r="AD453" s="131"/>
      <c r="AE453" s="131"/>
      <c r="AF453" s="131"/>
      <c r="AG453" s="131"/>
      <c r="AH453" s="131"/>
      <c r="AI453" s="131"/>
      <c r="AJ453" s="131"/>
      <c r="AK453" s="131"/>
      <c r="AL453" s="131"/>
      <c r="AM453" s="131"/>
      <c r="AN453" s="131"/>
      <c r="AO453" s="131"/>
      <c r="AP453" s="131"/>
      <c r="AQ453" s="131"/>
      <c r="AR453" s="131"/>
      <c r="AS453" s="131"/>
      <c r="AT453" s="131"/>
      <c r="AU453" s="131"/>
      <c r="AV453" s="131"/>
      <c r="AW453" s="131"/>
      <c r="AX453" s="131"/>
      <c r="AY453" s="131"/>
      <c r="AZ453" s="131"/>
      <c r="BA453" s="131"/>
      <c r="BB453" s="131"/>
      <c r="BC453" s="131"/>
      <c r="BD453" s="131"/>
      <c r="BE453" s="131"/>
      <c r="BF453" s="131"/>
      <c r="BG453" s="131"/>
      <c r="BH453" s="131"/>
      <c r="BI453" s="131"/>
      <c r="BJ453" s="131"/>
      <c r="BK453" s="131"/>
      <c r="BL453" s="131"/>
      <c r="BM453" s="131"/>
      <c r="BN453" s="131"/>
      <c r="BO453" s="131"/>
      <c r="BP453" s="131"/>
      <c r="BQ453" s="131"/>
      <c r="BR453" s="131"/>
      <c r="BS453" s="131"/>
      <c r="BT453" s="131"/>
      <c r="BU453" s="131"/>
      <c r="BV453" s="131"/>
      <c r="BW453" s="131"/>
      <c r="BX453" s="131"/>
      <c r="BY453" s="131"/>
      <c r="BZ453" s="131"/>
      <c r="CA453" s="131"/>
      <c r="CB453" s="131"/>
      <c r="CC453" s="131"/>
      <c r="CD453" s="131"/>
      <c r="CE453" s="131"/>
      <c r="CF453" s="131"/>
      <c r="CG453" s="131"/>
      <c r="CH453" s="131"/>
      <c r="CI453" s="131"/>
      <c r="CJ453" s="131"/>
      <c r="CK453" s="131"/>
      <c r="CL453" s="131"/>
      <c r="CM453" s="131"/>
      <c r="CN453" s="131"/>
      <c r="CO453" s="131"/>
      <c r="CP453" s="131"/>
    </row>
    <row r="454" spans="1:94" x14ac:dyDescent="0.25">
      <c r="A454" s="131"/>
      <c r="B454" s="131"/>
      <c r="C454" s="131"/>
      <c r="D454" s="131"/>
      <c r="E454" s="131"/>
      <c r="F454" s="131"/>
      <c r="G454" s="131"/>
      <c r="H454" s="131"/>
      <c r="I454" s="131"/>
      <c r="J454" s="131"/>
      <c r="K454" s="131"/>
      <c r="L454" s="131"/>
      <c r="M454" s="131"/>
      <c r="N454" s="131"/>
      <c r="O454" s="131"/>
      <c r="P454" s="131"/>
      <c r="Q454" s="131"/>
      <c r="R454" s="131"/>
      <c r="S454" s="131"/>
      <c r="T454" s="131"/>
      <c r="U454" s="131"/>
      <c r="V454" s="131"/>
      <c r="W454" s="131"/>
      <c r="X454" s="131"/>
      <c r="Y454" s="131"/>
      <c r="Z454" s="131"/>
      <c r="AA454" s="131"/>
      <c r="AB454" s="131"/>
      <c r="AC454" s="131"/>
      <c r="AD454" s="131"/>
      <c r="AE454" s="131"/>
      <c r="AF454" s="131"/>
      <c r="AG454" s="131"/>
      <c r="AH454" s="131"/>
      <c r="AI454" s="131"/>
      <c r="AJ454" s="131"/>
      <c r="AK454" s="131"/>
      <c r="AL454" s="131"/>
      <c r="AM454" s="131"/>
      <c r="AN454" s="131"/>
      <c r="AO454" s="131"/>
      <c r="AP454" s="131"/>
      <c r="AQ454" s="131"/>
      <c r="AR454" s="131"/>
      <c r="AS454" s="131"/>
      <c r="AT454" s="131"/>
      <c r="AU454" s="131"/>
      <c r="AV454" s="131"/>
      <c r="AW454" s="131"/>
      <c r="AX454" s="131"/>
      <c r="AY454" s="131"/>
      <c r="AZ454" s="131"/>
      <c r="BA454" s="131"/>
      <c r="BB454" s="131"/>
      <c r="BC454" s="131"/>
      <c r="BD454" s="131"/>
      <c r="BE454" s="131"/>
      <c r="BF454" s="131"/>
      <c r="BG454" s="131"/>
      <c r="BH454" s="131"/>
      <c r="BI454" s="131"/>
      <c r="BJ454" s="131"/>
      <c r="BK454" s="131"/>
      <c r="BL454" s="131"/>
      <c r="BM454" s="131"/>
      <c r="BN454" s="131"/>
      <c r="BO454" s="131"/>
      <c r="BP454" s="131"/>
      <c r="BQ454" s="131"/>
      <c r="BR454" s="131"/>
      <c r="BS454" s="131"/>
      <c r="BT454" s="131"/>
      <c r="BU454" s="131"/>
      <c r="BV454" s="131"/>
      <c r="BW454" s="131"/>
      <c r="BX454" s="131"/>
      <c r="BY454" s="131"/>
      <c r="BZ454" s="131"/>
      <c r="CA454" s="131"/>
      <c r="CB454" s="131"/>
      <c r="CC454" s="131"/>
      <c r="CD454" s="131"/>
      <c r="CE454" s="131"/>
      <c r="CF454" s="131"/>
      <c r="CG454" s="131"/>
      <c r="CH454" s="131"/>
      <c r="CI454" s="131"/>
      <c r="CJ454" s="131"/>
      <c r="CK454" s="131"/>
      <c r="CL454" s="131"/>
      <c r="CM454" s="131"/>
      <c r="CN454" s="131"/>
      <c r="CO454" s="131"/>
      <c r="CP454" s="131"/>
    </row>
    <row r="455" spans="1:94" x14ac:dyDescent="0.25">
      <c r="A455" s="131"/>
      <c r="B455" s="131"/>
      <c r="C455" s="131"/>
      <c r="D455" s="131"/>
      <c r="E455" s="131"/>
      <c r="F455" s="131"/>
      <c r="G455" s="131"/>
      <c r="H455" s="131"/>
      <c r="I455" s="131"/>
      <c r="J455" s="131"/>
      <c r="K455" s="131"/>
      <c r="L455" s="131"/>
      <c r="M455" s="131"/>
      <c r="N455" s="131"/>
      <c r="O455" s="131"/>
      <c r="P455" s="131"/>
      <c r="Q455" s="131"/>
      <c r="R455" s="131"/>
      <c r="S455" s="131"/>
      <c r="T455" s="131"/>
      <c r="U455" s="131"/>
      <c r="V455" s="131"/>
      <c r="W455" s="131"/>
      <c r="X455" s="131"/>
      <c r="Y455" s="131"/>
      <c r="Z455" s="131"/>
      <c r="AA455" s="131"/>
      <c r="AB455" s="131"/>
      <c r="AC455" s="131"/>
      <c r="AD455" s="131"/>
      <c r="AE455" s="131"/>
      <c r="AF455" s="131"/>
      <c r="AG455" s="131"/>
      <c r="AH455" s="131"/>
      <c r="AI455" s="131"/>
      <c r="AJ455" s="131"/>
      <c r="AK455" s="131"/>
      <c r="AL455" s="131"/>
      <c r="AM455" s="131"/>
      <c r="AN455" s="131"/>
      <c r="AO455" s="131"/>
      <c r="AP455" s="131"/>
      <c r="AQ455" s="131"/>
      <c r="AR455" s="131"/>
      <c r="AS455" s="131"/>
      <c r="AT455" s="131"/>
      <c r="AU455" s="131"/>
      <c r="AV455" s="131"/>
      <c r="AW455" s="131"/>
      <c r="AX455" s="131"/>
      <c r="AY455" s="131"/>
      <c r="AZ455" s="131"/>
      <c r="BA455" s="131"/>
      <c r="BB455" s="131"/>
      <c r="BC455" s="131"/>
      <c r="BD455" s="131"/>
      <c r="BE455" s="131"/>
      <c r="BF455" s="131"/>
      <c r="BG455" s="131"/>
      <c r="BH455" s="131"/>
      <c r="BI455" s="131"/>
      <c r="BJ455" s="131"/>
      <c r="BK455" s="131"/>
      <c r="BL455" s="131"/>
      <c r="BM455" s="131"/>
      <c r="BN455" s="131"/>
      <c r="BO455" s="131"/>
      <c r="BP455" s="131"/>
      <c r="BQ455" s="131"/>
      <c r="BR455" s="131"/>
      <c r="BS455" s="131"/>
      <c r="BT455" s="131"/>
      <c r="BU455" s="131"/>
      <c r="BV455" s="131"/>
      <c r="BW455" s="131"/>
      <c r="BX455" s="131"/>
      <c r="BY455" s="131"/>
      <c r="BZ455" s="131"/>
      <c r="CA455" s="131"/>
      <c r="CB455" s="131"/>
      <c r="CC455" s="131"/>
      <c r="CD455" s="131"/>
      <c r="CE455" s="131"/>
      <c r="CF455" s="131"/>
      <c r="CG455" s="131"/>
      <c r="CH455" s="131"/>
      <c r="CI455" s="131"/>
      <c r="CJ455" s="131"/>
      <c r="CK455" s="131"/>
      <c r="CL455" s="131"/>
      <c r="CM455" s="131"/>
      <c r="CN455" s="131"/>
      <c r="CO455" s="131"/>
      <c r="CP455" s="131"/>
    </row>
    <row r="456" spans="1:94" x14ac:dyDescent="0.25">
      <c r="A456" s="131"/>
      <c r="B456" s="131"/>
      <c r="C456" s="131"/>
      <c r="D456" s="131"/>
      <c r="E456" s="131"/>
      <c r="F456" s="131"/>
      <c r="G456" s="131"/>
      <c r="H456" s="131"/>
      <c r="I456" s="131"/>
      <c r="J456" s="131"/>
      <c r="K456" s="131"/>
      <c r="L456" s="131"/>
      <c r="M456" s="131"/>
      <c r="N456" s="131"/>
      <c r="O456" s="131"/>
      <c r="P456" s="131"/>
      <c r="Q456" s="131"/>
      <c r="R456" s="131"/>
      <c r="S456" s="131"/>
      <c r="T456" s="131"/>
      <c r="U456" s="131"/>
      <c r="V456" s="131"/>
      <c r="W456" s="131"/>
      <c r="X456" s="131"/>
      <c r="Y456" s="131"/>
      <c r="Z456" s="131"/>
      <c r="AA456" s="131"/>
      <c r="AB456" s="131"/>
      <c r="AC456" s="131"/>
      <c r="AD456" s="131"/>
      <c r="AE456" s="131"/>
      <c r="AF456" s="131"/>
      <c r="AG456" s="131"/>
      <c r="AH456" s="131"/>
      <c r="AI456" s="131"/>
      <c r="AJ456" s="131"/>
      <c r="AK456" s="131"/>
      <c r="AL456" s="131"/>
      <c r="AM456" s="131"/>
      <c r="AN456" s="131"/>
      <c r="AO456" s="131"/>
      <c r="AP456" s="131"/>
      <c r="AQ456" s="131"/>
      <c r="AR456" s="131"/>
      <c r="AS456" s="131"/>
      <c r="AT456" s="131"/>
      <c r="AU456" s="131"/>
      <c r="AV456" s="131"/>
      <c r="AW456" s="131"/>
      <c r="AX456" s="131"/>
      <c r="AY456" s="131"/>
      <c r="AZ456" s="131"/>
      <c r="BA456" s="131"/>
      <c r="BB456" s="131"/>
      <c r="BC456" s="131"/>
      <c r="BD456" s="131"/>
      <c r="BE456" s="131"/>
      <c r="BF456" s="131"/>
      <c r="BG456" s="131"/>
      <c r="BH456" s="131"/>
      <c r="BI456" s="131"/>
      <c r="BJ456" s="131"/>
      <c r="BK456" s="131"/>
      <c r="BL456" s="131"/>
      <c r="BM456" s="131"/>
      <c r="BN456" s="131"/>
      <c r="BO456" s="131"/>
      <c r="BP456" s="131"/>
      <c r="BQ456" s="131"/>
      <c r="BR456" s="131"/>
      <c r="BS456" s="131"/>
      <c r="BT456" s="131"/>
      <c r="BU456" s="131"/>
      <c r="BV456" s="131"/>
      <c r="BW456" s="131"/>
      <c r="BX456" s="131"/>
      <c r="BY456" s="131"/>
      <c r="BZ456" s="131"/>
      <c r="CA456" s="131"/>
      <c r="CB456" s="131"/>
      <c r="CC456" s="131"/>
      <c r="CD456" s="131"/>
      <c r="CE456" s="131"/>
      <c r="CF456" s="131"/>
      <c r="CG456" s="131"/>
      <c r="CH456" s="131"/>
      <c r="CI456" s="131"/>
      <c r="CJ456" s="131"/>
      <c r="CK456" s="131"/>
      <c r="CL456" s="131"/>
      <c r="CM456" s="131"/>
      <c r="CN456" s="131"/>
      <c r="CO456" s="131"/>
      <c r="CP456" s="131"/>
    </row>
    <row r="457" spans="1:94" x14ac:dyDescent="0.25">
      <c r="A457" s="131"/>
      <c r="B457" s="131"/>
      <c r="C457" s="131"/>
      <c r="D457" s="131"/>
      <c r="E457" s="131"/>
      <c r="F457" s="131"/>
      <c r="G457" s="131"/>
      <c r="H457" s="131"/>
      <c r="I457" s="131"/>
      <c r="J457" s="131"/>
      <c r="K457" s="131"/>
      <c r="L457" s="131"/>
      <c r="M457" s="131"/>
      <c r="N457" s="131"/>
      <c r="O457" s="131"/>
      <c r="P457" s="131"/>
      <c r="Q457" s="131"/>
      <c r="R457" s="131"/>
      <c r="S457" s="131"/>
      <c r="T457" s="131"/>
      <c r="U457" s="131"/>
      <c r="V457" s="131"/>
      <c r="W457" s="131"/>
      <c r="X457" s="131"/>
      <c r="Y457" s="131"/>
      <c r="Z457" s="131"/>
      <c r="AA457" s="131"/>
      <c r="AB457" s="131"/>
      <c r="AC457" s="131"/>
      <c r="AD457" s="131"/>
      <c r="AE457" s="131"/>
      <c r="AF457" s="131"/>
      <c r="AG457" s="131"/>
      <c r="AH457" s="131"/>
      <c r="AI457" s="131"/>
      <c r="AJ457" s="131"/>
      <c r="AK457" s="131"/>
      <c r="AL457" s="131"/>
      <c r="AM457" s="131"/>
      <c r="AN457" s="131"/>
      <c r="AO457" s="131"/>
      <c r="AP457" s="131"/>
      <c r="AQ457" s="131"/>
      <c r="AR457" s="131"/>
      <c r="AS457" s="131"/>
      <c r="AT457" s="131"/>
      <c r="AU457" s="131"/>
      <c r="AV457" s="131"/>
      <c r="AW457" s="131"/>
      <c r="AX457" s="131"/>
      <c r="AY457" s="131"/>
      <c r="AZ457" s="131"/>
      <c r="BA457" s="131"/>
      <c r="BB457" s="131"/>
      <c r="BC457" s="131"/>
      <c r="BD457" s="131"/>
      <c r="BE457" s="131"/>
      <c r="BF457" s="131"/>
      <c r="BG457" s="131"/>
      <c r="BH457" s="131"/>
      <c r="BI457" s="131"/>
      <c r="BJ457" s="131"/>
      <c r="BK457" s="131"/>
      <c r="BL457" s="131"/>
      <c r="BM457" s="131"/>
      <c r="BN457" s="131"/>
      <c r="BO457" s="131"/>
      <c r="BP457" s="131"/>
      <c r="BQ457" s="131"/>
      <c r="BR457" s="131"/>
      <c r="BS457" s="131"/>
      <c r="BT457" s="131"/>
      <c r="BU457" s="131"/>
      <c r="BV457" s="131"/>
      <c r="BW457" s="131"/>
      <c r="BX457" s="131"/>
      <c r="BY457" s="131"/>
      <c r="BZ457" s="131"/>
      <c r="CA457" s="131"/>
      <c r="CB457" s="131"/>
      <c r="CC457" s="131"/>
      <c r="CD457" s="131"/>
      <c r="CE457" s="131"/>
      <c r="CF457" s="131"/>
      <c r="CG457" s="131"/>
      <c r="CH457" s="131"/>
      <c r="CI457" s="131"/>
      <c r="CJ457" s="131"/>
      <c r="CK457" s="131"/>
      <c r="CL457" s="131"/>
      <c r="CM457" s="131"/>
      <c r="CN457" s="131"/>
      <c r="CO457" s="131"/>
      <c r="CP457" s="131"/>
    </row>
    <row r="458" spans="1:94" x14ac:dyDescent="0.25">
      <c r="A458" s="131"/>
      <c r="B458" s="131"/>
      <c r="C458" s="131"/>
      <c r="D458" s="131"/>
      <c r="E458" s="131"/>
      <c r="F458" s="131"/>
      <c r="G458" s="131"/>
      <c r="H458" s="131"/>
      <c r="I458" s="131"/>
      <c r="J458" s="131"/>
      <c r="K458" s="131"/>
      <c r="L458" s="131"/>
      <c r="M458" s="131"/>
      <c r="N458" s="131"/>
      <c r="O458" s="131"/>
      <c r="P458" s="131"/>
      <c r="Q458" s="131"/>
      <c r="R458" s="131"/>
      <c r="S458" s="131"/>
      <c r="T458" s="131"/>
      <c r="U458" s="131"/>
      <c r="V458" s="131"/>
      <c r="W458" s="131"/>
      <c r="X458" s="131"/>
      <c r="Y458" s="131"/>
      <c r="Z458" s="131"/>
      <c r="AA458" s="131"/>
      <c r="AB458" s="131"/>
      <c r="AC458" s="131"/>
      <c r="AD458" s="131"/>
      <c r="AE458" s="131"/>
      <c r="AF458" s="131"/>
      <c r="AG458" s="131"/>
      <c r="AH458" s="131"/>
      <c r="AI458" s="131"/>
      <c r="AJ458" s="131"/>
      <c r="AK458" s="131"/>
      <c r="AL458" s="131"/>
      <c r="AM458" s="131"/>
      <c r="AN458" s="131"/>
      <c r="AO458" s="131"/>
      <c r="AP458" s="131"/>
      <c r="AQ458" s="131"/>
      <c r="AR458" s="131"/>
      <c r="AS458" s="131"/>
      <c r="AT458" s="131"/>
      <c r="AU458" s="131"/>
      <c r="AV458" s="131"/>
      <c r="AW458" s="131"/>
      <c r="AX458" s="131"/>
      <c r="AY458" s="131"/>
      <c r="AZ458" s="131"/>
      <c r="BA458" s="131"/>
      <c r="BB458" s="131"/>
      <c r="BC458" s="131"/>
      <c r="BD458" s="131"/>
      <c r="BE458" s="131"/>
      <c r="BF458" s="131"/>
      <c r="BG458" s="131"/>
      <c r="BH458" s="131"/>
      <c r="BI458" s="131"/>
      <c r="BJ458" s="131"/>
      <c r="BK458" s="131"/>
      <c r="BL458" s="131"/>
      <c r="BM458" s="131"/>
      <c r="BN458" s="131"/>
      <c r="BO458" s="131"/>
      <c r="BP458" s="131"/>
      <c r="BQ458" s="131"/>
      <c r="BR458" s="131"/>
      <c r="BS458" s="131"/>
      <c r="BT458" s="131"/>
      <c r="BU458" s="131"/>
      <c r="BV458" s="131"/>
      <c r="BW458" s="131"/>
      <c r="BX458" s="131"/>
      <c r="BY458" s="131"/>
      <c r="BZ458" s="131"/>
      <c r="CA458" s="131"/>
      <c r="CB458" s="131"/>
      <c r="CC458" s="131"/>
      <c r="CD458" s="131"/>
      <c r="CE458" s="131"/>
      <c r="CF458" s="131"/>
      <c r="CG458" s="131"/>
      <c r="CH458" s="131"/>
      <c r="CI458" s="131"/>
      <c r="CJ458" s="131"/>
      <c r="CK458" s="131"/>
      <c r="CL458" s="131"/>
      <c r="CM458" s="131"/>
      <c r="CN458" s="131"/>
      <c r="CO458" s="131"/>
      <c r="CP458" s="131"/>
    </row>
    <row r="459" spans="1:94" x14ac:dyDescent="0.25">
      <c r="A459" s="131"/>
      <c r="B459" s="131"/>
      <c r="C459" s="131"/>
      <c r="D459" s="131"/>
      <c r="E459" s="131"/>
      <c r="F459" s="131"/>
      <c r="G459" s="131"/>
      <c r="H459" s="131"/>
      <c r="I459" s="131"/>
      <c r="J459" s="131"/>
      <c r="K459" s="131"/>
      <c r="L459" s="131"/>
      <c r="M459" s="131"/>
      <c r="N459" s="131"/>
      <c r="O459" s="131"/>
      <c r="P459" s="131"/>
      <c r="Q459" s="131"/>
      <c r="R459" s="131"/>
      <c r="S459" s="131"/>
      <c r="T459" s="131"/>
      <c r="U459" s="131"/>
      <c r="V459" s="131"/>
      <c r="W459" s="131"/>
      <c r="X459" s="131"/>
      <c r="Y459" s="131"/>
      <c r="Z459" s="131"/>
      <c r="AA459" s="131"/>
      <c r="AB459" s="131"/>
      <c r="AC459" s="131"/>
      <c r="AD459" s="131"/>
      <c r="AE459" s="131"/>
      <c r="AF459" s="131"/>
      <c r="AG459" s="131"/>
      <c r="AH459" s="131"/>
      <c r="AI459" s="131"/>
      <c r="AJ459" s="131"/>
      <c r="AK459" s="131"/>
      <c r="AL459" s="131"/>
      <c r="AM459" s="131"/>
      <c r="AN459" s="131"/>
      <c r="AO459" s="131"/>
      <c r="AP459" s="131"/>
      <c r="AQ459" s="131"/>
      <c r="AR459" s="131"/>
      <c r="AS459" s="131"/>
      <c r="AT459" s="131"/>
      <c r="AU459" s="131"/>
      <c r="AV459" s="131"/>
      <c r="AW459" s="131"/>
      <c r="AX459" s="131"/>
      <c r="AY459" s="131"/>
      <c r="AZ459" s="131"/>
      <c r="BA459" s="131"/>
      <c r="BB459" s="131"/>
      <c r="BC459" s="131"/>
      <c r="BD459" s="131"/>
      <c r="BE459" s="131"/>
      <c r="BF459" s="131"/>
      <c r="BG459" s="131"/>
      <c r="BH459" s="131"/>
      <c r="BI459" s="131"/>
      <c r="BJ459" s="131"/>
      <c r="BK459" s="131"/>
      <c r="BL459" s="131"/>
      <c r="BM459" s="131"/>
      <c r="BN459" s="131"/>
      <c r="BO459" s="131"/>
      <c r="BP459" s="131"/>
      <c r="BQ459" s="131"/>
      <c r="BR459" s="131"/>
      <c r="BS459" s="131"/>
      <c r="BT459" s="131"/>
      <c r="BU459" s="131"/>
      <c r="BV459" s="131"/>
      <c r="BW459" s="131"/>
      <c r="BX459" s="131"/>
      <c r="BY459" s="131"/>
      <c r="BZ459" s="131"/>
      <c r="CA459" s="131"/>
      <c r="CB459" s="131"/>
      <c r="CC459" s="131"/>
      <c r="CD459" s="131"/>
      <c r="CE459" s="131"/>
      <c r="CF459" s="131"/>
      <c r="CG459" s="131"/>
      <c r="CH459" s="131"/>
      <c r="CI459" s="131"/>
      <c r="CJ459" s="131"/>
      <c r="CK459" s="131"/>
      <c r="CL459" s="131"/>
      <c r="CM459" s="131"/>
      <c r="CN459" s="131"/>
      <c r="CO459" s="131"/>
      <c r="CP459" s="131"/>
    </row>
    <row r="460" spans="1:94" x14ac:dyDescent="0.25">
      <c r="A460" s="131"/>
      <c r="B460" s="131"/>
      <c r="C460" s="131"/>
      <c r="D460" s="131"/>
      <c r="E460" s="131"/>
      <c r="F460" s="131"/>
      <c r="G460" s="131"/>
      <c r="H460" s="131"/>
      <c r="I460" s="131"/>
      <c r="J460" s="131"/>
      <c r="K460" s="131"/>
      <c r="L460" s="131"/>
      <c r="M460" s="131"/>
      <c r="N460" s="131"/>
      <c r="O460" s="131"/>
      <c r="P460" s="131"/>
      <c r="Q460" s="131"/>
      <c r="R460" s="131"/>
      <c r="S460" s="131"/>
      <c r="T460" s="131"/>
      <c r="U460" s="131"/>
      <c r="V460" s="131"/>
      <c r="W460" s="131"/>
      <c r="X460" s="131"/>
      <c r="Y460" s="131"/>
      <c r="Z460" s="131"/>
      <c r="AA460" s="131"/>
      <c r="AB460" s="131"/>
      <c r="AC460" s="131"/>
      <c r="AD460" s="131"/>
      <c r="AE460" s="131"/>
      <c r="AF460" s="131"/>
      <c r="AG460" s="131"/>
      <c r="AH460" s="131"/>
      <c r="AI460" s="131"/>
      <c r="AJ460" s="131"/>
      <c r="AK460" s="131"/>
      <c r="AL460" s="131"/>
      <c r="AM460" s="131"/>
      <c r="AN460" s="131"/>
      <c r="AO460" s="131"/>
      <c r="AP460" s="131"/>
      <c r="AQ460" s="131"/>
      <c r="AR460" s="131"/>
      <c r="AS460" s="131"/>
      <c r="AT460" s="131"/>
      <c r="AU460" s="131"/>
      <c r="AV460" s="131"/>
      <c r="AW460" s="131"/>
      <c r="AX460" s="131"/>
      <c r="AY460" s="131"/>
      <c r="AZ460" s="131"/>
      <c r="BA460" s="131"/>
      <c r="BB460" s="131"/>
      <c r="BC460" s="131"/>
      <c r="BD460" s="131"/>
      <c r="BE460" s="131"/>
      <c r="BF460" s="131"/>
      <c r="BG460" s="131"/>
      <c r="BH460" s="131"/>
      <c r="BI460" s="131"/>
      <c r="BJ460" s="131"/>
      <c r="BK460" s="131"/>
      <c r="BL460" s="131"/>
      <c r="BM460" s="131"/>
      <c r="BN460" s="131"/>
      <c r="BO460" s="131"/>
      <c r="BP460" s="131"/>
      <c r="BQ460" s="131"/>
      <c r="BR460" s="131"/>
      <c r="BS460" s="131"/>
      <c r="BT460" s="131"/>
      <c r="BU460" s="131"/>
      <c r="BV460" s="131"/>
      <c r="BW460" s="131"/>
      <c r="BX460" s="131"/>
      <c r="BY460" s="131"/>
      <c r="BZ460" s="131"/>
      <c r="CA460" s="131"/>
      <c r="CB460" s="131"/>
      <c r="CC460" s="131"/>
      <c r="CD460" s="131"/>
      <c r="CE460" s="131"/>
      <c r="CF460" s="131"/>
      <c r="CG460" s="131"/>
      <c r="CH460" s="131"/>
      <c r="CI460" s="131"/>
      <c r="CJ460" s="131"/>
      <c r="CK460" s="131"/>
      <c r="CL460" s="131"/>
      <c r="CM460" s="131"/>
      <c r="CN460" s="131"/>
      <c r="CO460" s="131"/>
      <c r="CP460" s="131"/>
    </row>
    <row r="461" spans="1:94" x14ac:dyDescent="0.25">
      <c r="A461" s="131"/>
      <c r="B461" s="131"/>
      <c r="C461" s="131"/>
      <c r="D461" s="131"/>
      <c r="E461" s="131"/>
      <c r="F461" s="131"/>
      <c r="G461" s="131"/>
      <c r="H461" s="131"/>
      <c r="I461" s="131"/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  <c r="AI461" s="131"/>
      <c r="AJ461" s="131"/>
      <c r="AK461" s="131"/>
      <c r="AL461" s="131"/>
      <c r="AM461" s="131"/>
      <c r="AN461" s="131"/>
      <c r="AO461" s="131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  <c r="BQ461" s="131"/>
      <c r="BR461" s="131"/>
      <c r="BS461" s="131"/>
      <c r="BT461" s="131"/>
      <c r="BU461" s="131"/>
      <c r="BV461" s="131"/>
      <c r="BW461" s="131"/>
      <c r="BX461" s="131"/>
      <c r="BY461" s="131"/>
      <c r="BZ461" s="131"/>
      <c r="CA461" s="131"/>
      <c r="CB461" s="131"/>
      <c r="CC461" s="131"/>
      <c r="CD461" s="131"/>
      <c r="CE461" s="131"/>
      <c r="CF461" s="131"/>
      <c r="CG461" s="131"/>
      <c r="CH461" s="131"/>
      <c r="CI461" s="131"/>
      <c r="CJ461" s="131"/>
      <c r="CK461" s="131"/>
      <c r="CL461" s="131"/>
      <c r="CM461" s="131"/>
      <c r="CN461" s="131"/>
      <c r="CO461" s="131"/>
      <c r="CP461" s="131"/>
    </row>
    <row r="462" spans="1:94" x14ac:dyDescent="0.25">
      <c r="A462" s="131"/>
      <c r="B462" s="131"/>
      <c r="C462" s="131"/>
      <c r="D462" s="131"/>
      <c r="E462" s="131"/>
      <c r="F462" s="131"/>
      <c r="G462" s="131"/>
      <c r="H462" s="131"/>
      <c r="I462" s="131"/>
      <c r="J462" s="131"/>
      <c r="K462" s="131"/>
      <c r="L462" s="131"/>
      <c r="M462" s="131"/>
      <c r="N462" s="131"/>
      <c r="O462" s="131"/>
      <c r="P462" s="131"/>
      <c r="Q462" s="131"/>
      <c r="R462" s="131"/>
      <c r="S462" s="131"/>
      <c r="T462" s="131"/>
      <c r="U462" s="131"/>
      <c r="V462" s="131"/>
      <c r="W462" s="131"/>
      <c r="X462" s="131"/>
      <c r="Y462" s="131"/>
      <c r="Z462" s="131"/>
      <c r="AA462" s="131"/>
      <c r="AB462" s="131"/>
      <c r="AC462" s="131"/>
      <c r="AD462" s="131"/>
      <c r="AE462" s="131"/>
      <c r="AF462" s="131"/>
      <c r="AG462" s="131"/>
      <c r="AH462" s="131"/>
      <c r="AI462" s="131"/>
      <c r="AJ462" s="131"/>
      <c r="AK462" s="131"/>
      <c r="AL462" s="131"/>
      <c r="AM462" s="131"/>
      <c r="AN462" s="131"/>
      <c r="AO462" s="131"/>
      <c r="AP462" s="131"/>
      <c r="AQ462" s="131"/>
      <c r="AR462" s="131"/>
      <c r="AS462" s="131"/>
      <c r="AT462" s="131"/>
      <c r="AU462" s="131"/>
      <c r="AV462" s="131"/>
      <c r="AW462" s="131"/>
      <c r="AX462" s="131"/>
      <c r="AY462" s="131"/>
      <c r="AZ462" s="131"/>
      <c r="BA462" s="131"/>
      <c r="BB462" s="131"/>
      <c r="BC462" s="131"/>
      <c r="BD462" s="131"/>
      <c r="BE462" s="131"/>
      <c r="BF462" s="131"/>
      <c r="BG462" s="131"/>
      <c r="BH462" s="131"/>
      <c r="BI462" s="131"/>
      <c r="BJ462" s="131"/>
      <c r="BK462" s="131"/>
      <c r="BL462" s="131"/>
      <c r="BM462" s="131"/>
      <c r="BN462" s="131"/>
      <c r="BO462" s="131"/>
      <c r="BP462" s="131"/>
      <c r="BQ462" s="131"/>
      <c r="BR462" s="131"/>
      <c r="BS462" s="131"/>
      <c r="BT462" s="131"/>
      <c r="BU462" s="131"/>
      <c r="BV462" s="131"/>
      <c r="BW462" s="131"/>
      <c r="BX462" s="131"/>
      <c r="BY462" s="131"/>
      <c r="BZ462" s="131"/>
      <c r="CA462" s="131"/>
      <c r="CB462" s="131"/>
      <c r="CC462" s="131"/>
      <c r="CD462" s="131"/>
      <c r="CE462" s="131"/>
      <c r="CF462" s="131"/>
      <c r="CG462" s="131"/>
      <c r="CH462" s="131"/>
      <c r="CI462" s="131"/>
      <c r="CJ462" s="131"/>
      <c r="CK462" s="131"/>
      <c r="CL462" s="131"/>
      <c r="CM462" s="131"/>
      <c r="CN462" s="131"/>
      <c r="CO462" s="131"/>
      <c r="CP462" s="131"/>
    </row>
    <row r="463" spans="1:94" x14ac:dyDescent="0.25">
      <c r="A463" s="131"/>
      <c r="B463" s="131"/>
      <c r="C463" s="131"/>
      <c r="D463" s="131"/>
      <c r="E463" s="131"/>
      <c r="F463" s="131"/>
      <c r="G463" s="131"/>
      <c r="H463" s="131"/>
      <c r="I463" s="131"/>
      <c r="J463" s="131"/>
      <c r="K463" s="131"/>
      <c r="L463" s="131"/>
      <c r="M463" s="131"/>
      <c r="N463" s="131"/>
      <c r="O463" s="131"/>
      <c r="P463" s="131"/>
      <c r="Q463" s="131"/>
      <c r="R463" s="131"/>
      <c r="S463" s="131"/>
      <c r="T463" s="131"/>
      <c r="U463" s="131"/>
      <c r="V463" s="131"/>
      <c r="W463" s="131"/>
      <c r="X463" s="131"/>
      <c r="Y463" s="131"/>
      <c r="Z463" s="131"/>
      <c r="AA463" s="131"/>
      <c r="AB463" s="131"/>
      <c r="AC463" s="131"/>
      <c r="AD463" s="131"/>
      <c r="AE463" s="131"/>
      <c r="AF463" s="131"/>
      <c r="AG463" s="131"/>
      <c r="AH463" s="131"/>
      <c r="AI463" s="131"/>
      <c r="AJ463" s="131"/>
      <c r="AK463" s="131"/>
      <c r="AL463" s="131"/>
      <c r="AM463" s="131"/>
      <c r="AN463" s="131"/>
      <c r="AO463" s="131"/>
      <c r="AP463" s="131"/>
      <c r="AQ463" s="131"/>
      <c r="AR463" s="131"/>
      <c r="AS463" s="131"/>
      <c r="AT463" s="131"/>
      <c r="AU463" s="131"/>
      <c r="AV463" s="131"/>
      <c r="AW463" s="131"/>
      <c r="AX463" s="131"/>
      <c r="AY463" s="131"/>
      <c r="AZ463" s="131"/>
      <c r="BA463" s="131"/>
      <c r="BB463" s="131"/>
      <c r="BC463" s="131"/>
      <c r="BD463" s="131"/>
      <c r="BE463" s="131"/>
      <c r="BF463" s="131"/>
      <c r="BG463" s="131"/>
      <c r="BH463" s="131"/>
      <c r="BI463" s="131"/>
      <c r="BJ463" s="131"/>
      <c r="BK463" s="131"/>
      <c r="BL463" s="131"/>
      <c r="BM463" s="131"/>
      <c r="BN463" s="131"/>
      <c r="BO463" s="131"/>
      <c r="BP463" s="131"/>
      <c r="BQ463" s="131"/>
      <c r="BR463" s="131"/>
      <c r="BS463" s="131"/>
      <c r="BT463" s="131"/>
      <c r="BU463" s="131"/>
      <c r="BV463" s="131"/>
      <c r="BW463" s="131"/>
      <c r="BX463" s="131"/>
      <c r="BY463" s="131"/>
      <c r="BZ463" s="131"/>
      <c r="CA463" s="131"/>
      <c r="CB463" s="131"/>
      <c r="CC463" s="131"/>
      <c r="CD463" s="131"/>
      <c r="CE463" s="131"/>
      <c r="CF463" s="131"/>
      <c r="CG463" s="131"/>
      <c r="CH463" s="131"/>
      <c r="CI463" s="131"/>
      <c r="CJ463" s="131"/>
      <c r="CK463" s="131"/>
      <c r="CL463" s="131"/>
      <c r="CM463" s="131"/>
      <c r="CN463" s="131"/>
      <c r="CO463" s="131"/>
      <c r="CP463" s="131"/>
    </row>
    <row r="464" spans="1:94" x14ac:dyDescent="0.25">
      <c r="A464" s="131"/>
      <c r="B464" s="131"/>
      <c r="C464" s="131"/>
      <c r="D464" s="131"/>
      <c r="E464" s="131"/>
      <c r="F464" s="131"/>
      <c r="G464" s="131"/>
      <c r="H464" s="131"/>
      <c r="I464" s="131"/>
      <c r="J464" s="131"/>
      <c r="K464" s="131"/>
      <c r="L464" s="131"/>
      <c r="M464" s="131"/>
      <c r="N464" s="131"/>
      <c r="O464" s="131"/>
      <c r="P464" s="131"/>
      <c r="Q464" s="131"/>
      <c r="R464" s="131"/>
      <c r="S464" s="131"/>
      <c r="T464" s="131"/>
      <c r="U464" s="131"/>
      <c r="V464" s="131"/>
      <c r="W464" s="131"/>
      <c r="X464" s="131"/>
      <c r="Y464" s="131"/>
      <c r="Z464" s="131"/>
      <c r="AA464" s="131"/>
      <c r="AB464" s="131"/>
      <c r="AC464" s="131"/>
      <c r="AD464" s="131"/>
      <c r="AE464" s="131"/>
      <c r="AF464" s="131"/>
      <c r="AG464" s="131"/>
      <c r="AH464" s="131"/>
      <c r="AI464" s="131"/>
      <c r="AJ464" s="131"/>
      <c r="AK464" s="131"/>
      <c r="AL464" s="131"/>
      <c r="AM464" s="131"/>
      <c r="AN464" s="131"/>
      <c r="AO464" s="131"/>
      <c r="AP464" s="131"/>
      <c r="AQ464" s="131"/>
      <c r="AR464" s="131"/>
      <c r="AS464" s="131"/>
      <c r="AT464" s="131"/>
      <c r="AU464" s="131"/>
      <c r="AV464" s="131"/>
      <c r="AW464" s="131"/>
      <c r="AX464" s="131"/>
      <c r="AY464" s="131"/>
      <c r="AZ464" s="131"/>
      <c r="BA464" s="131"/>
      <c r="BB464" s="131"/>
      <c r="BC464" s="131"/>
      <c r="BD464" s="131"/>
      <c r="BE464" s="131"/>
      <c r="BF464" s="131"/>
      <c r="BG464" s="131"/>
      <c r="BH464" s="131"/>
      <c r="BI464" s="131"/>
      <c r="BJ464" s="131"/>
      <c r="BK464" s="131"/>
      <c r="BL464" s="131"/>
      <c r="BM464" s="131"/>
      <c r="BN464" s="131"/>
      <c r="BO464" s="131"/>
      <c r="BP464" s="131"/>
      <c r="BQ464" s="131"/>
      <c r="BR464" s="131"/>
      <c r="BS464" s="131"/>
      <c r="BT464" s="131"/>
      <c r="BU464" s="131"/>
      <c r="BV464" s="131"/>
      <c r="BW464" s="131"/>
      <c r="BX464" s="131"/>
      <c r="BY464" s="131"/>
      <c r="BZ464" s="131"/>
      <c r="CA464" s="131"/>
      <c r="CB464" s="131"/>
      <c r="CC464" s="131"/>
      <c r="CD464" s="131"/>
      <c r="CE464" s="131"/>
      <c r="CF464" s="131"/>
      <c r="CG464" s="131"/>
      <c r="CH464" s="131"/>
      <c r="CI464" s="131"/>
      <c r="CJ464" s="131"/>
      <c r="CK464" s="131"/>
      <c r="CL464" s="131"/>
      <c r="CM464" s="131"/>
      <c r="CN464" s="131"/>
      <c r="CO464" s="131"/>
      <c r="CP464" s="131"/>
    </row>
    <row r="465" spans="1:94" x14ac:dyDescent="0.25">
      <c r="A465" s="131"/>
      <c r="B465" s="131"/>
      <c r="C465" s="131"/>
      <c r="D465" s="131"/>
      <c r="E465" s="131"/>
      <c r="F465" s="131"/>
      <c r="G465" s="131"/>
      <c r="H465" s="131"/>
      <c r="I465" s="131"/>
      <c r="J465" s="131"/>
      <c r="K465" s="131"/>
      <c r="L465" s="131"/>
      <c r="M465" s="131"/>
      <c r="N465" s="131"/>
      <c r="O465" s="131"/>
      <c r="P465" s="131"/>
      <c r="Q465" s="131"/>
      <c r="R465" s="131"/>
      <c r="S465" s="131"/>
      <c r="T465" s="131"/>
      <c r="U465" s="131"/>
      <c r="V465" s="131"/>
      <c r="W465" s="131"/>
      <c r="X465" s="131"/>
      <c r="Y465" s="131"/>
      <c r="Z465" s="131"/>
      <c r="AA465" s="131"/>
      <c r="AB465" s="131"/>
      <c r="AC465" s="131"/>
      <c r="AD465" s="131"/>
      <c r="AE465" s="131"/>
      <c r="AF465" s="131"/>
      <c r="AG465" s="131"/>
      <c r="AH465" s="131"/>
      <c r="AI465" s="131"/>
      <c r="AJ465" s="131"/>
      <c r="AK465" s="131"/>
      <c r="AL465" s="131"/>
      <c r="AM465" s="131"/>
      <c r="AN465" s="131"/>
      <c r="AO465" s="131"/>
      <c r="AP465" s="131"/>
      <c r="AQ465" s="131"/>
      <c r="AR465" s="131"/>
      <c r="AS465" s="131"/>
      <c r="AT465" s="131"/>
      <c r="AU465" s="131"/>
      <c r="AV465" s="131"/>
      <c r="AW465" s="131"/>
      <c r="AX465" s="131"/>
      <c r="AY465" s="131"/>
      <c r="AZ465" s="131"/>
      <c r="BA465" s="131"/>
      <c r="BB465" s="131"/>
      <c r="BC465" s="131"/>
      <c r="BD465" s="131"/>
      <c r="BE465" s="131"/>
      <c r="BF465" s="131"/>
      <c r="BG465" s="131"/>
      <c r="BH465" s="131"/>
      <c r="BI465" s="131"/>
      <c r="BJ465" s="131"/>
      <c r="BK465" s="131"/>
      <c r="BL465" s="131"/>
      <c r="BM465" s="131"/>
      <c r="BN465" s="131"/>
      <c r="BO465" s="131"/>
      <c r="BP465" s="131"/>
      <c r="BQ465" s="131"/>
      <c r="BR465" s="131"/>
      <c r="BS465" s="131"/>
      <c r="BT465" s="131"/>
      <c r="BU465" s="131"/>
      <c r="BV465" s="131"/>
      <c r="BW465" s="131"/>
      <c r="BX465" s="131"/>
      <c r="BY465" s="131"/>
      <c r="BZ465" s="131"/>
      <c r="CA465" s="131"/>
      <c r="CB465" s="131"/>
      <c r="CC465" s="131"/>
      <c r="CD465" s="131"/>
      <c r="CE465" s="131"/>
      <c r="CF465" s="131"/>
      <c r="CG465" s="131"/>
      <c r="CH465" s="131"/>
      <c r="CI465" s="131"/>
      <c r="CJ465" s="131"/>
      <c r="CK465" s="131"/>
      <c r="CL465" s="131"/>
      <c r="CM465" s="131"/>
      <c r="CN465" s="131"/>
      <c r="CO465" s="131"/>
      <c r="CP465" s="131"/>
    </row>
    <row r="466" spans="1:94" x14ac:dyDescent="0.25">
      <c r="A466" s="131"/>
      <c r="B466" s="131"/>
      <c r="C466" s="131"/>
      <c r="D466" s="131"/>
      <c r="E466" s="131"/>
      <c r="F466" s="131"/>
      <c r="G466" s="131"/>
      <c r="H466" s="131"/>
      <c r="I466" s="131"/>
      <c r="J466" s="131"/>
      <c r="K466" s="131"/>
      <c r="L466" s="131"/>
      <c r="M466" s="131"/>
      <c r="N466" s="131"/>
      <c r="O466" s="131"/>
      <c r="P466" s="131"/>
      <c r="Q466" s="131"/>
      <c r="R466" s="131"/>
      <c r="S466" s="131"/>
      <c r="T466" s="131"/>
      <c r="U466" s="131"/>
      <c r="V466" s="131"/>
      <c r="W466" s="131"/>
      <c r="X466" s="131"/>
      <c r="Y466" s="131"/>
      <c r="Z466" s="131"/>
      <c r="AA466" s="131"/>
      <c r="AB466" s="131"/>
      <c r="AC466" s="131"/>
      <c r="AD466" s="131"/>
      <c r="AE466" s="131"/>
      <c r="AF466" s="131"/>
      <c r="AG466" s="131"/>
      <c r="AH466" s="131"/>
      <c r="AI466" s="131"/>
      <c r="AJ466" s="131"/>
      <c r="AK466" s="131"/>
      <c r="AL466" s="131"/>
      <c r="AM466" s="131"/>
      <c r="AN466" s="131"/>
      <c r="AO466" s="131"/>
      <c r="AP466" s="131"/>
      <c r="AQ466" s="131"/>
      <c r="AR466" s="131"/>
      <c r="AS466" s="131"/>
      <c r="AT466" s="131"/>
      <c r="AU466" s="131"/>
      <c r="AV466" s="131"/>
      <c r="AW466" s="131"/>
      <c r="AX466" s="131"/>
      <c r="AY466" s="131"/>
      <c r="AZ466" s="131"/>
      <c r="BA466" s="131"/>
      <c r="BB466" s="131"/>
      <c r="BC466" s="131"/>
      <c r="BD466" s="131"/>
      <c r="BE466" s="131"/>
      <c r="BF466" s="131"/>
      <c r="BG466" s="131"/>
      <c r="BH466" s="131"/>
      <c r="BI466" s="131"/>
      <c r="BJ466" s="131"/>
      <c r="BK466" s="131"/>
      <c r="BL466" s="131"/>
      <c r="BM466" s="131"/>
      <c r="BN466" s="131"/>
      <c r="BO466" s="131"/>
      <c r="BP466" s="131"/>
      <c r="BQ466" s="131"/>
      <c r="BR466" s="131"/>
      <c r="BS466" s="131"/>
      <c r="BT466" s="131"/>
      <c r="BU466" s="131"/>
      <c r="BV466" s="131"/>
      <c r="BW466" s="131"/>
      <c r="BX466" s="131"/>
      <c r="BY466" s="131"/>
      <c r="BZ466" s="131"/>
      <c r="CA466" s="131"/>
      <c r="CB466" s="131"/>
      <c r="CC466" s="131"/>
      <c r="CD466" s="131"/>
      <c r="CE466" s="131"/>
      <c r="CF466" s="131"/>
      <c r="CG466" s="131"/>
      <c r="CH466" s="131"/>
      <c r="CI466" s="131"/>
      <c r="CJ466" s="131"/>
      <c r="CK466" s="131"/>
      <c r="CL466" s="131"/>
      <c r="CM466" s="131"/>
      <c r="CN466" s="131"/>
      <c r="CO466" s="131"/>
      <c r="CP466" s="131"/>
    </row>
    <row r="467" spans="1:94" x14ac:dyDescent="0.25">
      <c r="A467" s="131"/>
      <c r="B467" s="131"/>
      <c r="C467" s="131"/>
      <c r="D467" s="131"/>
      <c r="E467" s="131"/>
      <c r="F467" s="131"/>
      <c r="G467" s="131"/>
      <c r="H467" s="131"/>
      <c r="I467" s="131"/>
      <c r="J467" s="131"/>
      <c r="K467" s="131"/>
      <c r="L467" s="131"/>
      <c r="M467" s="131"/>
      <c r="N467" s="131"/>
      <c r="O467" s="131"/>
      <c r="P467" s="131"/>
      <c r="Q467" s="131"/>
      <c r="R467" s="131"/>
      <c r="S467" s="131"/>
      <c r="T467" s="131"/>
      <c r="U467" s="131"/>
      <c r="V467" s="131"/>
      <c r="W467" s="131"/>
      <c r="X467" s="131"/>
      <c r="Y467" s="131"/>
      <c r="Z467" s="131"/>
      <c r="AA467" s="131"/>
      <c r="AB467" s="131"/>
      <c r="AC467" s="131"/>
      <c r="AD467" s="131"/>
      <c r="AE467" s="131"/>
      <c r="AF467" s="131"/>
      <c r="AG467" s="131"/>
      <c r="AH467" s="131"/>
      <c r="AI467" s="131"/>
      <c r="AJ467" s="131"/>
      <c r="AK467" s="131"/>
      <c r="AL467" s="131"/>
      <c r="AM467" s="131"/>
      <c r="AN467" s="131"/>
      <c r="AO467" s="131"/>
      <c r="AP467" s="131"/>
      <c r="AQ467" s="131"/>
      <c r="AR467" s="131"/>
      <c r="AS467" s="131"/>
      <c r="AT467" s="131"/>
      <c r="AU467" s="131"/>
      <c r="AV467" s="131"/>
      <c r="AW467" s="131"/>
      <c r="AX467" s="131"/>
      <c r="AY467" s="131"/>
      <c r="AZ467" s="131"/>
      <c r="BA467" s="131"/>
      <c r="BB467" s="131"/>
      <c r="BC467" s="131"/>
      <c r="BD467" s="131"/>
      <c r="BE467" s="131"/>
      <c r="BF467" s="131"/>
      <c r="BG467" s="131"/>
      <c r="BH467" s="131"/>
      <c r="BI467" s="131"/>
      <c r="BJ467" s="131"/>
      <c r="BK467" s="131"/>
      <c r="BL467" s="131"/>
      <c r="BM467" s="131"/>
      <c r="BN467" s="131"/>
      <c r="BO467" s="131"/>
      <c r="BP467" s="131"/>
      <c r="BQ467" s="131"/>
      <c r="BR467" s="131"/>
      <c r="BS467" s="131"/>
      <c r="BT467" s="131"/>
      <c r="BU467" s="131"/>
      <c r="BV467" s="131"/>
      <c r="BW467" s="131"/>
      <c r="BX467" s="131"/>
      <c r="BY467" s="131"/>
      <c r="BZ467" s="131"/>
      <c r="CA467" s="131"/>
      <c r="CB467" s="131"/>
      <c r="CC467" s="131"/>
      <c r="CD467" s="131"/>
      <c r="CE467" s="131"/>
      <c r="CF467" s="131"/>
      <c r="CG467" s="131"/>
      <c r="CH467" s="131"/>
      <c r="CI467" s="131"/>
      <c r="CJ467" s="131"/>
      <c r="CK467" s="131"/>
      <c r="CL467" s="131"/>
      <c r="CM467" s="131"/>
      <c r="CN467" s="131"/>
      <c r="CO467" s="131"/>
      <c r="CP467" s="131"/>
    </row>
    <row r="468" spans="1:94" x14ac:dyDescent="0.25">
      <c r="A468" s="131"/>
      <c r="B468" s="131"/>
      <c r="C468" s="131"/>
      <c r="D468" s="131"/>
      <c r="E468" s="131"/>
      <c r="F468" s="131"/>
      <c r="G468" s="131"/>
      <c r="H468" s="131"/>
      <c r="I468" s="131"/>
      <c r="J468" s="131"/>
      <c r="K468" s="131"/>
      <c r="L468" s="131"/>
      <c r="M468" s="131"/>
      <c r="N468" s="131"/>
      <c r="O468" s="131"/>
      <c r="P468" s="131"/>
      <c r="Q468" s="131"/>
      <c r="R468" s="131"/>
      <c r="S468" s="131"/>
      <c r="T468" s="131"/>
      <c r="U468" s="131"/>
      <c r="V468" s="131"/>
      <c r="W468" s="131"/>
      <c r="X468" s="131"/>
      <c r="Y468" s="131"/>
      <c r="Z468" s="131"/>
      <c r="AA468" s="131"/>
      <c r="AB468" s="131"/>
      <c r="AC468" s="131"/>
      <c r="AD468" s="131"/>
      <c r="AE468" s="131"/>
      <c r="AF468" s="131"/>
      <c r="AG468" s="131"/>
      <c r="AH468" s="131"/>
      <c r="AI468" s="131"/>
      <c r="AJ468" s="131"/>
      <c r="AK468" s="131"/>
      <c r="AL468" s="131"/>
      <c r="AM468" s="131"/>
      <c r="AN468" s="131"/>
      <c r="AO468" s="131"/>
      <c r="AP468" s="131"/>
      <c r="AQ468" s="131"/>
      <c r="AR468" s="131"/>
      <c r="AS468" s="131"/>
      <c r="AT468" s="131"/>
      <c r="AU468" s="131"/>
      <c r="AV468" s="131"/>
      <c r="AW468" s="131"/>
      <c r="AX468" s="131"/>
      <c r="AY468" s="131"/>
      <c r="AZ468" s="131"/>
      <c r="BA468" s="131"/>
      <c r="BB468" s="131"/>
      <c r="BC468" s="131"/>
      <c r="BD468" s="131"/>
      <c r="BE468" s="131"/>
      <c r="BF468" s="131"/>
      <c r="BG468" s="131"/>
      <c r="BH468" s="131"/>
      <c r="BI468" s="131"/>
      <c r="BJ468" s="131"/>
      <c r="BK468" s="131"/>
      <c r="BL468" s="131"/>
      <c r="BM468" s="131"/>
      <c r="BN468" s="131"/>
      <c r="BO468" s="131"/>
      <c r="BP468" s="131"/>
      <c r="BQ468" s="131"/>
      <c r="BR468" s="131"/>
      <c r="BS468" s="131"/>
      <c r="BT468" s="131"/>
      <c r="BU468" s="131"/>
      <c r="BV468" s="131"/>
      <c r="BW468" s="131"/>
      <c r="BX468" s="131"/>
      <c r="BY468" s="131"/>
      <c r="BZ468" s="131"/>
      <c r="CA468" s="131"/>
      <c r="CB468" s="131"/>
      <c r="CC468" s="131"/>
      <c r="CD468" s="131"/>
      <c r="CE468" s="131"/>
      <c r="CF468" s="131"/>
      <c r="CG468" s="131"/>
      <c r="CH468" s="131"/>
      <c r="CI468" s="131"/>
      <c r="CJ468" s="131"/>
      <c r="CK468" s="131"/>
      <c r="CL468" s="131"/>
      <c r="CM468" s="131"/>
      <c r="CN468" s="131"/>
      <c r="CO468" s="131"/>
      <c r="CP468" s="131"/>
    </row>
    <row r="469" spans="1:94" x14ac:dyDescent="0.25">
      <c r="A469" s="131"/>
      <c r="B469" s="131"/>
      <c r="C469" s="131"/>
      <c r="D469" s="131"/>
      <c r="E469" s="131"/>
      <c r="F469" s="131"/>
      <c r="G469" s="131"/>
      <c r="H469" s="131"/>
      <c r="I469" s="131"/>
      <c r="J469" s="131"/>
      <c r="K469" s="131"/>
      <c r="L469" s="131"/>
      <c r="M469" s="131"/>
      <c r="N469" s="131"/>
      <c r="O469" s="131"/>
      <c r="P469" s="131"/>
      <c r="Q469" s="131"/>
      <c r="R469" s="131"/>
      <c r="S469" s="131"/>
      <c r="T469" s="131"/>
      <c r="U469" s="131"/>
      <c r="V469" s="131"/>
      <c r="W469" s="131"/>
      <c r="X469" s="131"/>
      <c r="Y469" s="131"/>
      <c r="Z469" s="131"/>
      <c r="AA469" s="131"/>
      <c r="AB469" s="131"/>
      <c r="AC469" s="131"/>
      <c r="AD469" s="131"/>
      <c r="AE469" s="131"/>
      <c r="AF469" s="131"/>
      <c r="AG469" s="131"/>
      <c r="AH469" s="131"/>
      <c r="AI469" s="131"/>
      <c r="AJ469" s="131"/>
      <c r="AK469" s="131"/>
      <c r="AL469" s="131"/>
      <c r="AM469" s="131"/>
      <c r="AN469" s="131"/>
      <c r="AO469" s="131"/>
      <c r="AP469" s="131"/>
      <c r="AQ469" s="131"/>
      <c r="AR469" s="131"/>
      <c r="AS469" s="131"/>
      <c r="AT469" s="131"/>
      <c r="AU469" s="131"/>
      <c r="AV469" s="131"/>
      <c r="AW469" s="131"/>
      <c r="AX469" s="131"/>
      <c r="AY469" s="131"/>
      <c r="AZ469" s="131"/>
      <c r="BA469" s="131"/>
      <c r="BB469" s="131"/>
      <c r="BC469" s="131"/>
      <c r="BD469" s="131"/>
      <c r="BE469" s="131"/>
      <c r="BF469" s="131"/>
      <c r="BG469" s="131"/>
      <c r="BH469" s="131"/>
      <c r="BI469" s="131"/>
      <c r="BJ469" s="131"/>
      <c r="BK469" s="131"/>
      <c r="BL469" s="131"/>
      <c r="BM469" s="131"/>
      <c r="BN469" s="131"/>
      <c r="BO469" s="131"/>
      <c r="BP469" s="131"/>
      <c r="BQ469" s="131"/>
      <c r="BR469" s="131"/>
      <c r="BS469" s="131"/>
      <c r="BT469" s="131"/>
      <c r="BU469" s="131"/>
      <c r="BV469" s="131"/>
      <c r="BW469" s="131"/>
      <c r="BX469" s="131"/>
      <c r="BY469" s="131"/>
      <c r="BZ469" s="131"/>
      <c r="CA469" s="131"/>
      <c r="CB469" s="131"/>
      <c r="CC469" s="131"/>
      <c r="CD469" s="131"/>
      <c r="CE469" s="131"/>
      <c r="CF469" s="131"/>
      <c r="CG469" s="131"/>
      <c r="CH469" s="131"/>
      <c r="CI469" s="131"/>
      <c r="CJ469" s="131"/>
      <c r="CK469" s="131"/>
      <c r="CL469" s="131"/>
      <c r="CM469" s="131"/>
      <c r="CN469" s="131"/>
      <c r="CO469" s="131"/>
      <c r="CP469" s="131"/>
    </row>
    <row r="470" spans="1:94" x14ac:dyDescent="0.25">
      <c r="A470" s="131"/>
      <c r="B470" s="131"/>
      <c r="C470" s="131"/>
      <c r="D470" s="131"/>
      <c r="E470" s="131"/>
      <c r="F470" s="131"/>
      <c r="G470" s="131"/>
      <c r="H470" s="131"/>
      <c r="I470" s="131"/>
      <c r="J470" s="131"/>
      <c r="K470" s="131"/>
      <c r="L470" s="131"/>
      <c r="M470" s="131"/>
      <c r="N470" s="131"/>
      <c r="O470" s="131"/>
      <c r="P470" s="131"/>
      <c r="Q470" s="131"/>
      <c r="R470" s="131"/>
      <c r="S470" s="131"/>
      <c r="T470" s="131"/>
      <c r="U470" s="131"/>
      <c r="V470" s="131"/>
      <c r="W470" s="131"/>
      <c r="X470" s="131"/>
      <c r="Y470" s="131"/>
      <c r="Z470" s="131"/>
      <c r="AA470" s="131"/>
      <c r="AB470" s="131"/>
      <c r="AC470" s="131"/>
      <c r="AD470" s="131"/>
      <c r="AE470" s="131"/>
      <c r="AF470" s="131"/>
      <c r="AG470" s="131"/>
      <c r="AH470" s="131"/>
      <c r="AI470" s="131"/>
      <c r="AJ470" s="131"/>
      <c r="AK470" s="131"/>
      <c r="AL470" s="131"/>
      <c r="AM470" s="131"/>
      <c r="AN470" s="131"/>
      <c r="AO470" s="131"/>
      <c r="AP470" s="131"/>
      <c r="AQ470" s="131"/>
      <c r="AR470" s="131"/>
      <c r="AS470" s="131"/>
      <c r="AT470" s="131"/>
      <c r="AU470" s="131"/>
      <c r="AV470" s="131"/>
      <c r="AW470" s="131"/>
      <c r="AX470" s="131"/>
      <c r="AY470" s="131"/>
      <c r="AZ470" s="131"/>
      <c r="BA470" s="131"/>
      <c r="BB470" s="131"/>
      <c r="BC470" s="131"/>
      <c r="BD470" s="131"/>
      <c r="BE470" s="131"/>
      <c r="BF470" s="131"/>
      <c r="BG470" s="131"/>
      <c r="BH470" s="131"/>
      <c r="BI470" s="131"/>
      <c r="BJ470" s="131"/>
      <c r="BK470" s="131"/>
      <c r="BL470" s="131"/>
      <c r="BM470" s="131"/>
      <c r="BN470" s="131"/>
      <c r="BO470" s="131"/>
      <c r="BP470" s="131"/>
      <c r="BQ470" s="131"/>
      <c r="BR470" s="131"/>
      <c r="BS470" s="131"/>
      <c r="BT470" s="131"/>
      <c r="BU470" s="131"/>
      <c r="BV470" s="131"/>
      <c r="BW470" s="131"/>
      <c r="BX470" s="131"/>
      <c r="BY470" s="131"/>
      <c r="BZ470" s="131"/>
      <c r="CA470" s="131"/>
      <c r="CB470" s="131"/>
      <c r="CC470" s="131"/>
      <c r="CD470" s="131"/>
      <c r="CE470" s="131"/>
      <c r="CF470" s="131"/>
      <c r="CG470" s="131"/>
      <c r="CH470" s="131"/>
      <c r="CI470" s="131"/>
      <c r="CJ470" s="131"/>
      <c r="CK470" s="131"/>
      <c r="CL470" s="131"/>
      <c r="CM470" s="131"/>
      <c r="CN470" s="131"/>
      <c r="CO470" s="131"/>
      <c r="CP470" s="131"/>
    </row>
    <row r="471" spans="1:94" x14ac:dyDescent="0.25">
      <c r="A471" s="131"/>
      <c r="B471" s="131"/>
      <c r="C471" s="131"/>
      <c r="D471" s="131"/>
      <c r="E471" s="131"/>
      <c r="F471" s="131"/>
      <c r="G471" s="131"/>
      <c r="H471" s="131"/>
      <c r="I471" s="131"/>
      <c r="J471" s="131"/>
      <c r="K471" s="131"/>
      <c r="L471" s="131"/>
      <c r="M471" s="131"/>
      <c r="N471" s="131"/>
      <c r="O471" s="131"/>
      <c r="P471" s="131"/>
      <c r="Q471" s="131"/>
      <c r="R471" s="131"/>
      <c r="S471" s="131"/>
      <c r="T471" s="131"/>
      <c r="U471" s="131"/>
      <c r="V471" s="131"/>
      <c r="W471" s="131"/>
      <c r="X471" s="131"/>
      <c r="Y471" s="131"/>
      <c r="Z471" s="131"/>
      <c r="AA471" s="131"/>
      <c r="AB471" s="131"/>
      <c r="AC471" s="131"/>
      <c r="AD471" s="131"/>
      <c r="AE471" s="131"/>
      <c r="AF471" s="131"/>
      <c r="AG471" s="131"/>
      <c r="AH471" s="131"/>
      <c r="AI471" s="131"/>
      <c r="AJ471" s="131"/>
      <c r="AK471" s="131"/>
      <c r="AL471" s="131"/>
      <c r="AM471" s="131"/>
      <c r="AN471" s="131"/>
      <c r="AO471" s="131"/>
      <c r="AP471" s="131"/>
      <c r="AQ471" s="131"/>
      <c r="AR471" s="131"/>
      <c r="AS471" s="131"/>
      <c r="AT471" s="131"/>
      <c r="AU471" s="131"/>
      <c r="AV471" s="131"/>
      <c r="AW471" s="131"/>
      <c r="AX471" s="131"/>
      <c r="AY471" s="131"/>
      <c r="AZ471" s="131"/>
      <c r="BA471" s="131"/>
      <c r="BB471" s="131"/>
      <c r="BC471" s="131"/>
      <c r="BD471" s="131"/>
      <c r="BE471" s="131"/>
      <c r="BF471" s="131"/>
      <c r="BG471" s="131"/>
      <c r="BH471" s="131"/>
      <c r="BI471" s="131"/>
      <c r="BJ471" s="131"/>
      <c r="BK471" s="131"/>
      <c r="BL471" s="131"/>
      <c r="BM471" s="131"/>
      <c r="BN471" s="131"/>
      <c r="BO471" s="131"/>
      <c r="BP471" s="131"/>
      <c r="BQ471" s="131"/>
      <c r="BR471" s="131"/>
      <c r="BS471" s="131"/>
      <c r="BT471" s="131"/>
      <c r="BU471" s="131"/>
      <c r="BV471" s="131"/>
      <c r="BW471" s="131"/>
      <c r="BX471" s="131"/>
      <c r="BY471" s="131"/>
      <c r="BZ471" s="131"/>
      <c r="CA471" s="131"/>
      <c r="CB471" s="131"/>
      <c r="CC471" s="131"/>
      <c r="CD471" s="131"/>
      <c r="CE471" s="131"/>
      <c r="CF471" s="131"/>
      <c r="CG471" s="131"/>
      <c r="CH471" s="131"/>
      <c r="CI471" s="131"/>
      <c r="CJ471" s="131"/>
      <c r="CK471" s="131"/>
      <c r="CL471" s="131"/>
      <c r="CM471" s="131"/>
      <c r="CN471" s="131"/>
      <c r="CO471" s="131"/>
      <c r="CP471" s="131"/>
    </row>
    <row r="472" spans="1:94" x14ac:dyDescent="0.25">
      <c r="A472" s="131"/>
      <c r="B472" s="131"/>
      <c r="C472" s="131"/>
      <c r="D472" s="131"/>
      <c r="E472" s="131"/>
      <c r="F472" s="131"/>
      <c r="G472" s="131"/>
      <c r="H472" s="131"/>
      <c r="I472" s="131"/>
      <c r="J472" s="131"/>
      <c r="K472" s="131"/>
      <c r="L472" s="131"/>
      <c r="M472" s="131"/>
      <c r="N472" s="131"/>
      <c r="O472" s="131"/>
      <c r="P472" s="131"/>
      <c r="Q472" s="131"/>
      <c r="R472" s="131"/>
      <c r="S472" s="131"/>
      <c r="T472" s="131"/>
      <c r="U472" s="131"/>
      <c r="V472" s="131"/>
      <c r="W472" s="131"/>
      <c r="X472" s="131"/>
      <c r="Y472" s="131"/>
      <c r="Z472" s="131"/>
      <c r="AA472" s="131"/>
      <c r="AB472" s="131"/>
      <c r="AC472" s="131"/>
      <c r="AD472" s="131"/>
      <c r="AE472" s="131"/>
      <c r="AF472" s="131"/>
      <c r="AG472" s="131"/>
      <c r="AH472" s="131"/>
      <c r="AI472" s="131"/>
      <c r="AJ472" s="131"/>
      <c r="AK472" s="131"/>
      <c r="AL472" s="131"/>
      <c r="AM472" s="131"/>
      <c r="AN472" s="131"/>
      <c r="AO472" s="131"/>
      <c r="AP472" s="131"/>
      <c r="AQ472" s="131"/>
      <c r="AR472" s="131"/>
      <c r="AS472" s="131"/>
      <c r="AT472" s="131"/>
      <c r="AU472" s="131"/>
      <c r="AV472" s="131"/>
      <c r="AW472" s="131"/>
      <c r="AX472" s="131"/>
      <c r="AY472" s="131"/>
      <c r="AZ472" s="131"/>
      <c r="BA472" s="131"/>
      <c r="BB472" s="131"/>
      <c r="BC472" s="131"/>
      <c r="BD472" s="131"/>
      <c r="BE472" s="131"/>
      <c r="BF472" s="131"/>
      <c r="BG472" s="131"/>
      <c r="BH472" s="131"/>
      <c r="BI472" s="131"/>
      <c r="BJ472" s="131"/>
      <c r="BK472" s="131"/>
      <c r="BL472" s="131"/>
      <c r="BM472" s="131"/>
      <c r="BN472" s="131"/>
      <c r="BO472" s="131"/>
      <c r="BP472" s="131"/>
      <c r="BQ472" s="131"/>
      <c r="BR472" s="131"/>
      <c r="BS472" s="131"/>
      <c r="BT472" s="131"/>
      <c r="BU472" s="131"/>
      <c r="BV472" s="131"/>
      <c r="BW472" s="131"/>
      <c r="BX472" s="131"/>
      <c r="BY472" s="131"/>
      <c r="BZ472" s="131"/>
      <c r="CA472" s="131"/>
      <c r="CB472" s="131"/>
      <c r="CC472" s="131"/>
      <c r="CD472" s="131"/>
      <c r="CE472" s="131"/>
      <c r="CF472" s="131"/>
      <c r="CG472" s="131"/>
      <c r="CH472" s="131"/>
      <c r="CI472" s="131"/>
      <c r="CJ472" s="131"/>
      <c r="CK472" s="131"/>
      <c r="CL472" s="131"/>
      <c r="CM472" s="131"/>
      <c r="CN472" s="131"/>
      <c r="CO472" s="131"/>
      <c r="CP472" s="131"/>
    </row>
    <row r="473" spans="1:94" x14ac:dyDescent="0.25">
      <c r="A473" s="131"/>
      <c r="B473" s="131"/>
      <c r="C473" s="131"/>
      <c r="D473" s="131"/>
      <c r="E473" s="131"/>
      <c r="F473" s="131"/>
      <c r="G473" s="131"/>
      <c r="H473" s="131"/>
      <c r="I473" s="131"/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1"/>
      <c r="BS473" s="131"/>
      <c r="BT473" s="131"/>
      <c r="BU473" s="131"/>
      <c r="BV473" s="131"/>
      <c r="BW473" s="131"/>
      <c r="BX473" s="131"/>
      <c r="BY473" s="131"/>
      <c r="BZ473" s="131"/>
      <c r="CA473" s="131"/>
      <c r="CB473" s="131"/>
      <c r="CC473" s="131"/>
      <c r="CD473" s="131"/>
      <c r="CE473" s="131"/>
      <c r="CF473" s="131"/>
      <c r="CG473" s="131"/>
      <c r="CH473" s="131"/>
      <c r="CI473" s="131"/>
      <c r="CJ473" s="131"/>
      <c r="CK473" s="131"/>
      <c r="CL473" s="131"/>
      <c r="CM473" s="131"/>
      <c r="CN473" s="131"/>
      <c r="CO473" s="131"/>
      <c r="CP473" s="131"/>
    </row>
    <row r="474" spans="1:94" x14ac:dyDescent="0.25">
      <c r="A474" s="131"/>
      <c r="B474" s="131"/>
      <c r="C474" s="131"/>
      <c r="D474" s="131"/>
      <c r="E474" s="131"/>
      <c r="F474" s="131"/>
      <c r="G474" s="131"/>
      <c r="H474" s="131"/>
      <c r="I474" s="131"/>
      <c r="J474" s="131"/>
      <c r="K474" s="131"/>
      <c r="L474" s="131"/>
      <c r="M474" s="131"/>
      <c r="N474" s="131"/>
      <c r="O474" s="131"/>
      <c r="P474" s="131"/>
      <c r="Q474" s="131"/>
      <c r="R474" s="131"/>
      <c r="S474" s="131"/>
      <c r="T474" s="131"/>
      <c r="U474" s="131"/>
      <c r="V474" s="131"/>
      <c r="W474" s="131"/>
      <c r="X474" s="131"/>
      <c r="Y474" s="131"/>
      <c r="Z474" s="131"/>
      <c r="AA474" s="131"/>
      <c r="AB474" s="131"/>
      <c r="AC474" s="131"/>
      <c r="AD474" s="131"/>
      <c r="AE474" s="131"/>
      <c r="AF474" s="131"/>
      <c r="AG474" s="131"/>
      <c r="AH474" s="131"/>
      <c r="AI474" s="131"/>
      <c r="AJ474" s="131"/>
      <c r="AK474" s="131"/>
      <c r="AL474" s="131"/>
      <c r="AM474" s="131"/>
      <c r="AN474" s="131"/>
      <c r="AO474" s="131"/>
      <c r="AP474" s="131"/>
      <c r="AQ474" s="131"/>
      <c r="AR474" s="131"/>
      <c r="AS474" s="131"/>
      <c r="AT474" s="131"/>
      <c r="AU474" s="131"/>
      <c r="AV474" s="131"/>
      <c r="AW474" s="131"/>
      <c r="AX474" s="131"/>
      <c r="AY474" s="131"/>
      <c r="AZ474" s="131"/>
      <c r="BA474" s="131"/>
      <c r="BB474" s="131"/>
      <c r="BC474" s="131"/>
      <c r="BD474" s="131"/>
      <c r="BE474" s="131"/>
      <c r="BF474" s="131"/>
      <c r="BG474" s="131"/>
      <c r="BH474" s="131"/>
      <c r="BI474" s="131"/>
      <c r="BJ474" s="131"/>
      <c r="BK474" s="131"/>
      <c r="BL474" s="131"/>
      <c r="BM474" s="131"/>
      <c r="BN474" s="131"/>
      <c r="BO474" s="131"/>
      <c r="BP474" s="131"/>
      <c r="BQ474" s="131"/>
      <c r="BR474" s="131"/>
      <c r="BS474" s="131"/>
      <c r="BT474" s="131"/>
      <c r="BU474" s="131"/>
      <c r="BV474" s="131"/>
      <c r="BW474" s="131"/>
      <c r="BX474" s="131"/>
      <c r="BY474" s="131"/>
      <c r="BZ474" s="131"/>
      <c r="CA474" s="131"/>
      <c r="CB474" s="131"/>
      <c r="CC474" s="131"/>
      <c r="CD474" s="131"/>
      <c r="CE474" s="131"/>
      <c r="CF474" s="131"/>
      <c r="CG474" s="131"/>
      <c r="CH474" s="131"/>
      <c r="CI474" s="131"/>
      <c r="CJ474" s="131"/>
      <c r="CK474" s="131"/>
      <c r="CL474" s="131"/>
      <c r="CM474" s="131"/>
      <c r="CN474" s="131"/>
      <c r="CO474" s="131"/>
      <c r="CP474" s="131"/>
    </row>
    <row r="475" spans="1:94" x14ac:dyDescent="0.25">
      <c r="A475" s="131"/>
      <c r="B475" s="131"/>
      <c r="C475" s="131"/>
      <c r="D475" s="131"/>
      <c r="E475" s="131"/>
      <c r="F475" s="131"/>
      <c r="G475" s="131"/>
      <c r="H475" s="131"/>
      <c r="I475" s="131"/>
      <c r="J475" s="131"/>
      <c r="K475" s="131"/>
      <c r="L475" s="131"/>
      <c r="M475" s="131"/>
      <c r="N475" s="131"/>
      <c r="O475" s="131"/>
      <c r="P475" s="131"/>
      <c r="Q475" s="131"/>
      <c r="R475" s="131"/>
      <c r="S475" s="131"/>
      <c r="T475" s="131"/>
      <c r="U475" s="131"/>
      <c r="V475" s="131"/>
      <c r="W475" s="131"/>
      <c r="X475" s="131"/>
      <c r="Y475" s="131"/>
      <c r="Z475" s="131"/>
      <c r="AA475" s="131"/>
      <c r="AB475" s="131"/>
      <c r="AC475" s="131"/>
      <c r="AD475" s="131"/>
      <c r="AE475" s="131"/>
      <c r="AF475" s="131"/>
      <c r="AG475" s="131"/>
      <c r="AH475" s="131"/>
      <c r="AI475" s="131"/>
      <c r="AJ475" s="131"/>
      <c r="AK475" s="131"/>
      <c r="AL475" s="131"/>
      <c r="AM475" s="131"/>
      <c r="AN475" s="131"/>
      <c r="AO475" s="131"/>
      <c r="AP475" s="131"/>
      <c r="AQ475" s="131"/>
      <c r="AR475" s="131"/>
      <c r="AS475" s="131"/>
      <c r="AT475" s="131"/>
      <c r="AU475" s="131"/>
      <c r="AV475" s="131"/>
      <c r="AW475" s="131"/>
      <c r="AX475" s="131"/>
      <c r="AY475" s="131"/>
      <c r="AZ475" s="131"/>
      <c r="BA475" s="131"/>
      <c r="BB475" s="131"/>
      <c r="BC475" s="131"/>
      <c r="BD475" s="131"/>
      <c r="BE475" s="131"/>
      <c r="BF475" s="131"/>
      <c r="BG475" s="131"/>
      <c r="BH475" s="131"/>
      <c r="BI475" s="131"/>
      <c r="BJ475" s="131"/>
      <c r="BK475" s="131"/>
      <c r="BL475" s="131"/>
      <c r="BM475" s="131"/>
      <c r="BN475" s="131"/>
      <c r="BO475" s="131"/>
      <c r="BP475" s="131"/>
      <c r="BQ475" s="131"/>
      <c r="BR475" s="131"/>
      <c r="BS475" s="131"/>
      <c r="BT475" s="131"/>
      <c r="BU475" s="131"/>
      <c r="BV475" s="131"/>
      <c r="BW475" s="131"/>
      <c r="BX475" s="131"/>
      <c r="BY475" s="131"/>
      <c r="BZ475" s="131"/>
      <c r="CA475" s="131"/>
      <c r="CB475" s="131"/>
      <c r="CC475" s="131"/>
      <c r="CD475" s="131"/>
      <c r="CE475" s="131"/>
      <c r="CF475" s="131"/>
      <c r="CG475" s="131"/>
      <c r="CH475" s="131"/>
      <c r="CI475" s="131"/>
      <c r="CJ475" s="131"/>
      <c r="CK475" s="131"/>
      <c r="CL475" s="131"/>
      <c r="CM475" s="131"/>
      <c r="CN475" s="131"/>
      <c r="CO475" s="131"/>
      <c r="CP475" s="131"/>
    </row>
    <row r="476" spans="1:94" x14ac:dyDescent="0.25">
      <c r="A476" s="131"/>
      <c r="B476" s="131"/>
      <c r="C476" s="131"/>
      <c r="D476" s="131"/>
      <c r="E476" s="131"/>
      <c r="F476" s="131"/>
      <c r="G476" s="131"/>
      <c r="H476" s="131"/>
      <c r="I476" s="131"/>
      <c r="J476" s="131"/>
      <c r="K476" s="131"/>
      <c r="L476" s="131"/>
      <c r="M476" s="131"/>
      <c r="N476" s="131"/>
      <c r="O476" s="131"/>
      <c r="P476" s="131"/>
      <c r="Q476" s="131"/>
      <c r="R476" s="131"/>
      <c r="S476" s="131"/>
      <c r="T476" s="131"/>
      <c r="U476" s="131"/>
      <c r="V476" s="131"/>
      <c r="W476" s="131"/>
      <c r="X476" s="131"/>
      <c r="Y476" s="131"/>
      <c r="Z476" s="131"/>
      <c r="AA476" s="131"/>
      <c r="AB476" s="131"/>
      <c r="AC476" s="131"/>
      <c r="AD476" s="131"/>
      <c r="AE476" s="131"/>
      <c r="AF476" s="131"/>
      <c r="AG476" s="131"/>
      <c r="AH476" s="131"/>
      <c r="AI476" s="131"/>
      <c r="AJ476" s="131"/>
      <c r="AK476" s="131"/>
      <c r="AL476" s="131"/>
      <c r="AM476" s="131"/>
      <c r="AN476" s="131"/>
      <c r="AO476" s="131"/>
      <c r="AP476" s="131"/>
      <c r="AQ476" s="131"/>
      <c r="AR476" s="131"/>
      <c r="AS476" s="131"/>
      <c r="AT476" s="131"/>
      <c r="AU476" s="131"/>
      <c r="AV476" s="131"/>
      <c r="AW476" s="131"/>
      <c r="AX476" s="131"/>
      <c r="AY476" s="131"/>
      <c r="AZ476" s="131"/>
      <c r="BA476" s="131"/>
      <c r="BB476" s="131"/>
      <c r="BC476" s="131"/>
      <c r="BD476" s="131"/>
      <c r="BE476" s="131"/>
      <c r="BF476" s="131"/>
      <c r="BG476" s="131"/>
      <c r="BH476" s="131"/>
      <c r="BI476" s="131"/>
      <c r="BJ476" s="131"/>
      <c r="BK476" s="131"/>
      <c r="BL476" s="131"/>
      <c r="BM476" s="131"/>
      <c r="BN476" s="131"/>
      <c r="BO476" s="131"/>
      <c r="BP476" s="131"/>
      <c r="BQ476" s="131"/>
      <c r="BR476" s="131"/>
      <c r="BS476" s="131"/>
      <c r="BT476" s="131"/>
      <c r="BU476" s="131"/>
      <c r="BV476" s="131"/>
      <c r="BW476" s="131"/>
      <c r="BX476" s="131"/>
      <c r="BY476" s="131"/>
      <c r="BZ476" s="131"/>
      <c r="CA476" s="131"/>
      <c r="CB476" s="131"/>
      <c r="CC476" s="131"/>
      <c r="CD476" s="131"/>
      <c r="CE476" s="131"/>
      <c r="CF476" s="131"/>
      <c r="CG476" s="131"/>
      <c r="CH476" s="131"/>
      <c r="CI476" s="131"/>
      <c r="CJ476" s="131"/>
      <c r="CK476" s="131"/>
      <c r="CL476" s="131"/>
      <c r="CM476" s="131"/>
      <c r="CN476" s="131"/>
      <c r="CO476" s="131"/>
      <c r="CP476" s="131"/>
    </row>
    <row r="477" spans="1:94" x14ac:dyDescent="0.25">
      <c r="A477" s="131"/>
      <c r="B477" s="131"/>
      <c r="C477" s="131"/>
      <c r="D477" s="131"/>
      <c r="E477" s="131"/>
      <c r="F477" s="131"/>
      <c r="G477" s="131"/>
      <c r="H477" s="131"/>
      <c r="I477" s="131"/>
      <c r="J477" s="131"/>
      <c r="K477" s="131"/>
      <c r="L477" s="131"/>
      <c r="M477" s="131"/>
      <c r="N477" s="131"/>
      <c r="O477" s="131"/>
      <c r="P477" s="131"/>
      <c r="Q477" s="131"/>
      <c r="R477" s="131"/>
      <c r="S477" s="131"/>
      <c r="T477" s="131"/>
      <c r="U477" s="131"/>
      <c r="V477" s="131"/>
      <c r="W477" s="131"/>
      <c r="X477" s="131"/>
      <c r="Y477" s="131"/>
      <c r="Z477" s="131"/>
      <c r="AA477" s="131"/>
      <c r="AB477" s="131"/>
      <c r="AC477" s="131"/>
      <c r="AD477" s="131"/>
      <c r="AE477" s="131"/>
      <c r="AF477" s="131"/>
      <c r="AG477" s="131"/>
      <c r="AH477" s="131"/>
      <c r="AI477" s="131"/>
      <c r="AJ477" s="131"/>
      <c r="AK477" s="131"/>
      <c r="AL477" s="131"/>
      <c r="AM477" s="131"/>
      <c r="AN477" s="131"/>
      <c r="AO477" s="131"/>
      <c r="AP477" s="131"/>
      <c r="AQ477" s="131"/>
      <c r="AR477" s="131"/>
      <c r="AS477" s="131"/>
      <c r="AT477" s="131"/>
      <c r="AU477" s="131"/>
      <c r="AV477" s="131"/>
      <c r="AW477" s="131"/>
      <c r="AX477" s="131"/>
      <c r="AY477" s="131"/>
      <c r="AZ477" s="131"/>
      <c r="BA477" s="131"/>
      <c r="BB477" s="131"/>
      <c r="BC477" s="131"/>
      <c r="BD477" s="131"/>
      <c r="BE477" s="131"/>
      <c r="BF477" s="131"/>
      <c r="BG477" s="131"/>
      <c r="BH477" s="131"/>
      <c r="BI477" s="131"/>
      <c r="BJ477" s="131"/>
      <c r="BK477" s="131"/>
      <c r="BL477" s="131"/>
      <c r="BM477" s="131"/>
      <c r="BN477" s="131"/>
      <c r="BO477" s="131"/>
      <c r="BP477" s="131"/>
      <c r="BQ477" s="131"/>
      <c r="BR477" s="131"/>
      <c r="BS477" s="131"/>
      <c r="BT477" s="131"/>
      <c r="BU477" s="131"/>
      <c r="BV477" s="131"/>
      <c r="BW477" s="131"/>
      <c r="BX477" s="131"/>
      <c r="BY477" s="131"/>
      <c r="BZ477" s="131"/>
      <c r="CA477" s="131"/>
      <c r="CB477" s="131"/>
      <c r="CC477" s="131"/>
      <c r="CD477" s="131"/>
      <c r="CE477" s="131"/>
      <c r="CF477" s="131"/>
      <c r="CG477" s="131"/>
      <c r="CH477" s="131"/>
      <c r="CI477" s="131"/>
      <c r="CJ477" s="131"/>
      <c r="CK477" s="131"/>
      <c r="CL477" s="131"/>
      <c r="CM477" s="131"/>
      <c r="CN477" s="131"/>
      <c r="CO477" s="131"/>
      <c r="CP477" s="131"/>
    </row>
    <row r="478" spans="1:94" x14ac:dyDescent="0.25">
      <c r="A478" s="131"/>
      <c r="B478" s="131"/>
      <c r="C478" s="131"/>
      <c r="D478" s="131"/>
      <c r="E478" s="131"/>
      <c r="F478" s="131"/>
      <c r="G478" s="131"/>
      <c r="H478" s="131"/>
      <c r="I478" s="131"/>
      <c r="J478" s="131"/>
      <c r="K478" s="131"/>
      <c r="L478" s="131"/>
      <c r="M478" s="131"/>
      <c r="N478" s="131"/>
      <c r="O478" s="131"/>
      <c r="P478" s="131"/>
      <c r="Q478" s="131"/>
      <c r="R478" s="131"/>
      <c r="S478" s="131"/>
      <c r="T478" s="131"/>
      <c r="U478" s="131"/>
      <c r="V478" s="131"/>
      <c r="W478" s="131"/>
      <c r="X478" s="131"/>
      <c r="Y478" s="131"/>
      <c r="Z478" s="131"/>
      <c r="AA478" s="131"/>
      <c r="AB478" s="131"/>
      <c r="AC478" s="131"/>
      <c r="AD478" s="131"/>
      <c r="AE478" s="131"/>
      <c r="AF478" s="131"/>
      <c r="AG478" s="131"/>
      <c r="AH478" s="131"/>
      <c r="AI478" s="131"/>
      <c r="AJ478" s="131"/>
      <c r="AK478" s="131"/>
      <c r="AL478" s="131"/>
      <c r="AM478" s="131"/>
      <c r="AN478" s="131"/>
      <c r="AO478" s="131"/>
      <c r="AP478" s="131"/>
      <c r="AQ478" s="131"/>
      <c r="AR478" s="131"/>
      <c r="AS478" s="131"/>
      <c r="AT478" s="131"/>
      <c r="AU478" s="131"/>
      <c r="AV478" s="131"/>
      <c r="AW478" s="131"/>
      <c r="AX478" s="131"/>
      <c r="AY478" s="131"/>
      <c r="AZ478" s="131"/>
      <c r="BA478" s="131"/>
      <c r="BB478" s="131"/>
      <c r="BC478" s="131"/>
      <c r="BD478" s="131"/>
      <c r="BE478" s="131"/>
      <c r="BF478" s="131"/>
      <c r="BG478" s="131"/>
      <c r="BH478" s="131"/>
      <c r="BI478" s="131"/>
      <c r="BJ478" s="131"/>
      <c r="BK478" s="131"/>
      <c r="BL478" s="131"/>
      <c r="BM478" s="131"/>
      <c r="BN478" s="131"/>
      <c r="BO478" s="131"/>
      <c r="BP478" s="131"/>
      <c r="BQ478" s="131"/>
      <c r="BR478" s="131"/>
      <c r="BS478" s="131"/>
      <c r="BT478" s="131"/>
      <c r="BU478" s="131"/>
      <c r="BV478" s="131"/>
      <c r="BW478" s="131"/>
      <c r="BX478" s="131"/>
      <c r="BY478" s="131"/>
      <c r="BZ478" s="131"/>
      <c r="CA478" s="131"/>
      <c r="CB478" s="131"/>
      <c r="CC478" s="131"/>
      <c r="CD478" s="131"/>
      <c r="CE478" s="131"/>
      <c r="CF478" s="131"/>
      <c r="CG478" s="131"/>
      <c r="CH478" s="131"/>
      <c r="CI478" s="131"/>
      <c r="CJ478" s="131"/>
      <c r="CK478" s="131"/>
      <c r="CL478" s="131"/>
      <c r="CM478" s="131"/>
      <c r="CN478" s="131"/>
      <c r="CO478" s="131"/>
      <c r="CP478" s="131"/>
    </row>
    <row r="479" spans="1:94" x14ac:dyDescent="0.25">
      <c r="A479" s="131"/>
      <c r="B479" s="131"/>
      <c r="C479" s="131"/>
      <c r="D479" s="131"/>
      <c r="E479" s="131"/>
      <c r="F479" s="131"/>
      <c r="G479" s="131"/>
      <c r="H479" s="131"/>
      <c r="I479" s="131"/>
      <c r="J479" s="131"/>
      <c r="K479" s="131"/>
      <c r="L479" s="131"/>
      <c r="M479" s="131"/>
      <c r="N479" s="131"/>
      <c r="O479" s="131"/>
      <c r="P479" s="131"/>
      <c r="Q479" s="131"/>
      <c r="R479" s="131"/>
      <c r="S479" s="131"/>
      <c r="T479" s="131"/>
      <c r="U479" s="131"/>
      <c r="V479" s="131"/>
      <c r="W479" s="131"/>
      <c r="X479" s="131"/>
      <c r="Y479" s="131"/>
      <c r="Z479" s="131"/>
      <c r="AA479" s="131"/>
      <c r="AB479" s="131"/>
      <c r="AC479" s="131"/>
      <c r="AD479" s="131"/>
      <c r="AE479" s="131"/>
      <c r="AF479" s="131"/>
      <c r="AG479" s="131"/>
      <c r="AH479" s="131"/>
      <c r="AI479" s="131"/>
      <c r="AJ479" s="131"/>
      <c r="AK479" s="131"/>
      <c r="AL479" s="131"/>
      <c r="AM479" s="131"/>
      <c r="AN479" s="131"/>
      <c r="AO479" s="131"/>
      <c r="AP479" s="131"/>
      <c r="AQ479" s="131"/>
      <c r="AR479" s="131"/>
      <c r="AS479" s="131"/>
      <c r="AT479" s="131"/>
      <c r="AU479" s="131"/>
      <c r="AV479" s="131"/>
      <c r="AW479" s="131"/>
      <c r="AX479" s="131"/>
      <c r="AY479" s="131"/>
      <c r="AZ479" s="131"/>
      <c r="BA479" s="131"/>
      <c r="BB479" s="131"/>
      <c r="BC479" s="131"/>
      <c r="BD479" s="131"/>
      <c r="BE479" s="131"/>
      <c r="BF479" s="131"/>
      <c r="BG479" s="131"/>
      <c r="BH479" s="131"/>
      <c r="BI479" s="131"/>
      <c r="BJ479" s="131"/>
      <c r="BK479" s="131"/>
      <c r="BL479" s="131"/>
      <c r="BM479" s="131"/>
      <c r="BN479" s="131"/>
      <c r="BO479" s="131"/>
      <c r="BP479" s="131"/>
      <c r="BQ479" s="131"/>
      <c r="BR479" s="131"/>
      <c r="BS479" s="131"/>
      <c r="BT479" s="131"/>
      <c r="BU479" s="131"/>
      <c r="BV479" s="131"/>
      <c r="BW479" s="131"/>
      <c r="BX479" s="131"/>
      <c r="BY479" s="131"/>
      <c r="BZ479" s="131"/>
      <c r="CA479" s="131"/>
      <c r="CB479" s="131"/>
      <c r="CC479" s="131"/>
      <c r="CD479" s="131"/>
      <c r="CE479" s="131"/>
      <c r="CF479" s="131"/>
      <c r="CG479" s="131"/>
      <c r="CH479" s="131"/>
      <c r="CI479" s="131"/>
      <c r="CJ479" s="131"/>
      <c r="CK479" s="131"/>
      <c r="CL479" s="131"/>
      <c r="CM479" s="131"/>
      <c r="CN479" s="131"/>
      <c r="CO479" s="131"/>
      <c r="CP479" s="131"/>
    </row>
    <row r="480" spans="1:94" x14ac:dyDescent="0.25">
      <c r="A480" s="131"/>
      <c r="B480" s="131"/>
      <c r="C480" s="131"/>
      <c r="D480" s="131"/>
      <c r="E480" s="131"/>
      <c r="F480" s="131"/>
      <c r="G480" s="131"/>
      <c r="H480" s="131"/>
      <c r="I480" s="131"/>
      <c r="J480" s="131"/>
      <c r="K480" s="131"/>
      <c r="L480" s="131"/>
      <c r="M480" s="131"/>
      <c r="N480" s="131"/>
      <c r="O480" s="131"/>
      <c r="P480" s="131"/>
      <c r="Q480" s="131"/>
      <c r="R480" s="131"/>
      <c r="S480" s="131"/>
      <c r="T480" s="131"/>
      <c r="U480" s="131"/>
      <c r="V480" s="131"/>
      <c r="W480" s="131"/>
      <c r="X480" s="131"/>
      <c r="Y480" s="131"/>
      <c r="Z480" s="131"/>
      <c r="AA480" s="131"/>
      <c r="AB480" s="131"/>
      <c r="AC480" s="131"/>
      <c r="AD480" s="131"/>
      <c r="AE480" s="131"/>
      <c r="AF480" s="131"/>
      <c r="AG480" s="131"/>
      <c r="AH480" s="131"/>
      <c r="AI480" s="131"/>
      <c r="AJ480" s="131"/>
      <c r="AK480" s="131"/>
      <c r="AL480" s="131"/>
      <c r="AM480" s="131"/>
      <c r="AN480" s="131"/>
      <c r="AO480" s="131"/>
      <c r="AP480" s="131"/>
      <c r="AQ480" s="131"/>
      <c r="AR480" s="131"/>
      <c r="AS480" s="131"/>
      <c r="AT480" s="131"/>
      <c r="AU480" s="131"/>
      <c r="AV480" s="131"/>
      <c r="AW480" s="131"/>
      <c r="AX480" s="131"/>
      <c r="AY480" s="131"/>
      <c r="AZ480" s="131"/>
      <c r="BA480" s="131"/>
      <c r="BB480" s="131"/>
      <c r="BC480" s="131"/>
      <c r="BD480" s="131"/>
      <c r="BE480" s="131"/>
      <c r="BF480" s="131"/>
      <c r="BG480" s="131"/>
      <c r="BH480" s="131"/>
      <c r="BI480" s="131"/>
      <c r="BJ480" s="131"/>
      <c r="BK480" s="131"/>
      <c r="BL480" s="131"/>
      <c r="BM480" s="131"/>
      <c r="BN480" s="131"/>
      <c r="BO480" s="131"/>
      <c r="BP480" s="131"/>
      <c r="BQ480" s="131"/>
      <c r="BR480" s="131"/>
      <c r="BS480" s="131"/>
      <c r="BT480" s="131"/>
      <c r="BU480" s="131"/>
      <c r="BV480" s="131"/>
      <c r="BW480" s="131"/>
      <c r="BX480" s="131"/>
      <c r="BY480" s="131"/>
      <c r="BZ480" s="131"/>
      <c r="CA480" s="131"/>
      <c r="CB480" s="131"/>
      <c r="CC480" s="131"/>
      <c r="CD480" s="131"/>
      <c r="CE480" s="131"/>
      <c r="CF480" s="131"/>
      <c r="CG480" s="131"/>
      <c r="CH480" s="131"/>
      <c r="CI480" s="131"/>
      <c r="CJ480" s="131"/>
      <c r="CK480" s="131"/>
      <c r="CL480" s="131"/>
      <c r="CM480" s="131"/>
      <c r="CN480" s="131"/>
      <c r="CO480" s="131"/>
      <c r="CP480" s="131"/>
    </row>
    <row r="481" spans="1:94" x14ac:dyDescent="0.25">
      <c r="A481" s="131"/>
      <c r="B481" s="131"/>
      <c r="C481" s="131"/>
      <c r="D481" s="131"/>
      <c r="E481" s="131"/>
      <c r="F481" s="131"/>
      <c r="G481" s="131"/>
      <c r="H481" s="131"/>
      <c r="I481" s="131"/>
      <c r="J481" s="131"/>
      <c r="K481" s="131"/>
      <c r="L481" s="131"/>
      <c r="M481" s="131"/>
      <c r="N481" s="131"/>
      <c r="O481" s="131"/>
      <c r="P481" s="131"/>
      <c r="Q481" s="131"/>
      <c r="R481" s="131"/>
      <c r="S481" s="131"/>
      <c r="T481" s="131"/>
      <c r="U481" s="131"/>
      <c r="V481" s="131"/>
      <c r="W481" s="131"/>
      <c r="X481" s="131"/>
      <c r="Y481" s="131"/>
      <c r="Z481" s="131"/>
      <c r="AA481" s="131"/>
      <c r="AB481" s="131"/>
      <c r="AC481" s="131"/>
      <c r="AD481" s="131"/>
      <c r="AE481" s="131"/>
      <c r="AF481" s="131"/>
      <c r="AG481" s="131"/>
      <c r="AH481" s="131"/>
      <c r="AI481" s="131"/>
      <c r="AJ481" s="131"/>
      <c r="AK481" s="131"/>
      <c r="AL481" s="131"/>
      <c r="AM481" s="131"/>
      <c r="AN481" s="131"/>
      <c r="AO481" s="131"/>
      <c r="AP481" s="131"/>
      <c r="AQ481" s="131"/>
      <c r="AR481" s="131"/>
      <c r="AS481" s="131"/>
      <c r="AT481" s="131"/>
      <c r="AU481" s="131"/>
      <c r="AV481" s="131"/>
      <c r="AW481" s="131"/>
      <c r="AX481" s="131"/>
      <c r="AY481" s="131"/>
      <c r="AZ481" s="131"/>
      <c r="BA481" s="131"/>
      <c r="BB481" s="131"/>
      <c r="BC481" s="131"/>
      <c r="BD481" s="131"/>
      <c r="BE481" s="131"/>
      <c r="BF481" s="131"/>
      <c r="BG481" s="131"/>
      <c r="BH481" s="131"/>
      <c r="BI481" s="131"/>
      <c r="BJ481" s="131"/>
      <c r="BK481" s="131"/>
      <c r="BL481" s="131"/>
      <c r="BM481" s="131"/>
      <c r="BN481" s="131"/>
      <c r="BO481" s="131"/>
      <c r="BP481" s="131"/>
      <c r="BQ481" s="131"/>
      <c r="BR481" s="131"/>
      <c r="BS481" s="131"/>
      <c r="BT481" s="131"/>
      <c r="BU481" s="131"/>
      <c r="BV481" s="131"/>
      <c r="BW481" s="131"/>
      <c r="BX481" s="131"/>
      <c r="BY481" s="131"/>
      <c r="BZ481" s="131"/>
      <c r="CA481" s="131"/>
      <c r="CB481" s="131"/>
      <c r="CC481" s="131"/>
      <c r="CD481" s="131"/>
      <c r="CE481" s="131"/>
      <c r="CF481" s="131"/>
      <c r="CG481" s="131"/>
      <c r="CH481" s="131"/>
      <c r="CI481" s="131"/>
      <c r="CJ481" s="131"/>
      <c r="CK481" s="131"/>
      <c r="CL481" s="131"/>
      <c r="CM481" s="131"/>
      <c r="CN481" s="131"/>
      <c r="CO481" s="131"/>
      <c r="CP481" s="131"/>
    </row>
    <row r="482" spans="1:94" x14ac:dyDescent="0.25">
      <c r="A482" s="131"/>
      <c r="B482" s="131"/>
      <c r="C482" s="131"/>
      <c r="D482" s="131"/>
      <c r="E482" s="131"/>
      <c r="F482" s="131"/>
      <c r="G482" s="131"/>
      <c r="H482" s="131"/>
      <c r="I482" s="131"/>
      <c r="J482" s="131"/>
      <c r="K482" s="131"/>
      <c r="L482" s="131"/>
      <c r="M482" s="131"/>
      <c r="N482" s="131"/>
      <c r="O482" s="131"/>
      <c r="P482" s="131"/>
      <c r="Q482" s="131"/>
      <c r="R482" s="131"/>
      <c r="S482" s="131"/>
      <c r="T482" s="131"/>
      <c r="U482" s="131"/>
      <c r="V482" s="131"/>
      <c r="W482" s="131"/>
      <c r="X482" s="131"/>
      <c r="Y482" s="131"/>
      <c r="Z482" s="131"/>
      <c r="AA482" s="131"/>
      <c r="AB482" s="131"/>
      <c r="AC482" s="131"/>
      <c r="AD482" s="131"/>
      <c r="AE482" s="131"/>
      <c r="AF482" s="131"/>
      <c r="AG482" s="131"/>
      <c r="AH482" s="131"/>
      <c r="AI482" s="131"/>
      <c r="AJ482" s="131"/>
      <c r="AK482" s="131"/>
      <c r="AL482" s="131"/>
      <c r="AM482" s="131"/>
      <c r="AN482" s="131"/>
      <c r="AO482" s="131"/>
      <c r="AP482" s="131"/>
      <c r="AQ482" s="131"/>
      <c r="AR482" s="131"/>
      <c r="AS482" s="131"/>
      <c r="AT482" s="131"/>
      <c r="AU482" s="131"/>
      <c r="AV482" s="131"/>
      <c r="AW482" s="131"/>
      <c r="AX482" s="131"/>
      <c r="AY482" s="131"/>
      <c r="AZ482" s="131"/>
      <c r="BA482" s="131"/>
      <c r="BB482" s="131"/>
      <c r="BC482" s="131"/>
      <c r="BD482" s="131"/>
      <c r="BE482" s="131"/>
      <c r="BF482" s="131"/>
      <c r="BG482" s="131"/>
      <c r="BH482" s="131"/>
      <c r="BI482" s="131"/>
      <c r="BJ482" s="131"/>
      <c r="BK482" s="131"/>
      <c r="BL482" s="131"/>
      <c r="BM482" s="131"/>
      <c r="BN482" s="131"/>
      <c r="BO482" s="131"/>
      <c r="BP482" s="131"/>
      <c r="BQ482" s="131"/>
      <c r="BR482" s="131"/>
      <c r="BS482" s="131"/>
      <c r="BT482" s="131"/>
      <c r="BU482" s="131"/>
      <c r="BV482" s="131"/>
      <c r="BW482" s="131"/>
      <c r="BX482" s="131"/>
      <c r="BY482" s="131"/>
      <c r="BZ482" s="131"/>
      <c r="CA482" s="131"/>
      <c r="CB482" s="131"/>
      <c r="CC482" s="131"/>
      <c r="CD482" s="131"/>
      <c r="CE482" s="131"/>
      <c r="CF482" s="131"/>
      <c r="CG482" s="131"/>
      <c r="CH482" s="131"/>
      <c r="CI482" s="131"/>
      <c r="CJ482" s="131"/>
      <c r="CK482" s="131"/>
      <c r="CL482" s="131"/>
      <c r="CM482" s="131"/>
      <c r="CN482" s="131"/>
      <c r="CO482" s="131"/>
      <c r="CP482" s="131"/>
    </row>
    <row r="483" spans="1:94" x14ac:dyDescent="0.25">
      <c r="A483" s="131"/>
      <c r="B483" s="131"/>
      <c r="C483" s="131"/>
      <c r="D483" s="131"/>
      <c r="E483" s="131"/>
      <c r="F483" s="131"/>
      <c r="G483" s="131"/>
      <c r="H483" s="131"/>
      <c r="I483" s="131"/>
      <c r="J483" s="131"/>
      <c r="K483" s="131"/>
      <c r="L483" s="131"/>
      <c r="M483" s="131"/>
      <c r="N483" s="131"/>
      <c r="O483" s="131"/>
      <c r="P483" s="131"/>
      <c r="Q483" s="131"/>
      <c r="R483" s="131"/>
      <c r="S483" s="131"/>
      <c r="T483" s="131"/>
      <c r="U483" s="131"/>
      <c r="V483" s="131"/>
      <c r="W483" s="131"/>
      <c r="X483" s="131"/>
      <c r="Y483" s="131"/>
      <c r="Z483" s="131"/>
      <c r="AA483" s="131"/>
      <c r="AB483" s="131"/>
      <c r="AC483" s="131"/>
      <c r="AD483" s="131"/>
      <c r="AE483" s="131"/>
      <c r="AF483" s="131"/>
      <c r="AG483" s="131"/>
      <c r="AH483" s="131"/>
      <c r="AI483" s="131"/>
      <c r="AJ483" s="131"/>
      <c r="AK483" s="131"/>
      <c r="AL483" s="131"/>
      <c r="AM483" s="131"/>
      <c r="AN483" s="131"/>
      <c r="AO483" s="131"/>
      <c r="AP483" s="131"/>
      <c r="AQ483" s="131"/>
      <c r="AR483" s="131"/>
      <c r="AS483" s="131"/>
      <c r="AT483" s="131"/>
      <c r="AU483" s="131"/>
      <c r="AV483" s="131"/>
      <c r="AW483" s="131"/>
      <c r="AX483" s="131"/>
      <c r="AY483" s="131"/>
      <c r="AZ483" s="131"/>
      <c r="BA483" s="131"/>
      <c r="BB483" s="131"/>
      <c r="BC483" s="131"/>
      <c r="BD483" s="131"/>
      <c r="BE483" s="131"/>
      <c r="BF483" s="131"/>
      <c r="BG483" s="131"/>
      <c r="BH483" s="131"/>
      <c r="BI483" s="131"/>
      <c r="BJ483" s="131"/>
      <c r="BK483" s="131"/>
      <c r="BL483" s="131"/>
      <c r="BM483" s="131"/>
      <c r="BN483" s="131"/>
      <c r="BO483" s="131"/>
      <c r="BP483" s="131"/>
      <c r="BQ483" s="131"/>
      <c r="BR483" s="131"/>
      <c r="BS483" s="131"/>
      <c r="BT483" s="131"/>
      <c r="BU483" s="131"/>
      <c r="BV483" s="131"/>
      <c r="BW483" s="131"/>
      <c r="BX483" s="131"/>
      <c r="BY483" s="131"/>
      <c r="BZ483" s="131"/>
      <c r="CA483" s="131"/>
      <c r="CB483" s="131"/>
      <c r="CC483" s="131"/>
      <c r="CD483" s="131"/>
      <c r="CE483" s="131"/>
      <c r="CF483" s="131"/>
      <c r="CG483" s="131"/>
      <c r="CH483" s="131"/>
      <c r="CI483" s="131"/>
      <c r="CJ483" s="131"/>
      <c r="CK483" s="131"/>
      <c r="CL483" s="131"/>
      <c r="CM483" s="131"/>
      <c r="CN483" s="131"/>
      <c r="CO483" s="131"/>
      <c r="CP483" s="131"/>
    </row>
    <row r="484" spans="1:94" x14ac:dyDescent="0.25">
      <c r="A484" s="131"/>
      <c r="B484" s="131"/>
      <c r="C484" s="131"/>
      <c r="D484" s="131"/>
      <c r="E484" s="131"/>
      <c r="F484" s="131"/>
      <c r="G484" s="131"/>
      <c r="H484" s="131"/>
      <c r="I484" s="131"/>
      <c r="J484" s="131"/>
      <c r="K484" s="131"/>
      <c r="L484" s="131"/>
      <c r="M484" s="131"/>
      <c r="N484" s="131"/>
      <c r="O484" s="131"/>
      <c r="P484" s="131"/>
      <c r="Q484" s="131"/>
      <c r="R484" s="131"/>
      <c r="S484" s="131"/>
      <c r="T484" s="131"/>
      <c r="U484" s="131"/>
      <c r="V484" s="131"/>
      <c r="W484" s="131"/>
      <c r="X484" s="131"/>
      <c r="Y484" s="131"/>
      <c r="Z484" s="131"/>
      <c r="AA484" s="131"/>
      <c r="AB484" s="131"/>
      <c r="AC484" s="131"/>
      <c r="AD484" s="131"/>
      <c r="AE484" s="131"/>
      <c r="AF484" s="131"/>
      <c r="AG484" s="131"/>
      <c r="AH484" s="131"/>
      <c r="AI484" s="131"/>
      <c r="AJ484" s="131"/>
      <c r="AK484" s="131"/>
      <c r="AL484" s="131"/>
      <c r="AM484" s="131"/>
      <c r="AN484" s="131"/>
      <c r="AO484" s="131"/>
      <c r="AP484" s="131"/>
      <c r="AQ484" s="131"/>
      <c r="AR484" s="131"/>
      <c r="AS484" s="131"/>
      <c r="AT484" s="131"/>
      <c r="AU484" s="131"/>
      <c r="AV484" s="131"/>
      <c r="AW484" s="131"/>
      <c r="AX484" s="131"/>
      <c r="AY484" s="131"/>
      <c r="AZ484" s="131"/>
      <c r="BA484" s="131"/>
      <c r="BB484" s="131"/>
      <c r="BC484" s="131"/>
      <c r="BD484" s="131"/>
      <c r="BE484" s="131"/>
      <c r="BF484" s="131"/>
      <c r="BG484" s="131"/>
      <c r="BH484" s="131"/>
      <c r="BI484" s="131"/>
      <c r="BJ484" s="131"/>
      <c r="BK484" s="131"/>
      <c r="BL484" s="131"/>
      <c r="BM484" s="131"/>
      <c r="BN484" s="131"/>
      <c r="BO484" s="131"/>
      <c r="BP484" s="131"/>
      <c r="BQ484" s="131"/>
      <c r="BR484" s="131"/>
      <c r="BS484" s="131"/>
      <c r="BT484" s="131"/>
      <c r="BU484" s="131"/>
      <c r="BV484" s="131"/>
      <c r="BW484" s="131"/>
      <c r="BX484" s="131"/>
      <c r="BY484" s="131"/>
      <c r="BZ484" s="131"/>
      <c r="CA484" s="131"/>
      <c r="CB484" s="131"/>
      <c r="CC484" s="131"/>
      <c r="CD484" s="131"/>
      <c r="CE484" s="131"/>
      <c r="CF484" s="131"/>
      <c r="CG484" s="131"/>
      <c r="CH484" s="131"/>
      <c r="CI484" s="131"/>
      <c r="CJ484" s="131"/>
      <c r="CK484" s="131"/>
      <c r="CL484" s="131"/>
      <c r="CM484" s="131"/>
      <c r="CN484" s="131"/>
      <c r="CO484" s="131"/>
      <c r="CP484" s="131"/>
    </row>
    <row r="485" spans="1:94" x14ac:dyDescent="0.25">
      <c r="A485" s="131"/>
      <c r="B485" s="131"/>
      <c r="C485" s="131"/>
      <c r="D485" s="131"/>
      <c r="E485" s="131"/>
      <c r="F485" s="131"/>
      <c r="G485" s="131"/>
      <c r="H485" s="131"/>
      <c r="I485" s="131"/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  <c r="AI485" s="131"/>
      <c r="AJ485" s="131"/>
      <c r="AK485" s="131"/>
      <c r="AL485" s="131"/>
      <c r="AM485" s="131"/>
      <c r="AN485" s="131"/>
      <c r="AO485" s="131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1"/>
      <c r="BS485" s="131"/>
      <c r="BT485" s="131"/>
      <c r="BU485" s="131"/>
      <c r="BV485" s="131"/>
      <c r="BW485" s="131"/>
      <c r="BX485" s="131"/>
      <c r="BY485" s="131"/>
      <c r="BZ485" s="131"/>
      <c r="CA485" s="131"/>
      <c r="CB485" s="131"/>
      <c r="CC485" s="131"/>
      <c r="CD485" s="131"/>
      <c r="CE485" s="131"/>
      <c r="CF485" s="131"/>
      <c r="CG485" s="131"/>
      <c r="CH485" s="131"/>
      <c r="CI485" s="131"/>
      <c r="CJ485" s="131"/>
      <c r="CK485" s="131"/>
      <c r="CL485" s="131"/>
      <c r="CM485" s="131"/>
      <c r="CN485" s="131"/>
      <c r="CO485" s="131"/>
      <c r="CP485" s="131"/>
    </row>
    <row r="486" spans="1:94" x14ac:dyDescent="0.25">
      <c r="A486" s="131"/>
      <c r="B486" s="131"/>
      <c r="C486" s="131"/>
      <c r="D486" s="131"/>
      <c r="E486" s="131"/>
      <c r="F486" s="131"/>
      <c r="G486" s="131"/>
      <c r="H486" s="131"/>
      <c r="I486" s="131"/>
      <c r="J486" s="131"/>
      <c r="K486" s="131"/>
      <c r="L486" s="131"/>
      <c r="M486" s="131"/>
      <c r="N486" s="131"/>
      <c r="O486" s="131"/>
      <c r="P486" s="131"/>
      <c r="Q486" s="131"/>
      <c r="R486" s="131"/>
      <c r="S486" s="131"/>
      <c r="T486" s="131"/>
      <c r="U486" s="131"/>
      <c r="V486" s="131"/>
      <c r="W486" s="131"/>
      <c r="X486" s="131"/>
      <c r="Y486" s="131"/>
      <c r="Z486" s="131"/>
      <c r="AA486" s="131"/>
      <c r="AB486" s="131"/>
      <c r="AC486" s="131"/>
      <c r="AD486" s="131"/>
      <c r="AE486" s="131"/>
      <c r="AF486" s="131"/>
      <c r="AG486" s="131"/>
      <c r="AH486" s="131"/>
      <c r="AI486" s="131"/>
      <c r="AJ486" s="131"/>
      <c r="AK486" s="131"/>
      <c r="AL486" s="131"/>
      <c r="AM486" s="131"/>
      <c r="AN486" s="131"/>
      <c r="AO486" s="131"/>
      <c r="AP486" s="131"/>
      <c r="AQ486" s="131"/>
      <c r="AR486" s="131"/>
      <c r="AS486" s="131"/>
      <c r="AT486" s="131"/>
      <c r="AU486" s="131"/>
      <c r="AV486" s="131"/>
      <c r="AW486" s="131"/>
      <c r="AX486" s="131"/>
      <c r="AY486" s="131"/>
      <c r="AZ486" s="131"/>
      <c r="BA486" s="131"/>
      <c r="BB486" s="131"/>
      <c r="BC486" s="131"/>
      <c r="BD486" s="131"/>
      <c r="BE486" s="131"/>
      <c r="BF486" s="131"/>
      <c r="BG486" s="131"/>
      <c r="BH486" s="131"/>
      <c r="BI486" s="131"/>
      <c r="BJ486" s="131"/>
      <c r="BK486" s="131"/>
      <c r="BL486" s="131"/>
      <c r="BM486" s="131"/>
      <c r="BN486" s="131"/>
      <c r="BO486" s="131"/>
      <c r="BP486" s="131"/>
      <c r="BQ486" s="131"/>
      <c r="BR486" s="131"/>
      <c r="BS486" s="131"/>
      <c r="BT486" s="131"/>
      <c r="BU486" s="131"/>
      <c r="BV486" s="131"/>
      <c r="BW486" s="131"/>
      <c r="BX486" s="131"/>
      <c r="BY486" s="131"/>
      <c r="BZ486" s="131"/>
      <c r="CA486" s="131"/>
      <c r="CB486" s="131"/>
      <c r="CC486" s="131"/>
      <c r="CD486" s="131"/>
      <c r="CE486" s="131"/>
      <c r="CF486" s="131"/>
      <c r="CG486" s="131"/>
      <c r="CH486" s="131"/>
      <c r="CI486" s="131"/>
      <c r="CJ486" s="131"/>
      <c r="CK486" s="131"/>
      <c r="CL486" s="131"/>
      <c r="CM486" s="131"/>
      <c r="CN486" s="131"/>
      <c r="CO486" s="131"/>
      <c r="CP486" s="131"/>
    </row>
    <row r="487" spans="1:94" x14ac:dyDescent="0.25">
      <c r="A487" s="131"/>
      <c r="B487" s="131"/>
      <c r="C487" s="131"/>
      <c r="D487" s="131"/>
      <c r="E487" s="131"/>
      <c r="F487" s="131"/>
      <c r="G487" s="131"/>
      <c r="H487" s="131"/>
      <c r="I487" s="131"/>
      <c r="J487" s="131"/>
      <c r="K487" s="131"/>
      <c r="L487" s="131"/>
      <c r="M487" s="131"/>
      <c r="N487" s="131"/>
      <c r="O487" s="131"/>
      <c r="P487" s="131"/>
      <c r="Q487" s="131"/>
      <c r="R487" s="131"/>
      <c r="S487" s="131"/>
      <c r="T487" s="131"/>
      <c r="U487" s="131"/>
      <c r="V487" s="131"/>
      <c r="W487" s="131"/>
      <c r="X487" s="131"/>
      <c r="Y487" s="131"/>
      <c r="Z487" s="131"/>
      <c r="AA487" s="131"/>
      <c r="AB487" s="131"/>
      <c r="AC487" s="131"/>
      <c r="AD487" s="131"/>
      <c r="AE487" s="131"/>
      <c r="AF487" s="131"/>
      <c r="AG487" s="131"/>
      <c r="AH487" s="131"/>
      <c r="AI487" s="131"/>
      <c r="AJ487" s="131"/>
      <c r="AK487" s="131"/>
      <c r="AL487" s="131"/>
      <c r="AM487" s="131"/>
      <c r="AN487" s="131"/>
      <c r="AO487" s="131"/>
      <c r="AP487" s="131"/>
      <c r="AQ487" s="131"/>
      <c r="AR487" s="131"/>
      <c r="AS487" s="131"/>
      <c r="AT487" s="131"/>
      <c r="AU487" s="131"/>
      <c r="AV487" s="131"/>
      <c r="AW487" s="131"/>
      <c r="AX487" s="131"/>
      <c r="AY487" s="131"/>
      <c r="AZ487" s="131"/>
      <c r="BA487" s="131"/>
      <c r="BB487" s="131"/>
      <c r="BC487" s="131"/>
      <c r="BD487" s="131"/>
      <c r="BE487" s="131"/>
      <c r="BF487" s="131"/>
      <c r="BG487" s="131"/>
      <c r="BH487" s="131"/>
      <c r="BI487" s="131"/>
      <c r="BJ487" s="131"/>
      <c r="BK487" s="131"/>
      <c r="BL487" s="131"/>
      <c r="BM487" s="131"/>
      <c r="BN487" s="131"/>
      <c r="BO487" s="131"/>
      <c r="BP487" s="131"/>
      <c r="BQ487" s="131"/>
      <c r="BR487" s="131"/>
      <c r="BS487" s="131"/>
      <c r="BT487" s="131"/>
      <c r="BU487" s="131"/>
      <c r="BV487" s="131"/>
      <c r="BW487" s="131"/>
      <c r="BX487" s="131"/>
      <c r="BY487" s="131"/>
      <c r="BZ487" s="131"/>
      <c r="CA487" s="131"/>
      <c r="CB487" s="131"/>
      <c r="CC487" s="131"/>
      <c r="CD487" s="131"/>
      <c r="CE487" s="131"/>
      <c r="CF487" s="131"/>
      <c r="CG487" s="131"/>
      <c r="CH487" s="131"/>
      <c r="CI487" s="131"/>
      <c r="CJ487" s="131"/>
      <c r="CK487" s="131"/>
      <c r="CL487" s="131"/>
      <c r="CM487" s="131"/>
      <c r="CN487" s="131"/>
      <c r="CO487" s="131"/>
      <c r="CP487" s="131"/>
    </row>
    <row r="488" spans="1:94" x14ac:dyDescent="0.25">
      <c r="A488" s="131"/>
      <c r="B488" s="131"/>
      <c r="C488" s="131"/>
      <c r="D488" s="131"/>
      <c r="E488" s="131"/>
      <c r="F488" s="131"/>
      <c r="G488" s="131"/>
      <c r="H488" s="131"/>
      <c r="I488" s="131"/>
      <c r="J488" s="131"/>
      <c r="K488" s="131"/>
      <c r="L488" s="131"/>
      <c r="M488" s="131"/>
      <c r="N488" s="131"/>
      <c r="O488" s="131"/>
      <c r="P488" s="131"/>
      <c r="Q488" s="131"/>
      <c r="R488" s="131"/>
      <c r="S488" s="131"/>
      <c r="T488" s="131"/>
      <c r="U488" s="131"/>
      <c r="V488" s="131"/>
      <c r="W488" s="131"/>
      <c r="X488" s="131"/>
      <c r="Y488" s="131"/>
      <c r="Z488" s="131"/>
      <c r="AA488" s="131"/>
      <c r="AB488" s="131"/>
      <c r="AC488" s="131"/>
      <c r="AD488" s="131"/>
      <c r="AE488" s="131"/>
      <c r="AF488" s="131"/>
      <c r="AG488" s="131"/>
      <c r="AH488" s="131"/>
      <c r="AI488" s="131"/>
      <c r="AJ488" s="131"/>
      <c r="AK488" s="131"/>
      <c r="AL488" s="131"/>
      <c r="AM488" s="131"/>
      <c r="AN488" s="131"/>
      <c r="AO488" s="131"/>
      <c r="AP488" s="131"/>
      <c r="AQ488" s="131"/>
      <c r="AR488" s="131"/>
      <c r="AS488" s="131"/>
      <c r="AT488" s="131"/>
      <c r="AU488" s="131"/>
      <c r="AV488" s="131"/>
      <c r="AW488" s="131"/>
      <c r="AX488" s="131"/>
      <c r="AY488" s="131"/>
      <c r="AZ488" s="131"/>
      <c r="BA488" s="131"/>
      <c r="BB488" s="131"/>
      <c r="BC488" s="131"/>
      <c r="BD488" s="131"/>
      <c r="BE488" s="131"/>
      <c r="BF488" s="131"/>
      <c r="BG488" s="131"/>
      <c r="BH488" s="131"/>
      <c r="BI488" s="131"/>
      <c r="BJ488" s="131"/>
      <c r="BK488" s="131"/>
      <c r="BL488" s="131"/>
      <c r="BM488" s="131"/>
      <c r="BN488" s="131"/>
      <c r="BO488" s="131"/>
      <c r="BP488" s="131"/>
      <c r="BQ488" s="131"/>
      <c r="BR488" s="131"/>
      <c r="BS488" s="131"/>
      <c r="BT488" s="131"/>
      <c r="BU488" s="131"/>
      <c r="BV488" s="131"/>
      <c r="BW488" s="131"/>
      <c r="BX488" s="131"/>
      <c r="BY488" s="131"/>
      <c r="BZ488" s="131"/>
      <c r="CA488" s="131"/>
      <c r="CB488" s="131"/>
      <c r="CC488" s="131"/>
      <c r="CD488" s="131"/>
      <c r="CE488" s="131"/>
      <c r="CF488" s="131"/>
      <c r="CG488" s="131"/>
      <c r="CH488" s="131"/>
      <c r="CI488" s="131"/>
      <c r="CJ488" s="131"/>
      <c r="CK488" s="131"/>
      <c r="CL488" s="131"/>
      <c r="CM488" s="131"/>
      <c r="CN488" s="131"/>
      <c r="CO488" s="131"/>
      <c r="CP488" s="131"/>
    </row>
    <row r="489" spans="1:94" x14ac:dyDescent="0.25">
      <c r="A489" s="131"/>
      <c r="B489" s="131"/>
      <c r="C489" s="131"/>
      <c r="D489" s="131"/>
      <c r="E489" s="131"/>
      <c r="F489" s="131"/>
      <c r="G489" s="131"/>
      <c r="H489" s="131"/>
      <c r="I489" s="131"/>
      <c r="J489" s="131"/>
      <c r="K489" s="131"/>
      <c r="L489" s="131"/>
      <c r="M489" s="131"/>
      <c r="N489" s="131"/>
      <c r="O489" s="131"/>
      <c r="P489" s="131"/>
      <c r="Q489" s="131"/>
      <c r="R489" s="131"/>
      <c r="S489" s="131"/>
      <c r="T489" s="131"/>
      <c r="U489" s="131"/>
      <c r="V489" s="131"/>
      <c r="W489" s="131"/>
      <c r="X489" s="131"/>
      <c r="Y489" s="131"/>
      <c r="Z489" s="131"/>
      <c r="AA489" s="131"/>
      <c r="AB489" s="131"/>
      <c r="AC489" s="131"/>
      <c r="AD489" s="131"/>
      <c r="AE489" s="131"/>
      <c r="AF489" s="131"/>
      <c r="AG489" s="131"/>
      <c r="AH489" s="131"/>
      <c r="AI489" s="131"/>
      <c r="AJ489" s="131"/>
      <c r="AK489" s="131"/>
      <c r="AL489" s="131"/>
      <c r="AM489" s="131"/>
      <c r="AN489" s="131"/>
      <c r="AO489" s="131"/>
      <c r="AP489" s="131"/>
      <c r="AQ489" s="131"/>
      <c r="AR489" s="131"/>
      <c r="AS489" s="131"/>
      <c r="AT489" s="131"/>
      <c r="AU489" s="131"/>
      <c r="AV489" s="131"/>
      <c r="AW489" s="131"/>
      <c r="AX489" s="131"/>
      <c r="AY489" s="131"/>
      <c r="AZ489" s="131"/>
      <c r="BA489" s="131"/>
      <c r="BB489" s="131"/>
      <c r="BC489" s="131"/>
      <c r="BD489" s="131"/>
      <c r="BE489" s="131"/>
      <c r="BF489" s="131"/>
      <c r="BG489" s="131"/>
      <c r="BH489" s="131"/>
      <c r="BI489" s="131"/>
      <c r="BJ489" s="131"/>
      <c r="BK489" s="131"/>
      <c r="BL489" s="131"/>
      <c r="BM489" s="131"/>
      <c r="BN489" s="131"/>
      <c r="BO489" s="131"/>
      <c r="BP489" s="131"/>
      <c r="BQ489" s="131"/>
      <c r="BR489" s="131"/>
      <c r="BS489" s="131"/>
      <c r="BT489" s="131"/>
      <c r="BU489" s="131"/>
      <c r="BV489" s="131"/>
      <c r="BW489" s="131"/>
      <c r="BX489" s="131"/>
      <c r="BY489" s="131"/>
      <c r="BZ489" s="131"/>
      <c r="CA489" s="131"/>
      <c r="CB489" s="131"/>
      <c r="CC489" s="131"/>
      <c r="CD489" s="131"/>
      <c r="CE489" s="131"/>
      <c r="CF489" s="131"/>
      <c r="CG489" s="131"/>
      <c r="CH489" s="131"/>
      <c r="CI489" s="131"/>
      <c r="CJ489" s="131"/>
      <c r="CK489" s="131"/>
      <c r="CL489" s="131"/>
      <c r="CM489" s="131"/>
      <c r="CN489" s="131"/>
      <c r="CO489" s="131"/>
      <c r="CP489" s="131"/>
    </row>
  </sheetData>
  <mergeCells count="59">
    <mergeCell ref="E7:I7"/>
    <mergeCell ref="J7:N7"/>
    <mergeCell ref="DE86:DF86"/>
    <mergeCell ref="DB82:DC82"/>
    <mergeCell ref="DA80:DC80"/>
    <mergeCell ref="BC7:BG7"/>
    <mergeCell ref="CL7:CP7"/>
    <mergeCell ref="AI7:AM7"/>
    <mergeCell ref="AN7:AR7"/>
    <mergeCell ref="AS7:AW7"/>
    <mergeCell ref="AX7:BB7"/>
    <mergeCell ref="BH7:BL7"/>
    <mergeCell ref="BM7:BQ7"/>
    <mergeCell ref="AD7:AH7"/>
    <mergeCell ref="DA56:DA57"/>
    <mergeCell ref="DB56:DB57"/>
    <mergeCell ref="A1:D1"/>
    <mergeCell ref="A3:J3"/>
    <mergeCell ref="CB7:CF7"/>
    <mergeCell ref="CG7:CK7"/>
    <mergeCell ref="DB81:DC81"/>
    <mergeCell ref="CB5:CP5"/>
    <mergeCell ref="E5:S5"/>
    <mergeCell ref="T5:AH5"/>
    <mergeCell ref="AI5:AW5"/>
    <mergeCell ref="AX5:BL5"/>
    <mergeCell ref="BM5:BY5"/>
    <mergeCell ref="BR7:BV7"/>
    <mergeCell ref="BW7:CA7"/>
    <mergeCell ref="O7:S7"/>
    <mergeCell ref="T7:X7"/>
    <mergeCell ref="Y7:AC7"/>
    <mergeCell ref="EE7:EJ7"/>
    <mergeCell ref="EL7:EN7"/>
    <mergeCell ref="DB7:DD7"/>
    <mergeCell ref="DE7:DG7"/>
    <mergeCell ref="DH7:DJ7"/>
    <mergeCell ref="DK7:DM7"/>
    <mergeCell ref="DN7:DP7"/>
    <mergeCell ref="DY7:DZ7"/>
    <mergeCell ref="DQ7:DS7"/>
    <mergeCell ref="DT7:DV7"/>
    <mergeCell ref="DW7:DX7"/>
    <mergeCell ref="A241:A247"/>
    <mergeCell ref="A248:A254"/>
    <mergeCell ref="A255:A261"/>
    <mergeCell ref="A262:A268"/>
    <mergeCell ref="DA40:DK40"/>
    <mergeCell ref="DC56:DC57"/>
    <mergeCell ref="DD56:DD57"/>
    <mergeCell ref="DE56:DE57"/>
    <mergeCell ref="DF56:DF57"/>
    <mergeCell ref="DG56:DG57"/>
    <mergeCell ref="DH41:DH42"/>
    <mergeCell ref="DH56:DH57"/>
    <mergeCell ref="DI56:DI57"/>
    <mergeCell ref="DJ56:DJ57"/>
    <mergeCell ref="DK56:DK57"/>
    <mergeCell ref="DI41:DK41"/>
  </mergeCells>
  <conditionalFormatting sqref="DA41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H55">
    <cfRule type="colorScale" priority="6">
      <colorScale>
        <cfvo type="min"/>
        <cfvo type="max"/>
        <color rgb="FFFCFCFF"/>
        <color rgb="FF63BE7B"/>
      </colorScale>
    </cfRule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H43:DH54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H43:DH54">
    <cfRule type="colorScale" priority="3">
      <colorScale>
        <cfvo type="min"/>
        <cfvo type="max"/>
        <color rgb="FFFCFCFF"/>
        <color rgb="FF63BE7B"/>
      </colorScale>
    </cfRule>
  </conditionalFormatting>
  <dataValidations count="1">
    <dataValidation type="list" allowBlank="1" showInputMessage="1" showErrorMessage="1" sqref="DG42" xr:uid="{6186BB2A-1C40-4BE2-AE36-D19AE5DC156D}">
      <formula1>$M$28:$Q$28</formula1>
    </dataValidation>
  </dataValidations>
  <hyperlinks>
    <hyperlink ref="DF59" r:id="rId1" xr:uid="{192ADAE8-C530-4834-BC9D-5C9C1D543828}"/>
    <hyperlink ref="A1" location="'Satura rādītājs'!A1" display="ATGRIEZTIES UZ SATURA RĀDĪTĀJU" xr:uid="{3DB41776-0BD3-4A7A-8FE5-131C1593116F}"/>
  </hyperlinks>
  <pageMargins left="0.7" right="0.7" top="0.75" bottom="0.75" header="0.3" footer="0.3"/>
  <pageSetup paperSize="9" orientation="portrait" horizontalDpi="4294967293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A266B-B8F7-4DAD-8314-0E61735B5CE3}">
  <sheetPr>
    <outlinePr summaryBelow="0"/>
  </sheetPr>
  <dimension ref="A1:CQ461"/>
  <sheetViews>
    <sheetView zoomScale="80" zoomScaleNormal="80" workbookViewId="0">
      <pane xSplit="4" ySplit="10" topLeftCell="E24" activePane="bottomRight" state="frozen"/>
      <selection pane="topRight" activeCell="E1" sqref="E1"/>
      <selection pane="bottomLeft" activeCell="A11" sqref="A11"/>
      <selection pane="bottomRight" activeCell="A3" sqref="A3:F3"/>
    </sheetView>
  </sheetViews>
  <sheetFormatPr defaultColWidth="8.85546875" defaultRowHeight="15" outlineLevelRow="1" outlineLevelCol="1" x14ac:dyDescent="0.25"/>
  <cols>
    <col min="1" max="1" width="24.28515625" style="128" bestFit="1" customWidth="1"/>
    <col min="2" max="2" width="65.140625" style="129" hidden="1" customWidth="1"/>
    <col min="3" max="3" width="127.42578125" style="129" hidden="1" customWidth="1"/>
    <col min="4" max="4" width="50.28515625" style="129" bestFit="1" customWidth="1" collapsed="1"/>
    <col min="5" max="5" width="15.7109375" style="130" bestFit="1" customWidth="1"/>
    <col min="6" max="6" width="15.7109375" style="130" bestFit="1" customWidth="1" outlineLevel="1"/>
    <col min="7" max="7" width="13.140625" style="130" bestFit="1" customWidth="1" outlineLevel="1"/>
    <col min="8" max="8" width="14.28515625" style="130" bestFit="1" customWidth="1" outlineLevel="1"/>
    <col min="9" max="9" width="13.140625" style="130" bestFit="1" customWidth="1"/>
    <col min="10" max="10" width="15.7109375" style="130" bestFit="1" customWidth="1"/>
    <col min="11" max="11" width="15.7109375" style="130" bestFit="1" customWidth="1" outlineLevel="1"/>
    <col min="12" max="12" width="13.140625" style="130" bestFit="1" customWidth="1" outlineLevel="1"/>
    <col min="13" max="13" width="14.28515625" style="130" bestFit="1" customWidth="1" outlineLevel="1"/>
    <col min="14" max="14" width="13.140625" style="130" bestFit="1" customWidth="1"/>
    <col min="15" max="15" width="15.7109375" style="130" bestFit="1" customWidth="1"/>
    <col min="16" max="16" width="15.7109375" style="130" bestFit="1" customWidth="1" outlineLevel="1"/>
    <col min="17" max="17" width="13.140625" style="130" bestFit="1" customWidth="1" outlineLevel="1"/>
    <col min="18" max="18" width="14.28515625" style="130" bestFit="1" customWidth="1" outlineLevel="1"/>
    <col min="19" max="19" width="13.140625" style="130" bestFit="1" customWidth="1"/>
    <col min="20" max="20" width="15.7109375" style="130" bestFit="1" customWidth="1"/>
    <col min="21" max="21" width="15.7109375" style="130" bestFit="1" customWidth="1" outlineLevel="1"/>
    <col min="22" max="22" width="13.140625" style="130" bestFit="1" customWidth="1" outlineLevel="1"/>
    <col min="23" max="23" width="14.28515625" style="130" bestFit="1" customWidth="1" outlineLevel="1"/>
    <col min="24" max="24" width="13.140625" style="130" bestFit="1" customWidth="1"/>
    <col min="25" max="25" width="15.7109375" style="130" bestFit="1" customWidth="1"/>
    <col min="26" max="26" width="15.7109375" style="130" bestFit="1" customWidth="1" outlineLevel="1"/>
    <col min="27" max="27" width="17.42578125" style="130" bestFit="1" customWidth="1" outlineLevel="1"/>
    <col min="28" max="28" width="14.28515625" style="130" bestFit="1" customWidth="1" outlineLevel="1"/>
    <col min="29" max="29" width="13.140625" style="130" bestFit="1" customWidth="1"/>
    <col min="30" max="30" width="15.7109375" style="130" bestFit="1" customWidth="1"/>
    <col min="31" max="31" width="15.7109375" style="130" bestFit="1" customWidth="1" outlineLevel="1"/>
    <col min="32" max="32" width="17.42578125" style="130" customWidth="1" outlineLevel="1"/>
    <col min="33" max="33" width="14.28515625" style="130" bestFit="1" customWidth="1" outlineLevel="1"/>
    <col min="34" max="34" width="13.140625" style="130" bestFit="1" customWidth="1"/>
    <col min="35" max="35" width="15.7109375" style="130" bestFit="1" customWidth="1"/>
    <col min="36" max="36" width="15.7109375" style="130" bestFit="1" customWidth="1" outlineLevel="1"/>
    <col min="37" max="37" width="13.140625" style="130" bestFit="1" customWidth="1" outlineLevel="1"/>
    <col min="38" max="38" width="14.28515625" style="130" bestFit="1" customWidth="1" outlineLevel="1"/>
    <col min="39" max="39" width="13.140625" style="130" bestFit="1" customWidth="1"/>
    <col min="40" max="40" width="15.7109375" style="130" bestFit="1" customWidth="1"/>
    <col min="41" max="41" width="15.7109375" style="130" bestFit="1" customWidth="1" outlineLevel="1"/>
    <col min="42" max="42" width="17.42578125" style="130" bestFit="1" customWidth="1" outlineLevel="1"/>
    <col min="43" max="43" width="14.28515625" style="130" bestFit="1" customWidth="1" outlineLevel="1"/>
    <col min="44" max="44" width="13.140625" style="130" bestFit="1" customWidth="1"/>
    <col min="45" max="45" width="15.7109375" style="130" bestFit="1" customWidth="1"/>
    <col min="46" max="46" width="15.7109375" style="130" bestFit="1" customWidth="1" outlineLevel="1"/>
    <col min="47" max="47" width="17.42578125" style="130" bestFit="1" customWidth="1" outlineLevel="1"/>
    <col min="48" max="48" width="14.28515625" style="130" bestFit="1" customWidth="1" outlineLevel="1"/>
    <col min="49" max="49" width="13.140625" style="130" bestFit="1" customWidth="1"/>
    <col min="50" max="50" width="15.7109375" style="130" bestFit="1" customWidth="1"/>
    <col min="51" max="51" width="15.7109375" style="130" bestFit="1" customWidth="1" outlineLevel="1"/>
    <col min="52" max="52" width="13.140625" style="130" bestFit="1" customWidth="1" outlineLevel="1"/>
    <col min="53" max="53" width="14.28515625" style="130" bestFit="1" customWidth="1" outlineLevel="1"/>
    <col min="54" max="54" width="13.140625" style="130" bestFit="1" customWidth="1"/>
    <col min="55" max="55" width="15.7109375" style="130" bestFit="1" customWidth="1"/>
    <col min="56" max="56" width="15.7109375" style="130" bestFit="1" customWidth="1" outlineLevel="1"/>
    <col min="57" max="57" width="13.140625" style="130" bestFit="1" customWidth="1" outlineLevel="1"/>
    <col min="58" max="58" width="14.28515625" style="130" bestFit="1" customWidth="1" outlineLevel="1"/>
    <col min="59" max="59" width="13.140625" style="130" bestFit="1" customWidth="1"/>
    <col min="60" max="60" width="15.7109375" style="130" bestFit="1" customWidth="1"/>
    <col min="61" max="61" width="15.7109375" style="130" bestFit="1" customWidth="1" outlineLevel="1"/>
    <col min="62" max="62" width="13.140625" style="130" bestFit="1" customWidth="1" outlineLevel="1"/>
    <col min="63" max="63" width="14.28515625" style="130" bestFit="1" customWidth="1" outlineLevel="1"/>
    <col min="64" max="64" width="13.140625" style="130" bestFit="1" customWidth="1"/>
    <col min="65" max="65" width="15.7109375" style="130" bestFit="1" customWidth="1"/>
    <col min="66" max="66" width="15.7109375" style="130" bestFit="1" customWidth="1" outlineLevel="1"/>
    <col min="67" max="67" width="13.140625" style="130" bestFit="1" customWidth="1" outlineLevel="1"/>
    <col min="68" max="68" width="14.28515625" style="130" bestFit="1" customWidth="1" outlineLevel="1"/>
    <col min="69" max="69" width="13.140625" style="130" bestFit="1" customWidth="1"/>
    <col min="70" max="70" width="15.7109375" style="130" bestFit="1" customWidth="1"/>
    <col min="71" max="71" width="15.7109375" style="130" bestFit="1" customWidth="1" outlineLevel="1"/>
    <col min="72" max="72" width="18" style="130" bestFit="1" customWidth="1" outlineLevel="1"/>
    <col min="73" max="73" width="14.28515625" style="130" bestFit="1" customWidth="1" outlineLevel="1"/>
    <col min="74" max="74" width="13.140625" style="130" bestFit="1" customWidth="1"/>
    <col min="75" max="75" width="15.7109375" style="130" bestFit="1" customWidth="1"/>
    <col min="76" max="76" width="15.7109375" style="130" bestFit="1" customWidth="1" outlineLevel="1"/>
    <col min="77" max="77" width="13.140625" style="130" bestFit="1" customWidth="1" outlineLevel="1"/>
    <col min="78" max="78" width="14.28515625" style="130" bestFit="1" customWidth="1" outlineLevel="1"/>
    <col min="79" max="79" width="13.140625" style="130" bestFit="1" customWidth="1"/>
    <col min="80" max="80" width="15.7109375" style="130" bestFit="1" customWidth="1"/>
    <col min="81" max="81" width="15.7109375" style="130" bestFit="1" customWidth="1" outlineLevel="1"/>
    <col min="82" max="82" width="13.140625" style="130" bestFit="1" customWidth="1" outlineLevel="1"/>
    <col min="83" max="83" width="14.28515625" style="130" bestFit="1" customWidth="1" outlineLevel="1"/>
    <col min="84" max="84" width="13.140625" style="130" bestFit="1" customWidth="1"/>
    <col min="85" max="85" width="15.7109375" style="130" bestFit="1" customWidth="1"/>
    <col min="86" max="86" width="15.7109375" style="130" bestFit="1" customWidth="1" outlineLevel="1"/>
    <col min="87" max="87" width="13.140625" style="130" bestFit="1" customWidth="1" outlineLevel="1"/>
    <col min="88" max="88" width="14.28515625" style="130" bestFit="1" customWidth="1" outlineLevel="1"/>
    <col min="89" max="89" width="13.140625" style="130" bestFit="1" customWidth="1"/>
    <col min="90" max="90" width="15.7109375" style="130" bestFit="1" customWidth="1"/>
    <col min="91" max="91" width="15.7109375" style="131" bestFit="1" customWidth="1"/>
    <col min="92" max="92" width="13.140625" style="131" bestFit="1" customWidth="1"/>
    <col min="93" max="93" width="14.28515625" style="131" bestFit="1" customWidth="1"/>
    <col min="94" max="94" width="11.7109375" style="131" bestFit="1" customWidth="1"/>
    <col min="95" max="16384" width="8.85546875" style="131"/>
  </cols>
  <sheetData>
    <row r="1" spans="1:94" ht="18.75" x14ac:dyDescent="0.25">
      <c r="A1" s="1426" t="s">
        <v>84</v>
      </c>
      <c r="B1" s="1426"/>
      <c r="C1" s="1426"/>
      <c r="D1" s="1426"/>
    </row>
    <row r="2" spans="1:94" ht="23.25" x14ac:dyDescent="0.25">
      <c r="A2" s="1135"/>
    </row>
    <row r="3" spans="1:94" ht="22.5" x14ac:dyDescent="0.25">
      <c r="A3" s="1427" t="s">
        <v>243</v>
      </c>
      <c r="B3" s="1427"/>
      <c r="C3" s="1427"/>
      <c r="D3" s="1427"/>
      <c r="E3" s="1427"/>
      <c r="F3" s="1427"/>
    </row>
    <row r="4" spans="1:94" ht="15.75" thickBot="1" x14ac:dyDescent="0.3"/>
    <row r="5" spans="1:94" ht="30" customHeight="1" thickBot="1" x14ac:dyDescent="0.3">
      <c r="A5" s="138" t="s">
        <v>105</v>
      </c>
      <c r="D5" s="1127" t="s">
        <v>95</v>
      </c>
      <c r="E5" s="1437" t="s">
        <v>108</v>
      </c>
      <c r="F5" s="1438"/>
      <c r="G5" s="1438"/>
      <c r="H5" s="1438"/>
      <c r="I5" s="1438"/>
      <c r="J5" s="1438"/>
      <c r="K5" s="1438"/>
      <c r="L5" s="1438"/>
      <c r="M5" s="1438"/>
      <c r="N5" s="1438"/>
      <c r="O5" s="1438"/>
      <c r="P5" s="1438"/>
      <c r="Q5" s="1438"/>
      <c r="R5" s="1438"/>
      <c r="S5" s="1439"/>
      <c r="T5" s="1440" t="s">
        <v>109</v>
      </c>
      <c r="U5" s="1435"/>
      <c r="V5" s="1435"/>
      <c r="W5" s="1435"/>
      <c r="X5" s="1435"/>
      <c r="Y5" s="1435"/>
      <c r="Z5" s="1435"/>
      <c r="AA5" s="1435"/>
      <c r="AB5" s="1435"/>
      <c r="AC5" s="1435"/>
      <c r="AD5" s="1435"/>
      <c r="AE5" s="1435"/>
      <c r="AF5" s="1435"/>
      <c r="AG5" s="1435"/>
      <c r="AH5" s="1436"/>
      <c r="AI5" s="1440" t="s">
        <v>110</v>
      </c>
      <c r="AJ5" s="1435"/>
      <c r="AK5" s="1435"/>
      <c r="AL5" s="1435"/>
      <c r="AM5" s="1435"/>
      <c r="AN5" s="1435"/>
      <c r="AO5" s="1435"/>
      <c r="AP5" s="1435"/>
      <c r="AQ5" s="1435"/>
      <c r="AR5" s="1435"/>
      <c r="AS5" s="1435"/>
      <c r="AT5" s="1435"/>
      <c r="AU5" s="1435"/>
      <c r="AV5" s="1435"/>
      <c r="AW5" s="1436"/>
      <c r="AX5" s="1440" t="s">
        <v>111</v>
      </c>
      <c r="AY5" s="1435"/>
      <c r="AZ5" s="1435"/>
      <c r="BA5" s="1435"/>
      <c r="BB5" s="1435"/>
      <c r="BC5" s="1435"/>
      <c r="BD5" s="1435"/>
      <c r="BE5" s="1435"/>
      <c r="BF5" s="1435"/>
      <c r="BG5" s="1435"/>
      <c r="BH5" s="1435"/>
      <c r="BI5" s="1435"/>
      <c r="BJ5" s="1435"/>
      <c r="BK5" s="1435"/>
      <c r="BL5" s="1435"/>
      <c r="BM5" s="1441" t="s">
        <v>112</v>
      </c>
      <c r="BN5" s="1442"/>
      <c r="BO5" s="1442"/>
      <c r="BP5" s="1442"/>
      <c r="BQ5" s="1442"/>
      <c r="BR5" s="1442"/>
      <c r="BS5" s="1442"/>
      <c r="BT5" s="1442"/>
      <c r="BU5" s="1442"/>
      <c r="BV5" s="1442"/>
      <c r="BW5" s="1442"/>
      <c r="BX5" s="1442"/>
      <c r="BY5" s="1442"/>
      <c r="BZ5" s="139"/>
      <c r="CA5" s="140"/>
      <c r="CB5" s="1435" t="s">
        <v>113</v>
      </c>
      <c r="CC5" s="1435"/>
      <c r="CD5" s="1435"/>
      <c r="CE5" s="1435"/>
      <c r="CF5" s="1435"/>
      <c r="CG5" s="1435"/>
      <c r="CH5" s="1435"/>
      <c r="CI5" s="1435"/>
      <c r="CJ5" s="1435"/>
      <c r="CK5" s="1435"/>
      <c r="CL5" s="1435"/>
      <c r="CM5" s="1435"/>
      <c r="CN5" s="1435"/>
      <c r="CO5" s="1435"/>
      <c r="CP5" s="1436"/>
    </row>
    <row r="6" spans="1:94" ht="9" customHeight="1" thickBot="1" x14ac:dyDescent="0.3">
      <c r="B6" s="141"/>
      <c r="C6" s="142"/>
      <c r="E6" s="143"/>
      <c r="F6" s="144"/>
      <c r="G6" s="144"/>
      <c r="H6" s="144"/>
      <c r="I6" s="144"/>
      <c r="J6" s="144"/>
      <c r="K6" s="144"/>
      <c r="L6" s="144"/>
      <c r="M6" s="144"/>
      <c r="N6" s="144"/>
      <c r="O6" s="145"/>
      <c r="P6" s="145"/>
      <c r="Q6" s="145"/>
      <c r="R6" s="145"/>
      <c r="S6" s="146"/>
      <c r="T6" s="143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7"/>
      <c r="AI6" s="143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7"/>
      <c r="AX6" s="143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7"/>
      <c r="BM6" s="143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7"/>
      <c r="CB6" s="143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4"/>
      <c r="CP6" s="147"/>
    </row>
    <row r="7" spans="1:94" s="150" customFormat="1" ht="27" customHeight="1" thickBot="1" x14ac:dyDescent="0.3">
      <c r="E7" s="1428" t="s">
        <v>103</v>
      </c>
      <c r="F7" s="1429"/>
      <c r="G7" s="1429"/>
      <c r="H7" s="1429"/>
      <c r="I7" s="1430"/>
      <c r="J7" s="1431" t="s">
        <v>95</v>
      </c>
      <c r="K7" s="1432"/>
      <c r="L7" s="1432"/>
      <c r="M7" s="1432"/>
      <c r="N7" s="1432"/>
      <c r="O7" s="1446" t="s">
        <v>104</v>
      </c>
      <c r="P7" s="1447"/>
      <c r="Q7" s="1447"/>
      <c r="R7" s="1447"/>
      <c r="S7" s="1448"/>
      <c r="T7" s="1428" t="s">
        <v>103</v>
      </c>
      <c r="U7" s="1429"/>
      <c r="V7" s="1429"/>
      <c r="W7" s="1429"/>
      <c r="X7" s="1430"/>
      <c r="Y7" s="1432" t="s">
        <v>95</v>
      </c>
      <c r="Z7" s="1432"/>
      <c r="AA7" s="1432"/>
      <c r="AB7" s="1432"/>
      <c r="AC7" s="1433"/>
      <c r="AD7" s="1443" t="s">
        <v>104</v>
      </c>
      <c r="AE7" s="1444"/>
      <c r="AF7" s="1444"/>
      <c r="AG7" s="1444"/>
      <c r="AH7" s="1445"/>
      <c r="AI7" s="1428" t="s">
        <v>103</v>
      </c>
      <c r="AJ7" s="1429"/>
      <c r="AK7" s="1429"/>
      <c r="AL7" s="1429"/>
      <c r="AM7" s="1430"/>
      <c r="AN7" s="1431" t="s">
        <v>95</v>
      </c>
      <c r="AO7" s="1432"/>
      <c r="AP7" s="1432"/>
      <c r="AQ7" s="1432"/>
      <c r="AR7" s="1433"/>
      <c r="AS7" s="1443" t="s">
        <v>104</v>
      </c>
      <c r="AT7" s="1444"/>
      <c r="AU7" s="1444"/>
      <c r="AV7" s="1444"/>
      <c r="AW7" s="1445"/>
      <c r="AX7" s="1428" t="s">
        <v>103</v>
      </c>
      <c r="AY7" s="1429"/>
      <c r="AZ7" s="1429"/>
      <c r="BA7" s="1429"/>
      <c r="BB7" s="1430"/>
      <c r="BC7" s="1431" t="s">
        <v>95</v>
      </c>
      <c r="BD7" s="1432"/>
      <c r="BE7" s="1432"/>
      <c r="BF7" s="1432"/>
      <c r="BG7" s="1433"/>
      <c r="BH7" s="1443" t="s">
        <v>104</v>
      </c>
      <c r="BI7" s="1444"/>
      <c r="BJ7" s="1444"/>
      <c r="BK7" s="1444"/>
      <c r="BL7" s="1445"/>
      <c r="BM7" s="1428" t="s">
        <v>103</v>
      </c>
      <c r="BN7" s="1429"/>
      <c r="BO7" s="1429"/>
      <c r="BP7" s="1429"/>
      <c r="BQ7" s="1430"/>
      <c r="BR7" s="1431" t="s">
        <v>95</v>
      </c>
      <c r="BS7" s="1432"/>
      <c r="BT7" s="1432"/>
      <c r="BU7" s="1432"/>
      <c r="BV7" s="1433"/>
      <c r="BW7" s="1443" t="s">
        <v>104</v>
      </c>
      <c r="BX7" s="1444"/>
      <c r="BY7" s="1444"/>
      <c r="BZ7" s="1444"/>
      <c r="CA7" s="1445"/>
      <c r="CB7" s="1428" t="s">
        <v>103</v>
      </c>
      <c r="CC7" s="1429"/>
      <c r="CD7" s="1429"/>
      <c r="CE7" s="1429"/>
      <c r="CF7" s="1430"/>
      <c r="CG7" s="1431" t="s">
        <v>95</v>
      </c>
      <c r="CH7" s="1432"/>
      <c r="CI7" s="1432"/>
      <c r="CJ7" s="1432"/>
      <c r="CK7" s="1433"/>
      <c r="CL7" s="1443" t="s">
        <v>104</v>
      </c>
      <c r="CM7" s="1444"/>
      <c r="CN7" s="1444"/>
      <c r="CO7" s="1444"/>
      <c r="CP7" s="1445"/>
    </row>
    <row r="8" spans="1:94" s="155" customFormat="1" ht="95.25" thickBot="1" x14ac:dyDescent="0.35">
      <c r="A8" s="151" t="s">
        <v>127</v>
      </c>
      <c r="B8" s="152" t="s">
        <v>128</v>
      </c>
      <c r="C8" s="153" t="s">
        <v>129</v>
      </c>
      <c r="D8" s="154" t="s">
        <v>130</v>
      </c>
      <c r="E8" s="500" t="s">
        <v>134</v>
      </c>
      <c r="F8" s="1284" t="s">
        <v>244</v>
      </c>
      <c r="G8" s="1285" t="s">
        <v>245</v>
      </c>
      <c r="H8" s="1284" t="s">
        <v>246</v>
      </c>
      <c r="I8" s="1285" t="s">
        <v>247</v>
      </c>
      <c r="J8" s="500" t="s">
        <v>134</v>
      </c>
      <c r="K8" s="1284" t="s">
        <v>244</v>
      </c>
      <c r="L8" s="1285" t="s">
        <v>245</v>
      </c>
      <c r="M8" s="1284" t="s">
        <v>246</v>
      </c>
      <c r="N8" s="1285" t="s">
        <v>247</v>
      </c>
      <c r="O8" s="500" t="s">
        <v>134</v>
      </c>
      <c r="P8" s="1284" t="s">
        <v>244</v>
      </c>
      <c r="Q8" s="1285" t="s">
        <v>245</v>
      </c>
      <c r="R8" s="1284" t="s">
        <v>246</v>
      </c>
      <c r="S8" s="1285" t="s">
        <v>247</v>
      </c>
      <c r="T8" s="500" t="s">
        <v>134</v>
      </c>
      <c r="U8" s="1284" t="s">
        <v>244</v>
      </c>
      <c r="V8" s="1285" t="s">
        <v>245</v>
      </c>
      <c r="W8" s="1284" t="s">
        <v>246</v>
      </c>
      <c r="X8" s="1285" t="s">
        <v>247</v>
      </c>
      <c r="Y8" s="500" t="s">
        <v>134</v>
      </c>
      <c r="Z8" s="1284" t="s">
        <v>244</v>
      </c>
      <c r="AA8" s="1285" t="s">
        <v>245</v>
      </c>
      <c r="AB8" s="1284" t="s">
        <v>246</v>
      </c>
      <c r="AC8" s="1285" t="s">
        <v>247</v>
      </c>
      <c r="AD8" s="500" t="s">
        <v>134</v>
      </c>
      <c r="AE8" s="1284" t="s">
        <v>244</v>
      </c>
      <c r="AF8" s="1285" t="s">
        <v>245</v>
      </c>
      <c r="AG8" s="1284" t="s">
        <v>246</v>
      </c>
      <c r="AH8" s="1285" t="s">
        <v>247</v>
      </c>
      <c r="AI8" s="500" t="s">
        <v>134</v>
      </c>
      <c r="AJ8" s="1284" t="s">
        <v>244</v>
      </c>
      <c r="AK8" s="1285" t="s">
        <v>245</v>
      </c>
      <c r="AL8" s="1284" t="s">
        <v>246</v>
      </c>
      <c r="AM8" s="1285" t="s">
        <v>247</v>
      </c>
      <c r="AN8" s="500" t="s">
        <v>134</v>
      </c>
      <c r="AO8" s="1284" t="s">
        <v>244</v>
      </c>
      <c r="AP8" s="1285" t="s">
        <v>245</v>
      </c>
      <c r="AQ8" s="1284" t="s">
        <v>246</v>
      </c>
      <c r="AR8" s="1285" t="s">
        <v>247</v>
      </c>
      <c r="AS8" s="500" t="s">
        <v>134</v>
      </c>
      <c r="AT8" s="1284" t="s">
        <v>244</v>
      </c>
      <c r="AU8" s="1285" t="s">
        <v>245</v>
      </c>
      <c r="AV8" s="1284" t="s">
        <v>246</v>
      </c>
      <c r="AW8" s="1285" t="s">
        <v>247</v>
      </c>
      <c r="AX8" s="500" t="s">
        <v>134</v>
      </c>
      <c r="AY8" s="1284" t="s">
        <v>244</v>
      </c>
      <c r="AZ8" s="1285" t="s">
        <v>245</v>
      </c>
      <c r="BA8" s="1284" t="s">
        <v>246</v>
      </c>
      <c r="BB8" s="1285" t="s">
        <v>247</v>
      </c>
      <c r="BC8" s="500" t="s">
        <v>134</v>
      </c>
      <c r="BD8" s="1284" t="s">
        <v>244</v>
      </c>
      <c r="BE8" s="1285" t="s">
        <v>245</v>
      </c>
      <c r="BF8" s="1284" t="s">
        <v>246</v>
      </c>
      <c r="BG8" s="1285" t="s">
        <v>247</v>
      </c>
      <c r="BH8" s="500" t="s">
        <v>134</v>
      </c>
      <c r="BI8" s="1284" t="s">
        <v>244</v>
      </c>
      <c r="BJ8" s="1285" t="s">
        <v>245</v>
      </c>
      <c r="BK8" s="1284" t="s">
        <v>246</v>
      </c>
      <c r="BL8" s="1285" t="s">
        <v>247</v>
      </c>
      <c r="BM8" s="500" t="s">
        <v>134</v>
      </c>
      <c r="BN8" s="1284" t="s">
        <v>244</v>
      </c>
      <c r="BO8" s="1285" t="s">
        <v>245</v>
      </c>
      <c r="BP8" s="1284" t="s">
        <v>246</v>
      </c>
      <c r="BQ8" s="1285" t="s">
        <v>247</v>
      </c>
      <c r="BR8" s="500" t="s">
        <v>134</v>
      </c>
      <c r="BS8" s="1284" t="s">
        <v>244</v>
      </c>
      <c r="BT8" s="1285" t="s">
        <v>245</v>
      </c>
      <c r="BU8" s="1284" t="s">
        <v>246</v>
      </c>
      <c r="BV8" s="1285" t="s">
        <v>247</v>
      </c>
      <c r="BW8" s="500" t="s">
        <v>134</v>
      </c>
      <c r="BX8" s="1284" t="s">
        <v>244</v>
      </c>
      <c r="BY8" s="1285" t="s">
        <v>245</v>
      </c>
      <c r="BZ8" s="1284" t="s">
        <v>246</v>
      </c>
      <c r="CA8" s="1285" t="s">
        <v>247</v>
      </c>
      <c r="CB8" s="500" t="s">
        <v>134</v>
      </c>
      <c r="CC8" s="1284" t="s">
        <v>244</v>
      </c>
      <c r="CD8" s="1285" t="s">
        <v>245</v>
      </c>
      <c r="CE8" s="1284" t="s">
        <v>246</v>
      </c>
      <c r="CF8" s="1285" t="s">
        <v>247</v>
      </c>
      <c r="CG8" s="500" t="s">
        <v>134</v>
      </c>
      <c r="CH8" s="1284" t="s">
        <v>244</v>
      </c>
      <c r="CI8" s="1285" t="s">
        <v>245</v>
      </c>
      <c r="CJ8" s="1284" t="s">
        <v>246</v>
      </c>
      <c r="CK8" s="1285" t="s">
        <v>247</v>
      </c>
      <c r="CL8" s="500" t="s">
        <v>134</v>
      </c>
      <c r="CM8" s="1284" t="s">
        <v>244</v>
      </c>
      <c r="CN8" s="1285" t="s">
        <v>245</v>
      </c>
      <c r="CO8" s="1284" t="s">
        <v>246</v>
      </c>
      <c r="CP8" s="1285" t="s">
        <v>247</v>
      </c>
    </row>
    <row r="9" spans="1:94" s="163" customFormat="1" ht="14.1" customHeight="1" thickBot="1" x14ac:dyDescent="0.3">
      <c r="A9" s="156"/>
      <c r="B9" s="157"/>
      <c r="C9" s="158"/>
      <c r="D9" s="159"/>
      <c r="E9" s="162"/>
      <c r="F9" s="160"/>
      <c r="G9" s="161"/>
      <c r="H9" s="161"/>
      <c r="I9" s="161"/>
      <c r="J9" s="162"/>
      <c r="K9" s="160"/>
      <c r="L9" s="161"/>
      <c r="M9" s="161"/>
      <c r="N9" s="161"/>
      <c r="O9" s="162"/>
      <c r="P9" s="160"/>
      <c r="Q9" s="161"/>
      <c r="R9" s="161"/>
      <c r="S9" s="161"/>
      <c r="T9" s="162"/>
      <c r="U9" s="160"/>
      <c r="V9" s="161"/>
      <c r="W9" s="161"/>
      <c r="X9" s="161"/>
      <c r="Y9" s="162"/>
      <c r="Z9" s="160"/>
      <c r="AA9" s="161"/>
      <c r="AB9" s="161"/>
      <c r="AC9" s="161"/>
      <c r="AD9" s="162"/>
      <c r="AE9" s="160"/>
      <c r="AF9" s="161"/>
      <c r="AG9" s="161"/>
      <c r="AH9" s="161"/>
      <c r="AI9" s="162"/>
      <c r="AJ9" s="160"/>
      <c r="AK9" s="161"/>
      <c r="AL9" s="161"/>
      <c r="AM9" s="161"/>
      <c r="AN9" s="162"/>
      <c r="AO9" s="160"/>
      <c r="AP9" s="161"/>
      <c r="AQ9" s="161"/>
      <c r="AR9" s="161"/>
      <c r="AS9" s="162"/>
      <c r="AT9" s="160"/>
      <c r="AU9" s="161"/>
      <c r="AV9" s="161"/>
      <c r="AW9" s="161"/>
      <c r="AX9" s="162"/>
      <c r="AY9" s="160"/>
      <c r="AZ9" s="161"/>
      <c r="BA9" s="161"/>
      <c r="BB9" s="161"/>
      <c r="BC9" s="162"/>
      <c r="BD9" s="160"/>
      <c r="BE9" s="161"/>
      <c r="BF9" s="161"/>
      <c r="BG9" s="161"/>
      <c r="BH9" s="162"/>
      <c r="BI9" s="160"/>
      <c r="BJ9" s="161"/>
      <c r="BK9" s="161"/>
      <c r="BL9" s="161"/>
      <c r="BM9" s="162"/>
      <c r="BN9" s="160"/>
      <c r="BO9" s="161"/>
      <c r="BP9" s="161"/>
      <c r="BQ9" s="161"/>
      <c r="BR9" s="162"/>
      <c r="BS9" s="160"/>
      <c r="BT9" s="161"/>
      <c r="BU9" s="161"/>
      <c r="BV9" s="161"/>
      <c r="BW9" s="162"/>
      <c r="BX9" s="160"/>
      <c r="BY9" s="161"/>
      <c r="BZ9" s="161"/>
      <c r="CA9" s="161"/>
      <c r="CB9" s="162"/>
      <c r="CC9" s="160"/>
      <c r="CD9" s="161"/>
      <c r="CE9" s="161"/>
      <c r="CF9" s="161"/>
      <c r="CG9" s="162"/>
      <c r="CH9" s="160"/>
      <c r="CI9" s="161"/>
      <c r="CJ9" s="161"/>
      <c r="CK9" s="161"/>
      <c r="CL9" s="162"/>
      <c r="CM9" s="160"/>
      <c r="CN9" s="161"/>
      <c r="CO9" s="161"/>
      <c r="CP9" s="161"/>
    </row>
    <row r="10" spans="1:94" s="173" customFormat="1" ht="18.75" x14ac:dyDescent="0.25">
      <c r="A10" s="164">
        <v>2023</v>
      </c>
      <c r="B10" s="165"/>
      <c r="C10" s="166"/>
      <c r="D10" s="475" t="s">
        <v>157</v>
      </c>
      <c r="E10" s="490">
        <v>216096434.39000002</v>
      </c>
      <c r="F10" s="473"/>
      <c r="G10" s="1313"/>
      <c r="H10" s="473"/>
      <c r="I10" s="1313"/>
      <c r="J10" s="1303">
        <v>216096434.39000002</v>
      </c>
      <c r="K10" s="167"/>
      <c r="L10" s="168"/>
      <c r="M10" s="169"/>
      <c r="N10" s="170"/>
      <c r="O10" s="171">
        <v>216096434.39000002</v>
      </c>
      <c r="P10" s="167"/>
      <c r="Q10" s="168"/>
      <c r="R10" s="169"/>
      <c r="S10" s="170"/>
      <c r="T10" s="171">
        <v>216096434.39000002</v>
      </c>
      <c r="U10" s="167"/>
      <c r="V10" s="168"/>
      <c r="W10" s="169"/>
      <c r="X10" s="170"/>
      <c r="Y10" s="171">
        <v>216096434.39000002</v>
      </c>
      <c r="Z10" s="167"/>
      <c r="AA10" s="168"/>
      <c r="AB10" s="169"/>
      <c r="AC10" s="170"/>
      <c r="AD10" s="171">
        <v>216096434.39000002</v>
      </c>
      <c r="AE10" s="167"/>
      <c r="AF10" s="168"/>
      <c r="AG10" s="169"/>
      <c r="AH10" s="170"/>
      <c r="AI10" s="171">
        <v>216096434.39000002</v>
      </c>
      <c r="AJ10" s="167"/>
      <c r="AK10" s="168"/>
      <c r="AL10" s="169"/>
      <c r="AM10" s="170"/>
      <c r="AN10" s="171">
        <v>216096434.39000002</v>
      </c>
      <c r="AO10" s="167"/>
      <c r="AP10" s="168"/>
      <c r="AQ10" s="169"/>
      <c r="AR10" s="170"/>
      <c r="AS10" s="171">
        <v>216096434.39000002</v>
      </c>
      <c r="AT10" s="167"/>
      <c r="AU10" s="168"/>
      <c r="AV10" s="169"/>
      <c r="AW10" s="170"/>
      <c r="AX10" s="171">
        <v>216096434.39000002</v>
      </c>
      <c r="AY10" s="167"/>
      <c r="AZ10" s="168"/>
      <c r="BA10" s="169"/>
      <c r="BB10" s="170"/>
      <c r="BC10" s="171">
        <v>216096434.39000002</v>
      </c>
      <c r="BD10" s="167"/>
      <c r="BE10" s="168"/>
      <c r="BF10" s="169"/>
      <c r="BG10" s="170"/>
      <c r="BH10" s="171">
        <v>216096434.39000002</v>
      </c>
      <c r="BI10" s="167"/>
      <c r="BJ10" s="168"/>
      <c r="BK10" s="169"/>
      <c r="BL10" s="170"/>
      <c r="BM10" s="171">
        <v>216096434.39000002</v>
      </c>
      <c r="BN10" s="167"/>
      <c r="BO10" s="168"/>
      <c r="BP10" s="169"/>
      <c r="BQ10" s="170"/>
      <c r="BR10" s="171">
        <v>216096434.39000002</v>
      </c>
      <c r="BS10" s="167"/>
      <c r="BT10" s="168"/>
      <c r="BU10" s="169"/>
      <c r="BV10" s="170"/>
      <c r="BW10" s="171">
        <v>216096434.39000002</v>
      </c>
      <c r="BX10" s="167"/>
      <c r="BY10" s="168"/>
      <c r="BZ10" s="169"/>
      <c r="CA10" s="170"/>
      <c r="CB10" s="172">
        <v>219942711.87</v>
      </c>
      <c r="CC10" s="167"/>
      <c r="CD10" s="168"/>
      <c r="CE10" s="169"/>
      <c r="CF10" s="170"/>
      <c r="CG10" s="172">
        <v>219942711.87</v>
      </c>
      <c r="CH10" s="167"/>
      <c r="CI10" s="168"/>
      <c r="CJ10" s="169"/>
      <c r="CK10" s="170"/>
      <c r="CL10" s="172">
        <v>219942711.87</v>
      </c>
      <c r="CM10" s="167"/>
      <c r="CN10" s="168"/>
      <c r="CO10" s="169"/>
      <c r="CP10" s="170"/>
    </row>
    <row r="11" spans="1:94" ht="15.75" outlineLevel="1" x14ac:dyDescent="0.25">
      <c r="A11" s="174">
        <v>2023</v>
      </c>
      <c r="B11" s="175" t="s">
        <v>158</v>
      </c>
      <c r="C11" s="175" t="s">
        <v>159</v>
      </c>
      <c r="D11" s="176" t="s">
        <v>96</v>
      </c>
      <c r="E11" s="491">
        <v>82727240.5</v>
      </c>
      <c r="F11" s="464" t="s">
        <v>248</v>
      </c>
      <c r="G11" s="1314" t="s">
        <v>248</v>
      </c>
      <c r="H11" s="464" t="s">
        <v>248</v>
      </c>
      <c r="I11" s="1314" t="s">
        <v>248</v>
      </c>
      <c r="J11" s="1304">
        <v>82727240.5</v>
      </c>
      <c r="K11" s="1302" t="s">
        <v>248</v>
      </c>
      <c r="L11" s="1302" t="s">
        <v>248</v>
      </c>
      <c r="M11" s="1302" t="s">
        <v>248</v>
      </c>
      <c r="N11" s="1302" t="s">
        <v>248</v>
      </c>
      <c r="O11" s="181">
        <v>82727240.5</v>
      </c>
      <c r="P11" s="1302" t="s">
        <v>248</v>
      </c>
      <c r="Q11" s="1302" t="s">
        <v>248</v>
      </c>
      <c r="R11" s="1302" t="s">
        <v>248</v>
      </c>
      <c r="S11" s="1302" t="s">
        <v>248</v>
      </c>
      <c r="T11" s="183">
        <v>68438739.5</v>
      </c>
      <c r="U11" s="1302" t="s">
        <v>248</v>
      </c>
      <c r="V11" s="1302" t="s">
        <v>248</v>
      </c>
      <c r="W11" s="1302" t="s">
        <v>248</v>
      </c>
      <c r="X11" s="1302" t="s">
        <v>248</v>
      </c>
      <c r="Y11" s="184">
        <v>68438739.5</v>
      </c>
      <c r="Z11" s="1302" t="s">
        <v>248</v>
      </c>
      <c r="AA11" s="1302" t="s">
        <v>248</v>
      </c>
      <c r="AB11" s="1302" t="s">
        <v>248</v>
      </c>
      <c r="AC11" s="1302" t="s">
        <v>248</v>
      </c>
      <c r="AD11" s="183">
        <v>68438739.5</v>
      </c>
      <c r="AE11" s="1302" t="s">
        <v>248</v>
      </c>
      <c r="AF11" s="1302" t="s">
        <v>248</v>
      </c>
      <c r="AG11" s="1302" t="s">
        <v>248</v>
      </c>
      <c r="AH11" s="1302" t="s">
        <v>248</v>
      </c>
      <c r="AI11" s="186">
        <v>0</v>
      </c>
      <c r="AJ11" s="1302" t="s">
        <v>248</v>
      </c>
      <c r="AK11" s="1302" t="s">
        <v>248</v>
      </c>
      <c r="AL11" s="1302" t="s">
        <v>248</v>
      </c>
      <c r="AM11" s="1302" t="s">
        <v>248</v>
      </c>
      <c r="AN11" s="186">
        <v>0</v>
      </c>
      <c r="AO11" s="1302" t="s">
        <v>248</v>
      </c>
      <c r="AP11" s="1302" t="s">
        <v>248</v>
      </c>
      <c r="AQ11" s="1302" t="s">
        <v>248</v>
      </c>
      <c r="AR11" s="1302" t="s">
        <v>248</v>
      </c>
      <c r="AS11" s="186">
        <v>0</v>
      </c>
      <c r="AT11" s="1302" t="s">
        <v>248</v>
      </c>
      <c r="AU11" s="1302" t="s">
        <v>248</v>
      </c>
      <c r="AV11" s="1302" t="s">
        <v>248</v>
      </c>
      <c r="AW11" s="1302" t="s">
        <v>248</v>
      </c>
      <c r="AX11" s="184">
        <v>59398071.290466905</v>
      </c>
      <c r="AY11" s="1302" t="s">
        <v>248</v>
      </c>
      <c r="AZ11" s="1302" t="s">
        <v>248</v>
      </c>
      <c r="BA11" s="1302" t="s">
        <v>248</v>
      </c>
      <c r="BB11" s="1302" t="s">
        <v>248</v>
      </c>
      <c r="BC11" s="184">
        <v>59398071.290466905</v>
      </c>
      <c r="BD11" s="1302" t="s">
        <v>248</v>
      </c>
      <c r="BE11" s="1302" t="s">
        <v>248</v>
      </c>
      <c r="BF11" s="1302" t="s">
        <v>248</v>
      </c>
      <c r="BG11" s="1302" t="s">
        <v>248</v>
      </c>
      <c r="BH11" s="183">
        <v>59398071.290466905</v>
      </c>
      <c r="BI11" s="1302" t="s">
        <v>248</v>
      </c>
      <c r="BJ11" s="1302" t="s">
        <v>248</v>
      </c>
      <c r="BK11" s="1302" t="s">
        <v>248</v>
      </c>
      <c r="BL11" s="1302" t="s">
        <v>248</v>
      </c>
      <c r="BM11" s="180">
        <v>45844726.910333335</v>
      </c>
      <c r="BN11" s="1302" t="s">
        <v>248</v>
      </c>
      <c r="BO11" s="1302" t="s">
        <v>248</v>
      </c>
      <c r="BP11" s="1302" t="s">
        <v>248</v>
      </c>
      <c r="BQ11" s="1302" t="s">
        <v>248</v>
      </c>
      <c r="BR11" s="180">
        <v>45844726.910333335</v>
      </c>
      <c r="BS11" s="1302" t="s">
        <v>248</v>
      </c>
      <c r="BT11" s="1302" t="s">
        <v>248</v>
      </c>
      <c r="BU11" s="1302" t="s">
        <v>248</v>
      </c>
      <c r="BV11" s="1302" t="s">
        <v>248</v>
      </c>
      <c r="BW11" s="180">
        <v>45844726.910333335</v>
      </c>
      <c r="BX11" s="1302" t="s">
        <v>248</v>
      </c>
      <c r="BY11" s="1302" t="s">
        <v>248</v>
      </c>
      <c r="BZ11" s="1302" t="s">
        <v>248</v>
      </c>
      <c r="CA11" s="1302" t="s">
        <v>248</v>
      </c>
      <c r="CB11" s="183">
        <v>68438739.5</v>
      </c>
      <c r="CC11" s="1302" t="s">
        <v>248</v>
      </c>
      <c r="CD11" s="1302" t="s">
        <v>248</v>
      </c>
      <c r="CE11" s="1302" t="s">
        <v>248</v>
      </c>
      <c r="CF11" s="1302" t="s">
        <v>248</v>
      </c>
      <c r="CG11" s="184">
        <v>68438739.5</v>
      </c>
      <c r="CH11" s="1302" t="s">
        <v>248</v>
      </c>
      <c r="CI11" s="1302" t="s">
        <v>248</v>
      </c>
      <c r="CJ11" s="1302" t="s">
        <v>248</v>
      </c>
      <c r="CK11" s="1302" t="s">
        <v>248</v>
      </c>
      <c r="CL11" s="183">
        <v>68438739.5</v>
      </c>
      <c r="CM11" s="1302" t="s">
        <v>248</v>
      </c>
      <c r="CN11" s="1302" t="s">
        <v>248</v>
      </c>
      <c r="CO11" s="1302" t="s">
        <v>248</v>
      </c>
      <c r="CP11" s="1302" t="s">
        <v>248</v>
      </c>
    </row>
    <row r="12" spans="1:94" ht="31.5" outlineLevel="1" x14ac:dyDescent="0.25">
      <c r="A12" s="174">
        <v>2023</v>
      </c>
      <c r="B12" s="175" t="s">
        <v>160</v>
      </c>
      <c r="C12" s="175" t="s">
        <v>161</v>
      </c>
      <c r="D12" s="176" t="s">
        <v>162</v>
      </c>
      <c r="E12" s="485">
        <v>54806940.230999999</v>
      </c>
      <c r="F12" s="464" t="s">
        <v>248</v>
      </c>
      <c r="G12" s="1314" t="s">
        <v>248</v>
      </c>
      <c r="H12" s="464" t="s">
        <v>248</v>
      </c>
      <c r="I12" s="1314" t="s">
        <v>248</v>
      </c>
      <c r="J12" s="1305">
        <v>54806940.230999999</v>
      </c>
      <c r="K12" s="1302" t="s">
        <v>248</v>
      </c>
      <c r="L12" s="1302" t="s">
        <v>248</v>
      </c>
      <c r="M12" s="1302" t="s">
        <v>248</v>
      </c>
      <c r="N12" s="1302" t="s">
        <v>248</v>
      </c>
      <c r="O12" s="183">
        <v>54806940.230999999</v>
      </c>
      <c r="P12" s="1302" t="s">
        <v>248</v>
      </c>
      <c r="Q12" s="1302" t="s">
        <v>248</v>
      </c>
      <c r="R12" s="1302" t="s">
        <v>248</v>
      </c>
      <c r="S12" s="1302" t="s">
        <v>248</v>
      </c>
      <c r="T12" s="183">
        <v>54806940.230999999</v>
      </c>
      <c r="U12" s="1302" t="s">
        <v>248</v>
      </c>
      <c r="V12" s="1302" t="s">
        <v>248</v>
      </c>
      <c r="W12" s="1302" t="s">
        <v>248</v>
      </c>
      <c r="X12" s="1302" t="s">
        <v>248</v>
      </c>
      <c r="Y12" s="184">
        <v>54806940.230999999</v>
      </c>
      <c r="Z12" s="1302" t="s">
        <v>248</v>
      </c>
      <c r="AA12" s="1302" t="s">
        <v>248</v>
      </c>
      <c r="AB12" s="1302" t="s">
        <v>248</v>
      </c>
      <c r="AC12" s="1302" t="s">
        <v>248</v>
      </c>
      <c r="AD12" s="183">
        <v>54806940.230999999</v>
      </c>
      <c r="AE12" s="1302" t="s">
        <v>248</v>
      </c>
      <c r="AF12" s="1302" t="s">
        <v>248</v>
      </c>
      <c r="AG12" s="1302" t="s">
        <v>248</v>
      </c>
      <c r="AH12" s="1302" t="s">
        <v>248</v>
      </c>
      <c r="AI12" s="183">
        <v>0</v>
      </c>
      <c r="AJ12" s="1302" t="s">
        <v>248</v>
      </c>
      <c r="AK12" s="1302" t="s">
        <v>248</v>
      </c>
      <c r="AL12" s="1302" t="s">
        <v>248</v>
      </c>
      <c r="AM12" s="1302" t="s">
        <v>248</v>
      </c>
      <c r="AN12" s="183">
        <v>0</v>
      </c>
      <c r="AO12" s="1302" t="s">
        <v>248</v>
      </c>
      <c r="AP12" s="1302" t="s">
        <v>248</v>
      </c>
      <c r="AQ12" s="1302" t="s">
        <v>248</v>
      </c>
      <c r="AR12" s="1302" t="s">
        <v>248</v>
      </c>
      <c r="AS12" s="183">
        <v>0</v>
      </c>
      <c r="AT12" s="1302" t="s">
        <v>248</v>
      </c>
      <c r="AU12" s="1302" t="s">
        <v>248</v>
      </c>
      <c r="AV12" s="1302" t="s">
        <v>248</v>
      </c>
      <c r="AW12" s="1302" t="s">
        <v>248</v>
      </c>
      <c r="AX12" s="184">
        <v>54806940.230999999</v>
      </c>
      <c r="AY12" s="1302" t="s">
        <v>248</v>
      </c>
      <c r="AZ12" s="1302" t="s">
        <v>248</v>
      </c>
      <c r="BA12" s="1302" t="s">
        <v>248</v>
      </c>
      <c r="BB12" s="1302" t="s">
        <v>248</v>
      </c>
      <c r="BC12" s="184">
        <v>54806940.230999999</v>
      </c>
      <c r="BD12" s="1302" t="s">
        <v>248</v>
      </c>
      <c r="BE12" s="1302" t="s">
        <v>248</v>
      </c>
      <c r="BF12" s="1302" t="s">
        <v>248</v>
      </c>
      <c r="BG12" s="1302" t="s">
        <v>248</v>
      </c>
      <c r="BH12" s="183">
        <v>54806940.230999999</v>
      </c>
      <c r="BI12" s="1302" t="s">
        <v>248</v>
      </c>
      <c r="BJ12" s="1302" t="s">
        <v>248</v>
      </c>
      <c r="BK12" s="1302" t="s">
        <v>248</v>
      </c>
      <c r="BL12" s="1302" t="s">
        <v>248</v>
      </c>
      <c r="BM12" s="180">
        <v>45844726.910333335</v>
      </c>
      <c r="BN12" s="1302" t="s">
        <v>248</v>
      </c>
      <c r="BO12" s="1302" t="s">
        <v>248</v>
      </c>
      <c r="BP12" s="1302" t="s">
        <v>248</v>
      </c>
      <c r="BQ12" s="1302" t="s">
        <v>248</v>
      </c>
      <c r="BR12" s="180">
        <v>45844726.910333335</v>
      </c>
      <c r="BS12" s="1302" t="s">
        <v>248</v>
      </c>
      <c r="BT12" s="1302" t="s">
        <v>248</v>
      </c>
      <c r="BU12" s="1302" t="s">
        <v>248</v>
      </c>
      <c r="BV12" s="1302" t="s">
        <v>248</v>
      </c>
      <c r="BW12" s="180">
        <v>45844726.910333335</v>
      </c>
      <c r="BX12" s="1302" t="s">
        <v>248</v>
      </c>
      <c r="BY12" s="1302" t="s">
        <v>248</v>
      </c>
      <c r="BZ12" s="1302" t="s">
        <v>248</v>
      </c>
      <c r="CA12" s="1302" t="s">
        <v>248</v>
      </c>
      <c r="CB12" s="183">
        <v>54806940.230999999</v>
      </c>
      <c r="CC12" s="1302" t="s">
        <v>248</v>
      </c>
      <c r="CD12" s="1302" t="s">
        <v>248</v>
      </c>
      <c r="CE12" s="1302" t="s">
        <v>248</v>
      </c>
      <c r="CF12" s="1302" t="s">
        <v>248</v>
      </c>
      <c r="CG12" s="184">
        <v>54806940.230999999</v>
      </c>
      <c r="CH12" s="1302" t="s">
        <v>248</v>
      </c>
      <c r="CI12" s="1302" t="s">
        <v>248</v>
      </c>
      <c r="CJ12" s="1302" t="s">
        <v>248</v>
      </c>
      <c r="CK12" s="1302" t="s">
        <v>248</v>
      </c>
      <c r="CL12" s="183">
        <v>54806940.230999999</v>
      </c>
      <c r="CM12" s="1302" t="s">
        <v>248</v>
      </c>
      <c r="CN12" s="1302" t="s">
        <v>248</v>
      </c>
      <c r="CO12" s="1302" t="s">
        <v>248</v>
      </c>
      <c r="CP12" s="1302" t="s">
        <v>248</v>
      </c>
    </row>
    <row r="13" spans="1:94" ht="53.45" customHeight="1" outlineLevel="1" x14ac:dyDescent="0.25">
      <c r="A13" s="174">
        <v>2023</v>
      </c>
      <c r="B13" s="175"/>
      <c r="C13" s="175"/>
      <c r="D13" s="176" t="s">
        <v>163</v>
      </c>
      <c r="E13" s="485">
        <v>0</v>
      </c>
      <c r="F13" s="464" t="s">
        <v>248</v>
      </c>
      <c r="G13" s="1314" t="s">
        <v>248</v>
      </c>
      <c r="H13" s="464" t="s">
        <v>248</v>
      </c>
      <c r="I13" s="1314" t="s">
        <v>248</v>
      </c>
      <c r="J13" s="1305">
        <v>0</v>
      </c>
      <c r="K13" s="1302" t="s">
        <v>248</v>
      </c>
      <c r="L13" s="1302" t="s">
        <v>248</v>
      </c>
      <c r="M13" s="1302" t="s">
        <v>248</v>
      </c>
      <c r="N13" s="1302" t="s">
        <v>248</v>
      </c>
      <c r="O13" s="183">
        <v>0</v>
      </c>
      <c r="P13" s="1302" t="s">
        <v>248</v>
      </c>
      <c r="Q13" s="1302" t="s">
        <v>248</v>
      </c>
      <c r="R13" s="1302" t="s">
        <v>248</v>
      </c>
      <c r="S13" s="1302" t="s">
        <v>248</v>
      </c>
      <c r="T13" s="183">
        <v>0</v>
      </c>
      <c r="U13" s="1302" t="s">
        <v>248</v>
      </c>
      <c r="V13" s="1302" t="s">
        <v>248</v>
      </c>
      <c r="W13" s="1302" t="s">
        <v>248</v>
      </c>
      <c r="X13" s="1302" t="s">
        <v>248</v>
      </c>
      <c r="Y13" s="184">
        <v>0</v>
      </c>
      <c r="Z13" s="1302" t="s">
        <v>248</v>
      </c>
      <c r="AA13" s="1302" t="s">
        <v>248</v>
      </c>
      <c r="AB13" s="1302" t="s">
        <v>248</v>
      </c>
      <c r="AC13" s="1302" t="s">
        <v>248</v>
      </c>
      <c r="AD13" s="183">
        <v>0</v>
      </c>
      <c r="AE13" s="1302" t="s">
        <v>248</v>
      </c>
      <c r="AF13" s="1302" t="s">
        <v>248</v>
      </c>
      <c r="AG13" s="1302" t="s">
        <v>248</v>
      </c>
      <c r="AH13" s="1302" t="s">
        <v>248</v>
      </c>
      <c r="AI13" s="183">
        <v>0</v>
      </c>
      <c r="AJ13" s="1302" t="s">
        <v>248</v>
      </c>
      <c r="AK13" s="1302" t="s">
        <v>248</v>
      </c>
      <c r="AL13" s="1302" t="s">
        <v>248</v>
      </c>
      <c r="AM13" s="1302" t="s">
        <v>248</v>
      </c>
      <c r="AN13" s="184">
        <v>0</v>
      </c>
      <c r="AO13" s="1302" t="s">
        <v>248</v>
      </c>
      <c r="AP13" s="1302" t="s">
        <v>248</v>
      </c>
      <c r="AQ13" s="1302" t="s">
        <v>248</v>
      </c>
      <c r="AR13" s="1302" t="s">
        <v>248</v>
      </c>
      <c r="AS13" s="183">
        <v>0</v>
      </c>
      <c r="AT13" s="1302" t="s">
        <v>248</v>
      </c>
      <c r="AU13" s="1302" t="s">
        <v>248</v>
      </c>
      <c r="AV13" s="1302" t="s">
        <v>248</v>
      </c>
      <c r="AW13" s="1302" t="s">
        <v>248</v>
      </c>
      <c r="AX13" s="180">
        <v>23329169.209533099</v>
      </c>
      <c r="AY13" s="1302" t="s">
        <v>248</v>
      </c>
      <c r="AZ13" s="1302" t="s">
        <v>248</v>
      </c>
      <c r="BA13" s="1302" t="s">
        <v>248</v>
      </c>
      <c r="BB13" s="1302" t="s">
        <v>248</v>
      </c>
      <c r="BC13" s="180">
        <v>23329169.209533099</v>
      </c>
      <c r="BD13" s="1302" t="s">
        <v>248</v>
      </c>
      <c r="BE13" s="1302" t="s">
        <v>248</v>
      </c>
      <c r="BF13" s="1302" t="s">
        <v>248</v>
      </c>
      <c r="BG13" s="1302" t="s">
        <v>248</v>
      </c>
      <c r="BH13" s="181">
        <v>23329169.209533099</v>
      </c>
      <c r="BI13" s="1302" t="s">
        <v>248</v>
      </c>
      <c r="BJ13" s="1302" t="s">
        <v>248</v>
      </c>
      <c r="BK13" s="1302" t="s">
        <v>248</v>
      </c>
      <c r="BL13" s="1302" t="s">
        <v>248</v>
      </c>
      <c r="BM13" s="180">
        <v>45844726.910333335</v>
      </c>
      <c r="BN13" s="1302" t="s">
        <v>248</v>
      </c>
      <c r="BO13" s="1302" t="s">
        <v>248</v>
      </c>
      <c r="BP13" s="1302" t="s">
        <v>248</v>
      </c>
      <c r="BQ13" s="1302" t="s">
        <v>248</v>
      </c>
      <c r="BR13" s="180">
        <v>45844726.910333335</v>
      </c>
      <c r="BS13" s="1302" t="s">
        <v>248</v>
      </c>
      <c r="BT13" s="1302" t="s">
        <v>248</v>
      </c>
      <c r="BU13" s="1302" t="s">
        <v>248</v>
      </c>
      <c r="BV13" s="1302" t="s">
        <v>248</v>
      </c>
      <c r="BW13" s="180">
        <v>45844726.910333335</v>
      </c>
      <c r="BX13" s="1302" t="s">
        <v>248</v>
      </c>
      <c r="BY13" s="1302" t="s">
        <v>248</v>
      </c>
      <c r="BZ13" s="1302" t="s">
        <v>248</v>
      </c>
      <c r="CA13" s="1302" t="s">
        <v>248</v>
      </c>
      <c r="CB13" s="183">
        <v>0</v>
      </c>
      <c r="CC13" s="1302" t="s">
        <v>248</v>
      </c>
      <c r="CD13" s="1302" t="s">
        <v>248</v>
      </c>
      <c r="CE13" s="1302" t="s">
        <v>248</v>
      </c>
      <c r="CF13" s="1302" t="s">
        <v>248</v>
      </c>
      <c r="CG13" s="184">
        <v>0</v>
      </c>
      <c r="CH13" s="1302" t="s">
        <v>248</v>
      </c>
      <c r="CI13" s="1302" t="s">
        <v>248</v>
      </c>
      <c r="CJ13" s="1302" t="s">
        <v>248</v>
      </c>
      <c r="CK13" s="1302" t="s">
        <v>248</v>
      </c>
      <c r="CL13" s="183">
        <v>0</v>
      </c>
      <c r="CM13" s="1302" t="s">
        <v>248</v>
      </c>
      <c r="CN13" s="1302" t="s">
        <v>248</v>
      </c>
      <c r="CO13" s="1302" t="s">
        <v>248</v>
      </c>
      <c r="CP13" s="1302" t="s">
        <v>248</v>
      </c>
    </row>
    <row r="14" spans="1:94" ht="39" customHeight="1" outlineLevel="1" x14ac:dyDescent="0.25">
      <c r="A14" s="174">
        <v>2023</v>
      </c>
      <c r="B14" s="175" t="s">
        <v>164</v>
      </c>
      <c r="C14" s="175" t="s">
        <v>165</v>
      </c>
      <c r="D14" s="176" t="s">
        <v>99</v>
      </c>
      <c r="E14" s="485">
        <v>0</v>
      </c>
      <c r="F14" s="464" t="s">
        <v>248</v>
      </c>
      <c r="G14" s="1314" t="s">
        <v>248</v>
      </c>
      <c r="H14" s="464" t="s">
        <v>248</v>
      </c>
      <c r="I14" s="1314" t="s">
        <v>248</v>
      </c>
      <c r="J14" s="1305">
        <v>0</v>
      </c>
      <c r="K14" s="1302" t="s">
        <v>248</v>
      </c>
      <c r="L14" s="1302" t="s">
        <v>248</v>
      </c>
      <c r="M14" s="1302" t="s">
        <v>248</v>
      </c>
      <c r="N14" s="1302" t="s">
        <v>248</v>
      </c>
      <c r="O14" s="183">
        <v>0</v>
      </c>
      <c r="P14" s="1302" t="s">
        <v>248</v>
      </c>
      <c r="Q14" s="1302" t="s">
        <v>248</v>
      </c>
      <c r="R14" s="1302" t="s">
        <v>248</v>
      </c>
      <c r="S14" s="1302" t="s">
        <v>248</v>
      </c>
      <c r="T14" s="192">
        <v>14288501.000000007</v>
      </c>
      <c r="U14" s="1302" t="s">
        <v>248</v>
      </c>
      <c r="V14" s="1302" t="s">
        <v>248</v>
      </c>
      <c r="W14" s="1302" t="s">
        <v>248</v>
      </c>
      <c r="X14" s="1302" t="s">
        <v>248</v>
      </c>
      <c r="Y14" s="193">
        <v>14288501.000000007</v>
      </c>
      <c r="Z14" s="1302" t="s">
        <v>248</v>
      </c>
      <c r="AA14" s="1302" t="s">
        <v>248</v>
      </c>
      <c r="AB14" s="1302" t="s">
        <v>248</v>
      </c>
      <c r="AC14" s="1302" t="s">
        <v>248</v>
      </c>
      <c r="AD14" s="192">
        <v>14288501.000000007</v>
      </c>
      <c r="AE14" s="1302" t="s">
        <v>248</v>
      </c>
      <c r="AF14" s="1302" t="s">
        <v>248</v>
      </c>
      <c r="AG14" s="1302" t="s">
        <v>248</v>
      </c>
      <c r="AH14" s="1302" t="s">
        <v>248</v>
      </c>
      <c r="AI14" s="192">
        <v>137534180.73100001</v>
      </c>
      <c r="AJ14" s="1302" t="s">
        <v>248</v>
      </c>
      <c r="AK14" s="1302" t="s">
        <v>248</v>
      </c>
      <c r="AL14" s="1302" t="s">
        <v>248</v>
      </c>
      <c r="AM14" s="1302" t="s">
        <v>248</v>
      </c>
      <c r="AN14" s="193">
        <v>137534180.73100001</v>
      </c>
      <c r="AO14" s="1302" t="s">
        <v>248</v>
      </c>
      <c r="AP14" s="1302" t="s">
        <v>248</v>
      </c>
      <c r="AQ14" s="1302" t="s">
        <v>248</v>
      </c>
      <c r="AR14" s="1302" t="s">
        <v>248</v>
      </c>
      <c r="AS14" s="192">
        <v>137534180.73100001</v>
      </c>
      <c r="AT14" s="1302" t="s">
        <v>248</v>
      </c>
      <c r="AU14" s="1302" t="s">
        <v>248</v>
      </c>
      <c r="AV14" s="1302" t="s">
        <v>248</v>
      </c>
      <c r="AW14" s="1302" t="s">
        <v>248</v>
      </c>
      <c r="AX14" s="184">
        <v>0</v>
      </c>
      <c r="AY14" s="1302" t="s">
        <v>248</v>
      </c>
      <c r="AZ14" s="1302" t="s">
        <v>248</v>
      </c>
      <c r="BA14" s="1302" t="s">
        <v>248</v>
      </c>
      <c r="BB14" s="1302" t="s">
        <v>248</v>
      </c>
      <c r="BC14" s="184">
        <v>0</v>
      </c>
      <c r="BD14" s="1302" t="s">
        <v>248</v>
      </c>
      <c r="BE14" s="1302" t="s">
        <v>248</v>
      </c>
      <c r="BF14" s="1302" t="s">
        <v>248</v>
      </c>
      <c r="BG14" s="1302" t="s">
        <v>248</v>
      </c>
      <c r="BH14" s="183">
        <v>0</v>
      </c>
      <c r="BI14" s="1302" t="s">
        <v>248</v>
      </c>
      <c r="BJ14" s="1302" t="s">
        <v>248</v>
      </c>
      <c r="BK14" s="1302" t="s">
        <v>248</v>
      </c>
      <c r="BL14" s="1302" t="s">
        <v>248</v>
      </c>
      <c r="BM14" s="184">
        <v>0</v>
      </c>
      <c r="BN14" s="1302" t="s">
        <v>248</v>
      </c>
      <c r="BO14" s="1302" t="s">
        <v>248</v>
      </c>
      <c r="BP14" s="1302" t="s">
        <v>248</v>
      </c>
      <c r="BQ14" s="1302" t="s">
        <v>248</v>
      </c>
      <c r="BR14" s="184">
        <v>0</v>
      </c>
      <c r="BS14" s="1302" t="s">
        <v>248</v>
      </c>
      <c r="BT14" s="1302" t="s">
        <v>248</v>
      </c>
      <c r="BU14" s="1302" t="s">
        <v>248</v>
      </c>
      <c r="BV14" s="1302" t="s">
        <v>248</v>
      </c>
      <c r="BW14" s="184">
        <v>0</v>
      </c>
      <c r="BX14" s="1302" t="s">
        <v>248</v>
      </c>
      <c r="BY14" s="1302" t="s">
        <v>248</v>
      </c>
      <c r="BZ14" s="1302" t="s">
        <v>248</v>
      </c>
      <c r="CA14" s="1302" t="s">
        <v>248</v>
      </c>
      <c r="CB14" s="192">
        <v>18134778.479999997</v>
      </c>
      <c r="CC14" s="1302" t="s">
        <v>248</v>
      </c>
      <c r="CD14" s="1302" t="s">
        <v>248</v>
      </c>
      <c r="CE14" s="1302" t="s">
        <v>248</v>
      </c>
      <c r="CF14" s="1302" t="s">
        <v>248</v>
      </c>
      <c r="CG14" s="192">
        <v>18134778.479999997</v>
      </c>
      <c r="CH14" s="1302" t="s">
        <v>248</v>
      </c>
      <c r="CI14" s="1302" t="s">
        <v>248</v>
      </c>
      <c r="CJ14" s="1302" t="s">
        <v>248</v>
      </c>
      <c r="CK14" s="1302" t="s">
        <v>248</v>
      </c>
      <c r="CL14" s="192">
        <v>18134778.479999997</v>
      </c>
      <c r="CM14" s="1302" t="s">
        <v>248</v>
      </c>
      <c r="CN14" s="1302" t="s">
        <v>248</v>
      </c>
      <c r="CO14" s="1302" t="s">
        <v>248</v>
      </c>
      <c r="CP14" s="1302" t="s">
        <v>248</v>
      </c>
    </row>
    <row r="15" spans="1:94" ht="31.5" outlineLevel="1" x14ac:dyDescent="0.25">
      <c r="A15" s="174">
        <v>2023</v>
      </c>
      <c r="B15" s="175" t="s">
        <v>166</v>
      </c>
      <c r="C15" s="175" t="s">
        <v>167</v>
      </c>
      <c r="D15" s="176" t="s">
        <v>168</v>
      </c>
      <c r="E15" s="485">
        <v>38479876.659000002</v>
      </c>
      <c r="F15" s="464" t="s">
        <v>248</v>
      </c>
      <c r="G15" s="1314" t="s">
        <v>248</v>
      </c>
      <c r="H15" s="464" t="s">
        <v>248</v>
      </c>
      <c r="I15" s="1314" t="s">
        <v>248</v>
      </c>
      <c r="J15" s="1305">
        <v>38479876.659000002</v>
      </c>
      <c r="K15" s="1302" t="s">
        <v>248</v>
      </c>
      <c r="L15" s="1302" t="s">
        <v>248</v>
      </c>
      <c r="M15" s="1302" t="s">
        <v>248</v>
      </c>
      <c r="N15" s="1302" t="s">
        <v>248</v>
      </c>
      <c r="O15" s="184">
        <v>38479876.659000002</v>
      </c>
      <c r="P15" s="1302" t="s">
        <v>248</v>
      </c>
      <c r="Q15" s="1302" t="s">
        <v>248</v>
      </c>
      <c r="R15" s="1302" t="s">
        <v>248</v>
      </c>
      <c r="S15" s="1302" t="s">
        <v>248</v>
      </c>
      <c r="T15" s="184">
        <v>38479876.659000002</v>
      </c>
      <c r="U15" s="1302" t="s">
        <v>248</v>
      </c>
      <c r="V15" s="1302" t="s">
        <v>248</v>
      </c>
      <c r="W15" s="1302" t="s">
        <v>248</v>
      </c>
      <c r="X15" s="1302" t="s">
        <v>248</v>
      </c>
      <c r="Y15" s="184">
        <v>38479876.659000002</v>
      </c>
      <c r="Z15" s="1302" t="s">
        <v>248</v>
      </c>
      <c r="AA15" s="1302" t="s">
        <v>248</v>
      </c>
      <c r="AB15" s="1302" t="s">
        <v>248</v>
      </c>
      <c r="AC15" s="1302" t="s">
        <v>248</v>
      </c>
      <c r="AD15" s="184">
        <v>38479876.659000002</v>
      </c>
      <c r="AE15" s="1302" t="s">
        <v>248</v>
      </c>
      <c r="AF15" s="1302" t="s">
        <v>248</v>
      </c>
      <c r="AG15" s="1302" t="s">
        <v>248</v>
      </c>
      <c r="AH15" s="1302" t="s">
        <v>248</v>
      </c>
      <c r="AI15" s="184">
        <v>38479876.659000002</v>
      </c>
      <c r="AJ15" s="1302" t="s">
        <v>248</v>
      </c>
      <c r="AK15" s="1302" t="s">
        <v>248</v>
      </c>
      <c r="AL15" s="1302" t="s">
        <v>248</v>
      </c>
      <c r="AM15" s="1302" t="s">
        <v>248</v>
      </c>
      <c r="AN15" s="184">
        <v>38479876.659000002</v>
      </c>
      <c r="AO15" s="1302" t="s">
        <v>248</v>
      </c>
      <c r="AP15" s="1302" t="s">
        <v>248</v>
      </c>
      <c r="AQ15" s="1302" t="s">
        <v>248</v>
      </c>
      <c r="AR15" s="1302" t="s">
        <v>248</v>
      </c>
      <c r="AS15" s="184">
        <v>38479876.659000002</v>
      </c>
      <c r="AT15" s="1302" t="s">
        <v>248</v>
      </c>
      <c r="AU15" s="1302" t="s">
        <v>248</v>
      </c>
      <c r="AV15" s="1302" t="s">
        <v>248</v>
      </c>
      <c r="AW15" s="1302" t="s">
        <v>248</v>
      </c>
      <c r="AX15" s="184">
        <v>38479876.659000002</v>
      </c>
      <c r="AY15" s="1302" t="s">
        <v>248</v>
      </c>
      <c r="AZ15" s="1302" t="s">
        <v>248</v>
      </c>
      <c r="BA15" s="1302" t="s">
        <v>248</v>
      </c>
      <c r="BB15" s="1302" t="s">
        <v>248</v>
      </c>
      <c r="BC15" s="184">
        <v>38479876.659000002</v>
      </c>
      <c r="BD15" s="1302" t="s">
        <v>248</v>
      </c>
      <c r="BE15" s="1302" t="s">
        <v>248</v>
      </c>
      <c r="BF15" s="1302" t="s">
        <v>248</v>
      </c>
      <c r="BG15" s="1302" t="s">
        <v>248</v>
      </c>
      <c r="BH15" s="184">
        <v>38479876.659000002</v>
      </c>
      <c r="BI15" s="1302" t="s">
        <v>248</v>
      </c>
      <c r="BJ15" s="1302" t="s">
        <v>248</v>
      </c>
      <c r="BK15" s="1302" t="s">
        <v>248</v>
      </c>
      <c r="BL15" s="1302" t="s">
        <v>248</v>
      </c>
      <c r="BM15" s="184">
        <v>38479876.659000002</v>
      </c>
      <c r="BN15" s="1302" t="s">
        <v>248</v>
      </c>
      <c r="BO15" s="1302" t="s">
        <v>248</v>
      </c>
      <c r="BP15" s="1302" t="s">
        <v>248</v>
      </c>
      <c r="BQ15" s="1302" t="s">
        <v>248</v>
      </c>
      <c r="BR15" s="184">
        <v>38479876.659000002</v>
      </c>
      <c r="BS15" s="1302" t="s">
        <v>248</v>
      </c>
      <c r="BT15" s="1302" t="s">
        <v>248</v>
      </c>
      <c r="BU15" s="1302" t="s">
        <v>248</v>
      </c>
      <c r="BV15" s="1302" t="s">
        <v>248</v>
      </c>
      <c r="BW15" s="184">
        <v>38479876.659000002</v>
      </c>
      <c r="BX15" s="1302" t="s">
        <v>248</v>
      </c>
      <c r="BY15" s="1302" t="s">
        <v>248</v>
      </c>
      <c r="BZ15" s="1302" t="s">
        <v>248</v>
      </c>
      <c r="CA15" s="1302" t="s">
        <v>248</v>
      </c>
      <c r="CB15" s="184">
        <v>38479876.659000002</v>
      </c>
      <c r="CC15" s="1302" t="s">
        <v>248</v>
      </c>
      <c r="CD15" s="1302" t="s">
        <v>248</v>
      </c>
      <c r="CE15" s="1302" t="s">
        <v>248</v>
      </c>
      <c r="CF15" s="1302" t="s">
        <v>248</v>
      </c>
      <c r="CG15" s="184">
        <v>38479876.659000002</v>
      </c>
      <c r="CH15" s="1302" t="s">
        <v>248</v>
      </c>
      <c r="CI15" s="1302" t="s">
        <v>248</v>
      </c>
      <c r="CJ15" s="1302" t="s">
        <v>248</v>
      </c>
      <c r="CK15" s="1302" t="s">
        <v>248</v>
      </c>
      <c r="CL15" s="184">
        <v>38479876.659000002</v>
      </c>
      <c r="CM15" s="1302" t="s">
        <v>248</v>
      </c>
      <c r="CN15" s="1302" t="s">
        <v>248</v>
      </c>
      <c r="CO15" s="1302" t="s">
        <v>248</v>
      </c>
      <c r="CP15" s="1302" t="s">
        <v>248</v>
      </c>
    </row>
    <row r="16" spans="1:94" ht="15.75" outlineLevel="1" x14ac:dyDescent="0.25">
      <c r="A16" s="174">
        <v>2023</v>
      </c>
      <c r="B16" s="175" t="s">
        <v>169</v>
      </c>
      <c r="C16" s="175" t="s">
        <v>167</v>
      </c>
      <c r="D16" s="176" t="s">
        <v>170</v>
      </c>
      <c r="E16" s="485">
        <v>40082377</v>
      </c>
      <c r="F16" s="464" t="s">
        <v>248</v>
      </c>
      <c r="G16" s="1314" t="s">
        <v>248</v>
      </c>
      <c r="H16" s="464" t="s">
        <v>248</v>
      </c>
      <c r="I16" s="1314" t="s">
        <v>248</v>
      </c>
      <c r="J16" s="1305">
        <v>40082377</v>
      </c>
      <c r="K16" s="1302" t="s">
        <v>248</v>
      </c>
      <c r="L16" s="1302" t="s">
        <v>248</v>
      </c>
      <c r="M16" s="1302" t="s">
        <v>248</v>
      </c>
      <c r="N16" s="1302" t="s">
        <v>248</v>
      </c>
      <c r="O16" s="183">
        <v>40082377</v>
      </c>
      <c r="P16" s="1302" t="s">
        <v>248</v>
      </c>
      <c r="Q16" s="1302" t="s">
        <v>248</v>
      </c>
      <c r="R16" s="1302" t="s">
        <v>248</v>
      </c>
      <c r="S16" s="1302" t="s">
        <v>248</v>
      </c>
      <c r="T16" s="183">
        <v>40082377</v>
      </c>
      <c r="U16" s="1302" t="s">
        <v>248</v>
      </c>
      <c r="V16" s="1302" t="s">
        <v>248</v>
      </c>
      <c r="W16" s="1302" t="s">
        <v>248</v>
      </c>
      <c r="X16" s="1302" t="s">
        <v>248</v>
      </c>
      <c r="Y16" s="184">
        <v>40082377</v>
      </c>
      <c r="Z16" s="1302" t="s">
        <v>248</v>
      </c>
      <c r="AA16" s="1302" t="s">
        <v>248</v>
      </c>
      <c r="AB16" s="1302" t="s">
        <v>248</v>
      </c>
      <c r="AC16" s="1302" t="s">
        <v>248</v>
      </c>
      <c r="AD16" s="183">
        <v>40082377</v>
      </c>
      <c r="AE16" s="1302" t="s">
        <v>248</v>
      </c>
      <c r="AF16" s="1302" t="s">
        <v>248</v>
      </c>
      <c r="AG16" s="1302" t="s">
        <v>248</v>
      </c>
      <c r="AH16" s="1302" t="s">
        <v>248</v>
      </c>
      <c r="AI16" s="183">
        <v>40082377</v>
      </c>
      <c r="AJ16" s="1302" t="s">
        <v>248</v>
      </c>
      <c r="AK16" s="1302" t="s">
        <v>248</v>
      </c>
      <c r="AL16" s="1302" t="s">
        <v>248</v>
      </c>
      <c r="AM16" s="1302" t="s">
        <v>248</v>
      </c>
      <c r="AN16" s="184">
        <v>40082377</v>
      </c>
      <c r="AO16" s="1302" t="s">
        <v>248</v>
      </c>
      <c r="AP16" s="1302" t="s">
        <v>248</v>
      </c>
      <c r="AQ16" s="1302" t="s">
        <v>248</v>
      </c>
      <c r="AR16" s="1302" t="s">
        <v>248</v>
      </c>
      <c r="AS16" s="183">
        <v>40082377</v>
      </c>
      <c r="AT16" s="1302" t="s">
        <v>248</v>
      </c>
      <c r="AU16" s="1302" t="s">
        <v>248</v>
      </c>
      <c r="AV16" s="1302" t="s">
        <v>248</v>
      </c>
      <c r="AW16" s="1302" t="s">
        <v>248</v>
      </c>
      <c r="AX16" s="184">
        <v>40082377</v>
      </c>
      <c r="AY16" s="1302" t="s">
        <v>248</v>
      </c>
      <c r="AZ16" s="1302" t="s">
        <v>248</v>
      </c>
      <c r="BA16" s="1302" t="s">
        <v>248</v>
      </c>
      <c r="BB16" s="1302" t="s">
        <v>248</v>
      </c>
      <c r="BC16" s="184">
        <v>40082377</v>
      </c>
      <c r="BD16" s="1302" t="s">
        <v>248</v>
      </c>
      <c r="BE16" s="1302" t="s">
        <v>248</v>
      </c>
      <c r="BF16" s="1302" t="s">
        <v>248</v>
      </c>
      <c r="BG16" s="1302" t="s">
        <v>248</v>
      </c>
      <c r="BH16" s="183">
        <v>40082377</v>
      </c>
      <c r="BI16" s="1302" t="s">
        <v>248</v>
      </c>
      <c r="BJ16" s="1302" t="s">
        <v>248</v>
      </c>
      <c r="BK16" s="1302" t="s">
        <v>248</v>
      </c>
      <c r="BL16" s="1302" t="s">
        <v>248</v>
      </c>
      <c r="BM16" s="184">
        <v>40082377</v>
      </c>
      <c r="BN16" s="1302" t="s">
        <v>248</v>
      </c>
      <c r="BO16" s="1302" t="s">
        <v>248</v>
      </c>
      <c r="BP16" s="1302" t="s">
        <v>248</v>
      </c>
      <c r="BQ16" s="1302" t="s">
        <v>248</v>
      </c>
      <c r="BR16" s="184">
        <v>40082377</v>
      </c>
      <c r="BS16" s="1302" t="s">
        <v>248</v>
      </c>
      <c r="BT16" s="1302" t="s">
        <v>248</v>
      </c>
      <c r="BU16" s="1302" t="s">
        <v>248</v>
      </c>
      <c r="BV16" s="1302" t="s">
        <v>248</v>
      </c>
      <c r="BW16" s="184">
        <v>40082377</v>
      </c>
      <c r="BX16" s="1302" t="s">
        <v>248</v>
      </c>
      <c r="BY16" s="1302" t="s">
        <v>248</v>
      </c>
      <c r="BZ16" s="1302" t="s">
        <v>248</v>
      </c>
      <c r="CA16" s="1302" t="s">
        <v>248</v>
      </c>
      <c r="CB16" s="183">
        <v>40082377</v>
      </c>
      <c r="CC16" s="1302" t="s">
        <v>248</v>
      </c>
      <c r="CD16" s="1302" t="s">
        <v>248</v>
      </c>
      <c r="CE16" s="1302" t="s">
        <v>248</v>
      </c>
      <c r="CF16" s="1302" t="s">
        <v>248</v>
      </c>
      <c r="CG16" s="184">
        <v>40082377</v>
      </c>
      <c r="CH16" s="1302" t="s">
        <v>248</v>
      </c>
      <c r="CI16" s="1302" t="s">
        <v>248</v>
      </c>
      <c r="CJ16" s="1302" t="s">
        <v>248</v>
      </c>
      <c r="CK16" s="1302" t="s">
        <v>248</v>
      </c>
      <c r="CL16" s="183">
        <v>40082377</v>
      </c>
      <c r="CM16" s="1302" t="s">
        <v>248</v>
      </c>
      <c r="CN16" s="1302" t="s">
        <v>248</v>
      </c>
      <c r="CO16" s="1302" t="s">
        <v>248</v>
      </c>
      <c r="CP16" s="1302" t="s">
        <v>248</v>
      </c>
    </row>
    <row r="17" spans="1:94" ht="32.25" outlineLevel="1" thickBot="1" x14ac:dyDescent="0.3">
      <c r="A17" s="174">
        <v>2023</v>
      </c>
      <c r="B17" s="197" t="s">
        <v>171</v>
      </c>
      <c r="C17" s="198" t="s">
        <v>172</v>
      </c>
      <c r="D17" s="199" t="s">
        <v>173</v>
      </c>
      <c r="E17" s="492">
        <v>0</v>
      </c>
      <c r="F17" s="464" t="s">
        <v>248</v>
      </c>
      <c r="G17" s="1314" t="s">
        <v>248</v>
      </c>
      <c r="H17" s="464" t="s">
        <v>248</v>
      </c>
      <c r="I17" s="1314" t="s">
        <v>248</v>
      </c>
      <c r="J17" s="1306">
        <v>0</v>
      </c>
      <c r="K17" s="1302" t="s">
        <v>248</v>
      </c>
      <c r="L17" s="1302" t="s">
        <v>248</v>
      </c>
      <c r="M17" s="1302" t="s">
        <v>248</v>
      </c>
      <c r="N17" s="1302" t="s">
        <v>248</v>
      </c>
      <c r="O17" s="203">
        <v>0</v>
      </c>
      <c r="P17" s="1302" t="s">
        <v>248</v>
      </c>
      <c r="Q17" s="1302" t="s">
        <v>248</v>
      </c>
      <c r="R17" s="1302" t="s">
        <v>248</v>
      </c>
      <c r="S17" s="1302" t="s">
        <v>248</v>
      </c>
      <c r="T17" s="203">
        <v>0</v>
      </c>
      <c r="U17" s="1302" t="s">
        <v>248</v>
      </c>
      <c r="V17" s="1302" t="s">
        <v>248</v>
      </c>
      <c r="W17" s="1302" t="s">
        <v>248</v>
      </c>
      <c r="X17" s="1302" t="s">
        <v>248</v>
      </c>
      <c r="Y17" s="203">
        <v>0</v>
      </c>
      <c r="Z17" s="1302" t="s">
        <v>248</v>
      </c>
      <c r="AA17" s="1302" t="s">
        <v>248</v>
      </c>
      <c r="AB17" s="1302" t="s">
        <v>248</v>
      </c>
      <c r="AC17" s="1302" t="s">
        <v>248</v>
      </c>
      <c r="AD17" s="203">
        <v>0</v>
      </c>
      <c r="AE17" s="1302" t="s">
        <v>248</v>
      </c>
      <c r="AF17" s="1302" t="s">
        <v>248</v>
      </c>
      <c r="AG17" s="1302" t="s">
        <v>248</v>
      </c>
      <c r="AH17" s="1302" t="s">
        <v>248</v>
      </c>
      <c r="AI17" s="203">
        <v>0</v>
      </c>
      <c r="AJ17" s="1302" t="s">
        <v>248</v>
      </c>
      <c r="AK17" s="1302" t="s">
        <v>248</v>
      </c>
      <c r="AL17" s="1302" t="s">
        <v>248</v>
      </c>
      <c r="AM17" s="1302" t="s">
        <v>248</v>
      </c>
      <c r="AN17" s="203">
        <v>0</v>
      </c>
      <c r="AO17" s="1302" t="s">
        <v>248</v>
      </c>
      <c r="AP17" s="1302" t="s">
        <v>248</v>
      </c>
      <c r="AQ17" s="1302" t="s">
        <v>248</v>
      </c>
      <c r="AR17" s="1302" t="s">
        <v>248</v>
      </c>
      <c r="AS17" s="203">
        <v>0</v>
      </c>
      <c r="AT17" s="1302" t="s">
        <v>248</v>
      </c>
      <c r="AU17" s="1302" t="s">
        <v>248</v>
      </c>
      <c r="AV17" s="1302" t="s">
        <v>248</v>
      </c>
      <c r="AW17" s="1302" t="s">
        <v>248</v>
      </c>
      <c r="AX17" s="203">
        <v>0</v>
      </c>
      <c r="AY17" s="1302" t="s">
        <v>248</v>
      </c>
      <c r="AZ17" s="1302" t="s">
        <v>248</v>
      </c>
      <c r="BA17" s="1302" t="s">
        <v>248</v>
      </c>
      <c r="BB17" s="1302" t="s">
        <v>248</v>
      </c>
      <c r="BC17" s="203">
        <v>0</v>
      </c>
      <c r="BD17" s="1302" t="s">
        <v>248</v>
      </c>
      <c r="BE17" s="1302" t="s">
        <v>248</v>
      </c>
      <c r="BF17" s="1302" t="s">
        <v>248</v>
      </c>
      <c r="BG17" s="1302" t="s">
        <v>248</v>
      </c>
      <c r="BH17" s="203">
        <v>0</v>
      </c>
      <c r="BI17" s="1302" t="s">
        <v>248</v>
      </c>
      <c r="BJ17" s="1302" t="s">
        <v>248</v>
      </c>
      <c r="BK17" s="1302" t="s">
        <v>248</v>
      </c>
      <c r="BL17" s="1302" t="s">
        <v>248</v>
      </c>
      <c r="BM17" s="203">
        <v>0</v>
      </c>
      <c r="BN17" s="1302" t="s">
        <v>248</v>
      </c>
      <c r="BO17" s="1302" t="s">
        <v>248</v>
      </c>
      <c r="BP17" s="1302" t="s">
        <v>248</v>
      </c>
      <c r="BQ17" s="1302" t="s">
        <v>248</v>
      </c>
      <c r="BR17" s="203">
        <v>0</v>
      </c>
      <c r="BS17" s="1302" t="s">
        <v>248</v>
      </c>
      <c r="BT17" s="1302" t="s">
        <v>248</v>
      </c>
      <c r="BU17" s="1302" t="s">
        <v>248</v>
      </c>
      <c r="BV17" s="1302" t="s">
        <v>248</v>
      </c>
      <c r="BW17" s="203">
        <v>0</v>
      </c>
      <c r="BX17" s="1302" t="s">
        <v>248</v>
      </c>
      <c r="BY17" s="1302" t="s">
        <v>248</v>
      </c>
      <c r="BZ17" s="1302" t="s">
        <v>248</v>
      </c>
      <c r="CA17" s="1302" t="s">
        <v>248</v>
      </c>
      <c r="CB17" s="1328">
        <v>3846277.48</v>
      </c>
      <c r="CC17" s="1302" t="s">
        <v>248</v>
      </c>
      <c r="CD17" s="1302" t="s">
        <v>248</v>
      </c>
      <c r="CE17" s="1302" t="s">
        <v>248</v>
      </c>
      <c r="CF17" s="1302" t="s">
        <v>248</v>
      </c>
      <c r="CG17" s="1328">
        <v>3846277.48</v>
      </c>
      <c r="CH17" s="1302" t="s">
        <v>248</v>
      </c>
      <c r="CI17" s="1302" t="s">
        <v>248</v>
      </c>
      <c r="CJ17" s="1302" t="s">
        <v>248</v>
      </c>
      <c r="CK17" s="1302" t="s">
        <v>248</v>
      </c>
      <c r="CL17" s="1328">
        <v>3846277.48</v>
      </c>
      <c r="CM17" s="1302" t="s">
        <v>248</v>
      </c>
      <c r="CN17" s="1302" t="s">
        <v>248</v>
      </c>
      <c r="CO17" s="1302" t="s">
        <v>248</v>
      </c>
      <c r="CP17" s="1302" t="s">
        <v>248</v>
      </c>
    </row>
    <row r="18" spans="1:94" ht="15.75" outlineLevel="1" x14ac:dyDescent="0.25">
      <c r="A18" s="174">
        <v>2023</v>
      </c>
      <c r="B18" s="206" t="s">
        <v>174</v>
      </c>
      <c r="C18" s="206" t="s">
        <v>175</v>
      </c>
      <c r="D18" s="207" t="s">
        <v>176</v>
      </c>
      <c r="E18" s="1325">
        <v>848287.07880000002</v>
      </c>
      <c r="F18" s="466" t="s">
        <v>248</v>
      </c>
      <c r="G18" s="1316" t="s">
        <v>248</v>
      </c>
      <c r="H18" s="1315" t="s">
        <v>248</v>
      </c>
      <c r="I18" s="1316" t="s">
        <v>248</v>
      </c>
      <c r="J18" s="1307">
        <v>848287.07880000002</v>
      </c>
      <c r="K18" s="468" t="s">
        <v>248</v>
      </c>
      <c r="L18" s="208" t="s">
        <v>248</v>
      </c>
      <c r="M18" s="208" t="s">
        <v>248</v>
      </c>
      <c r="N18" s="208" t="s">
        <v>248</v>
      </c>
      <c r="O18" s="211">
        <v>848287.07880000002</v>
      </c>
      <c r="P18" s="468" t="s">
        <v>248</v>
      </c>
      <c r="Q18" s="208" t="s">
        <v>248</v>
      </c>
      <c r="R18" s="208" t="s">
        <v>248</v>
      </c>
      <c r="S18" s="208" t="s">
        <v>248</v>
      </c>
      <c r="T18" s="211">
        <v>848287.07880000002</v>
      </c>
      <c r="U18" s="468" t="s">
        <v>248</v>
      </c>
      <c r="V18" s="208" t="s">
        <v>248</v>
      </c>
      <c r="W18" s="208" t="s">
        <v>248</v>
      </c>
      <c r="X18" s="208" t="s">
        <v>248</v>
      </c>
      <c r="Y18" s="210">
        <v>848287.07880000002</v>
      </c>
      <c r="Z18" s="468" t="s">
        <v>248</v>
      </c>
      <c r="AA18" s="208" t="s">
        <v>248</v>
      </c>
      <c r="AB18" s="208" t="s">
        <v>248</v>
      </c>
      <c r="AC18" s="208" t="s">
        <v>248</v>
      </c>
      <c r="AD18" s="211">
        <v>848287.07880000002</v>
      </c>
      <c r="AE18" s="468" t="s">
        <v>248</v>
      </c>
      <c r="AF18" s="208" t="s">
        <v>248</v>
      </c>
      <c r="AG18" s="208" t="s">
        <v>248</v>
      </c>
      <c r="AH18" s="208" t="s">
        <v>248</v>
      </c>
      <c r="AI18" s="211">
        <v>848287.07880000002</v>
      </c>
      <c r="AJ18" s="468" t="s">
        <v>248</v>
      </c>
      <c r="AK18" s="208" t="s">
        <v>248</v>
      </c>
      <c r="AL18" s="208" t="s">
        <v>248</v>
      </c>
      <c r="AM18" s="208" t="s">
        <v>248</v>
      </c>
      <c r="AN18" s="210">
        <v>848287.07880000002</v>
      </c>
      <c r="AO18" s="468" t="s">
        <v>248</v>
      </c>
      <c r="AP18" s="208" t="s">
        <v>248</v>
      </c>
      <c r="AQ18" s="208" t="s">
        <v>248</v>
      </c>
      <c r="AR18" s="208" t="s">
        <v>248</v>
      </c>
      <c r="AS18" s="211">
        <v>848287.07880000002</v>
      </c>
      <c r="AT18" s="468" t="s">
        <v>248</v>
      </c>
      <c r="AU18" s="208" t="s">
        <v>248</v>
      </c>
      <c r="AV18" s="208" t="s">
        <v>248</v>
      </c>
      <c r="AW18" s="208" t="s">
        <v>248</v>
      </c>
      <c r="AX18" s="210">
        <v>848287.07880000002</v>
      </c>
      <c r="AY18" s="468" t="s">
        <v>248</v>
      </c>
      <c r="AZ18" s="208" t="s">
        <v>248</v>
      </c>
      <c r="BA18" s="208" t="s">
        <v>248</v>
      </c>
      <c r="BB18" s="208" t="s">
        <v>248</v>
      </c>
      <c r="BC18" s="210">
        <v>848287.07880000002</v>
      </c>
      <c r="BD18" s="468" t="s">
        <v>248</v>
      </c>
      <c r="BE18" s="208" t="s">
        <v>248</v>
      </c>
      <c r="BF18" s="208" t="s">
        <v>248</v>
      </c>
      <c r="BG18" s="208" t="s">
        <v>248</v>
      </c>
      <c r="BH18" s="211">
        <v>848287.07880000002</v>
      </c>
      <c r="BI18" s="468" t="s">
        <v>248</v>
      </c>
      <c r="BJ18" s="208" t="s">
        <v>248</v>
      </c>
      <c r="BK18" s="208" t="s">
        <v>248</v>
      </c>
      <c r="BL18" s="208" t="s">
        <v>248</v>
      </c>
      <c r="BM18" s="210">
        <v>848287.07880000002</v>
      </c>
      <c r="BN18" s="468" t="s">
        <v>248</v>
      </c>
      <c r="BO18" s="208" t="s">
        <v>248</v>
      </c>
      <c r="BP18" s="208" t="s">
        <v>248</v>
      </c>
      <c r="BQ18" s="208" t="s">
        <v>248</v>
      </c>
      <c r="BR18" s="210">
        <v>848287.07880000002</v>
      </c>
      <c r="BS18" s="468" t="s">
        <v>248</v>
      </c>
      <c r="BT18" s="208" t="s">
        <v>248</v>
      </c>
      <c r="BU18" s="208" t="s">
        <v>248</v>
      </c>
      <c r="BV18" s="208" t="s">
        <v>248</v>
      </c>
      <c r="BW18" s="211">
        <v>848287.07880000002</v>
      </c>
      <c r="BX18" s="468" t="s">
        <v>248</v>
      </c>
      <c r="BY18" s="208" t="s">
        <v>248</v>
      </c>
      <c r="BZ18" s="208" t="s">
        <v>248</v>
      </c>
      <c r="CA18" s="208" t="s">
        <v>248</v>
      </c>
      <c r="CB18" s="211">
        <v>848287.07880000002</v>
      </c>
      <c r="CC18" s="468" t="s">
        <v>248</v>
      </c>
      <c r="CD18" s="208" t="s">
        <v>248</v>
      </c>
      <c r="CE18" s="208" t="s">
        <v>248</v>
      </c>
      <c r="CF18" s="208" t="s">
        <v>248</v>
      </c>
      <c r="CG18" s="210">
        <v>848287.07880000002</v>
      </c>
      <c r="CH18" s="468" t="s">
        <v>248</v>
      </c>
      <c r="CI18" s="208" t="s">
        <v>248</v>
      </c>
      <c r="CJ18" s="208" t="s">
        <v>248</v>
      </c>
      <c r="CK18" s="208" t="s">
        <v>248</v>
      </c>
      <c r="CL18" s="211">
        <v>848287.07880000002</v>
      </c>
      <c r="CM18" s="468" t="s">
        <v>248</v>
      </c>
      <c r="CN18" s="208" t="s">
        <v>248</v>
      </c>
      <c r="CO18" s="208" t="s">
        <v>248</v>
      </c>
      <c r="CP18" s="208" t="s">
        <v>248</v>
      </c>
    </row>
    <row r="19" spans="1:94" ht="16.5" outlineLevel="1" thickBot="1" x14ac:dyDescent="0.3">
      <c r="A19" s="174">
        <v>2023</v>
      </c>
      <c r="B19" s="206" t="s">
        <v>177</v>
      </c>
      <c r="C19" s="206" t="s">
        <v>178</v>
      </c>
      <c r="D19" s="207" t="s">
        <v>179</v>
      </c>
      <c r="E19" s="1326">
        <v>532170.302088</v>
      </c>
      <c r="F19" s="498" t="s">
        <v>248</v>
      </c>
      <c r="G19" s="1318" t="s">
        <v>248</v>
      </c>
      <c r="H19" s="1317" t="s">
        <v>248</v>
      </c>
      <c r="I19" s="1318" t="s">
        <v>248</v>
      </c>
      <c r="J19" s="1308">
        <v>532170.302088</v>
      </c>
      <c r="K19" s="497" t="s">
        <v>248</v>
      </c>
      <c r="L19" s="469" t="s">
        <v>248</v>
      </c>
      <c r="M19" s="469" t="s">
        <v>248</v>
      </c>
      <c r="N19" s="469" t="s">
        <v>248</v>
      </c>
      <c r="O19" s="472">
        <v>532170.302088</v>
      </c>
      <c r="P19" s="497" t="s">
        <v>248</v>
      </c>
      <c r="Q19" s="469" t="s">
        <v>248</v>
      </c>
      <c r="R19" s="469" t="s">
        <v>248</v>
      </c>
      <c r="S19" s="469" t="s">
        <v>248</v>
      </c>
      <c r="T19" s="472">
        <v>532170.302088</v>
      </c>
      <c r="U19" s="497" t="s">
        <v>248</v>
      </c>
      <c r="V19" s="469" t="s">
        <v>248</v>
      </c>
      <c r="W19" s="469" t="s">
        <v>248</v>
      </c>
      <c r="X19" s="469" t="s">
        <v>248</v>
      </c>
      <c r="Y19" s="479">
        <v>532170.302088</v>
      </c>
      <c r="Z19" s="497" t="s">
        <v>248</v>
      </c>
      <c r="AA19" s="469" t="s">
        <v>248</v>
      </c>
      <c r="AB19" s="469" t="s">
        <v>248</v>
      </c>
      <c r="AC19" s="469" t="s">
        <v>248</v>
      </c>
      <c r="AD19" s="472">
        <v>532170.302088</v>
      </c>
      <c r="AE19" s="497" t="s">
        <v>248</v>
      </c>
      <c r="AF19" s="469" t="s">
        <v>248</v>
      </c>
      <c r="AG19" s="469" t="s">
        <v>248</v>
      </c>
      <c r="AH19" s="469" t="s">
        <v>248</v>
      </c>
      <c r="AI19" s="472">
        <v>532170.302088</v>
      </c>
      <c r="AJ19" s="497" t="s">
        <v>248</v>
      </c>
      <c r="AK19" s="469" t="s">
        <v>248</v>
      </c>
      <c r="AL19" s="469" t="s">
        <v>248</v>
      </c>
      <c r="AM19" s="469" t="s">
        <v>248</v>
      </c>
      <c r="AN19" s="479">
        <v>532170.302088</v>
      </c>
      <c r="AO19" s="497" t="s">
        <v>248</v>
      </c>
      <c r="AP19" s="469" t="s">
        <v>248</v>
      </c>
      <c r="AQ19" s="469" t="s">
        <v>248</v>
      </c>
      <c r="AR19" s="469" t="s">
        <v>248</v>
      </c>
      <c r="AS19" s="472">
        <v>532170.302088</v>
      </c>
      <c r="AT19" s="497" t="s">
        <v>248</v>
      </c>
      <c r="AU19" s="469" t="s">
        <v>248</v>
      </c>
      <c r="AV19" s="469" t="s">
        <v>248</v>
      </c>
      <c r="AW19" s="469" t="s">
        <v>248</v>
      </c>
      <c r="AX19" s="479">
        <v>532170.302088</v>
      </c>
      <c r="AY19" s="497" t="s">
        <v>248</v>
      </c>
      <c r="AZ19" s="469" t="s">
        <v>248</v>
      </c>
      <c r="BA19" s="469" t="s">
        <v>248</v>
      </c>
      <c r="BB19" s="469" t="s">
        <v>248</v>
      </c>
      <c r="BC19" s="479">
        <v>532170.302088</v>
      </c>
      <c r="BD19" s="497" t="s">
        <v>248</v>
      </c>
      <c r="BE19" s="469" t="s">
        <v>248</v>
      </c>
      <c r="BF19" s="469" t="s">
        <v>248</v>
      </c>
      <c r="BG19" s="469" t="s">
        <v>248</v>
      </c>
      <c r="BH19" s="472">
        <v>532170.302088</v>
      </c>
      <c r="BI19" s="497" t="s">
        <v>248</v>
      </c>
      <c r="BJ19" s="469" t="s">
        <v>248</v>
      </c>
      <c r="BK19" s="469" t="s">
        <v>248</v>
      </c>
      <c r="BL19" s="469" t="s">
        <v>248</v>
      </c>
      <c r="BM19" s="479">
        <v>532170.302088</v>
      </c>
      <c r="BN19" s="497" t="s">
        <v>248</v>
      </c>
      <c r="BO19" s="469" t="s">
        <v>248</v>
      </c>
      <c r="BP19" s="469" t="s">
        <v>248</v>
      </c>
      <c r="BQ19" s="469" t="s">
        <v>248</v>
      </c>
      <c r="BR19" s="479">
        <v>532170.302088</v>
      </c>
      <c r="BS19" s="497" t="s">
        <v>248</v>
      </c>
      <c r="BT19" s="469" t="s">
        <v>248</v>
      </c>
      <c r="BU19" s="469" t="s">
        <v>248</v>
      </c>
      <c r="BV19" s="469" t="s">
        <v>248</v>
      </c>
      <c r="BW19" s="472">
        <v>532170.302088</v>
      </c>
      <c r="BX19" s="497" t="s">
        <v>248</v>
      </c>
      <c r="BY19" s="469" t="s">
        <v>248</v>
      </c>
      <c r="BZ19" s="469" t="s">
        <v>248</v>
      </c>
      <c r="CA19" s="469" t="s">
        <v>248</v>
      </c>
      <c r="CB19" s="472">
        <v>532170.302088</v>
      </c>
      <c r="CC19" s="497" t="s">
        <v>248</v>
      </c>
      <c r="CD19" s="469" t="s">
        <v>248</v>
      </c>
      <c r="CE19" s="469" t="s">
        <v>248</v>
      </c>
      <c r="CF19" s="469" t="s">
        <v>248</v>
      </c>
      <c r="CG19" s="479">
        <v>532170.302088</v>
      </c>
      <c r="CH19" s="497" t="s">
        <v>248</v>
      </c>
      <c r="CI19" s="469" t="s">
        <v>248</v>
      </c>
      <c r="CJ19" s="469" t="s">
        <v>248</v>
      </c>
      <c r="CK19" s="469" t="s">
        <v>248</v>
      </c>
      <c r="CL19" s="472">
        <v>532170.302088</v>
      </c>
      <c r="CM19" s="497" t="s">
        <v>248</v>
      </c>
      <c r="CN19" s="469" t="s">
        <v>248</v>
      </c>
      <c r="CO19" s="469" t="s">
        <v>248</v>
      </c>
      <c r="CP19" s="469" t="s">
        <v>248</v>
      </c>
    </row>
    <row r="20" spans="1:94" ht="18.75" x14ac:dyDescent="0.25">
      <c r="A20" s="164">
        <v>2024</v>
      </c>
      <c r="B20" s="165"/>
      <c r="C20" s="166"/>
      <c r="D20" s="475" t="s">
        <v>157</v>
      </c>
      <c r="E20" s="490">
        <v>229831544.75178409</v>
      </c>
      <c r="F20" s="490">
        <f>E20-E$10</f>
        <v>13735110.361784071</v>
      </c>
      <c r="G20" s="1319">
        <f>E20/E$10-1</f>
        <v>6.3560097141610594E-2</v>
      </c>
      <c r="H20" s="490">
        <f t="shared" ref="H20:H39" si="0">E20-E10</f>
        <v>13735110.361784071</v>
      </c>
      <c r="I20" s="1319">
        <f>E20/E10-1</f>
        <v>6.3560097141610594E-2</v>
      </c>
      <c r="J20" s="1309">
        <v>229831544.75178409</v>
      </c>
      <c r="K20" s="490">
        <f>J20-J$10</f>
        <v>13735110.361784071</v>
      </c>
      <c r="L20" s="1301">
        <f>J20/J$10-1</f>
        <v>6.3560097141610594E-2</v>
      </c>
      <c r="M20" s="490">
        <f t="shared" ref="M20:M39" si="1">J20-J10</f>
        <v>13735110.361784071</v>
      </c>
      <c r="N20" s="1301">
        <f>J20/J10-1</f>
        <v>6.3560097141610594E-2</v>
      </c>
      <c r="O20" s="490">
        <v>229831544.75178409</v>
      </c>
      <c r="P20" s="490">
        <f>O20-O$10</f>
        <v>13735110.361784071</v>
      </c>
      <c r="Q20" s="1301">
        <f>O20/O$10-1</f>
        <v>6.3560097141610594E-2</v>
      </c>
      <c r="R20" s="490">
        <f t="shared" ref="R20:R39" si="2">O20-O10</f>
        <v>13735110.361784071</v>
      </c>
      <c r="S20" s="1301">
        <f>O20/O10-1</f>
        <v>6.3560097141610594E-2</v>
      </c>
      <c r="T20" s="490">
        <v>229831544.75178409</v>
      </c>
      <c r="U20" s="490">
        <f>T20-T$10</f>
        <v>13735110.361784071</v>
      </c>
      <c r="V20" s="1301">
        <f>T20/T$10-1</f>
        <v>6.3560097141610594E-2</v>
      </c>
      <c r="W20" s="490">
        <f t="shared" ref="W20:W39" si="3">T20-T10</f>
        <v>13735110.361784071</v>
      </c>
      <c r="X20" s="1301">
        <f>T20/T10-1</f>
        <v>6.3560097141610594E-2</v>
      </c>
      <c r="Y20" s="490">
        <v>229831544.75178409</v>
      </c>
      <c r="Z20" s="490">
        <f>Y20-Y$10</f>
        <v>13735110.361784071</v>
      </c>
      <c r="AA20" s="1301">
        <f>Y20/Y$10-1</f>
        <v>6.3560097141610594E-2</v>
      </c>
      <c r="AB20" s="490">
        <f t="shared" ref="AB20:AB39" si="4">Y20-Y10</f>
        <v>13735110.361784071</v>
      </c>
      <c r="AC20" s="1301">
        <f>Y20/Y10-1</f>
        <v>6.3560097141610594E-2</v>
      </c>
      <c r="AD20" s="490">
        <v>229831544.75178409</v>
      </c>
      <c r="AE20" s="490">
        <f>AD20-AD$10</f>
        <v>13735110.361784071</v>
      </c>
      <c r="AF20" s="1301">
        <f>AD20/AD$10-1</f>
        <v>6.3560097141610594E-2</v>
      </c>
      <c r="AG20" s="490">
        <f t="shared" ref="AG20:AG39" si="5">AD20-AD10</f>
        <v>13735110.361784071</v>
      </c>
      <c r="AH20" s="1301">
        <f>AD20/AD10-1</f>
        <v>6.3560097141610594E-2</v>
      </c>
      <c r="AI20" s="490">
        <v>229831544.75178409</v>
      </c>
      <c r="AJ20" s="490">
        <f>AI20-AI$10</f>
        <v>13735110.361784071</v>
      </c>
      <c r="AK20" s="1301">
        <f>AI20/AI$10-1</f>
        <v>6.3560097141610594E-2</v>
      </c>
      <c r="AL20" s="490">
        <f t="shared" ref="AL20:AL39" si="6">AI20-AI10</f>
        <v>13735110.361784071</v>
      </c>
      <c r="AM20" s="1301">
        <f>AI20/AI10-1</f>
        <v>6.3560097141610594E-2</v>
      </c>
      <c r="AN20" s="490">
        <v>229831544.75178409</v>
      </c>
      <c r="AO20" s="490">
        <f>AN20-AN$10</f>
        <v>13735110.361784071</v>
      </c>
      <c r="AP20" s="1301">
        <f>AN20/AN$10-1</f>
        <v>6.3560097141610594E-2</v>
      </c>
      <c r="AQ20" s="490">
        <f t="shared" ref="AQ20:AQ39" si="7">AN20-AN10</f>
        <v>13735110.361784071</v>
      </c>
      <c r="AR20" s="1301">
        <f>AN20/AN10-1</f>
        <v>6.3560097141610594E-2</v>
      </c>
      <c r="AS20" s="490">
        <v>229831544.75178409</v>
      </c>
      <c r="AT20" s="490">
        <f>AS20-AS$10</f>
        <v>13735110.361784071</v>
      </c>
      <c r="AU20" s="1301">
        <f>AS20/AS$10-1</f>
        <v>6.3560097141610594E-2</v>
      </c>
      <c r="AV20" s="490">
        <f t="shared" ref="AV20:AV39" si="8">AS20-AS10</f>
        <v>13735110.361784071</v>
      </c>
      <c r="AW20" s="1301">
        <f>AS20/AS10-1</f>
        <v>6.3560097141610594E-2</v>
      </c>
      <c r="AX20" s="490">
        <v>229831544.75178409</v>
      </c>
      <c r="AY20" s="490">
        <f>AX20-AX$10</f>
        <v>13735110.361784071</v>
      </c>
      <c r="AZ20" s="1301">
        <f>AX20/AX$10-1</f>
        <v>6.3560097141610594E-2</v>
      </c>
      <c r="BA20" s="490">
        <f t="shared" ref="BA20:BA39" si="9">AX20-AX10</f>
        <v>13735110.361784071</v>
      </c>
      <c r="BB20" s="1301">
        <f>AX20/AX10-1</f>
        <v>6.3560097141610594E-2</v>
      </c>
      <c r="BC20" s="490">
        <v>229831544.75178409</v>
      </c>
      <c r="BD20" s="490">
        <f>BC20-BC$10</f>
        <v>13735110.361784071</v>
      </c>
      <c r="BE20" s="1301">
        <f>BC20/BC$10-1</f>
        <v>6.3560097141610594E-2</v>
      </c>
      <c r="BF20" s="490">
        <f t="shared" ref="BF20:BF39" si="10">BC20-BC10</f>
        <v>13735110.361784071</v>
      </c>
      <c r="BG20" s="1301">
        <f>BC20/BC10-1</f>
        <v>6.3560097141610594E-2</v>
      </c>
      <c r="BH20" s="490">
        <v>229831544.75178409</v>
      </c>
      <c r="BI20" s="490">
        <f>BH20-BH$10</f>
        <v>13735110.361784071</v>
      </c>
      <c r="BJ20" s="1301">
        <f>BH20/BH$10-1</f>
        <v>6.3560097141610594E-2</v>
      </c>
      <c r="BK20" s="490">
        <f t="shared" ref="BK20:BK39" si="11">BH20-BH10</f>
        <v>13735110.361784071</v>
      </c>
      <c r="BL20" s="1301">
        <f>BH20/BH10-1</f>
        <v>6.3560097141610594E-2</v>
      </c>
      <c r="BM20" s="490">
        <v>229831544.75178409</v>
      </c>
      <c r="BN20" s="490">
        <f>BM20-BM$10</f>
        <v>13735110.361784071</v>
      </c>
      <c r="BO20" s="1301">
        <f>BM20/BM$10-1</f>
        <v>6.3560097141610594E-2</v>
      </c>
      <c r="BP20" s="490">
        <f t="shared" ref="BP20:BP39" si="12">BM20-BM10</f>
        <v>13735110.361784071</v>
      </c>
      <c r="BQ20" s="1301">
        <f>BM20/BM10-1</f>
        <v>6.3560097141610594E-2</v>
      </c>
      <c r="BR20" s="490">
        <v>229831544.75178409</v>
      </c>
      <c r="BS20" s="490">
        <f>BR20-BR$10</f>
        <v>13735110.361784071</v>
      </c>
      <c r="BT20" s="1301">
        <f>BR20/BR$10-1</f>
        <v>6.3560097141610594E-2</v>
      </c>
      <c r="BU20" s="490">
        <f t="shared" ref="BU20:BU39" si="13">BR20-BR10</f>
        <v>13735110.361784071</v>
      </c>
      <c r="BV20" s="1301">
        <f>BR20/BR10-1</f>
        <v>6.3560097141610594E-2</v>
      </c>
      <c r="BW20" s="490">
        <v>229831544.75178409</v>
      </c>
      <c r="BX20" s="490">
        <f>BW20-BW$10</f>
        <v>13735110.361784071</v>
      </c>
      <c r="BY20" s="1301">
        <f>BW20/BW$10-1</f>
        <v>6.3560097141610594E-2</v>
      </c>
      <c r="BZ20" s="490">
        <f t="shared" ref="BZ20:BZ39" si="14">BW20-BW10</f>
        <v>13735110.361784071</v>
      </c>
      <c r="CA20" s="1301">
        <f>BW20/BW10-1</f>
        <v>6.3560097141610594E-2</v>
      </c>
      <c r="CB20" s="484">
        <v>233982593.6621609</v>
      </c>
      <c r="CC20" s="490">
        <f>CB20-CB$10</f>
        <v>14039881.792160898</v>
      </c>
      <c r="CD20" s="1301">
        <f>CB20/CB$10-1</f>
        <v>6.3834266990666855E-2</v>
      </c>
      <c r="CE20" s="490">
        <f t="shared" ref="CE20:CE39" si="15">CB20-CB10</f>
        <v>14039881.792160898</v>
      </c>
      <c r="CF20" s="1301">
        <f>CB20/CB10-1</f>
        <v>6.3834266990666855E-2</v>
      </c>
      <c r="CG20" s="484">
        <v>233982593.6621609</v>
      </c>
      <c r="CH20" s="490">
        <f>CG20-CG$10</f>
        <v>14039881.792160898</v>
      </c>
      <c r="CI20" s="1301">
        <f>CG20/CG$10-1</f>
        <v>6.3834266990666855E-2</v>
      </c>
      <c r="CJ20" s="490">
        <f t="shared" ref="CJ20:CJ39" si="16">CG20-CG10</f>
        <v>14039881.792160898</v>
      </c>
      <c r="CK20" s="1301">
        <f>CG20/CG10-1</f>
        <v>6.3834266990666855E-2</v>
      </c>
      <c r="CL20" s="484">
        <v>233982593.6621609</v>
      </c>
      <c r="CM20" s="490">
        <f>CL20-CL$10</f>
        <v>14039881.792160898</v>
      </c>
      <c r="CN20" s="1301">
        <f>CL20/CL$10-1</f>
        <v>6.3834266990666855E-2</v>
      </c>
      <c r="CO20" s="490">
        <f t="shared" ref="CO20:CO39" si="17">CL20-CL10</f>
        <v>14039881.792160898</v>
      </c>
      <c r="CP20" s="1301">
        <f>CL20/CL10-1</f>
        <v>6.3834266990666855E-2</v>
      </c>
    </row>
    <row r="21" spans="1:94" ht="15.75" outlineLevel="1" x14ac:dyDescent="0.25">
      <c r="A21" s="174">
        <v>2024</v>
      </c>
      <c r="B21" s="175" t="s">
        <v>158</v>
      </c>
      <c r="C21" s="175" t="s">
        <v>159</v>
      </c>
      <c r="D21" s="176" t="s">
        <v>96</v>
      </c>
      <c r="E21" s="491">
        <v>75302452.955253839</v>
      </c>
      <c r="F21" s="1298">
        <f>E21-E$11</f>
        <v>-7424787.5447461605</v>
      </c>
      <c r="G21" s="1320">
        <f>E21/E$11-1</f>
        <v>-8.9750214075449031E-2</v>
      </c>
      <c r="H21" s="1298">
        <f t="shared" si="0"/>
        <v>-7424787.5447461605</v>
      </c>
      <c r="I21" s="1320">
        <f>E21/E11-1</f>
        <v>-8.9750214075449031E-2</v>
      </c>
      <c r="J21" s="1310">
        <v>74935628.292023942</v>
      </c>
      <c r="K21" s="1298">
        <f>J21-J$11</f>
        <v>-7791612.2079760581</v>
      </c>
      <c r="L21" s="1299">
        <f>J21/J$11-1</f>
        <v>-9.4184360083617857E-2</v>
      </c>
      <c r="M21" s="1298">
        <f t="shared" si="1"/>
        <v>-7791612.2079760581</v>
      </c>
      <c r="N21" s="1299">
        <f>J21/J11-1</f>
        <v>-9.4184360083617857E-2</v>
      </c>
      <c r="O21" s="491">
        <v>74568803.628794059</v>
      </c>
      <c r="P21" s="1298">
        <f>O21-O$11</f>
        <v>-8158436.8712059408</v>
      </c>
      <c r="Q21" s="1299">
        <f>O21/O$11-1</f>
        <v>-9.8618506091786573E-2</v>
      </c>
      <c r="R21" s="1298">
        <f t="shared" si="2"/>
        <v>-8158436.8712059408</v>
      </c>
      <c r="S21" s="1299">
        <f>O21/O11-1</f>
        <v>-9.8618506091786573E-2</v>
      </c>
      <c r="T21" s="485">
        <v>72788712.430869371</v>
      </c>
      <c r="U21" s="1298">
        <f>T21-T$11</f>
        <v>4349972.9308693707</v>
      </c>
      <c r="V21" s="1299">
        <f>T21/T$11-1</f>
        <v>6.3560097141610372E-2</v>
      </c>
      <c r="W21" s="1298">
        <f t="shared" si="3"/>
        <v>4349972.9308693707</v>
      </c>
      <c r="X21" s="1299">
        <f>T21/T11-1</f>
        <v>6.3560097141610372E-2</v>
      </c>
      <c r="Y21" s="485">
        <v>72788712.430869371</v>
      </c>
      <c r="Z21" s="1298">
        <f>Y21-Y$11</f>
        <v>4349972.9308693707</v>
      </c>
      <c r="AA21" s="1299">
        <f>Y21/Y$11-1</f>
        <v>6.3560097141610372E-2</v>
      </c>
      <c r="AB21" s="1298">
        <f t="shared" si="4"/>
        <v>4349972.9308693707</v>
      </c>
      <c r="AC21" s="1299">
        <f>Y21/Y11-1</f>
        <v>6.3560097141610372E-2</v>
      </c>
      <c r="AD21" s="485">
        <v>72788712.430869371</v>
      </c>
      <c r="AE21" s="1298">
        <f>AD21-AD$11</f>
        <v>4349972.9308693707</v>
      </c>
      <c r="AF21" s="1299">
        <f>AD21/AD$11-1</f>
        <v>6.3560097141610372E-2</v>
      </c>
      <c r="AG21" s="1298">
        <f t="shared" si="5"/>
        <v>4349972.9308693707</v>
      </c>
      <c r="AH21" s="1299">
        <f>AD21/AD11-1</f>
        <v>6.3560097141610372E-2</v>
      </c>
      <c r="AI21" s="485">
        <v>0</v>
      </c>
      <c r="AJ21" s="1298">
        <f>AI21-AI$11</f>
        <v>0</v>
      </c>
      <c r="AK21" s="1299"/>
      <c r="AL21" s="1298">
        <f t="shared" si="6"/>
        <v>0</v>
      </c>
      <c r="AM21" s="1299"/>
      <c r="AN21" s="485">
        <v>0</v>
      </c>
      <c r="AO21" s="1298">
        <f>AN21-AN$11</f>
        <v>0</v>
      </c>
      <c r="AP21" s="1299"/>
      <c r="AQ21" s="1298">
        <f t="shared" si="7"/>
        <v>0</v>
      </c>
      <c r="AR21" s="1299"/>
      <c r="AS21" s="485">
        <v>0</v>
      </c>
      <c r="AT21" s="1298">
        <f>AS21-AS$11</f>
        <v>0</v>
      </c>
      <c r="AU21" s="1299"/>
      <c r="AV21" s="1298">
        <f t="shared" si="8"/>
        <v>0</v>
      </c>
      <c r="AW21" s="1299"/>
      <c r="AX21" s="491">
        <v>48464123.647334032</v>
      </c>
      <c r="AY21" s="1298">
        <f>AX21-AX$11</f>
        <v>-10933947.643132873</v>
      </c>
      <c r="AZ21" s="1299">
        <f>AX21/AX$11-1</f>
        <v>-0.18407916966973503</v>
      </c>
      <c r="BA21" s="1298">
        <f t="shared" si="9"/>
        <v>-10933947.643132873</v>
      </c>
      <c r="BB21" s="1299">
        <f>AX21/AX11-1</f>
        <v>-0.18407916966973503</v>
      </c>
      <c r="BC21" s="491">
        <v>48097298.984104142</v>
      </c>
      <c r="BD21" s="1298">
        <f>BC21-BC$11</f>
        <v>-11300772.306362763</v>
      </c>
      <c r="BE21" s="1299">
        <f>BC21/BC$11-1</f>
        <v>-0.1902548695748052</v>
      </c>
      <c r="BF21" s="1298">
        <f t="shared" si="10"/>
        <v>-11300772.306362763</v>
      </c>
      <c r="BG21" s="1299">
        <f>BC21/BC11-1</f>
        <v>-0.1902548695748052</v>
      </c>
      <c r="BH21" s="491">
        <v>47730474.320874259</v>
      </c>
      <c r="BI21" s="1298">
        <f>BH21-BH$11</f>
        <v>-11667596.969592646</v>
      </c>
      <c r="BJ21" s="1299">
        <f>BH21/BH$11-1</f>
        <v>-0.19643056947987525</v>
      </c>
      <c r="BK21" s="1298">
        <f t="shared" si="11"/>
        <v>-11667596.969592646</v>
      </c>
      <c r="BL21" s="1299">
        <f>BH21/BH11-1</f>
        <v>-0.19643056947987525</v>
      </c>
      <c r="BM21" s="491">
        <v>44530975.877123535</v>
      </c>
      <c r="BN21" s="1298">
        <f>BM21-BM$11</f>
        <v>-1313751.0332098007</v>
      </c>
      <c r="BO21" s="1299">
        <f>BM21/BM$11-1</f>
        <v>-2.8656535260409233E-2</v>
      </c>
      <c r="BP21" s="1298">
        <f t="shared" si="12"/>
        <v>-1313751.0332098007</v>
      </c>
      <c r="BQ21" s="1299">
        <f>BM21/BM11-1</f>
        <v>-2.8656535260409233E-2</v>
      </c>
      <c r="BR21" s="491">
        <v>44408700.989380248</v>
      </c>
      <c r="BS21" s="1298">
        <f>BR21-BR$11</f>
        <v>-1436025.9209530875</v>
      </c>
      <c r="BT21" s="1299">
        <f>BR21/BR$11-1</f>
        <v>-3.132368797313978E-2</v>
      </c>
      <c r="BU21" s="1298">
        <f t="shared" si="13"/>
        <v>-1436025.9209530875</v>
      </c>
      <c r="BV21" s="1299">
        <f>BR21/BR11-1</f>
        <v>-3.132368797313978E-2</v>
      </c>
      <c r="BW21" s="491">
        <v>44286426.101636946</v>
      </c>
      <c r="BX21" s="1298">
        <f>BW21-BW$11</f>
        <v>-1558300.8086963892</v>
      </c>
      <c r="BY21" s="1299">
        <f>BW21/BW$11-1</f>
        <v>-3.399084068587066E-2</v>
      </c>
      <c r="BZ21" s="1298">
        <f t="shared" si="14"/>
        <v>-1558300.8086963892</v>
      </c>
      <c r="CA21" s="1299">
        <f>BW21/BW11-1</f>
        <v>-3.399084068587066E-2</v>
      </c>
      <c r="CB21" s="485">
        <v>71547256.578641161</v>
      </c>
      <c r="CC21" s="1298">
        <f>CB21-CB$11</f>
        <v>3108517.0786411613</v>
      </c>
      <c r="CD21" s="1299">
        <f>CB21/CB$11-1</f>
        <v>4.5420431488823132E-2</v>
      </c>
      <c r="CE21" s="1298">
        <f t="shared" si="15"/>
        <v>3108517.0786411613</v>
      </c>
      <c r="CF21" s="1299">
        <f>CB21/CB11-1</f>
        <v>4.5420431488823132E-2</v>
      </c>
      <c r="CG21" s="485">
        <v>71547256.578641161</v>
      </c>
      <c r="CH21" s="1298">
        <f>CG21-CG$11</f>
        <v>3108517.0786411613</v>
      </c>
      <c r="CI21" s="1299">
        <f>CG21/CG$11-1</f>
        <v>4.5420431488823132E-2</v>
      </c>
      <c r="CJ21" s="1298">
        <f t="shared" si="16"/>
        <v>3108517.0786411613</v>
      </c>
      <c r="CK21" s="1299">
        <f>CG21/CG11-1</f>
        <v>4.5420431488823132E-2</v>
      </c>
      <c r="CL21" s="485">
        <v>71547256.578641161</v>
      </c>
      <c r="CM21" s="1298">
        <f>CL21-CL$11</f>
        <v>3108517.0786411613</v>
      </c>
      <c r="CN21" s="1299">
        <f>CL21/CL$11-1</f>
        <v>4.5420431488823132E-2</v>
      </c>
      <c r="CO21" s="1298">
        <f t="shared" si="17"/>
        <v>3108517.0786411613</v>
      </c>
      <c r="CP21" s="1299">
        <f>CL21/CL11-1</f>
        <v>4.5420431488823132E-2</v>
      </c>
    </row>
    <row r="22" spans="1:94" s="173" customFormat="1" ht="31.5" outlineLevel="1" x14ac:dyDescent="0.25">
      <c r="A22" s="174">
        <v>2024</v>
      </c>
      <c r="B22" s="175" t="s">
        <v>160</v>
      </c>
      <c r="C22" s="175" t="s">
        <v>161</v>
      </c>
      <c r="D22" s="176" t="s">
        <v>162</v>
      </c>
      <c r="E22" s="485">
        <v>58290474.676116794</v>
      </c>
      <c r="F22" s="1298">
        <f>E22-E$12</f>
        <v>3483534.4451167956</v>
      </c>
      <c r="G22" s="1320">
        <f>E22/E$12-1</f>
        <v>6.3560097141610372E-2</v>
      </c>
      <c r="H22" s="1298">
        <f t="shared" si="0"/>
        <v>3483534.4451167956</v>
      </c>
      <c r="I22" s="1320">
        <f>E22/E12-1</f>
        <v>6.3560097141610372E-2</v>
      </c>
      <c r="J22" s="1311">
        <v>58290474.676116794</v>
      </c>
      <c r="K22" s="1298">
        <f>J22-J$12</f>
        <v>3483534.4451167956</v>
      </c>
      <c r="L22" s="1299">
        <f>J22/J$12-1</f>
        <v>6.3560097141610372E-2</v>
      </c>
      <c r="M22" s="1298">
        <f t="shared" si="1"/>
        <v>3483534.4451167956</v>
      </c>
      <c r="N22" s="1299">
        <f>J22/J12-1</f>
        <v>6.3560097141610372E-2</v>
      </c>
      <c r="O22" s="485">
        <v>58290474.676116794</v>
      </c>
      <c r="P22" s="1298">
        <f>O22-O$12</f>
        <v>3483534.4451167956</v>
      </c>
      <c r="Q22" s="1299">
        <f>O22/O$12-1</f>
        <v>6.3560097141610372E-2</v>
      </c>
      <c r="R22" s="1298">
        <f t="shared" si="2"/>
        <v>3483534.4451167956</v>
      </c>
      <c r="S22" s="1299">
        <f>O22/O12-1</f>
        <v>6.3560097141610372E-2</v>
      </c>
      <c r="T22" s="485">
        <v>58290474.676116794</v>
      </c>
      <c r="U22" s="1298">
        <f>T22-T$12</f>
        <v>3483534.4451167956</v>
      </c>
      <c r="V22" s="1299">
        <f>T22/T$12-1</f>
        <v>6.3560097141610372E-2</v>
      </c>
      <c r="W22" s="1298">
        <f t="shared" si="3"/>
        <v>3483534.4451167956</v>
      </c>
      <c r="X22" s="1299">
        <f>T22/T12-1</f>
        <v>6.3560097141610372E-2</v>
      </c>
      <c r="Y22" s="485">
        <v>58290474.676116794</v>
      </c>
      <c r="Z22" s="1298">
        <f>Y22-Y$12</f>
        <v>3483534.4451167956</v>
      </c>
      <c r="AA22" s="1299">
        <f>Y22/Y$12-1</f>
        <v>6.3560097141610372E-2</v>
      </c>
      <c r="AB22" s="1298">
        <f t="shared" si="4"/>
        <v>3483534.4451167956</v>
      </c>
      <c r="AC22" s="1299">
        <f>Y22/Y12-1</f>
        <v>6.3560097141610372E-2</v>
      </c>
      <c r="AD22" s="485">
        <v>58290474.676116794</v>
      </c>
      <c r="AE22" s="1298">
        <f>AD22-AD$12</f>
        <v>3483534.4451167956</v>
      </c>
      <c r="AF22" s="1299">
        <f>AD22/AD$12-1</f>
        <v>6.3560097141610372E-2</v>
      </c>
      <c r="AG22" s="1298">
        <f t="shared" si="5"/>
        <v>3483534.4451167956</v>
      </c>
      <c r="AH22" s="1299">
        <f>AD22/AD12-1</f>
        <v>6.3560097141610372E-2</v>
      </c>
      <c r="AI22" s="485">
        <v>0</v>
      </c>
      <c r="AJ22" s="1298">
        <f>AI22-AI$12</f>
        <v>0</v>
      </c>
      <c r="AK22" s="1299"/>
      <c r="AL22" s="1298">
        <f t="shared" si="6"/>
        <v>0</v>
      </c>
      <c r="AM22" s="1299"/>
      <c r="AN22" s="485">
        <v>0</v>
      </c>
      <c r="AO22" s="1298">
        <f>AN22-AN$12</f>
        <v>0</v>
      </c>
      <c r="AP22" s="1299"/>
      <c r="AQ22" s="1298">
        <f t="shared" si="7"/>
        <v>0</v>
      </c>
      <c r="AR22" s="1299"/>
      <c r="AS22" s="485">
        <v>0</v>
      </c>
      <c r="AT22" s="1298">
        <f>AS22-AS$12</f>
        <v>0</v>
      </c>
      <c r="AU22" s="1299"/>
      <c r="AV22" s="1298">
        <f t="shared" si="8"/>
        <v>0</v>
      </c>
      <c r="AW22" s="1299"/>
      <c r="AX22" s="485">
        <v>58290474.676116794</v>
      </c>
      <c r="AY22" s="1298">
        <f>AX22-AX$12</f>
        <v>3483534.4451167956</v>
      </c>
      <c r="AZ22" s="1299">
        <f>AX22/AX$12-1</f>
        <v>6.3560097141610372E-2</v>
      </c>
      <c r="BA22" s="1298">
        <f t="shared" si="9"/>
        <v>3483534.4451167956</v>
      </c>
      <c r="BB22" s="1299">
        <f>AX22/AX12-1</f>
        <v>6.3560097141610372E-2</v>
      </c>
      <c r="BC22" s="485">
        <v>58290474.676116794</v>
      </c>
      <c r="BD22" s="1298">
        <f>BC22-BC$12</f>
        <v>3483534.4451167956</v>
      </c>
      <c r="BE22" s="1299">
        <f>BC22/BC$12-1</f>
        <v>6.3560097141610372E-2</v>
      </c>
      <c r="BF22" s="1298">
        <f t="shared" si="10"/>
        <v>3483534.4451167956</v>
      </c>
      <c r="BG22" s="1299">
        <f>BC22/BC12-1</f>
        <v>6.3560097141610372E-2</v>
      </c>
      <c r="BH22" s="485">
        <v>58290474.676116794</v>
      </c>
      <c r="BI22" s="1298">
        <f>BH22-BH$12</f>
        <v>3483534.4451167956</v>
      </c>
      <c r="BJ22" s="1299">
        <f>BH22/BH$12-1</f>
        <v>6.3560097141610372E-2</v>
      </c>
      <c r="BK22" s="1298">
        <f t="shared" si="11"/>
        <v>3483534.4451167956</v>
      </c>
      <c r="BL22" s="1299">
        <f>BH22/BH12-1</f>
        <v>6.3560097141610372E-2</v>
      </c>
      <c r="BM22" s="491">
        <v>44530975.877123535</v>
      </c>
      <c r="BN22" s="1298">
        <f>BM22-BM$12</f>
        <v>-1313751.0332098007</v>
      </c>
      <c r="BO22" s="1299">
        <f>BM22/BM$12-1</f>
        <v>-2.8656535260409233E-2</v>
      </c>
      <c r="BP22" s="1298">
        <f t="shared" si="12"/>
        <v>-1313751.0332098007</v>
      </c>
      <c r="BQ22" s="1299">
        <f>BM22/BM12-1</f>
        <v>-2.8656535260409233E-2</v>
      </c>
      <c r="BR22" s="491">
        <v>44408700.989380248</v>
      </c>
      <c r="BS22" s="1298">
        <f>BR22-BR$12</f>
        <v>-1436025.9209530875</v>
      </c>
      <c r="BT22" s="1299">
        <f>BR22/BR$12-1</f>
        <v>-3.132368797313978E-2</v>
      </c>
      <c r="BU22" s="1298">
        <f t="shared" si="13"/>
        <v>-1436025.9209530875</v>
      </c>
      <c r="BV22" s="1299">
        <f>BR22/BR12-1</f>
        <v>-3.132368797313978E-2</v>
      </c>
      <c r="BW22" s="491">
        <v>44286426.101636946</v>
      </c>
      <c r="BX22" s="1298">
        <f>BW22-BW$12</f>
        <v>-1558300.8086963892</v>
      </c>
      <c r="BY22" s="1299">
        <f>BW22/BW$12-1</f>
        <v>-3.399084068587066E-2</v>
      </c>
      <c r="BZ22" s="1298">
        <f t="shared" si="14"/>
        <v>-1558300.8086963892</v>
      </c>
      <c r="CA22" s="1299">
        <f>BW22/BW12-1</f>
        <v>-3.399084068587066E-2</v>
      </c>
      <c r="CB22" s="485">
        <v>60876256.911363319</v>
      </c>
      <c r="CC22" s="1298">
        <f>CB22-CB$12</f>
        <v>6069316.6803633198</v>
      </c>
      <c r="CD22" s="1299">
        <f>CB22/CB$12-1</f>
        <v>0.11073992919112796</v>
      </c>
      <c r="CE22" s="1298">
        <f t="shared" si="15"/>
        <v>6069316.6803633198</v>
      </c>
      <c r="CF22" s="1299">
        <f>CB22/CB12-1</f>
        <v>0.11073992919112796</v>
      </c>
      <c r="CG22" s="485">
        <v>60876256.911363319</v>
      </c>
      <c r="CH22" s="1298">
        <f>CG22-CG$12</f>
        <v>6069316.6803633198</v>
      </c>
      <c r="CI22" s="1299">
        <f>CG22/CG$12-1</f>
        <v>0.11073992919112796</v>
      </c>
      <c r="CJ22" s="1298">
        <f t="shared" si="16"/>
        <v>6069316.6803633198</v>
      </c>
      <c r="CK22" s="1299">
        <f>CG22/CG12-1</f>
        <v>0.11073992919112796</v>
      </c>
      <c r="CL22" s="485">
        <v>60876256.911363319</v>
      </c>
      <c r="CM22" s="1298">
        <f>CL22-CL$12</f>
        <v>6069316.6803633198</v>
      </c>
      <c r="CN22" s="1299">
        <f>CL22/CL$12-1</f>
        <v>0.11073992919112796</v>
      </c>
      <c r="CO22" s="1298">
        <f t="shared" si="17"/>
        <v>6069316.6803633198</v>
      </c>
      <c r="CP22" s="1299">
        <f>CL22/CL12-1</f>
        <v>0.11073992919112796</v>
      </c>
    </row>
    <row r="23" spans="1:94" ht="32.1" customHeight="1" outlineLevel="1" x14ac:dyDescent="0.25">
      <c r="A23" s="174">
        <v>2024</v>
      </c>
      <c r="B23" s="175">
        <v>0</v>
      </c>
      <c r="C23" s="175">
        <v>0</v>
      </c>
      <c r="D23" s="176" t="s">
        <v>163</v>
      </c>
      <c r="E23" s="485">
        <v>0</v>
      </c>
      <c r="F23" s="1298">
        <f>E23-E$13</f>
        <v>0</v>
      </c>
      <c r="G23" s="1320"/>
      <c r="H23" s="1298">
        <f t="shared" si="0"/>
        <v>0</v>
      </c>
      <c r="I23" s="1320"/>
      <c r="J23" s="1311">
        <v>0</v>
      </c>
      <c r="K23" s="1298">
        <f>J23-J$13</f>
        <v>0</v>
      </c>
      <c r="L23" s="1299"/>
      <c r="M23" s="1298">
        <f t="shared" si="1"/>
        <v>0</v>
      </c>
      <c r="N23" s="1299"/>
      <c r="O23" s="485">
        <v>0</v>
      </c>
      <c r="P23" s="1298">
        <f>O23-O$13</f>
        <v>0</v>
      </c>
      <c r="Q23" s="1299"/>
      <c r="R23" s="1298">
        <f t="shared" si="2"/>
        <v>0</v>
      </c>
      <c r="S23" s="1299"/>
      <c r="T23" s="485">
        <v>0</v>
      </c>
      <c r="U23" s="1298">
        <f>T23-T$13</f>
        <v>0</v>
      </c>
      <c r="V23" s="1299"/>
      <c r="W23" s="1298">
        <f t="shared" si="3"/>
        <v>0</v>
      </c>
      <c r="X23" s="1299"/>
      <c r="Y23" s="485">
        <v>0</v>
      </c>
      <c r="Z23" s="1298">
        <f>Y23-Y$13</f>
        <v>0</v>
      </c>
      <c r="AA23" s="1299"/>
      <c r="AB23" s="1298">
        <f t="shared" si="4"/>
        <v>0</v>
      </c>
      <c r="AC23" s="1299"/>
      <c r="AD23" s="485">
        <v>0</v>
      </c>
      <c r="AE23" s="1298">
        <f>AD23-AD$13</f>
        <v>0</v>
      </c>
      <c r="AF23" s="1299"/>
      <c r="AG23" s="1298">
        <f t="shared" si="5"/>
        <v>0</v>
      </c>
      <c r="AH23" s="1299"/>
      <c r="AI23" s="485">
        <v>0</v>
      </c>
      <c r="AJ23" s="1298">
        <f>AI23-AI$13</f>
        <v>0</v>
      </c>
      <c r="AK23" s="1299"/>
      <c r="AL23" s="1298">
        <f t="shared" si="6"/>
        <v>0</v>
      </c>
      <c r="AM23" s="1299"/>
      <c r="AN23" s="485">
        <v>0</v>
      </c>
      <c r="AO23" s="1298">
        <f>AN23-AN$13</f>
        <v>0</v>
      </c>
      <c r="AP23" s="1299"/>
      <c r="AQ23" s="1298">
        <f t="shared" si="7"/>
        <v>0</v>
      </c>
      <c r="AR23" s="1299"/>
      <c r="AS23" s="485">
        <v>0</v>
      </c>
      <c r="AT23" s="1298">
        <f>AS23-AS$13</f>
        <v>0</v>
      </c>
      <c r="AU23" s="1299"/>
      <c r="AV23" s="1298">
        <f t="shared" si="8"/>
        <v>0</v>
      </c>
      <c r="AW23" s="1299"/>
      <c r="AX23" s="491">
        <v>26838329.307919804</v>
      </c>
      <c r="AY23" s="1298">
        <f>AX23-AX$13</f>
        <v>3509160.0983867049</v>
      </c>
      <c r="AZ23" s="1299">
        <f>AX23/AX$13-1</f>
        <v>0.15041941986312746</v>
      </c>
      <c r="BA23" s="1298">
        <f t="shared" si="9"/>
        <v>3509160.0983867049</v>
      </c>
      <c r="BB23" s="1299">
        <f>AX23/AX13-1</f>
        <v>0.15041941986312746</v>
      </c>
      <c r="BC23" s="491">
        <v>26838329.307919804</v>
      </c>
      <c r="BD23" s="1298">
        <f>BC23-BC$13</f>
        <v>3509160.0983867049</v>
      </c>
      <c r="BE23" s="1299">
        <f>BC23/BC$13-1</f>
        <v>0.15041941986312746</v>
      </c>
      <c r="BF23" s="1298">
        <f t="shared" si="10"/>
        <v>3509160.0983867049</v>
      </c>
      <c r="BG23" s="1299">
        <f>BC23/BC13-1</f>
        <v>0.15041941986312746</v>
      </c>
      <c r="BH23" s="491">
        <v>26838329.307919804</v>
      </c>
      <c r="BI23" s="1298">
        <f>BH23-BH$13</f>
        <v>3509160.0983867049</v>
      </c>
      <c r="BJ23" s="1299">
        <f>BH23/BH$13-1</f>
        <v>0.15041941986312746</v>
      </c>
      <c r="BK23" s="1298">
        <f t="shared" si="11"/>
        <v>3509160.0983867049</v>
      </c>
      <c r="BL23" s="1299">
        <f>BH23/BH13-1</f>
        <v>0.15041941986312746</v>
      </c>
      <c r="BM23" s="491">
        <v>44530975.877123557</v>
      </c>
      <c r="BN23" s="1298">
        <f>BM23-BM$13</f>
        <v>-1313751.0332097784</v>
      </c>
      <c r="BO23" s="1299">
        <f>BM23/BM$13-1</f>
        <v>-2.8656535260408789E-2</v>
      </c>
      <c r="BP23" s="1298">
        <f t="shared" si="12"/>
        <v>-1313751.0332097784</v>
      </c>
      <c r="BQ23" s="1299">
        <f>BM23/BM13-1</f>
        <v>-2.8656535260408789E-2</v>
      </c>
      <c r="BR23" s="491">
        <v>44408700.989380255</v>
      </c>
      <c r="BS23" s="1298">
        <f>BR23-BR$13</f>
        <v>-1436025.9209530801</v>
      </c>
      <c r="BT23" s="1299">
        <f>BR23/BR$13-1</f>
        <v>-3.1323687973139669E-2</v>
      </c>
      <c r="BU23" s="1298">
        <f t="shared" si="13"/>
        <v>-1436025.9209530801</v>
      </c>
      <c r="BV23" s="1299">
        <f>BR23/BR13-1</f>
        <v>-3.1323687973139669E-2</v>
      </c>
      <c r="BW23" s="491">
        <v>44286426.101636961</v>
      </c>
      <c r="BX23" s="1298">
        <f>BW23-BW$13</f>
        <v>-1558300.8086963743</v>
      </c>
      <c r="BY23" s="1299">
        <f>BW23/BW$13-1</f>
        <v>-3.3990840685870327E-2</v>
      </c>
      <c r="BZ23" s="1298">
        <f t="shared" si="14"/>
        <v>-1558300.8086963743</v>
      </c>
      <c r="CA23" s="1299">
        <f>BW23/BW13-1</f>
        <v>-3.3990840685870327E-2</v>
      </c>
      <c r="CB23" s="485">
        <v>0</v>
      </c>
      <c r="CC23" s="1298">
        <f>CB23-CB$13</f>
        <v>0</v>
      </c>
      <c r="CD23" s="1299"/>
      <c r="CE23" s="1298">
        <f t="shared" si="15"/>
        <v>0</v>
      </c>
      <c r="CF23" s="1299"/>
      <c r="CG23" s="485">
        <v>0</v>
      </c>
      <c r="CH23" s="1298">
        <f>CG23-CG$13</f>
        <v>0</v>
      </c>
      <c r="CI23" s="1299"/>
      <c r="CJ23" s="1298">
        <f t="shared" si="16"/>
        <v>0</v>
      </c>
      <c r="CK23" s="1299"/>
      <c r="CL23" s="485">
        <v>0</v>
      </c>
      <c r="CM23" s="1298">
        <f>CL23-CL$13</f>
        <v>0</v>
      </c>
      <c r="CN23" s="1299"/>
      <c r="CO23" s="1298">
        <f t="shared" si="17"/>
        <v>0</v>
      </c>
      <c r="CP23" s="1299"/>
    </row>
    <row r="24" spans="1:94" ht="15.75" outlineLevel="1" x14ac:dyDescent="0.25">
      <c r="A24" s="174">
        <v>2024</v>
      </c>
      <c r="B24" s="175" t="s">
        <v>164</v>
      </c>
      <c r="C24" s="175" t="s">
        <v>165</v>
      </c>
      <c r="D24" s="176" t="s">
        <v>99</v>
      </c>
      <c r="E24" s="485">
        <v>0</v>
      </c>
      <c r="F24" s="1298">
        <f>E24-E$14</f>
        <v>0</v>
      </c>
      <c r="G24" s="1320"/>
      <c r="H24" s="1298">
        <f t="shared" si="0"/>
        <v>0</v>
      </c>
      <c r="I24" s="1320"/>
      <c r="J24" s="1311">
        <v>0</v>
      </c>
      <c r="K24" s="1298">
        <f>J24-J$14</f>
        <v>0</v>
      </c>
      <c r="L24" s="1299"/>
      <c r="M24" s="1298">
        <f t="shared" si="1"/>
        <v>0</v>
      </c>
      <c r="N24" s="1299"/>
      <c r="O24" s="485">
        <v>0</v>
      </c>
      <c r="P24" s="1298">
        <f>O24-O$14</f>
        <v>0</v>
      </c>
      <c r="Q24" s="1299"/>
      <c r="R24" s="1298">
        <f t="shared" si="2"/>
        <v>0</v>
      </c>
      <c r="S24" s="1299"/>
      <c r="T24" s="486">
        <v>2513740.5243844613</v>
      </c>
      <c r="U24" s="1298">
        <f>T24-T$14</f>
        <v>-11774760.475615546</v>
      </c>
      <c r="V24" s="1299">
        <f>T24/T$14-1</f>
        <v>-0.82407248147412671</v>
      </c>
      <c r="W24" s="1298">
        <f t="shared" si="3"/>
        <v>-11774760.475615546</v>
      </c>
      <c r="X24" s="1299">
        <f>T24/T14-1</f>
        <v>-0.82407248147412671</v>
      </c>
      <c r="Y24" s="486">
        <v>2146915.8611545712</v>
      </c>
      <c r="Z24" s="1298">
        <f>Y24-Y$14</f>
        <v>-12141585.138845436</v>
      </c>
      <c r="AA24" s="1299">
        <f>Y24/Y$14-1</f>
        <v>-0.8497451999230311</v>
      </c>
      <c r="AB24" s="1298">
        <f t="shared" si="4"/>
        <v>-12141585.138845436</v>
      </c>
      <c r="AC24" s="1299">
        <f>Y24/Y14-1</f>
        <v>-0.8497451999230311</v>
      </c>
      <c r="AD24" s="486">
        <v>1780091.1979246885</v>
      </c>
      <c r="AE24" s="1298">
        <f>AD24-AD$14</f>
        <v>-12508409.802075319</v>
      </c>
      <c r="AF24" s="1299">
        <f>AD24/AD$14-1</f>
        <v>-0.87541791837193506</v>
      </c>
      <c r="AG24" s="1298">
        <f t="shared" si="5"/>
        <v>-12508409.802075319</v>
      </c>
      <c r="AH24" s="1299">
        <f>AD24/AD14-1</f>
        <v>-0.87541791837193506</v>
      </c>
      <c r="AI24" s="486">
        <v>133592927.6313706</v>
      </c>
      <c r="AJ24" s="1298">
        <f>AI24-AI$14</f>
        <v>-3941253.0996294022</v>
      </c>
      <c r="AK24" s="1299">
        <f>AI24/AI$14-1</f>
        <v>-2.8656535260409233E-2</v>
      </c>
      <c r="AL24" s="1298">
        <f t="shared" si="6"/>
        <v>-3941253.0996294022</v>
      </c>
      <c r="AM24" s="1299">
        <f>AI24/AI14-1</f>
        <v>-2.8656535260409233E-2</v>
      </c>
      <c r="AN24" s="486">
        <v>133226102.96814075</v>
      </c>
      <c r="AO24" s="1298">
        <f>AN24-AN$14</f>
        <v>-4308077.7628592551</v>
      </c>
      <c r="AP24" s="1299">
        <f>AN24/AN$14-1</f>
        <v>-3.132368797313978E-2</v>
      </c>
      <c r="AQ24" s="1298">
        <f t="shared" si="7"/>
        <v>-4308077.7628592551</v>
      </c>
      <c r="AR24" s="1299">
        <f>AN24/AN14-1</f>
        <v>-3.132368797313978E-2</v>
      </c>
      <c r="AS24" s="486">
        <v>132859278.30491084</v>
      </c>
      <c r="AT24" s="1298">
        <f>AS24-AS$14</f>
        <v>-4674902.4260891676</v>
      </c>
      <c r="AU24" s="1299">
        <f>AS24/AS$14-1</f>
        <v>-3.399084068587066E-2</v>
      </c>
      <c r="AV24" s="1298">
        <f t="shared" si="8"/>
        <v>-4674902.4260891676</v>
      </c>
      <c r="AW24" s="1299">
        <f>AS24/AS14-1</f>
        <v>-3.399084068587066E-2</v>
      </c>
      <c r="AX24" s="485">
        <v>0</v>
      </c>
      <c r="AY24" s="1298">
        <f>AX24-AX$14</f>
        <v>0</v>
      </c>
      <c r="AZ24" s="1299"/>
      <c r="BA24" s="1298">
        <f t="shared" si="9"/>
        <v>0</v>
      </c>
      <c r="BB24" s="1299"/>
      <c r="BC24" s="485">
        <v>0</v>
      </c>
      <c r="BD24" s="1298">
        <f>BC24-BC$14</f>
        <v>0</v>
      </c>
      <c r="BE24" s="1299"/>
      <c r="BF24" s="1298">
        <f t="shared" si="10"/>
        <v>0</v>
      </c>
      <c r="BG24" s="1299"/>
      <c r="BH24" s="485">
        <v>0</v>
      </c>
      <c r="BI24" s="1298">
        <f>BH24-BH$14</f>
        <v>0</v>
      </c>
      <c r="BJ24" s="1299"/>
      <c r="BK24" s="1298">
        <f t="shared" si="11"/>
        <v>0</v>
      </c>
      <c r="BL24" s="1299"/>
      <c r="BM24" s="485">
        <v>0</v>
      </c>
      <c r="BN24" s="1298">
        <f>BM24-BM$14</f>
        <v>0</v>
      </c>
      <c r="BO24" s="1299"/>
      <c r="BP24" s="1298">
        <f t="shared" si="12"/>
        <v>0</v>
      </c>
      <c r="BQ24" s="1299"/>
      <c r="BR24" s="485">
        <v>0</v>
      </c>
      <c r="BS24" s="1298">
        <f>BR24-BR$14</f>
        <v>0</v>
      </c>
      <c r="BT24" s="1299"/>
      <c r="BU24" s="1298">
        <f t="shared" si="13"/>
        <v>0</v>
      </c>
      <c r="BV24" s="1299"/>
      <c r="BW24" s="485">
        <v>0</v>
      </c>
      <c r="BX24" s="1298">
        <f>BW24-BW$14</f>
        <v>0</v>
      </c>
      <c r="BY24" s="1299"/>
      <c r="BZ24" s="1298">
        <f t="shared" si="14"/>
        <v>0</v>
      </c>
      <c r="CA24" s="1299"/>
      <c r="CB24" s="192">
        <v>5320463.0517429784</v>
      </c>
      <c r="CC24" s="1298">
        <f>CB24-CB$14</f>
        <v>-12814315.428257018</v>
      </c>
      <c r="CD24" s="1299">
        <f>CB24/CB$14-1</f>
        <v>-0.70661549256801404</v>
      </c>
      <c r="CE24" s="1298">
        <f t="shared" si="15"/>
        <v>-12814315.428257018</v>
      </c>
      <c r="CF24" s="1299">
        <f t="shared" ref="CF24:CF29" si="18">CB24/CB14-1</f>
        <v>-0.70661549256801404</v>
      </c>
      <c r="CG24" s="192">
        <v>4953638.3885130882</v>
      </c>
      <c r="CH24" s="1298">
        <f>CG24-CG$14</f>
        <v>-13181140.091486908</v>
      </c>
      <c r="CI24" s="1299">
        <f>CG24/CG$14-1</f>
        <v>-0.72684318179148288</v>
      </c>
      <c r="CJ24" s="1298">
        <f t="shared" si="16"/>
        <v>-13181140.091486908</v>
      </c>
      <c r="CK24" s="1299">
        <f t="shared" ref="CK24:CK29" si="19">CG24/CG14-1</f>
        <v>-0.72684318179148288</v>
      </c>
      <c r="CL24" s="192">
        <v>4586813.7252832055</v>
      </c>
      <c r="CM24" s="1298">
        <f>CL24-CL$14</f>
        <v>-13547964.754716791</v>
      </c>
      <c r="CN24" s="1299">
        <f>CL24/CL$14-1</f>
        <v>-0.74707087101495118</v>
      </c>
      <c r="CO24" s="1298">
        <f t="shared" si="17"/>
        <v>-13547964.754716791</v>
      </c>
      <c r="CP24" s="1299">
        <f t="shared" ref="CP24:CP29" si="20">CL24/CL14-1</f>
        <v>-0.74707087101495118</v>
      </c>
    </row>
    <row r="25" spans="1:94" ht="31.5" outlineLevel="1" x14ac:dyDescent="0.25">
      <c r="A25" s="174">
        <v>2024</v>
      </c>
      <c r="B25" s="175" t="s">
        <v>166</v>
      </c>
      <c r="C25" s="175" t="s">
        <v>249</v>
      </c>
      <c r="D25" s="176" t="s">
        <v>168</v>
      </c>
      <c r="E25" s="485">
        <v>47529877.041051194</v>
      </c>
      <c r="F25" s="1298">
        <f>E25-E$15</f>
        <v>9050000.3820511922</v>
      </c>
      <c r="G25" s="1320">
        <f>E25/E$15-1</f>
        <v>0.2351878739698221</v>
      </c>
      <c r="H25" s="1298">
        <f t="shared" si="0"/>
        <v>9050000.3820511922</v>
      </c>
      <c r="I25" s="1320">
        <f>E25/E15-1</f>
        <v>0.2351878739698221</v>
      </c>
      <c r="J25" s="1311">
        <v>47711042.68599315</v>
      </c>
      <c r="K25" s="1298">
        <f>J25-J$15</f>
        <v>9231166.026993148</v>
      </c>
      <c r="L25" s="1299">
        <f>J25/J$15-1</f>
        <v>0.23989593596667835</v>
      </c>
      <c r="M25" s="1298">
        <f t="shared" si="1"/>
        <v>9231166.026993148</v>
      </c>
      <c r="N25" s="1299">
        <f>J25/J15-1</f>
        <v>0.23989593596667835</v>
      </c>
      <c r="O25" s="485">
        <v>47892208.330935106</v>
      </c>
      <c r="P25" s="1298">
        <f>O25-O$15</f>
        <v>9412331.6719351038</v>
      </c>
      <c r="Q25" s="1299">
        <f>O25/O$15-1</f>
        <v>0.24460399796353482</v>
      </c>
      <c r="R25" s="1298">
        <f t="shared" si="2"/>
        <v>9412331.6719351038</v>
      </c>
      <c r="S25" s="1299">
        <f>O25/O15-1</f>
        <v>0.24460399796353482</v>
      </c>
      <c r="T25" s="485">
        <v>47529877.041051194</v>
      </c>
      <c r="U25" s="1298">
        <f>T25-T$15</f>
        <v>9050000.3820511922</v>
      </c>
      <c r="V25" s="1299">
        <f>T25/T$15-1</f>
        <v>0.2351878739698221</v>
      </c>
      <c r="W25" s="1298">
        <f t="shared" si="3"/>
        <v>9050000.3820511922</v>
      </c>
      <c r="X25" s="1299">
        <f>T25/T15-1</f>
        <v>0.2351878739698221</v>
      </c>
      <c r="Y25" s="485">
        <v>47711042.68599315</v>
      </c>
      <c r="Z25" s="1298">
        <f>Y25-Y$15</f>
        <v>9231166.026993148</v>
      </c>
      <c r="AA25" s="1299">
        <f>Y25/Y$15-1</f>
        <v>0.23989593596667835</v>
      </c>
      <c r="AB25" s="1298">
        <f t="shared" si="4"/>
        <v>9231166.026993148</v>
      </c>
      <c r="AC25" s="1299">
        <f>Y25/Y15-1</f>
        <v>0.23989593596667835</v>
      </c>
      <c r="AD25" s="485">
        <v>47892208.330935106</v>
      </c>
      <c r="AE25" s="1298">
        <f>AD25-AD$15</f>
        <v>9412331.6719351038</v>
      </c>
      <c r="AF25" s="1299">
        <f>AD25/AD$15-1</f>
        <v>0.24460399796353482</v>
      </c>
      <c r="AG25" s="1298">
        <f t="shared" si="5"/>
        <v>9412331.6719351038</v>
      </c>
      <c r="AH25" s="1299">
        <f>AD25/AD15-1</f>
        <v>0.24460399796353482</v>
      </c>
      <c r="AI25" s="485">
        <v>47529877.041051194</v>
      </c>
      <c r="AJ25" s="1298">
        <f>AI25-AI$15</f>
        <v>9050000.3820511922</v>
      </c>
      <c r="AK25" s="1299">
        <f>AI25/AI$15-1</f>
        <v>0.2351878739698221</v>
      </c>
      <c r="AL25" s="1298">
        <f t="shared" si="6"/>
        <v>9050000.3820511922</v>
      </c>
      <c r="AM25" s="1299">
        <f>AI25/AI15-1</f>
        <v>0.2351878739698221</v>
      </c>
      <c r="AN25" s="485">
        <v>47711042.68599315</v>
      </c>
      <c r="AO25" s="1298">
        <f>AN25-AN$15</f>
        <v>9231166.026993148</v>
      </c>
      <c r="AP25" s="1299">
        <f>AN25/AN$15-1</f>
        <v>0.23989593596667835</v>
      </c>
      <c r="AQ25" s="1298">
        <f t="shared" si="7"/>
        <v>9231166.026993148</v>
      </c>
      <c r="AR25" s="1299">
        <f>AN25/AN15-1</f>
        <v>0.23989593596667835</v>
      </c>
      <c r="AS25" s="485">
        <v>47892208.330935106</v>
      </c>
      <c r="AT25" s="1298">
        <f>AS25-AS$15</f>
        <v>9412331.6719351038</v>
      </c>
      <c r="AU25" s="1299">
        <f>AS25/AS$15-1</f>
        <v>0.24460399796353482</v>
      </c>
      <c r="AV25" s="1298">
        <f t="shared" si="8"/>
        <v>9412331.6719351038</v>
      </c>
      <c r="AW25" s="1299">
        <f>AS25/AS15-1</f>
        <v>0.24460399796353482</v>
      </c>
      <c r="AX25" s="485">
        <v>47529877.041051194</v>
      </c>
      <c r="AY25" s="1298">
        <f>AX25-AX$15</f>
        <v>9050000.3820511922</v>
      </c>
      <c r="AZ25" s="1299">
        <f>AX25/AX$15-1</f>
        <v>0.2351878739698221</v>
      </c>
      <c r="BA25" s="1298">
        <f t="shared" si="9"/>
        <v>9050000.3820511922</v>
      </c>
      <c r="BB25" s="1299">
        <f>AX25/AX15-1</f>
        <v>0.2351878739698221</v>
      </c>
      <c r="BC25" s="485">
        <v>47711042.68599315</v>
      </c>
      <c r="BD25" s="1298">
        <f>BC25-BC$15</f>
        <v>9231166.026993148</v>
      </c>
      <c r="BE25" s="1299">
        <f>BC25/BC$15-1</f>
        <v>0.23989593596667835</v>
      </c>
      <c r="BF25" s="1298">
        <f t="shared" si="10"/>
        <v>9231166.026993148</v>
      </c>
      <c r="BG25" s="1299">
        <f>BC25/BC15-1</f>
        <v>0.23989593596667835</v>
      </c>
      <c r="BH25" s="485">
        <v>47892208.330935106</v>
      </c>
      <c r="BI25" s="1298">
        <f>BH25-BH$15</f>
        <v>9412331.6719351038</v>
      </c>
      <c r="BJ25" s="1299">
        <f>BH25/BH$15-1</f>
        <v>0.24460399796353482</v>
      </c>
      <c r="BK25" s="1298">
        <f t="shared" si="11"/>
        <v>9412331.6719351038</v>
      </c>
      <c r="BL25" s="1299">
        <f>BH25/BH15-1</f>
        <v>0.24460399796353482</v>
      </c>
      <c r="BM25" s="485">
        <v>47529877.041051194</v>
      </c>
      <c r="BN25" s="1298">
        <f>BM25-BM$15</f>
        <v>9050000.3820511922</v>
      </c>
      <c r="BO25" s="1299">
        <f>BM25/BM$15-1</f>
        <v>0.2351878739698221</v>
      </c>
      <c r="BP25" s="1298">
        <f t="shared" si="12"/>
        <v>9050000.3820511922</v>
      </c>
      <c r="BQ25" s="1299">
        <f>BM25/BM15-1</f>
        <v>0.2351878739698221</v>
      </c>
      <c r="BR25" s="485">
        <v>47711042.68599315</v>
      </c>
      <c r="BS25" s="1298">
        <f>BR25-BR$15</f>
        <v>9231166.026993148</v>
      </c>
      <c r="BT25" s="1299">
        <f>BR25/BR$15-1</f>
        <v>0.23989593596667835</v>
      </c>
      <c r="BU25" s="1298">
        <f t="shared" si="13"/>
        <v>9231166.026993148</v>
      </c>
      <c r="BV25" s="1299">
        <f>BR25/BR15-1</f>
        <v>0.23989593596667835</v>
      </c>
      <c r="BW25" s="485">
        <v>47892208.330935106</v>
      </c>
      <c r="BX25" s="1298">
        <f>BW25-BW$15</f>
        <v>9412331.6719351038</v>
      </c>
      <c r="BY25" s="1299">
        <f>BW25/BW$15-1</f>
        <v>0.24460399796353482</v>
      </c>
      <c r="BZ25" s="1298">
        <f t="shared" si="14"/>
        <v>9412331.6719351038</v>
      </c>
      <c r="CA25" s="1299">
        <f>BW25/BW15-1</f>
        <v>0.24460399796353482</v>
      </c>
      <c r="CB25" s="485">
        <v>47529877.041051194</v>
      </c>
      <c r="CC25" s="1298">
        <f>CB25-CB$15</f>
        <v>9050000.3820511922</v>
      </c>
      <c r="CD25" s="1299">
        <f>CB25/CB$15-1</f>
        <v>0.2351878739698221</v>
      </c>
      <c r="CE25" s="1298">
        <f t="shared" si="15"/>
        <v>9050000.3820511922</v>
      </c>
      <c r="CF25" s="1299">
        <f t="shared" si="18"/>
        <v>0.2351878739698221</v>
      </c>
      <c r="CG25" s="485">
        <v>47711042.68599315</v>
      </c>
      <c r="CH25" s="1298">
        <f>CG25-CG$15</f>
        <v>9231166.026993148</v>
      </c>
      <c r="CI25" s="1299">
        <f>CG25/CG$15-1</f>
        <v>0.23989593596667835</v>
      </c>
      <c r="CJ25" s="1298">
        <f t="shared" si="16"/>
        <v>9231166.026993148</v>
      </c>
      <c r="CK25" s="1299">
        <f t="shared" si="19"/>
        <v>0.23989593596667835</v>
      </c>
      <c r="CL25" s="485">
        <v>47892208.330935106</v>
      </c>
      <c r="CM25" s="1298">
        <f>CL25-CL$15</f>
        <v>9412331.6719351038</v>
      </c>
      <c r="CN25" s="1299">
        <f>CL25/CL$15-1</f>
        <v>0.24460399796353482</v>
      </c>
      <c r="CO25" s="1298">
        <f t="shared" si="17"/>
        <v>9412331.6719351038</v>
      </c>
      <c r="CP25" s="1299">
        <f t="shared" si="20"/>
        <v>0.24460399796353482</v>
      </c>
    </row>
    <row r="26" spans="1:94" ht="15.75" outlineLevel="1" x14ac:dyDescent="0.25">
      <c r="A26" s="174">
        <v>2024</v>
      </c>
      <c r="B26" s="175" t="s">
        <v>169</v>
      </c>
      <c r="C26" s="175" t="s">
        <v>249</v>
      </c>
      <c r="D26" s="176" t="s">
        <v>170</v>
      </c>
      <c r="E26" s="485">
        <v>48708740.079362266</v>
      </c>
      <c r="F26" s="1298">
        <f>E26-E$16</f>
        <v>8626363.0793622658</v>
      </c>
      <c r="G26" s="1320">
        <f>E26/E$16-1</f>
        <v>0.21521585606967042</v>
      </c>
      <c r="H26" s="1298">
        <f t="shared" si="0"/>
        <v>8626363.0793622658</v>
      </c>
      <c r="I26" s="1320">
        <f>E26/E16-1</f>
        <v>0.21521585606967042</v>
      </c>
      <c r="J26" s="1311">
        <v>48894399.0976502</v>
      </c>
      <c r="K26" s="1298">
        <f>J26-J$16</f>
        <v>8812022.0976502001</v>
      </c>
      <c r="L26" s="1299">
        <f>J26/J$16-1</f>
        <v>0.21984779240138885</v>
      </c>
      <c r="M26" s="1298">
        <f t="shared" si="1"/>
        <v>8812022.0976502001</v>
      </c>
      <c r="N26" s="1299">
        <f>J26/J16-1</f>
        <v>0.21984779240138885</v>
      </c>
      <c r="O26" s="485">
        <v>49080058.115938127</v>
      </c>
      <c r="P26" s="1298">
        <f>O26-O$16</f>
        <v>8997681.115938127</v>
      </c>
      <c r="Q26" s="1299">
        <f>O26/O$16-1</f>
        <v>0.22447972873310706</v>
      </c>
      <c r="R26" s="1298">
        <f t="shared" si="2"/>
        <v>8997681.115938127</v>
      </c>
      <c r="S26" s="1299">
        <f>O26/O16-1</f>
        <v>0.22447972873310706</v>
      </c>
      <c r="T26" s="485">
        <v>48708740.079362266</v>
      </c>
      <c r="U26" s="1298">
        <f>T26-T$16</f>
        <v>8626363.0793622658</v>
      </c>
      <c r="V26" s="1299">
        <f>T26/T$16-1</f>
        <v>0.21521585606967042</v>
      </c>
      <c r="W26" s="1298">
        <f t="shared" si="3"/>
        <v>8626363.0793622658</v>
      </c>
      <c r="X26" s="1299">
        <f>T26/T16-1</f>
        <v>0.21521585606967042</v>
      </c>
      <c r="Y26" s="485">
        <v>48894399.0976502</v>
      </c>
      <c r="Z26" s="1298">
        <f>Y26-Y$16</f>
        <v>8812022.0976502001</v>
      </c>
      <c r="AA26" s="1299">
        <f>Y26/Y$16-1</f>
        <v>0.21984779240138885</v>
      </c>
      <c r="AB26" s="1298">
        <f t="shared" si="4"/>
        <v>8812022.0976502001</v>
      </c>
      <c r="AC26" s="1299">
        <f>Y26/Y16-1</f>
        <v>0.21984779240138885</v>
      </c>
      <c r="AD26" s="485">
        <v>49080058.115938127</v>
      </c>
      <c r="AE26" s="1298">
        <f>AD26-AD$16</f>
        <v>8997681.115938127</v>
      </c>
      <c r="AF26" s="1299">
        <f>AD26/AD$16-1</f>
        <v>0.22447972873310706</v>
      </c>
      <c r="AG26" s="1298">
        <f t="shared" si="5"/>
        <v>8997681.115938127</v>
      </c>
      <c r="AH26" s="1299">
        <f>AD26/AD16-1</f>
        <v>0.22447972873310706</v>
      </c>
      <c r="AI26" s="485">
        <v>48708740.079362266</v>
      </c>
      <c r="AJ26" s="1298">
        <f>AI26-AI$16</f>
        <v>8626363.0793622658</v>
      </c>
      <c r="AK26" s="1299">
        <f>AI26/AI$16-1</f>
        <v>0.21521585606967042</v>
      </c>
      <c r="AL26" s="1298">
        <f t="shared" si="6"/>
        <v>8626363.0793622658</v>
      </c>
      <c r="AM26" s="1299">
        <f>AI26/AI16-1</f>
        <v>0.21521585606967042</v>
      </c>
      <c r="AN26" s="485">
        <v>48894399.0976502</v>
      </c>
      <c r="AO26" s="1298">
        <f>AN26-AN$16</f>
        <v>8812022.0976502001</v>
      </c>
      <c r="AP26" s="1299">
        <f>AN26/AN$16-1</f>
        <v>0.21984779240138885</v>
      </c>
      <c r="AQ26" s="1298">
        <f t="shared" si="7"/>
        <v>8812022.0976502001</v>
      </c>
      <c r="AR26" s="1299">
        <f>AN26/AN16-1</f>
        <v>0.21984779240138885</v>
      </c>
      <c r="AS26" s="485">
        <v>49080058.115938127</v>
      </c>
      <c r="AT26" s="1298">
        <f>AS26-AS$16</f>
        <v>8997681.115938127</v>
      </c>
      <c r="AU26" s="1299">
        <f>AS26/AS$16-1</f>
        <v>0.22447972873310706</v>
      </c>
      <c r="AV26" s="1298">
        <f t="shared" si="8"/>
        <v>8997681.115938127</v>
      </c>
      <c r="AW26" s="1299">
        <f>AS26/AS16-1</f>
        <v>0.22447972873310706</v>
      </c>
      <c r="AX26" s="485">
        <v>48708740.079362266</v>
      </c>
      <c r="AY26" s="1298">
        <f>AX26-AX$16</f>
        <v>8626363.0793622658</v>
      </c>
      <c r="AZ26" s="1299">
        <f>AX26/AX$16-1</f>
        <v>0.21521585606967042</v>
      </c>
      <c r="BA26" s="1298">
        <f t="shared" si="9"/>
        <v>8626363.0793622658</v>
      </c>
      <c r="BB26" s="1299">
        <f>AX26/AX16-1</f>
        <v>0.21521585606967042</v>
      </c>
      <c r="BC26" s="485">
        <v>48894399.0976502</v>
      </c>
      <c r="BD26" s="1298">
        <f>BC26-BC$16</f>
        <v>8812022.0976502001</v>
      </c>
      <c r="BE26" s="1299">
        <f>BC26/BC$16-1</f>
        <v>0.21984779240138885</v>
      </c>
      <c r="BF26" s="1298">
        <f t="shared" si="10"/>
        <v>8812022.0976502001</v>
      </c>
      <c r="BG26" s="1299">
        <f>BC26/BC16-1</f>
        <v>0.21984779240138885</v>
      </c>
      <c r="BH26" s="485">
        <v>49080058.115938127</v>
      </c>
      <c r="BI26" s="1298">
        <f>BH26-BH$16</f>
        <v>8997681.115938127</v>
      </c>
      <c r="BJ26" s="1299">
        <f>BH26/BH$16-1</f>
        <v>0.22447972873310706</v>
      </c>
      <c r="BK26" s="1298">
        <f t="shared" si="11"/>
        <v>8997681.115938127</v>
      </c>
      <c r="BL26" s="1299">
        <f>BH26/BH16-1</f>
        <v>0.22447972873310706</v>
      </c>
      <c r="BM26" s="485">
        <v>48708740.079362266</v>
      </c>
      <c r="BN26" s="1298">
        <f>BM26-BM$16</f>
        <v>8626363.0793622658</v>
      </c>
      <c r="BO26" s="1299">
        <f>BM26/BM$16-1</f>
        <v>0.21521585606967042</v>
      </c>
      <c r="BP26" s="1298">
        <f t="shared" si="12"/>
        <v>8626363.0793622658</v>
      </c>
      <c r="BQ26" s="1299">
        <f>BM26/BM16-1</f>
        <v>0.21521585606967042</v>
      </c>
      <c r="BR26" s="485">
        <v>48894399.0976502</v>
      </c>
      <c r="BS26" s="1298">
        <f>BR26-BR$16</f>
        <v>8812022.0976502001</v>
      </c>
      <c r="BT26" s="1299">
        <f>BR26/BR$16-1</f>
        <v>0.21984779240138885</v>
      </c>
      <c r="BU26" s="1298">
        <f t="shared" si="13"/>
        <v>8812022.0976502001</v>
      </c>
      <c r="BV26" s="1299">
        <f>BR26/BR16-1</f>
        <v>0.21984779240138885</v>
      </c>
      <c r="BW26" s="485">
        <v>49080058.115938127</v>
      </c>
      <c r="BX26" s="1298">
        <f>BW26-BW$16</f>
        <v>8997681.115938127</v>
      </c>
      <c r="BY26" s="1299">
        <f>BW26/BW$16-1</f>
        <v>0.22447972873310706</v>
      </c>
      <c r="BZ26" s="1298">
        <f t="shared" si="14"/>
        <v>8997681.115938127</v>
      </c>
      <c r="CA26" s="1299">
        <f>BW26/BW16-1</f>
        <v>0.22447972873310706</v>
      </c>
      <c r="CB26" s="485">
        <v>48708740.079362266</v>
      </c>
      <c r="CC26" s="1298">
        <f>CB26-CB$16</f>
        <v>8626363.0793622658</v>
      </c>
      <c r="CD26" s="1299">
        <f>CB26/CB$16-1</f>
        <v>0.21521585606967042</v>
      </c>
      <c r="CE26" s="1298">
        <f t="shared" si="15"/>
        <v>8626363.0793622658</v>
      </c>
      <c r="CF26" s="1299">
        <f t="shared" si="18"/>
        <v>0.21521585606967042</v>
      </c>
      <c r="CG26" s="485">
        <v>48894399.0976502</v>
      </c>
      <c r="CH26" s="1298">
        <f>CG26-CG$16</f>
        <v>8812022.0976502001</v>
      </c>
      <c r="CI26" s="1299">
        <f>CG26/CG$16-1</f>
        <v>0.21984779240138885</v>
      </c>
      <c r="CJ26" s="1298">
        <f t="shared" si="16"/>
        <v>8812022.0976502001</v>
      </c>
      <c r="CK26" s="1299">
        <f t="shared" si="19"/>
        <v>0.21984779240138885</v>
      </c>
      <c r="CL26" s="485">
        <v>49080058.115938127</v>
      </c>
      <c r="CM26" s="1298">
        <f>CL26-CL$16</f>
        <v>8997681.115938127</v>
      </c>
      <c r="CN26" s="1299">
        <f>CL26/CL$16-1</f>
        <v>0.22447972873310706</v>
      </c>
      <c r="CO26" s="1298">
        <f t="shared" si="17"/>
        <v>8997681.115938127</v>
      </c>
      <c r="CP26" s="1299">
        <f t="shared" si="20"/>
        <v>0.22447972873310706</v>
      </c>
    </row>
    <row r="27" spans="1:94" ht="32.25" outlineLevel="1" thickBot="1" x14ac:dyDescent="0.3">
      <c r="A27" s="174">
        <v>2024</v>
      </c>
      <c r="B27" s="197" t="s">
        <v>171</v>
      </c>
      <c r="C27" s="198" t="s">
        <v>172</v>
      </c>
      <c r="D27" s="199" t="s">
        <v>173</v>
      </c>
      <c r="E27" s="492">
        <v>0</v>
      </c>
      <c r="F27" s="1298">
        <f>E27-E$17</f>
        <v>0</v>
      </c>
      <c r="G27" s="1320"/>
      <c r="H27" s="1298">
        <f t="shared" si="0"/>
        <v>0</v>
      </c>
      <c r="I27" s="1320"/>
      <c r="J27" s="1312">
        <v>0</v>
      </c>
      <c r="K27" s="1298">
        <f>J27-J$17</f>
        <v>0</v>
      </c>
      <c r="L27" s="1299"/>
      <c r="M27" s="1298">
        <f t="shared" si="1"/>
        <v>0</v>
      </c>
      <c r="N27" s="1299"/>
      <c r="O27" s="492">
        <v>0</v>
      </c>
      <c r="P27" s="1298">
        <f>O27-O$17</f>
        <v>0</v>
      </c>
      <c r="Q27" s="1299"/>
      <c r="R27" s="1298">
        <f t="shared" si="2"/>
        <v>0</v>
      </c>
      <c r="S27" s="1299"/>
      <c r="T27" s="492">
        <v>0</v>
      </c>
      <c r="U27" s="1298">
        <f>T27-T$17</f>
        <v>0</v>
      </c>
      <c r="V27" s="1299"/>
      <c r="W27" s="1298">
        <f t="shared" si="3"/>
        <v>0</v>
      </c>
      <c r="X27" s="1299"/>
      <c r="Y27" s="492">
        <v>0</v>
      </c>
      <c r="Z27" s="1298">
        <f>Y27-Y$17</f>
        <v>0</v>
      </c>
      <c r="AA27" s="1299"/>
      <c r="AB27" s="1298">
        <f t="shared" si="4"/>
        <v>0</v>
      </c>
      <c r="AC27" s="1299"/>
      <c r="AD27" s="492">
        <v>0</v>
      </c>
      <c r="AE27" s="1298">
        <f>AD27-AD$17</f>
        <v>0</v>
      </c>
      <c r="AF27" s="1299"/>
      <c r="AG27" s="1298">
        <f t="shared" si="5"/>
        <v>0</v>
      </c>
      <c r="AH27" s="1299"/>
      <c r="AI27" s="492">
        <v>0</v>
      </c>
      <c r="AJ27" s="1298">
        <f>AI27-AI$17</f>
        <v>0</v>
      </c>
      <c r="AK27" s="1299"/>
      <c r="AL27" s="1298">
        <f t="shared" si="6"/>
        <v>0</v>
      </c>
      <c r="AM27" s="1299"/>
      <c r="AN27" s="492">
        <v>0</v>
      </c>
      <c r="AO27" s="1298">
        <f>AN27-AN$17</f>
        <v>0</v>
      </c>
      <c r="AP27" s="1299"/>
      <c r="AQ27" s="1298">
        <f t="shared" si="7"/>
        <v>0</v>
      </c>
      <c r="AR27" s="1299"/>
      <c r="AS27" s="492">
        <v>0</v>
      </c>
      <c r="AT27" s="1298">
        <f>AS27-AS$17</f>
        <v>0</v>
      </c>
      <c r="AU27" s="1299"/>
      <c r="AV27" s="1298">
        <f t="shared" si="8"/>
        <v>0</v>
      </c>
      <c r="AW27" s="1299"/>
      <c r="AX27" s="492">
        <v>0</v>
      </c>
      <c r="AY27" s="1298">
        <f>AX27-AX$17</f>
        <v>0</v>
      </c>
      <c r="AZ27" s="1299"/>
      <c r="BA27" s="1298">
        <f t="shared" si="9"/>
        <v>0</v>
      </c>
      <c r="BB27" s="1299"/>
      <c r="BC27" s="492">
        <v>0</v>
      </c>
      <c r="BD27" s="1298">
        <f>BC27-BC$17</f>
        <v>0</v>
      </c>
      <c r="BE27" s="1299"/>
      <c r="BF27" s="1298">
        <f t="shared" si="10"/>
        <v>0</v>
      </c>
      <c r="BG27" s="1299"/>
      <c r="BH27" s="492">
        <v>0</v>
      </c>
      <c r="BI27" s="1298">
        <f>BH27-BH$17</f>
        <v>0</v>
      </c>
      <c r="BJ27" s="1299"/>
      <c r="BK27" s="1298">
        <f t="shared" si="11"/>
        <v>0</v>
      </c>
      <c r="BL27" s="1299"/>
      <c r="BM27" s="492">
        <v>0</v>
      </c>
      <c r="BN27" s="1298">
        <f>BM27-BM$17</f>
        <v>0</v>
      </c>
      <c r="BO27" s="1299"/>
      <c r="BP27" s="1298">
        <f t="shared" si="12"/>
        <v>0</v>
      </c>
      <c r="BQ27" s="1299"/>
      <c r="BR27" s="492">
        <v>0</v>
      </c>
      <c r="BS27" s="1298">
        <f>BR27-BR$17</f>
        <v>0</v>
      </c>
      <c r="BT27" s="1299"/>
      <c r="BU27" s="1298">
        <f t="shared" si="13"/>
        <v>0</v>
      </c>
      <c r="BV27" s="1299"/>
      <c r="BW27" s="492">
        <v>0</v>
      </c>
      <c r="BX27" s="1298">
        <f>BW27-BW$17</f>
        <v>0</v>
      </c>
      <c r="BY27" s="1299"/>
      <c r="BZ27" s="1298">
        <f t="shared" si="14"/>
        <v>0</v>
      </c>
      <c r="CA27" s="1299"/>
      <c r="CB27" s="1328">
        <v>4151048.9103768058</v>
      </c>
      <c r="CC27" s="1298">
        <f>CB27-CB$17</f>
        <v>304771.43037680583</v>
      </c>
      <c r="CD27" s="1299">
        <f>CB27/CB$17-1</f>
        <v>7.9238024807509744E-2</v>
      </c>
      <c r="CE27" s="1298">
        <f t="shared" si="15"/>
        <v>304771.43037680583</v>
      </c>
      <c r="CF27" s="1299">
        <f t="shared" si="18"/>
        <v>7.9238024807509744E-2</v>
      </c>
      <c r="CG27" s="1329">
        <v>4151048.9103768058</v>
      </c>
      <c r="CH27" s="1298">
        <f>CG27-CG$17</f>
        <v>304771.43037680583</v>
      </c>
      <c r="CI27" s="1299">
        <f>CG27/CG$17-1</f>
        <v>7.9238024807509744E-2</v>
      </c>
      <c r="CJ27" s="1298">
        <f t="shared" si="16"/>
        <v>304771.43037680583</v>
      </c>
      <c r="CK27" s="1299">
        <f t="shared" si="19"/>
        <v>7.9238024807509744E-2</v>
      </c>
      <c r="CL27" s="1329">
        <v>4151048.9103768058</v>
      </c>
      <c r="CM27" s="1298">
        <f>CL27-CL$17</f>
        <v>304771.43037680583</v>
      </c>
      <c r="CN27" s="1299">
        <f>CL27/CL$17-1</f>
        <v>7.9238024807509744E-2</v>
      </c>
      <c r="CO27" s="1298">
        <f t="shared" si="17"/>
        <v>304771.43037680583</v>
      </c>
      <c r="CP27" s="1299">
        <f t="shared" si="20"/>
        <v>7.9238024807509744E-2</v>
      </c>
    </row>
    <row r="28" spans="1:94" ht="15.75" outlineLevel="1" x14ac:dyDescent="0.25">
      <c r="A28" s="174">
        <v>2024</v>
      </c>
      <c r="B28" s="206" t="s">
        <v>174</v>
      </c>
      <c r="C28" s="206" t="s">
        <v>175</v>
      </c>
      <c r="D28" s="207" t="s">
        <v>176</v>
      </c>
      <c r="E28" s="1325">
        <v>942765.11231999996</v>
      </c>
      <c r="F28" s="1321">
        <f>E28-E$18</f>
        <v>94478.033519999939</v>
      </c>
      <c r="G28" s="1322">
        <f>E28/E$18-1</f>
        <v>0.11137507087064202</v>
      </c>
      <c r="H28" s="1321">
        <f t="shared" si="0"/>
        <v>94478.033519999939</v>
      </c>
      <c r="I28" s="1322">
        <f>E28/E18-1</f>
        <v>0.11137507087064202</v>
      </c>
      <c r="J28" s="1307">
        <v>942765.11231999996</v>
      </c>
      <c r="K28" s="209">
        <f>J28-J$18</f>
        <v>94478.033519999939</v>
      </c>
      <c r="L28" s="1300">
        <f>J28/J$18-1</f>
        <v>0.11137507087064202</v>
      </c>
      <c r="M28" s="209">
        <f t="shared" si="1"/>
        <v>94478.033519999939</v>
      </c>
      <c r="N28" s="1300">
        <f>J28/J18-1</f>
        <v>0.11137507087064202</v>
      </c>
      <c r="O28" s="211">
        <v>942765.11231999996</v>
      </c>
      <c r="P28" s="209">
        <f>O28-O$18</f>
        <v>94478.033519999939</v>
      </c>
      <c r="Q28" s="1300">
        <f>O28/O$18-1</f>
        <v>0.11137507087064202</v>
      </c>
      <c r="R28" s="209">
        <f t="shared" si="2"/>
        <v>94478.033519999939</v>
      </c>
      <c r="S28" s="1300">
        <f>O28/O18-1</f>
        <v>0.11137507087064202</v>
      </c>
      <c r="T28" s="211">
        <v>942765.11231999996</v>
      </c>
      <c r="U28" s="209">
        <f>T28-T$18</f>
        <v>94478.033519999939</v>
      </c>
      <c r="V28" s="1300">
        <f>T28/T$18-1</f>
        <v>0.11137507087064202</v>
      </c>
      <c r="W28" s="209">
        <f t="shared" si="3"/>
        <v>94478.033519999939</v>
      </c>
      <c r="X28" s="1300">
        <f>T28/T18-1</f>
        <v>0.11137507087064202</v>
      </c>
      <c r="Y28" s="210">
        <v>942765.11231999996</v>
      </c>
      <c r="Z28" s="209">
        <f>Y28-Y$18</f>
        <v>94478.033519999939</v>
      </c>
      <c r="AA28" s="1300">
        <f>Y28/Y$18-1</f>
        <v>0.11137507087064202</v>
      </c>
      <c r="AB28" s="209">
        <f t="shared" si="4"/>
        <v>94478.033519999939</v>
      </c>
      <c r="AC28" s="1300">
        <f>Y28/Y18-1</f>
        <v>0.11137507087064202</v>
      </c>
      <c r="AD28" s="211">
        <v>942765.11231999996</v>
      </c>
      <c r="AE28" s="209">
        <f>AD28-AD$18</f>
        <v>94478.033519999939</v>
      </c>
      <c r="AF28" s="1300">
        <f>AD28/AD$18-1</f>
        <v>0.11137507087064202</v>
      </c>
      <c r="AG28" s="209">
        <f t="shared" si="5"/>
        <v>94478.033519999939</v>
      </c>
      <c r="AH28" s="1300">
        <f>AD28/AD18-1</f>
        <v>0.11137507087064202</v>
      </c>
      <c r="AI28" s="211">
        <v>942765.11231999996</v>
      </c>
      <c r="AJ28" s="209">
        <f>AI28-AI$18</f>
        <v>94478.033519999939</v>
      </c>
      <c r="AK28" s="1300">
        <f>AI28/AI$18-1</f>
        <v>0.11137507087064202</v>
      </c>
      <c r="AL28" s="209">
        <f t="shared" si="6"/>
        <v>94478.033519999939</v>
      </c>
      <c r="AM28" s="1300">
        <f>AI28/AI18-1</f>
        <v>0.11137507087064202</v>
      </c>
      <c r="AN28" s="210">
        <v>942765.11231999996</v>
      </c>
      <c r="AO28" s="209">
        <f>AN28-AN$18</f>
        <v>94478.033519999939</v>
      </c>
      <c r="AP28" s="1300">
        <f>AN28/AN$18-1</f>
        <v>0.11137507087064202</v>
      </c>
      <c r="AQ28" s="209">
        <f t="shared" si="7"/>
        <v>94478.033519999939</v>
      </c>
      <c r="AR28" s="1300">
        <f>AN28/AN18-1</f>
        <v>0.11137507087064202</v>
      </c>
      <c r="AS28" s="211">
        <v>942765.11231999996</v>
      </c>
      <c r="AT28" s="209">
        <f>AS28-AS$18</f>
        <v>94478.033519999939</v>
      </c>
      <c r="AU28" s="1300">
        <f>AS28/AS$18-1</f>
        <v>0.11137507087064202</v>
      </c>
      <c r="AV28" s="209">
        <f t="shared" si="8"/>
        <v>94478.033519999939</v>
      </c>
      <c r="AW28" s="1300">
        <f>AS28/AS18-1</f>
        <v>0.11137507087064202</v>
      </c>
      <c r="AX28" s="210">
        <v>942765.11231999996</v>
      </c>
      <c r="AY28" s="209">
        <f>AX28-AX$18</f>
        <v>94478.033519999939</v>
      </c>
      <c r="AZ28" s="1300">
        <f>AX28/AX$18-1</f>
        <v>0.11137507087064202</v>
      </c>
      <c r="BA28" s="209">
        <f t="shared" si="9"/>
        <v>94478.033519999939</v>
      </c>
      <c r="BB28" s="1300">
        <f t="shared" ref="BB28:BB33" si="21">AX28/AX18-1</f>
        <v>0.11137507087064202</v>
      </c>
      <c r="BC28" s="210">
        <v>942765.11231999996</v>
      </c>
      <c r="BD28" s="209">
        <f>BC28-BC$18</f>
        <v>94478.033519999939</v>
      </c>
      <c r="BE28" s="1300">
        <f>BC28/BC$18-1</f>
        <v>0.11137507087064202</v>
      </c>
      <c r="BF28" s="209">
        <f t="shared" si="10"/>
        <v>94478.033519999939</v>
      </c>
      <c r="BG28" s="1300">
        <f t="shared" ref="BG28:BG33" si="22">BC28/BC18-1</f>
        <v>0.11137507087064202</v>
      </c>
      <c r="BH28" s="211">
        <v>942765.11231999996</v>
      </c>
      <c r="BI28" s="209">
        <f>BH28-BH$18</f>
        <v>94478.033519999939</v>
      </c>
      <c r="BJ28" s="1300">
        <f>BH28/BH$18-1</f>
        <v>0.11137507087064202</v>
      </c>
      <c r="BK28" s="209">
        <f t="shared" si="11"/>
        <v>94478.033519999939</v>
      </c>
      <c r="BL28" s="1300">
        <f t="shared" ref="BL28:BL33" si="23">BH28/BH18-1</f>
        <v>0.11137507087064202</v>
      </c>
      <c r="BM28" s="210">
        <v>942765.11231999996</v>
      </c>
      <c r="BN28" s="209">
        <f>BM28-BM$18</f>
        <v>94478.033519999939</v>
      </c>
      <c r="BO28" s="1300">
        <f>BM28/BM$18-1</f>
        <v>0.11137507087064202</v>
      </c>
      <c r="BP28" s="209">
        <f t="shared" si="12"/>
        <v>94478.033519999939</v>
      </c>
      <c r="BQ28" s="1300">
        <f t="shared" ref="BQ28:BQ33" si="24">BM28/BM18-1</f>
        <v>0.11137507087064202</v>
      </c>
      <c r="BR28" s="210">
        <v>942765.11231999996</v>
      </c>
      <c r="BS28" s="209">
        <f>BR28-BR$18</f>
        <v>94478.033519999939</v>
      </c>
      <c r="BT28" s="1300">
        <f>BR28/BR$18-1</f>
        <v>0.11137507087064202</v>
      </c>
      <c r="BU28" s="209">
        <f t="shared" si="13"/>
        <v>94478.033519999939</v>
      </c>
      <c r="BV28" s="1300">
        <f t="shared" ref="BV28:BV33" si="25">BR28/BR18-1</f>
        <v>0.11137507087064202</v>
      </c>
      <c r="BW28" s="211">
        <v>942765.11231999996</v>
      </c>
      <c r="BX28" s="209">
        <f>BW28-BW$18</f>
        <v>94478.033519999939</v>
      </c>
      <c r="BY28" s="1300">
        <f>BW28/BW$18-1</f>
        <v>0.11137507087064202</v>
      </c>
      <c r="BZ28" s="209">
        <f t="shared" si="14"/>
        <v>94478.033519999939</v>
      </c>
      <c r="CA28" s="1300">
        <f t="shared" ref="CA28:CA33" si="26">BW28/BW18-1</f>
        <v>0.11137507087064202</v>
      </c>
      <c r="CB28" s="211">
        <v>942765.11231999996</v>
      </c>
      <c r="CC28" s="209">
        <f>CB28-CB$18</f>
        <v>94478.033519999939</v>
      </c>
      <c r="CD28" s="1300">
        <f>CB28/CB$18-1</f>
        <v>0.11137507087064202</v>
      </c>
      <c r="CE28" s="209">
        <f t="shared" si="15"/>
        <v>94478.033519999939</v>
      </c>
      <c r="CF28" s="1300">
        <f t="shared" si="18"/>
        <v>0.11137507087064202</v>
      </c>
      <c r="CG28" s="210">
        <v>942765.11231999996</v>
      </c>
      <c r="CH28" s="209">
        <f>CG28-CG$18</f>
        <v>94478.033519999939</v>
      </c>
      <c r="CI28" s="1300">
        <f>CG28/CG$18-1</f>
        <v>0.11137507087064202</v>
      </c>
      <c r="CJ28" s="209">
        <f t="shared" si="16"/>
        <v>94478.033519999939</v>
      </c>
      <c r="CK28" s="1300">
        <f t="shared" si="19"/>
        <v>0.11137507087064202</v>
      </c>
      <c r="CL28" s="211">
        <v>942765.11231999996</v>
      </c>
      <c r="CM28" s="209">
        <f>CL28-CL$18</f>
        <v>94478.033519999939</v>
      </c>
      <c r="CN28" s="1300">
        <f>CL28/CL$18-1</f>
        <v>0.11137507087064202</v>
      </c>
      <c r="CO28" s="209">
        <f t="shared" si="17"/>
        <v>94478.033519999939</v>
      </c>
      <c r="CP28" s="1300">
        <f t="shared" si="20"/>
        <v>0.11137507087064202</v>
      </c>
    </row>
    <row r="29" spans="1:94" ht="16.5" outlineLevel="1" thickBot="1" x14ac:dyDescent="0.3">
      <c r="A29" s="174">
        <v>2024</v>
      </c>
      <c r="B29" s="206" t="s">
        <v>177</v>
      </c>
      <c r="C29" s="206" t="s">
        <v>178</v>
      </c>
      <c r="D29" s="207" t="s">
        <v>179</v>
      </c>
      <c r="E29" s="1326">
        <v>595609.728</v>
      </c>
      <c r="F29" s="1321">
        <f>E29-E$19</f>
        <v>63439.425912000006</v>
      </c>
      <c r="G29" s="1322">
        <f>E29/E$19-1</f>
        <v>0.11920888043374811</v>
      </c>
      <c r="H29" s="1321">
        <f t="shared" si="0"/>
        <v>63439.425912000006</v>
      </c>
      <c r="I29" s="1322">
        <f>E29/E19-1</f>
        <v>0.11920888043374811</v>
      </c>
      <c r="J29" s="1308">
        <v>595609.728</v>
      </c>
      <c r="K29" s="209">
        <f>J29-J$19</f>
        <v>63439.425912000006</v>
      </c>
      <c r="L29" s="1300">
        <f>J29/J$19-1</f>
        <v>0.11920888043374811</v>
      </c>
      <c r="M29" s="209">
        <f t="shared" si="1"/>
        <v>63439.425912000006</v>
      </c>
      <c r="N29" s="1300">
        <f>J29/J19-1</f>
        <v>0.11920888043374811</v>
      </c>
      <c r="O29" s="472">
        <v>595609.728</v>
      </c>
      <c r="P29" s="209">
        <f>O29-O$19</f>
        <v>63439.425912000006</v>
      </c>
      <c r="Q29" s="1300">
        <f>O29/O$19-1</f>
        <v>0.11920888043374811</v>
      </c>
      <c r="R29" s="209">
        <f t="shared" si="2"/>
        <v>63439.425912000006</v>
      </c>
      <c r="S29" s="1300">
        <f>O29/O19-1</f>
        <v>0.11920888043374811</v>
      </c>
      <c r="T29" s="472">
        <v>595609.728</v>
      </c>
      <c r="U29" s="209">
        <f>T29-T$19</f>
        <v>63439.425912000006</v>
      </c>
      <c r="V29" s="1300">
        <f>T29/T$19-1</f>
        <v>0.11920888043374811</v>
      </c>
      <c r="W29" s="209">
        <f t="shared" si="3"/>
        <v>63439.425912000006</v>
      </c>
      <c r="X29" s="1300">
        <f>T29/T19-1</f>
        <v>0.11920888043374811</v>
      </c>
      <c r="Y29" s="479">
        <v>595609.728</v>
      </c>
      <c r="Z29" s="209">
        <f>Y29-Y$19</f>
        <v>63439.425912000006</v>
      </c>
      <c r="AA29" s="1300">
        <f>Y29/Y$19-1</f>
        <v>0.11920888043374811</v>
      </c>
      <c r="AB29" s="209">
        <f t="shared" si="4"/>
        <v>63439.425912000006</v>
      </c>
      <c r="AC29" s="1300">
        <f>Y29/Y19-1</f>
        <v>0.11920888043374811</v>
      </c>
      <c r="AD29" s="472">
        <v>595609.728</v>
      </c>
      <c r="AE29" s="209">
        <f>AD29-AD$19</f>
        <v>63439.425912000006</v>
      </c>
      <c r="AF29" s="1300">
        <f>AD29/AD$19-1</f>
        <v>0.11920888043374811</v>
      </c>
      <c r="AG29" s="209">
        <f t="shared" si="5"/>
        <v>63439.425912000006</v>
      </c>
      <c r="AH29" s="1300">
        <f>AD29/AD19-1</f>
        <v>0.11920888043374811</v>
      </c>
      <c r="AI29" s="472">
        <v>595609.728</v>
      </c>
      <c r="AJ29" s="209">
        <f>AI29-AI$19</f>
        <v>63439.425912000006</v>
      </c>
      <c r="AK29" s="1300">
        <f>AI29/AI$19-1</f>
        <v>0.11920888043374811</v>
      </c>
      <c r="AL29" s="209">
        <f t="shared" si="6"/>
        <v>63439.425912000006</v>
      </c>
      <c r="AM29" s="1300">
        <f>AI29/AI19-1</f>
        <v>0.11920888043374811</v>
      </c>
      <c r="AN29" s="479">
        <v>595609.728</v>
      </c>
      <c r="AO29" s="209">
        <f>AN29-AN$19</f>
        <v>63439.425912000006</v>
      </c>
      <c r="AP29" s="1300">
        <f>AN29/AN$19-1</f>
        <v>0.11920888043374811</v>
      </c>
      <c r="AQ29" s="209">
        <f t="shared" si="7"/>
        <v>63439.425912000006</v>
      </c>
      <c r="AR29" s="1300">
        <f>AN29/AN19-1</f>
        <v>0.11920888043374811</v>
      </c>
      <c r="AS29" s="472">
        <v>595609.728</v>
      </c>
      <c r="AT29" s="209">
        <f>AS29-AS$19</f>
        <v>63439.425912000006</v>
      </c>
      <c r="AU29" s="1300">
        <f>AS29/AS$19-1</f>
        <v>0.11920888043374811</v>
      </c>
      <c r="AV29" s="209">
        <f t="shared" si="8"/>
        <v>63439.425912000006</v>
      </c>
      <c r="AW29" s="1300">
        <f>AS29/AS19-1</f>
        <v>0.11920888043374811</v>
      </c>
      <c r="AX29" s="479">
        <v>595609.728</v>
      </c>
      <c r="AY29" s="209">
        <f>AX29-AX$19</f>
        <v>63439.425912000006</v>
      </c>
      <c r="AZ29" s="1300">
        <f>AX29/AX$19-1</f>
        <v>0.11920888043374811</v>
      </c>
      <c r="BA29" s="209">
        <f t="shared" si="9"/>
        <v>63439.425912000006</v>
      </c>
      <c r="BB29" s="1300">
        <f t="shared" si="21"/>
        <v>0.11920888043374811</v>
      </c>
      <c r="BC29" s="479">
        <v>595609.728</v>
      </c>
      <c r="BD29" s="209">
        <f>BC29-BC$19</f>
        <v>63439.425912000006</v>
      </c>
      <c r="BE29" s="1300">
        <f>BC29/BC$19-1</f>
        <v>0.11920888043374811</v>
      </c>
      <c r="BF29" s="209">
        <f t="shared" si="10"/>
        <v>63439.425912000006</v>
      </c>
      <c r="BG29" s="1300">
        <f t="shared" si="22"/>
        <v>0.11920888043374811</v>
      </c>
      <c r="BH29" s="472">
        <v>595609.728</v>
      </c>
      <c r="BI29" s="209">
        <f>BH29-BH$19</f>
        <v>63439.425912000006</v>
      </c>
      <c r="BJ29" s="1300">
        <f>BH29/BH$19-1</f>
        <v>0.11920888043374811</v>
      </c>
      <c r="BK29" s="209">
        <f t="shared" si="11"/>
        <v>63439.425912000006</v>
      </c>
      <c r="BL29" s="1300">
        <f t="shared" si="23"/>
        <v>0.11920888043374811</v>
      </c>
      <c r="BM29" s="479">
        <v>595609.728</v>
      </c>
      <c r="BN29" s="209">
        <f>BM29-BM$19</f>
        <v>63439.425912000006</v>
      </c>
      <c r="BO29" s="1300">
        <f>BM29/BM$19-1</f>
        <v>0.11920888043374811</v>
      </c>
      <c r="BP29" s="209">
        <f t="shared" si="12"/>
        <v>63439.425912000006</v>
      </c>
      <c r="BQ29" s="1300">
        <f t="shared" si="24"/>
        <v>0.11920888043374811</v>
      </c>
      <c r="BR29" s="479">
        <v>595609.728</v>
      </c>
      <c r="BS29" s="209">
        <f>BR29-BR$19</f>
        <v>63439.425912000006</v>
      </c>
      <c r="BT29" s="1300">
        <f>BR29/BR$19-1</f>
        <v>0.11920888043374811</v>
      </c>
      <c r="BU29" s="209">
        <f t="shared" si="13"/>
        <v>63439.425912000006</v>
      </c>
      <c r="BV29" s="1300">
        <f t="shared" si="25"/>
        <v>0.11920888043374811</v>
      </c>
      <c r="BW29" s="472">
        <v>595609.728</v>
      </c>
      <c r="BX29" s="209">
        <f>BW29-BW$19</f>
        <v>63439.425912000006</v>
      </c>
      <c r="BY29" s="1300">
        <f>BW29/BW$19-1</f>
        <v>0.11920888043374811</v>
      </c>
      <c r="BZ29" s="209">
        <f t="shared" si="14"/>
        <v>63439.425912000006</v>
      </c>
      <c r="CA29" s="1300">
        <f t="shared" si="26"/>
        <v>0.11920888043374811</v>
      </c>
      <c r="CB29" s="472">
        <v>595609.728</v>
      </c>
      <c r="CC29" s="209">
        <f>CB29-CB$19</f>
        <v>63439.425912000006</v>
      </c>
      <c r="CD29" s="1300">
        <f>CB29/CB$19-1</f>
        <v>0.11920888043374811</v>
      </c>
      <c r="CE29" s="209">
        <f t="shared" si="15"/>
        <v>63439.425912000006</v>
      </c>
      <c r="CF29" s="1300">
        <f t="shared" si="18"/>
        <v>0.11920888043374811</v>
      </c>
      <c r="CG29" s="479">
        <v>595609.728</v>
      </c>
      <c r="CH29" s="209">
        <f>CG29-CG$19</f>
        <v>63439.425912000006</v>
      </c>
      <c r="CI29" s="1300">
        <f>CG29/CG$19-1</f>
        <v>0.11920888043374811</v>
      </c>
      <c r="CJ29" s="209">
        <f t="shared" si="16"/>
        <v>63439.425912000006</v>
      </c>
      <c r="CK29" s="1300">
        <f t="shared" si="19"/>
        <v>0.11920888043374811</v>
      </c>
      <c r="CL29" s="472">
        <v>595609.728</v>
      </c>
      <c r="CM29" s="209">
        <f>CL29-CL$19</f>
        <v>63439.425912000006</v>
      </c>
      <c r="CN29" s="1300">
        <f>CL29/CL$19-1</f>
        <v>0.11920888043374811</v>
      </c>
      <c r="CO29" s="209">
        <f t="shared" si="17"/>
        <v>63439.425912000006</v>
      </c>
      <c r="CP29" s="1300">
        <f t="shared" si="20"/>
        <v>0.11920888043374811</v>
      </c>
    </row>
    <row r="30" spans="1:94" ht="18.75" x14ac:dyDescent="0.25">
      <c r="A30" s="164">
        <v>2025</v>
      </c>
      <c r="B30" s="165"/>
      <c r="C30" s="166"/>
      <c r="D30" s="475" t="s">
        <v>157</v>
      </c>
      <c r="E30" s="490">
        <v>243566655.11356819</v>
      </c>
      <c r="F30" s="490">
        <f>E30-E$10</f>
        <v>27470220.723568171</v>
      </c>
      <c r="G30" s="1319">
        <f>E30/E$10-1</f>
        <v>0.12712019428322119</v>
      </c>
      <c r="H30" s="490">
        <f t="shared" si="0"/>
        <v>13735110.361784101</v>
      </c>
      <c r="I30" s="1319">
        <f>E30/E20-1</f>
        <v>5.9761641408353716E-2</v>
      </c>
      <c r="J30" s="1309">
        <v>243566655.11356819</v>
      </c>
      <c r="K30" s="490">
        <f>J30-J$10</f>
        <v>27470220.723568171</v>
      </c>
      <c r="L30" s="1301">
        <f>J30/J$10-1</f>
        <v>0.12712019428322119</v>
      </c>
      <c r="M30" s="490">
        <f t="shared" si="1"/>
        <v>13735110.361784101</v>
      </c>
      <c r="N30" s="1301">
        <f>J30/J20-1</f>
        <v>5.9761641408353716E-2</v>
      </c>
      <c r="O30" s="490">
        <v>243566655.11356819</v>
      </c>
      <c r="P30" s="490">
        <f>O30-O$10</f>
        <v>27470220.723568171</v>
      </c>
      <c r="Q30" s="1301">
        <f>O30/O$10-1</f>
        <v>0.12712019428322119</v>
      </c>
      <c r="R30" s="490">
        <f t="shared" si="2"/>
        <v>13735110.361784101</v>
      </c>
      <c r="S30" s="1301">
        <f>O30/O20-1</f>
        <v>5.9761641408353716E-2</v>
      </c>
      <c r="T30" s="490">
        <v>243566655.11356819</v>
      </c>
      <c r="U30" s="490">
        <f>T30-T$10</f>
        <v>27470220.723568171</v>
      </c>
      <c r="V30" s="1301">
        <f>T30/T$10-1</f>
        <v>0.12712019428322119</v>
      </c>
      <c r="W30" s="490">
        <f t="shared" si="3"/>
        <v>13735110.361784101</v>
      </c>
      <c r="X30" s="1301">
        <f>T30/T20-1</f>
        <v>5.9761641408353716E-2</v>
      </c>
      <c r="Y30" s="490">
        <v>243566655.11356819</v>
      </c>
      <c r="Z30" s="490">
        <f>Y30-Y$10</f>
        <v>27470220.723568171</v>
      </c>
      <c r="AA30" s="1301">
        <f>Y30/Y$10-1</f>
        <v>0.12712019428322119</v>
      </c>
      <c r="AB30" s="490">
        <f t="shared" si="4"/>
        <v>13735110.361784101</v>
      </c>
      <c r="AC30" s="1301">
        <f>Y30/Y20-1</f>
        <v>5.9761641408353716E-2</v>
      </c>
      <c r="AD30" s="490">
        <v>243566655.11356819</v>
      </c>
      <c r="AE30" s="490">
        <f>AD30-AD$10</f>
        <v>27470220.723568171</v>
      </c>
      <c r="AF30" s="1301">
        <f>AD30/AD$10-1</f>
        <v>0.12712019428322119</v>
      </c>
      <c r="AG30" s="490">
        <f t="shared" si="5"/>
        <v>13735110.361784101</v>
      </c>
      <c r="AH30" s="1301">
        <f>AD30/AD20-1</f>
        <v>5.9761641408353716E-2</v>
      </c>
      <c r="AI30" s="490">
        <v>243566655.11356819</v>
      </c>
      <c r="AJ30" s="490">
        <f>AI30-AI$10</f>
        <v>27470220.723568171</v>
      </c>
      <c r="AK30" s="1301">
        <f>AI30/AI$10-1</f>
        <v>0.12712019428322119</v>
      </c>
      <c r="AL30" s="490">
        <f t="shared" si="6"/>
        <v>13735110.361784101</v>
      </c>
      <c r="AM30" s="1301">
        <f>AI30/AI20-1</f>
        <v>5.9761641408353716E-2</v>
      </c>
      <c r="AN30" s="490">
        <v>243566655.11356819</v>
      </c>
      <c r="AO30" s="490">
        <f>AN30-AN$10</f>
        <v>27470220.723568171</v>
      </c>
      <c r="AP30" s="1301">
        <f>AN30/AN$10-1</f>
        <v>0.12712019428322119</v>
      </c>
      <c r="AQ30" s="490">
        <f t="shared" si="7"/>
        <v>13735110.361784101</v>
      </c>
      <c r="AR30" s="1301">
        <f>AN30/AN20-1</f>
        <v>5.9761641408353716E-2</v>
      </c>
      <c r="AS30" s="490">
        <v>243566655.11356819</v>
      </c>
      <c r="AT30" s="490">
        <f>AS30-AS$10</f>
        <v>27470220.723568171</v>
      </c>
      <c r="AU30" s="1301">
        <f>AS30/AS$10-1</f>
        <v>0.12712019428322119</v>
      </c>
      <c r="AV30" s="490">
        <f t="shared" si="8"/>
        <v>13735110.361784101</v>
      </c>
      <c r="AW30" s="1301">
        <f>AS30/AS20-1</f>
        <v>5.9761641408353716E-2</v>
      </c>
      <c r="AX30" s="490">
        <v>243566655.11356819</v>
      </c>
      <c r="AY30" s="490">
        <f>AX30-AX$10</f>
        <v>27470220.723568171</v>
      </c>
      <c r="AZ30" s="1301">
        <f>AX30/AX$10-1</f>
        <v>0.12712019428322119</v>
      </c>
      <c r="BA30" s="490">
        <f t="shared" si="9"/>
        <v>13735110.361784101</v>
      </c>
      <c r="BB30" s="1301">
        <f t="shared" si="21"/>
        <v>5.9761641408353716E-2</v>
      </c>
      <c r="BC30" s="490">
        <v>243566655.11356819</v>
      </c>
      <c r="BD30" s="490">
        <f>BC30-BC$10</f>
        <v>27470220.723568171</v>
      </c>
      <c r="BE30" s="1301">
        <f>BC30/BC$10-1</f>
        <v>0.12712019428322119</v>
      </c>
      <c r="BF30" s="490">
        <f t="shared" si="10"/>
        <v>13735110.361784101</v>
      </c>
      <c r="BG30" s="1301">
        <f t="shared" si="22"/>
        <v>5.9761641408353716E-2</v>
      </c>
      <c r="BH30" s="490">
        <v>243566655.11356819</v>
      </c>
      <c r="BI30" s="490">
        <f>BH30-BH$10</f>
        <v>27470220.723568171</v>
      </c>
      <c r="BJ30" s="1301">
        <f>BH30/BH$10-1</f>
        <v>0.12712019428322119</v>
      </c>
      <c r="BK30" s="490">
        <f t="shared" si="11"/>
        <v>13735110.361784101</v>
      </c>
      <c r="BL30" s="1301">
        <f t="shared" si="23"/>
        <v>5.9761641408353716E-2</v>
      </c>
      <c r="BM30" s="490">
        <v>243566655.11356819</v>
      </c>
      <c r="BN30" s="490">
        <f>BM30-BM$10</f>
        <v>27470220.723568171</v>
      </c>
      <c r="BO30" s="1301">
        <f>BM30/BM$10-1</f>
        <v>0.12712019428322119</v>
      </c>
      <c r="BP30" s="490">
        <f t="shared" si="12"/>
        <v>13735110.361784101</v>
      </c>
      <c r="BQ30" s="1301">
        <f t="shared" si="24"/>
        <v>5.9761641408353716E-2</v>
      </c>
      <c r="BR30" s="490">
        <v>243566655.11356819</v>
      </c>
      <c r="BS30" s="490">
        <f>BR30-BR$10</f>
        <v>27470220.723568171</v>
      </c>
      <c r="BT30" s="1301">
        <f>BR30/BR$10-1</f>
        <v>0.12712019428322119</v>
      </c>
      <c r="BU30" s="490">
        <f t="shared" si="13"/>
        <v>13735110.361784101</v>
      </c>
      <c r="BV30" s="1301">
        <f t="shared" si="25"/>
        <v>5.9761641408353716E-2</v>
      </c>
      <c r="BW30" s="490">
        <v>243566655.11356819</v>
      </c>
      <c r="BX30" s="490">
        <f>BW30-BW$10</f>
        <v>27470220.723568171</v>
      </c>
      <c r="BY30" s="1301">
        <f>BW30/BW$10-1</f>
        <v>0.12712019428322119</v>
      </c>
      <c r="BZ30" s="490">
        <f t="shared" si="14"/>
        <v>13735110.361784101</v>
      </c>
      <c r="CA30" s="1301">
        <f t="shared" si="26"/>
        <v>5.9761641408353716E-2</v>
      </c>
      <c r="CB30" s="484">
        <v>247666290.42895815</v>
      </c>
      <c r="CC30" s="490">
        <f>CB30-CB$10</f>
        <v>27723578.558958143</v>
      </c>
      <c r="CD30" s="1301">
        <f>CB30/CB$10-1</f>
        <v>0.12604908943445481</v>
      </c>
      <c r="CE30" s="490">
        <f t="shared" si="15"/>
        <v>13683696.766797245</v>
      </c>
      <c r="CF30" s="1301">
        <f>CB30/CB20-1</f>
        <v>5.8481686832460023E-2</v>
      </c>
      <c r="CG30" s="484">
        <v>247666290.42895815</v>
      </c>
      <c r="CH30" s="490">
        <f>CG30-CG$10</f>
        <v>27723578.558958143</v>
      </c>
      <c r="CI30" s="1301">
        <f>CG30/CG$10-1</f>
        <v>0.12604908943445481</v>
      </c>
      <c r="CJ30" s="490">
        <f t="shared" si="16"/>
        <v>13683696.766797245</v>
      </c>
      <c r="CK30" s="1301">
        <f>CG30/CG20-1</f>
        <v>5.8481686832460023E-2</v>
      </c>
      <c r="CL30" s="484">
        <v>247666290.42895815</v>
      </c>
      <c r="CM30" s="490">
        <f>CL30-CL$10</f>
        <v>27723578.558958143</v>
      </c>
      <c r="CN30" s="1301">
        <f>CL30/CL$10-1</f>
        <v>0.12604908943445481</v>
      </c>
      <c r="CO30" s="490">
        <f t="shared" si="17"/>
        <v>13683696.766797245</v>
      </c>
      <c r="CP30" s="1301">
        <f>CL30/CL20-1</f>
        <v>5.8481686832460023E-2</v>
      </c>
    </row>
    <row r="31" spans="1:94" ht="15.75" outlineLevel="1" x14ac:dyDescent="0.25">
      <c r="A31" s="174">
        <v>2025</v>
      </c>
      <c r="B31" s="175" t="s">
        <v>158</v>
      </c>
      <c r="C31" s="175" t="s">
        <v>159</v>
      </c>
      <c r="D31" s="176" t="s">
        <v>96</v>
      </c>
      <c r="E31" s="491">
        <v>82846954.971182197</v>
      </c>
      <c r="F31" s="1298">
        <f>E31-E$11</f>
        <v>119714.47118219733</v>
      </c>
      <c r="G31" s="1320">
        <f>E31/E$11-1</f>
        <v>1.4470985670336223E-3</v>
      </c>
      <c r="H31" s="1298">
        <f t="shared" si="0"/>
        <v>7544502.0159283578</v>
      </c>
      <c r="I31" s="1320">
        <f>E31/E21-1</f>
        <v>0.10018932610882469</v>
      </c>
      <c r="J31" s="1310">
        <v>80423839.615972981</v>
      </c>
      <c r="K31" s="1298">
        <f>J31-J$11</f>
        <v>-2303400.8840270191</v>
      </c>
      <c r="L31" s="1299">
        <f>J31/J$11-1</f>
        <v>-2.7843318235992842E-2</v>
      </c>
      <c r="M31" s="1298">
        <f t="shared" si="1"/>
        <v>5488211.323949039</v>
      </c>
      <c r="N31" s="1299">
        <f>J31/J21-1</f>
        <v>7.3239011255920694E-2</v>
      </c>
      <c r="O31" s="491">
        <v>77985186.562056646</v>
      </c>
      <c r="P31" s="1298">
        <f>O31-O$11</f>
        <v>-4742053.9379433542</v>
      </c>
      <c r="Q31" s="1299">
        <f>O31/O$11-1</f>
        <v>-5.7321553448206108E-2</v>
      </c>
      <c r="R31" s="1298">
        <f t="shared" si="2"/>
        <v>3416382.9332625866</v>
      </c>
      <c r="S31" s="1299">
        <f>O31/O21-1</f>
        <v>4.5815176950799064E-2</v>
      </c>
      <c r="T31" s="485">
        <v>77138685.361738756</v>
      </c>
      <c r="U31" s="1298">
        <f>T31-T$11</f>
        <v>8699945.8617387563</v>
      </c>
      <c r="V31" s="1299">
        <f>T31/T$11-1</f>
        <v>0.12712019428322097</v>
      </c>
      <c r="W31" s="1298">
        <f t="shared" si="3"/>
        <v>4349972.9308693856</v>
      </c>
      <c r="X31" s="1299">
        <f>T31/T21-1</f>
        <v>5.9761641408353494E-2</v>
      </c>
      <c r="Y31" s="485">
        <v>77138685.361738756</v>
      </c>
      <c r="Z31" s="1298">
        <f>Y31-Y$11</f>
        <v>8699945.8617387563</v>
      </c>
      <c r="AA31" s="1299">
        <f>Y31/Y$11-1</f>
        <v>0.12712019428322097</v>
      </c>
      <c r="AB31" s="1298">
        <f t="shared" si="4"/>
        <v>4349972.9308693856</v>
      </c>
      <c r="AC31" s="1299">
        <f>Y31/Y21-1</f>
        <v>5.9761641408353494E-2</v>
      </c>
      <c r="AD31" s="485">
        <v>77138685.361738756</v>
      </c>
      <c r="AE31" s="1298">
        <f>AD31-AD$11</f>
        <v>8699945.8617387563</v>
      </c>
      <c r="AF31" s="1299">
        <f>AD31/AD$11-1</f>
        <v>0.12712019428322097</v>
      </c>
      <c r="AG31" s="1298">
        <f t="shared" si="5"/>
        <v>4349972.9308693856</v>
      </c>
      <c r="AH31" s="1299">
        <f>AD31/AD21-1</f>
        <v>5.9761641408353494E-2</v>
      </c>
      <c r="AI31" s="485">
        <v>0</v>
      </c>
      <c r="AJ31" s="1298">
        <f>AI31-AI$11</f>
        <v>0</v>
      </c>
      <c r="AK31" s="1299"/>
      <c r="AL31" s="1298">
        <f t="shared" si="6"/>
        <v>0</v>
      </c>
      <c r="AM31" s="1299"/>
      <c r="AN31" s="485">
        <v>0</v>
      </c>
      <c r="AO31" s="1298">
        <f>AN31-AN$11</f>
        <v>0</v>
      </c>
      <c r="AP31" s="1299"/>
      <c r="AQ31" s="1298">
        <f t="shared" si="7"/>
        <v>0</v>
      </c>
      <c r="AR31" s="1299"/>
      <c r="AS31" s="485">
        <v>0</v>
      </c>
      <c r="AT31" s="1298">
        <f>AS31-AS$11</f>
        <v>0</v>
      </c>
      <c r="AU31" s="1299"/>
      <c r="AV31" s="1298">
        <f t="shared" si="8"/>
        <v>0</v>
      </c>
      <c r="AW31" s="1299"/>
      <c r="AX31" s="491">
        <v>57058033.425431907</v>
      </c>
      <c r="AY31" s="1298">
        <f>AX31-AX$11</f>
        <v>-2340037.8650349975</v>
      </c>
      <c r="AZ31" s="1299">
        <f>AX31/AX$11-1</f>
        <v>-3.9395856030270848E-2</v>
      </c>
      <c r="BA31" s="1298">
        <f t="shared" si="9"/>
        <v>8593909.7780978754</v>
      </c>
      <c r="BB31" s="1299">
        <f t="shared" si="21"/>
        <v>0.17732518678423714</v>
      </c>
      <c r="BC31" s="491">
        <v>53561512.063200429</v>
      </c>
      <c r="BD31" s="1298">
        <f>BC31-BC$11</f>
        <v>-5836559.2272664756</v>
      </c>
      <c r="BE31" s="1299">
        <f>BC31/BC$11-1</f>
        <v>-9.8261763395055102E-2</v>
      </c>
      <c r="BF31" s="1298">
        <f t="shared" si="10"/>
        <v>5464213.0790962875</v>
      </c>
      <c r="BG31" s="1299">
        <f t="shared" si="22"/>
        <v>0.11360748305018498</v>
      </c>
      <c r="BH31" s="491">
        <v>50027567.097865507</v>
      </c>
      <c r="BI31" s="1298">
        <f>BH31-BH$11</f>
        <v>-9370504.1926013976</v>
      </c>
      <c r="BJ31" s="1299">
        <f>BH31/BH$11-1</f>
        <v>-0.15775771820566364</v>
      </c>
      <c r="BK31" s="1298">
        <f t="shared" si="11"/>
        <v>2297092.7769912481</v>
      </c>
      <c r="BL31" s="1299">
        <f t="shared" si="23"/>
        <v>4.812633458340998E-2</v>
      </c>
      <c r="BM31" s="491">
        <v>48206988.030805267</v>
      </c>
      <c r="BN31" s="1298">
        <f>BM31-BM$11</f>
        <v>2362261.120471932</v>
      </c>
      <c r="BO31" s="1299">
        <f>BM31/BM$11-1</f>
        <v>5.1527433571416426E-2</v>
      </c>
      <c r="BP31" s="1298">
        <f t="shared" si="12"/>
        <v>3676012.1536817327</v>
      </c>
      <c r="BQ31" s="1299">
        <f t="shared" si="24"/>
        <v>8.2549553008340215E-2</v>
      </c>
      <c r="BR31" s="491">
        <v>47399282.912402205</v>
      </c>
      <c r="BS31" s="1298">
        <f>BR31-BR$11</f>
        <v>1554556.0020688698</v>
      </c>
      <c r="BT31" s="1299">
        <f>BR31/BR$11-1</f>
        <v>3.3909156119729778E-2</v>
      </c>
      <c r="BU31" s="1298">
        <f t="shared" si="13"/>
        <v>2990581.9230219573</v>
      </c>
      <c r="BV31" s="1299">
        <f t="shared" si="25"/>
        <v>6.7342251774874295E-2</v>
      </c>
      <c r="BW31" s="491">
        <v>46586398.56109675</v>
      </c>
      <c r="BX31" s="1298">
        <f>BW31-BW$11</f>
        <v>741671.6507634148</v>
      </c>
      <c r="BY31" s="1299">
        <f>BW31/BW$11-1</f>
        <v>1.6177905306624218E-2</v>
      </c>
      <c r="BZ31" s="1298">
        <f t="shared" si="14"/>
        <v>2299972.459459804</v>
      </c>
      <c r="CA31" s="1299">
        <f t="shared" si="26"/>
        <v>5.1934027238535574E-2</v>
      </c>
      <c r="CB31" s="485">
        <v>72769609.726201028</v>
      </c>
      <c r="CC31" s="1298">
        <f>CB31-CB$11</f>
        <v>4330870.2262010276</v>
      </c>
      <c r="CD31" s="1299">
        <f>CB31/CB$11-1</f>
        <v>6.328097591863191E-2</v>
      </c>
      <c r="CE31" s="1298">
        <f t="shared" si="15"/>
        <v>1222353.1475598663</v>
      </c>
      <c r="CF31" s="1299">
        <f>CB31/CB21-1</f>
        <v>1.708455650170615E-2</v>
      </c>
      <c r="CG31" s="485">
        <v>73561174.230303958</v>
      </c>
      <c r="CH31" s="1298">
        <f>CG31-CG$11</f>
        <v>5122434.7303039581</v>
      </c>
      <c r="CI31" s="1299">
        <f>CG31/CG$11-1</f>
        <v>7.4847005770817265E-2</v>
      </c>
      <c r="CJ31" s="1298">
        <f t="shared" si="16"/>
        <v>2013917.6516627967</v>
      </c>
      <c r="CK31" s="1299">
        <f>CG31/CG21-1</f>
        <v>2.8148076501706143E-2</v>
      </c>
      <c r="CL31" s="485">
        <v>74352738.734406874</v>
      </c>
      <c r="CM31" s="1298">
        <f>CL31-CL$11</f>
        <v>5913999.2344068736</v>
      </c>
      <c r="CN31" s="1299">
        <f>CL31/CL$11-1</f>
        <v>8.6413035623002177E-2</v>
      </c>
      <c r="CO31" s="1298">
        <f t="shared" si="17"/>
        <v>2805482.1557657123</v>
      </c>
      <c r="CP31" s="1299">
        <f>CL31/CL21-1</f>
        <v>3.9211596501706136E-2</v>
      </c>
    </row>
    <row r="32" spans="1:94" ht="31.5" outlineLevel="1" x14ac:dyDescent="0.25">
      <c r="A32" s="174">
        <v>2025</v>
      </c>
      <c r="B32" s="175" t="s">
        <v>160</v>
      </c>
      <c r="C32" s="175" t="s">
        <v>161</v>
      </c>
      <c r="D32" s="176" t="s">
        <v>162</v>
      </c>
      <c r="E32" s="485">
        <v>61774009.121233605</v>
      </c>
      <c r="F32" s="1298">
        <f>E32-E$12</f>
        <v>6967068.8902336061</v>
      </c>
      <c r="G32" s="1320">
        <f>E32/E$12-1</f>
        <v>0.12712019428322119</v>
      </c>
      <c r="H32" s="1298">
        <f t="shared" si="0"/>
        <v>3483534.4451168105</v>
      </c>
      <c r="I32" s="1320">
        <f>E32/E22-1</f>
        <v>5.9761641408353716E-2</v>
      </c>
      <c r="J32" s="1311">
        <v>61774009.121233605</v>
      </c>
      <c r="K32" s="1298">
        <f>J32-J$12</f>
        <v>6967068.8902336061</v>
      </c>
      <c r="L32" s="1299">
        <f>J32/J$12-1</f>
        <v>0.12712019428322119</v>
      </c>
      <c r="M32" s="1298">
        <f t="shared" si="1"/>
        <v>3483534.4451168105</v>
      </c>
      <c r="N32" s="1299">
        <f>J32/J22-1</f>
        <v>5.9761641408353716E-2</v>
      </c>
      <c r="O32" s="485">
        <v>61774009.121233605</v>
      </c>
      <c r="P32" s="1298">
        <f>O32-O$12</f>
        <v>6967068.8902336061</v>
      </c>
      <c r="Q32" s="1299">
        <f>O32/O$12-1</f>
        <v>0.12712019428322119</v>
      </c>
      <c r="R32" s="1298">
        <f t="shared" si="2"/>
        <v>3483534.4451168105</v>
      </c>
      <c r="S32" s="1299">
        <f>O32/O22-1</f>
        <v>5.9761641408353716E-2</v>
      </c>
      <c r="T32" s="485">
        <v>61774009.121233605</v>
      </c>
      <c r="U32" s="1298">
        <f>T32-T$12</f>
        <v>6967068.8902336061</v>
      </c>
      <c r="V32" s="1299">
        <f>T32/T$12-1</f>
        <v>0.12712019428322119</v>
      </c>
      <c r="W32" s="1298">
        <f t="shared" si="3"/>
        <v>3483534.4451168105</v>
      </c>
      <c r="X32" s="1299">
        <f>T32/T22-1</f>
        <v>5.9761641408353716E-2</v>
      </c>
      <c r="Y32" s="485">
        <v>61774009.121233605</v>
      </c>
      <c r="Z32" s="1298">
        <f>Y32-Y$12</f>
        <v>6967068.8902336061</v>
      </c>
      <c r="AA32" s="1299">
        <f>Y32/Y$12-1</f>
        <v>0.12712019428322119</v>
      </c>
      <c r="AB32" s="1298">
        <f t="shared" si="4"/>
        <v>3483534.4451168105</v>
      </c>
      <c r="AC32" s="1299">
        <f>Y32/Y22-1</f>
        <v>5.9761641408353716E-2</v>
      </c>
      <c r="AD32" s="485">
        <v>61774009.121233605</v>
      </c>
      <c r="AE32" s="1298">
        <f>AD32-AD$12</f>
        <v>6967068.8902336061</v>
      </c>
      <c r="AF32" s="1299">
        <f>AD32/AD$12-1</f>
        <v>0.12712019428322119</v>
      </c>
      <c r="AG32" s="1298">
        <f t="shared" si="5"/>
        <v>3483534.4451168105</v>
      </c>
      <c r="AH32" s="1299">
        <f>AD32/AD22-1</f>
        <v>5.9761641408353716E-2</v>
      </c>
      <c r="AI32" s="485">
        <v>0</v>
      </c>
      <c r="AJ32" s="1298">
        <f>AI32-AI$12</f>
        <v>0</v>
      </c>
      <c r="AK32" s="1299"/>
      <c r="AL32" s="1298">
        <f t="shared" si="6"/>
        <v>0</v>
      </c>
      <c r="AM32" s="1299"/>
      <c r="AN32" s="485">
        <v>0</v>
      </c>
      <c r="AO32" s="1298">
        <f>AN32-AN$12</f>
        <v>0</v>
      </c>
      <c r="AP32" s="1299"/>
      <c r="AQ32" s="1298">
        <f t="shared" si="7"/>
        <v>0</v>
      </c>
      <c r="AR32" s="1299"/>
      <c r="AS32" s="485">
        <v>0</v>
      </c>
      <c r="AT32" s="1298">
        <f>AS32-AS$12</f>
        <v>0</v>
      </c>
      <c r="AU32" s="1299"/>
      <c r="AV32" s="1298">
        <f t="shared" si="8"/>
        <v>0</v>
      </c>
      <c r="AW32" s="1299"/>
      <c r="AX32" s="485">
        <v>61774009.121233605</v>
      </c>
      <c r="AY32" s="1298">
        <f>AX32-AX$12</f>
        <v>6967068.8902336061</v>
      </c>
      <c r="AZ32" s="1299">
        <f>AX32/AX$12-1</f>
        <v>0.12712019428322119</v>
      </c>
      <c r="BA32" s="1298">
        <f t="shared" si="9"/>
        <v>3483534.4451168105</v>
      </c>
      <c r="BB32" s="1299">
        <f t="shared" si="21"/>
        <v>5.9761641408353716E-2</v>
      </c>
      <c r="BC32" s="485">
        <v>61774009.121233605</v>
      </c>
      <c r="BD32" s="1298">
        <f>BC32-BC$12</f>
        <v>6967068.8902336061</v>
      </c>
      <c r="BE32" s="1299">
        <f>BC32/BC$12-1</f>
        <v>0.12712019428322119</v>
      </c>
      <c r="BF32" s="1298">
        <f t="shared" si="10"/>
        <v>3483534.4451168105</v>
      </c>
      <c r="BG32" s="1299">
        <f t="shared" si="22"/>
        <v>5.9761641408353716E-2</v>
      </c>
      <c r="BH32" s="485">
        <v>61774009.121233605</v>
      </c>
      <c r="BI32" s="1298">
        <f>BH32-BH$12</f>
        <v>6967068.8902336061</v>
      </c>
      <c r="BJ32" s="1299">
        <f>BH32/BH$12-1</f>
        <v>0.12712019428322119</v>
      </c>
      <c r="BK32" s="1298">
        <f t="shared" si="11"/>
        <v>3483534.4451168105</v>
      </c>
      <c r="BL32" s="1299">
        <f t="shared" si="23"/>
        <v>5.9761641408353716E-2</v>
      </c>
      <c r="BM32" s="491">
        <v>48206988.030805267</v>
      </c>
      <c r="BN32" s="1298">
        <f>BM32-BM$12</f>
        <v>2362261.120471932</v>
      </c>
      <c r="BO32" s="1299">
        <f>BM32/BM$12-1</f>
        <v>5.1527433571416426E-2</v>
      </c>
      <c r="BP32" s="1298">
        <f t="shared" si="12"/>
        <v>3676012.1536817327</v>
      </c>
      <c r="BQ32" s="1299">
        <f t="shared" si="24"/>
        <v>8.2549553008340215E-2</v>
      </c>
      <c r="BR32" s="491">
        <v>47399282.912402205</v>
      </c>
      <c r="BS32" s="1298">
        <f>BR32-BR$12</f>
        <v>1554556.0020688698</v>
      </c>
      <c r="BT32" s="1299">
        <f>BR32/BR$12-1</f>
        <v>3.3909156119729778E-2</v>
      </c>
      <c r="BU32" s="1298">
        <f t="shared" si="13"/>
        <v>2990581.9230219573</v>
      </c>
      <c r="BV32" s="1299">
        <f t="shared" si="25"/>
        <v>6.7342251774874295E-2</v>
      </c>
      <c r="BW32" s="491">
        <v>46586398.56109675</v>
      </c>
      <c r="BX32" s="1298">
        <f>BW32-BW$12</f>
        <v>741671.6507634148</v>
      </c>
      <c r="BY32" s="1299">
        <f>BW32/BW$12-1</f>
        <v>1.6177905306624218E-2</v>
      </c>
      <c r="BZ32" s="1298">
        <f t="shared" si="14"/>
        <v>2299972.459459804</v>
      </c>
      <c r="CA32" s="1299">
        <f t="shared" si="26"/>
        <v>5.1934027238535574E-2</v>
      </c>
      <c r="CB32" s="485">
        <v>61916300.762177885</v>
      </c>
      <c r="CC32" s="1298">
        <f>CB32-CB$12</f>
        <v>7109360.5311778858</v>
      </c>
      <c r="CD32" s="1299">
        <f>CB32/CB$12-1</f>
        <v>0.12971642827009489</v>
      </c>
      <c r="CE32" s="1298">
        <f t="shared" si="15"/>
        <v>1040043.850814566</v>
      </c>
      <c r="CF32" s="1299">
        <f>CB32/CB22-1</f>
        <v>1.708455650170615E-2</v>
      </c>
      <c r="CG32" s="485">
        <v>62589806.448041894</v>
      </c>
      <c r="CH32" s="1298">
        <f>CG32-CG$12</f>
        <v>7782866.2170418948</v>
      </c>
      <c r="CI32" s="1299">
        <f>CG32/CG$12-1</f>
        <v>0.14200512169149948</v>
      </c>
      <c r="CJ32" s="1298">
        <f t="shared" si="16"/>
        <v>1713549.536678575</v>
      </c>
      <c r="CK32" s="1299">
        <f>CG32/CG22-1</f>
        <v>2.8148076501706143E-2</v>
      </c>
      <c r="CL32" s="485">
        <v>63263312.133905895</v>
      </c>
      <c r="CM32" s="1298">
        <f>CL32-CL$12</f>
        <v>8456371.9029058963</v>
      </c>
      <c r="CN32" s="1299">
        <f>CL32/CL$12-1</f>
        <v>0.15429381511290408</v>
      </c>
      <c r="CO32" s="1298">
        <f t="shared" si="17"/>
        <v>2387055.2225425765</v>
      </c>
      <c r="CP32" s="1299">
        <f>CL32/CL22-1</f>
        <v>3.9211596501706136E-2</v>
      </c>
    </row>
    <row r="33" spans="1:94" ht="15.75" outlineLevel="1" x14ac:dyDescent="0.25">
      <c r="A33" s="174">
        <v>2025</v>
      </c>
      <c r="B33" s="175">
        <v>0</v>
      </c>
      <c r="C33" s="175">
        <v>0</v>
      </c>
      <c r="D33" s="176" t="s">
        <v>163</v>
      </c>
      <c r="E33" s="485">
        <v>0</v>
      </c>
      <c r="F33" s="1298">
        <f>E33-E$13</f>
        <v>0</v>
      </c>
      <c r="G33" s="1320"/>
      <c r="H33" s="1298">
        <f t="shared" si="0"/>
        <v>0</v>
      </c>
      <c r="I33" s="1320"/>
      <c r="J33" s="1311">
        <v>0</v>
      </c>
      <c r="K33" s="1298">
        <f>J33-J$13</f>
        <v>0</v>
      </c>
      <c r="L33" s="1299"/>
      <c r="M33" s="1298">
        <f t="shared" si="1"/>
        <v>0</v>
      </c>
      <c r="N33" s="1299"/>
      <c r="O33" s="485">
        <v>0</v>
      </c>
      <c r="P33" s="1298">
        <f>O33-O$13</f>
        <v>0</v>
      </c>
      <c r="Q33" s="1299"/>
      <c r="R33" s="1298">
        <f t="shared" si="2"/>
        <v>0</v>
      </c>
      <c r="S33" s="1299"/>
      <c r="T33" s="485">
        <v>0</v>
      </c>
      <c r="U33" s="1298">
        <f>T33-T$13</f>
        <v>0</v>
      </c>
      <c r="V33" s="1299"/>
      <c r="W33" s="1298">
        <f t="shared" si="3"/>
        <v>0</v>
      </c>
      <c r="X33" s="1299"/>
      <c r="Y33" s="485">
        <v>0</v>
      </c>
      <c r="Z33" s="1298">
        <f>Y33-Y$13</f>
        <v>0</v>
      </c>
      <c r="AA33" s="1299"/>
      <c r="AB33" s="1298">
        <f t="shared" si="4"/>
        <v>0</v>
      </c>
      <c r="AC33" s="1299"/>
      <c r="AD33" s="485">
        <v>0</v>
      </c>
      <c r="AE33" s="1298">
        <f>AD33-AD$13</f>
        <v>0</v>
      </c>
      <c r="AF33" s="1299"/>
      <c r="AG33" s="1298">
        <f t="shared" si="5"/>
        <v>0</v>
      </c>
      <c r="AH33" s="1299"/>
      <c r="AI33" s="485">
        <v>0</v>
      </c>
      <c r="AJ33" s="1298">
        <f>AI33-AI$13</f>
        <v>0</v>
      </c>
      <c r="AK33" s="1299"/>
      <c r="AL33" s="1298">
        <f t="shared" si="6"/>
        <v>0</v>
      </c>
      <c r="AM33" s="1299"/>
      <c r="AN33" s="485">
        <v>0</v>
      </c>
      <c r="AO33" s="1298">
        <f>AN33-AN$13</f>
        <v>0</v>
      </c>
      <c r="AP33" s="1299"/>
      <c r="AQ33" s="1298">
        <f t="shared" si="7"/>
        <v>0</v>
      </c>
      <c r="AR33" s="1299"/>
      <c r="AS33" s="485">
        <v>0</v>
      </c>
      <c r="AT33" s="1298">
        <f>AS33-AS$13</f>
        <v>0</v>
      </c>
      <c r="AU33" s="1299"/>
      <c r="AV33" s="1298">
        <f t="shared" si="8"/>
        <v>0</v>
      </c>
      <c r="AW33" s="1299"/>
      <c r="AX33" s="491">
        <v>25788921.545750275</v>
      </c>
      <c r="AY33" s="1298">
        <f>AX33-AX$13</f>
        <v>2459752.3362171762</v>
      </c>
      <c r="AZ33" s="1299">
        <f>AX33/AX$13-1</f>
        <v>0.10543677377126826</v>
      </c>
      <c r="BA33" s="1298">
        <f t="shared" si="9"/>
        <v>-1049407.7621695288</v>
      </c>
      <c r="BB33" s="1299">
        <f t="shared" si="21"/>
        <v>-3.9101083757097199E-2</v>
      </c>
      <c r="BC33" s="491">
        <v>26862327.552772567</v>
      </c>
      <c r="BD33" s="1298">
        <f>BC33-BC$13</f>
        <v>3533158.3432394676</v>
      </c>
      <c r="BE33" s="1299">
        <f>BC33/BC$13-1</f>
        <v>0.15144809965181683</v>
      </c>
      <c r="BF33" s="1298">
        <f t="shared" si="10"/>
        <v>23998.244852762669</v>
      </c>
      <c r="BG33" s="1299">
        <f t="shared" si="22"/>
        <v>8.9417804578761917E-4</v>
      </c>
      <c r="BH33" s="491">
        <v>27957619.464191131</v>
      </c>
      <c r="BI33" s="1298">
        <f>BH33-BH$13</f>
        <v>4628450.2546580322</v>
      </c>
      <c r="BJ33" s="1299">
        <f>BH33/BH$13-1</f>
        <v>0.19839756028545974</v>
      </c>
      <c r="BK33" s="1298">
        <f t="shared" si="11"/>
        <v>1119290.1562713273</v>
      </c>
      <c r="BL33" s="1299">
        <f t="shared" si="23"/>
        <v>4.1704911786033971E-2</v>
      </c>
      <c r="BM33" s="491">
        <v>48206988.03080529</v>
      </c>
      <c r="BN33" s="1298">
        <f>BM33-BM$13</f>
        <v>2362261.1204719543</v>
      </c>
      <c r="BO33" s="1299">
        <f>BM33/BM$13-1</f>
        <v>5.1527433571417092E-2</v>
      </c>
      <c r="BP33" s="1298">
        <f t="shared" si="12"/>
        <v>3676012.1536817327</v>
      </c>
      <c r="BQ33" s="1299">
        <f t="shared" si="24"/>
        <v>8.2549553008340215E-2</v>
      </c>
      <c r="BR33" s="491">
        <v>47399282.912402168</v>
      </c>
      <c r="BS33" s="1298">
        <f>BR33-BR$13</f>
        <v>1554556.0020688325</v>
      </c>
      <c r="BT33" s="1299">
        <f>BR33/BR$13-1</f>
        <v>3.3909156119728889E-2</v>
      </c>
      <c r="BU33" s="1298">
        <f t="shared" si="13"/>
        <v>2990581.9230219126</v>
      </c>
      <c r="BV33" s="1299">
        <f t="shared" si="25"/>
        <v>6.7342251774873407E-2</v>
      </c>
      <c r="BW33" s="491">
        <v>46586398.561096743</v>
      </c>
      <c r="BX33" s="1298">
        <f>BW33-BW$13</f>
        <v>741671.65076340735</v>
      </c>
      <c r="BY33" s="1299">
        <f>BW33/BW$13-1</f>
        <v>1.6177905306623996E-2</v>
      </c>
      <c r="BZ33" s="1298">
        <f t="shared" si="14"/>
        <v>2299972.4594597816</v>
      </c>
      <c r="CA33" s="1299">
        <f t="shared" si="26"/>
        <v>5.1934027238534908E-2</v>
      </c>
      <c r="CB33" s="485">
        <v>0</v>
      </c>
      <c r="CC33" s="1298">
        <f>CB33-CB$13</f>
        <v>0</v>
      </c>
      <c r="CD33" s="1299"/>
      <c r="CE33" s="1298">
        <f t="shared" si="15"/>
        <v>0</v>
      </c>
      <c r="CF33" s="1299"/>
      <c r="CG33" s="485">
        <v>0</v>
      </c>
      <c r="CH33" s="1298">
        <f>CG33-CG$13</f>
        <v>0</v>
      </c>
      <c r="CI33" s="1299"/>
      <c r="CJ33" s="1298">
        <f t="shared" si="16"/>
        <v>0</v>
      </c>
      <c r="CK33" s="1299"/>
      <c r="CL33" s="485">
        <v>0</v>
      </c>
      <c r="CM33" s="1298">
        <f>CL33-CL$13</f>
        <v>0</v>
      </c>
      <c r="CN33" s="1299"/>
      <c r="CO33" s="1298">
        <f t="shared" si="17"/>
        <v>0</v>
      </c>
      <c r="CP33" s="1299"/>
    </row>
    <row r="34" spans="1:94" s="173" customFormat="1" ht="18.75" outlineLevel="1" x14ac:dyDescent="0.25">
      <c r="A34" s="174">
        <v>2025</v>
      </c>
      <c r="B34" s="175" t="s">
        <v>164</v>
      </c>
      <c r="C34" s="175" t="s">
        <v>165</v>
      </c>
      <c r="D34" s="176" t="s">
        <v>99</v>
      </c>
      <c r="E34" s="485">
        <v>0</v>
      </c>
      <c r="F34" s="1298">
        <f>E34-E$14</f>
        <v>0</v>
      </c>
      <c r="G34" s="1320"/>
      <c r="H34" s="1298">
        <f t="shared" si="0"/>
        <v>0</v>
      </c>
      <c r="I34" s="1320"/>
      <c r="J34" s="1311">
        <v>0</v>
      </c>
      <c r="K34" s="1298">
        <f>J34-J$14</f>
        <v>0</v>
      </c>
      <c r="L34" s="1299"/>
      <c r="M34" s="1298">
        <f t="shared" si="1"/>
        <v>0</v>
      </c>
      <c r="N34" s="1299"/>
      <c r="O34" s="485">
        <v>0</v>
      </c>
      <c r="P34" s="1298">
        <f>O34-O$14</f>
        <v>0</v>
      </c>
      <c r="Q34" s="1299"/>
      <c r="R34" s="1298">
        <f t="shared" si="2"/>
        <v>0</v>
      </c>
      <c r="S34" s="1299"/>
      <c r="T34" s="486">
        <v>5708269.6094434559</v>
      </c>
      <c r="U34" s="1298">
        <f>T34-T$14</f>
        <v>-8580231.3905565515</v>
      </c>
      <c r="V34" s="1299">
        <f>T34/T$14-1</f>
        <v>-0.60049905798771663</v>
      </c>
      <c r="W34" s="1298">
        <f t="shared" si="3"/>
        <v>3194529.0850589946</v>
      </c>
      <c r="X34" s="1299">
        <f>T34/T24-1</f>
        <v>1.270826902805029</v>
      </c>
      <c r="Y34" s="486">
        <v>3285154.2542342395</v>
      </c>
      <c r="Z34" s="1298">
        <f>Y34-Y$14</f>
        <v>-11003346.745765768</v>
      </c>
      <c r="AA34" s="1299">
        <f>Y34/Y$14-1</f>
        <v>-0.77008405190759777</v>
      </c>
      <c r="AB34" s="1298">
        <f t="shared" si="4"/>
        <v>1138238.3930796683</v>
      </c>
      <c r="AC34" s="1299">
        <f>Y34/Y24-1</f>
        <v>0.53017373138579593</v>
      </c>
      <c r="AD34" s="486">
        <v>846501.20031790435</v>
      </c>
      <c r="AE34" s="1298">
        <f>AD34-AD$14</f>
        <v>-13441999.799682103</v>
      </c>
      <c r="AF34" s="1299">
        <f>AD34/AD$14-1</f>
        <v>-0.94075647261263418</v>
      </c>
      <c r="AG34" s="1298">
        <f t="shared" si="5"/>
        <v>-933589.99760678411</v>
      </c>
      <c r="AH34" s="1299">
        <f>AD34/AD24-1</f>
        <v>-0.52446189200598592</v>
      </c>
      <c r="AI34" s="486">
        <v>144620964.09241581</v>
      </c>
      <c r="AJ34" s="1298">
        <f>AI34-AI$14</f>
        <v>7086783.3614158034</v>
      </c>
      <c r="AK34" s="1299">
        <f>AI34/AI$14-1</f>
        <v>5.1527433571416648E-2</v>
      </c>
      <c r="AL34" s="1298">
        <f t="shared" si="6"/>
        <v>11028036.461045206</v>
      </c>
      <c r="AM34" s="1299">
        <f>AI34/AI24-1</f>
        <v>8.2549553008340437E-2</v>
      </c>
      <c r="AN34" s="486">
        <v>142197848.73720661</v>
      </c>
      <c r="AO34" s="1298">
        <f>AN34-AN$14</f>
        <v>4663668.0062066019</v>
      </c>
      <c r="AP34" s="1299">
        <f>AN34/AN$14-1</f>
        <v>3.3909156119729778E-2</v>
      </c>
      <c r="AQ34" s="1298">
        <f t="shared" si="7"/>
        <v>8971745.7690658569</v>
      </c>
      <c r="AR34" s="1299">
        <f>AN34/AN24-1</f>
        <v>6.7342251774874295E-2</v>
      </c>
      <c r="AS34" s="486">
        <v>139759195.68329024</v>
      </c>
      <c r="AT34" s="1298">
        <f>AS34-AS$14</f>
        <v>2225014.9522902369</v>
      </c>
      <c r="AU34" s="1299">
        <f>AS34/AS$14-1</f>
        <v>1.6177905306623996E-2</v>
      </c>
      <c r="AV34" s="1298">
        <f t="shared" si="8"/>
        <v>6899917.3783794045</v>
      </c>
      <c r="AW34" s="1299">
        <f>AS34/AS24-1</f>
        <v>5.1934027238535574E-2</v>
      </c>
      <c r="AX34" s="485">
        <v>0</v>
      </c>
      <c r="AY34" s="1298">
        <f>AX34-AX$14</f>
        <v>0</v>
      </c>
      <c r="AZ34" s="1299"/>
      <c r="BA34" s="1298">
        <f t="shared" si="9"/>
        <v>0</v>
      </c>
      <c r="BB34" s="1299"/>
      <c r="BC34" s="485">
        <v>0</v>
      </c>
      <c r="BD34" s="1298">
        <f>BC34-BC$14</f>
        <v>0</v>
      </c>
      <c r="BE34" s="1299"/>
      <c r="BF34" s="1298">
        <f t="shared" si="10"/>
        <v>0</v>
      </c>
      <c r="BG34" s="1299"/>
      <c r="BH34" s="485">
        <v>0</v>
      </c>
      <c r="BI34" s="1298">
        <f>BH34-BH$14</f>
        <v>0</v>
      </c>
      <c r="BJ34" s="1299"/>
      <c r="BK34" s="1298">
        <f t="shared" si="11"/>
        <v>0</v>
      </c>
      <c r="BL34" s="1299"/>
      <c r="BM34" s="485">
        <v>0</v>
      </c>
      <c r="BN34" s="1298">
        <f>BM34-BM$14</f>
        <v>0</v>
      </c>
      <c r="BO34" s="1299"/>
      <c r="BP34" s="1298">
        <f t="shared" si="12"/>
        <v>0</v>
      </c>
      <c r="BQ34" s="1299"/>
      <c r="BR34" s="485">
        <v>0</v>
      </c>
      <c r="BS34" s="1298">
        <f>BR34-BR$14</f>
        <v>0</v>
      </c>
      <c r="BT34" s="1299"/>
      <c r="BU34" s="1298">
        <f t="shared" si="13"/>
        <v>0</v>
      </c>
      <c r="BV34" s="1299"/>
      <c r="BW34" s="485">
        <v>0</v>
      </c>
      <c r="BX34" s="1298">
        <f>BW34-BW$14</f>
        <v>0</v>
      </c>
      <c r="BY34" s="1299"/>
      <c r="BZ34" s="1298">
        <f t="shared" si="14"/>
        <v>0</v>
      </c>
      <c r="CA34" s="1299"/>
      <c r="CB34" s="192">
        <v>14034688.919426858</v>
      </c>
      <c r="CC34" s="1298">
        <f>CB34-CB$14</f>
        <v>-4100089.5605731383</v>
      </c>
      <c r="CD34" s="1299">
        <f>CB34/CB$14-1</f>
        <v>-0.22608986181413449</v>
      </c>
      <c r="CE34" s="1298">
        <f t="shared" si="15"/>
        <v>8714225.86768388</v>
      </c>
      <c r="CF34" s="1299">
        <f t="shared" ref="CF34:CF39" si="27">CB34/CB24-1</f>
        <v>1.637869821279768</v>
      </c>
      <c r="CG34" s="192">
        <v>10146503.374250695</v>
      </c>
      <c r="CH34" s="1298">
        <f>CG34-CG$14</f>
        <v>-7988275.1057493016</v>
      </c>
      <c r="CI34" s="1299">
        <f>CG34/CG$14-1</f>
        <v>-0.44049477166535</v>
      </c>
      <c r="CJ34" s="1298">
        <f t="shared" si="16"/>
        <v>5192864.9857376069</v>
      </c>
      <c r="CK34" s="1299">
        <f t="shared" ref="CK34:CK39" si="28">CG34/CG24-1</f>
        <v>1.0482931087136391</v>
      </c>
      <c r="CL34" s="192">
        <v>6242780.1303674728</v>
      </c>
      <c r="CM34" s="1298">
        <f>CL34-CL$14</f>
        <v>-11891998.349632524</v>
      </c>
      <c r="CN34" s="1299">
        <f>CL34/CL$14-1</f>
        <v>-0.65575647161875483</v>
      </c>
      <c r="CO34" s="1298">
        <f t="shared" si="17"/>
        <v>1655966.4050842673</v>
      </c>
      <c r="CP34" s="1299">
        <f t="shared" ref="CP34:CP39" si="29">CL34/CL24-1</f>
        <v>0.36102761181609178</v>
      </c>
    </row>
    <row r="35" spans="1:94" ht="31.5" outlineLevel="1" x14ac:dyDescent="0.25">
      <c r="A35" s="174">
        <v>2025</v>
      </c>
      <c r="B35" s="175" t="s">
        <v>166</v>
      </c>
      <c r="C35" s="175" t="s">
        <v>249</v>
      </c>
      <c r="D35" s="176" t="s">
        <v>168</v>
      </c>
      <c r="E35" s="485">
        <v>49273667.960441127</v>
      </c>
      <c r="F35" s="1298">
        <f>E35-E$15</f>
        <v>10793791.301441126</v>
      </c>
      <c r="G35" s="1320">
        <f>E35/E$15-1</f>
        <v>0.28050483105996604</v>
      </c>
      <c r="H35" s="1298">
        <f t="shared" si="0"/>
        <v>1743790.9193899333</v>
      </c>
      <c r="I35" s="1320">
        <f>E35/E25-1</f>
        <v>3.6688311183381339E-2</v>
      </c>
      <c r="J35" s="1311">
        <v>50480347.909918681</v>
      </c>
      <c r="K35" s="1298">
        <f>J35-J$15</f>
        <v>12000471.250918679</v>
      </c>
      <c r="L35" s="1299">
        <f>J35/J$15-1</f>
        <v>0.31186355812062883</v>
      </c>
      <c r="M35" s="1298">
        <f t="shared" si="1"/>
        <v>2769305.2239255309</v>
      </c>
      <c r="N35" s="1299">
        <f>J35/J25-1</f>
        <v>5.8043276105943065E-2</v>
      </c>
      <c r="O35" s="485">
        <v>51694765.43138206</v>
      </c>
      <c r="P35" s="1298">
        <f>O35-O$15</f>
        <v>13214888.772382058</v>
      </c>
      <c r="Q35" s="1299">
        <f>O35/O$15-1</f>
        <v>0.34342336617888414</v>
      </c>
      <c r="R35" s="1298">
        <f t="shared" si="2"/>
        <v>3802557.1004469544</v>
      </c>
      <c r="S35" s="1299">
        <f>O35/O25-1</f>
        <v>7.939824102850479E-2</v>
      </c>
      <c r="T35" s="485">
        <v>49273667.960441127</v>
      </c>
      <c r="U35" s="1298">
        <f>T35-T$15</f>
        <v>10793791.301441126</v>
      </c>
      <c r="V35" s="1299">
        <f>T35/T$15-1</f>
        <v>0.28050483105996604</v>
      </c>
      <c r="W35" s="1298">
        <f t="shared" si="3"/>
        <v>1743790.9193899333</v>
      </c>
      <c r="X35" s="1299">
        <f>T35/T25-1</f>
        <v>3.6688311183381339E-2</v>
      </c>
      <c r="Y35" s="485">
        <v>50480347.909918681</v>
      </c>
      <c r="Z35" s="1298">
        <f>Y35-Y$15</f>
        <v>12000471.250918679</v>
      </c>
      <c r="AA35" s="1299">
        <f>Y35/Y$15-1</f>
        <v>0.31186355812062883</v>
      </c>
      <c r="AB35" s="1298">
        <f t="shared" si="4"/>
        <v>2769305.2239255309</v>
      </c>
      <c r="AC35" s="1299">
        <f>Y35/Y25-1</f>
        <v>5.8043276105943065E-2</v>
      </c>
      <c r="AD35" s="485">
        <v>51694765.43138206</v>
      </c>
      <c r="AE35" s="1298">
        <f>AD35-AD$15</f>
        <v>13214888.772382058</v>
      </c>
      <c r="AF35" s="1299">
        <f>AD35/AD$15-1</f>
        <v>0.34342336617888414</v>
      </c>
      <c r="AG35" s="1298">
        <f t="shared" si="5"/>
        <v>3802557.1004469544</v>
      </c>
      <c r="AH35" s="1299">
        <f>AD35/AD25-1</f>
        <v>7.939824102850479E-2</v>
      </c>
      <c r="AI35" s="485">
        <v>49273667.960441127</v>
      </c>
      <c r="AJ35" s="1298">
        <f>AI35-AI$15</f>
        <v>10793791.301441126</v>
      </c>
      <c r="AK35" s="1299">
        <f>AI35/AI$15-1</f>
        <v>0.28050483105996604</v>
      </c>
      <c r="AL35" s="1298">
        <f t="shared" si="6"/>
        <v>1743790.9193899333</v>
      </c>
      <c r="AM35" s="1299">
        <f>AI35/AI25-1</f>
        <v>3.6688311183381339E-2</v>
      </c>
      <c r="AN35" s="485">
        <v>50480347.909918681</v>
      </c>
      <c r="AO35" s="1298">
        <f>AN35-AN$15</f>
        <v>12000471.250918679</v>
      </c>
      <c r="AP35" s="1299">
        <f>AN35/AN$15-1</f>
        <v>0.31186355812062883</v>
      </c>
      <c r="AQ35" s="1298">
        <f t="shared" si="7"/>
        <v>2769305.2239255309</v>
      </c>
      <c r="AR35" s="1299">
        <f>AN35/AN25-1</f>
        <v>5.8043276105943065E-2</v>
      </c>
      <c r="AS35" s="485">
        <v>51694765.43138206</v>
      </c>
      <c r="AT35" s="1298">
        <f>AS35-AS$15</f>
        <v>13214888.772382058</v>
      </c>
      <c r="AU35" s="1299">
        <f>AS35/AS$15-1</f>
        <v>0.34342336617888414</v>
      </c>
      <c r="AV35" s="1298">
        <f t="shared" si="8"/>
        <v>3802557.1004469544</v>
      </c>
      <c r="AW35" s="1299">
        <f>AS35/AS25-1</f>
        <v>7.939824102850479E-2</v>
      </c>
      <c r="AX35" s="485">
        <v>49273667.960441127</v>
      </c>
      <c r="AY35" s="1298">
        <f>AX35-AX$15</f>
        <v>10793791.301441126</v>
      </c>
      <c r="AZ35" s="1299">
        <f>AX35/AX$15-1</f>
        <v>0.28050483105996604</v>
      </c>
      <c r="BA35" s="1298">
        <f t="shared" si="9"/>
        <v>1743790.9193899333</v>
      </c>
      <c r="BB35" s="1299">
        <f>AX35/AX25-1</f>
        <v>3.6688311183381339E-2</v>
      </c>
      <c r="BC35" s="485">
        <v>50480347.909918681</v>
      </c>
      <c r="BD35" s="1298">
        <f>BC35-BC$15</f>
        <v>12000471.250918679</v>
      </c>
      <c r="BE35" s="1299">
        <f>BC35/BC$15-1</f>
        <v>0.31186355812062883</v>
      </c>
      <c r="BF35" s="1298">
        <f t="shared" si="10"/>
        <v>2769305.2239255309</v>
      </c>
      <c r="BG35" s="1299">
        <f>BC35/BC25-1</f>
        <v>5.8043276105943065E-2</v>
      </c>
      <c r="BH35" s="485">
        <v>51694765.43138206</v>
      </c>
      <c r="BI35" s="1298">
        <f>BH35-BH$15</f>
        <v>13214888.772382058</v>
      </c>
      <c r="BJ35" s="1299">
        <f>BH35/BH$15-1</f>
        <v>0.34342336617888414</v>
      </c>
      <c r="BK35" s="1298">
        <f t="shared" si="11"/>
        <v>3802557.1004469544</v>
      </c>
      <c r="BL35" s="1299">
        <f>BH35/BH25-1</f>
        <v>7.939824102850479E-2</v>
      </c>
      <c r="BM35" s="485">
        <v>49273667.960441127</v>
      </c>
      <c r="BN35" s="1298">
        <f>BM35-BM$15</f>
        <v>10793791.301441126</v>
      </c>
      <c r="BO35" s="1299">
        <f>BM35/BM$15-1</f>
        <v>0.28050483105996604</v>
      </c>
      <c r="BP35" s="1298">
        <f t="shared" si="12"/>
        <v>1743790.9193899333</v>
      </c>
      <c r="BQ35" s="1299">
        <f>BM35/BM25-1</f>
        <v>3.6688311183381339E-2</v>
      </c>
      <c r="BR35" s="485">
        <v>50480347.909918681</v>
      </c>
      <c r="BS35" s="1298">
        <f>BR35-BR$15</f>
        <v>12000471.250918679</v>
      </c>
      <c r="BT35" s="1299">
        <f>BR35/BR$15-1</f>
        <v>0.31186355812062883</v>
      </c>
      <c r="BU35" s="1298">
        <f t="shared" si="13"/>
        <v>2769305.2239255309</v>
      </c>
      <c r="BV35" s="1299">
        <f>BR35/BR25-1</f>
        <v>5.8043276105943065E-2</v>
      </c>
      <c r="BW35" s="485">
        <v>51694765.43138206</v>
      </c>
      <c r="BX35" s="1298">
        <f>BW35-BW$15</f>
        <v>13214888.772382058</v>
      </c>
      <c r="BY35" s="1299">
        <f>BW35/BW$15-1</f>
        <v>0.34342336617888414</v>
      </c>
      <c r="BZ35" s="1298">
        <f t="shared" si="14"/>
        <v>3802557.1004469544</v>
      </c>
      <c r="CA35" s="1299">
        <f>BW35/BW25-1</f>
        <v>7.939824102850479E-2</v>
      </c>
      <c r="CB35" s="485">
        <v>49273667.960441127</v>
      </c>
      <c r="CC35" s="1298">
        <f>CB35-CB$15</f>
        <v>10793791.301441126</v>
      </c>
      <c r="CD35" s="1299">
        <f>CB35/CB$15-1</f>
        <v>0.28050483105996604</v>
      </c>
      <c r="CE35" s="1298">
        <f t="shared" si="15"/>
        <v>1743790.9193899333</v>
      </c>
      <c r="CF35" s="1299">
        <f t="shared" si="27"/>
        <v>3.6688311183381339E-2</v>
      </c>
      <c r="CG35" s="485">
        <v>50480347.909918681</v>
      </c>
      <c r="CH35" s="1298">
        <f>CG35-CG$15</f>
        <v>12000471.250918679</v>
      </c>
      <c r="CI35" s="1299">
        <f>CG35/CG$15-1</f>
        <v>0.31186355812062883</v>
      </c>
      <c r="CJ35" s="1298">
        <f t="shared" si="16"/>
        <v>2769305.2239255309</v>
      </c>
      <c r="CK35" s="1299">
        <f t="shared" si="28"/>
        <v>5.8043276105943065E-2</v>
      </c>
      <c r="CL35" s="485">
        <v>51694765.43138206</v>
      </c>
      <c r="CM35" s="1298">
        <f>CL35-CL$15</f>
        <v>13214888.772382058</v>
      </c>
      <c r="CN35" s="1299">
        <f>CL35/CL$15-1</f>
        <v>0.34342336617888414</v>
      </c>
      <c r="CO35" s="1298">
        <f t="shared" si="17"/>
        <v>3802557.1004469544</v>
      </c>
      <c r="CP35" s="1299">
        <f t="shared" si="29"/>
        <v>7.939824102850479E-2</v>
      </c>
    </row>
    <row r="36" spans="1:94" ht="15.75" outlineLevel="1" x14ac:dyDescent="0.25">
      <c r="A36" s="174">
        <v>2025</v>
      </c>
      <c r="B36" s="175" t="s">
        <v>169</v>
      </c>
      <c r="C36" s="175" t="s">
        <v>249</v>
      </c>
      <c r="D36" s="176" t="s">
        <v>170</v>
      </c>
      <c r="E36" s="485">
        <v>49672023.06071125</v>
      </c>
      <c r="F36" s="1298">
        <f>E36-E$16</f>
        <v>9589646.0607112497</v>
      </c>
      <c r="G36" s="1320">
        <f>E36/E$16-1</f>
        <v>0.23924843730478473</v>
      </c>
      <c r="H36" s="1298">
        <f t="shared" si="0"/>
        <v>963282.98134898394</v>
      </c>
      <c r="I36" s="1320">
        <f>E36/E26-1</f>
        <v>1.977638879140553E-2</v>
      </c>
      <c r="J36" s="1311">
        <v>50888458.466442913</v>
      </c>
      <c r="K36" s="1298">
        <f>J36-J$16</f>
        <v>10806081.466442913</v>
      </c>
      <c r="L36" s="1299">
        <f>J36/J$16-1</f>
        <v>0.26959682222546122</v>
      </c>
      <c r="M36" s="1298">
        <f t="shared" si="1"/>
        <v>1994059.3687927127</v>
      </c>
      <c r="N36" s="1299">
        <f>J36/J26-1</f>
        <v>4.0782981396504159E-2</v>
      </c>
      <c r="O36" s="485">
        <v>52112693.998895869</v>
      </c>
      <c r="P36" s="1298">
        <f>O36-O$16</f>
        <v>12030316.998895869</v>
      </c>
      <c r="Q36" s="1299">
        <f>O36/O$16-1</f>
        <v>0.3001398095451242</v>
      </c>
      <c r="R36" s="1298">
        <f t="shared" si="2"/>
        <v>3032635.8829577416</v>
      </c>
      <c r="S36" s="1299">
        <f>O36/O26-1</f>
        <v>6.1789574001603231E-2</v>
      </c>
      <c r="T36" s="485">
        <v>49672023.06071125</v>
      </c>
      <c r="U36" s="1298">
        <f>T36-T$16</f>
        <v>9589646.0607112497</v>
      </c>
      <c r="V36" s="1299">
        <f>T36/T$16-1</f>
        <v>0.23924843730478473</v>
      </c>
      <c r="W36" s="1298">
        <f t="shared" si="3"/>
        <v>963282.98134898394</v>
      </c>
      <c r="X36" s="1299">
        <f>T36/T26-1</f>
        <v>1.977638879140553E-2</v>
      </c>
      <c r="Y36" s="485">
        <v>50888458.466442913</v>
      </c>
      <c r="Z36" s="1298">
        <f>Y36-Y$16</f>
        <v>10806081.466442913</v>
      </c>
      <c r="AA36" s="1299">
        <f>Y36/Y$16-1</f>
        <v>0.26959682222546122</v>
      </c>
      <c r="AB36" s="1298">
        <f t="shared" si="4"/>
        <v>1994059.3687927127</v>
      </c>
      <c r="AC36" s="1299">
        <f>Y36/Y26-1</f>
        <v>4.0782981396504159E-2</v>
      </c>
      <c r="AD36" s="485">
        <v>52112693.998895869</v>
      </c>
      <c r="AE36" s="1298">
        <f>AD36-AD$16</f>
        <v>12030316.998895869</v>
      </c>
      <c r="AF36" s="1299">
        <f>AD36/AD$16-1</f>
        <v>0.3001398095451242</v>
      </c>
      <c r="AG36" s="1298">
        <f t="shared" si="5"/>
        <v>3032635.8829577416</v>
      </c>
      <c r="AH36" s="1299">
        <f>AD36/AD26-1</f>
        <v>6.1789574001603231E-2</v>
      </c>
      <c r="AI36" s="485">
        <v>49672023.06071125</v>
      </c>
      <c r="AJ36" s="1298">
        <f>AI36-AI$16</f>
        <v>9589646.0607112497</v>
      </c>
      <c r="AK36" s="1299">
        <f>AI36/AI$16-1</f>
        <v>0.23924843730478473</v>
      </c>
      <c r="AL36" s="1298">
        <f t="shared" si="6"/>
        <v>963282.98134898394</v>
      </c>
      <c r="AM36" s="1299">
        <f>AI36/AI26-1</f>
        <v>1.977638879140553E-2</v>
      </c>
      <c r="AN36" s="485">
        <v>50888458.466442913</v>
      </c>
      <c r="AO36" s="1298">
        <f>AN36-AN$16</f>
        <v>10806081.466442913</v>
      </c>
      <c r="AP36" s="1299">
        <f>AN36/AN$16-1</f>
        <v>0.26959682222546122</v>
      </c>
      <c r="AQ36" s="1298">
        <f t="shared" si="7"/>
        <v>1994059.3687927127</v>
      </c>
      <c r="AR36" s="1299">
        <f>AN36/AN26-1</f>
        <v>4.0782981396504159E-2</v>
      </c>
      <c r="AS36" s="485">
        <v>52112693.998895869</v>
      </c>
      <c r="AT36" s="1298">
        <f>AS36-AS$16</f>
        <v>12030316.998895869</v>
      </c>
      <c r="AU36" s="1299">
        <f>AS36/AS$16-1</f>
        <v>0.3001398095451242</v>
      </c>
      <c r="AV36" s="1298">
        <f t="shared" si="8"/>
        <v>3032635.8829577416</v>
      </c>
      <c r="AW36" s="1299">
        <f>AS36/AS26-1</f>
        <v>6.1789574001603231E-2</v>
      </c>
      <c r="AX36" s="485">
        <v>49672023.06071125</v>
      </c>
      <c r="AY36" s="1298">
        <f>AX36-AX$16</f>
        <v>9589646.0607112497</v>
      </c>
      <c r="AZ36" s="1299">
        <f>AX36/AX$16-1</f>
        <v>0.23924843730478473</v>
      </c>
      <c r="BA36" s="1298">
        <f t="shared" si="9"/>
        <v>963282.98134898394</v>
      </c>
      <c r="BB36" s="1299">
        <f>AX36/AX26-1</f>
        <v>1.977638879140553E-2</v>
      </c>
      <c r="BC36" s="485">
        <v>50888458.466442913</v>
      </c>
      <c r="BD36" s="1298">
        <f>BC36-BC$16</f>
        <v>10806081.466442913</v>
      </c>
      <c r="BE36" s="1299">
        <f>BC36/BC$16-1</f>
        <v>0.26959682222546122</v>
      </c>
      <c r="BF36" s="1298">
        <f t="shared" si="10"/>
        <v>1994059.3687927127</v>
      </c>
      <c r="BG36" s="1299">
        <f>BC36/BC26-1</f>
        <v>4.0782981396504159E-2</v>
      </c>
      <c r="BH36" s="485">
        <v>52112693.998895869</v>
      </c>
      <c r="BI36" s="1298">
        <f>BH36-BH$16</f>
        <v>12030316.998895869</v>
      </c>
      <c r="BJ36" s="1299">
        <f>BH36/BH$16-1</f>
        <v>0.3001398095451242</v>
      </c>
      <c r="BK36" s="1298">
        <f t="shared" si="11"/>
        <v>3032635.8829577416</v>
      </c>
      <c r="BL36" s="1299">
        <f>BH36/BH26-1</f>
        <v>6.1789574001603231E-2</v>
      </c>
      <c r="BM36" s="485">
        <v>49672023.06071125</v>
      </c>
      <c r="BN36" s="1298">
        <f>BM36-BM$16</f>
        <v>9589646.0607112497</v>
      </c>
      <c r="BO36" s="1299">
        <f>BM36/BM$16-1</f>
        <v>0.23924843730478473</v>
      </c>
      <c r="BP36" s="1298">
        <f t="shared" si="12"/>
        <v>963282.98134898394</v>
      </c>
      <c r="BQ36" s="1299">
        <f>BM36/BM26-1</f>
        <v>1.977638879140553E-2</v>
      </c>
      <c r="BR36" s="485">
        <v>50888458.466442913</v>
      </c>
      <c r="BS36" s="1298">
        <f>BR36-BR$16</f>
        <v>10806081.466442913</v>
      </c>
      <c r="BT36" s="1299">
        <f>BR36/BR$16-1</f>
        <v>0.26959682222546122</v>
      </c>
      <c r="BU36" s="1298">
        <f t="shared" si="13"/>
        <v>1994059.3687927127</v>
      </c>
      <c r="BV36" s="1299">
        <f>BR36/BR26-1</f>
        <v>4.0782981396504159E-2</v>
      </c>
      <c r="BW36" s="485">
        <v>52112693.998895869</v>
      </c>
      <c r="BX36" s="1298">
        <f>BW36-BW$16</f>
        <v>12030316.998895869</v>
      </c>
      <c r="BY36" s="1299">
        <f>BW36/BW$16-1</f>
        <v>0.3001398095451242</v>
      </c>
      <c r="BZ36" s="1298">
        <f t="shared" si="14"/>
        <v>3032635.8829577416</v>
      </c>
      <c r="CA36" s="1299">
        <f>BW36/BW26-1</f>
        <v>6.1789574001603231E-2</v>
      </c>
      <c r="CB36" s="485">
        <v>49672023.06071125</v>
      </c>
      <c r="CC36" s="1298">
        <f>CB36-CB$16</f>
        <v>9589646.0607112497</v>
      </c>
      <c r="CD36" s="1299">
        <f>CB36/CB$16-1</f>
        <v>0.23924843730478473</v>
      </c>
      <c r="CE36" s="1298">
        <f t="shared" si="15"/>
        <v>963282.98134898394</v>
      </c>
      <c r="CF36" s="1299">
        <f t="shared" si="27"/>
        <v>1.977638879140553E-2</v>
      </c>
      <c r="CG36" s="485">
        <v>50888458.466442913</v>
      </c>
      <c r="CH36" s="1298">
        <f>CG36-CG$16</f>
        <v>10806081.466442913</v>
      </c>
      <c r="CI36" s="1299">
        <f>CG36/CG$16-1</f>
        <v>0.26959682222546122</v>
      </c>
      <c r="CJ36" s="1298">
        <f t="shared" si="16"/>
        <v>1994059.3687927127</v>
      </c>
      <c r="CK36" s="1299">
        <f t="shared" si="28"/>
        <v>4.0782981396504159E-2</v>
      </c>
      <c r="CL36" s="485">
        <v>52112693.998895869</v>
      </c>
      <c r="CM36" s="1298">
        <f>CL36-CL$16</f>
        <v>12030316.998895869</v>
      </c>
      <c r="CN36" s="1299">
        <f>CL36/CL$16-1</f>
        <v>0.3001398095451242</v>
      </c>
      <c r="CO36" s="1298">
        <f t="shared" si="17"/>
        <v>3032635.8829577416</v>
      </c>
      <c r="CP36" s="1299">
        <f t="shared" si="29"/>
        <v>6.1789574001603231E-2</v>
      </c>
    </row>
    <row r="37" spans="1:94" ht="32.25" outlineLevel="1" thickBot="1" x14ac:dyDescent="0.3">
      <c r="A37" s="174">
        <v>2025</v>
      </c>
      <c r="B37" s="197" t="s">
        <v>171</v>
      </c>
      <c r="C37" s="198" t="s">
        <v>172</v>
      </c>
      <c r="D37" s="199" t="s">
        <v>173</v>
      </c>
      <c r="E37" s="492">
        <v>0</v>
      </c>
      <c r="F37" s="1298">
        <f>E37-E$17</f>
        <v>0</v>
      </c>
      <c r="G37" s="1320"/>
      <c r="H37" s="1298">
        <f t="shared" si="0"/>
        <v>0</v>
      </c>
      <c r="I37" s="1320"/>
      <c r="J37" s="1312">
        <v>0</v>
      </c>
      <c r="K37" s="1298">
        <f>J37-J$17</f>
        <v>0</v>
      </c>
      <c r="L37" s="1299"/>
      <c r="M37" s="1298">
        <f t="shared" si="1"/>
        <v>0</v>
      </c>
      <c r="N37" s="1299"/>
      <c r="O37" s="492">
        <v>0</v>
      </c>
      <c r="P37" s="1298">
        <f>O37-O$17</f>
        <v>0</v>
      </c>
      <c r="Q37" s="1299"/>
      <c r="R37" s="1298">
        <f t="shared" si="2"/>
        <v>0</v>
      </c>
      <c r="S37" s="1299"/>
      <c r="T37" s="492">
        <v>0</v>
      </c>
      <c r="U37" s="1298">
        <f>T37-T$17</f>
        <v>0</v>
      </c>
      <c r="V37" s="1299"/>
      <c r="W37" s="1298">
        <f t="shared" si="3"/>
        <v>0</v>
      </c>
      <c r="X37" s="1299"/>
      <c r="Y37" s="492">
        <v>0</v>
      </c>
      <c r="Z37" s="1298">
        <f>Y37-Y$17</f>
        <v>0</v>
      </c>
      <c r="AA37" s="1299"/>
      <c r="AB37" s="1298">
        <f t="shared" si="4"/>
        <v>0</v>
      </c>
      <c r="AC37" s="1299"/>
      <c r="AD37" s="492">
        <v>0</v>
      </c>
      <c r="AE37" s="1298">
        <f>AD37-AD$17</f>
        <v>0</v>
      </c>
      <c r="AF37" s="1299"/>
      <c r="AG37" s="1298">
        <f t="shared" si="5"/>
        <v>0</v>
      </c>
      <c r="AH37" s="1299"/>
      <c r="AI37" s="492">
        <v>0</v>
      </c>
      <c r="AJ37" s="1298">
        <f>AI37-AI$17</f>
        <v>0</v>
      </c>
      <c r="AK37" s="1299"/>
      <c r="AL37" s="1298">
        <f t="shared" si="6"/>
        <v>0</v>
      </c>
      <c r="AM37" s="1299"/>
      <c r="AN37" s="492">
        <v>0</v>
      </c>
      <c r="AO37" s="1298">
        <f>AN37-AN$17</f>
        <v>0</v>
      </c>
      <c r="AP37" s="1299"/>
      <c r="AQ37" s="1298">
        <f t="shared" si="7"/>
        <v>0</v>
      </c>
      <c r="AR37" s="1299"/>
      <c r="AS37" s="492">
        <v>0</v>
      </c>
      <c r="AT37" s="1298">
        <f>AS37-AS$17</f>
        <v>0</v>
      </c>
      <c r="AU37" s="1299"/>
      <c r="AV37" s="1298">
        <f t="shared" si="8"/>
        <v>0</v>
      </c>
      <c r="AW37" s="1299"/>
      <c r="AX37" s="492">
        <v>0</v>
      </c>
      <c r="AY37" s="1298">
        <f>AX37-AX$17</f>
        <v>0</v>
      </c>
      <c r="AZ37" s="1299"/>
      <c r="BA37" s="1298">
        <f t="shared" si="9"/>
        <v>0</v>
      </c>
      <c r="BB37" s="1299"/>
      <c r="BC37" s="492">
        <v>0</v>
      </c>
      <c r="BD37" s="1298">
        <f>BC37-BC$17</f>
        <v>0</v>
      </c>
      <c r="BE37" s="1299"/>
      <c r="BF37" s="1298">
        <f t="shared" si="10"/>
        <v>0</v>
      </c>
      <c r="BG37" s="1299"/>
      <c r="BH37" s="492">
        <v>0</v>
      </c>
      <c r="BI37" s="1298">
        <f>BH37-BH$17</f>
        <v>0</v>
      </c>
      <c r="BJ37" s="1299"/>
      <c r="BK37" s="1298">
        <f t="shared" si="11"/>
        <v>0</v>
      </c>
      <c r="BL37" s="1299"/>
      <c r="BM37" s="492">
        <v>0</v>
      </c>
      <c r="BN37" s="1298">
        <f>BM37-BM$17</f>
        <v>0</v>
      </c>
      <c r="BO37" s="1299"/>
      <c r="BP37" s="1298">
        <f t="shared" si="12"/>
        <v>0</v>
      </c>
      <c r="BQ37" s="1299"/>
      <c r="BR37" s="492">
        <v>0</v>
      </c>
      <c r="BS37" s="1298">
        <f>BR37-BR$17</f>
        <v>0</v>
      </c>
      <c r="BT37" s="1299"/>
      <c r="BU37" s="1298">
        <f t="shared" si="13"/>
        <v>0</v>
      </c>
      <c r="BV37" s="1299"/>
      <c r="BW37" s="492">
        <v>0</v>
      </c>
      <c r="BX37" s="1298">
        <f>BW37-BW$17</f>
        <v>0</v>
      </c>
      <c r="BY37" s="1299"/>
      <c r="BZ37" s="1298">
        <f t="shared" si="14"/>
        <v>0</v>
      </c>
      <c r="CA37" s="1299"/>
      <c r="CB37" s="1329">
        <v>4099635.315389968</v>
      </c>
      <c r="CC37" s="1298">
        <f>CB37-CB$17</f>
        <v>253357.83538996801</v>
      </c>
      <c r="CD37" s="1299">
        <f>CB37/CB$17-1</f>
        <v>6.5870919793849181E-2</v>
      </c>
      <c r="CE37" s="1298">
        <f t="shared" si="15"/>
        <v>-51413.594986837823</v>
      </c>
      <c r="CF37" s="1299">
        <f t="shared" si="27"/>
        <v>-1.238568759291514E-2</v>
      </c>
      <c r="CG37" s="1329">
        <v>4099635.315389968</v>
      </c>
      <c r="CH37" s="1298">
        <f>CG37-CG$17</f>
        <v>253357.83538996801</v>
      </c>
      <c r="CI37" s="1299">
        <f>CG37/CG$17-1</f>
        <v>6.5870919793849181E-2</v>
      </c>
      <c r="CJ37" s="1298">
        <f t="shared" si="16"/>
        <v>-51413.594986837823</v>
      </c>
      <c r="CK37" s="1299">
        <f t="shared" si="28"/>
        <v>-1.238568759291514E-2</v>
      </c>
      <c r="CL37" s="1329">
        <v>4099635.315389968</v>
      </c>
      <c r="CM37" s="1298">
        <f>CL37-CL$17</f>
        <v>253357.83538996801</v>
      </c>
      <c r="CN37" s="1299">
        <f>CL37/CL$17-1</f>
        <v>6.5870919793849181E-2</v>
      </c>
      <c r="CO37" s="1298">
        <f t="shared" si="17"/>
        <v>-51413.594986837823</v>
      </c>
      <c r="CP37" s="1299">
        <f t="shared" si="29"/>
        <v>-1.238568759291514E-2</v>
      </c>
    </row>
    <row r="38" spans="1:94" ht="15.75" outlineLevel="1" x14ac:dyDescent="0.25">
      <c r="A38" s="174">
        <v>2025</v>
      </c>
      <c r="B38" s="206" t="s">
        <v>174</v>
      </c>
      <c r="C38" s="206" t="s">
        <v>175</v>
      </c>
      <c r="D38" s="207" t="s">
        <v>176</v>
      </c>
      <c r="E38" s="1325">
        <v>965659.10875199991</v>
      </c>
      <c r="F38" s="1321">
        <f>E38-E$18</f>
        <v>117372.0299519999</v>
      </c>
      <c r="G38" s="1322">
        <f>E38/E$18-1</f>
        <v>0.1383635715847944</v>
      </c>
      <c r="H38" s="1321">
        <f t="shared" si="0"/>
        <v>22893.996431999956</v>
      </c>
      <c r="I38" s="1322">
        <f>E38/E28-1</f>
        <v>2.4283881671927077E-2</v>
      </c>
      <c r="J38" s="1307">
        <v>985228.72032000008</v>
      </c>
      <c r="K38" s="209">
        <f>J38-J$18</f>
        <v>136941.64152000006</v>
      </c>
      <c r="L38" s="1300">
        <f>J38/J$18-1</f>
        <v>0.1614331338321453</v>
      </c>
      <c r="M38" s="209">
        <f t="shared" si="1"/>
        <v>42463.608000000124</v>
      </c>
      <c r="N38" s="1300">
        <f>J38/J28-1</f>
        <v>4.504155642279084E-2</v>
      </c>
      <c r="O38" s="211">
        <v>1004798.331888</v>
      </c>
      <c r="P38" s="209">
        <f>O38-O$18</f>
        <v>156511.253088</v>
      </c>
      <c r="Q38" s="1300">
        <f>O38/O$18-1</f>
        <v>0.18450269607949621</v>
      </c>
      <c r="R38" s="209">
        <f t="shared" si="2"/>
        <v>62033.219568000059</v>
      </c>
      <c r="S38" s="1300">
        <f>O38/O28-1</f>
        <v>6.5799231173654604E-2</v>
      </c>
      <c r="T38" s="211">
        <v>965659.10875199991</v>
      </c>
      <c r="U38" s="209">
        <f>T38-T$18</f>
        <v>117372.0299519999</v>
      </c>
      <c r="V38" s="1300">
        <f>T38/T$18-1</f>
        <v>0.1383635715847944</v>
      </c>
      <c r="W38" s="209">
        <f t="shared" si="3"/>
        <v>22893.996431999956</v>
      </c>
      <c r="X38" s="1300">
        <f>T38/T28-1</f>
        <v>2.4283881671927077E-2</v>
      </c>
      <c r="Y38" s="210">
        <v>985228.72032000008</v>
      </c>
      <c r="Z38" s="209">
        <f>Y38-Y$18</f>
        <v>136941.64152000006</v>
      </c>
      <c r="AA38" s="1300">
        <f>Y38/Y$18-1</f>
        <v>0.1614331338321453</v>
      </c>
      <c r="AB38" s="209">
        <f t="shared" si="4"/>
        <v>42463.608000000124</v>
      </c>
      <c r="AC38" s="1300">
        <f>Y38/Y28-1</f>
        <v>4.504155642279084E-2</v>
      </c>
      <c r="AD38" s="211">
        <v>1004798.331888</v>
      </c>
      <c r="AE38" s="209">
        <f>AD38-AD$18</f>
        <v>156511.253088</v>
      </c>
      <c r="AF38" s="1300">
        <f>AD38/AD$18-1</f>
        <v>0.18450269607949621</v>
      </c>
      <c r="AG38" s="209">
        <f t="shared" si="5"/>
        <v>62033.219568000059</v>
      </c>
      <c r="AH38" s="1300">
        <f>AD38/AD28-1</f>
        <v>6.5799231173654604E-2</v>
      </c>
      <c r="AI38" s="211">
        <v>965659.10875199991</v>
      </c>
      <c r="AJ38" s="209">
        <f>AI38-AI$18</f>
        <v>117372.0299519999</v>
      </c>
      <c r="AK38" s="1300">
        <f>AI38/AI$18-1</f>
        <v>0.1383635715847944</v>
      </c>
      <c r="AL38" s="209">
        <f t="shared" si="6"/>
        <v>22893.996431999956</v>
      </c>
      <c r="AM38" s="1300">
        <f>AI38/AI28-1</f>
        <v>2.4283881671927077E-2</v>
      </c>
      <c r="AN38" s="210">
        <v>985228.72032000008</v>
      </c>
      <c r="AO38" s="209">
        <f>AN38-AN$18</f>
        <v>136941.64152000006</v>
      </c>
      <c r="AP38" s="1300">
        <f>AN38/AN$18-1</f>
        <v>0.1614331338321453</v>
      </c>
      <c r="AQ38" s="209">
        <f t="shared" si="7"/>
        <v>42463.608000000124</v>
      </c>
      <c r="AR38" s="1300">
        <f>AN38/AN28-1</f>
        <v>4.504155642279084E-2</v>
      </c>
      <c r="AS38" s="211">
        <v>1004798.331888</v>
      </c>
      <c r="AT38" s="209">
        <f>AS38-AS$18</f>
        <v>156511.253088</v>
      </c>
      <c r="AU38" s="1300">
        <f>AS38/AS$18-1</f>
        <v>0.18450269607949621</v>
      </c>
      <c r="AV38" s="209">
        <f t="shared" si="8"/>
        <v>62033.219568000059</v>
      </c>
      <c r="AW38" s="1300">
        <f>AS38/AS28-1</f>
        <v>6.5799231173654604E-2</v>
      </c>
      <c r="AX38" s="210">
        <v>965659.10875199991</v>
      </c>
      <c r="AY38" s="209">
        <f>AX38-AX$18</f>
        <v>117372.0299519999</v>
      </c>
      <c r="AZ38" s="1300">
        <f>AX38/AX$18-1</f>
        <v>0.1383635715847944</v>
      </c>
      <c r="BA38" s="209">
        <f t="shared" si="9"/>
        <v>22893.996431999956</v>
      </c>
      <c r="BB38" s="1300">
        <f>AX38/AX28-1</f>
        <v>2.4283881671927077E-2</v>
      </c>
      <c r="BC38" s="210">
        <v>985228.72032000008</v>
      </c>
      <c r="BD38" s="209">
        <f>BC38-BC$18</f>
        <v>136941.64152000006</v>
      </c>
      <c r="BE38" s="1300">
        <f>BC38/BC$18-1</f>
        <v>0.1614331338321453</v>
      </c>
      <c r="BF38" s="209">
        <f t="shared" si="10"/>
        <v>42463.608000000124</v>
      </c>
      <c r="BG38" s="1300">
        <f>BC38/BC28-1</f>
        <v>4.504155642279084E-2</v>
      </c>
      <c r="BH38" s="211">
        <v>1004798.331888</v>
      </c>
      <c r="BI38" s="209">
        <f>BH38-BH$18</f>
        <v>156511.253088</v>
      </c>
      <c r="BJ38" s="1300">
        <f>BH38/BH$18-1</f>
        <v>0.18450269607949621</v>
      </c>
      <c r="BK38" s="209">
        <f t="shared" si="11"/>
        <v>62033.219568000059</v>
      </c>
      <c r="BL38" s="1300">
        <f>BH38/BH28-1</f>
        <v>6.5799231173654604E-2</v>
      </c>
      <c r="BM38" s="210">
        <v>965659.10875199991</v>
      </c>
      <c r="BN38" s="209">
        <f>BM38-BM$18</f>
        <v>117372.0299519999</v>
      </c>
      <c r="BO38" s="1300">
        <f>BM38/BM$18-1</f>
        <v>0.1383635715847944</v>
      </c>
      <c r="BP38" s="209">
        <f t="shared" si="12"/>
        <v>22893.996431999956</v>
      </c>
      <c r="BQ38" s="1300">
        <f>BM38/BM28-1</f>
        <v>2.4283881671927077E-2</v>
      </c>
      <c r="BR38" s="210">
        <v>985228.72032000008</v>
      </c>
      <c r="BS38" s="209">
        <f>BR38-BR$18</f>
        <v>136941.64152000006</v>
      </c>
      <c r="BT38" s="1300">
        <f>BR38/BR$18-1</f>
        <v>0.1614331338321453</v>
      </c>
      <c r="BU38" s="209">
        <f t="shared" si="13"/>
        <v>42463.608000000124</v>
      </c>
      <c r="BV38" s="1300">
        <f>BR38/BR28-1</f>
        <v>4.504155642279084E-2</v>
      </c>
      <c r="BW38" s="211">
        <v>1004798.331888</v>
      </c>
      <c r="BX38" s="209">
        <f>BW38-BW$18</f>
        <v>156511.253088</v>
      </c>
      <c r="BY38" s="1300">
        <f>BW38/BW$18-1</f>
        <v>0.18450269607949621</v>
      </c>
      <c r="BZ38" s="209">
        <f t="shared" si="14"/>
        <v>62033.219568000059</v>
      </c>
      <c r="CA38" s="1300">
        <f>BW38/BW28-1</f>
        <v>6.5799231173654604E-2</v>
      </c>
      <c r="CB38" s="211">
        <v>965659.10875199991</v>
      </c>
      <c r="CC38" s="209">
        <f>CB38-CB$18</f>
        <v>117372.0299519999</v>
      </c>
      <c r="CD38" s="1300">
        <f>CB38/CB$18-1</f>
        <v>0.1383635715847944</v>
      </c>
      <c r="CE38" s="209">
        <f t="shared" si="15"/>
        <v>22893.996431999956</v>
      </c>
      <c r="CF38" s="1300">
        <f t="shared" si="27"/>
        <v>2.4283881671927077E-2</v>
      </c>
      <c r="CG38" s="210">
        <v>985228.72032000008</v>
      </c>
      <c r="CH38" s="209">
        <f>CG38-CG$18</f>
        <v>136941.64152000006</v>
      </c>
      <c r="CI38" s="1300">
        <f>CG38/CG$18-1</f>
        <v>0.1614331338321453</v>
      </c>
      <c r="CJ38" s="209">
        <f t="shared" si="16"/>
        <v>42463.608000000124</v>
      </c>
      <c r="CK38" s="1300">
        <f t="shared" si="28"/>
        <v>4.504155642279084E-2</v>
      </c>
      <c r="CL38" s="211">
        <v>1004798.331888</v>
      </c>
      <c r="CM38" s="209">
        <f>CL38-CL$18</f>
        <v>156511.253088</v>
      </c>
      <c r="CN38" s="1300">
        <f>CL38/CL$18-1</f>
        <v>0.18450269607949621</v>
      </c>
      <c r="CO38" s="209">
        <f t="shared" si="17"/>
        <v>62033.219568000059</v>
      </c>
      <c r="CP38" s="1300">
        <f t="shared" si="29"/>
        <v>6.5799231173654604E-2</v>
      </c>
    </row>
    <row r="39" spans="1:94" ht="16.5" outlineLevel="1" thickBot="1" x14ac:dyDescent="0.3">
      <c r="A39" s="174">
        <v>2025</v>
      </c>
      <c r="B39" s="206" t="s">
        <v>177</v>
      </c>
      <c r="C39" s="206" t="s">
        <v>178</v>
      </c>
      <c r="D39" s="207" t="s">
        <v>179</v>
      </c>
      <c r="E39" s="1326">
        <v>609694.62247199996</v>
      </c>
      <c r="F39" s="1321">
        <f>E39-E$19</f>
        <v>77524.320383999962</v>
      </c>
      <c r="G39" s="1322">
        <f>E39/E$19-1</f>
        <v>0.14567577348797744</v>
      </c>
      <c r="H39" s="1321">
        <f t="shared" si="0"/>
        <v>14084.894471999956</v>
      </c>
      <c r="I39" s="1322">
        <f>E39/E29-1</f>
        <v>2.3647858337196181E-2</v>
      </c>
      <c r="J39" s="1308">
        <v>622516.09211999993</v>
      </c>
      <c r="K39" s="209">
        <f>J39-J$19</f>
        <v>90345.790031999932</v>
      </c>
      <c r="L39" s="1300">
        <f>J39/J$19-1</f>
        <v>0.16976856783913563</v>
      </c>
      <c r="M39" s="209">
        <f t="shared" si="1"/>
        <v>26906.364119999926</v>
      </c>
      <c r="N39" s="1300">
        <f>J39/J29-1</f>
        <v>4.517448734484053E-2</v>
      </c>
      <c r="O39" s="472">
        <v>635000.15467200009</v>
      </c>
      <c r="P39" s="209">
        <f>O39-O$19</f>
        <v>102829.85258400009</v>
      </c>
      <c r="Q39" s="1300">
        <f>O39/O$19-1</f>
        <v>0.19322734128631636</v>
      </c>
      <c r="R39" s="209">
        <f t="shared" si="2"/>
        <v>39390.426672000089</v>
      </c>
      <c r="S39" s="1300">
        <f>O39/O29-1</f>
        <v>6.6134626115442074E-2</v>
      </c>
      <c r="T39" s="472">
        <v>609694.62247199996</v>
      </c>
      <c r="U39" s="209">
        <f>T39-T$19</f>
        <v>77524.320383999962</v>
      </c>
      <c r="V39" s="1300">
        <f>T39/T$19-1</f>
        <v>0.14567577348797744</v>
      </c>
      <c r="W39" s="209">
        <f t="shared" si="3"/>
        <v>14084.894471999956</v>
      </c>
      <c r="X39" s="1300">
        <f>T39/T29-1</f>
        <v>2.3647858337196181E-2</v>
      </c>
      <c r="Y39" s="479">
        <v>622516.09211999993</v>
      </c>
      <c r="Z39" s="209">
        <f>Y39-Y$19</f>
        <v>90345.790031999932</v>
      </c>
      <c r="AA39" s="1300">
        <f>Y39/Y$19-1</f>
        <v>0.16976856783913563</v>
      </c>
      <c r="AB39" s="209">
        <f t="shared" si="4"/>
        <v>26906.364119999926</v>
      </c>
      <c r="AC39" s="1300">
        <f>Y39/Y29-1</f>
        <v>4.517448734484053E-2</v>
      </c>
      <c r="AD39" s="472">
        <v>635000.15467200009</v>
      </c>
      <c r="AE39" s="209">
        <f>AD39-AD$19</f>
        <v>102829.85258400009</v>
      </c>
      <c r="AF39" s="1300">
        <f>AD39/AD$19-1</f>
        <v>0.19322734128631636</v>
      </c>
      <c r="AG39" s="209">
        <f t="shared" si="5"/>
        <v>39390.426672000089</v>
      </c>
      <c r="AH39" s="1300">
        <f>AD39/AD29-1</f>
        <v>6.6134626115442074E-2</v>
      </c>
      <c r="AI39" s="472">
        <v>609694.62247199996</v>
      </c>
      <c r="AJ39" s="209">
        <f>AI39-AI$19</f>
        <v>77524.320383999962</v>
      </c>
      <c r="AK39" s="1300">
        <f>AI39/AI$19-1</f>
        <v>0.14567577348797744</v>
      </c>
      <c r="AL39" s="209">
        <f t="shared" si="6"/>
        <v>14084.894471999956</v>
      </c>
      <c r="AM39" s="1300">
        <f>AI39/AI29-1</f>
        <v>2.3647858337196181E-2</v>
      </c>
      <c r="AN39" s="479">
        <v>622516.09211999993</v>
      </c>
      <c r="AO39" s="209">
        <f>AN39-AN$19</f>
        <v>90345.790031999932</v>
      </c>
      <c r="AP39" s="1300">
        <f>AN39/AN$19-1</f>
        <v>0.16976856783913563</v>
      </c>
      <c r="AQ39" s="209">
        <f t="shared" si="7"/>
        <v>26906.364119999926</v>
      </c>
      <c r="AR39" s="1300">
        <f>AN39/AN29-1</f>
        <v>4.517448734484053E-2</v>
      </c>
      <c r="AS39" s="472">
        <v>635000.15467200009</v>
      </c>
      <c r="AT39" s="209">
        <f>AS39-AS$19</f>
        <v>102829.85258400009</v>
      </c>
      <c r="AU39" s="1300">
        <f>AS39/AS$19-1</f>
        <v>0.19322734128631636</v>
      </c>
      <c r="AV39" s="209">
        <f t="shared" si="8"/>
        <v>39390.426672000089</v>
      </c>
      <c r="AW39" s="1300">
        <f>AS39/AS29-1</f>
        <v>6.6134626115442074E-2</v>
      </c>
      <c r="AX39" s="479">
        <v>609694.62247199996</v>
      </c>
      <c r="AY39" s="209">
        <f>AX39-AX$19</f>
        <v>77524.320383999962</v>
      </c>
      <c r="AZ39" s="1300">
        <f>AX39/AX$19-1</f>
        <v>0.14567577348797744</v>
      </c>
      <c r="BA39" s="209">
        <f t="shared" si="9"/>
        <v>14084.894471999956</v>
      </c>
      <c r="BB39" s="1300">
        <f>AX39/AX29-1</f>
        <v>2.3647858337196181E-2</v>
      </c>
      <c r="BC39" s="479">
        <v>622516.09211999993</v>
      </c>
      <c r="BD39" s="209">
        <f>BC39-BC$19</f>
        <v>90345.790031999932</v>
      </c>
      <c r="BE39" s="1300">
        <f>BC39/BC$19-1</f>
        <v>0.16976856783913563</v>
      </c>
      <c r="BF39" s="209">
        <f t="shared" si="10"/>
        <v>26906.364119999926</v>
      </c>
      <c r="BG39" s="1300">
        <f>BC39/BC29-1</f>
        <v>4.517448734484053E-2</v>
      </c>
      <c r="BH39" s="472">
        <v>635000.15467200009</v>
      </c>
      <c r="BI39" s="209">
        <f>BH39-BH$19</f>
        <v>102829.85258400009</v>
      </c>
      <c r="BJ39" s="1300">
        <f>BH39/BH$19-1</f>
        <v>0.19322734128631636</v>
      </c>
      <c r="BK39" s="209">
        <f t="shared" si="11"/>
        <v>39390.426672000089</v>
      </c>
      <c r="BL39" s="1300">
        <f>BH39/BH29-1</f>
        <v>6.6134626115442074E-2</v>
      </c>
      <c r="BM39" s="479">
        <v>609694.62247199996</v>
      </c>
      <c r="BN39" s="209">
        <f>BM39-BM$19</f>
        <v>77524.320383999962</v>
      </c>
      <c r="BO39" s="1300">
        <f>BM39/BM$19-1</f>
        <v>0.14567577348797744</v>
      </c>
      <c r="BP39" s="209">
        <f t="shared" si="12"/>
        <v>14084.894471999956</v>
      </c>
      <c r="BQ39" s="1300">
        <f>BM39/BM29-1</f>
        <v>2.3647858337196181E-2</v>
      </c>
      <c r="BR39" s="479">
        <v>622516.09211999993</v>
      </c>
      <c r="BS39" s="209">
        <f>BR39-BR$19</f>
        <v>90345.790031999932</v>
      </c>
      <c r="BT39" s="1300">
        <f>BR39/BR$19-1</f>
        <v>0.16976856783913563</v>
      </c>
      <c r="BU39" s="209">
        <f t="shared" si="13"/>
        <v>26906.364119999926</v>
      </c>
      <c r="BV39" s="1300">
        <f>BR39/BR29-1</f>
        <v>4.517448734484053E-2</v>
      </c>
      <c r="BW39" s="472">
        <v>635000.15467200009</v>
      </c>
      <c r="BX39" s="209">
        <f>BW39-BW$19</f>
        <v>102829.85258400009</v>
      </c>
      <c r="BY39" s="1300">
        <f>BW39/BW$19-1</f>
        <v>0.19322734128631636</v>
      </c>
      <c r="BZ39" s="209">
        <f t="shared" si="14"/>
        <v>39390.426672000089</v>
      </c>
      <c r="CA39" s="1300">
        <f>BW39/BW29-1</f>
        <v>6.6134626115442074E-2</v>
      </c>
      <c r="CB39" s="472">
        <v>609694.62247199996</v>
      </c>
      <c r="CC39" s="209">
        <f>CB39-CB$19</f>
        <v>77524.320383999962</v>
      </c>
      <c r="CD39" s="1300">
        <f>CB39/CB$19-1</f>
        <v>0.14567577348797744</v>
      </c>
      <c r="CE39" s="209">
        <f t="shared" si="15"/>
        <v>14084.894471999956</v>
      </c>
      <c r="CF39" s="1300">
        <f t="shared" si="27"/>
        <v>2.3647858337196181E-2</v>
      </c>
      <c r="CG39" s="479">
        <v>622516.09211999993</v>
      </c>
      <c r="CH39" s="209">
        <f>CG39-CG$19</f>
        <v>90345.790031999932</v>
      </c>
      <c r="CI39" s="1300">
        <f>CG39/CG$19-1</f>
        <v>0.16976856783913563</v>
      </c>
      <c r="CJ39" s="209">
        <f t="shared" si="16"/>
        <v>26906.364119999926</v>
      </c>
      <c r="CK39" s="1300">
        <f t="shared" si="28"/>
        <v>4.517448734484053E-2</v>
      </c>
      <c r="CL39" s="472">
        <v>635000.15467200009</v>
      </c>
      <c r="CM39" s="209">
        <f>CL39-CL$19</f>
        <v>102829.85258400009</v>
      </c>
      <c r="CN39" s="1300">
        <f>CL39/CL$19-1</f>
        <v>0.19322734128631636</v>
      </c>
      <c r="CO39" s="209">
        <f t="shared" si="17"/>
        <v>39390.426672000089</v>
      </c>
      <c r="CP39" s="1300">
        <f t="shared" si="29"/>
        <v>6.6134626115442074E-2</v>
      </c>
    </row>
    <row r="40" spans="1:94" ht="18.75" x14ac:dyDescent="0.25">
      <c r="A40" s="164">
        <v>2026</v>
      </c>
      <c r="B40" s="165"/>
      <c r="C40" s="166"/>
      <c r="D40" s="475" t="s">
        <v>157</v>
      </c>
      <c r="E40" s="490">
        <v>264849487.15768418</v>
      </c>
      <c r="F40" s="490">
        <f t="shared" ref="F40" si="30">E40-E$10</f>
        <v>48753052.767684162</v>
      </c>
      <c r="G40" s="1319">
        <f t="shared" ref="G40" si="31">E40/E$10-1</f>
        <v>0.22560785375892456</v>
      </c>
      <c r="H40" s="490">
        <f t="shared" ref="H40:H103" si="32">E40-E30</f>
        <v>21282832.04411599</v>
      </c>
      <c r="I40" s="1319">
        <f>E40/E30-1</f>
        <v>8.7379908527267069E-2</v>
      </c>
      <c r="J40" s="1309">
        <v>264849487.15768418</v>
      </c>
      <c r="K40" s="490">
        <f t="shared" ref="K40" si="33">J40-J$10</f>
        <v>48753052.767684162</v>
      </c>
      <c r="L40" s="1301">
        <f t="shared" ref="L40" si="34">J40/J$10-1</f>
        <v>0.22560785375892456</v>
      </c>
      <c r="M40" s="490">
        <f t="shared" ref="M40:M103" si="35">J40-J30</f>
        <v>21282832.04411599</v>
      </c>
      <c r="N40" s="1301">
        <f>J40/J30-1</f>
        <v>8.7379908527267069E-2</v>
      </c>
      <c r="O40" s="490">
        <v>264849487.15768418</v>
      </c>
      <c r="P40" s="490">
        <f t="shared" ref="P40" si="36">O40-O$10</f>
        <v>48753052.767684162</v>
      </c>
      <c r="Q40" s="1301">
        <f t="shared" ref="Q40" si="37">O40/O$10-1</f>
        <v>0.22560785375892456</v>
      </c>
      <c r="R40" s="490">
        <f t="shared" ref="R40:R103" si="38">O40-O30</f>
        <v>21282832.04411599</v>
      </c>
      <c r="S40" s="1301">
        <f>O40/O30-1</f>
        <v>8.7379908527267069E-2</v>
      </c>
      <c r="T40" s="490">
        <v>264849487.15768418</v>
      </c>
      <c r="U40" s="490">
        <f t="shared" ref="U40" si="39">T40-T$10</f>
        <v>48753052.767684162</v>
      </c>
      <c r="V40" s="1301">
        <f t="shared" ref="V40" si="40">T40/T$10-1</f>
        <v>0.22560785375892456</v>
      </c>
      <c r="W40" s="490">
        <f t="shared" ref="W40:W103" si="41">T40-T30</f>
        <v>21282832.04411599</v>
      </c>
      <c r="X40" s="1301">
        <f>T40/T30-1</f>
        <v>8.7379908527267069E-2</v>
      </c>
      <c r="Y40" s="490">
        <v>264849487.15768418</v>
      </c>
      <c r="Z40" s="490">
        <f t="shared" ref="Z40" si="42">Y40-Y$10</f>
        <v>48753052.767684162</v>
      </c>
      <c r="AA40" s="1301">
        <f t="shared" ref="AA40" si="43">Y40/Y$10-1</f>
        <v>0.22560785375892456</v>
      </c>
      <c r="AB40" s="490">
        <f t="shared" ref="AB40:AB103" si="44">Y40-Y30</f>
        <v>21282832.04411599</v>
      </c>
      <c r="AC40" s="1301">
        <f>Y40/Y30-1</f>
        <v>8.7379908527267069E-2</v>
      </c>
      <c r="AD40" s="490">
        <v>264849487.15768418</v>
      </c>
      <c r="AE40" s="490">
        <f t="shared" ref="AE40" si="45">AD40-AD$10</f>
        <v>48753052.767684162</v>
      </c>
      <c r="AF40" s="1301">
        <f t="shared" ref="AF40" si="46">AD40/AD$10-1</f>
        <v>0.22560785375892456</v>
      </c>
      <c r="AG40" s="490">
        <f t="shared" ref="AG40:AG103" si="47">AD40-AD30</f>
        <v>21282832.04411599</v>
      </c>
      <c r="AH40" s="1301">
        <f>AD40/AD30-1</f>
        <v>8.7379908527267069E-2</v>
      </c>
      <c r="AI40" s="490">
        <v>264849487.15768418</v>
      </c>
      <c r="AJ40" s="490">
        <f t="shared" ref="AJ40" si="48">AI40-AI$10</f>
        <v>48753052.767684162</v>
      </c>
      <c r="AK40" s="1301">
        <f t="shared" ref="AK40" si="49">AI40/AI$10-1</f>
        <v>0.22560785375892456</v>
      </c>
      <c r="AL40" s="490">
        <f t="shared" ref="AL40:AL103" si="50">AI40-AI30</f>
        <v>21282832.04411599</v>
      </c>
      <c r="AM40" s="1301">
        <f>AI40/AI30-1</f>
        <v>8.7379908527267069E-2</v>
      </c>
      <c r="AN40" s="490">
        <v>264849487.15768418</v>
      </c>
      <c r="AO40" s="490">
        <f t="shared" ref="AO40" si="51">AN40-AN$10</f>
        <v>48753052.767684162</v>
      </c>
      <c r="AP40" s="1301">
        <f t="shared" ref="AP40" si="52">AN40/AN$10-1</f>
        <v>0.22560785375892456</v>
      </c>
      <c r="AQ40" s="490">
        <f t="shared" ref="AQ40:AQ103" si="53">AN40-AN30</f>
        <v>21282832.04411599</v>
      </c>
      <c r="AR40" s="1301">
        <f>AN40/AN30-1</f>
        <v>8.7379908527267069E-2</v>
      </c>
      <c r="AS40" s="490">
        <v>264849487.15768418</v>
      </c>
      <c r="AT40" s="490">
        <f t="shared" ref="AT40" si="54">AS40-AS$10</f>
        <v>48753052.767684162</v>
      </c>
      <c r="AU40" s="1301">
        <f t="shared" ref="AU40" si="55">AS40/AS$10-1</f>
        <v>0.22560785375892456</v>
      </c>
      <c r="AV40" s="490">
        <f t="shared" ref="AV40:AV103" si="56">AS40-AS30</f>
        <v>21282832.04411599</v>
      </c>
      <c r="AW40" s="1301">
        <f>AS40/AS30-1</f>
        <v>8.7379908527267069E-2</v>
      </c>
      <c r="AX40" s="490">
        <v>264849487.15768418</v>
      </c>
      <c r="AY40" s="490">
        <f t="shared" ref="AY40" si="57">AX40-AX$10</f>
        <v>48753052.767684162</v>
      </c>
      <c r="AZ40" s="1301">
        <f t="shared" ref="AZ40" si="58">AX40/AX$10-1</f>
        <v>0.22560785375892456</v>
      </c>
      <c r="BA40" s="490">
        <f t="shared" ref="BA40:BA103" si="59">AX40-AX30</f>
        <v>21282832.04411599</v>
      </c>
      <c r="BB40" s="1301">
        <f>AX40/AX30-1</f>
        <v>8.7379908527267069E-2</v>
      </c>
      <c r="BC40" s="490">
        <v>264849487.15768418</v>
      </c>
      <c r="BD40" s="490">
        <f t="shared" ref="BD40" si="60">BC40-BC$10</f>
        <v>48753052.767684162</v>
      </c>
      <c r="BE40" s="1301">
        <f t="shared" ref="BE40" si="61">BC40/BC$10-1</f>
        <v>0.22560785375892456</v>
      </c>
      <c r="BF40" s="490">
        <f t="shared" ref="BF40:BF103" si="62">BC40-BC30</f>
        <v>21282832.04411599</v>
      </c>
      <c r="BG40" s="1301">
        <f>BC40/BC30-1</f>
        <v>8.7379908527267069E-2</v>
      </c>
      <c r="BH40" s="490">
        <v>264849487.15768418</v>
      </c>
      <c r="BI40" s="490">
        <f t="shared" ref="BI40" si="63">BH40-BH$10</f>
        <v>48753052.767684162</v>
      </c>
      <c r="BJ40" s="1301">
        <f t="shared" ref="BJ40" si="64">BH40/BH$10-1</f>
        <v>0.22560785375892456</v>
      </c>
      <c r="BK40" s="490">
        <f t="shared" ref="BK40:BK103" si="65">BH40-BH30</f>
        <v>21282832.04411599</v>
      </c>
      <c r="BL40" s="1301">
        <f>BH40/BH30-1</f>
        <v>8.7379908527267069E-2</v>
      </c>
      <c r="BM40" s="490">
        <v>264849487.15768418</v>
      </c>
      <c r="BN40" s="490">
        <f t="shared" ref="BN40" si="66">BM40-BM$10</f>
        <v>48753052.767684162</v>
      </c>
      <c r="BO40" s="1301">
        <f t="shared" ref="BO40" si="67">BM40/BM$10-1</f>
        <v>0.22560785375892456</v>
      </c>
      <c r="BP40" s="490">
        <f t="shared" ref="BP40:BP103" si="68">BM40-BM30</f>
        <v>21282832.04411599</v>
      </c>
      <c r="BQ40" s="1301">
        <f>BM40/BM30-1</f>
        <v>8.7379908527267069E-2</v>
      </c>
      <c r="BR40" s="490">
        <v>264849487.15768418</v>
      </c>
      <c r="BS40" s="490">
        <f t="shared" ref="BS40" si="69">BR40-BR$10</f>
        <v>48753052.767684162</v>
      </c>
      <c r="BT40" s="1301">
        <f t="shared" ref="BT40" si="70">BR40/BR$10-1</f>
        <v>0.22560785375892456</v>
      </c>
      <c r="BU40" s="490">
        <f t="shared" ref="BU40:BU103" si="71">BR40-BR30</f>
        <v>21282832.04411599</v>
      </c>
      <c r="BV40" s="1301">
        <f>BR40/BR30-1</f>
        <v>8.7379908527267069E-2</v>
      </c>
      <c r="BW40" s="490">
        <v>264849487.15768418</v>
      </c>
      <c r="BX40" s="490">
        <f t="shared" ref="BX40" si="72">BW40-BW$10</f>
        <v>48753052.767684162</v>
      </c>
      <c r="BY40" s="1301">
        <f t="shared" ref="BY40" si="73">BW40/BW$10-1</f>
        <v>0.22560785375892456</v>
      </c>
      <c r="BZ40" s="490">
        <f t="shared" ref="BZ40:BZ103" si="74">BW40-BW30</f>
        <v>21282832.04411599</v>
      </c>
      <c r="CA40" s="1301">
        <f>BW40/BW30-1</f>
        <v>8.7379908527267069E-2</v>
      </c>
      <c r="CB40" s="484">
        <v>269035360.82638377</v>
      </c>
      <c r="CC40" s="490">
        <f t="shared" ref="CC40" si="75">CB40-CB$10</f>
        <v>49092648.956383765</v>
      </c>
      <c r="CD40" s="1301">
        <f t="shared" ref="CD40" si="76">CB40/CB$10-1</f>
        <v>0.22320652745884395</v>
      </c>
      <c r="CE40" s="490">
        <f t="shared" ref="CE40:CE103" si="77">CB40-CB30</f>
        <v>21369070.397425622</v>
      </c>
      <c r="CF40" s="1301">
        <f>CB40/CB30-1</f>
        <v>8.6281707374929351E-2</v>
      </c>
      <c r="CG40" s="484">
        <v>269035360.82638377</v>
      </c>
      <c r="CH40" s="490">
        <f t="shared" ref="CH40" si="78">CG40-CG$10</f>
        <v>49092648.956383765</v>
      </c>
      <c r="CI40" s="1301">
        <f t="shared" ref="CI40" si="79">CG40/CG$10-1</f>
        <v>0.22320652745884395</v>
      </c>
      <c r="CJ40" s="490">
        <f t="shared" ref="CJ40:CJ103" si="80">CG40-CG30</f>
        <v>21369070.397425622</v>
      </c>
      <c r="CK40" s="1301">
        <f>CG40/CG30-1</f>
        <v>8.6281707374929351E-2</v>
      </c>
      <c r="CL40" s="484">
        <v>269035360.82638377</v>
      </c>
      <c r="CM40" s="490">
        <f t="shared" ref="CM40" si="81">CL40-CL$10</f>
        <v>49092648.956383765</v>
      </c>
      <c r="CN40" s="1301">
        <f t="shared" ref="CN40" si="82">CL40/CL$10-1</f>
        <v>0.22320652745884395</v>
      </c>
      <c r="CO40" s="490">
        <f t="shared" ref="CO40:CO103" si="83">CL40-CL30</f>
        <v>21369070.397425622</v>
      </c>
      <c r="CP40" s="1301">
        <f>CL40/CL30-1</f>
        <v>8.6281707374929351E-2</v>
      </c>
    </row>
    <row r="41" spans="1:94" ht="31.7" customHeight="1" outlineLevel="1" x14ac:dyDescent="0.25">
      <c r="A41" s="174">
        <v>2026</v>
      </c>
      <c r="B41" s="175" t="s">
        <v>158</v>
      </c>
      <c r="C41" s="175" t="s">
        <v>159</v>
      </c>
      <c r="D41" s="176" t="s">
        <v>96</v>
      </c>
      <c r="E41" s="491">
        <v>95805844.273848474</v>
      </c>
      <c r="F41" s="1298">
        <f t="shared" ref="F41" si="84">E41-E$11</f>
        <v>13078603.773848474</v>
      </c>
      <c r="G41" s="1320">
        <f t="shared" ref="G41" si="85">E41/E$11-1</f>
        <v>0.15809307423772312</v>
      </c>
      <c r="H41" s="1298">
        <f t="shared" si="32"/>
        <v>12958889.302666277</v>
      </c>
      <c r="I41" s="1320">
        <f t="shared" ref="I41:I49" si="86">E41/E31-1</f>
        <v>0.15641962106119589</v>
      </c>
      <c r="J41" s="1310">
        <v>91829317.880708098</v>
      </c>
      <c r="K41" s="1298">
        <f t="shared" ref="K41" si="87">J41-J$11</f>
        <v>9102077.3807080984</v>
      </c>
      <c r="L41" s="1299">
        <f t="shared" ref="L41" si="88">J41/J$11-1</f>
        <v>0.11002515405682001</v>
      </c>
      <c r="M41" s="1298">
        <f t="shared" si="35"/>
        <v>11405478.264735118</v>
      </c>
      <c r="N41" s="1299">
        <f t="shared" ref="N41:N49" si="89">J41/J31-1</f>
        <v>0.14181713182554745</v>
      </c>
      <c r="O41" s="491">
        <v>87765500.587472692</v>
      </c>
      <c r="P41" s="1298">
        <f t="shared" ref="P41" si="90">O41-O$11</f>
        <v>5038260.0874726921</v>
      </c>
      <c r="Q41" s="1299">
        <f t="shared" ref="Q41" si="91">O41/O$11-1</f>
        <v>6.0902068738442727E-2</v>
      </c>
      <c r="R41" s="1298">
        <f t="shared" si="38"/>
        <v>9780314.0254160464</v>
      </c>
      <c r="S41" s="1299">
        <f t="shared" ref="S41:S49" si="92">O41/O31-1</f>
        <v>0.12541245916791355</v>
      </c>
      <c r="T41" s="485">
        <v>83879056.632561117</v>
      </c>
      <c r="U41" s="1298">
        <f t="shared" ref="U41" si="93">T41-T$11</f>
        <v>15440317.132561117</v>
      </c>
      <c r="V41" s="1299">
        <f t="shared" ref="V41" si="94">T41/T$11-1</f>
        <v>0.22560785375892434</v>
      </c>
      <c r="W41" s="1298">
        <f t="shared" si="41"/>
        <v>6740371.2708223611</v>
      </c>
      <c r="X41" s="1299">
        <f t="shared" ref="X41:X49" si="95">T41/T31-1</f>
        <v>8.7379908527267069E-2</v>
      </c>
      <c r="Y41" s="485">
        <v>83879056.632561117</v>
      </c>
      <c r="Z41" s="1298">
        <f t="shared" ref="Z41" si="96">Y41-Y$11</f>
        <v>15440317.132561117</v>
      </c>
      <c r="AA41" s="1299">
        <f t="shared" ref="AA41" si="97">Y41/Y$11-1</f>
        <v>0.22560785375892434</v>
      </c>
      <c r="AB41" s="1298">
        <f t="shared" si="44"/>
        <v>6740371.2708223611</v>
      </c>
      <c r="AC41" s="1299">
        <f t="shared" ref="AC41:AC49" si="98">Y41/Y31-1</f>
        <v>8.7379908527267069E-2</v>
      </c>
      <c r="AD41" s="485">
        <v>83879056.632561117</v>
      </c>
      <c r="AE41" s="1298">
        <f t="shared" ref="AE41" si="99">AD41-AD$11</f>
        <v>15440317.132561117</v>
      </c>
      <c r="AF41" s="1299">
        <f t="shared" ref="AF41" si="100">AD41/AD$11-1</f>
        <v>0.22560785375892434</v>
      </c>
      <c r="AG41" s="1298">
        <f t="shared" si="47"/>
        <v>6740371.2708223611</v>
      </c>
      <c r="AH41" s="1299">
        <f t="shared" ref="AH41:AH49" si="101">AD41/AD31-1</f>
        <v>8.7379908527267069E-2</v>
      </c>
      <c r="AI41" s="485">
        <v>0</v>
      </c>
      <c r="AJ41" s="1298">
        <f t="shared" ref="AJ41" si="102">AI41-AI$11</f>
        <v>0</v>
      </c>
      <c r="AK41" s="1299"/>
      <c r="AL41" s="1298">
        <f t="shared" si="50"/>
        <v>0</v>
      </c>
      <c r="AM41" s="1299"/>
      <c r="AN41" s="485">
        <v>0</v>
      </c>
      <c r="AO41" s="1298">
        <f t="shared" ref="AO41" si="103">AN41-AN$11</f>
        <v>0</v>
      </c>
      <c r="AP41" s="1299"/>
      <c r="AQ41" s="1298">
        <f t="shared" si="53"/>
        <v>0</v>
      </c>
      <c r="AR41" s="1299"/>
      <c r="AS41" s="485">
        <v>0</v>
      </c>
      <c r="AT41" s="1298">
        <f t="shared" ref="AT41" si="104">AS41-AS$11</f>
        <v>0</v>
      </c>
      <c r="AU41" s="1299"/>
      <c r="AV41" s="1298">
        <f t="shared" si="56"/>
        <v>0</v>
      </c>
      <c r="AW41" s="1299"/>
      <c r="AX41" s="491">
        <v>69218798.218436837</v>
      </c>
      <c r="AY41" s="1298">
        <f t="shared" ref="AY41" si="105">AX41-AX$11</f>
        <v>9820726.9279699326</v>
      </c>
      <c r="AZ41" s="1299">
        <f t="shared" ref="AZ41" si="106">AX41/AX$11-1</f>
        <v>0.16533747164861423</v>
      </c>
      <c r="BA41" s="1298">
        <f t="shared" si="59"/>
        <v>12160764.79300493</v>
      </c>
      <c r="BB41" s="1299">
        <f t="shared" ref="BB41:BB49" si="107">AX41/AX31-1</f>
        <v>0.2131297568973809</v>
      </c>
      <c r="BC41" s="491">
        <v>63918635.984640293</v>
      </c>
      <c r="BD41" s="1298">
        <f t="shared" ref="BD41" si="108">BC41-BC$11</f>
        <v>4520564.6941733882</v>
      </c>
      <c r="BE41" s="1299">
        <f t="shared" ref="BE41" si="109">BC41/BC$11-1</f>
        <v>7.6106253889407283E-2</v>
      </c>
      <c r="BF41" s="1298">
        <f t="shared" si="62"/>
        <v>10357123.921439864</v>
      </c>
      <c r="BG41" s="1299">
        <f t="shared" ref="BG41:BG49" si="110">BC41/BC31-1</f>
        <v>0.19336877400359564</v>
      </c>
      <c r="BH41" s="491">
        <v>58488699.674235985</v>
      </c>
      <c r="BI41" s="1298">
        <f t="shared" ref="BI41" si="111">BH41-BH$11</f>
        <v>-909371.61623091996</v>
      </c>
      <c r="BJ41" s="1299">
        <f t="shared" ref="BJ41" si="112">BH41/BH$11-1</f>
        <v>-1.5309783575024438E-2</v>
      </c>
      <c r="BK41" s="1298">
        <f t="shared" si="65"/>
        <v>8461132.5763704777</v>
      </c>
      <c r="BL41" s="1299">
        <f t="shared" ref="BL41:BL49" si="113">BH41/BH31-1</f>
        <v>0.16912940339110527</v>
      </c>
      <c r="BM41" s="491">
        <v>54325886.887152679</v>
      </c>
      <c r="BN41" s="1298">
        <f t="shared" ref="BN41" si="114">BM41-BM$11</f>
        <v>8481159.9768193439</v>
      </c>
      <c r="BO41" s="1299">
        <f t="shared" ref="BO41" si="115">BM41/BM$11-1</f>
        <v>0.18499750240431045</v>
      </c>
      <c r="BP41" s="1298">
        <f t="shared" si="68"/>
        <v>6118898.8563474119</v>
      </c>
      <c r="BQ41" s="1299">
        <f t="shared" ref="BQ41:BQ49" si="116">BM41/BM31-1</f>
        <v>0.12692970679763915</v>
      </c>
      <c r="BR41" s="491">
        <v>53000378.089439221</v>
      </c>
      <c r="BS41" s="1298">
        <f t="shared" ref="BS41" si="117">BR41-BR$11</f>
        <v>7155651.1791058853</v>
      </c>
      <c r="BT41" s="1299">
        <f t="shared" ref="BT41" si="118">BR41/BR$11-1</f>
        <v>0.15608449785515055</v>
      </c>
      <c r="BU41" s="1298">
        <f t="shared" si="71"/>
        <v>5601095.1770370156</v>
      </c>
      <c r="BV41" s="1299">
        <f t="shared" ref="BV41:BV49" si="119">BR41/BR31-1</f>
        <v>0.11816835261808301</v>
      </c>
      <c r="BW41" s="491">
        <v>51645772.325027429</v>
      </c>
      <c r="BX41" s="1298">
        <f t="shared" ref="BX41" si="120">BW41-BW$11</f>
        <v>5801045.4146940932</v>
      </c>
      <c r="BY41" s="1299">
        <f t="shared" ref="BY41" si="121">BW41/BW$11-1</f>
        <v>0.12653680817076807</v>
      </c>
      <c r="BZ41" s="1298">
        <f t="shared" si="74"/>
        <v>5059373.7639306784</v>
      </c>
      <c r="CA41" s="1299">
        <f t="shared" ref="CA41:CA49" si="122">BW41/BW31-1</f>
        <v>0.10860195078817814</v>
      </c>
      <c r="CB41" s="485">
        <v>74305950.974001899</v>
      </c>
      <c r="CC41" s="1298">
        <f t="shared" ref="CC41" si="123">CB41-CB$11</f>
        <v>5867211.4740018994</v>
      </c>
      <c r="CD41" s="1299">
        <f t="shared" ref="CD41" si="124">CB41/CB$11-1</f>
        <v>8.572939123172918E-2</v>
      </c>
      <c r="CE41" s="1298">
        <f t="shared" si="77"/>
        <v>1536341.2478008717</v>
      </c>
      <c r="CF41" s="1299">
        <f t="shared" ref="CF41:CF49" si="125">CB41/CB31-1</f>
        <v>2.1112401915874379E-2</v>
      </c>
      <c r="CG41" s="485">
        <v>75679359.555858612</v>
      </c>
      <c r="CH41" s="1298">
        <f t="shared" ref="CH41" si="126">CG41-CG$11</f>
        <v>7240620.0558586121</v>
      </c>
      <c r="CI41" s="1299">
        <f t="shared" ref="CI41" si="127">CG41/CG$11-1</f>
        <v>0.10579709837961904</v>
      </c>
      <c r="CJ41" s="1298">
        <f t="shared" si="80"/>
        <v>2118185.325554654</v>
      </c>
      <c r="CK41" s="1299">
        <f t="shared" ref="CK41:CK49" si="128">CG41/CG31-1</f>
        <v>2.8794881915874315E-2</v>
      </c>
      <c r="CL41" s="485">
        <v>77064930.494658291</v>
      </c>
      <c r="CM41" s="1298">
        <f t="shared" ref="CM41" si="129">CL41-CL$11</f>
        <v>8626190.9946582913</v>
      </c>
      <c r="CN41" s="1299">
        <f t="shared" ref="CN41" si="130">CL41/CL$11-1</f>
        <v>0.12604251711354642</v>
      </c>
      <c r="CO41" s="1298">
        <f t="shared" si="83"/>
        <v>2712191.7602514178</v>
      </c>
      <c r="CP41" s="1299">
        <f t="shared" ref="CP41:CP49" si="131">CL41/CL31-1</f>
        <v>3.6477361915874473E-2</v>
      </c>
    </row>
    <row r="42" spans="1:94" ht="40.35" customHeight="1" outlineLevel="1" x14ac:dyDescent="0.25">
      <c r="A42" s="174">
        <v>2026</v>
      </c>
      <c r="B42" s="175" t="s">
        <v>160</v>
      </c>
      <c r="C42" s="175" t="s">
        <v>161</v>
      </c>
      <c r="D42" s="176" t="s">
        <v>162</v>
      </c>
      <c r="E42" s="485">
        <v>67171816.387609556</v>
      </c>
      <c r="F42" s="1298">
        <f t="shared" ref="F42" si="132">E42-E$12</f>
        <v>12364876.156609558</v>
      </c>
      <c r="G42" s="1320">
        <f t="shared" ref="G42" si="133">E42/E$12-1</f>
        <v>0.22560785375892434</v>
      </c>
      <c r="H42" s="1298">
        <f t="shared" si="32"/>
        <v>5397807.2663759515</v>
      </c>
      <c r="I42" s="1320">
        <f t="shared" si="86"/>
        <v>8.7379908527267069E-2</v>
      </c>
      <c r="J42" s="1311">
        <v>67171816.387609556</v>
      </c>
      <c r="K42" s="1298">
        <f t="shared" ref="K42" si="134">J42-J$12</f>
        <v>12364876.156609558</v>
      </c>
      <c r="L42" s="1299">
        <f t="shared" ref="L42" si="135">J42/J$12-1</f>
        <v>0.22560785375892434</v>
      </c>
      <c r="M42" s="1298">
        <f t="shared" si="35"/>
        <v>5397807.2663759515</v>
      </c>
      <c r="N42" s="1299">
        <f t="shared" si="89"/>
        <v>8.7379908527267069E-2</v>
      </c>
      <c r="O42" s="485">
        <v>67171816.387609556</v>
      </c>
      <c r="P42" s="1298">
        <f t="shared" ref="P42" si="136">O42-O$12</f>
        <v>12364876.156609558</v>
      </c>
      <c r="Q42" s="1299">
        <f t="shared" ref="Q42" si="137">O42/O$12-1</f>
        <v>0.22560785375892434</v>
      </c>
      <c r="R42" s="1298">
        <f t="shared" si="38"/>
        <v>5397807.2663759515</v>
      </c>
      <c r="S42" s="1299">
        <f t="shared" si="92"/>
        <v>8.7379908527267069E-2</v>
      </c>
      <c r="T42" s="485">
        <v>67171816.387609556</v>
      </c>
      <c r="U42" s="1298">
        <f t="shared" ref="U42" si="138">T42-T$12</f>
        <v>12364876.156609558</v>
      </c>
      <c r="V42" s="1299">
        <f t="shared" ref="V42" si="139">T42/T$12-1</f>
        <v>0.22560785375892434</v>
      </c>
      <c r="W42" s="1298">
        <f t="shared" si="41"/>
        <v>5397807.2663759515</v>
      </c>
      <c r="X42" s="1299">
        <f t="shared" si="95"/>
        <v>8.7379908527267069E-2</v>
      </c>
      <c r="Y42" s="485">
        <v>67171816.387609556</v>
      </c>
      <c r="Z42" s="1298">
        <f t="shared" ref="Z42" si="140">Y42-Y$12</f>
        <v>12364876.156609558</v>
      </c>
      <c r="AA42" s="1299">
        <f t="shared" ref="AA42" si="141">Y42/Y$12-1</f>
        <v>0.22560785375892434</v>
      </c>
      <c r="AB42" s="1298">
        <f t="shared" si="44"/>
        <v>5397807.2663759515</v>
      </c>
      <c r="AC42" s="1299">
        <f t="shared" si="98"/>
        <v>8.7379908527267069E-2</v>
      </c>
      <c r="AD42" s="485">
        <v>67171816.387609556</v>
      </c>
      <c r="AE42" s="1298">
        <f t="shared" ref="AE42" si="142">AD42-AD$12</f>
        <v>12364876.156609558</v>
      </c>
      <c r="AF42" s="1299">
        <f t="shared" ref="AF42" si="143">AD42/AD$12-1</f>
        <v>0.22560785375892434</v>
      </c>
      <c r="AG42" s="1298">
        <f t="shared" si="47"/>
        <v>5397807.2663759515</v>
      </c>
      <c r="AH42" s="1299">
        <f t="shared" si="101"/>
        <v>8.7379908527267069E-2</v>
      </c>
      <c r="AI42" s="485">
        <v>0</v>
      </c>
      <c r="AJ42" s="1298">
        <f t="shared" ref="AJ42" si="144">AI42-AI$12</f>
        <v>0</v>
      </c>
      <c r="AK42" s="1299"/>
      <c r="AL42" s="1298">
        <f t="shared" si="50"/>
        <v>0</v>
      </c>
      <c r="AM42" s="1299"/>
      <c r="AN42" s="485">
        <v>0</v>
      </c>
      <c r="AO42" s="1298">
        <f t="shared" ref="AO42" si="145">AN42-AN$12</f>
        <v>0</v>
      </c>
      <c r="AP42" s="1299"/>
      <c r="AQ42" s="1298">
        <f t="shared" si="53"/>
        <v>0</v>
      </c>
      <c r="AR42" s="1299"/>
      <c r="AS42" s="485">
        <v>0</v>
      </c>
      <c r="AT42" s="1298">
        <f t="shared" ref="AT42" si="146">AS42-AS$12</f>
        <v>0</v>
      </c>
      <c r="AU42" s="1299"/>
      <c r="AV42" s="1298">
        <f t="shared" si="56"/>
        <v>0</v>
      </c>
      <c r="AW42" s="1299"/>
      <c r="AX42" s="485">
        <v>67171816.387609556</v>
      </c>
      <c r="AY42" s="1298">
        <f t="shared" ref="AY42" si="147">AX42-AX$12</f>
        <v>12364876.156609558</v>
      </c>
      <c r="AZ42" s="1299">
        <f t="shared" ref="AZ42" si="148">AX42/AX$12-1</f>
        <v>0.22560785375892434</v>
      </c>
      <c r="BA42" s="1298">
        <f t="shared" si="59"/>
        <v>5397807.2663759515</v>
      </c>
      <c r="BB42" s="1299">
        <f t="shared" si="107"/>
        <v>8.7379908527267069E-2</v>
      </c>
      <c r="BC42" s="485">
        <v>67171816.387609556</v>
      </c>
      <c r="BD42" s="1298">
        <f t="shared" ref="BD42" si="149">BC42-BC$12</f>
        <v>12364876.156609558</v>
      </c>
      <c r="BE42" s="1299">
        <f t="shared" ref="BE42" si="150">BC42/BC$12-1</f>
        <v>0.22560785375892434</v>
      </c>
      <c r="BF42" s="1298">
        <f t="shared" si="62"/>
        <v>5397807.2663759515</v>
      </c>
      <c r="BG42" s="1299">
        <f t="shared" si="110"/>
        <v>8.7379908527267069E-2</v>
      </c>
      <c r="BH42" s="485">
        <v>67171816.387609556</v>
      </c>
      <c r="BI42" s="1298">
        <f t="shared" ref="BI42" si="151">BH42-BH$12</f>
        <v>12364876.156609558</v>
      </c>
      <c r="BJ42" s="1299">
        <f t="shared" ref="BJ42" si="152">BH42/BH$12-1</f>
        <v>0.22560785375892434</v>
      </c>
      <c r="BK42" s="1298">
        <f t="shared" si="65"/>
        <v>5397807.2663759515</v>
      </c>
      <c r="BL42" s="1299">
        <f t="shared" si="113"/>
        <v>8.7379908527267069E-2</v>
      </c>
      <c r="BM42" s="491">
        <v>54325886.887152679</v>
      </c>
      <c r="BN42" s="1298">
        <f t="shared" ref="BN42" si="153">BM42-BM$12</f>
        <v>8481159.9768193439</v>
      </c>
      <c r="BO42" s="1299">
        <f t="shared" ref="BO42" si="154">BM42/BM$12-1</f>
        <v>0.18499750240431045</v>
      </c>
      <c r="BP42" s="1298">
        <f t="shared" si="68"/>
        <v>6118898.8563474119</v>
      </c>
      <c r="BQ42" s="1299">
        <f t="shared" si="116"/>
        <v>0.12692970679763915</v>
      </c>
      <c r="BR42" s="491">
        <v>53000378.089439221</v>
      </c>
      <c r="BS42" s="1298">
        <f t="shared" ref="BS42" si="155">BR42-BR$12</f>
        <v>7155651.1791058853</v>
      </c>
      <c r="BT42" s="1299">
        <f t="shared" ref="BT42" si="156">BR42/BR$12-1</f>
        <v>0.15608449785515055</v>
      </c>
      <c r="BU42" s="1298">
        <f t="shared" si="71"/>
        <v>5601095.1770370156</v>
      </c>
      <c r="BV42" s="1299">
        <f t="shared" si="119"/>
        <v>0.11816835261808301</v>
      </c>
      <c r="BW42" s="491">
        <v>51645772.325027429</v>
      </c>
      <c r="BX42" s="1298">
        <f t="shared" ref="BX42" si="157">BW42-BW$12</f>
        <v>5801045.4146940932</v>
      </c>
      <c r="BY42" s="1299">
        <f t="shared" ref="BY42" si="158">BW42/BW$12-1</f>
        <v>0.12653680817076807</v>
      </c>
      <c r="BZ42" s="1298">
        <f t="shared" si="74"/>
        <v>5059373.7639306784</v>
      </c>
      <c r="CA42" s="1299">
        <f t="shared" si="122"/>
        <v>0.10860195078817814</v>
      </c>
      <c r="CB42" s="485">
        <v>63223502.589013144</v>
      </c>
      <c r="CC42" s="1298">
        <f t="shared" ref="CC42" si="159">CB42-CB$12</f>
        <v>8416562.3580131456</v>
      </c>
      <c r="CD42" s="1299">
        <f t="shared" ref="CD42" si="160">CB42/CB$12-1</f>
        <v>0.15356745555469908</v>
      </c>
      <c r="CE42" s="1298">
        <f t="shared" si="77"/>
        <v>1307201.8268352598</v>
      </c>
      <c r="CF42" s="1299">
        <f t="shared" si="125"/>
        <v>2.1112401915874379E-2</v>
      </c>
      <c r="CG42" s="485">
        <v>64392072.533850692</v>
      </c>
      <c r="CH42" s="1298">
        <f t="shared" ref="CH42" si="161">CG42-CG$12</f>
        <v>9585132.3028506935</v>
      </c>
      <c r="CI42" s="1299">
        <f t="shared" ref="CI42" si="162">CG42/CG$12-1</f>
        <v>0.17488902431792996</v>
      </c>
      <c r="CJ42" s="1298">
        <f t="shared" si="80"/>
        <v>1802266.0858087987</v>
      </c>
      <c r="CK42" s="1299">
        <f t="shared" si="128"/>
        <v>2.8794881915874315E-2</v>
      </c>
      <c r="CL42" s="485">
        <v>65570990.866611317</v>
      </c>
      <c r="CM42" s="1298">
        <f t="shared" ref="CM42" si="163">CL42-CL$12</f>
        <v>10764050.635611318</v>
      </c>
      <c r="CN42" s="1299">
        <f t="shared" ref="CN42" si="164">CL42/CL$12-1</f>
        <v>0.19639940836403302</v>
      </c>
      <c r="CO42" s="1298">
        <f t="shared" si="83"/>
        <v>2307678.7327054217</v>
      </c>
      <c r="CP42" s="1299">
        <f t="shared" si="131"/>
        <v>3.6477361915874473E-2</v>
      </c>
    </row>
    <row r="43" spans="1:94" ht="15.75" outlineLevel="1" x14ac:dyDescent="0.25">
      <c r="A43" s="174">
        <v>2026</v>
      </c>
      <c r="B43" s="175">
        <v>0</v>
      </c>
      <c r="C43" s="175">
        <v>0</v>
      </c>
      <c r="D43" s="176" t="s">
        <v>163</v>
      </c>
      <c r="E43" s="485">
        <v>0</v>
      </c>
      <c r="F43" s="1298">
        <f t="shared" ref="F43" si="165">E43-E$13</f>
        <v>0</v>
      </c>
      <c r="G43" s="1320"/>
      <c r="H43" s="1298">
        <f t="shared" si="32"/>
        <v>0</v>
      </c>
      <c r="I43" s="1320"/>
      <c r="J43" s="1311">
        <v>0</v>
      </c>
      <c r="K43" s="1298">
        <f t="shared" ref="K43" si="166">J43-J$13</f>
        <v>0</v>
      </c>
      <c r="L43" s="1299"/>
      <c r="M43" s="1298">
        <f t="shared" si="35"/>
        <v>0</v>
      </c>
      <c r="N43" s="1299"/>
      <c r="O43" s="485">
        <v>0</v>
      </c>
      <c r="P43" s="1298">
        <f t="shared" ref="P43" si="167">O43-O$13</f>
        <v>0</v>
      </c>
      <c r="Q43" s="1299"/>
      <c r="R43" s="1298">
        <f t="shared" si="38"/>
        <v>0</v>
      </c>
      <c r="S43" s="1299"/>
      <c r="T43" s="485">
        <v>0</v>
      </c>
      <c r="U43" s="1298">
        <f t="shared" ref="U43" si="168">T43-T$13</f>
        <v>0</v>
      </c>
      <c r="V43" s="1299"/>
      <c r="W43" s="1298">
        <f t="shared" si="41"/>
        <v>0</v>
      </c>
      <c r="X43" s="1299"/>
      <c r="Y43" s="485">
        <v>0</v>
      </c>
      <c r="Z43" s="1298">
        <f t="shared" ref="Z43" si="169">Y43-Y$13</f>
        <v>0</v>
      </c>
      <c r="AA43" s="1299"/>
      <c r="AB43" s="1298">
        <f t="shared" si="44"/>
        <v>0</v>
      </c>
      <c r="AC43" s="1299"/>
      <c r="AD43" s="485">
        <v>0</v>
      </c>
      <c r="AE43" s="1298">
        <f t="shared" ref="AE43" si="170">AD43-AD$13</f>
        <v>0</v>
      </c>
      <c r="AF43" s="1299"/>
      <c r="AG43" s="1298">
        <f t="shared" si="47"/>
        <v>0</v>
      </c>
      <c r="AH43" s="1299"/>
      <c r="AI43" s="485">
        <v>0</v>
      </c>
      <c r="AJ43" s="1298">
        <f t="shared" ref="AJ43" si="171">AI43-AI$13</f>
        <v>0</v>
      </c>
      <c r="AK43" s="1299"/>
      <c r="AL43" s="1298">
        <f t="shared" si="50"/>
        <v>0</v>
      </c>
      <c r="AM43" s="1299"/>
      <c r="AN43" s="485">
        <v>0</v>
      </c>
      <c r="AO43" s="1298">
        <f t="shared" ref="AO43" si="172">AN43-AN$13</f>
        <v>0</v>
      </c>
      <c r="AP43" s="1299"/>
      <c r="AQ43" s="1298">
        <f t="shared" si="53"/>
        <v>0</v>
      </c>
      <c r="AR43" s="1299"/>
      <c r="AS43" s="485">
        <v>0</v>
      </c>
      <c r="AT43" s="1298">
        <f t="shared" ref="AT43" si="173">AS43-AS$13</f>
        <v>0</v>
      </c>
      <c r="AU43" s="1299"/>
      <c r="AV43" s="1298">
        <f t="shared" si="56"/>
        <v>0</v>
      </c>
      <c r="AW43" s="1299"/>
      <c r="AX43" s="491">
        <v>26587046.055411641</v>
      </c>
      <c r="AY43" s="1298">
        <f t="shared" ref="AY43" si="174">AX43-AX$13</f>
        <v>3257876.8458785415</v>
      </c>
      <c r="AZ43" s="1299">
        <f t="shared" ref="AZ43" si="175">AX43/AX$13-1</f>
        <v>0.13964821535724736</v>
      </c>
      <c r="BA43" s="1298">
        <f t="shared" si="59"/>
        <v>798124.5096613653</v>
      </c>
      <c r="BB43" s="1299">
        <f t="shared" si="107"/>
        <v>3.0948347655619157E-2</v>
      </c>
      <c r="BC43" s="491">
        <v>27910681.896067809</v>
      </c>
      <c r="BD43" s="1298">
        <f t="shared" ref="BD43" si="176">BC43-BC$13</f>
        <v>4581512.6865347102</v>
      </c>
      <c r="BE43" s="1299">
        <f t="shared" ref="BE43" si="177">BC43/BC$13-1</f>
        <v>0.19638559116209531</v>
      </c>
      <c r="BF43" s="1298">
        <f t="shared" si="62"/>
        <v>1048354.3432952426</v>
      </c>
      <c r="BG43" s="1299">
        <f t="shared" si="110"/>
        <v>3.9026936189192396E-2</v>
      </c>
      <c r="BH43" s="491">
        <v>29276800.913236719</v>
      </c>
      <c r="BI43" s="1298">
        <f t="shared" ref="BI43" si="178">BH43-BH$13</f>
        <v>5947631.7037036195</v>
      </c>
      <c r="BJ43" s="1299">
        <f t="shared" ref="BJ43" si="179">BH43/BH$13-1</f>
        <v>0.25494399951770297</v>
      </c>
      <c r="BK43" s="1298">
        <f t="shared" si="65"/>
        <v>1319181.4490455873</v>
      </c>
      <c r="BL43" s="1299">
        <f t="shared" si="113"/>
        <v>4.7185042014583178E-2</v>
      </c>
      <c r="BM43" s="491">
        <v>54325886.887152694</v>
      </c>
      <c r="BN43" s="1298">
        <f t="shared" ref="BN43" si="180">BM43-BM$13</f>
        <v>8481159.9768193588</v>
      </c>
      <c r="BO43" s="1299">
        <f t="shared" ref="BO43" si="181">BM43/BM$13-1</f>
        <v>0.18499750240431068</v>
      </c>
      <c r="BP43" s="1298">
        <f t="shared" si="68"/>
        <v>6118898.8563474044</v>
      </c>
      <c r="BQ43" s="1299">
        <f t="shared" si="116"/>
        <v>0.12692970679763893</v>
      </c>
      <c r="BR43" s="491">
        <v>53000378.089439236</v>
      </c>
      <c r="BS43" s="1298">
        <f t="shared" ref="BS43" si="182">BR43-BR$13</f>
        <v>7155651.1791059002</v>
      </c>
      <c r="BT43" s="1299">
        <f t="shared" ref="BT43" si="183">BR43/BR$13-1</f>
        <v>0.15608449785515077</v>
      </c>
      <c r="BU43" s="1298">
        <f t="shared" si="71"/>
        <v>5601095.1770370677</v>
      </c>
      <c r="BV43" s="1299">
        <f t="shared" si="119"/>
        <v>0.11816835261808412</v>
      </c>
      <c r="BW43" s="491">
        <v>51645772.325027391</v>
      </c>
      <c r="BX43" s="1298">
        <f t="shared" ref="BX43" si="184">BW43-BW$13</f>
        <v>5801045.4146940559</v>
      </c>
      <c r="BY43" s="1299">
        <f t="shared" ref="BY43" si="185">BW43/BW$13-1</f>
        <v>0.12653680817076718</v>
      </c>
      <c r="BZ43" s="1298">
        <f t="shared" si="74"/>
        <v>5059373.7639306486</v>
      </c>
      <c r="CA43" s="1299">
        <f t="shared" si="122"/>
        <v>0.10860195078817747</v>
      </c>
      <c r="CB43" s="485">
        <v>0</v>
      </c>
      <c r="CC43" s="1298">
        <f t="shared" ref="CC43" si="186">CB43-CB$13</f>
        <v>0</v>
      </c>
      <c r="CD43" s="1299"/>
      <c r="CE43" s="1298">
        <f t="shared" si="77"/>
        <v>0</v>
      </c>
      <c r="CF43" s="1299"/>
      <c r="CG43" s="485">
        <v>0</v>
      </c>
      <c r="CH43" s="1298">
        <f t="shared" ref="CH43" si="187">CG43-CG$13</f>
        <v>0</v>
      </c>
      <c r="CI43" s="1299"/>
      <c r="CJ43" s="1298">
        <f t="shared" si="80"/>
        <v>0</v>
      </c>
      <c r="CK43" s="1299"/>
      <c r="CL43" s="485">
        <v>0</v>
      </c>
      <c r="CM43" s="1298">
        <f t="shared" ref="CM43" si="188">CL43-CL$13</f>
        <v>0</v>
      </c>
      <c r="CN43" s="1299"/>
      <c r="CO43" s="1298">
        <f t="shared" si="83"/>
        <v>0</v>
      </c>
      <c r="CP43" s="1299"/>
    </row>
    <row r="44" spans="1:94" ht="15.75" outlineLevel="1" x14ac:dyDescent="0.25">
      <c r="A44" s="174">
        <v>2026</v>
      </c>
      <c r="B44" s="175" t="s">
        <v>164</v>
      </c>
      <c r="C44" s="175" t="s">
        <v>165</v>
      </c>
      <c r="D44" s="176" t="s">
        <v>99</v>
      </c>
      <c r="E44" s="485">
        <v>0</v>
      </c>
      <c r="F44" s="1298">
        <f t="shared" ref="F44" si="189">E44-E$14</f>
        <v>0</v>
      </c>
      <c r="G44" s="1320"/>
      <c r="H44" s="1298">
        <f t="shared" si="32"/>
        <v>0</v>
      </c>
      <c r="I44" s="1320"/>
      <c r="J44" s="1311">
        <v>0</v>
      </c>
      <c r="K44" s="1298">
        <f t="shared" ref="K44" si="190">J44-J$14</f>
        <v>0</v>
      </c>
      <c r="L44" s="1299"/>
      <c r="M44" s="1298">
        <f t="shared" si="35"/>
        <v>0</v>
      </c>
      <c r="N44" s="1299"/>
      <c r="O44" s="485">
        <v>0</v>
      </c>
      <c r="P44" s="1298">
        <f t="shared" ref="P44" si="191">O44-O$14</f>
        <v>0</v>
      </c>
      <c r="Q44" s="1299"/>
      <c r="R44" s="1298">
        <f t="shared" si="38"/>
        <v>0</v>
      </c>
      <c r="S44" s="1299"/>
      <c r="T44" s="486">
        <v>11926787.641287372</v>
      </c>
      <c r="U44" s="1298">
        <f t="shared" ref="U44" si="192">T44-T$14</f>
        <v>-2361713.3587126359</v>
      </c>
      <c r="V44" s="1299">
        <f t="shared" ref="V44" si="193">T44/T$14-1</f>
        <v>-0.16528769243972019</v>
      </c>
      <c r="W44" s="1298">
        <f t="shared" si="41"/>
        <v>6218518.0318439156</v>
      </c>
      <c r="X44" s="1299">
        <f t="shared" si="95"/>
        <v>1.0893875828072894</v>
      </c>
      <c r="Y44" s="486">
        <v>7950261.2481469959</v>
      </c>
      <c r="Z44" s="1298">
        <f t="shared" ref="Z44" si="194">Y44-Y$14</f>
        <v>-6338239.7518530115</v>
      </c>
      <c r="AA44" s="1299">
        <f t="shared" ref="AA44" si="195">Y44/Y$14-1</f>
        <v>-0.44359025147935449</v>
      </c>
      <c r="AB44" s="1298">
        <f t="shared" si="44"/>
        <v>4665106.9939127564</v>
      </c>
      <c r="AC44" s="1299">
        <f t="shared" si="98"/>
        <v>1.4200572128081639</v>
      </c>
      <c r="AD44" s="486">
        <v>3886443.9549115971</v>
      </c>
      <c r="AE44" s="1298">
        <f t="shared" ref="AE44" si="196">AD44-AD$14</f>
        <v>-10402057.04508841</v>
      </c>
      <c r="AF44" s="1299">
        <f t="shared" ref="AF44" si="197">AD44/AD$14-1</f>
        <v>-0.72800198180959674</v>
      </c>
      <c r="AG44" s="1298">
        <f t="shared" si="47"/>
        <v>3039942.7545936927</v>
      </c>
      <c r="AH44" s="1299">
        <f t="shared" si="101"/>
        <v>3.591185403460786</v>
      </c>
      <c r="AI44" s="486">
        <v>162977660.66145805</v>
      </c>
      <c r="AJ44" s="1298">
        <f t="shared" ref="AJ44" si="198">AI44-AI$14</f>
        <v>25443479.930458039</v>
      </c>
      <c r="AK44" s="1299">
        <f t="shared" ref="AK44" si="199">AI44/AI$14-1</f>
        <v>0.18499750240431045</v>
      </c>
      <c r="AL44" s="1298">
        <f t="shared" si="50"/>
        <v>18356696.569042236</v>
      </c>
      <c r="AM44" s="1299">
        <f t="shared" ref="AM44:AM49" si="200">AI44/AI34-1</f>
        <v>0.12692970679763915</v>
      </c>
      <c r="AN44" s="486">
        <v>159001134.26831767</v>
      </c>
      <c r="AO44" s="1298">
        <f t="shared" ref="AO44" si="201">AN44-AN$14</f>
        <v>21466953.537317663</v>
      </c>
      <c r="AP44" s="1299">
        <f t="shared" ref="AP44" si="202">AN44/AN$14-1</f>
        <v>0.15608449785515055</v>
      </c>
      <c r="AQ44" s="1298">
        <f t="shared" si="53"/>
        <v>16803285.531111062</v>
      </c>
      <c r="AR44" s="1299">
        <f t="shared" ref="AR44:AR49" si="203">AN44/AN34-1</f>
        <v>0.11816835261808301</v>
      </c>
      <c r="AS44" s="486">
        <v>154937316.97508228</v>
      </c>
      <c r="AT44" s="1298">
        <f t="shared" ref="AT44" si="204">AS44-AS$14</f>
        <v>17403136.244082272</v>
      </c>
      <c r="AU44" s="1299">
        <f t="shared" ref="AU44" si="205">AS44/AS$14-1</f>
        <v>0.12653680817076784</v>
      </c>
      <c r="AV44" s="1298">
        <f t="shared" si="56"/>
        <v>15178121.291792035</v>
      </c>
      <c r="AW44" s="1299">
        <f t="shared" ref="AW44:AW49" si="206">AS44/AS34-1</f>
        <v>0.10860195078817814</v>
      </c>
      <c r="AX44" s="485">
        <v>0</v>
      </c>
      <c r="AY44" s="1298">
        <f t="shared" ref="AY44" si="207">AX44-AX$14</f>
        <v>0</v>
      </c>
      <c r="AZ44" s="1299"/>
      <c r="BA44" s="1298">
        <f t="shared" si="59"/>
        <v>0</v>
      </c>
      <c r="BB44" s="1299"/>
      <c r="BC44" s="485">
        <v>0</v>
      </c>
      <c r="BD44" s="1298">
        <f t="shared" ref="BD44" si="208">BC44-BC$14</f>
        <v>0</v>
      </c>
      <c r="BE44" s="1299"/>
      <c r="BF44" s="1298">
        <f t="shared" si="62"/>
        <v>0</v>
      </c>
      <c r="BG44" s="1299"/>
      <c r="BH44" s="485">
        <v>0</v>
      </c>
      <c r="BI44" s="1298">
        <f t="shared" ref="BI44" si="209">BH44-BH$14</f>
        <v>0</v>
      </c>
      <c r="BJ44" s="1299"/>
      <c r="BK44" s="1298">
        <f t="shared" si="65"/>
        <v>0</v>
      </c>
      <c r="BL44" s="1299"/>
      <c r="BM44" s="485">
        <v>0</v>
      </c>
      <c r="BN44" s="1298">
        <f t="shared" ref="BN44" si="210">BM44-BM$14</f>
        <v>0</v>
      </c>
      <c r="BO44" s="1299"/>
      <c r="BP44" s="1298">
        <f t="shared" si="68"/>
        <v>0</v>
      </c>
      <c r="BQ44" s="1299"/>
      <c r="BR44" s="485">
        <v>0</v>
      </c>
      <c r="BS44" s="1298">
        <f t="shared" ref="BS44" si="211">BR44-BR$14</f>
        <v>0</v>
      </c>
      <c r="BT44" s="1299"/>
      <c r="BU44" s="1298">
        <f t="shared" si="71"/>
        <v>0</v>
      </c>
      <c r="BV44" s="1299"/>
      <c r="BW44" s="485">
        <v>0</v>
      </c>
      <c r="BX44" s="1298">
        <f t="shared" ref="BX44" si="212">BW44-BW$14</f>
        <v>0</v>
      </c>
      <c r="BY44" s="1299"/>
      <c r="BZ44" s="1298">
        <f t="shared" si="74"/>
        <v>0</v>
      </c>
      <c r="CA44" s="1299"/>
      <c r="CB44" s="192">
        <v>29634080.767142616</v>
      </c>
      <c r="CC44" s="1298">
        <f t="shared" ref="CC44" si="213">CB44-CB$14</f>
        <v>11499302.287142619</v>
      </c>
      <c r="CD44" s="1299">
        <f t="shared" ref="CD44" si="214">CB44/CB$14-1</f>
        <v>0.63410216451359824</v>
      </c>
      <c r="CE44" s="1298">
        <f t="shared" si="77"/>
        <v>15599391.847715758</v>
      </c>
      <c r="CF44" s="1299">
        <f t="shared" si="125"/>
        <v>1.1114882515224855</v>
      </c>
      <c r="CG44" s="192">
        <v>23115575.847307943</v>
      </c>
      <c r="CH44" s="1298">
        <f t="shared" ref="CH44" si="215">CG44-CG$14</f>
        <v>4980797.3673079461</v>
      </c>
      <c r="CI44" s="1299">
        <f t="shared" ref="CI44" si="216">CG44/CG$14-1</f>
        <v>0.27465443665612099</v>
      </c>
      <c r="CJ44" s="1298">
        <f t="shared" si="80"/>
        <v>12969072.473057248</v>
      </c>
      <c r="CK44" s="1299">
        <f t="shared" si="128"/>
        <v>1.2781814576605308</v>
      </c>
      <c r="CL44" s="192">
        <v>16487269.282512262</v>
      </c>
      <c r="CM44" s="1298">
        <f t="shared" ref="CM44" si="217">CL44-CL$14</f>
        <v>-1647509.1974877343</v>
      </c>
      <c r="CN44" s="1299">
        <f t="shared" ref="CN44" si="218">CL44/CL$14-1</f>
        <v>-9.0848046437660979E-2</v>
      </c>
      <c r="CO44" s="1298">
        <f t="shared" si="83"/>
        <v>10244489.15214479</v>
      </c>
      <c r="CP44" s="1299">
        <f t="shared" si="131"/>
        <v>1.6410139294048407</v>
      </c>
    </row>
    <row r="45" spans="1:94" ht="31.5" outlineLevel="1" x14ac:dyDescent="0.25">
      <c r="A45" s="174">
        <v>2026</v>
      </c>
      <c r="B45" s="175" t="s">
        <v>166</v>
      </c>
      <c r="C45" s="175" t="s">
        <v>249</v>
      </c>
      <c r="D45" s="176" t="s">
        <v>168</v>
      </c>
      <c r="E45" s="485">
        <v>50775274.12766131</v>
      </c>
      <c r="F45" s="1298">
        <f t="shared" ref="F45" si="219">E45-E$15</f>
        <v>12295397.468661308</v>
      </c>
      <c r="G45" s="1320">
        <f t="shared" ref="G45" si="220">E45/E$15-1</f>
        <v>0.31952798543561745</v>
      </c>
      <c r="H45" s="1298">
        <f t="shared" si="32"/>
        <v>1501606.1672201827</v>
      </c>
      <c r="I45" s="1320">
        <f t="shared" si="86"/>
        <v>3.0474820109307243E-2</v>
      </c>
      <c r="J45" s="1311">
        <v>52757266.839798085</v>
      </c>
      <c r="K45" s="1298">
        <f t="shared" ref="K45" si="221">J45-J$15</f>
        <v>14277390.180798084</v>
      </c>
      <c r="L45" s="1299">
        <f t="shared" ref="L45" si="222">J45/J$15-1</f>
        <v>0.37103523764696811</v>
      </c>
      <c r="M45" s="1298">
        <f t="shared" si="35"/>
        <v>2276918.9298794046</v>
      </c>
      <c r="N45" s="1299">
        <f t="shared" si="89"/>
        <v>4.5105056208061933E-2</v>
      </c>
      <c r="O45" s="485">
        <v>54782767.355157964</v>
      </c>
      <c r="P45" s="1298">
        <f t="shared" ref="P45" si="223">O45-O$15</f>
        <v>16302890.696157962</v>
      </c>
      <c r="Q45" s="1299">
        <f t="shared" ref="Q45" si="224">O45/O$15-1</f>
        <v>0.42367315364938674</v>
      </c>
      <c r="R45" s="1298">
        <f t="shared" si="38"/>
        <v>3088001.9237759039</v>
      </c>
      <c r="S45" s="1299">
        <f t="shared" si="92"/>
        <v>5.9735292306816179E-2</v>
      </c>
      <c r="T45" s="485">
        <v>50775274.12766131</v>
      </c>
      <c r="U45" s="1298">
        <f t="shared" ref="U45" si="225">T45-T$15</f>
        <v>12295397.468661308</v>
      </c>
      <c r="V45" s="1299">
        <f t="shared" ref="V45" si="226">T45/T$15-1</f>
        <v>0.31952798543561745</v>
      </c>
      <c r="W45" s="1298">
        <f t="shared" si="41"/>
        <v>1501606.1672201827</v>
      </c>
      <c r="X45" s="1299">
        <f t="shared" si="95"/>
        <v>3.0474820109307243E-2</v>
      </c>
      <c r="Y45" s="485">
        <v>52757266.839798085</v>
      </c>
      <c r="Z45" s="1298">
        <f t="shared" ref="Z45" si="227">Y45-Y$15</f>
        <v>14277390.180798084</v>
      </c>
      <c r="AA45" s="1299">
        <f t="shared" ref="AA45" si="228">Y45/Y$15-1</f>
        <v>0.37103523764696811</v>
      </c>
      <c r="AB45" s="1298">
        <f t="shared" si="44"/>
        <v>2276918.9298794046</v>
      </c>
      <c r="AC45" s="1299">
        <f t="shared" si="98"/>
        <v>4.5105056208061933E-2</v>
      </c>
      <c r="AD45" s="485">
        <v>54782767.355157964</v>
      </c>
      <c r="AE45" s="1298">
        <f t="shared" ref="AE45" si="229">AD45-AD$15</f>
        <v>16302890.696157962</v>
      </c>
      <c r="AF45" s="1299">
        <f t="shared" ref="AF45" si="230">AD45/AD$15-1</f>
        <v>0.42367315364938674</v>
      </c>
      <c r="AG45" s="1298">
        <f t="shared" si="47"/>
        <v>3088001.9237759039</v>
      </c>
      <c r="AH45" s="1299">
        <f t="shared" si="101"/>
        <v>5.9735292306816179E-2</v>
      </c>
      <c r="AI45" s="485">
        <v>50775274.12766131</v>
      </c>
      <c r="AJ45" s="1298">
        <f t="shared" ref="AJ45" si="231">AI45-AI$15</f>
        <v>12295397.468661308</v>
      </c>
      <c r="AK45" s="1299">
        <f t="shared" ref="AK45" si="232">AI45/AI$15-1</f>
        <v>0.31952798543561745</v>
      </c>
      <c r="AL45" s="1298">
        <f t="shared" si="50"/>
        <v>1501606.1672201827</v>
      </c>
      <c r="AM45" s="1299">
        <f t="shared" si="200"/>
        <v>3.0474820109307243E-2</v>
      </c>
      <c r="AN45" s="485">
        <v>52757266.839798085</v>
      </c>
      <c r="AO45" s="1298">
        <f t="shared" ref="AO45" si="233">AN45-AN$15</f>
        <v>14277390.180798084</v>
      </c>
      <c r="AP45" s="1299">
        <f t="shared" ref="AP45" si="234">AN45/AN$15-1</f>
        <v>0.37103523764696811</v>
      </c>
      <c r="AQ45" s="1298">
        <f t="shared" si="53"/>
        <v>2276918.9298794046</v>
      </c>
      <c r="AR45" s="1299">
        <f t="shared" si="203"/>
        <v>4.5105056208061933E-2</v>
      </c>
      <c r="AS45" s="485">
        <v>54782767.355157964</v>
      </c>
      <c r="AT45" s="1298">
        <f t="shared" ref="AT45" si="235">AS45-AS$15</f>
        <v>16302890.696157962</v>
      </c>
      <c r="AU45" s="1299">
        <f t="shared" ref="AU45" si="236">AS45/AS$15-1</f>
        <v>0.42367315364938674</v>
      </c>
      <c r="AV45" s="1298">
        <f t="shared" si="56"/>
        <v>3088001.9237759039</v>
      </c>
      <c r="AW45" s="1299">
        <f t="shared" si="206"/>
        <v>5.9735292306816179E-2</v>
      </c>
      <c r="AX45" s="485">
        <v>50775274.12766131</v>
      </c>
      <c r="AY45" s="1298">
        <f t="shared" ref="AY45" si="237">AX45-AX$15</f>
        <v>12295397.468661308</v>
      </c>
      <c r="AZ45" s="1299">
        <f t="shared" ref="AZ45" si="238">AX45/AX$15-1</f>
        <v>0.31952798543561745</v>
      </c>
      <c r="BA45" s="1298">
        <f t="shared" si="59"/>
        <v>1501606.1672201827</v>
      </c>
      <c r="BB45" s="1299">
        <f t="shared" si="107"/>
        <v>3.0474820109307243E-2</v>
      </c>
      <c r="BC45" s="485">
        <v>52757266.839798085</v>
      </c>
      <c r="BD45" s="1298">
        <f t="shared" ref="BD45" si="239">BC45-BC$15</f>
        <v>14277390.180798084</v>
      </c>
      <c r="BE45" s="1299">
        <f t="shared" ref="BE45" si="240">BC45/BC$15-1</f>
        <v>0.37103523764696811</v>
      </c>
      <c r="BF45" s="1298">
        <f t="shared" si="62"/>
        <v>2276918.9298794046</v>
      </c>
      <c r="BG45" s="1299">
        <f t="shared" si="110"/>
        <v>4.5105056208061933E-2</v>
      </c>
      <c r="BH45" s="485">
        <v>54782767.355157964</v>
      </c>
      <c r="BI45" s="1298">
        <f t="shared" ref="BI45" si="241">BH45-BH$15</f>
        <v>16302890.696157962</v>
      </c>
      <c r="BJ45" s="1299">
        <f t="shared" ref="BJ45" si="242">BH45/BH$15-1</f>
        <v>0.42367315364938674</v>
      </c>
      <c r="BK45" s="1298">
        <f t="shared" si="65"/>
        <v>3088001.9237759039</v>
      </c>
      <c r="BL45" s="1299">
        <f t="shared" si="113"/>
        <v>5.9735292306816179E-2</v>
      </c>
      <c r="BM45" s="485">
        <v>50775274.12766131</v>
      </c>
      <c r="BN45" s="1298">
        <f t="shared" ref="BN45" si="243">BM45-BM$15</f>
        <v>12295397.468661308</v>
      </c>
      <c r="BO45" s="1299">
        <f t="shared" ref="BO45" si="244">BM45/BM$15-1</f>
        <v>0.31952798543561745</v>
      </c>
      <c r="BP45" s="1298">
        <f t="shared" si="68"/>
        <v>1501606.1672201827</v>
      </c>
      <c r="BQ45" s="1299">
        <f t="shared" si="116"/>
        <v>3.0474820109307243E-2</v>
      </c>
      <c r="BR45" s="485">
        <v>52757266.839798085</v>
      </c>
      <c r="BS45" s="1298">
        <f t="shared" ref="BS45" si="245">BR45-BR$15</f>
        <v>14277390.180798084</v>
      </c>
      <c r="BT45" s="1299">
        <f t="shared" ref="BT45" si="246">BR45/BR$15-1</f>
        <v>0.37103523764696811</v>
      </c>
      <c r="BU45" s="1298">
        <f t="shared" si="71"/>
        <v>2276918.9298794046</v>
      </c>
      <c r="BV45" s="1299">
        <f t="shared" si="119"/>
        <v>4.5105056208061933E-2</v>
      </c>
      <c r="BW45" s="485">
        <v>54782767.355157964</v>
      </c>
      <c r="BX45" s="1298">
        <f t="shared" ref="BX45" si="247">BW45-BW$15</f>
        <v>16302890.696157962</v>
      </c>
      <c r="BY45" s="1299">
        <f t="shared" ref="BY45" si="248">BW45/BW$15-1</f>
        <v>0.42367315364938674</v>
      </c>
      <c r="BZ45" s="1298">
        <f t="shared" si="74"/>
        <v>3088001.9237759039</v>
      </c>
      <c r="CA45" s="1299">
        <f t="shared" si="122"/>
        <v>5.9735292306816179E-2</v>
      </c>
      <c r="CB45" s="485">
        <v>50775274.12766131</v>
      </c>
      <c r="CC45" s="1298">
        <f t="shared" ref="CC45" si="249">CB45-CB$15</f>
        <v>12295397.468661308</v>
      </c>
      <c r="CD45" s="1299">
        <f t="shared" ref="CD45" si="250">CB45/CB$15-1</f>
        <v>0.31952798543561745</v>
      </c>
      <c r="CE45" s="1298">
        <f t="shared" si="77"/>
        <v>1501606.1672201827</v>
      </c>
      <c r="CF45" s="1299">
        <f t="shared" si="125"/>
        <v>3.0474820109307243E-2</v>
      </c>
      <c r="CG45" s="485">
        <v>52757266.839798085</v>
      </c>
      <c r="CH45" s="1298">
        <f t="shared" ref="CH45" si="251">CG45-CG$15</f>
        <v>14277390.180798084</v>
      </c>
      <c r="CI45" s="1299">
        <f t="shared" ref="CI45" si="252">CG45/CG$15-1</f>
        <v>0.37103523764696811</v>
      </c>
      <c r="CJ45" s="1298">
        <f t="shared" si="80"/>
        <v>2276918.9298794046</v>
      </c>
      <c r="CK45" s="1299">
        <f t="shared" si="128"/>
        <v>4.5105056208061933E-2</v>
      </c>
      <c r="CL45" s="485">
        <v>54782767.355157964</v>
      </c>
      <c r="CM45" s="1298">
        <f t="shared" ref="CM45" si="253">CL45-CL$15</f>
        <v>16302890.696157962</v>
      </c>
      <c r="CN45" s="1299">
        <f t="shared" ref="CN45" si="254">CL45/CL$15-1</f>
        <v>0.42367315364938674</v>
      </c>
      <c r="CO45" s="1298">
        <f t="shared" si="83"/>
        <v>3088001.9237759039</v>
      </c>
      <c r="CP45" s="1299">
        <f t="shared" si="131"/>
        <v>5.9735292306816179E-2</v>
      </c>
    </row>
    <row r="46" spans="1:94" s="173" customFormat="1" ht="18.75" outlineLevel="1" x14ac:dyDescent="0.25">
      <c r="A46" s="174">
        <v>2026</v>
      </c>
      <c r="B46" s="175" t="s">
        <v>169</v>
      </c>
      <c r="C46" s="175" t="s">
        <v>249</v>
      </c>
      <c r="D46" s="176" t="s">
        <v>170</v>
      </c>
      <c r="E46" s="485">
        <v>51096552.368564822</v>
      </c>
      <c r="F46" s="1298">
        <f t="shared" ref="F46" si="255">E46-E$16</f>
        <v>11014175.368564822</v>
      </c>
      <c r="G46" s="1320">
        <f t="shared" ref="G46" si="256">E46/E$16-1</f>
        <v>0.27478847795291239</v>
      </c>
      <c r="H46" s="1298">
        <f t="shared" si="32"/>
        <v>1424529.3078535721</v>
      </c>
      <c r="I46" s="1320">
        <f t="shared" si="86"/>
        <v>2.8678705236395485E-2</v>
      </c>
      <c r="J46" s="1311">
        <v>53091086.049568422</v>
      </c>
      <c r="K46" s="1298">
        <f t="shared" ref="K46" si="257">J46-J$16</f>
        <v>13008709.049568422</v>
      </c>
      <c r="L46" s="1299">
        <f t="shared" ref="L46" si="258">J46/J$16-1</f>
        <v>0.32454934121218471</v>
      </c>
      <c r="M46" s="1298">
        <f t="shared" si="35"/>
        <v>2202627.5831255093</v>
      </c>
      <c r="N46" s="1299">
        <f t="shared" si="89"/>
        <v>4.3283440872510903E-2</v>
      </c>
      <c r="O46" s="485">
        <v>55129402.827443942</v>
      </c>
      <c r="P46" s="1298">
        <f t="shared" ref="P46" si="259">O46-O$16</f>
        <v>15047025.827443942</v>
      </c>
      <c r="Q46" s="1299">
        <f t="shared" ref="Q46" si="260">O46/O$16-1</f>
        <v>0.3754025323259631</v>
      </c>
      <c r="R46" s="1298">
        <f t="shared" si="38"/>
        <v>3016708.8285480738</v>
      </c>
      <c r="S46" s="1299">
        <f t="shared" si="92"/>
        <v>5.7888176508625433E-2</v>
      </c>
      <c r="T46" s="485">
        <v>51096552.368564822</v>
      </c>
      <c r="U46" s="1298">
        <f t="shared" ref="U46" si="261">T46-T$16</f>
        <v>11014175.368564822</v>
      </c>
      <c r="V46" s="1299">
        <f t="shared" ref="V46" si="262">T46/T$16-1</f>
        <v>0.27478847795291239</v>
      </c>
      <c r="W46" s="1298">
        <f t="shared" si="41"/>
        <v>1424529.3078535721</v>
      </c>
      <c r="X46" s="1299">
        <f t="shared" si="95"/>
        <v>2.8678705236395485E-2</v>
      </c>
      <c r="Y46" s="485">
        <v>53091086.049568422</v>
      </c>
      <c r="Z46" s="1298">
        <f t="shared" ref="Z46" si="263">Y46-Y$16</f>
        <v>13008709.049568422</v>
      </c>
      <c r="AA46" s="1299">
        <f t="shared" ref="AA46" si="264">Y46/Y$16-1</f>
        <v>0.32454934121218471</v>
      </c>
      <c r="AB46" s="1298">
        <f t="shared" si="44"/>
        <v>2202627.5831255093</v>
      </c>
      <c r="AC46" s="1299">
        <f t="shared" si="98"/>
        <v>4.3283440872510903E-2</v>
      </c>
      <c r="AD46" s="485">
        <v>55129402.827443942</v>
      </c>
      <c r="AE46" s="1298">
        <f t="shared" ref="AE46" si="265">AD46-AD$16</f>
        <v>15047025.827443942</v>
      </c>
      <c r="AF46" s="1299">
        <f t="shared" ref="AF46" si="266">AD46/AD$16-1</f>
        <v>0.3754025323259631</v>
      </c>
      <c r="AG46" s="1298">
        <f t="shared" si="47"/>
        <v>3016708.8285480738</v>
      </c>
      <c r="AH46" s="1299">
        <f t="shared" si="101"/>
        <v>5.7888176508625433E-2</v>
      </c>
      <c r="AI46" s="485">
        <v>51096552.368564822</v>
      </c>
      <c r="AJ46" s="1298">
        <f t="shared" ref="AJ46" si="267">AI46-AI$16</f>
        <v>11014175.368564822</v>
      </c>
      <c r="AK46" s="1299">
        <f t="shared" ref="AK46" si="268">AI46/AI$16-1</f>
        <v>0.27478847795291239</v>
      </c>
      <c r="AL46" s="1298">
        <f t="shared" si="50"/>
        <v>1424529.3078535721</v>
      </c>
      <c r="AM46" s="1299">
        <f t="shared" si="200"/>
        <v>2.8678705236395485E-2</v>
      </c>
      <c r="AN46" s="485">
        <v>53091086.049568422</v>
      </c>
      <c r="AO46" s="1298">
        <f t="shared" ref="AO46" si="269">AN46-AN$16</f>
        <v>13008709.049568422</v>
      </c>
      <c r="AP46" s="1299">
        <f t="shared" ref="AP46" si="270">AN46/AN$16-1</f>
        <v>0.32454934121218471</v>
      </c>
      <c r="AQ46" s="1298">
        <f t="shared" si="53"/>
        <v>2202627.5831255093</v>
      </c>
      <c r="AR46" s="1299">
        <f t="shared" si="203"/>
        <v>4.3283440872510903E-2</v>
      </c>
      <c r="AS46" s="485">
        <v>55129402.827443942</v>
      </c>
      <c r="AT46" s="1298">
        <f t="shared" ref="AT46" si="271">AS46-AS$16</f>
        <v>15047025.827443942</v>
      </c>
      <c r="AU46" s="1299">
        <f t="shared" ref="AU46" si="272">AS46/AS$16-1</f>
        <v>0.3754025323259631</v>
      </c>
      <c r="AV46" s="1298">
        <f t="shared" si="56"/>
        <v>3016708.8285480738</v>
      </c>
      <c r="AW46" s="1299">
        <f t="shared" si="206"/>
        <v>5.7888176508625433E-2</v>
      </c>
      <c r="AX46" s="485">
        <v>51096552.368564822</v>
      </c>
      <c r="AY46" s="1298">
        <f t="shared" ref="AY46" si="273">AX46-AX$16</f>
        <v>11014175.368564822</v>
      </c>
      <c r="AZ46" s="1299">
        <f t="shared" ref="AZ46" si="274">AX46/AX$16-1</f>
        <v>0.27478847795291239</v>
      </c>
      <c r="BA46" s="1298">
        <f t="shared" si="59"/>
        <v>1424529.3078535721</v>
      </c>
      <c r="BB46" s="1299">
        <f t="shared" si="107"/>
        <v>2.8678705236395485E-2</v>
      </c>
      <c r="BC46" s="485">
        <v>53091086.049568422</v>
      </c>
      <c r="BD46" s="1298">
        <f t="shared" ref="BD46" si="275">BC46-BC$16</f>
        <v>13008709.049568422</v>
      </c>
      <c r="BE46" s="1299">
        <f t="shared" ref="BE46" si="276">BC46/BC$16-1</f>
        <v>0.32454934121218471</v>
      </c>
      <c r="BF46" s="1298">
        <f t="shared" si="62"/>
        <v>2202627.5831255093</v>
      </c>
      <c r="BG46" s="1299">
        <f t="shared" si="110"/>
        <v>4.3283440872510903E-2</v>
      </c>
      <c r="BH46" s="485">
        <v>55129402.827443942</v>
      </c>
      <c r="BI46" s="1298">
        <f t="shared" ref="BI46" si="277">BH46-BH$16</f>
        <v>15047025.827443942</v>
      </c>
      <c r="BJ46" s="1299">
        <f t="shared" ref="BJ46" si="278">BH46/BH$16-1</f>
        <v>0.3754025323259631</v>
      </c>
      <c r="BK46" s="1298">
        <f t="shared" si="65"/>
        <v>3016708.8285480738</v>
      </c>
      <c r="BL46" s="1299">
        <f t="shared" si="113"/>
        <v>5.7888176508625433E-2</v>
      </c>
      <c r="BM46" s="485">
        <v>51096552.368564822</v>
      </c>
      <c r="BN46" s="1298">
        <f t="shared" ref="BN46" si="279">BM46-BM$16</f>
        <v>11014175.368564822</v>
      </c>
      <c r="BO46" s="1299">
        <f t="shared" ref="BO46" si="280">BM46/BM$16-1</f>
        <v>0.27478847795291239</v>
      </c>
      <c r="BP46" s="1298">
        <f t="shared" si="68"/>
        <v>1424529.3078535721</v>
      </c>
      <c r="BQ46" s="1299">
        <f t="shared" si="116"/>
        <v>2.8678705236395485E-2</v>
      </c>
      <c r="BR46" s="485">
        <v>53091086.049568422</v>
      </c>
      <c r="BS46" s="1298">
        <f t="shared" ref="BS46" si="281">BR46-BR$16</f>
        <v>13008709.049568422</v>
      </c>
      <c r="BT46" s="1299">
        <f t="shared" ref="BT46" si="282">BR46/BR$16-1</f>
        <v>0.32454934121218471</v>
      </c>
      <c r="BU46" s="1298">
        <f t="shared" si="71"/>
        <v>2202627.5831255093</v>
      </c>
      <c r="BV46" s="1299">
        <f t="shared" si="119"/>
        <v>4.3283440872510903E-2</v>
      </c>
      <c r="BW46" s="485">
        <v>55129402.827443942</v>
      </c>
      <c r="BX46" s="1298">
        <f t="shared" ref="BX46" si="283">BW46-BW$16</f>
        <v>15047025.827443942</v>
      </c>
      <c r="BY46" s="1299">
        <f t="shared" ref="BY46" si="284">BW46/BW$16-1</f>
        <v>0.3754025323259631</v>
      </c>
      <c r="BZ46" s="1298">
        <f t="shared" si="74"/>
        <v>3016708.8285480738</v>
      </c>
      <c r="CA46" s="1299">
        <f t="shared" si="122"/>
        <v>5.7888176508625433E-2</v>
      </c>
      <c r="CB46" s="485">
        <v>51096552.368564822</v>
      </c>
      <c r="CC46" s="1298">
        <f t="shared" ref="CC46" si="285">CB46-CB$16</f>
        <v>11014175.368564822</v>
      </c>
      <c r="CD46" s="1299">
        <f t="shared" ref="CD46" si="286">CB46/CB$16-1</f>
        <v>0.27478847795291239</v>
      </c>
      <c r="CE46" s="1298">
        <f t="shared" si="77"/>
        <v>1424529.3078535721</v>
      </c>
      <c r="CF46" s="1299">
        <f t="shared" si="125"/>
        <v>2.8678705236395485E-2</v>
      </c>
      <c r="CG46" s="485">
        <v>53091086.049568422</v>
      </c>
      <c r="CH46" s="1298">
        <f t="shared" ref="CH46" si="287">CG46-CG$16</f>
        <v>13008709.049568422</v>
      </c>
      <c r="CI46" s="1299">
        <f t="shared" ref="CI46" si="288">CG46/CG$16-1</f>
        <v>0.32454934121218471</v>
      </c>
      <c r="CJ46" s="1298">
        <f t="shared" si="80"/>
        <v>2202627.5831255093</v>
      </c>
      <c r="CK46" s="1299">
        <f t="shared" si="128"/>
        <v>4.3283440872510903E-2</v>
      </c>
      <c r="CL46" s="485">
        <v>55129402.827443942</v>
      </c>
      <c r="CM46" s="1298">
        <f t="shared" ref="CM46" si="289">CL46-CL$16</f>
        <v>15047025.827443942</v>
      </c>
      <c r="CN46" s="1299">
        <f t="shared" ref="CN46" si="290">CL46/CL$16-1</f>
        <v>0.3754025323259631</v>
      </c>
      <c r="CO46" s="1298">
        <f t="shared" si="83"/>
        <v>3016708.8285480738</v>
      </c>
      <c r="CP46" s="1299">
        <f t="shared" si="131"/>
        <v>5.7888176508625433E-2</v>
      </c>
    </row>
    <row r="47" spans="1:94" ht="32.25" outlineLevel="1" thickBot="1" x14ac:dyDescent="0.3">
      <c r="A47" s="174">
        <v>2026</v>
      </c>
      <c r="B47" s="197" t="s">
        <v>171</v>
      </c>
      <c r="C47" s="198" t="s">
        <v>172</v>
      </c>
      <c r="D47" s="199" t="s">
        <v>173</v>
      </c>
      <c r="E47" s="492">
        <v>0</v>
      </c>
      <c r="F47" s="1298">
        <f t="shared" ref="F47" si="291">E47-E$17</f>
        <v>0</v>
      </c>
      <c r="G47" s="1320"/>
      <c r="H47" s="1298">
        <f t="shared" si="32"/>
        <v>0</v>
      </c>
      <c r="I47" s="1320"/>
      <c r="J47" s="1312">
        <v>0</v>
      </c>
      <c r="K47" s="1298">
        <f t="shared" ref="K47" si="292">J47-J$17</f>
        <v>0</v>
      </c>
      <c r="L47" s="1299"/>
      <c r="M47" s="1298">
        <f t="shared" si="35"/>
        <v>0</v>
      </c>
      <c r="N47" s="1299"/>
      <c r="O47" s="492">
        <v>0</v>
      </c>
      <c r="P47" s="1298">
        <f t="shared" ref="P47" si="293">O47-O$17</f>
        <v>0</v>
      </c>
      <c r="Q47" s="1299"/>
      <c r="R47" s="1298">
        <f t="shared" si="38"/>
        <v>0</v>
      </c>
      <c r="S47" s="1299"/>
      <c r="T47" s="492">
        <v>0</v>
      </c>
      <c r="U47" s="1298">
        <f t="shared" ref="U47" si="294">T47-T$17</f>
        <v>0</v>
      </c>
      <c r="V47" s="1299"/>
      <c r="W47" s="1298">
        <f t="shared" si="41"/>
        <v>0</v>
      </c>
      <c r="X47" s="1299"/>
      <c r="Y47" s="492">
        <v>0</v>
      </c>
      <c r="Z47" s="1298">
        <f t="shared" ref="Z47" si="295">Y47-Y$17</f>
        <v>0</v>
      </c>
      <c r="AA47" s="1299"/>
      <c r="AB47" s="1298">
        <f t="shared" si="44"/>
        <v>0</v>
      </c>
      <c r="AC47" s="1299"/>
      <c r="AD47" s="492">
        <v>0</v>
      </c>
      <c r="AE47" s="1298">
        <f t="shared" ref="AE47" si="296">AD47-AD$17</f>
        <v>0</v>
      </c>
      <c r="AF47" s="1299"/>
      <c r="AG47" s="1298">
        <f t="shared" si="47"/>
        <v>0</v>
      </c>
      <c r="AH47" s="1299"/>
      <c r="AI47" s="492">
        <v>0</v>
      </c>
      <c r="AJ47" s="1298">
        <f t="shared" ref="AJ47" si="297">AI47-AI$17</f>
        <v>0</v>
      </c>
      <c r="AK47" s="1299"/>
      <c r="AL47" s="1298">
        <f t="shared" si="50"/>
        <v>0</v>
      </c>
      <c r="AM47" s="1299"/>
      <c r="AN47" s="492">
        <v>0</v>
      </c>
      <c r="AO47" s="1298">
        <f t="shared" ref="AO47" si="298">AN47-AN$17</f>
        <v>0</v>
      </c>
      <c r="AP47" s="1299"/>
      <c r="AQ47" s="1298">
        <f t="shared" si="53"/>
        <v>0</v>
      </c>
      <c r="AR47" s="1299"/>
      <c r="AS47" s="492">
        <v>0</v>
      </c>
      <c r="AT47" s="1298">
        <f t="shared" ref="AT47" si="299">AS47-AS$17</f>
        <v>0</v>
      </c>
      <c r="AU47" s="1299"/>
      <c r="AV47" s="1298">
        <f t="shared" si="56"/>
        <v>0</v>
      </c>
      <c r="AW47" s="1299"/>
      <c r="AX47" s="492">
        <v>0</v>
      </c>
      <c r="AY47" s="1298">
        <f t="shared" ref="AY47" si="300">AX47-AX$17</f>
        <v>0</v>
      </c>
      <c r="AZ47" s="1299"/>
      <c r="BA47" s="1298">
        <f t="shared" si="59"/>
        <v>0</v>
      </c>
      <c r="BB47" s="1299"/>
      <c r="BC47" s="492">
        <v>0</v>
      </c>
      <c r="BD47" s="1298">
        <f t="shared" ref="BD47" si="301">BC47-BC$17</f>
        <v>0</v>
      </c>
      <c r="BE47" s="1299"/>
      <c r="BF47" s="1298">
        <f t="shared" si="62"/>
        <v>0</v>
      </c>
      <c r="BG47" s="1299"/>
      <c r="BH47" s="492">
        <v>0</v>
      </c>
      <c r="BI47" s="1298">
        <f t="shared" ref="BI47" si="302">BH47-BH$17</f>
        <v>0</v>
      </c>
      <c r="BJ47" s="1299"/>
      <c r="BK47" s="1298">
        <f t="shared" si="65"/>
        <v>0</v>
      </c>
      <c r="BL47" s="1299"/>
      <c r="BM47" s="492">
        <v>0</v>
      </c>
      <c r="BN47" s="1298">
        <f t="shared" ref="BN47" si="303">BM47-BM$17</f>
        <v>0</v>
      </c>
      <c r="BO47" s="1299"/>
      <c r="BP47" s="1298">
        <f t="shared" si="68"/>
        <v>0</v>
      </c>
      <c r="BQ47" s="1299"/>
      <c r="BR47" s="492">
        <v>0</v>
      </c>
      <c r="BS47" s="1298">
        <f t="shared" ref="BS47" si="304">BR47-BR$17</f>
        <v>0</v>
      </c>
      <c r="BT47" s="1299"/>
      <c r="BU47" s="1298">
        <f t="shared" si="71"/>
        <v>0</v>
      </c>
      <c r="BV47" s="1299"/>
      <c r="BW47" s="492">
        <v>0</v>
      </c>
      <c r="BX47" s="1298">
        <f t="shared" ref="BX47" si="305">BW47-BW$17</f>
        <v>0</v>
      </c>
      <c r="BY47" s="1299"/>
      <c r="BZ47" s="1298">
        <f t="shared" si="74"/>
        <v>0</v>
      </c>
      <c r="CA47" s="1299"/>
      <c r="CB47" s="1329">
        <v>4185873.6686996208</v>
      </c>
      <c r="CC47" s="1298">
        <f t="shared" ref="CC47" si="306">CB47-CB$17</f>
        <v>339596.18869962078</v>
      </c>
      <c r="CD47" s="1299">
        <f t="shared" ref="CD47" si="307">CB47/CB$17-1</f>
        <v>8.8292170927725344E-2</v>
      </c>
      <c r="CE47" s="1298">
        <f t="shared" si="77"/>
        <v>86238.353309652768</v>
      </c>
      <c r="CF47" s="1299">
        <f t="shared" si="125"/>
        <v>2.1035615774387395E-2</v>
      </c>
      <c r="CG47" s="1329">
        <v>4185873.6686996208</v>
      </c>
      <c r="CH47" s="1298">
        <f t="shared" ref="CH47" si="308">CG47-CG$17</f>
        <v>339596.18869962078</v>
      </c>
      <c r="CI47" s="1299">
        <f t="shared" ref="CI47" si="309">CG47/CG$17-1</f>
        <v>8.8292170927725344E-2</v>
      </c>
      <c r="CJ47" s="1298">
        <f t="shared" si="80"/>
        <v>86238.353309652768</v>
      </c>
      <c r="CK47" s="1299">
        <f t="shared" si="128"/>
        <v>2.1035615774387395E-2</v>
      </c>
      <c r="CL47" s="1329">
        <v>4185873.6686996208</v>
      </c>
      <c r="CM47" s="1298">
        <f t="shared" ref="CM47" si="310">CL47-CL$17</f>
        <v>339596.18869962078</v>
      </c>
      <c r="CN47" s="1299">
        <f t="shared" ref="CN47" si="311">CL47/CL$17-1</f>
        <v>8.8292170927725344E-2</v>
      </c>
      <c r="CO47" s="1298">
        <f t="shared" si="83"/>
        <v>86238.353309652768</v>
      </c>
      <c r="CP47" s="1299">
        <f t="shared" si="131"/>
        <v>2.1035615774387395E-2</v>
      </c>
    </row>
    <row r="48" spans="1:94" ht="15.75" outlineLevel="1" x14ac:dyDescent="0.25">
      <c r="A48" s="174">
        <v>2026</v>
      </c>
      <c r="B48" s="206" t="s">
        <v>174</v>
      </c>
      <c r="C48" s="206" t="s">
        <v>175</v>
      </c>
      <c r="D48" s="207" t="s">
        <v>176</v>
      </c>
      <c r="E48" s="1325">
        <v>995824.66492799995</v>
      </c>
      <c r="F48" s="1321">
        <f t="shared" ref="F48" si="312">E48-E$18</f>
        <v>147537.58612799994</v>
      </c>
      <c r="G48" s="1322">
        <f t="shared" ref="G48" si="313">E48/E$18-1</f>
        <v>0.17392412287678471</v>
      </c>
      <c r="H48" s="1321">
        <f t="shared" si="32"/>
        <v>30165.556176000042</v>
      </c>
      <c r="I48" s="1322">
        <f t="shared" si="86"/>
        <v>3.1238307496509243E-2</v>
      </c>
      <c r="J48" s="1307">
        <v>1030601.617632</v>
      </c>
      <c r="K48" s="209">
        <f t="shared" ref="K48" si="314">J48-J$18</f>
        <v>182314.53883199999</v>
      </c>
      <c r="L48" s="1300">
        <f t="shared" ref="L48" si="315">J48/J$18-1</f>
        <v>0.2149208014460211</v>
      </c>
      <c r="M48" s="209">
        <f t="shared" si="35"/>
        <v>45372.897311999928</v>
      </c>
      <c r="N48" s="1300">
        <f t="shared" si="89"/>
        <v>4.6053161439775003E-2</v>
      </c>
      <c r="O48" s="211">
        <v>1065378.5703360001</v>
      </c>
      <c r="P48" s="209">
        <f t="shared" ref="P48" si="316">O48-O$18</f>
        <v>217091.49153600005</v>
      </c>
      <c r="Q48" s="1300">
        <f t="shared" ref="Q48" si="317">O48/O$18-1</f>
        <v>0.25591748001525727</v>
      </c>
      <c r="R48" s="209">
        <f t="shared" si="38"/>
        <v>60580.238448000047</v>
      </c>
      <c r="S48" s="1300">
        <f t="shared" si="92"/>
        <v>6.0290942496063593E-2</v>
      </c>
      <c r="T48" s="211">
        <v>995824.66492799995</v>
      </c>
      <c r="U48" s="209">
        <f t="shared" ref="U48" si="318">T48-T$18</f>
        <v>147537.58612799994</v>
      </c>
      <c r="V48" s="1300">
        <f t="shared" ref="V48" si="319">T48/T$18-1</f>
        <v>0.17392412287678471</v>
      </c>
      <c r="W48" s="209">
        <f t="shared" si="41"/>
        <v>30165.556176000042</v>
      </c>
      <c r="X48" s="1300">
        <f t="shared" si="95"/>
        <v>3.1238307496509243E-2</v>
      </c>
      <c r="Y48" s="210">
        <v>1030601.617632</v>
      </c>
      <c r="Z48" s="209">
        <f t="shared" ref="Z48" si="320">Y48-Y$18</f>
        <v>182314.53883199999</v>
      </c>
      <c r="AA48" s="1300">
        <f t="shared" ref="AA48" si="321">Y48/Y$18-1</f>
        <v>0.2149208014460211</v>
      </c>
      <c r="AB48" s="209">
        <f t="shared" si="44"/>
        <v>45372.897311999928</v>
      </c>
      <c r="AC48" s="1300">
        <f t="shared" si="98"/>
        <v>4.6053161439775003E-2</v>
      </c>
      <c r="AD48" s="211">
        <v>1065378.5703360001</v>
      </c>
      <c r="AE48" s="209">
        <f t="shared" ref="AE48" si="322">AD48-AD$18</f>
        <v>217091.49153600005</v>
      </c>
      <c r="AF48" s="1300">
        <f t="shared" ref="AF48" si="323">AD48/AD$18-1</f>
        <v>0.25591748001525727</v>
      </c>
      <c r="AG48" s="209">
        <f t="shared" si="47"/>
        <v>60580.238448000047</v>
      </c>
      <c r="AH48" s="1300">
        <f t="shared" si="101"/>
        <v>6.0290942496063593E-2</v>
      </c>
      <c r="AI48" s="211">
        <v>995824.66492799995</v>
      </c>
      <c r="AJ48" s="209">
        <f t="shared" ref="AJ48" si="324">AI48-AI$18</f>
        <v>147537.58612799994</v>
      </c>
      <c r="AK48" s="1300">
        <f t="shared" ref="AK48" si="325">AI48/AI$18-1</f>
        <v>0.17392412287678471</v>
      </c>
      <c r="AL48" s="209">
        <f t="shared" si="50"/>
        <v>30165.556176000042</v>
      </c>
      <c r="AM48" s="1300">
        <f t="shared" si="200"/>
        <v>3.1238307496509243E-2</v>
      </c>
      <c r="AN48" s="210">
        <v>1030601.617632</v>
      </c>
      <c r="AO48" s="209">
        <f t="shared" ref="AO48" si="326">AN48-AN$18</f>
        <v>182314.53883199999</v>
      </c>
      <c r="AP48" s="1300">
        <f t="shared" ref="AP48" si="327">AN48/AN$18-1</f>
        <v>0.2149208014460211</v>
      </c>
      <c r="AQ48" s="209">
        <f t="shared" si="53"/>
        <v>45372.897311999928</v>
      </c>
      <c r="AR48" s="1300">
        <f t="shared" si="203"/>
        <v>4.6053161439775003E-2</v>
      </c>
      <c r="AS48" s="211">
        <v>1065378.5703360001</v>
      </c>
      <c r="AT48" s="209">
        <f t="shared" ref="AT48" si="328">AS48-AS$18</f>
        <v>217091.49153600005</v>
      </c>
      <c r="AU48" s="1300">
        <f t="shared" ref="AU48" si="329">AS48/AS$18-1</f>
        <v>0.25591748001525727</v>
      </c>
      <c r="AV48" s="209">
        <f t="shared" si="56"/>
        <v>60580.238448000047</v>
      </c>
      <c r="AW48" s="1300">
        <f t="shared" si="206"/>
        <v>6.0290942496063593E-2</v>
      </c>
      <c r="AX48" s="210">
        <v>995824.66492799995</v>
      </c>
      <c r="AY48" s="209">
        <f t="shared" ref="AY48" si="330">AX48-AX$18</f>
        <v>147537.58612799994</v>
      </c>
      <c r="AZ48" s="1300">
        <f t="shared" ref="AZ48" si="331">AX48/AX$18-1</f>
        <v>0.17392412287678471</v>
      </c>
      <c r="BA48" s="209">
        <f t="shared" si="59"/>
        <v>30165.556176000042</v>
      </c>
      <c r="BB48" s="1300">
        <f t="shared" si="107"/>
        <v>3.1238307496509243E-2</v>
      </c>
      <c r="BC48" s="210">
        <v>1030601.617632</v>
      </c>
      <c r="BD48" s="209">
        <f t="shared" ref="BD48" si="332">BC48-BC$18</f>
        <v>182314.53883199999</v>
      </c>
      <c r="BE48" s="1300">
        <f t="shared" ref="BE48" si="333">BC48/BC$18-1</f>
        <v>0.2149208014460211</v>
      </c>
      <c r="BF48" s="209">
        <f t="shared" si="62"/>
        <v>45372.897311999928</v>
      </c>
      <c r="BG48" s="1300">
        <f t="shared" si="110"/>
        <v>4.6053161439775003E-2</v>
      </c>
      <c r="BH48" s="211">
        <v>1065378.5703360001</v>
      </c>
      <c r="BI48" s="209">
        <f t="shared" ref="BI48" si="334">BH48-BH$18</f>
        <v>217091.49153600005</v>
      </c>
      <c r="BJ48" s="1300">
        <f t="shared" ref="BJ48" si="335">BH48/BH$18-1</f>
        <v>0.25591748001525727</v>
      </c>
      <c r="BK48" s="209">
        <f t="shared" si="65"/>
        <v>60580.238448000047</v>
      </c>
      <c r="BL48" s="1300">
        <f t="shared" si="113"/>
        <v>6.0290942496063593E-2</v>
      </c>
      <c r="BM48" s="210">
        <v>995824.66492799995</v>
      </c>
      <c r="BN48" s="209">
        <f t="shared" ref="BN48" si="336">BM48-BM$18</f>
        <v>147537.58612799994</v>
      </c>
      <c r="BO48" s="1300">
        <f t="shared" ref="BO48" si="337">BM48/BM$18-1</f>
        <v>0.17392412287678471</v>
      </c>
      <c r="BP48" s="209">
        <f t="shared" si="68"/>
        <v>30165.556176000042</v>
      </c>
      <c r="BQ48" s="1300">
        <f t="shared" si="116"/>
        <v>3.1238307496509243E-2</v>
      </c>
      <c r="BR48" s="210">
        <v>1030601.617632</v>
      </c>
      <c r="BS48" s="209">
        <f t="shared" ref="BS48" si="338">BR48-BR$18</f>
        <v>182314.53883199999</v>
      </c>
      <c r="BT48" s="1300">
        <f t="shared" ref="BT48" si="339">BR48/BR$18-1</f>
        <v>0.2149208014460211</v>
      </c>
      <c r="BU48" s="209">
        <f t="shared" si="71"/>
        <v>45372.897311999928</v>
      </c>
      <c r="BV48" s="1300">
        <f t="shared" si="119"/>
        <v>4.6053161439775003E-2</v>
      </c>
      <c r="BW48" s="211">
        <v>1065378.5703360001</v>
      </c>
      <c r="BX48" s="209">
        <f t="shared" ref="BX48" si="340">BW48-BW$18</f>
        <v>217091.49153600005</v>
      </c>
      <c r="BY48" s="1300">
        <f t="shared" ref="BY48" si="341">BW48/BW$18-1</f>
        <v>0.25591748001525727</v>
      </c>
      <c r="BZ48" s="209">
        <f t="shared" si="74"/>
        <v>60580.238448000047</v>
      </c>
      <c r="CA48" s="1300">
        <f t="shared" si="122"/>
        <v>6.0290942496063593E-2</v>
      </c>
      <c r="CB48" s="211">
        <v>995824.66492799995</v>
      </c>
      <c r="CC48" s="209">
        <f t="shared" ref="CC48" si="342">CB48-CB$18</f>
        <v>147537.58612799994</v>
      </c>
      <c r="CD48" s="1300">
        <f t="shared" ref="CD48" si="343">CB48/CB$18-1</f>
        <v>0.17392412287678471</v>
      </c>
      <c r="CE48" s="209">
        <f t="shared" si="77"/>
        <v>30165.556176000042</v>
      </c>
      <c r="CF48" s="1300">
        <f t="shared" si="125"/>
        <v>3.1238307496509243E-2</v>
      </c>
      <c r="CG48" s="210">
        <v>1030601.617632</v>
      </c>
      <c r="CH48" s="209">
        <f t="shared" ref="CH48" si="344">CG48-CG$18</f>
        <v>182314.53883199999</v>
      </c>
      <c r="CI48" s="1300">
        <f t="shared" ref="CI48" si="345">CG48/CG$18-1</f>
        <v>0.2149208014460211</v>
      </c>
      <c r="CJ48" s="209">
        <f t="shared" si="80"/>
        <v>45372.897311999928</v>
      </c>
      <c r="CK48" s="1300">
        <f t="shared" si="128"/>
        <v>4.6053161439775003E-2</v>
      </c>
      <c r="CL48" s="211">
        <v>1065378.5703360001</v>
      </c>
      <c r="CM48" s="209">
        <f t="shared" ref="CM48" si="346">CL48-CL$18</f>
        <v>217091.49153600005</v>
      </c>
      <c r="CN48" s="1300">
        <f t="shared" ref="CN48" si="347">CL48/CL$18-1</f>
        <v>0.25591748001525727</v>
      </c>
      <c r="CO48" s="209">
        <f t="shared" si="83"/>
        <v>60580.238448000047</v>
      </c>
      <c r="CP48" s="1300">
        <f t="shared" si="131"/>
        <v>6.0290942496063593E-2</v>
      </c>
    </row>
    <row r="49" spans="1:94" ht="25.35" customHeight="1" outlineLevel="1" thickBot="1" x14ac:dyDescent="0.3">
      <c r="A49" s="174">
        <v>2026</v>
      </c>
      <c r="B49" s="206" t="s">
        <v>177</v>
      </c>
      <c r="C49" s="206" t="s">
        <v>178</v>
      </c>
      <c r="D49" s="207" t="s">
        <v>179</v>
      </c>
      <c r="E49" s="1326">
        <v>628660.29888000002</v>
      </c>
      <c r="F49" s="1321">
        <f t="shared" ref="F49" si="348">E49-E$19</f>
        <v>96489.99679200002</v>
      </c>
      <c r="G49" s="1322">
        <f t="shared" ref="G49" si="349">E49/E$19-1</f>
        <v>0.18131413273799035</v>
      </c>
      <c r="H49" s="1321">
        <f t="shared" si="32"/>
        <v>18965.676408000058</v>
      </c>
      <c r="I49" s="1322">
        <f t="shared" si="86"/>
        <v>3.1106845474713207E-2</v>
      </c>
      <c r="J49" s="1308">
        <v>651064.68187199999</v>
      </c>
      <c r="K49" s="209">
        <f t="shared" ref="K49" si="350">J49-J$19</f>
        <v>118894.37978399999</v>
      </c>
      <c r="L49" s="1300">
        <f t="shared" ref="L49" si="351">J49/J$19-1</f>
        <v>0.22341415768131223</v>
      </c>
      <c r="M49" s="209">
        <f t="shared" si="35"/>
        <v>28548.589752000058</v>
      </c>
      <c r="N49" s="1300">
        <f t="shared" si="89"/>
        <v>4.5860002839086311E-2</v>
      </c>
      <c r="O49" s="472">
        <v>673469.06486400007</v>
      </c>
      <c r="P49" s="209">
        <f t="shared" ref="P49" si="352">O49-O$19</f>
        <v>141298.76277600008</v>
      </c>
      <c r="Q49" s="1300">
        <f t="shared" ref="Q49" si="353">O49/O$19-1</f>
        <v>0.26551418262463433</v>
      </c>
      <c r="R49" s="209">
        <f t="shared" si="38"/>
        <v>38468.910191999981</v>
      </c>
      <c r="S49" s="1300">
        <f t="shared" si="92"/>
        <v>6.0580946176100658E-2</v>
      </c>
      <c r="T49" s="472">
        <v>628660.29888000002</v>
      </c>
      <c r="U49" s="209">
        <f t="shared" ref="U49" si="354">T49-T$19</f>
        <v>96489.99679200002</v>
      </c>
      <c r="V49" s="1300">
        <f t="shared" ref="V49" si="355">T49/T$19-1</f>
        <v>0.18131413273799035</v>
      </c>
      <c r="W49" s="209">
        <f t="shared" si="41"/>
        <v>18965.676408000058</v>
      </c>
      <c r="X49" s="1300">
        <f t="shared" si="95"/>
        <v>3.1106845474713207E-2</v>
      </c>
      <c r="Y49" s="479">
        <v>651064.68187199999</v>
      </c>
      <c r="Z49" s="209">
        <f t="shared" ref="Z49" si="356">Y49-Y$19</f>
        <v>118894.37978399999</v>
      </c>
      <c r="AA49" s="1300">
        <f t="shared" ref="AA49" si="357">Y49/Y$19-1</f>
        <v>0.22341415768131223</v>
      </c>
      <c r="AB49" s="209">
        <f t="shared" si="44"/>
        <v>28548.589752000058</v>
      </c>
      <c r="AC49" s="1300">
        <f t="shared" si="98"/>
        <v>4.5860002839086311E-2</v>
      </c>
      <c r="AD49" s="472">
        <v>673469.06486400007</v>
      </c>
      <c r="AE49" s="209">
        <f t="shared" ref="AE49" si="358">AD49-AD$19</f>
        <v>141298.76277600008</v>
      </c>
      <c r="AF49" s="1300">
        <f t="shared" ref="AF49" si="359">AD49/AD$19-1</f>
        <v>0.26551418262463433</v>
      </c>
      <c r="AG49" s="209">
        <f t="shared" si="47"/>
        <v>38468.910191999981</v>
      </c>
      <c r="AH49" s="1300">
        <f t="shared" si="101"/>
        <v>6.0580946176100658E-2</v>
      </c>
      <c r="AI49" s="472">
        <v>628660.29888000002</v>
      </c>
      <c r="AJ49" s="209">
        <f t="shared" ref="AJ49" si="360">AI49-AI$19</f>
        <v>96489.99679200002</v>
      </c>
      <c r="AK49" s="1300">
        <f t="shared" ref="AK49" si="361">AI49/AI$19-1</f>
        <v>0.18131413273799035</v>
      </c>
      <c r="AL49" s="209">
        <f t="shared" si="50"/>
        <v>18965.676408000058</v>
      </c>
      <c r="AM49" s="1300">
        <f t="shared" si="200"/>
        <v>3.1106845474713207E-2</v>
      </c>
      <c r="AN49" s="479">
        <v>651064.68187199999</v>
      </c>
      <c r="AO49" s="209">
        <f t="shared" ref="AO49" si="362">AN49-AN$19</f>
        <v>118894.37978399999</v>
      </c>
      <c r="AP49" s="1300">
        <f t="shared" ref="AP49" si="363">AN49/AN$19-1</f>
        <v>0.22341415768131223</v>
      </c>
      <c r="AQ49" s="209">
        <f t="shared" si="53"/>
        <v>28548.589752000058</v>
      </c>
      <c r="AR49" s="1300">
        <f t="shared" si="203"/>
        <v>4.5860002839086311E-2</v>
      </c>
      <c r="AS49" s="472">
        <v>673469.06486400007</v>
      </c>
      <c r="AT49" s="209">
        <f t="shared" ref="AT49" si="364">AS49-AS$19</f>
        <v>141298.76277600008</v>
      </c>
      <c r="AU49" s="1300">
        <f t="shared" ref="AU49" si="365">AS49/AS$19-1</f>
        <v>0.26551418262463433</v>
      </c>
      <c r="AV49" s="209">
        <f t="shared" si="56"/>
        <v>38468.910191999981</v>
      </c>
      <c r="AW49" s="1300">
        <f t="shared" si="206"/>
        <v>6.0580946176100658E-2</v>
      </c>
      <c r="AX49" s="479">
        <v>628660.29888000002</v>
      </c>
      <c r="AY49" s="209">
        <f t="shared" ref="AY49" si="366">AX49-AX$19</f>
        <v>96489.99679200002</v>
      </c>
      <c r="AZ49" s="1300">
        <f t="shared" ref="AZ49" si="367">AX49/AX$19-1</f>
        <v>0.18131413273799035</v>
      </c>
      <c r="BA49" s="209">
        <f t="shared" si="59"/>
        <v>18965.676408000058</v>
      </c>
      <c r="BB49" s="1300">
        <f t="shared" si="107"/>
        <v>3.1106845474713207E-2</v>
      </c>
      <c r="BC49" s="479">
        <v>651064.68187199999</v>
      </c>
      <c r="BD49" s="209">
        <f t="shared" ref="BD49" si="368">BC49-BC$19</f>
        <v>118894.37978399999</v>
      </c>
      <c r="BE49" s="1300">
        <f t="shared" ref="BE49" si="369">BC49/BC$19-1</f>
        <v>0.22341415768131223</v>
      </c>
      <c r="BF49" s="209">
        <f t="shared" si="62"/>
        <v>28548.589752000058</v>
      </c>
      <c r="BG49" s="1300">
        <f t="shared" si="110"/>
        <v>4.5860002839086311E-2</v>
      </c>
      <c r="BH49" s="472">
        <v>673469.06486400007</v>
      </c>
      <c r="BI49" s="209">
        <f t="shared" ref="BI49" si="370">BH49-BH$19</f>
        <v>141298.76277600008</v>
      </c>
      <c r="BJ49" s="1300">
        <f t="shared" ref="BJ49" si="371">BH49/BH$19-1</f>
        <v>0.26551418262463433</v>
      </c>
      <c r="BK49" s="209">
        <f t="shared" si="65"/>
        <v>38468.910191999981</v>
      </c>
      <c r="BL49" s="1300">
        <f t="shared" si="113"/>
        <v>6.0580946176100658E-2</v>
      </c>
      <c r="BM49" s="479">
        <v>628660.29888000002</v>
      </c>
      <c r="BN49" s="209">
        <f t="shared" ref="BN49" si="372">BM49-BM$19</f>
        <v>96489.99679200002</v>
      </c>
      <c r="BO49" s="1300">
        <f t="shared" ref="BO49" si="373">BM49/BM$19-1</f>
        <v>0.18131413273799035</v>
      </c>
      <c r="BP49" s="209">
        <f t="shared" si="68"/>
        <v>18965.676408000058</v>
      </c>
      <c r="BQ49" s="1300">
        <f t="shared" si="116"/>
        <v>3.1106845474713207E-2</v>
      </c>
      <c r="BR49" s="479">
        <v>651064.68187199999</v>
      </c>
      <c r="BS49" s="209">
        <f t="shared" ref="BS49" si="374">BR49-BR$19</f>
        <v>118894.37978399999</v>
      </c>
      <c r="BT49" s="1300">
        <f t="shared" ref="BT49" si="375">BR49/BR$19-1</f>
        <v>0.22341415768131223</v>
      </c>
      <c r="BU49" s="209">
        <f t="shared" si="71"/>
        <v>28548.589752000058</v>
      </c>
      <c r="BV49" s="1300">
        <f t="shared" si="119"/>
        <v>4.5860002839086311E-2</v>
      </c>
      <c r="BW49" s="472">
        <v>673469.06486400007</v>
      </c>
      <c r="BX49" s="209">
        <f t="shared" ref="BX49" si="376">BW49-BW$19</f>
        <v>141298.76277600008</v>
      </c>
      <c r="BY49" s="1300">
        <f t="shared" ref="BY49" si="377">BW49/BW$19-1</f>
        <v>0.26551418262463433</v>
      </c>
      <c r="BZ49" s="209">
        <f t="shared" si="74"/>
        <v>38468.910191999981</v>
      </c>
      <c r="CA49" s="1300">
        <f t="shared" si="122"/>
        <v>6.0580946176100658E-2</v>
      </c>
      <c r="CB49" s="472">
        <v>628660.29888000002</v>
      </c>
      <c r="CC49" s="209">
        <f t="shared" ref="CC49" si="378">CB49-CB$19</f>
        <v>96489.99679200002</v>
      </c>
      <c r="CD49" s="1300">
        <f t="shared" ref="CD49" si="379">CB49/CB$19-1</f>
        <v>0.18131413273799035</v>
      </c>
      <c r="CE49" s="209">
        <f t="shared" si="77"/>
        <v>18965.676408000058</v>
      </c>
      <c r="CF49" s="1300">
        <f t="shared" si="125"/>
        <v>3.1106845474713207E-2</v>
      </c>
      <c r="CG49" s="479">
        <v>651064.68187199999</v>
      </c>
      <c r="CH49" s="209">
        <f t="shared" ref="CH49" si="380">CG49-CG$19</f>
        <v>118894.37978399999</v>
      </c>
      <c r="CI49" s="1300">
        <f t="shared" ref="CI49" si="381">CG49/CG$19-1</f>
        <v>0.22341415768131223</v>
      </c>
      <c r="CJ49" s="209">
        <f t="shared" si="80"/>
        <v>28548.589752000058</v>
      </c>
      <c r="CK49" s="1300">
        <f t="shared" si="128"/>
        <v>4.5860002839086311E-2</v>
      </c>
      <c r="CL49" s="472">
        <v>673469.06486400007</v>
      </c>
      <c r="CM49" s="209">
        <f t="shared" ref="CM49" si="382">CL49-CL$19</f>
        <v>141298.76277600008</v>
      </c>
      <c r="CN49" s="1300">
        <f t="shared" ref="CN49" si="383">CL49/CL$19-1</f>
        <v>0.26551418262463433</v>
      </c>
      <c r="CO49" s="209">
        <f t="shared" si="83"/>
        <v>38468.910191999981</v>
      </c>
      <c r="CP49" s="1300">
        <f t="shared" si="131"/>
        <v>6.0580946176100658E-2</v>
      </c>
    </row>
    <row r="50" spans="1:94" ht="18.75" x14ac:dyDescent="0.25">
      <c r="A50" s="164">
        <v>2027</v>
      </c>
      <c r="B50" s="165"/>
      <c r="C50" s="166"/>
      <c r="D50" s="475" t="s">
        <v>157</v>
      </c>
      <c r="E50" s="490">
        <v>284590900.75905317</v>
      </c>
      <c r="F50" s="490">
        <f t="shared" ref="F50" si="384">E50-E$10</f>
        <v>68494466.369053155</v>
      </c>
      <c r="G50" s="1319">
        <f t="shared" ref="G50" si="385">E50/E$10-1</f>
        <v>0.31696250131289894</v>
      </c>
      <c r="H50" s="490">
        <f t="shared" si="32"/>
        <v>19741413.601368994</v>
      </c>
      <c r="I50" s="1319">
        <f>E50/E40-1</f>
        <v>7.4538236087334786E-2</v>
      </c>
      <c r="J50" s="1309">
        <v>284590900.75905317</v>
      </c>
      <c r="K50" s="490">
        <f t="shared" ref="K50" si="386">J50-J$10</f>
        <v>68494466.369053155</v>
      </c>
      <c r="L50" s="1301">
        <f t="shared" ref="L50" si="387">J50/J$10-1</f>
        <v>0.31696250131289894</v>
      </c>
      <c r="M50" s="490">
        <f t="shared" si="35"/>
        <v>19741413.601368994</v>
      </c>
      <c r="N50" s="1301">
        <f>J50/J40-1</f>
        <v>7.4538236087334786E-2</v>
      </c>
      <c r="O50" s="490">
        <v>284590900.75905317</v>
      </c>
      <c r="P50" s="490">
        <f t="shared" ref="P50" si="388">O50-O$10</f>
        <v>68494466.369053155</v>
      </c>
      <c r="Q50" s="1301">
        <f t="shared" ref="Q50" si="389">O50/O$10-1</f>
        <v>0.31696250131289894</v>
      </c>
      <c r="R50" s="490">
        <f t="shared" si="38"/>
        <v>19741413.601368994</v>
      </c>
      <c r="S50" s="1301">
        <f>O50/O40-1</f>
        <v>7.4538236087334786E-2</v>
      </c>
      <c r="T50" s="490">
        <v>284590900.75905317</v>
      </c>
      <c r="U50" s="490">
        <f t="shared" ref="U50" si="390">T50-T$10</f>
        <v>68494466.369053155</v>
      </c>
      <c r="V50" s="1301">
        <f t="shared" ref="V50" si="391">T50/T$10-1</f>
        <v>0.31696250131289894</v>
      </c>
      <c r="W50" s="490">
        <f t="shared" si="41"/>
        <v>19741413.601368994</v>
      </c>
      <c r="X50" s="1301">
        <f>T50/T40-1</f>
        <v>7.4538236087334786E-2</v>
      </c>
      <c r="Y50" s="490">
        <v>284590900.75905317</v>
      </c>
      <c r="Z50" s="490">
        <f t="shared" ref="Z50" si="392">Y50-Y$10</f>
        <v>68494466.369053155</v>
      </c>
      <c r="AA50" s="1301">
        <f t="shared" ref="AA50" si="393">Y50/Y$10-1</f>
        <v>0.31696250131289894</v>
      </c>
      <c r="AB50" s="490">
        <f t="shared" si="44"/>
        <v>19741413.601368994</v>
      </c>
      <c r="AC50" s="1301">
        <f>Y50/Y40-1</f>
        <v>7.4538236087334786E-2</v>
      </c>
      <c r="AD50" s="490">
        <v>284590900.75905317</v>
      </c>
      <c r="AE50" s="490">
        <f t="shared" ref="AE50" si="394">AD50-AD$10</f>
        <v>68494466.369053155</v>
      </c>
      <c r="AF50" s="1301">
        <f t="shared" ref="AF50" si="395">AD50/AD$10-1</f>
        <v>0.31696250131289894</v>
      </c>
      <c r="AG50" s="490">
        <f t="shared" si="47"/>
        <v>19741413.601368994</v>
      </c>
      <c r="AH50" s="1301">
        <f>AD50/AD40-1</f>
        <v>7.4538236087334786E-2</v>
      </c>
      <c r="AI50" s="490">
        <v>284590900.75905317</v>
      </c>
      <c r="AJ50" s="490">
        <f t="shared" ref="AJ50" si="396">AI50-AI$10</f>
        <v>68494466.369053155</v>
      </c>
      <c r="AK50" s="1301">
        <f t="shared" ref="AK50" si="397">AI50/AI$10-1</f>
        <v>0.31696250131289894</v>
      </c>
      <c r="AL50" s="490">
        <f t="shared" si="50"/>
        <v>19741413.601368994</v>
      </c>
      <c r="AM50" s="1301">
        <f>AI50/AI40-1</f>
        <v>7.4538236087334786E-2</v>
      </c>
      <c r="AN50" s="490">
        <v>284590900.75905317</v>
      </c>
      <c r="AO50" s="490">
        <f t="shared" ref="AO50" si="398">AN50-AN$10</f>
        <v>68494466.369053155</v>
      </c>
      <c r="AP50" s="1301">
        <f t="shared" ref="AP50" si="399">AN50/AN$10-1</f>
        <v>0.31696250131289894</v>
      </c>
      <c r="AQ50" s="490">
        <f t="shared" si="53"/>
        <v>19741413.601368994</v>
      </c>
      <c r="AR50" s="1301">
        <f>AN50/AN40-1</f>
        <v>7.4538236087334786E-2</v>
      </c>
      <c r="AS50" s="490">
        <v>284590900.75905317</v>
      </c>
      <c r="AT50" s="490">
        <f t="shared" ref="AT50" si="400">AS50-AS$10</f>
        <v>68494466.369053155</v>
      </c>
      <c r="AU50" s="1301">
        <f t="shared" ref="AU50" si="401">AS50/AS$10-1</f>
        <v>0.31696250131289894</v>
      </c>
      <c r="AV50" s="490">
        <f t="shared" si="56"/>
        <v>19741413.601368994</v>
      </c>
      <c r="AW50" s="1301">
        <f>AS50/AS40-1</f>
        <v>7.4538236087334786E-2</v>
      </c>
      <c r="AX50" s="490">
        <v>284590900.75905317</v>
      </c>
      <c r="AY50" s="490">
        <f t="shared" ref="AY50" si="402">AX50-AX$10</f>
        <v>68494466.369053155</v>
      </c>
      <c r="AZ50" s="1301">
        <f t="shared" ref="AZ50" si="403">AX50/AX$10-1</f>
        <v>0.31696250131289894</v>
      </c>
      <c r="BA50" s="490">
        <f t="shared" si="59"/>
        <v>19741413.601368994</v>
      </c>
      <c r="BB50" s="1301">
        <f>AX50/AX40-1</f>
        <v>7.4538236087334786E-2</v>
      </c>
      <c r="BC50" s="490">
        <v>284590900.75905317</v>
      </c>
      <c r="BD50" s="490">
        <f t="shared" ref="BD50" si="404">BC50-BC$10</f>
        <v>68494466.369053155</v>
      </c>
      <c r="BE50" s="1301">
        <f t="shared" ref="BE50" si="405">BC50/BC$10-1</f>
        <v>0.31696250131289894</v>
      </c>
      <c r="BF50" s="490">
        <f t="shared" si="62"/>
        <v>19741413.601368994</v>
      </c>
      <c r="BG50" s="1301">
        <f>BC50/BC40-1</f>
        <v>7.4538236087334786E-2</v>
      </c>
      <c r="BH50" s="490">
        <v>284590900.75905317</v>
      </c>
      <c r="BI50" s="490">
        <f t="shared" ref="BI50" si="406">BH50-BH$10</f>
        <v>68494466.369053155</v>
      </c>
      <c r="BJ50" s="1301">
        <f t="shared" ref="BJ50" si="407">BH50/BH$10-1</f>
        <v>0.31696250131289894</v>
      </c>
      <c r="BK50" s="490">
        <f t="shared" si="65"/>
        <v>19741413.601368994</v>
      </c>
      <c r="BL50" s="1301">
        <f>BH50/BH40-1</f>
        <v>7.4538236087334786E-2</v>
      </c>
      <c r="BM50" s="490">
        <v>284590900.75905317</v>
      </c>
      <c r="BN50" s="490">
        <f t="shared" ref="BN50" si="408">BM50-BM$10</f>
        <v>68494466.369053155</v>
      </c>
      <c r="BO50" s="1301">
        <f t="shared" ref="BO50" si="409">BM50/BM$10-1</f>
        <v>0.31696250131289894</v>
      </c>
      <c r="BP50" s="490">
        <f t="shared" si="68"/>
        <v>19741413.601368994</v>
      </c>
      <c r="BQ50" s="1301">
        <f>BM50/BM40-1</f>
        <v>7.4538236087334786E-2</v>
      </c>
      <c r="BR50" s="490">
        <v>284590900.75905317</v>
      </c>
      <c r="BS50" s="490">
        <f t="shared" ref="BS50" si="410">BR50-BR$10</f>
        <v>68494466.369053155</v>
      </c>
      <c r="BT50" s="1301">
        <f t="shared" ref="BT50" si="411">BR50/BR$10-1</f>
        <v>0.31696250131289894</v>
      </c>
      <c r="BU50" s="490">
        <f t="shared" si="71"/>
        <v>19741413.601368994</v>
      </c>
      <c r="BV50" s="1301">
        <f>BR50/BR40-1</f>
        <v>7.4538236087334786E-2</v>
      </c>
      <c r="BW50" s="490">
        <v>284590900.75905317</v>
      </c>
      <c r="BX50" s="490">
        <f t="shared" ref="BX50" si="412">BW50-BW$10</f>
        <v>68494466.369053155</v>
      </c>
      <c r="BY50" s="1301">
        <f t="shared" ref="BY50" si="413">BW50/BW$10-1</f>
        <v>0.31696250131289894</v>
      </c>
      <c r="BZ50" s="490">
        <f t="shared" si="74"/>
        <v>19741413.601368994</v>
      </c>
      <c r="CA50" s="1301">
        <f>BW50/BW40-1</f>
        <v>7.4538236087334786E-2</v>
      </c>
      <c r="CB50" s="484">
        <v>288841572.86472028</v>
      </c>
      <c r="CC50" s="490">
        <f t="shared" ref="CC50" si="414">CB50-CB$10</f>
        <v>68898860.99472028</v>
      </c>
      <c r="CD50" s="1301">
        <f t="shared" ref="CD50" si="415">CB50/CB$10-1</f>
        <v>0.31325821350899696</v>
      </c>
      <c r="CE50" s="490">
        <f t="shared" si="77"/>
        <v>19806212.038336515</v>
      </c>
      <c r="CF50" s="1301">
        <f>CB50/CB40-1</f>
        <v>7.3619363556889583E-2</v>
      </c>
      <c r="CG50" s="484">
        <v>288841572.86472028</v>
      </c>
      <c r="CH50" s="490">
        <f t="shared" ref="CH50" si="416">CG50-CG$10</f>
        <v>68898860.99472028</v>
      </c>
      <c r="CI50" s="1301">
        <f t="shared" ref="CI50" si="417">CG50/CG$10-1</f>
        <v>0.31325821350899696</v>
      </c>
      <c r="CJ50" s="490">
        <f t="shared" si="80"/>
        <v>19806212.038336515</v>
      </c>
      <c r="CK50" s="1301">
        <f>CG50/CG40-1</f>
        <v>7.3619363556889583E-2</v>
      </c>
      <c r="CL50" s="484">
        <v>288841572.86472028</v>
      </c>
      <c r="CM50" s="490">
        <f t="shared" ref="CM50" si="418">CL50-CL$10</f>
        <v>68898860.99472028</v>
      </c>
      <c r="CN50" s="1301">
        <f t="shared" ref="CN50" si="419">CL50/CL$10-1</f>
        <v>0.31325821350899696</v>
      </c>
      <c r="CO50" s="490">
        <f t="shared" si="83"/>
        <v>19806212.038336515</v>
      </c>
      <c r="CP50" s="1301">
        <f>CL50/CL40-1</f>
        <v>7.3619363556889583E-2</v>
      </c>
    </row>
    <row r="51" spans="1:94" ht="15.75" outlineLevel="1" x14ac:dyDescent="0.25">
      <c r="A51" s="174">
        <v>2027</v>
      </c>
      <c r="B51" s="175" t="s">
        <v>158</v>
      </c>
      <c r="C51" s="175" t="s">
        <v>159</v>
      </c>
      <c r="D51" s="176" t="s">
        <v>96</v>
      </c>
      <c r="E51" s="491">
        <v>107591692.42941585</v>
      </c>
      <c r="F51" s="1298">
        <f t="shared" ref="F51" si="420">E51-E$11</f>
        <v>24864451.929415852</v>
      </c>
      <c r="G51" s="1320">
        <f t="shared" ref="G51" si="421">E51/E$11-1</f>
        <v>0.30055942612295716</v>
      </c>
      <c r="H51" s="1298">
        <f t="shared" si="32"/>
        <v>11785848.155567378</v>
      </c>
      <c r="I51" s="1320">
        <f t="shared" ref="I51:I59" si="422">E51/E41-1</f>
        <v>0.12301805015025047</v>
      </c>
      <c r="J51" s="1310">
        <v>102082364.50017262</v>
      </c>
      <c r="K51" s="1298">
        <f t="shared" ref="K51" si="423">J51-J$11</f>
        <v>19355124.000172615</v>
      </c>
      <c r="L51" s="1299">
        <f t="shared" ref="L51" si="424">J51/J$11-1</f>
        <v>0.233963128507503</v>
      </c>
      <c r="M51" s="1298">
        <f t="shared" si="35"/>
        <v>10253046.619464517</v>
      </c>
      <c r="N51" s="1299">
        <f t="shared" ref="N51:N59" si="425">J51/J41-1</f>
        <v>0.11165330262807638</v>
      </c>
      <c r="O51" s="491">
        <v>96374359.980176806</v>
      </c>
      <c r="P51" s="1298">
        <f t="shared" ref="P51" si="426">O51-O$11</f>
        <v>13647119.480176806</v>
      </c>
      <c r="Q51" s="1299">
        <f t="shared" ref="Q51" si="427">O51/O$11-1</f>
        <v>0.16496524479354302</v>
      </c>
      <c r="R51" s="1298">
        <f t="shared" si="38"/>
        <v>8608859.3927041143</v>
      </c>
      <c r="S51" s="1299">
        <f t="shared" ref="S51:S59" si="428">O51/O41-1</f>
        <v>9.808933276833498E-2</v>
      </c>
      <c r="T51" s="485">
        <v>90131253.558621883</v>
      </c>
      <c r="U51" s="1298">
        <f t="shared" ref="U51" si="429">T51-T$11</f>
        <v>21692514.058621883</v>
      </c>
      <c r="V51" s="1299">
        <f t="shared" ref="V51" si="430">T51/T$11-1</f>
        <v>0.31696250131289871</v>
      </c>
      <c r="W51" s="1298">
        <f t="shared" si="41"/>
        <v>6252196.926060766</v>
      </c>
      <c r="X51" s="1299">
        <f t="shared" ref="X51:X59" si="431">T51/T41-1</f>
        <v>7.4538236087334786E-2</v>
      </c>
      <c r="Y51" s="485">
        <v>90131253.558621883</v>
      </c>
      <c r="Z51" s="1298">
        <f t="shared" ref="Z51" si="432">Y51-Y$11</f>
        <v>21692514.058621883</v>
      </c>
      <c r="AA51" s="1299">
        <f t="shared" ref="AA51" si="433">Y51/Y$11-1</f>
        <v>0.31696250131289871</v>
      </c>
      <c r="AB51" s="1298">
        <f t="shared" si="44"/>
        <v>6252196.926060766</v>
      </c>
      <c r="AC51" s="1299">
        <f t="shared" ref="AC51:AC59" si="434">Y51/Y41-1</f>
        <v>7.4538236087334786E-2</v>
      </c>
      <c r="AD51" s="485">
        <v>90131253.558621883</v>
      </c>
      <c r="AE51" s="1298">
        <f t="shared" ref="AE51" si="435">AD51-AD$11</f>
        <v>21692514.058621883</v>
      </c>
      <c r="AF51" s="1299">
        <f t="shared" ref="AF51" si="436">AD51/AD$11-1</f>
        <v>0.31696250131289871</v>
      </c>
      <c r="AG51" s="1298">
        <f t="shared" si="47"/>
        <v>6252196.926060766</v>
      </c>
      <c r="AH51" s="1299">
        <f t="shared" ref="AH51:AH59" si="437">AD51/AD41-1</f>
        <v>7.4538236087334786E-2</v>
      </c>
      <c r="AI51" s="485">
        <v>0</v>
      </c>
      <c r="AJ51" s="1298">
        <f t="shared" ref="AJ51" si="438">AI51-AI$11</f>
        <v>0</v>
      </c>
      <c r="AK51" s="1299"/>
      <c r="AL51" s="1298">
        <f t="shared" si="50"/>
        <v>0</v>
      </c>
      <c r="AM51" s="1299"/>
      <c r="AN51" s="485">
        <v>0</v>
      </c>
      <c r="AO51" s="1298">
        <f t="shared" ref="AO51" si="439">AN51-AN$11</f>
        <v>0</v>
      </c>
      <c r="AP51" s="1299"/>
      <c r="AQ51" s="1298">
        <f t="shared" si="53"/>
        <v>0</v>
      </c>
      <c r="AR51" s="1299"/>
      <c r="AS51" s="485">
        <v>0</v>
      </c>
      <c r="AT51" s="1298">
        <f t="shared" ref="AT51" si="440">AS51-AS$11</f>
        <v>0</v>
      </c>
      <c r="AU51" s="1299"/>
      <c r="AV51" s="1298">
        <f t="shared" si="56"/>
        <v>0</v>
      </c>
      <c r="AW51" s="1299"/>
      <c r="AX51" s="491">
        <v>80374940.670856446</v>
      </c>
      <c r="AY51" s="1298">
        <f t="shared" ref="AY51" si="441">AX51-AX$11</f>
        <v>20976869.380389541</v>
      </c>
      <c r="AZ51" s="1299">
        <f t="shared" ref="AZ51" si="442">AX51/AX$11-1</f>
        <v>0.35315741613576979</v>
      </c>
      <c r="BA51" s="1298">
        <f t="shared" si="59"/>
        <v>11156142.452419609</v>
      </c>
      <c r="BB51" s="1299">
        <f t="shared" ref="BB51:BB59" si="443">AX51/AX41-1</f>
        <v>0.16117214888957876</v>
      </c>
      <c r="BC51" s="491">
        <v>73172405.100044042</v>
      </c>
      <c r="BD51" s="1298">
        <f t="shared" ref="BD51" si="444">BC51-BC$11</f>
        <v>13774333.809577137</v>
      </c>
      <c r="BE51" s="1299">
        <f t="shared" ref="BE51" si="445">BC51/BC$11-1</f>
        <v>0.23189867129217467</v>
      </c>
      <c r="BF51" s="1298">
        <f t="shared" si="62"/>
        <v>9253769.115403749</v>
      </c>
      <c r="BG51" s="1299">
        <f t="shared" ref="BG51:BG59" si="446">BC51/BC41-1</f>
        <v>0.14477419570760919</v>
      </c>
      <c r="BH51" s="491">
        <v>65694514.166119508</v>
      </c>
      <c r="BI51" s="1298">
        <f t="shared" ref="BI51" si="447">BH51-BH$11</f>
        <v>6296442.8756526038</v>
      </c>
      <c r="BJ51" s="1299">
        <f t="shared" ref="BJ51" si="448">BH51/BH$11-1</f>
        <v>0.1060041637524205</v>
      </c>
      <c r="BK51" s="1298">
        <f t="shared" si="65"/>
        <v>7205814.4918835238</v>
      </c>
      <c r="BL51" s="1299">
        <f t="shared" ref="BL51:BL59" si="449">BH51/BH41-1</f>
        <v>0.12320011441556544</v>
      </c>
      <c r="BM51" s="491">
        <v>59923459.175113387</v>
      </c>
      <c r="BN51" s="1298">
        <f t="shared" ref="BN51" si="450">BM51-BM$11</f>
        <v>14078732.264780052</v>
      </c>
      <c r="BO51" s="1299">
        <f t="shared" ref="BO51" si="451">BM51/BM$11-1</f>
        <v>0.30709600020775185</v>
      </c>
      <c r="BP51" s="1298">
        <f t="shared" si="68"/>
        <v>5597572.2879607081</v>
      </c>
      <c r="BQ51" s="1299">
        <f t="shared" ref="BQ51:BQ59" si="452">BM51/BM41-1</f>
        <v>0.10303692417554355</v>
      </c>
      <c r="BR51" s="491">
        <v>58087016.532032311</v>
      </c>
      <c r="BS51" s="1298">
        <f t="shared" ref="BS51" si="453">BR51-BR$11</f>
        <v>12242289.621698976</v>
      </c>
      <c r="BT51" s="1299">
        <f t="shared" ref="BT51" si="454">BR51/BR$11-1</f>
        <v>0.26703811859635218</v>
      </c>
      <c r="BU51" s="1298">
        <f t="shared" si="71"/>
        <v>5086638.4425930902</v>
      </c>
      <c r="BV51" s="1299">
        <f t="shared" ref="BV51:BV59" si="455">BR51/BR41-1</f>
        <v>9.5973625584505839E-2</v>
      </c>
      <c r="BW51" s="491">
        <v>56184348.358700372</v>
      </c>
      <c r="BX51" s="1298">
        <f t="shared" ref="BX51" si="456">BW51-BW$11</f>
        <v>10339621.448367037</v>
      </c>
      <c r="BY51" s="1299">
        <f t="shared" ref="BY51" si="457">BW51/BW$11-1</f>
        <v>0.22553567542435293</v>
      </c>
      <c r="BZ51" s="1298">
        <f t="shared" si="74"/>
        <v>4538576.0336729437</v>
      </c>
      <c r="CA51" s="1299">
        <f t="shared" ref="CA51:CA59" si="458">BW51/BW41-1</f>
        <v>8.7878945930169872E-2</v>
      </c>
      <c r="CB51" s="485">
        <v>75849755.343745947</v>
      </c>
      <c r="CC51" s="1298">
        <f t="shared" ref="CC51" si="459">CB51-CB$11</f>
        <v>7411015.8437459469</v>
      </c>
      <c r="CD51" s="1299">
        <f t="shared" ref="CD51" si="460">CB51/CB$11-1</f>
        <v>0.10828685475345368</v>
      </c>
      <c r="CE51" s="1298">
        <f t="shared" si="77"/>
        <v>1543804.3697440475</v>
      </c>
      <c r="CF51" s="1299">
        <f t="shared" ref="CF51:CF59" si="461">CB51/CB41-1</f>
        <v>2.0776322077947551E-2</v>
      </c>
      <c r="CG51" s="485">
        <v>77784423.479603902</v>
      </c>
      <c r="CH51" s="1298">
        <f t="shared" ref="CH51" si="462">CG51-CG$11</f>
        <v>9345683.9796039015</v>
      </c>
      <c r="CI51" s="1299">
        <f t="shared" ref="CI51" si="463">CG51/CG$11-1</f>
        <v>0.13655546621521131</v>
      </c>
      <c r="CJ51" s="1298">
        <f t="shared" si="80"/>
        <v>2105063.9237452894</v>
      </c>
      <c r="CK51" s="1299">
        <f t="shared" ref="CK51:CK59" si="464">CG51/CG41-1</f>
        <v>2.7815562077947442E-2</v>
      </c>
      <c r="CL51" s="485">
        <v>79751013.394200385</v>
      </c>
      <c r="CM51" s="1298">
        <f t="shared" ref="CM51" si="465">CL51-CL$11</f>
        <v>11312273.894200385</v>
      </c>
      <c r="CN51" s="1299">
        <f t="shared" ref="CN51" si="466">CL51/CL$11-1</f>
        <v>0.16529050617889274</v>
      </c>
      <c r="CO51" s="1298">
        <f t="shared" si="83"/>
        <v>2686082.8995420933</v>
      </c>
      <c r="CP51" s="1299">
        <f t="shared" ref="CP51:CP59" si="467">CL51/CL41-1</f>
        <v>3.4854802077947555E-2</v>
      </c>
    </row>
    <row r="52" spans="1:94" ht="31.5" outlineLevel="1" x14ac:dyDescent="0.25">
      <c r="A52" s="174">
        <v>2027</v>
      </c>
      <c r="B52" s="175" t="s">
        <v>160</v>
      </c>
      <c r="C52" s="175" t="s">
        <v>161</v>
      </c>
      <c r="D52" s="176" t="s">
        <v>162</v>
      </c>
      <c r="E52" s="485">
        <v>72178685.095924303</v>
      </c>
      <c r="F52" s="1298">
        <f t="shared" ref="F52" si="468">E52-E$12</f>
        <v>17371744.864924304</v>
      </c>
      <c r="G52" s="1320">
        <f t="shared" ref="G52" si="469">E52/E$12-1</f>
        <v>0.31696250131289871</v>
      </c>
      <c r="H52" s="1298">
        <f t="shared" si="32"/>
        <v>5006868.7083147466</v>
      </c>
      <c r="I52" s="1320">
        <f t="shared" si="422"/>
        <v>7.4538236087334786E-2</v>
      </c>
      <c r="J52" s="1311">
        <v>72178685.095924303</v>
      </c>
      <c r="K52" s="1298">
        <f t="shared" ref="K52" si="470">J52-J$12</f>
        <v>17371744.864924304</v>
      </c>
      <c r="L52" s="1299">
        <f t="shared" ref="L52" si="471">J52/J$12-1</f>
        <v>0.31696250131289871</v>
      </c>
      <c r="M52" s="1298">
        <f t="shared" si="35"/>
        <v>5006868.7083147466</v>
      </c>
      <c r="N52" s="1299">
        <f t="shared" si="425"/>
        <v>7.4538236087334786E-2</v>
      </c>
      <c r="O52" s="485">
        <v>72178685.095924303</v>
      </c>
      <c r="P52" s="1298">
        <f t="shared" ref="P52" si="472">O52-O$12</f>
        <v>17371744.864924304</v>
      </c>
      <c r="Q52" s="1299">
        <f t="shared" ref="Q52" si="473">O52/O$12-1</f>
        <v>0.31696250131289871</v>
      </c>
      <c r="R52" s="1298">
        <f t="shared" si="38"/>
        <v>5006868.7083147466</v>
      </c>
      <c r="S52" s="1299">
        <f t="shared" si="428"/>
        <v>7.4538236087334786E-2</v>
      </c>
      <c r="T52" s="485">
        <v>72178685.095924303</v>
      </c>
      <c r="U52" s="1298">
        <f t="shared" ref="U52" si="474">T52-T$12</f>
        <v>17371744.864924304</v>
      </c>
      <c r="V52" s="1299">
        <f t="shared" ref="V52" si="475">T52/T$12-1</f>
        <v>0.31696250131289871</v>
      </c>
      <c r="W52" s="1298">
        <f t="shared" si="41"/>
        <v>5006868.7083147466</v>
      </c>
      <c r="X52" s="1299">
        <f t="shared" si="431"/>
        <v>7.4538236087334786E-2</v>
      </c>
      <c r="Y52" s="485">
        <v>72178685.095924303</v>
      </c>
      <c r="Z52" s="1298">
        <f t="shared" ref="Z52" si="476">Y52-Y$12</f>
        <v>17371744.864924304</v>
      </c>
      <c r="AA52" s="1299">
        <f t="shared" ref="AA52" si="477">Y52/Y$12-1</f>
        <v>0.31696250131289871</v>
      </c>
      <c r="AB52" s="1298">
        <f t="shared" si="44"/>
        <v>5006868.7083147466</v>
      </c>
      <c r="AC52" s="1299">
        <f t="shared" si="434"/>
        <v>7.4538236087334786E-2</v>
      </c>
      <c r="AD52" s="485">
        <v>72178685.095924303</v>
      </c>
      <c r="AE52" s="1298">
        <f t="shared" ref="AE52" si="478">AD52-AD$12</f>
        <v>17371744.864924304</v>
      </c>
      <c r="AF52" s="1299">
        <f t="shared" ref="AF52" si="479">AD52/AD$12-1</f>
        <v>0.31696250131289871</v>
      </c>
      <c r="AG52" s="1298">
        <f t="shared" si="47"/>
        <v>5006868.7083147466</v>
      </c>
      <c r="AH52" s="1299">
        <f t="shared" si="437"/>
        <v>7.4538236087334786E-2</v>
      </c>
      <c r="AI52" s="485">
        <v>0</v>
      </c>
      <c r="AJ52" s="1298">
        <f t="shared" ref="AJ52" si="480">AI52-AI$12</f>
        <v>0</v>
      </c>
      <c r="AK52" s="1299"/>
      <c r="AL52" s="1298">
        <f t="shared" si="50"/>
        <v>0</v>
      </c>
      <c r="AM52" s="1299"/>
      <c r="AN52" s="485">
        <v>0</v>
      </c>
      <c r="AO52" s="1298">
        <f t="shared" ref="AO52" si="481">AN52-AN$12</f>
        <v>0</v>
      </c>
      <c r="AP52" s="1299"/>
      <c r="AQ52" s="1298">
        <f t="shared" si="53"/>
        <v>0</v>
      </c>
      <c r="AR52" s="1299"/>
      <c r="AS52" s="485">
        <v>0</v>
      </c>
      <c r="AT52" s="1298">
        <f t="shared" ref="AT52" si="482">AS52-AS$12</f>
        <v>0</v>
      </c>
      <c r="AU52" s="1299"/>
      <c r="AV52" s="1298">
        <f t="shared" si="56"/>
        <v>0</v>
      </c>
      <c r="AW52" s="1299"/>
      <c r="AX52" s="485">
        <v>72178685.095924303</v>
      </c>
      <c r="AY52" s="1298">
        <f t="shared" ref="AY52" si="483">AX52-AX$12</f>
        <v>17371744.864924304</v>
      </c>
      <c r="AZ52" s="1299">
        <f t="shared" ref="AZ52" si="484">AX52/AX$12-1</f>
        <v>0.31696250131289871</v>
      </c>
      <c r="BA52" s="1298">
        <f t="shared" si="59"/>
        <v>5006868.7083147466</v>
      </c>
      <c r="BB52" s="1299">
        <f t="shared" si="443"/>
        <v>7.4538236087334786E-2</v>
      </c>
      <c r="BC52" s="485">
        <v>72178685.095924303</v>
      </c>
      <c r="BD52" s="1298">
        <f t="shared" ref="BD52" si="485">BC52-BC$12</f>
        <v>17371744.864924304</v>
      </c>
      <c r="BE52" s="1299">
        <f t="shared" ref="BE52" si="486">BC52/BC$12-1</f>
        <v>0.31696250131289871</v>
      </c>
      <c r="BF52" s="1298">
        <f t="shared" si="62"/>
        <v>5006868.7083147466</v>
      </c>
      <c r="BG52" s="1299">
        <f t="shared" si="446"/>
        <v>7.4538236087334786E-2</v>
      </c>
      <c r="BH52" s="485">
        <v>72178685.095924303</v>
      </c>
      <c r="BI52" s="1298">
        <f t="shared" ref="BI52" si="487">BH52-BH$12</f>
        <v>17371744.864924304</v>
      </c>
      <c r="BJ52" s="1299">
        <f t="shared" ref="BJ52" si="488">BH52/BH$12-1</f>
        <v>0.31696250131289871</v>
      </c>
      <c r="BK52" s="1298">
        <f t="shared" si="65"/>
        <v>5006868.7083147466</v>
      </c>
      <c r="BL52" s="1299">
        <f t="shared" si="449"/>
        <v>7.4538236087334786E-2</v>
      </c>
      <c r="BM52" s="491">
        <v>59923459.175113387</v>
      </c>
      <c r="BN52" s="1298">
        <f t="shared" ref="BN52" si="489">BM52-BM$12</f>
        <v>14078732.264780052</v>
      </c>
      <c r="BO52" s="1299">
        <f t="shared" ref="BO52" si="490">BM52/BM$12-1</f>
        <v>0.30709600020775185</v>
      </c>
      <c r="BP52" s="1298">
        <f t="shared" si="68"/>
        <v>5597572.2879607081</v>
      </c>
      <c r="BQ52" s="1299">
        <f t="shared" si="452"/>
        <v>0.10303692417554355</v>
      </c>
      <c r="BR52" s="491">
        <v>58087016.532032311</v>
      </c>
      <c r="BS52" s="1298">
        <f t="shared" ref="BS52" si="491">BR52-BR$12</f>
        <v>12242289.621698976</v>
      </c>
      <c r="BT52" s="1299">
        <f t="shared" ref="BT52" si="492">BR52/BR$12-1</f>
        <v>0.26703811859635218</v>
      </c>
      <c r="BU52" s="1298">
        <f t="shared" si="71"/>
        <v>5086638.4425930902</v>
      </c>
      <c r="BV52" s="1299">
        <f t="shared" si="455"/>
        <v>9.5973625584505839E-2</v>
      </c>
      <c r="BW52" s="491">
        <v>56184348.358700372</v>
      </c>
      <c r="BX52" s="1298">
        <f t="shared" ref="BX52" si="493">BW52-BW$12</f>
        <v>10339621.448367037</v>
      </c>
      <c r="BY52" s="1299">
        <f t="shared" ref="BY52" si="494">BW52/BW$12-1</f>
        <v>0.22553567542435293</v>
      </c>
      <c r="BZ52" s="1298">
        <f t="shared" si="74"/>
        <v>4538576.0336729437</v>
      </c>
      <c r="CA52" s="1299">
        <f t="shared" si="458"/>
        <v>8.7878945930169872E-2</v>
      </c>
      <c r="CB52" s="485">
        <v>64537054.441698432</v>
      </c>
      <c r="CC52" s="1298">
        <f t="shared" ref="CC52" si="495">CB52-CB$12</f>
        <v>9730114.2106984332</v>
      </c>
      <c r="CD52" s="1299">
        <f t="shared" ref="CD52" si="496">CB52/CB$12-1</f>
        <v>0.17753434454994199</v>
      </c>
      <c r="CE52" s="1298">
        <f t="shared" si="77"/>
        <v>1313551.8526852876</v>
      </c>
      <c r="CF52" s="1299">
        <f t="shared" si="461"/>
        <v>2.0776322077947551E-2</v>
      </c>
      <c r="CG52" s="485">
        <v>66183174.224743709</v>
      </c>
      <c r="CH52" s="1298">
        <f t="shared" ref="CH52" si="497">CG52-CG$12</f>
        <v>11376233.99374371</v>
      </c>
      <c r="CI52" s="1299">
        <f t="shared" ref="CI52" si="498">CG52/CG$12-1</f>
        <v>0.2075692229085444</v>
      </c>
      <c r="CJ52" s="1298">
        <f t="shared" si="80"/>
        <v>1791101.6908930168</v>
      </c>
      <c r="CK52" s="1299">
        <f t="shared" si="464"/>
        <v>2.7815562077947442E-2</v>
      </c>
      <c r="CL52" s="485">
        <v>67856454.77532196</v>
      </c>
      <c r="CM52" s="1298">
        <f t="shared" ref="CM52" si="499">CL52-CL$12</f>
        <v>13049514.544321962</v>
      </c>
      <c r="CN52" s="1299">
        <f t="shared" ref="CN52" si="500">CL52/CL$12-1</f>
        <v>0.23809967294873502</v>
      </c>
      <c r="CO52" s="1298">
        <f t="shared" si="83"/>
        <v>2285463.9087106436</v>
      </c>
      <c r="CP52" s="1299">
        <f t="shared" si="467"/>
        <v>3.4854802077947555E-2</v>
      </c>
    </row>
    <row r="53" spans="1:94" ht="15.75" outlineLevel="1" x14ac:dyDescent="0.25">
      <c r="A53" s="174">
        <v>2027</v>
      </c>
      <c r="B53" s="175">
        <v>0</v>
      </c>
      <c r="C53" s="175">
        <v>0</v>
      </c>
      <c r="D53" s="176" t="s">
        <v>163</v>
      </c>
      <c r="E53" s="485">
        <v>0</v>
      </c>
      <c r="F53" s="1298">
        <f t="shared" ref="F53" si="501">E53-E$13</f>
        <v>0</v>
      </c>
      <c r="G53" s="1320"/>
      <c r="H53" s="1298">
        <f t="shared" si="32"/>
        <v>0</v>
      </c>
      <c r="I53" s="1320"/>
      <c r="J53" s="1311">
        <v>0</v>
      </c>
      <c r="K53" s="1298">
        <f t="shared" ref="K53" si="502">J53-J$13</f>
        <v>0</v>
      </c>
      <c r="L53" s="1299"/>
      <c r="M53" s="1298">
        <f t="shared" si="35"/>
        <v>0</v>
      </c>
      <c r="N53" s="1299"/>
      <c r="O53" s="485">
        <v>0</v>
      </c>
      <c r="P53" s="1298">
        <f t="shared" ref="P53" si="503">O53-O$13</f>
        <v>0</v>
      </c>
      <c r="Q53" s="1299"/>
      <c r="R53" s="1298">
        <f t="shared" si="38"/>
        <v>0</v>
      </c>
      <c r="S53" s="1299"/>
      <c r="T53" s="485">
        <v>0</v>
      </c>
      <c r="U53" s="1298">
        <f t="shared" ref="U53" si="504">T53-T$13</f>
        <v>0</v>
      </c>
      <c r="V53" s="1299"/>
      <c r="W53" s="1298">
        <f t="shared" si="41"/>
        <v>0</v>
      </c>
      <c r="X53" s="1299"/>
      <c r="Y53" s="485">
        <v>0</v>
      </c>
      <c r="Z53" s="1298">
        <f t="shared" ref="Z53" si="505">Y53-Y$13</f>
        <v>0</v>
      </c>
      <c r="AA53" s="1299"/>
      <c r="AB53" s="1298">
        <f t="shared" si="44"/>
        <v>0</v>
      </c>
      <c r="AC53" s="1299"/>
      <c r="AD53" s="485">
        <v>0</v>
      </c>
      <c r="AE53" s="1298">
        <f t="shared" ref="AE53" si="506">AD53-AD$13</f>
        <v>0</v>
      </c>
      <c r="AF53" s="1299"/>
      <c r="AG53" s="1298">
        <f t="shared" si="47"/>
        <v>0</v>
      </c>
      <c r="AH53" s="1299"/>
      <c r="AI53" s="485">
        <v>0</v>
      </c>
      <c r="AJ53" s="1298">
        <f t="shared" ref="AJ53" si="507">AI53-AI$13</f>
        <v>0</v>
      </c>
      <c r="AK53" s="1299"/>
      <c r="AL53" s="1298">
        <f t="shared" si="50"/>
        <v>0</v>
      </c>
      <c r="AM53" s="1299"/>
      <c r="AN53" s="485">
        <v>0</v>
      </c>
      <c r="AO53" s="1298">
        <f t="shared" ref="AO53" si="508">AN53-AN$13</f>
        <v>0</v>
      </c>
      <c r="AP53" s="1299"/>
      <c r="AQ53" s="1298">
        <f t="shared" si="53"/>
        <v>0</v>
      </c>
      <c r="AR53" s="1299"/>
      <c r="AS53" s="485">
        <v>0</v>
      </c>
      <c r="AT53" s="1298">
        <f t="shared" ref="AT53" si="509">AS53-AS$13</f>
        <v>0</v>
      </c>
      <c r="AU53" s="1299"/>
      <c r="AV53" s="1298">
        <f t="shared" si="56"/>
        <v>0</v>
      </c>
      <c r="AW53" s="1299"/>
      <c r="AX53" s="491">
        <v>27216751.758559398</v>
      </c>
      <c r="AY53" s="1298">
        <f t="shared" ref="AY53" si="510">AX53-AX$13</f>
        <v>3887582.5490262993</v>
      </c>
      <c r="AZ53" s="1299">
        <f t="shared" ref="AZ53" si="511">AX53/AX$13-1</f>
        <v>0.16664041972989341</v>
      </c>
      <c r="BA53" s="1298">
        <f t="shared" si="59"/>
        <v>629705.7031477578</v>
      </c>
      <c r="BB53" s="1299">
        <f t="shared" si="443"/>
        <v>2.3684680947080317E-2</v>
      </c>
      <c r="BC53" s="491">
        <v>28909959.400128581</v>
      </c>
      <c r="BD53" s="1298">
        <f t="shared" ref="BD53" si="512">BC53-BC$13</f>
        <v>5580790.1905954815</v>
      </c>
      <c r="BE53" s="1299">
        <f t="shared" ref="BE53" si="513">BC53/BC$13-1</f>
        <v>0.23921941413648717</v>
      </c>
      <c r="BF53" s="1298">
        <f t="shared" si="62"/>
        <v>999277.50406077132</v>
      </c>
      <c r="BG53" s="1299">
        <f t="shared" si="446"/>
        <v>3.5802690445966956E-2</v>
      </c>
      <c r="BH53" s="491">
        <v>30679845.814057291</v>
      </c>
      <c r="BI53" s="1298">
        <f t="shared" ref="BI53" si="514">BH53-BH$13</f>
        <v>7350676.6045241915</v>
      </c>
      <c r="BJ53" s="1299">
        <f t="shared" ref="BJ53" si="515">BH53/BH$13-1</f>
        <v>0.31508522821809071</v>
      </c>
      <c r="BK53" s="1298">
        <f t="shared" si="65"/>
        <v>1403044.9008205719</v>
      </c>
      <c r="BL53" s="1299">
        <f t="shared" si="449"/>
        <v>4.7923436203926917E-2</v>
      </c>
      <c r="BM53" s="491">
        <v>59923459.17511341</v>
      </c>
      <c r="BN53" s="1298">
        <f t="shared" ref="BN53" si="516">BM53-BM$13</f>
        <v>14078732.264780074</v>
      </c>
      <c r="BO53" s="1299">
        <f t="shared" ref="BO53" si="517">BM53/BM$13-1</f>
        <v>0.3070960002077523</v>
      </c>
      <c r="BP53" s="1298">
        <f t="shared" si="68"/>
        <v>5597572.2879607156</v>
      </c>
      <c r="BQ53" s="1299">
        <f t="shared" si="452"/>
        <v>0.10303692417554378</v>
      </c>
      <c r="BR53" s="491">
        <v>58087016.532032304</v>
      </c>
      <c r="BS53" s="1298">
        <f t="shared" ref="BS53" si="518">BR53-BR$13</f>
        <v>12242289.621698968</v>
      </c>
      <c r="BT53" s="1299">
        <f t="shared" ref="BT53" si="519">BR53/BR$13-1</f>
        <v>0.26703811859635218</v>
      </c>
      <c r="BU53" s="1298">
        <f t="shared" si="71"/>
        <v>5086638.4425930679</v>
      </c>
      <c r="BV53" s="1299">
        <f t="shared" si="455"/>
        <v>9.5973625584505395E-2</v>
      </c>
      <c r="BW53" s="491">
        <v>56184348.358700387</v>
      </c>
      <c r="BX53" s="1298">
        <f t="shared" ref="BX53" si="520">BW53-BW$13</f>
        <v>10339621.448367052</v>
      </c>
      <c r="BY53" s="1299">
        <f t="shared" ref="BY53" si="521">BW53/BW$13-1</f>
        <v>0.22553567542435315</v>
      </c>
      <c r="BZ53" s="1298">
        <f t="shared" si="74"/>
        <v>4538576.0336729959</v>
      </c>
      <c r="CA53" s="1299">
        <f t="shared" si="458"/>
        <v>8.787894593017076E-2</v>
      </c>
      <c r="CB53" s="485">
        <v>0</v>
      </c>
      <c r="CC53" s="1298">
        <f t="shared" ref="CC53" si="522">CB53-CB$13</f>
        <v>0</v>
      </c>
      <c r="CD53" s="1299"/>
      <c r="CE53" s="1298">
        <f t="shared" si="77"/>
        <v>0</v>
      </c>
      <c r="CF53" s="1299"/>
      <c r="CG53" s="485">
        <v>0</v>
      </c>
      <c r="CH53" s="1298">
        <f t="shared" ref="CH53" si="523">CG53-CG$13</f>
        <v>0</v>
      </c>
      <c r="CI53" s="1299"/>
      <c r="CJ53" s="1298">
        <f t="shared" si="80"/>
        <v>0</v>
      </c>
      <c r="CK53" s="1299"/>
      <c r="CL53" s="485">
        <v>0</v>
      </c>
      <c r="CM53" s="1298">
        <f t="shared" ref="CM53" si="524">CL53-CL$13</f>
        <v>0</v>
      </c>
      <c r="CN53" s="1299"/>
      <c r="CO53" s="1298">
        <f t="shared" si="83"/>
        <v>0</v>
      </c>
      <c r="CP53" s="1299"/>
    </row>
    <row r="54" spans="1:94" ht="15.75" outlineLevel="1" x14ac:dyDescent="0.25">
      <c r="A54" s="174">
        <v>2027</v>
      </c>
      <c r="B54" s="175" t="s">
        <v>164</v>
      </c>
      <c r="C54" s="175" t="s">
        <v>165</v>
      </c>
      <c r="D54" s="176" t="s">
        <v>99</v>
      </c>
      <c r="E54" s="485">
        <v>0</v>
      </c>
      <c r="F54" s="1298">
        <f t="shared" ref="F54" si="525">E54-E$14</f>
        <v>0</v>
      </c>
      <c r="G54" s="1320"/>
      <c r="H54" s="1298">
        <f t="shared" si="32"/>
        <v>0</v>
      </c>
      <c r="I54" s="1320"/>
      <c r="J54" s="1311">
        <v>0</v>
      </c>
      <c r="K54" s="1298">
        <f t="shared" ref="K54" si="526">J54-J$14</f>
        <v>0</v>
      </c>
      <c r="L54" s="1299"/>
      <c r="M54" s="1298">
        <f t="shared" si="35"/>
        <v>0</v>
      </c>
      <c r="N54" s="1299"/>
      <c r="O54" s="485">
        <v>0</v>
      </c>
      <c r="P54" s="1298">
        <f t="shared" ref="P54" si="527">O54-O$14</f>
        <v>0</v>
      </c>
      <c r="Q54" s="1299"/>
      <c r="R54" s="1298">
        <f t="shared" si="38"/>
        <v>0</v>
      </c>
      <c r="S54" s="1299"/>
      <c r="T54" s="486">
        <v>17460438.870793968</v>
      </c>
      <c r="U54" s="1298">
        <f t="shared" ref="U54" si="528">T54-T$14</f>
        <v>3171937.870793961</v>
      </c>
      <c r="V54" s="1299">
        <f t="shared" ref="V54" si="529">T54/T$14-1</f>
        <v>0.2219923469084657</v>
      </c>
      <c r="W54" s="1298">
        <f t="shared" si="41"/>
        <v>5533651.2295065969</v>
      </c>
      <c r="X54" s="1299">
        <f t="shared" si="431"/>
        <v>0.46396828684620539</v>
      </c>
      <c r="Y54" s="486">
        <v>11951110.941550739</v>
      </c>
      <c r="Z54" s="1298">
        <f t="shared" ref="Z54" si="530">Y54-Y$14</f>
        <v>-2337390.0584492683</v>
      </c>
      <c r="AA54" s="1299">
        <f t="shared" ref="AA54" si="531">Y54/Y$14-1</f>
        <v>-0.1635853934887409</v>
      </c>
      <c r="AB54" s="1298">
        <f t="shared" si="44"/>
        <v>4000849.6934037432</v>
      </c>
      <c r="AC54" s="1299">
        <f t="shared" si="434"/>
        <v>0.50323499675387895</v>
      </c>
      <c r="AD54" s="486">
        <v>6243106.4215549231</v>
      </c>
      <c r="AE54" s="1298">
        <f t="shared" ref="AE54" si="532">AD54-AD$14</f>
        <v>-8045394.5784450844</v>
      </c>
      <c r="AF54" s="1299">
        <f t="shared" ref="AF54" si="533">AD54/AD$14-1</f>
        <v>-0.56306778285875336</v>
      </c>
      <c r="AG54" s="1298">
        <f t="shared" si="47"/>
        <v>2356662.466643326</v>
      </c>
      <c r="AH54" s="1299">
        <f t="shared" si="437"/>
        <v>0.60638014956192299</v>
      </c>
      <c r="AI54" s="486">
        <v>179770377.52534017</v>
      </c>
      <c r="AJ54" s="1298">
        <f t="shared" ref="AJ54" si="534">AI54-AI$14</f>
        <v>42236196.794340163</v>
      </c>
      <c r="AK54" s="1299">
        <f t="shared" ref="AK54" si="535">AI54/AI$14-1</f>
        <v>0.30709600020775185</v>
      </c>
      <c r="AL54" s="1298">
        <f t="shared" si="50"/>
        <v>16792716.863882124</v>
      </c>
      <c r="AM54" s="1299">
        <f t="shared" ref="AM54:AM59" si="536">AI54/AI44-1</f>
        <v>0.10303692417554355</v>
      </c>
      <c r="AN54" s="486">
        <v>174261049.59609693</v>
      </c>
      <c r="AO54" s="1298">
        <f t="shared" ref="AO54" si="537">AN54-AN$14</f>
        <v>36726868.865096927</v>
      </c>
      <c r="AP54" s="1299">
        <f t="shared" ref="AP54" si="538">AN54/AN$14-1</f>
        <v>0.26703811859635218</v>
      </c>
      <c r="AQ54" s="1298">
        <f t="shared" si="53"/>
        <v>15259915.327779263</v>
      </c>
      <c r="AR54" s="1299">
        <f t="shared" ref="AR54:AR59" si="539">AN54/AN44-1</f>
        <v>9.5973625584505839E-2</v>
      </c>
      <c r="AS54" s="486">
        <v>168553045.07610112</v>
      </c>
      <c r="AT54" s="1298">
        <f t="shared" ref="AT54" si="540">AS54-AS$14</f>
        <v>31018864.345101118</v>
      </c>
      <c r="AU54" s="1299">
        <f t="shared" ref="AU54" si="541">AS54/AS$14-1</f>
        <v>0.22553567542435293</v>
      </c>
      <c r="AV54" s="1298">
        <f t="shared" si="56"/>
        <v>13615728.101018846</v>
      </c>
      <c r="AW54" s="1299">
        <f t="shared" ref="AW54:AW59" si="542">AS54/AS44-1</f>
        <v>8.7878945930169872E-2</v>
      </c>
      <c r="AX54" s="485">
        <v>0</v>
      </c>
      <c r="AY54" s="1298">
        <f t="shared" ref="AY54" si="543">AX54-AX$14</f>
        <v>0</v>
      </c>
      <c r="AZ54" s="1299"/>
      <c r="BA54" s="1298">
        <f t="shared" si="59"/>
        <v>0</v>
      </c>
      <c r="BB54" s="1299"/>
      <c r="BC54" s="485">
        <v>0</v>
      </c>
      <c r="BD54" s="1298">
        <f t="shared" ref="BD54" si="544">BC54-BC$14</f>
        <v>0</v>
      </c>
      <c r="BE54" s="1299"/>
      <c r="BF54" s="1298">
        <f t="shared" si="62"/>
        <v>0</v>
      </c>
      <c r="BG54" s="1299"/>
      <c r="BH54" s="485">
        <v>0</v>
      </c>
      <c r="BI54" s="1298">
        <f t="shared" ref="BI54" si="545">BH54-BH$14</f>
        <v>0</v>
      </c>
      <c r="BJ54" s="1299"/>
      <c r="BK54" s="1298">
        <f t="shared" si="65"/>
        <v>0</v>
      </c>
      <c r="BL54" s="1299"/>
      <c r="BM54" s="485">
        <v>0</v>
      </c>
      <c r="BN54" s="1298">
        <f t="shared" ref="BN54" si="546">BM54-BM$14</f>
        <v>0</v>
      </c>
      <c r="BO54" s="1299"/>
      <c r="BP54" s="1298">
        <f t="shared" si="68"/>
        <v>0</v>
      </c>
      <c r="BQ54" s="1299"/>
      <c r="BR54" s="485">
        <v>0</v>
      </c>
      <c r="BS54" s="1298">
        <f t="shared" ref="BS54" si="547">BR54-BR$14</f>
        <v>0</v>
      </c>
      <c r="BT54" s="1299"/>
      <c r="BU54" s="1298">
        <f t="shared" si="71"/>
        <v>0</v>
      </c>
      <c r="BV54" s="1299"/>
      <c r="BW54" s="485">
        <v>0</v>
      </c>
      <c r="BX54" s="1298">
        <f t="shared" ref="BX54" si="548">BW54-BW$14</f>
        <v>0</v>
      </c>
      <c r="BY54" s="1299"/>
      <c r="BZ54" s="1298">
        <f t="shared" si="74"/>
        <v>0</v>
      </c>
      <c r="CA54" s="1299"/>
      <c r="CB54" s="192">
        <v>43634239.845562905</v>
      </c>
      <c r="CC54" s="1298">
        <f t="shared" ref="CC54" si="549">CB54-CB$14</f>
        <v>25499461.365562908</v>
      </c>
      <c r="CD54" s="1299">
        <f t="shared" ref="CD54" si="550">CB54/CB$14-1</f>
        <v>1.4061082352720811</v>
      </c>
      <c r="CE54" s="1298">
        <f t="shared" si="77"/>
        <v>14000159.078420289</v>
      </c>
      <c r="CF54" s="1299">
        <f t="shared" si="461"/>
        <v>0.47243439701842371</v>
      </c>
      <c r="CG54" s="192">
        <v>34544123.997416429</v>
      </c>
      <c r="CH54" s="1298">
        <f t="shared" ref="CH54" si="551">CG54-CG$14</f>
        <v>16409345.517416432</v>
      </c>
      <c r="CI54" s="1299">
        <f t="shared" ref="CI54" si="552">CG54/CG$14-1</f>
        <v>0.90485502955073516</v>
      </c>
      <c r="CJ54" s="1298">
        <f t="shared" si="80"/>
        <v>11428548.150108486</v>
      </c>
      <c r="CK54" s="1299">
        <f t="shared" si="464"/>
        <v>0.49440897452007304</v>
      </c>
      <c r="CL54" s="192">
        <v>25196249.012245886</v>
      </c>
      <c r="CM54" s="1298">
        <f t="shared" ref="CM54" si="553">CL54-CL$14</f>
        <v>7061470.5322458893</v>
      </c>
      <c r="CN54" s="1299">
        <f t="shared" ref="CN54" si="554">CL54/CL$14-1</f>
        <v>0.38938829829289934</v>
      </c>
      <c r="CO54" s="1298">
        <f t="shared" si="83"/>
        <v>8708979.7297336236</v>
      </c>
      <c r="CP54" s="1299">
        <f t="shared" si="467"/>
        <v>0.52822450949903965</v>
      </c>
    </row>
    <row r="55" spans="1:94" ht="31.5" outlineLevel="1" x14ac:dyDescent="0.25">
      <c r="A55" s="174">
        <v>2027</v>
      </c>
      <c r="B55" s="175" t="s">
        <v>166</v>
      </c>
      <c r="C55" s="175" t="s">
        <v>249</v>
      </c>
      <c r="D55" s="176" t="s">
        <v>168</v>
      </c>
      <c r="E55" s="485">
        <v>52302885.334156908</v>
      </c>
      <c r="F55" s="1298">
        <f t="shared" ref="F55" si="555">E55-E$15</f>
        <v>13823008.675156906</v>
      </c>
      <c r="G55" s="1320">
        <f t="shared" ref="G55" si="556">E55/E$15-1</f>
        <v>0.35922694861143389</v>
      </c>
      <c r="H55" s="1298">
        <f t="shared" si="32"/>
        <v>1527611.206495598</v>
      </c>
      <c r="I55" s="1320">
        <f t="shared" si="422"/>
        <v>3.008573036267248E-2</v>
      </c>
      <c r="J55" s="1311">
        <v>55051905.641077101</v>
      </c>
      <c r="K55" s="1298">
        <f t="shared" ref="K55" si="557">J55-J$15</f>
        <v>16572028.982077099</v>
      </c>
      <c r="L55" s="1299">
        <f t="shared" ref="L55" si="558">J55/J$15-1</f>
        <v>0.43066741426784416</v>
      </c>
      <c r="M55" s="1298">
        <f t="shared" si="35"/>
        <v>2294638.8012790158</v>
      </c>
      <c r="N55" s="1299">
        <f t="shared" si="425"/>
        <v>4.349426986517102E-2</v>
      </c>
      <c r="O55" s="485">
        <v>57900060.722601928</v>
      </c>
      <c r="P55" s="1298">
        <f t="shared" ref="P55" si="559">O55-O$15</f>
        <v>19420184.063601926</v>
      </c>
      <c r="Q55" s="1299">
        <f t="shared" ref="Q55" si="560">O55/O$15-1</f>
        <v>0.50468415571336722</v>
      </c>
      <c r="R55" s="1298">
        <f t="shared" si="38"/>
        <v>3117293.3674439639</v>
      </c>
      <c r="S55" s="1299">
        <f t="shared" si="428"/>
        <v>5.6902809367670004E-2</v>
      </c>
      <c r="T55" s="485">
        <v>52302885.334156908</v>
      </c>
      <c r="U55" s="1298">
        <f t="shared" ref="U55" si="561">T55-T$15</f>
        <v>13823008.675156906</v>
      </c>
      <c r="V55" s="1299">
        <f t="shared" ref="V55" si="562">T55/T$15-1</f>
        <v>0.35922694861143389</v>
      </c>
      <c r="W55" s="1298">
        <f t="shared" si="41"/>
        <v>1527611.206495598</v>
      </c>
      <c r="X55" s="1299">
        <f t="shared" si="431"/>
        <v>3.008573036267248E-2</v>
      </c>
      <c r="Y55" s="485">
        <v>55051905.641077101</v>
      </c>
      <c r="Z55" s="1298">
        <f t="shared" ref="Z55" si="563">Y55-Y$15</f>
        <v>16572028.982077099</v>
      </c>
      <c r="AA55" s="1299">
        <f t="shared" ref="AA55" si="564">Y55/Y$15-1</f>
        <v>0.43066741426784416</v>
      </c>
      <c r="AB55" s="1298">
        <f t="shared" si="44"/>
        <v>2294638.8012790158</v>
      </c>
      <c r="AC55" s="1299">
        <f t="shared" si="434"/>
        <v>4.349426986517102E-2</v>
      </c>
      <c r="AD55" s="485">
        <v>57900060.722601928</v>
      </c>
      <c r="AE55" s="1298">
        <f t="shared" ref="AE55" si="565">AD55-AD$15</f>
        <v>19420184.063601926</v>
      </c>
      <c r="AF55" s="1299">
        <f t="shared" ref="AF55" si="566">AD55/AD$15-1</f>
        <v>0.50468415571336722</v>
      </c>
      <c r="AG55" s="1298">
        <f t="shared" si="47"/>
        <v>3117293.3674439639</v>
      </c>
      <c r="AH55" s="1299">
        <f t="shared" si="437"/>
        <v>5.6902809367670004E-2</v>
      </c>
      <c r="AI55" s="485">
        <v>52302885.334156908</v>
      </c>
      <c r="AJ55" s="1298">
        <f t="shared" ref="AJ55" si="567">AI55-AI$15</f>
        <v>13823008.675156906</v>
      </c>
      <c r="AK55" s="1299">
        <f t="shared" ref="AK55" si="568">AI55/AI$15-1</f>
        <v>0.35922694861143389</v>
      </c>
      <c r="AL55" s="1298">
        <f t="shared" si="50"/>
        <v>1527611.206495598</v>
      </c>
      <c r="AM55" s="1299">
        <f t="shared" si="536"/>
        <v>3.008573036267248E-2</v>
      </c>
      <c r="AN55" s="485">
        <v>55051905.641077101</v>
      </c>
      <c r="AO55" s="1298">
        <f t="shared" ref="AO55" si="569">AN55-AN$15</f>
        <v>16572028.982077099</v>
      </c>
      <c r="AP55" s="1299">
        <f t="shared" ref="AP55" si="570">AN55/AN$15-1</f>
        <v>0.43066741426784416</v>
      </c>
      <c r="AQ55" s="1298">
        <f t="shared" si="53"/>
        <v>2294638.8012790158</v>
      </c>
      <c r="AR55" s="1299">
        <f t="shared" si="539"/>
        <v>4.349426986517102E-2</v>
      </c>
      <c r="AS55" s="485">
        <v>57900060.722601928</v>
      </c>
      <c r="AT55" s="1298">
        <f t="shared" ref="AT55" si="571">AS55-AS$15</f>
        <v>19420184.063601926</v>
      </c>
      <c r="AU55" s="1299">
        <f t="shared" ref="AU55" si="572">AS55/AS$15-1</f>
        <v>0.50468415571336722</v>
      </c>
      <c r="AV55" s="1298">
        <f t="shared" si="56"/>
        <v>3117293.3674439639</v>
      </c>
      <c r="AW55" s="1299">
        <f t="shared" si="542"/>
        <v>5.6902809367670004E-2</v>
      </c>
      <c r="AX55" s="485">
        <v>52302885.334156908</v>
      </c>
      <c r="AY55" s="1298">
        <f t="shared" ref="AY55" si="573">AX55-AX$15</f>
        <v>13823008.675156906</v>
      </c>
      <c r="AZ55" s="1299">
        <f t="shared" ref="AZ55" si="574">AX55/AX$15-1</f>
        <v>0.35922694861143389</v>
      </c>
      <c r="BA55" s="1298">
        <f t="shared" si="59"/>
        <v>1527611.206495598</v>
      </c>
      <c r="BB55" s="1299">
        <f t="shared" si="443"/>
        <v>3.008573036267248E-2</v>
      </c>
      <c r="BC55" s="485">
        <v>55051905.641077101</v>
      </c>
      <c r="BD55" s="1298">
        <f t="shared" ref="BD55" si="575">BC55-BC$15</f>
        <v>16572028.982077099</v>
      </c>
      <c r="BE55" s="1299">
        <f t="shared" ref="BE55" si="576">BC55/BC$15-1</f>
        <v>0.43066741426784416</v>
      </c>
      <c r="BF55" s="1298">
        <f t="shared" si="62"/>
        <v>2294638.8012790158</v>
      </c>
      <c r="BG55" s="1299">
        <f t="shared" si="446"/>
        <v>4.349426986517102E-2</v>
      </c>
      <c r="BH55" s="485">
        <v>57900060.722601928</v>
      </c>
      <c r="BI55" s="1298">
        <f t="shared" ref="BI55" si="577">BH55-BH$15</f>
        <v>19420184.063601926</v>
      </c>
      <c r="BJ55" s="1299">
        <f t="shared" ref="BJ55" si="578">BH55/BH$15-1</f>
        <v>0.50468415571336722</v>
      </c>
      <c r="BK55" s="1298">
        <f t="shared" si="65"/>
        <v>3117293.3674439639</v>
      </c>
      <c r="BL55" s="1299">
        <f t="shared" si="449"/>
        <v>5.6902809367670004E-2</v>
      </c>
      <c r="BM55" s="485">
        <v>52302885.334156908</v>
      </c>
      <c r="BN55" s="1298">
        <f t="shared" ref="BN55" si="579">BM55-BM$15</f>
        <v>13823008.675156906</v>
      </c>
      <c r="BO55" s="1299">
        <f t="shared" ref="BO55" si="580">BM55/BM$15-1</f>
        <v>0.35922694861143389</v>
      </c>
      <c r="BP55" s="1298">
        <f t="shared" si="68"/>
        <v>1527611.206495598</v>
      </c>
      <c r="BQ55" s="1299">
        <f t="shared" si="452"/>
        <v>3.008573036267248E-2</v>
      </c>
      <c r="BR55" s="485">
        <v>55051905.641077101</v>
      </c>
      <c r="BS55" s="1298">
        <f t="shared" ref="BS55" si="581">BR55-BR$15</f>
        <v>16572028.982077099</v>
      </c>
      <c r="BT55" s="1299">
        <f t="shared" ref="BT55" si="582">BR55/BR$15-1</f>
        <v>0.43066741426784416</v>
      </c>
      <c r="BU55" s="1298">
        <f t="shared" si="71"/>
        <v>2294638.8012790158</v>
      </c>
      <c r="BV55" s="1299">
        <f t="shared" si="455"/>
        <v>4.349426986517102E-2</v>
      </c>
      <c r="BW55" s="485">
        <v>57900060.722601928</v>
      </c>
      <c r="BX55" s="1298">
        <f t="shared" ref="BX55" si="583">BW55-BW$15</f>
        <v>19420184.063601926</v>
      </c>
      <c r="BY55" s="1299">
        <f t="shared" ref="BY55" si="584">BW55/BW$15-1</f>
        <v>0.50468415571336722</v>
      </c>
      <c r="BZ55" s="1298">
        <f t="shared" si="74"/>
        <v>3117293.3674439639</v>
      </c>
      <c r="CA55" s="1299">
        <f t="shared" si="458"/>
        <v>5.6902809367670004E-2</v>
      </c>
      <c r="CB55" s="485">
        <v>52302885.334156908</v>
      </c>
      <c r="CC55" s="1298">
        <f t="shared" ref="CC55" si="585">CB55-CB$15</f>
        <v>13823008.675156906</v>
      </c>
      <c r="CD55" s="1299">
        <f t="shared" ref="CD55" si="586">CB55/CB$15-1</f>
        <v>0.35922694861143389</v>
      </c>
      <c r="CE55" s="1298">
        <f t="shared" si="77"/>
        <v>1527611.206495598</v>
      </c>
      <c r="CF55" s="1299">
        <f t="shared" si="461"/>
        <v>3.008573036267248E-2</v>
      </c>
      <c r="CG55" s="485">
        <v>55051905.641077101</v>
      </c>
      <c r="CH55" s="1298">
        <f t="shared" ref="CH55" si="587">CG55-CG$15</f>
        <v>16572028.982077099</v>
      </c>
      <c r="CI55" s="1299">
        <f t="shared" ref="CI55" si="588">CG55/CG$15-1</f>
        <v>0.43066741426784416</v>
      </c>
      <c r="CJ55" s="1298">
        <f t="shared" si="80"/>
        <v>2294638.8012790158</v>
      </c>
      <c r="CK55" s="1299">
        <f t="shared" si="464"/>
        <v>4.349426986517102E-2</v>
      </c>
      <c r="CL55" s="485">
        <v>57900060.722601928</v>
      </c>
      <c r="CM55" s="1298">
        <f t="shared" ref="CM55" si="589">CL55-CL$15</f>
        <v>19420184.063601926</v>
      </c>
      <c r="CN55" s="1299">
        <f t="shared" ref="CN55" si="590">CL55/CL$15-1</f>
        <v>0.50468415571336722</v>
      </c>
      <c r="CO55" s="1298">
        <f t="shared" si="83"/>
        <v>3117293.3674439639</v>
      </c>
      <c r="CP55" s="1299">
        <f t="shared" si="467"/>
        <v>5.6902809367670004E-2</v>
      </c>
    </row>
    <row r="56" spans="1:94" ht="15.6" customHeight="1" outlineLevel="1" x14ac:dyDescent="0.25">
      <c r="A56" s="174">
        <v>2027</v>
      </c>
      <c r="B56" s="175" t="s">
        <v>169</v>
      </c>
      <c r="C56" s="175" t="s">
        <v>249</v>
      </c>
      <c r="D56" s="176" t="s">
        <v>170</v>
      </c>
      <c r="E56" s="485">
        <v>52517637.8995561</v>
      </c>
      <c r="F56" s="1298">
        <f t="shared" ref="F56" si="591">E56-E$16</f>
        <v>12435260.8995561</v>
      </c>
      <c r="G56" s="1320">
        <f t="shared" ref="G56" si="592">E56/E$16-1</f>
        <v>0.31024260112009072</v>
      </c>
      <c r="H56" s="1298">
        <f t="shared" si="32"/>
        <v>1421085.5309912786</v>
      </c>
      <c r="I56" s="1320">
        <f t="shared" si="422"/>
        <v>2.7811769387899865E-2</v>
      </c>
      <c r="J56" s="1311">
        <v>55277945.521879144</v>
      </c>
      <c r="K56" s="1298">
        <f t="shared" ref="K56" si="593">J56-J$16</f>
        <v>15195568.521879144</v>
      </c>
      <c r="L56" s="1299">
        <f t="shared" ref="L56" si="594">J56/J$16-1</f>
        <v>0.37910846759110983</v>
      </c>
      <c r="M56" s="1298">
        <f t="shared" si="35"/>
        <v>2186859.4723107219</v>
      </c>
      <c r="N56" s="1299">
        <f t="shared" si="425"/>
        <v>4.1190708931231113E-2</v>
      </c>
      <c r="O56" s="485">
        <v>58137794.960350133</v>
      </c>
      <c r="P56" s="1298">
        <f t="shared" ref="P56" si="595">O56-O$16</f>
        <v>18055417.960350133</v>
      </c>
      <c r="Q56" s="1299">
        <f t="shared" ref="Q56" si="596">O56/O$16-1</f>
        <v>0.45045776502601464</v>
      </c>
      <c r="R56" s="1298">
        <f t="shared" si="38"/>
        <v>3008392.1329061911</v>
      </c>
      <c r="S56" s="1299">
        <f t="shared" si="428"/>
        <v>5.4569648474563026E-2</v>
      </c>
      <c r="T56" s="485">
        <v>52517637.8995561</v>
      </c>
      <c r="U56" s="1298">
        <f t="shared" ref="U56" si="597">T56-T$16</f>
        <v>12435260.8995561</v>
      </c>
      <c r="V56" s="1299">
        <f t="shared" ref="V56" si="598">T56/T$16-1</f>
        <v>0.31024260112009072</v>
      </c>
      <c r="W56" s="1298">
        <f t="shared" si="41"/>
        <v>1421085.5309912786</v>
      </c>
      <c r="X56" s="1299">
        <f t="shared" si="431"/>
        <v>2.7811769387899865E-2</v>
      </c>
      <c r="Y56" s="485">
        <v>55277945.521879144</v>
      </c>
      <c r="Z56" s="1298">
        <f t="shared" ref="Z56" si="599">Y56-Y$16</f>
        <v>15195568.521879144</v>
      </c>
      <c r="AA56" s="1299">
        <f t="shared" ref="AA56" si="600">Y56/Y$16-1</f>
        <v>0.37910846759110983</v>
      </c>
      <c r="AB56" s="1298">
        <f t="shared" si="44"/>
        <v>2186859.4723107219</v>
      </c>
      <c r="AC56" s="1299">
        <f t="shared" si="434"/>
        <v>4.1190708931231113E-2</v>
      </c>
      <c r="AD56" s="485">
        <v>58137794.960350133</v>
      </c>
      <c r="AE56" s="1298">
        <f t="shared" ref="AE56" si="601">AD56-AD$16</f>
        <v>18055417.960350133</v>
      </c>
      <c r="AF56" s="1299">
        <f t="shared" ref="AF56" si="602">AD56/AD$16-1</f>
        <v>0.45045776502601464</v>
      </c>
      <c r="AG56" s="1298">
        <f t="shared" si="47"/>
        <v>3008392.1329061911</v>
      </c>
      <c r="AH56" s="1299">
        <f t="shared" si="437"/>
        <v>5.4569648474563026E-2</v>
      </c>
      <c r="AI56" s="485">
        <v>52517637.8995561</v>
      </c>
      <c r="AJ56" s="1298">
        <f t="shared" ref="AJ56" si="603">AI56-AI$16</f>
        <v>12435260.8995561</v>
      </c>
      <c r="AK56" s="1299">
        <f t="shared" ref="AK56" si="604">AI56/AI$16-1</f>
        <v>0.31024260112009072</v>
      </c>
      <c r="AL56" s="1298">
        <f t="shared" si="50"/>
        <v>1421085.5309912786</v>
      </c>
      <c r="AM56" s="1299">
        <f t="shared" si="536"/>
        <v>2.7811769387899865E-2</v>
      </c>
      <c r="AN56" s="485">
        <v>55277945.521879144</v>
      </c>
      <c r="AO56" s="1298">
        <f t="shared" ref="AO56" si="605">AN56-AN$16</f>
        <v>15195568.521879144</v>
      </c>
      <c r="AP56" s="1299">
        <f t="shared" ref="AP56" si="606">AN56/AN$16-1</f>
        <v>0.37910846759110983</v>
      </c>
      <c r="AQ56" s="1298">
        <f t="shared" si="53"/>
        <v>2186859.4723107219</v>
      </c>
      <c r="AR56" s="1299">
        <f t="shared" si="539"/>
        <v>4.1190708931231113E-2</v>
      </c>
      <c r="AS56" s="485">
        <v>58137794.960350133</v>
      </c>
      <c r="AT56" s="1298">
        <f t="shared" ref="AT56" si="607">AS56-AS$16</f>
        <v>18055417.960350133</v>
      </c>
      <c r="AU56" s="1299">
        <f t="shared" ref="AU56" si="608">AS56/AS$16-1</f>
        <v>0.45045776502601464</v>
      </c>
      <c r="AV56" s="1298">
        <f t="shared" si="56"/>
        <v>3008392.1329061911</v>
      </c>
      <c r="AW56" s="1299">
        <f t="shared" si="542"/>
        <v>5.4569648474563026E-2</v>
      </c>
      <c r="AX56" s="485">
        <v>52517637.8995561</v>
      </c>
      <c r="AY56" s="1298">
        <f t="shared" ref="AY56" si="609">AX56-AX$16</f>
        <v>12435260.8995561</v>
      </c>
      <c r="AZ56" s="1299">
        <f t="shared" ref="AZ56" si="610">AX56/AX$16-1</f>
        <v>0.31024260112009072</v>
      </c>
      <c r="BA56" s="1298">
        <f t="shared" si="59"/>
        <v>1421085.5309912786</v>
      </c>
      <c r="BB56" s="1299">
        <f t="shared" si="443"/>
        <v>2.7811769387899865E-2</v>
      </c>
      <c r="BC56" s="485">
        <v>55277945.521879144</v>
      </c>
      <c r="BD56" s="1298">
        <f t="shared" ref="BD56" si="611">BC56-BC$16</f>
        <v>15195568.521879144</v>
      </c>
      <c r="BE56" s="1299">
        <f t="shared" ref="BE56" si="612">BC56/BC$16-1</f>
        <v>0.37910846759110983</v>
      </c>
      <c r="BF56" s="1298">
        <f t="shared" si="62"/>
        <v>2186859.4723107219</v>
      </c>
      <c r="BG56" s="1299">
        <f t="shared" si="446"/>
        <v>4.1190708931231113E-2</v>
      </c>
      <c r="BH56" s="485">
        <v>58137794.960350133</v>
      </c>
      <c r="BI56" s="1298">
        <f t="shared" ref="BI56" si="613">BH56-BH$16</f>
        <v>18055417.960350133</v>
      </c>
      <c r="BJ56" s="1299">
        <f t="shared" ref="BJ56" si="614">BH56/BH$16-1</f>
        <v>0.45045776502601464</v>
      </c>
      <c r="BK56" s="1298">
        <f t="shared" si="65"/>
        <v>3008392.1329061911</v>
      </c>
      <c r="BL56" s="1299">
        <f t="shared" si="449"/>
        <v>5.4569648474563026E-2</v>
      </c>
      <c r="BM56" s="485">
        <v>52517637.8995561</v>
      </c>
      <c r="BN56" s="1298">
        <f t="shared" ref="BN56" si="615">BM56-BM$16</f>
        <v>12435260.8995561</v>
      </c>
      <c r="BO56" s="1299">
        <f t="shared" ref="BO56" si="616">BM56/BM$16-1</f>
        <v>0.31024260112009072</v>
      </c>
      <c r="BP56" s="1298">
        <f t="shared" si="68"/>
        <v>1421085.5309912786</v>
      </c>
      <c r="BQ56" s="1299">
        <f t="shared" si="452"/>
        <v>2.7811769387899865E-2</v>
      </c>
      <c r="BR56" s="485">
        <v>55277945.521879144</v>
      </c>
      <c r="BS56" s="1298">
        <f t="shared" ref="BS56" si="617">BR56-BR$16</f>
        <v>15195568.521879144</v>
      </c>
      <c r="BT56" s="1299">
        <f t="shared" ref="BT56" si="618">BR56/BR$16-1</f>
        <v>0.37910846759110983</v>
      </c>
      <c r="BU56" s="1298">
        <f t="shared" si="71"/>
        <v>2186859.4723107219</v>
      </c>
      <c r="BV56" s="1299">
        <f t="shared" si="455"/>
        <v>4.1190708931231113E-2</v>
      </c>
      <c r="BW56" s="485">
        <v>58137794.960350133</v>
      </c>
      <c r="BX56" s="1298">
        <f t="shared" ref="BX56" si="619">BW56-BW$16</f>
        <v>18055417.960350133</v>
      </c>
      <c r="BY56" s="1299">
        <f t="shared" ref="BY56" si="620">BW56/BW$16-1</f>
        <v>0.45045776502601464</v>
      </c>
      <c r="BZ56" s="1298">
        <f t="shared" si="74"/>
        <v>3008392.1329061911</v>
      </c>
      <c r="CA56" s="1299">
        <f t="shared" si="458"/>
        <v>5.4569648474563026E-2</v>
      </c>
      <c r="CB56" s="485">
        <v>52517637.8995561</v>
      </c>
      <c r="CC56" s="1298">
        <f t="shared" ref="CC56" si="621">CB56-CB$16</f>
        <v>12435260.8995561</v>
      </c>
      <c r="CD56" s="1299">
        <f t="shared" ref="CD56" si="622">CB56/CB$16-1</f>
        <v>0.31024260112009072</v>
      </c>
      <c r="CE56" s="1298">
        <f t="shared" si="77"/>
        <v>1421085.5309912786</v>
      </c>
      <c r="CF56" s="1299">
        <f t="shared" si="461"/>
        <v>2.7811769387899865E-2</v>
      </c>
      <c r="CG56" s="485">
        <v>55277945.521879144</v>
      </c>
      <c r="CH56" s="1298">
        <f t="shared" ref="CH56" si="623">CG56-CG$16</f>
        <v>15195568.521879144</v>
      </c>
      <c r="CI56" s="1299">
        <f t="shared" ref="CI56" si="624">CG56/CG$16-1</f>
        <v>0.37910846759110983</v>
      </c>
      <c r="CJ56" s="1298">
        <f t="shared" si="80"/>
        <v>2186859.4723107219</v>
      </c>
      <c r="CK56" s="1299">
        <f t="shared" si="464"/>
        <v>4.1190708931231113E-2</v>
      </c>
      <c r="CL56" s="485">
        <v>58137794.960350133</v>
      </c>
      <c r="CM56" s="1298">
        <f t="shared" ref="CM56" si="625">CL56-CL$16</f>
        <v>18055417.960350133</v>
      </c>
      <c r="CN56" s="1299">
        <f t="shared" ref="CN56" si="626">CL56/CL$16-1</f>
        <v>0.45045776502601464</v>
      </c>
      <c r="CO56" s="1298">
        <f t="shared" si="83"/>
        <v>3008392.1329061911</v>
      </c>
      <c r="CP56" s="1299">
        <f t="shared" si="467"/>
        <v>5.4569648474563026E-2</v>
      </c>
    </row>
    <row r="57" spans="1:94" ht="32.25" outlineLevel="1" thickBot="1" x14ac:dyDescent="0.3">
      <c r="A57" s="174">
        <v>2027</v>
      </c>
      <c r="B57" s="197" t="s">
        <v>171</v>
      </c>
      <c r="C57" s="198" t="s">
        <v>172</v>
      </c>
      <c r="D57" s="199" t="s">
        <v>173</v>
      </c>
      <c r="E57" s="492">
        <v>0</v>
      </c>
      <c r="F57" s="1298">
        <f t="shared" ref="F57" si="627">E57-E$17</f>
        <v>0</v>
      </c>
      <c r="G57" s="1320"/>
      <c r="H57" s="1298">
        <f t="shared" si="32"/>
        <v>0</v>
      </c>
      <c r="I57" s="1320"/>
      <c r="J57" s="1312">
        <v>0</v>
      </c>
      <c r="K57" s="1298">
        <f t="shared" ref="K57" si="628">J57-J$17</f>
        <v>0</v>
      </c>
      <c r="L57" s="1299"/>
      <c r="M57" s="1298">
        <f t="shared" si="35"/>
        <v>0</v>
      </c>
      <c r="N57" s="1299"/>
      <c r="O57" s="492">
        <v>0</v>
      </c>
      <c r="P57" s="1298">
        <f t="shared" ref="P57" si="629">O57-O$17</f>
        <v>0</v>
      </c>
      <c r="Q57" s="1299"/>
      <c r="R57" s="1298">
        <f t="shared" si="38"/>
        <v>0</v>
      </c>
      <c r="S57" s="1299"/>
      <c r="T57" s="492">
        <v>0</v>
      </c>
      <c r="U57" s="1298">
        <f t="shared" ref="U57" si="630">T57-T$17</f>
        <v>0</v>
      </c>
      <c r="V57" s="1299"/>
      <c r="W57" s="1298">
        <f t="shared" si="41"/>
        <v>0</v>
      </c>
      <c r="X57" s="1299"/>
      <c r="Y57" s="492">
        <v>0</v>
      </c>
      <c r="Z57" s="1298">
        <f t="shared" ref="Z57" si="631">Y57-Y$17</f>
        <v>0</v>
      </c>
      <c r="AA57" s="1299"/>
      <c r="AB57" s="1298">
        <f t="shared" si="44"/>
        <v>0</v>
      </c>
      <c r="AC57" s="1299"/>
      <c r="AD57" s="492">
        <v>0</v>
      </c>
      <c r="AE57" s="1298">
        <f t="shared" ref="AE57" si="632">AD57-AD$17</f>
        <v>0</v>
      </c>
      <c r="AF57" s="1299"/>
      <c r="AG57" s="1298">
        <f t="shared" si="47"/>
        <v>0</v>
      </c>
      <c r="AH57" s="1299"/>
      <c r="AI57" s="492">
        <v>0</v>
      </c>
      <c r="AJ57" s="1298">
        <f t="shared" ref="AJ57" si="633">AI57-AI$17</f>
        <v>0</v>
      </c>
      <c r="AK57" s="1299"/>
      <c r="AL57" s="1298">
        <f t="shared" si="50"/>
        <v>0</v>
      </c>
      <c r="AM57" s="1299"/>
      <c r="AN57" s="492">
        <v>0</v>
      </c>
      <c r="AO57" s="1298">
        <f t="shared" ref="AO57" si="634">AN57-AN$17</f>
        <v>0</v>
      </c>
      <c r="AP57" s="1299"/>
      <c r="AQ57" s="1298">
        <f t="shared" si="53"/>
        <v>0</v>
      </c>
      <c r="AR57" s="1299"/>
      <c r="AS57" s="492">
        <v>0</v>
      </c>
      <c r="AT57" s="1298">
        <f t="shared" ref="AT57" si="635">AS57-AS$17</f>
        <v>0</v>
      </c>
      <c r="AU57" s="1299"/>
      <c r="AV57" s="1298">
        <f t="shared" si="56"/>
        <v>0</v>
      </c>
      <c r="AW57" s="1299"/>
      <c r="AX57" s="492">
        <v>0</v>
      </c>
      <c r="AY57" s="1298">
        <f t="shared" ref="AY57" si="636">AX57-AX$17</f>
        <v>0</v>
      </c>
      <c r="AZ57" s="1299"/>
      <c r="BA57" s="1298">
        <f t="shared" si="59"/>
        <v>0</v>
      </c>
      <c r="BB57" s="1299"/>
      <c r="BC57" s="492">
        <v>0</v>
      </c>
      <c r="BD57" s="1298">
        <f t="shared" ref="BD57" si="637">BC57-BC$17</f>
        <v>0</v>
      </c>
      <c r="BE57" s="1299"/>
      <c r="BF57" s="1298">
        <f t="shared" si="62"/>
        <v>0</v>
      </c>
      <c r="BG57" s="1299"/>
      <c r="BH57" s="492">
        <v>0</v>
      </c>
      <c r="BI57" s="1298">
        <f t="shared" ref="BI57" si="638">BH57-BH$17</f>
        <v>0</v>
      </c>
      <c r="BJ57" s="1299"/>
      <c r="BK57" s="1298">
        <f t="shared" si="65"/>
        <v>0</v>
      </c>
      <c r="BL57" s="1299"/>
      <c r="BM57" s="492">
        <v>0</v>
      </c>
      <c r="BN57" s="1298">
        <f t="shared" ref="BN57" si="639">BM57-BM$17</f>
        <v>0</v>
      </c>
      <c r="BO57" s="1299"/>
      <c r="BP57" s="1298">
        <f t="shared" si="68"/>
        <v>0</v>
      </c>
      <c r="BQ57" s="1299"/>
      <c r="BR57" s="492">
        <v>0</v>
      </c>
      <c r="BS57" s="1298">
        <f t="shared" ref="BS57" si="640">BR57-BR$17</f>
        <v>0</v>
      </c>
      <c r="BT57" s="1299"/>
      <c r="BU57" s="1298">
        <f t="shared" si="71"/>
        <v>0</v>
      </c>
      <c r="BV57" s="1299"/>
      <c r="BW57" s="492">
        <v>0</v>
      </c>
      <c r="BX57" s="1298">
        <f t="shared" ref="BX57" si="641">BW57-BW$17</f>
        <v>0</v>
      </c>
      <c r="BY57" s="1299"/>
      <c r="BZ57" s="1298">
        <f t="shared" si="74"/>
        <v>0</v>
      </c>
      <c r="CA57" s="1299"/>
      <c r="CB57" s="1329">
        <v>4250672.1056671077</v>
      </c>
      <c r="CC57" s="1298">
        <f t="shared" ref="CC57" si="642">CB57-CB$17</f>
        <v>404394.62566710776</v>
      </c>
      <c r="CD57" s="1299">
        <f t="shared" ref="CD57" si="643">CB57/CB$17-1</f>
        <v>0.10513922299415279</v>
      </c>
      <c r="CE57" s="1298">
        <f t="shared" si="77"/>
        <v>64798.436967486981</v>
      </c>
      <c r="CF57" s="1299">
        <f t="shared" si="461"/>
        <v>1.5480265793023085E-2</v>
      </c>
      <c r="CG57" s="1329">
        <v>4250672.1056671077</v>
      </c>
      <c r="CH57" s="1298">
        <f t="shared" ref="CH57" si="644">CG57-CG$17</f>
        <v>404394.62566710776</v>
      </c>
      <c r="CI57" s="1299">
        <f t="shared" ref="CI57" si="645">CG57/CG$17-1</f>
        <v>0.10513922299415279</v>
      </c>
      <c r="CJ57" s="1298">
        <f t="shared" si="80"/>
        <v>64798.436967486981</v>
      </c>
      <c r="CK57" s="1299">
        <f t="shared" si="464"/>
        <v>1.5480265793023085E-2</v>
      </c>
      <c r="CL57" s="1329">
        <v>4250672.1056671077</v>
      </c>
      <c r="CM57" s="1298">
        <f t="shared" ref="CM57" si="646">CL57-CL$17</f>
        <v>404394.62566710776</v>
      </c>
      <c r="CN57" s="1299">
        <f t="shared" ref="CN57" si="647">CL57/CL$17-1</f>
        <v>0.10513922299415279</v>
      </c>
      <c r="CO57" s="1298">
        <f t="shared" si="83"/>
        <v>64798.436967486981</v>
      </c>
      <c r="CP57" s="1299">
        <f t="shared" si="467"/>
        <v>1.5480265793023085E-2</v>
      </c>
    </row>
    <row r="58" spans="1:94" ht="15.75" outlineLevel="1" x14ac:dyDescent="0.25">
      <c r="A58" s="174">
        <v>2027</v>
      </c>
      <c r="B58" s="206" t="s">
        <v>174</v>
      </c>
      <c r="C58" s="206" t="s">
        <v>175</v>
      </c>
      <c r="D58" s="207" t="s">
        <v>176</v>
      </c>
      <c r="E58" s="1325">
        <v>1026261.8075519999</v>
      </c>
      <c r="F58" s="1321">
        <f t="shared" ref="F58" si="648">E58-E$18</f>
        <v>177974.72875199991</v>
      </c>
      <c r="G58" s="1322">
        <f t="shared" ref="G58" si="649">E58/E$18-1</f>
        <v>0.20980483282117857</v>
      </c>
      <c r="H58" s="1321">
        <f t="shared" si="32"/>
        <v>30437.142623999971</v>
      </c>
      <c r="I58" s="1322">
        <f t="shared" si="422"/>
        <v>3.056476074149117E-2</v>
      </c>
      <c r="J58" s="1307">
        <v>1075983.7943520001</v>
      </c>
      <c r="K58" s="209">
        <f t="shared" ref="K58" si="650">J58-J$18</f>
        <v>227696.7155520001</v>
      </c>
      <c r="L58" s="1300">
        <f t="shared" ref="L58" si="651">J58/J$18-1</f>
        <v>0.26841940805476305</v>
      </c>
      <c r="M58" s="209">
        <f t="shared" si="35"/>
        <v>45382.176720000105</v>
      </c>
      <c r="N58" s="1300">
        <f t="shared" si="425"/>
        <v>4.4034645340722545E-2</v>
      </c>
      <c r="O58" s="211">
        <v>1127031.7008</v>
      </c>
      <c r="P58" s="209">
        <f t="shared" ref="P58" si="652">O58-O$18</f>
        <v>278744.62199999997</v>
      </c>
      <c r="Q58" s="1300">
        <f t="shared" ref="Q58" si="653">O58/O$18-1</f>
        <v>0.32859703862790934</v>
      </c>
      <c r="R58" s="209">
        <f t="shared" si="38"/>
        <v>61653.130463999929</v>
      </c>
      <c r="S58" s="1300">
        <f t="shared" si="428"/>
        <v>5.7869692690135199E-2</v>
      </c>
      <c r="T58" s="211">
        <v>1026261.8075519999</v>
      </c>
      <c r="U58" s="209">
        <f t="shared" ref="U58" si="654">T58-T$18</f>
        <v>177974.72875199991</v>
      </c>
      <c r="V58" s="1300">
        <f t="shared" ref="V58" si="655">T58/T$18-1</f>
        <v>0.20980483282117857</v>
      </c>
      <c r="W58" s="209">
        <f t="shared" si="41"/>
        <v>30437.142623999971</v>
      </c>
      <c r="X58" s="1300">
        <f t="shared" si="431"/>
        <v>3.056476074149117E-2</v>
      </c>
      <c r="Y58" s="210">
        <v>1075983.7943520001</v>
      </c>
      <c r="Z58" s="209">
        <f t="shared" ref="Z58" si="656">Y58-Y$18</f>
        <v>227696.7155520001</v>
      </c>
      <c r="AA58" s="1300">
        <f t="shared" ref="AA58" si="657">Y58/Y$18-1</f>
        <v>0.26841940805476305</v>
      </c>
      <c r="AB58" s="209">
        <f t="shared" si="44"/>
        <v>45382.176720000105</v>
      </c>
      <c r="AC58" s="1300">
        <f t="shared" si="434"/>
        <v>4.4034645340722545E-2</v>
      </c>
      <c r="AD58" s="211">
        <v>1127031.7008</v>
      </c>
      <c r="AE58" s="209">
        <f t="shared" ref="AE58" si="658">AD58-AD$18</f>
        <v>278744.62199999997</v>
      </c>
      <c r="AF58" s="1300">
        <f t="shared" ref="AF58" si="659">AD58/AD$18-1</f>
        <v>0.32859703862790934</v>
      </c>
      <c r="AG58" s="209">
        <f t="shared" si="47"/>
        <v>61653.130463999929</v>
      </c>
      <c r="AH58" s="1300">
        <f t="shared" si="437"/>
        <v>5.7869692690135199E-2</v>
      </c>
      <c r="AI58" s="211">
        <v>1026261.8075519999</v>
      </c>
      <c r="AJ58" s="209">
        <f t="shared" ref="AJ58" si="660">AI58-AI$18</f>
        <v>177974.72875199991</v>
      </c>
      <c r="AK58" s="1300">
        <f t="shared" ref="AK58" si="661">AI58/AI$18-1</f>
        <v>0.20980483282117857</v>
      </c>
      <c r="AL58" s="209">
        <f t="shared" si="50"/>
        <v>30437.142623999971</v>
      </c>
      <c r="AM58" s="1300">
        <f t="shared" si="536"/>
        <v>3.056476074149117E-2</v>
      </c>
      <c r="AN58" s="210">
        <v>1075983.7943520001</v>
      </c>
      <c r="AO58" s="209">
        <f t="shared" ref="AO58" si="662">AN58-AN$18</f>
        <v>227696.7155520001</v>
      </c>
      <c r="AP58" s="1300">
        <f t="shared" ref="AP58" si="663">AN58/AN$18-1</f>
        <v>0.26841940805476305</v>
      </c>
      <c r="AQ58" s="209">
        <f t="shared" si="53"/>
        <v>45382.176720000105</v>
      </c>
      <c r="AR58" s="1300">
        <f t="shared" si="539"/>
        <v>4.4034645340722545E-2</v>
      </c>
      <c r="AS58" s="211">
        <v>1127031.7008</v>
      </c>
      <c r="AT58" s="209">
        <f t="shared" ref="AT58" si="664">AS58-AS$18</f>
        <v>278744.62199999997</v>
      </c>
      <c r="AU58" s="1300">
        <f t="shared" ref="AU58" si="665">AS58/AS$18-1</f>
        <v>0.32859703862790934</v>
      </c>
      <c r="AV58" s="209">
        <f t="shared" si="56"/>
        <v>61653.130463999929</v>
      </c>
      <c r="AW58" s="1300">
        <f t="shared" si="542"/>
        <v>5.7869692690135199E-2</v>
      </c>
      <c r="AX58" s="210">
        <v>1026261.8075519999</v>
      </c>
      <c r="AY58" s="209">
        <f t="shared" ref="AY58" si="666">AX58-AX$18</f>
        <v>177974.72875199991</v>
      </c>
      <c r="AZ58" s="1300">
        <f t="shared" ref="AZ58" si="667">AX58/AX$18-1</f>
        <v>0.20980483282117857</v>
      </c>
      <c r="BA58" s="209">
        <f t="shared" si="59"/>
        <v>30437.142623999971</v>
      </c>
      <c r="BB58" s="1300">
        <f t="shared" si="443"/>
        <v>3.056476074149117E-2</v>
      </c>
      <c r="BC58" s="210">
        <v>1075983.7943520001</v>
      </c>
      <c r="BD58" s="209">
        <f t="shared" ref="BD58" si="668">BC58-BC$18</f>
        <v>227696.7155520001</v>
      </c>
      <c r="BE58" s="1300">
        <f t="shared" ref="BE58" si="669">BC58/BC$18-1</f>
        <v>0.26841940805476305</v>
      </c>
      <c r="BF58" s="209">
        <f t="shared" si="62"/>
        <v>45382.176720000105</v>
      </c>
      <c r="BG58" s="1300">
        <f t="shared" si="446"/>
        <v>4.4034645340722545E-2</v>
      </c>
      <c r="BH58" s="211">
        <v>1127031.7008</v>
      </c>
      <c r="BI58" s="209">
        <f t="shared" ref="BI58" si="670">BH58-BH$18</f>
        <v>278744.62199999997</v>
      </c>
      <c r="BJ58" s="1300">
        <f t="shared" ref="BJ58" si="671">BH58/BH$18-1</f>
        <v>0.32859703862790934</v>
      </c>
      <c r="BK58" s="209">
        <f t="shared" si="65"/>
        <v>61653.130463999929</v>
      </c>
      <c r="BL58" s="1300">
        <f t="shared" si="449"/>
        <v>5.7869692690135199E-2</v>
      </c>
      <c r="BM58" s="210">
        <v>1026261.8075519999</v>
      </c>
      <c r="BN58" s="209">
        <f t="shared" ref="BN58" si="672">BM58-BM$18</f>
        <v>177974.72875199991</v>
      </c>
      <c r="BO58" s="1300">
        <f t="shared" ref="BO58" si="673">BM58/BM$18-1</f>
        <v>0.20980483282117857</v>
      </c>
      <c r="BP58" s="209">
        <f t="shared" si="68"/>
        <v>30437.142623999971</v>
      </c>
      <c r="BQ58" s="1300">
        <f t="shared" si="452"/>
        <v>3.056476074149117E-2</v>
      </c>
      <c r="BR58" s="210">
        <v>1075983.7943520001</v>
      </c>
      <c r="BS58" s="209">
        <f t="shared" ref="BS58" si="674">BR58-BR$18</f>
        <v>227696.7155520001</v>
      </c>
      <c r="BT58" s="1300">
        <f t="shared" ref="BT58" si="675">BR58/BR$18-1</f>
        <v>0.26841940805476305</v>
      </c>
      <c r="BU58" s="209">
        <f t="shared" si="71"/>
        <v>45382.176720000105</v>
      </c>
      <c r="BV58" s="1300">
        <f t="shared" si="455"/>
        <v>4.4034645340722545E-2</v>
      </c>
      <c r="BW58" s="211">
        <v>1127031.7008</v>
      </c>
      <c r="BX58" s="209">
        <f t="shared" ref="BX58" si="676">BW58-BW$18</f>
        <v>278744.62199999997</v>
      </c>
      <c r="BY58" s="1300">
        <f t="shared" ref="BY58" si="677">BW58/BW$18-1</f>
        <v>0.32859703862790934</v>
      </c>
      <c r="BZ58" s="209">
        <f t="shared" si="74"/>
        <v>61653.130463999929</v>
      </c>
      <c r="CA58" s="1300">
        <f t="shared" si="458"/>
        <v>5.7869692690135199E-2</v>
      </c>
      <c r="CB58" s="211">
        <v>1026261.8075519999</v>
      </c>
      <c r="CC58" s="209">
        <f t="shared" ref="CC58" si="678">CB58-CB$18</f>
        <v>177974.72875199991</v>
      </c>
      <c r="CD58" s="1300">
        <f t="shared" ref="CD58" si="679">CB58/CB$18-1</f>
        <v>0.20980483282117857</v>
      </c>
      <c r="CE58" s="209">
        <f t="shared" si="77"/>
        <v>30437.142623999971</v>
      </c>
      <c r="CF58" s="1300">
        <f t="shared" si="461"/>
        <v>3.056476074149117E-2</v>
      </c>
      <c r="CG58" s="210">
        <v>1075983.7943520001</v>
      </c>
      <c r="CH58" s="209">
        <f t="shared" ref="CH58" si="680">CG58-CG$18</f>
        <v>227696.7155520001</v>
      </c>
      <c r="CI58" s="1300">
        <f t="shared" ref="CI58" si="681">CG58/CG$18-1</f>
        <v>0.26841940805476305</v>
      </c>
      <c r="CJ58" s="209">
        <f t="shared" si="80"/>
        <v>45382.176720000105</v>
      </c>
      <c r="CK58" s="1300">
        <f t="shared" si="464"/>
        <v>4.4034645340722545E-2</v>
      </c>
      <c r="CL58" s="211">
        <v>1127031.7008</v>
      </c>
      <c r="CM58" s="209">
        <f t="shared" ref="CM58" si="682">CL58-CL$18</f>
        <v>278744.62199999997</v>
      </c>
      <c r="CN58" s="1300">
        <f t="shared" ref="CN58" si="683">CL58/CL$18-1</f>
        <v>0.32859703862790934</v>
      </c>
      <c r="CO58" s="209">
        <f t="shared" si="83"/>
        <v>61653.130463999929</v>
      </c>
      <c r="CP58" s="1300">
        <f t="shared" si="467"/>
        <v>5.7869692690135199E-2</v>
      </c>
    </row>
    <row r="59" spans="1:94" ht="16.5" outlineLevel="1" thickBot="1" x14ac:dyDescent="0.3">
      <c r="A59" s="174">
        <v>2027</v>
      </c>
      <c r="B59" s="206" t="s">
        <v>177</v>
      </c>
      <c r="C59" s="206" t="s">
        <v>178</v>
      </c>
      <c r="D59" s="207" t="s">
        <v>179</v>
      </c>
      <c r="E59" s="1326">
        <v>648043.22795999993</v>
      </c>
      <c r="F59" s="1321">
        <f t="shared" ref="F59" si="684">E59-E$19</f>
        <v>115872.92587199993</v>
      </c>
      <c r="G59" s="1322">
        <f t="shared" ref="G59" si="685">E59/E$19-1</f>
        <v>0.21773655053159868</v>
      </c>
      <c r="H59" s="1321">
        <f t="shared" si="32"/>
        <v>19382.929079999914</v>
      </c>
      <c r="I59" s="1322">
        <f t="shared" si="422"/>
        <v>3.0832118895581351E-2</v>
      </c>
      <c r="J59" s="1308">
        <v>679865.29951200006</v>
      </c>
      <c r="K59" s="209">
        <f t="shared" ref="K59" si="686">J59-J$19</f>
        <v>147694.99742400006</v>
      </c>
      <c r="L59" s="1300">
        <f t="shared" ref="L59" si="687">J59/J$19-1</f>
        <v>0.27753333255258794</v>
      </c>
      <c r="M59" s="209">
        <f t="shared" si="35"/>
        <v>28800.61764000007</v>
      </c>
      <c r="N59" s="1300">
        <f t="shared" si="425"/>
        <v>4.4236184885946939E-2</v>
      </c>
      <c r="O59" s="472">
        <v>712350.33088799997</v>
      </c>
      <c r="P59" s="209">
        <f t="shared" ref="P59" si="688">O59-O$19</f>
        <v>180180.02879999997</v>
      </c>
      <c r="Q59" s="1300">
        <f t="shared" ref="Q59" si="689">O59/O$19-1</f>
        <v>0.33857588086568069</v>
      </c>
      <c r="R59" s="209">
        <f t="shared" si="38"/>
        <v>38881.266023999895</v>
      </c>
      <c r="S59" s="1300">
        <f t="shared" si="428"/>
        <v>5.7732816624400662E-2</v>
      </c>
      <c r="T59" s="472">
        <v>648043.22795999993</v>
      </c>
      <c r="U59" s="209">
        <f t="shared" ref="U59" si="690">T59-T$19</f>
        <v>115872.92587199993</v>
      </c>
      <c r="V59" s="1300">
        <f t="shared" ref="V59" si="691">T59/T$19-1</f>
        <v>0.21773655053159868</v>
      </c>
      <c r="W59" s="209">
        <f t="shared" si="41"/>
        <v>19382.929079999914</v>
      </c>
      <c r="X59" s="1300">
        <f t="shared" si="431"/>
        <v>3.0832118895581351E-2</v>
      </c>
      <c r="Y59" s="479">
        <v>679865.29951200006</v>
      </c>
      <c r="Z59" s="209">
        <f t="shared" ref="Z59" si="692">Y59-Y$19</f>
        <v>147694.99742400006</v>
      </c>
      <c r="AA59" s="1300">
        <f t="shared" ref="AA59" si="693">Y59/Y$19-1</f>
        <v>0.27753333255258794</v>
      </c>
      <c r="AB59" s="209">
        <f t="shared" si="44"/>
        <v>28800.61764000007</v>
      </c>
      <c r="AC59" s="1300">
        <f t="shared" si="434"/>
        <v>4.4236184885946939E-2</v>
      </c>
      <c r="AD59" s="472">
        <v>712350.33088799997</v>
      </c>
      <c r="AE59" s="209">
        <f t="shared" ref="AE59" si="694">AD59-AD$19</f>
        <v>180180.02879999997</v>
      </c>
      <c r="AF59" s="1300">
        <f t="shared" ref="AF59" si="695">AD59/AD$19-1</f>
        <v>0.33857588086568069</v>
      </c>
      <c r="AG59" s="209">
        <f t="shared" si="47"/>
        <v>38881.266023999895</v>
      </c>
      <c r="AH59" s="1300">
        <f t="shared" si="437"/>
        <v>5.7732816624400662E-2</v>
      </c>
      <c r="AI59" s="472">
        <v>648043.22795999993</v>
      </c>
      <c r="AJ59" s="209">
        <f t="shared" ref="AJ59" si="696">AI59-AI$19</f>
        <v>115872.92587199993</v>
      </c>
      <c r="AK59" s="1300">
        <f t="shared" ref="AK59" si="697">AI59/AI$19-1</f>
        <v>0.21773655053159868</v>
      </c>
      <c r="AL59" s="209">
        <f t="shared" si="50"/>
        <v>19382.929079999914</v>
      </c>
      <c r="AM59" s="1300">
        <f t="shared" si="536"/>
        <v>3.0832118895581351E-2</v>
      </c>
      <c r="AN59" s="479">
        <v>679865.29951200006</v>
      </c>
      <c r="AO59" s="209">
        <f t="shared" ref="AO59" si="698">AN59-AN$19</f>
        <v>147694.99742400006</v>
      </c>
      <c r="AP59" s="1300">
        <f t="shared" ref="AP59" si="699">AN59/AN$19-1</f>
        <v>0.27753333255258794</v>
      </c>
      <c r="AQ59" s="209">
        <f t="shared" si="53"/>
        <v>28800.61764000007</v>
      </c>
      <c r="AR59" s="1300">
        <f t="shared" si="539"/>
        <v>4.4236184885946939E-2</v>
      </c>
      <c r="AS59" s="472">
        <v>712350.33088799997</v>
      </c>
      <c r="AT59" s="209">
        <f t="shared" ref="AT59" si="700">AS59-AS$19</f>
        <v>180180.02879999997</v>
      </c>
      <c r="AU59" s="1300">
        <f t="shared" ref="AU59" si="701">AS59/AS$19-1</f>
        <v>0.33857588086568069</v>
      </c>
      <c r="AV59" s="209">
        <f t="shared" si="56"/>
        <v>38881.266023999895</v>
      </c>
      <c r="AW59" s="1300">
        <f t="shared" si="542"/>
        <v>5.7732816624400662E-2</v>
      </c>
      <c r="AX59" s="479">
        <v>648043.22795999993</v>
      </c>
      <c r="AY59" s="209">
        <f t="shared" ref="AY59" si="702">AX59-AX$19</f>
        <v>115872.92587199993</v>
      </c>
      <c r="AZ59" s="1300">
        <f t="shared" ref="AZ59" si="703">AX59/AX$19-1</f>
        <v>0.21773655053159868</v>
      </c>
      <c r="BA59" s="209">
        <f t="shared" si="59"/>
        <v>19382.929079999914</v>
      </c>
      <c r="BB59" s="1300">
        <f t="shared" si="443"/>
        <v>3.0832118895581351E-2</v>
      </c>
      <c r="BC59" s="479">
        <v>679865.29951200006</v>
      </c>
      <c r="BD59" s="209">
        <f t="shared" ref="BD59" si="704">BC59-BC$19</f>
        <v>147694.99742400006</v>
      </c>
      <c r="BE59" s="1300">
        <f t="shared" ref="BE59" si="705">BC59/BC$19-1</f>
        <v>0.27753333255258794</v>
      </c>
      <c r="BF59" s="209">
        <f t="shared" si="62"/>
        <v>28800.61764000007</v>
      </c>
      <c r="BG59" s="1300">
        <f t="shared" si="446"/>
        <v>4.4236184885946939E-2</v>
      </c>
      <c r="BH59" s="472">
        <v>712350.33088799997</v>
      </c>
      <c r="BI59" s="209">
        <f t="shared" ref="BI59" si="706">BH59-BH$19</f>
        <v>180180.02879999997</v>
      </c>
      <c r="BJ59" s="1300">
        <f t="shared" ref="BJ59" si="707">BH59/BH$19-1</f>
        <v>0.33857588086568069</v>
      </c>
      <c r="BK59" s="209">
        <f t="shared" si="65"/>
        <v>38881.266023999895</v>
      </c>
      <c r="BL59" s="1300">
        <f t="shared" si="449"/>
        <v>5.7732816624400662E-2</v>
      </c>
      <c r="BM59" s="479">
        <v>648043.22795999993</v>
      </c>
      <c r="BN59" s="209">
        <f t="shared" ref="BN59" si="708">BM59-BM$19</f>
        <v>115872.92587199993</v>
      </c>
      <c r="BO59" s="1300">
        <f t="shared" ref="BO59" si="709">BM59/BM$19-1</f>
        <v>0.21773655053159868</v>
      </c>
      <c r="BP59" s="209">
        <f t="shared" si="68"/>
        <v>19382.929079999914</v>
      </c>
      <c r="BQ59" s="1300">
        <f t="shared" si="452"/>
        <v>3.0832118895581351E-2</v>
      </c>
      <c r="BR59" s="479">
        <v>679865.29951200006</v>
      </c>
      <c r="BS59" s="209">
        <f t="shared" ref="BS59" si="710">BR59-BR$19</f>
        <v>147694.99742400006</v>
      </c>
      <c r="BT59" s="1300">
        <f t="shared" ref="BT59" si="711">BR59/BR$19-1</f>
        <v>0.27753333255258794</v>
      </c>
      <c r="BU59" s="209">
        <f t="shared" si="71"/>
        <v>28800.61764000007</v>
      </c>
      <c r="BV59" s="1300">
        <f t="shared" si="455"/>
        <v>4.4236184885946939E-2</v>
      </c>
      <c r="BW59" s="472">
        <v>712350.33088799997</v>
      </c>
      <c r="BX59" s="209">
        <f t="shared" ref="BX59" si="712">BW59-BW$19</f>
        <v>180180.02879999997</v>
      </c>
      <c r="BY59" s="1300">
        <f t="shared" ref="BY59" si="713">BW59/BW$19-1</f>
        <v>0.33857588086568069</v>
      </c>
      <c r="BZ59" s="209">
        <f t="shared" si="74"/>
        <v>38881.266023999895</v>
      </c>
      <c r="CA59" s="1300">
        <f t="shared" si="458"/>
        <v>5.7732816624400662E-2</v>
      </c>
      <c r="CB59" s="472">
        <v>648043.22795999993</v>
      </c>
      <c r="CC59" s="209">
        <f t="shared" ref="CC59" si="714">CB59-CB$19</f>
        <v>115872.92587199993</v>
      </c>
      <c r="CD59" s="1300">
        <f t="shared" ref="CD59" si="715">CB59/CB$19-1</f>
        <v>0.21773655053159868</v>
      </c>
      <c r="CE59" s="209">
        <f t="shared" si="77"/>
        <v>19382.929079999914</v>
      </c>
      <c r="CF59" s="1300">
        <f t="shared" si="461"/>
        <v>3.0832118895581351E-2</v>
      </c>
      <c r="CG59" s="479">
        <v>679865.29951200006</v>
      </c>
      <c r="CH59" s="209">
        <f t="shared" ref="CH59" si="716">CG59-CG$19</f>
        <v>147694.99742400006</v>
      </c>
      <c r="CI59" s="1300">
        <f t="shared" ref="CI59" si="717">CG59/CG$19-1</f>
        <v>0.27753333255258794</v>
      </c>
      <c r="CJ59" s="209">
        <f t="shared" si="80"/>
        <v>28800.61764000007</v>
      </c>
      <c r="CK59" s="1300">
        <f t="shared" si="464"/>
        <v>4.4236184885946939E-2</v>
      </c>
      <c r="CL59" s="472">
        <v>712350.33088799997</v>
      </c>
      <c r="CM59" s="209">
        <f t="shared" ref="CM59" si="718">CL59-CL$19</f>
        <v>180180.02879999997</v>
      </c>
      <c r="CN59" s="1300">
        <f t="shared" ref="CN59" si="719">CL59/CL$19-1</f>
        <v>0.33857588086568069</v>
      </c>
      <c r="CO59" s="209">
        <f t="shared" si="83"/>
        <v>38881.266023999895</v>
      </c>
      <c r="CP59" s="1300">
        <f t="shared" si="467"/>
        <v>5.7732816624400662E-2</v>
      </c>
    </row>
    <row r="60" spans="1:94" ht="18.75" x14ac:dyDescent="0.25">
      <c r="A60" s="164">
        <v>2028</v>
      </c>
      <c r="B60" s="165"/>
      <c r="C60" s="166"/>
      <c r="D60" s="475" t="s">
        <v>157</v>
      </c>
      <c r="E60" s="490">
        <v>305111433.22546393</v>
      </c>
      <c r="F60" s="490">
        <f t="shared" ref="F60" si="720">E60-E$10</f>
        <v>89014998.835463911</v>
      </c>
      <c r="G60" s="1319">
        <f t="shared" ref="G60" si="721">E60/E$10-1</f>
        <v>0.4119225709889045</v>
      </c>
      <c r="H60" s="490">
        <f t="shared" si="32"/>
        <v>20520532.466410756</v>
      </c>
      <c r="I60" s="1319">
        <f>E60/E50-1</f>
        <v>7.2105370943621017E-2</v>
      </c>
      <c r="J60" s="1309">
        <v>305111433.22546393</v>
      </c>
      <c r="K60" s="490">
        <f t="shared" ref="K60" si="722">J60-J$10</f>
        <v>89014998.835463911</v>
      </c>
      <c r="L60" s="1301">
        <f t="shared" ref="L60" si="723">J60/J$10-1</f>
        <v>0.4119225709889045</v>
      </c>
      <c r="M60" s="490">
        <f t="shared" si="35"/>
        <v>20520532.466410756</v>
      </c>
      <c r="N60" s="1301">
        <f>J60/J50-1</f>
        <v>7.2105370943621017E-2</v>
      </c>
      <c r="O60" s="490">
        <v>305111433.22546393</v>
      </c>
      <c r="P60" s="490">
        <f t="shared" ref="P60" si="724">O60-O$10</f>
        <v>89014998.835463911</v>
      </c>
      <c r="Q60" s="1301">
        <f t="shared" ref="Q60" si="725">O60/O$10-1</f>
        <v>0.4119225709889045</v>
      </c>
      <c r="R60" s="490">
        <f t="shared" si="38"/>
        <v>20520532.466410756</v>
      </c>
      <c r="S60" s="1301">
        <f>O60/O50-1</f>
        <v>7.2105370943621017E-2</v>
      </c>
      <c r="T60" s="490">
        <v>305111433.22546393</v>
      </c>
      <c r="U60" s="490">
        <f t="shared" ref="U60" si="726">T60-T$10</f>
        <v>89014998.835463911</v>
      </c>
      <c r="V60" s="1301">
        <f t="shared" ref="V60" si="727">T60/T$10-1</f>
        <v>0.4119225709889045</v>
      </c>
      <c r="W60" s="490">
        <f t="shared" si="41"/>
        <v>20520532.466410756</v>
      </c>
      <c r="X60" s="1301">
        <f>T60/T50-1</f>
        <v>7.2105370943621017E-2</v>
      </c>
      <c r="Y60" s="490">
        <v>305111433.22546393</v>
      </c>
      <c r="Z60" s="490">
        <f t="shared" ref="Z60" si="728">Y60-Y$10</f>
        <v>89014998.835463911</v>
      </c>
      <c r="AA60" s="1301">
        <f t="shared" ref="AA60" si="729">Y60/Y$10-1</f>
        <v>0.4119225709889045</v>
      </c>
      <c r="AB60" s="490">
        <f t="shared" si="44"/>
        <v>20520532.466410756</v>
      </c>
      <c r="AC60" s="1301">
        <f>Y60/Y50-1</f>
        <v>7.2105370943621017E-2</v>
      </c>
      <c r="AD60" s="490">
        <v>305111433.22546393</v>
      </c>
      <c r="AE60" s="490">
        <f t="shared" ref="AE60" si="730">AD60-AD$10</f>
        <v>89014998.835463911</v>
      </c>
      <c r="AF60" s="1301">
        <f t="shared" ref="AF60" si="731">AD60/AD$10-1</f>
        <v>0.4119225709889045</v>
      </c>
      <c r="AG60" s="490">
        <f t="shared" si="47"/>
        <v>20520532.466410756</v>
      </c>
      <c r="AH60" s="1301">
        <f>AD60/AD50-1</f>
        <v>7.2105370943621017E-2</v>
      </c>
      <c r="AI60" s="490">
        <v>305111433.22546393</v>
      </c>
      <c r="AJ60" s="490">
        <f t="shared" ref="AJ60" si="732">AI60-AI$10</f>
        <v>89014998.835463911</v>
      </c>
      <c r="AK60" s="1301">
        <f t="shared" ref="AK60" si="733">AI60/AI$10-1</f>
        <v>0.4119225709889045</v>
      </c>
      <c r="AL60" s="490">
        <f t="shared" si="50"/>
        <v>20520532.466410756</v>
      </c>
      <c r="AM60" s="1301">
        <f>AI60/AI50-1</f>
        <v>7.2105370943621017E-2</v>
      </c>
      <c r="AN60" s="490">
        <v>305111433.22546393</v>
      </c>
      <c r="AO60" s="490">
        <f t="shared" ref="AO60" si="734">AN60-AN$10</f>
        <v>89014998.835463911</v>
      </c>
      <c r="AP60" s="1301">
        <f t="shared" ref="AP60" si="735">AN60/AN$10-1</f>
        <v>0.4119225709889045</v>
      </c>
      <c r="AQ60" s="490">
        <f t="shared" si="53"/>
        <v>20520532.466410756</v>
      </c>
      <c r="AR60" s="1301">
        <f>AN60/AN50-1</f>
        <v>7.2105370943621017E-2</v>
      </c>
      <c r="AS60" s="490">
        <v>305111433.22546393</v>
      </c>
      <c r="AT60" s="490">
        <f t="shared" ref="AT60" si="736">AS60-AS$10</f>
        <v>89014998.835463911</v>
      </c>
      <c r="AU60" s="1301">
        <f t="shared" ref="AU60" si="737">AS60/AS$10-1</f>
        <v>0.4119225709889045</v>
      </c>
      <c r="AV60" s="490">
        <f t="shared" si="56"/>
        <v>20520532.466410756</v>
      </c>
      <c r="AW60" s="1301">
        <f>AS60/AS50-1</f>
        <v>7.2105370943621017E-2</v>
      </c>
      <c r="AX60" s="490">
        <v>305111433.22546393</v>
      </c>
      <c r="AY60" s="490">
        <f t="shared" ref="AY60" si="738">AX60-AX$10</f>
        <v>89014998.835463911</v>
      </c>
      <c r="AZ60" s="1301">
        <f t="shared" ref="AZ60" si="739">AX60/AX$10-1</f>
        <v>0.4119225709889045</v>
      </c>
      <c r="BA60" s="490">
        <f t="shared" si="59"/>
        <v>20520532.466410756</v>
      </c>
      <c r="BB60" s="1301">
        <f>AX60/AX50-1</f>
        <v>7.2105370943621017E-2</v>
      </c>
      <c r="BC60" s="490">
        <v>305111433.22546393</v>
      </c>
      <c r="BD60" s="490">
        <f t="shared" ref="BD60" si="740">BC60-BC$10</f>
        <v>89014998.835463911</v>
      </c>
      <c r="BE60" s="1301">
        <f t="shared" ref="BE60" si="741">BC60/BC$10-1</f>
        <v>0.4119225709889045</v>
      </c>
      <c r="BF60" s="490">
        <f t="shared" si="62"/>
        <v>20520532.466410756</v>
      </c>
      <c r="BG60" s="1301">
        <f>BC60/BC50-1</f>
        <v>7.2105370943621017E-2</v>
      </c>
      <c r="BH60" s="490">
        <v>305111433.22546393</v>
      </c>
      <c r="BI60" s="490">
        <f t="shared" ref="BI60" si="742">BH60-BH$10</f>
        <v>89014998.835463911</v>
      </c>
      <c r="BJ60" s="1301">
        <f t="shared" ref="BJ60" si="743">BH60/BH$10-1</f>
        <v>0.4119225709889045</v>
      </c>
      <c r="BK60" s="490">
        <f t="shared" si="65"/>
        <v>20520532.466410756</v>
      </c>
      <c r="BL60" s="1301">
        <f>BH60/BH50-1</f>
        <v>7.2105370943621017E-2</v>
      </c>
      <c r="BM60" s="490">
        <v>305111433.22546393</v>
      </c>
      <c r="BN60" s="490">
        <f t="shared" ref="BN60" si="744">BM60-BM$10</f>
        <v>89014998.835463911</v>
      </c>
      <c r="BO60" s="1301">
        <f t="shared" ref="BO60" si="745">BM60/BM$10-1</f>
        <v>0.4119225709889045</v>
      </c>
      <c r="BP60" s="490">
        <f t="shared" si="68"/>
        <v>20520532.466410756</v>
      </c>
      <c r="BQ60" s="1301">
        <f>BM60/BM50-1</f>
        <v>7.2105370943621017E-2</v>
      </c>
      <c r="BR60" s="490">
        <v>305111433.22546393</v>
      </c>
      <c r="BS60" s="490">
        <f t="shared" ref="BS60" si="746">BR60-BR$10</f>
        <v>89014998.835463911</v>
      </c>
      <c r="BT60" s="1301">
        <f t="shared" ref="BT60" si="747">BR60/BR$10-1</f>
        <v>0.4119225709889045</v>
      </c>
      <c r="BU60" s="490">
        <f t="shared" si="71"/>
        <v>20520532.466410756</v>
      </c>
      <c r="BV60" s="1301">
        <f>BR60/BR50-1</f>
        <v>7.2105370943621017E-2</v>
      </c>
      <c r="BW60" s="490">
        <v>305111433.22546393</v>
      </c>
      <c r="BX60" s="490">
        <f t="shared" ref="BX60" si="748">BW60-BW$10</f>
        <v>89014998.835463911</v>
      </c>
      <c r="BY60" s="1301">
        <f t="shared" ref="BY60" si="749">BW60/BW$10-1</f>
        <v>0.4119225709889045</v>
      </c>
      <c r="BZ60" s="490">
        <f t="shared" si="74"/>
        <v>20520532.466410756</v>
      </c>
      <c r="CA60" s="1301">
        <f>BW60/BW50-1</f>
        <v>7.2105370943621017E-2</v>
      </c>
      <c r="CB60" s="484">
        <v>309406434.45799971</v>
      </c>
      <c r="CC60" s="490">
        <f t="shared" ref="CC60" si="750">CB60-CB$10</f>
        <v>89463722.587999701</v>
      </c>
      <c r="CD60" s="1301">
        <f t="shared" ref="CD60" si="751">CB60/CB$10-1</f>
        <v>0.40675920482820271</v>
      </c>
      <c r="CE60" s="490">
        <f t="shared" si="77"/>
        <v>20564861.593279421</v>
      </c>
      <c r="CF60" s="1301">
        <f>CB60/CB50-1</f>
        <v>7.119772056812268E-2</v>
      </c>
      <c r="CG60" s="484">
        <v>309406434.45799971</v>
      </c>
      <c r="CH60" s="490">
        <f t="shared" ref="CH60" si="752">CG60-CG$10</f>
        <v>89463722.587999701</v>
      </c>
      <c r="CI60" s="1301">
        <f t="shared" ref="CI60" si="753">CG60/CG$10-1</f>
        <v>0.40675920482820271</v>
      </c>
      <c r="CJ60" s="490">
        <f t="shared" si="80"/>
        <v>20564861.593279421</v>
      </c>
      <c r="CK60" s="1301">
        <f>CG60/CG50-1</f>
        <v>7.119772056812268E-2</v>
      </c>
      <c r="CL60" s="484">
        <v>309406434.45799971</v>
      </c>
      <c r="CM60" s="490">
        <f t="shared" ref="CM60" si="754">CL60-CL$10</f>
        <v>89463722.587999701</v>
      </c>
      <c r="CN60" s="1301">
        <f t="shared" ref="CN60" si="755">CL60/CL$10-1</f>
        <v>0.40675920482820271</v>
      </c>
      <c r="CO60" s="490">
        <f t="shared" si="83"/>
        <v>20564861.593279421</v>
      </c>
      <c r="CP60" s="1301">
        <f>CL60/CL50-1</f>
        <v>7.119772056812268E-2</v>
      </c>
    </row>
    <row r="61" spans="1:94" ht="15.75" outlineLevel="1" x14ac:dyDescent="0.25">
      <c r="A61" s="174">
        <v>2028</v>
      </c>
      <c r="B61" s="175" t="s">
        <v>158</v>
      </c>
      <c r="C61" s="175" t="s">
        <v>159</v>
      </c>
      <c r="D61" s="176" t="s">
        <v>96</v>
      </c>
      <c r="E61" s="491">
        <v>120485070.63634969</v>
      </c>
      <c r="F61" s="1298">
        <f t="shared" ref="F61" si="756">E61-E$11</f>
        <v>37757830.136349693</v>
      </c>
      <c r="G61" s="1320">
        <f t="shared" ref="G61" si="757">E61/E$11-1</f>
        <v>0.4564135091191599</v>
      </c>
      <c r="H61" s="1298">
        <f t="shared" si="32"/>
        <v>12893378.206933841</v>
      </c>
      <c r="I61" s="1320">
        <f t="shared" ref="I61:I69" si="758">E61/E51-1</f>
        <v>0.11983618730965095</v>
      </c>
      <c r="J61" s="1310">
        <v>113204613.84101295</v>
      </c>
      <c r="K61" s="1298">
        <f t="shared" ref="K61" si="759">J61-J$11</f>
        <v>30477373.341012955</v>
      </c>
      <c r="L61" s="1299">
        <f t="shared" ref="L61" si="760">J61/J$11-1</f>
        <v>0.36840795313380426</v>
      </c>
      <c r="M61" s="1298">
        <f t="shared" si="35"/>
        <v>11122249.34084034</v>
      </c>
      <c r="N61" s="1299">
        <f t="shared" ref="N61:N69" si="761">J61/J51-1</f>
        <v>0.10895368064110156</v>
      </c>
      <c r="O61" s="491">
        <v>105550802.51832071</v>
      </c>
      <c r="P61" s="1298">
        <f t="shared" ref="P61" si="762">O61-O$11</f>
        <v>22823562.018320709</v>
      </c>
      <c r="Q61" s="1299">
        <f t="shared" ref="Q61" si="763">O61/O$11-1</f>
        <v>0.27588931868603428</v>
      </c>
      <c r="R61" s="1298">
        <f t="shared" si="38"/>
        <v>9176442.538143903</v>
      </c>
      <c r="S61" s="1299">
        <f t="shared" ref="S61:S69" si="764">O61/O51-1</f>
        <v>9.5216637911073043E-2</v>
      </c>
      <c r="T61" s="485">
        <v>96630201.030079871</v>
      </c>
      <c r="U61" s="1298">
        <f t="shared" ref="U61" si="765">T61-T$11</f>
        <v>28191461.530079871</v>
      </c>
      <c r="V61" s="1299">
        <f t="shared" ref="V61" si="766">T61/T$11-1</f>
        <v>0.41192257098890428</v>
      </c>
      <c r="W61" s="1298">
        <f t="shared" si="41"/>
        <v>6498947.471457988</v>
      </c>
      <c r="X61" s="1299">
        <f t="shared" ref="X61:X69" si="767">T61/T51-1</f>
        <v>7.2105370943621017E-2</v>
      </c>
      <c r="Y61" s="485">
        <v>96630201.030079871</v>
      </c>
      <c r="Z61" s="1298">
        <f t="shared" ref="Z61" si="768">Y61-Y$11</f>
        <v>28191461.530079871</v>
      </c>
      <c r="AA61" s="1299">
        <f t="shared" ref="AA61" si="769">Y61/Y$11-1</f>
        <v>0.41192257098890428</v>
      </c>
      <c r="AB61" s="1298">
        <f t="shared" si="44"/>
        <v>6498947.471457988</v>
      </c>
      <c r="AC61" s="1299">
        <f t="shared" ref="AC61:AC69" si="770">Y61/Y51-1</f>
        <v>7.2105370943621017E-2</v>
      </c>
      <c r="AD61" s="485">
        <v>96630201.030079871</v>
      </c>
      <c r="AE61" s="1298">
        <f t="shared" ref="AE61" si="771">AD61-AD$11</f>
        <v>28191461.530079871</v>
      </c>
      <c r="AF61" s="1299">
        <f t="shared" ref="AF61" si="772">AD61/AD$11-1</f>
        <v>0.41192257098890428</v>
      </c>
      <c r="AG61" s="1298">
        <f t="shared" si="47"/>
        <v>6498947.471457988</v>
      </c>
      <c r="AH61" s="1299">
        <f t="shared" ref="AH61:AH69" si="773">AD61/AD51-1</f>
        <v>7.2105370943621017E-2</v>
      </c>
      <c r="AI61" s="485">
        <v>0</v>
      </c>
      <c r="AJ61" s="1298">
        <f t="shared" ref="AJ61" si="774">AI61-AI$11</f>
        <v>0</v>
      </c>
      <c r="AK61" s="1299"/>
      <c r="AL61" s="1298">
        <f t="shared" si="50"/>
        <v>0</v>
      </c>
      <c r="AM61" s="1299"/>
      <c r="AN61" s="485">
        <v>0</v>
      </c>
      <c r="AO61" s="1298">
        <f t="shared" ref="AO61" si="775">AN61-AN$11</f>
        <v>0</v>
      </c>
      <c r="AP61" s="1299"/>
      <c r="AQ61" s="1298">
        <f t="shared" si="53"/>
        <v>0</v>
      </c>
      <c r="AR61" s="1299"/>
      <c r="AS61" s="485">
        <v>0</v>
      </c>
      <c r="AT61" s="1298">
        <f t="shared" ref="AT61" si="776">AS61-AS$11</f>
        <v>0</v>
      </c>
      <c r="AU61" s="1299"/>
      <c r="AV61" s="1298">
        <f t="shared" si="56"/>
        <v>0</v>
      </c>
      <c r="AW61" s="1299"/>
      <c r="AX61" s="491">
        <v>92830441.762531117</v>
      </c>
      <c r="AY61" s="1298">
        <f t="shared" ref="AY61" si="777">AX61-AX$11</f>
        <v>33432370.472064212</v>
      </c>
      <c r="AZ61" s="1299">
        <f t="shared" ref="AZ61" si="778">AX61/AX$11-1</f>
        <v>0.56285279548176081</v>
      </c>
      <c r="BA61" s="1298">
        <f t="shared" si="59"/>
        <v>12455501.091674671</v>
      </c>
      <c r="BB61" s="1299">
        <f t="shared" ref="BB61:BB69" si="779">AX61/AX51-1</f>
        <v>0.15496746856313348</v>
      </c>
      <c r="BC61" s="491">
        <v>83356300.849475384</v>
      </c>
      <c r="BD61" s="1298">
        <f t="shared" ref="BD61" si="780">BC61-BC$11</f>
        <v>23958229.559008479</v>
      </c>
      <c r="BE61" s="1299">
        <f t="shared" ref="BE61" si="781">BC61/BC$11-1</f>
        <v>0.40335029468968053</v>
      </c>
      <c r="BF61" s="1298">
        <f t="shared" si="62"/>
        <v>10183895.749431342</v>
      </c>
      <c r="BG61" s="1299">
        <f t="shared" ref="BG61:BG69" si="782">BC61/BC51-1</f>
        <v>0.13917672564551542</v>
      </c>
      <c r="BH61" s="491">
        <v>73372806.189585596</v>
      </c>
      <c r="BI61" s="1298">
        <f t="shared" ref="BI61" si="783">BH61-BH$11</f>
        <v>13974734.899118692</v>
      </c>
      <c r="BJ61" s="1299">
        <f t="shared" ref="BJ61" si="784">BH61/BH$11-1</f>
        <v>0.23527253655728653</v>
      </c>
      <c r="BK61" s="1298">
        <f t="shared" si="65"/>
        <v>7678292.0234660879</v>
      </c>
      <c r="BL61" s="1299">
        <f t="shared" ref="BL61:BL69" si="785">BH61/BH51-1</f>
        <v>0.11687873973845431</v>
      </c>
      <c r="BM61" s="491">
        <v>65956075.531779468</v>
      </c>
      <c r="BN61" s="1298">
        <f t="shared" ref="BN61" si="786">BM61-BM$11</f>
        <v>20111348.621446133</v>
      </c>
      <c r="BO61" s="1299">
        <f t="shared" ref="BO61" si="787">BM61/BM$11-1</f>
        <v>0.43868400963062704</v>
      </c>
      <c r="BP61" s="1298">
        <f t="shared" si="68"/>
        <v>6032616.3566660807</v>
      </c>
      <c r="BQ61" s="1299">
        <f t="shared" ref="BQ61:BQ69" si="788">BM61/BM51-1</f>
        <v>0.10067203128305824</v>
      </c>
      <c r="BR61" s="491">
        <v>63529256.60000056</v>
      </c>
      <c r="BS61" s="1298">
        <f t="shared" ref="BS61" si="789">BR61-BR$11</f>
        <v>17684529.689667225</v>
      </c>
      <c r="BT61" s="1299">
        <f t="shared" ref="BT61" si="790">BR61/BR$11-1</f>
        <v>0.3857483920507585</v>
      </c>
      <c r="BU61" s="1298">
        <f t="shared" si="71"/>
        <v>5442240.0679682493</v>
      </c>
      <c r="BV61" s="1299">
        <f t="shared" ref="BV61:BV69" si="791">BR61/BR51-1</f>
        <v>9.3691161861740646E-2</v>
      </c>
      <c r="BW61" s="491">
        <v>60977986.159103148</v>
      </c>
      <c r="BX61" s="1298">
        <f t="shared" ref="BX61" si="792">BW61-BW$11</f>
        <v>15133259.248769812</v>
      </c>
      <c r="BY61" s="1299">
        <f t="shared" ref="BY61" si="793">BW61/BW$11-1</f>
        <v>0.33009814363969525</v>
      </c>
      <c r="BZ61" s="1298">
        <f t="shared" si="74"/>
        <v>4793637.8004027754</v>
      </c>
      <c r="CA61" s="1299">
        <f t="shared" ref="CA61:CA69" si="794">BW61/BW51-1</f>
        <v>8.5319807747854082E-2</v>
      </c>
      <c r="CB61" s="485">
        <v>77208531.470865637</v>
      </c>
      <c r="CC61" s="1298">
        <f t="shared" ref="CC61" si="795">CB61-CB$11</f>
        <v>8769791.9708656371</v>
      </c>
      <c r="CD61" s="1299">
        <f t="shared" ref="CD61" si="796">CB61/CB$11-1</f>
        <v>0.12814075821582938</v>
      </c>
      <c r="CE61" s="1298">
        <f t="shared" si="77"/>
        <v>1358776.1271196902</v>
      </c>
      <c r="CF61" s="1299">
        <f t="shared" ref="CF61:CF69" si="797">CB61/CB51-1</f>
        <v>1.7914047592662685E-2</v>
      </c>
      <c r="CG61" s="485">
        <v>79787164.51253967</v>
      </c>
      <c r="CH61" s="1298">
        <f t="shared" ref="CH61" si="798">CG61-CG$11</f>
        <v>11348425.01253967</v>
      </c>
      <c r="CI61" s="1299">
        <f t="shared" ref="CI61" si="799">CG61/CG$11-1</f>
        <v>0.165818732131086</v>
      </c>
      <c r="CJ61" s="1298">
        <f t="shared" si="80"/>
        <v>2002741.0329357684</v>
      </c>
      <c r="CK61" s="1299">
        <f t="shared" ref="CK61:CK69" si="800">CG61/CG51-1</f>
        <v>2.5747327592662739E-2</v>
      </c>
      <c r="CL61" s="485">
        <v>82429100.880108222</v>
      </c>
      <c r="CM61" s="1298">
        <f t="shared" ref="CM61" si="801">CL61-CL$11</f>
        <v>13990361.380108222</v>
      </c>
      <c r="CN61" s="1299">
        <f t="shared" ref="CN61" si="802">CL61/CL$11-1</f>
        <v>0.20442166939834161</v>
      </c>
      <c r="CO61" s="1298">
        <f t="shared" si="83"/>
        <v>2678087.4859078377</v>
      </c>
      <c r="CP61" s="1299">
        <f t="shared" ref="CP61:CP69" si="803">CL61/CL51-1</f>
        <v>3.3580607592662792E-2</v>
      </c>
    </row>
    <row r="62" spans="1:94" ht="31.5" outlineLevel="1" x14ac:dyDescent="0.25">
      <c r="A62" s="174">
        <v>2028</v>
      </c>
      <c r="B62" s="175" t="s">
        <v>160</v>
      </c>
      <c r="C62" s="175" t="s">
        <v>161</v>
      </c>
      <c r="D62" s="176" t="s">
        <v>162</v>
      </c>
      <c r="E62" s="485">
        <v>77383155.958988726</v>
      </c>
      <c r="F62" s="1298">
        <f t="shared" ref="F62" si="804">E62-E$12</f>
        <v>22576215.727988727</v>
      </c>
      <c r="G62" s="1320">
        <f t="shared" ref="G62" si="805">E62/E$12-1</f>
        <v>0.41192257098890428</v>
      </c>
      <c r="H62" s="1298">
        <f t="shared" si="32"/>
        <v>5204470.8630644232</v>
      </c>
      <c r="I62" s="1320">
        <f t="shared" si="758"/>
        <v>7.2105370943620795E-2</v>
      </c>
      <c r="J62" s="1311">
        <v>77383155.958988726</v>
      </c>
      <c r="K62" s="1298">
        <f t="shared" ref="K62" si="806">J62-J$12</f>
        <v>22576215.727988727</v>
      </c>
      <c r="L62" s="1299">
        <f t="shared" ref="L62" si="807">J62/J$12-1</f>
        <v>0.41192257098890428</v>
      </c>
      <c r="M62" s="1298">
        <f t="shared" si="35"/>
        <v>5204470.8630644232</v>
      </c>
      <c r="N62" s="1299">
        <f t="shared" si="761"/>
        <v>7.2105370943620795E-2</v>
      </c>
      <c r="O62" s="485">
        <v>77383155.958988726</v>
      </c>
      <c r="P62" s="1298">
        <f t="shared" ref="P62" si="808">O62-O$12</f>
        <v>22576215.727988727</v>
      </c>
      <c r="Q62" s="1299">
        <f t="shared" ref="Q62" si="809">O62/O$12-1</f>
        <v>0.41192257098890428</v>
      </c>
      <c r="R62" s="1298">
        <f t="shared" si="38"/>
        <v>5204470.8630644232</v>
      </c>
      <c r="S62" s="1299">
        <f t="shared" si="764"/>
        <v>7.2105370943620795E-2</v>
      </c>
      <c r="T62" s="485">
        <v>77383155.958988726</v>
      </c>
      <c r="U62" s="1298">
        <f t="shared" ref="U62" si="810">T62-T$12</f>
        <v>22576215.727988727</v>
      </c>
      <c r="V62" s="1299">
        <f t="shared" ref="V62" si="811">T62/T$12-1</f>
        <v>0.41192257098890428</v>
      </c>
      <c r="W62" s="1298">
        <f t="shared" si="41"/>
        <v>5204470.8630644232</v>
      </c>
      <c r="X62" s="1299">
        <f t="shared" si="767"/>
        <v>7.2105370943620795E-2</v>
      </c>
      <c r="Y62" s="485">
        <v>77383155.958988726</v>
      </c>
      <c r="Z62" s="1298">
        <f t="shared" ref="Z62" si="812">Y62-Y$12</f>
        <v>22576215.727988727</v>
      </c>
      <c r="AA62" s="1299">
        <f t="shared" ref="AA62" si="813">Y62/Y$12-1</f>
        <v>0.41192257098890428</v>
      </c>
      <c r="AB62" s="1298">
        <f t="shared" si="44"/>
        <v>5204470.8630644232</v>
      </c>
      <c r="AC62" s="1299">
        <f t="shared" si="770"/>
        <v>7.2105370943620795E-2</v>
      </c>
      <c r="AD62" s="485">
        <v>77383155.958988726</v>
      </c>
      <c r="AE62" s="1298">
        <f t="shared" ref="AE62" si="814">AD62-AD$12</f>
        <v>22576215.727988727</v>
      </c>
      <c r="AF62" s="1299">
        <f t="shared" ref="AF62" si="815">AD62/AD$12-1</f>
        <v>0.41192257098890428</v>
      </c>
      <c r="AG62" s="1298">
        <f t="shared" si="47"/>
        <v>5204470.8630644232</v>
      </c>
      <c r="AH62" s="1299">
        <f t="shared" si="773"/>
        <v>7.2105370943620795E-2</v>
      </c>
      <c r="AI62" s="485">
        <v>0</v>
      </c>
      <c r="AJ62" s="1298">
        <f t="shared" ref="AJ62" si="816">AI62-AI$12</f>
        <v>0</v>
      </c>
      <c r="AK62" s="1299"/>
      <c r="AL62" s="1298">
        <f t="shared" si="50"/>
        <v>0</v>
      </c>
      <c r="AM62" s="1299"/>
      <c r="AN62" s="485">
        <v>0</v>
      </c>
      <c r="AO62" s="1298">
        <f t="shared" ref="AO62" si="817">AN62-AN$12</f>
        <v>0</v>
      </c>
      <c r="AP62" s="1299"/>
      <c r="AQ62" s="1298">
        <f t="shared" si="53"/>
        <v>0</v>
      </c>
      <c r="AR62" s="1299"/>
      <c r="AS62" s="485">
        <v>0</v>
      </c>
      <c r="AT62" s="1298">
        <f t="shared" ref="AT62" si="818">AS62-AS$12</f>
        <v>0</v>
      </c>
      <c r="AU62" s="1299"/>
      <c r="AV62" s="1298">
        <f t="shared" si="56"/>
        <v>0</v>
      </c>
      <c r="AW62" s="1299"/>
      <c r="AX62" s="485">
        <v>77383155.958988726</v>
      </c>
      <c r="AY62" s="1298">
        <f t="shared" ref="AY62" si="819">AX62-AX$12</f>
        <v>22576215.727988727</v>
      </c>
      <c r="AZ62" s="1299">
        <f t="shared" ref="AZ62" si="820">AX62/AX$12-1</f>
        <v>0.41192257098890428</v>
      </c>
      <c r="BA62" s="1298">
        <f t="shared" si="59"/>
        <v>5204470.8630644232</v>
      </c>
      <c r="BB62" s="1299">
        <f t="shared" si="779"/>
        <v>7.2105370943620795E-2</v>
      </c>
      <c r="BC62" s="485">
        <v>77383155.958988726</v>
      </c>
      <c r="BD62" s="1298">
        <f t="shared" ref="BD62" si="821">BC62-BC$12</f>
        <v>22576215.727988727</v>
      </c>
      <c r="BE62" s="1299">
        <f t="shared" ref="BE62" si="822">BC62/BC$12-1</f>
        <v>0.41192257098890428</v>
      </c>
      <c r="BF62" s="1298">
        <f t="shared" si="62"/>
        <v>5204470.8630644232</v>
      </c>
      <c r="BG62" s="1299">
        <f t="shared" si="782"/>
        <v>7.2105370943620795E-2</v>
      </c>
      <c r="BH62" s="485">
        <v>77383155.958988726</v>
      </c>
      <c r="BI62" s="1298">
        <f t="shared" ref="BI62" si="823">BH62-BH$12</f>
        <v>22576215.727988727</v>
      </c>
      <c r="BJ62" s="1299">
        <f t="shared" ref="BJ62" si="824">BH62/BH$12-1</f>
        <v>0.41192257098890428</v>
      </c>
      <c r="BK62" s="1298">
        <f t="shared" si="65"/>
        <v>5204470.8630644232</v>
      </c>
      <c r="BL62" s="1299">
        <f t="shared" si="785"/>
        <v>7.2105370943620795E-2</v>
      </c>
      <c r="BM62" s="491">
        <v>65956075.531779468</v>
      </c>
      <c r="BN62" s="1298">
        <f t="shared" ref="BN62" si="825">BM62-BM$12</f>
        <v>20111348.621446133</v>
      </c>
      <c r="BO62" s="1299">
        <f t="shared" ref="BO62" si="826">BM62/BM$12-1</f>
        <v>0.43868400963062704</v>
      </c>
      <c r="BP62" s="1298">
        <f t="shared" si="68"/>
        <v>6032616.3566660807</v>
      </c>
      <c r="BQ62" s="1299">
        <f t="shared" si="788"/>
        <v>0.10067203128305824</v>
      </c>
      <c r="BR62" s="491">
        <v>63529256.60000056</v>
      </c>
      <c r="BS62" s="1298">
        <f t="shared" ref="BS62" si="827">BR62-BR$12</f>
        <v>17684529.689667225</v>
      </c>
      <c r="BT62" s="1299">
        <f t="shared" ref="BT62" si="828">BR62/BR$12-1</f>
        <v>0.3857483920507585</v>
      </c>
      <c r="BU62" s="1298">
        <f t="shared" si="71"/>
        <v>5442240.0679682493</v>
      </c>
      <c r="BV62" s="1299">
        <f t="shared" si="791"/>
        <v>9.3691161861740646E-2</v>
      </c>
      <c r="BW62" s="491">
        <v>60977986.159103148</v>
      </c>
      <c r="BX62" s="1298">
        <f t="shared" ref="BX62" si="829">BW62-BW$12</f>
        <v>15133259.248769812</v>
      </c>
      <c r="BY62" s="1299">
        <f t="shared" ref="BY62" si="830">BW62/BW$12-1</f>
        <v>0.33009814363969525</v>
      </c>
      <c r="BZ62" s="1298">
        <f t="shared" si="74"/>
        <v>4793637.8004027754</v>
      </c>
      <c r="CA62" s="1299">
        <f t="shared" si="794"/>
        <v>8.5319807747854082E-2</v>
      </c>
      <c r="CB62" s="485">
        <v>65693174.306457281</v>
      </c>
      <c r="CC62" s="1298">
        <f t="shared" ref="CC62" si="831">CB62-CB$12</f>
        <v>10886234.075457282</v>
      </c>
      <c r="CD62" s="1299">
        <f t="shared" ref="CD62" si="832">CB62/CB$12-1</f>
        <v>0.19862875084020448</v>
      </c>
      <c r="CE62" s="1298">
        <f t="shared" si="77"/>
        <v>1156119.8647588491</v>
      </c>
      <c r="CF62" s="1299">
        <f t="shared" si="797"/>
        <v>1.7914047592662685E-2</v>
      </c>
      <c r="CG62" s="485">
        <v>67887214.092630461</v>
      </c>
      <c r="CH62" s="1298">
        <f t="shared" ref="CH62" si="833">CG62-CG$12</f>
        <v>13080273.861630462</v>
      </c>
      <c r="CI62" s="1299">
        <f t="shared" ref="CI62" si="834">CG62/CG$12-1</f>
        <v>0.23866090328158784</v>
      </c>
      <c r="CJ62" s="1298">
        <f t="shared" si="80"/>
        <v>1704039.8678867519</v>
      </c>
      <c r="CK62" s="1299">
        <f t="shared" si="800"/>
        <v>2.5747327592662739E-2</v>
      </c>
      <c r="CL62" s="485">
        <v>70135115.75576131</v>
      </c>
      <c r="CM62" s="1298">
        <f t="shared" ref="CM62" si="835">CL62-CL$12</f>
        <v>15328175.524761312</v>
      </c>
      <c r="CN62" s="1299">
        <f t="shared" ref="CN62" si="836">CL62/CL$12-1</f>
        <v>0.27967581222663052</v>
      </c>
      <c r="CO62" s="1298">
        <f t="shared" si="83"/>
        <v>2278660.98043935</v>
      </c>
      <c r="CP62" s="1299">
        <f t="shared" si="803"/>
        <v>3.3580607592662792E-2</v>
      </c>
    </row>
    <row r="63" spans="1:94" ht="15.75" outlineLevel="1" x14ac:dyDescent="0.25">
      <c r="A63" s="174">
        <v>2028</v>
      </c>
      <c r="B63" s="175">
        <v>0</v>
      </c>
      <c r="C63" s="175">
        <v>0</v>
      </c>
      <c r="D63" s="176" t="s">
        <v>163</v>
      </c>
      <c r="E63" s="485">
        <v>0</v>
      </c>
      <c r="F63" s="1298">
        <f t="shared" ref="F63" si="837">E63-E$13</f>
        <v>0</v>
      </c>
      <c r="G63" s="1320"/>
      <c r="H63" s="1298">
        <f t="shared" si="32"/>
        <v>0</v>
      </c>
      <c r="I63" s="1320"/>
      <c r="J63" s="1311">
        <v>0</v>
      </c>
      <c r="K63" s="1298">
        <f t="shared" ref="K63" si="838">J63-J$13</f>
        <v>0</v>
      </c>
      <c r="L63" s="1299"/>
      <c r="M63" s="1298">
        <f t="shared" si="35"/>
        <v>0</v>
      </c>
      <c r="N63" s="1299"/>
      <c r="O63" s="485">
        <v>0</v>
      </c>
      <c r="P63" s="1298">
        <f t="shared" ref="P63" si="839">O63-O$13</f>
        <v>0</v>
      </c>
      <c r="Q63" s="1299"/>
      <c r="R63" s="1298">
        <f t="shared" si="38"/>
        <v>0</v>
      </c>
      <c r="S63" s="1299"/>
      <c r="T63" s="485">
        <v>0</v>
      </c>
      <c r="U63" s="1298">
        <f t="shared" ref="U63" si="840">T63-T$13</f>
        <v>0</v>
      </c>
      <c r="V63" s="1299"/>
      <c r="W63" s="1298">
        <f t="shared" si="41"/>
        <v>0</v>
      </c>
      <c r="X63" s="1299"/>
      <c r="Y63" s="485">
        <v>0</v>
      </c>
      <c r="Z63" s="1298">
        <f t="shared" ref="Z63" si="841">Y63-Y$13</f>
        <v>0</v>
      </c>
      <c r="AA63" s="1299"/>
      <c r="AB63" s="1298">
        <f t="shared" si="44"/>
        <v>0</v>
      </c>
      <c r="AC63" s="1299"/>
      <c r="AD63" s="485">
        <v>0</v>
      </c>
      <c r="AE63" s="1298">
        <f t="shared" ref="AE63" si="842">AD63-AD$13</f>
        <v>0</v>
      </c>
      <c r="AF63" s="1299"/>
      <c r="AG63" s="1298">
        <f t="shared" si="47"/>
        <v>0</v>
      </c>
      <c r="AH63" s="1299"/>
      <c r="AI63" s="485">
        <v>0</v>
      </c>
      <c r="AJ63" s="1298">
        <f t="shared" ref="AJ63" si="843">AI63-AI$13</f>
        <v>0</v>
      </c>
      <c r="AK63" s="1299"/>
      <c r="AL63" s="1298">
        <f t="shared" si="50"/>
        <v>0</v>
      </c>
      <c r="AM63" s="1299"/>
      <c r="AN63" s="485">
        <v>0</v>
      </c>
      <c r="AO63" s="1298">
        <f t="shared" ref="AO63" si="844">AN63-AN$13</f>
        <v>0</v>
      </c>
      <c r="AP63" s="1299"/>
      <c r="AQ63" s="1298">
        <f t="shared" si="53"/>
        <v>0</v>
      </c>
      <c r="AR63" s="1299"/>
      <c r="AS63" s="485">
        <v>0</v>
      </c>
      <c r="AT63" s="1298">
        <f t="shared" ref="AT63" si="845">AS63-AS$13</f>
        <v>0</v>
      </c>
      <c r="AU63" s="1299"/>
      <c r="AV63" s="1298">
        <f t="shared" si="56"/>
        <v>0</v>
      </c>
      <c r="AW63" s="1299"/>
      <c r="AX63" s="491">
        <v>27654628.873818584</v>
      </c>
      <c r="AY63" s="1298">
        <f t="shared" ref="AY63" si="846">AX63-AX$13</f>
        <v>4325459.6642854847</v>
      </c>
      <c r="AZ63" s="1299">
        <f t="shared" ref="AZ63" si="847">AX63/AX$13-1</f>
        <v>0.18540993146545293</v>
      </c>
      <c r="BA63" s="1298">
        <f t="shared" si="59"/>
        <v>437877.11525918543</v>
      </c>
      <c r="BB63" s="1299">
        <f t="shared" si="779"/>
        <v>1.6088514865536085E-2</v>
      </c>
      <c r="BC63" s="491">
        <v>29848312.991537582</v>
      </c>
      <c r="BD63" s="1298">
        <f t="shared" ref="BD63" si="848">BC63-BC$13</f>
        <v>6519143.782004483</v>
      </c>
      <c r="BE63" s="1299">
        <f t="shared" ref="BE63" si="849">BC63/BC$13-1</f>
        <v>0.27944174622988882</v>
      </c>
      <c r="BF63" s="1298">
        <f t="shared" si="62"/>
        <v>938353.5914090015</v>
      </c>
      <c r="BG63" s="1299">
        <f t="shared" si="782"/>
        <v>3.2457796928100358E-2</v>
      </c>
      <c r="BH63" s="491">
        <v>32177996.328735091</v>
      </c>
      <c r="BI63" s="1298">
        <f t="shared" ref="BI63" si="850">BH63-BH$13</f>
        <v>8848827.1192019917</v>
      </c>
      <c r="BJ63" s="1299">
        <f t="shared" ref="BJ63" si="851">BH63/BH$13-1</f>
        <v>0.37930313933279969</v>
      </c>
      <c r="BK63" s="1298">
        <f t="shared" si="65"/>
        <v>1498150.5146778002</v>
      </c>
      <c r="BL63" s="1299">
        <f t="shared" si="785"/>
        <v>4.8831748495664185E-2</v>
      </c>
      <c r="BM63" s="491">
        <v>65956075.531779483</v>
      </c>
      <c r="BN63" s="1298">
        <f t="shared" ref="BN63" si="852">BM63-BM$13</f>
        <v>20111348.621446148</v>
      </c>
      <c r="BO63" s="1299">
        <f t="shared" ref="BO63" si="853">BM63/BM$13-1</f>
        <v>0.43868400963062726</v>
      </c>
      <c r="BP63" s="1298">
        <f t="shared" si="68"/>
        <v>6032616.3566660732</v>
      </c>
      <c r="BQ63" s="1299">
        <f t="shared" si="788"/>
        <v>0.10067203128305802</v>
      </c>
      <c r="BR63" s="491">
        <v>63529256.600000575</v>
      </c>
      <c r="BS63" s="1298">
        <f t="shared" ref="BS63" si="854">BR63-BR$13</f>
        <v>17684529.68966724</v>
      </c>
      <c r="BT63" s="1299">
        <f t="shared" ref="BT63" si="855">BR63/BR$13-1</f>
        <v>0.38574839205075895</v>
      </c>
      <c r="BU63" s="1298">
        <f t="shared" si="71"/>
        <v>5442240.0679682717</v>
      </c>
      <c r="BV63" s="1299">
        <f t="shared" si="791"/>
        <v>9.369116186174109E-2</v>
      </c>
      <c r="BW63" s="491">
        <v>60977986.15910311</v>
      </c>
      <c r="BX63" s="1298">
        <f t="shared" ref="BX63" si="856">BW63-BW$13</f>
        <v>15133259.248769775</v>
      </c>
      <c r="BY63" s="1299">
        <f t="shared" ref="BY63" si="857">BW63/BW$13-1</f>
        <v>0.33009814363969436</v>
      </c>
      <c r="BZ63" s="1298">
        <f t="shared" si="74"/>
        <v>4793637.8004027233</v>
      </c>
      <c r="CA63" s="1299">
        <f t="shared" si="794"/>
        <v>8.5319807747853194E-2</v>
      </c>
      <c r="CB63" s="485">
        <v>0</v>
      </c>
      <c r="CC63" s="1298">
        <f t="shared" ref="CC63" si="858">CB63-CB$13</f>
        <v>0</v>
      </c>
      <c r="CD63" s="1299"/>
      <c r="CE63" s="1298">
        <f t="shared" si="77"/>
        <v>0</v>
      </c>
      <c r="CF63" s="1299"/>
      <c r="CG63" s="485">
        <v>0</v>
      </c>
      <c r="CH63" s="1298">
        <f t="shared" ref="CH63" si="859">CG63-CG$13</f>
        <v>0</v>
      </c>
      <c r="CI63" s="1299"/>
      <c r="CJ63" s="1298">
        <f t="shared" si="80"/>
        <v>0</v>
      </c>
      <c r="CK63" s="1299"/>
      <c r="CL63" s="485">
        <v>0</v>
      </c>
      <c r="CM63" s="1298">
        <f t="shared" ref="CM63" si="860">CL63-CL$13</f>
        <v>0</v>
      </c>
      <c r="CN63" s="1299"/>
      <c r="CO63" s="1298">
        <f t="shared" si="83"/>
        <v>0</v>
      </c>
      <c r="CP63" s="1299"/>
    </row>
    <row r="64" spans="1:94" ht="15" customHeight="1" outlineLevel="1" x14ac:dyDescent="0.25">
      <c r="A64" s="174">
        <v>2028</v>
      </c>
      <c r="B64" s="175" t="s">
        <v>164</v>
      </c>
      <c r="C64" s="175" t="s">
        <v>165</v>
      </c>
      <c r="D64" s="176" t="s">
        <v>99</v>
      </c>
      <c r="E64" s="485">
        <v>0</v>
      </c>
      <c r="F64" s="1298">
        <f t="shared" ref="F64" si="861">E64-E$14</f>
        <v>0</v>
      </c>
      <c r="G64" s="1320"/>
      <c r="H64" s="1298">
        <f t="shared" si="32"/>
        <v>0</v>
      </c>
      <c r="I64" s="1320"/>
      <c r="J64" s="1311">
        <v>0</v>
      </c>
      <c r="K64" s="1298">
        <f t="shared" ref="K64" si="862">J64-J$14</f>
        <v>0</v>
      </c>
      <c r="L64" s="1299"/>
      <c r="M64" s="1298">
        <f t="shared" si="35"/>
        <v>0</v>
      </c>
      <c r="N64" s="1299"/>
      <c r="O64" s="485">
        <v>0</v>
      </c>
      <c r="P64" s="1298">
        <f t="shared" ref="P64" si="863">O64-O$14</f>
        <v>0</v>
      </c>
      <c r="Q64" s="1299"/>
      <c r="R64" s="1298">
        <f t="shared" si="38"/>
        <v>0</v>
      </c>
      <c r="S64" s="1299"/>
      <c r="T64" s="486">
        <v>23854869.606269822</v>
      </c>
      <c r="U64" s="1298">
        <f t="shared" ref="U64" si="864">T64-T$14</f>
        <v>9566368.6062698141</v>
      </c>
      <c r="V64" s="1299">
        <f t="shared" ref="V64" si="865">T64/T$14-1</f>
        <v>0.66951520010880139</v>
      </c>
      <c r="W64" s="1298">
        <f t="shared" si="41"/>
        <v>6394430.7354758531</v>
      </c>
      <c r="X64" s="1299">
        <f t="shared" si="767"/>
        <v>0.36622394103574352</v>
      </c>
      <c r="Y64" s="486">
        <v>16574412.810933098</v>
      </c>
      <c r="Z64" s="1298">
        <f t="shared" ref="Z64" si="866">Y64-Y$14</f>
        <v>2285911.8109330907</v>
      </c>
      <c r="AA64" s="1299">
        <f t="shared" ref="AA64" si="867">Y64/Y$14-1</f>
        <v>0.15998261895583665</v>
      </c>
      <c r="AB64" s="1298">
        <f t="shared" si="44"/>
        <v>4623301.8693823591</v>
      </c>
      <c r="AC64" s="1299">
        <f t="shared" si="770"/>
        <v>0.38685122178126585</v>
      </c>
      <c r="AD64" s="486">
        <v>8920601.4882408231</v>
      </c>
      <c r="AE64" s="1298">
        <f t="shared" ref="AE64" si="868">AD64-AD$14</f>
        <v>-5367899.5117591843</v>
      </c>
      <c r="AF64" s="1299">
        <f t="shared" ref="AF64" si="869">AD64/AD$14-1</f>
        <v>-0.3756796819875774</v>
      </c>
      <c r="AG64" s="1298">
        <f t="shared" si="47"/>
        <v>2677495.0666859001</v>
      </c>
      <c r="AH64" s="1299">
        <f t="shared" si="773"/>
        <v>0.42887224498393817</v>
      </c>
      <c r="AI64" s="486">
        <v>197868226.5953384</v>
      </c>
      <c r="AJ64" s="1298">
        <f t="shared" ref="AJ64" si="870">AI64-AI$14</f>
        <v>60334045.864338398</v>
      </c>
      <c r="AK64" s="1299">
        <f t="shared" ref="AK64" si="871">AI64/AI$14-1</f>
        <v>0.43868400963062704</v>
      </c>
      <c r="AL64" s="1298">
        <f t="shared" si="50"/>
        <v>18097849.069998235</v>
      </c>
      <c r="AM64" s="1299">
        <f t="shared" ref="AM64:AM69" si="872">AI64/AI54-1</f>
        <v>0.10067203128305824</v>
      </c>
      <c r="AN64" s="486">
        <v>190587769.80000168</v>
      </c>
      <c r="AO64" s="1298">
        <f t="shared" ref="AO64" si="873">AN64-AN$14</f>
        <v>53053589.069001675</v>
      </c>
      <c r="AP64" s="1299">
        <f t="shared" ref="AP64" si="874">AN64/AN$14-1</f>
        <v>0.3857483920507585</v>
      </c>
      <c r="AQ64" s="1298">
        <f t="shared" si="53"/>
        <v>16326720.203904748</v>
      </c>
      <c r="AR64" s="1299">
        <f t="shared" ref="AR64:AR69" si="875">AN64/AN54-1</f>
        <v>9.3691161861740646E-2</v>
      </c>
      <c r="AS64" s="486">
        <v>182933958.47730944</v>
      </c>
      <c r="AT64" s="1298">
        <f t="shared" ref="AT64" si="876">AS64-AS$14</f>
        <v>45399777.746309429</v>
      </c>
      <c r="AU64" s="1299">
        <f t="shared" ref="AU64" si="877">AS64/AS$14-1</f>
        <v>0.33009814363969503</v>
      </c>
      <c r="AV64" s="1298">
        <f t="shared" si="56"/>
        <v>14380913.401208311</v>
      </c>
      <c r="AW64" s="1299">
        <f t="shared" ref="AW64:AW69" si="878">AS64/AS54-1</f>
        <v>8.531980774785386E-2</v>
      </c>
      <c r="AX64" s="485">
        <v>0</v>
      </c>
      <c r="AY64" s="1298">
        <f t="shared" ref="AY64" si="879">AX64-AX$14</f>
        <v>0</v>
      </c>
      <c r="AZ64" s="1299"/>
      <c r="BA64" s="1298">
        <f t="shared" si="59"/>
        <v>0</v>
      </c>
      <c r="BB64" s="1299"/>
      <c r="BC64" s="485">
        <v>0</v>
      </c>
      <c r="BD64" s="1298">
        <f t="shared" ref="BD64" si="880">BC64-BC$14</f>
        <v>0</v>
      </c>
      <c r="BE64" s="1299"/>
      <c r="BF64" s="1298">
        <f t="shared" si="62"/>
        <v>0</v>
      </c>
      <c r="BG64" s="1299"/>
      <c r="BH64" s="485">
        <v>0</v>
      </c>
      <c r="BI64" s="1298">
        <f t="shared" ref="BI64" si="881">BH64-BH$14</f>
        <v>0</v>
      </c>
      <c r="BJ64" s="1299"/>
      <c r="BK64" s="1298">
        <f t="shared" si="65"/>
        <v>0</v>
      </c>
      <c r="BL64" s="1299"/>
      <c r="BM64" s="485">
        <v>0</v>
      </c>
      <c r="BN64" s="1298">
        <f t="shared" ref="BN64" si="882">BM64-BM$14</f>
        <v>0</v>
      </c>
      <c r="BO64" s="1299"/>
      <c r="BP64" s="1298">
        <f t="shared" si="68"/>
        <v>0</v>
      </c>
      <c r="BQ64" s="1299"/>
      <c r="BR64" s="485">
        <v>0</v>
      </c>
      <c r="BS64" s="1298">
        <f t="shared" ref="BS64" si="883">BR64-BR$14</f>
        <v>0</v>
      </c>
      <c r="BT64" s="1299"/>
      <c r="BU64" s="1298">
        <f t="shared" si="71"/>
        <v>0</v>
      </c>
      <c r="BV64" s="1299"/>
      <c r="BW64" s="485">
        <v>0</v>
      </c>
      <c r="BX64" s="1298">
        <f t="shared" ref="BX64" si="884">BW64-BW$14</f>
        <v>0</v>
      </c>
      <c r="BY64" s="1299"/>
      <c r="BZ64" s="1298">
        <f t="shared" si="74"/>
        <v>0</v>
      </c>
      <c r="CA64" s="1299"/>
      <c r="CB64" s="192">
        <v>59261522.05055128</v>
      </c>
      <c r="CC64" s="1298">
        <f t="shared" ref="CC64" si="885">CB64-CB$14</f>
        <v>41126743.570551284</v>
      </c>
      <c r="CD64" s="1299">
        <f t="shared" ref="CD64" si="886">CB64/CB$14-1</f>
        <v>2.2678382102052175</v>
      </c>
      <c r="CE64" s="1298">
        <f t="shared" si="77"/>
        <v>15627282.204988375</v>
      </c>
      <c r="CF64" s="1299">
        <f t="shared" si="797"/>
        <v>0.35814264807405571</v>
      </c>
      <c r="CG64" s="192">
        <v>47208392.427367344</v>
      </c>
      <c r="CH64" s="1298">
        <f t="shared" ref="CH64" si="887">CG64-CG$14</f>
        <v>29073613.947367348</v>
      </c>
      <c r="CI64" s="1299">
        <f t="shared" ref="CI64" si="888">CG64/CG$14-1</f>
        <v>1.6031965308774674</v>
      </c>
      <c r="CJ64" s="1298">
        <f t="shared" si="80"/>
        <v>12664268.429950915</v>
      </c>
      <c r="CK64" s="1299">
        <f t="shared" si="800"/>
        <v>0.36661136437844188</v>
      </c>
      <c r="CL64" s="192">
        <v>34664743.073975638</v>
      </c>
      <c r="CM64" s="1298">
        <f t="shared" ref="CM64" si="889">CL64-CL$14</f>
        <v>16529964.593975641</v>
      </c>
      <c r="CN64" s="1299">
        <f t="shared" ref="CN64" si="890">CL64/CL$14-1</f>
        <v>0.9115062867851278</v>
      </c>
      <c r="CO64" s="1298">
        <f t="shared" si="83"/>
        <v>9468494.0617297515</v>
      </c>
      <c r="CP64" s="1299">
        <f t="shared" si="803"/>
        <v>0.37578982717339682</v>
      </c>
    </row>
    <row r="65" spans="1:94" ht="31.5" outlineLevel="1" x14ac:dyDescent="0.25">
      <c r="A65" s="174">
        <v>2028</v>
      </c>
      <c r="B65" s="175" t="s">
        <v>166</v>
      </c>
      <c r="C65" s="175" t="s">
        <v>249</v>
      </c>
      <c r="D65" s="176" t="s">
        <v>168</v>
      </c>
      <c r="E65" s="485">
        <v>53577172.785214901</v>
      </c>
      <c r="F65" s="1298">
        <f t="shared" ref="F65" si="891">E65-E$15</f>
        <v>15097296.126214899</v>
      </c>
      <c r="G65" s="1320">
        <f t="shared" ref="G65" si="892">E65/E$15-1</f>
        <v>0.39234263300799377</v>
      </c>
      <c r="H65" s="1298">
        <f t="shared" si="32"/>
        <v>1274287.4510579929</v>
      </c>
      <c r="I65" s="1320">
        <f t="shared" si="758"/>
        <v>2.4363616709034641E-2</v>
      </c>
      <c r="J65" s="1311">
        <v>57214384.912080511</v>
      </c>
      <c r="K65" s="1298">
        <f t="shared" ref="K65" si="893">J65-J$15</f>
        <v>18734508.25308051</v>
      </c>
      <c r="L65" s="1299">
        <f t="shared" ref="L65" si="894">J65/J$15-1</f>
        <v>0.48686508065245371</v>
      </c>
      <c r="M65" s="1298">
        <f t="shared" si="35"/>
        <v>2162479.2710034102</v>
      </c>
      <c r="N65" s="1299">
        <f t="shared" si="761"/>
        <v>3.9280734169352183E-2</v>
      </c>
      <c r="O65" s="485">
        <v>61038119.622994378</v>
      </c>
      <c r="P65" s="1298">
        <f t="shared" ref="P65" si="895">O65-O$15</f>
        <v>22558242.963994376</v>
      </c>
      <c r="Q65" s="1299">
        <f t="shared" ref="Q65" si="896">O65/O$15-1</f>
        <v>0.58623480433423536</v>
      </c>
      <c r="R65" s="1298">
        <f t="shared" si="38"/>
        <v>3138058.9003924504</v>
      </c>
      <c r="S65" s="1299">
        <f t="shared" si="764"/>
        <v>5.4197851629669724E-2</v>
      </c>
      <c r="T65" s="485">
        <v>53577172.785214901</v>
      </c>
      <c r="U65" s="1298">
        <f t="shared" ref="U65" si="897">T65-T$15</f>
        <v>15097296.126214899</v>
      </c>
      <c r="V65" s="1299">
        <f t="shared" ref="V65" si="898">T65/T$15-1</f>
        <v>0.39234263300799377</v>
      </c>
      <c r="W65" s="1298">
        <f t="shared" si="41"/>
        <v>1274287.4510579929</v>
      </c>
      <c r="X65" s="1299">
        <f t="shared" si="767"/>
        <v>2.4363616709034641E-2</v>
      </c>
      <c r="Y65" s="485">
        <v>57214384.912080511</v>
      </c>
      <c r="Z65" s="1298">
        <f t="shared" ref="Z65" si="899">Y65-Y$15</f>
        <v>18734508.25308051</v>
      </c>
      <c r="AA65" s="1299">
        <f t="shared" ref="AA65" si="900">Y65/Y$15-1</f>
        <v>0.48686508065245371</v>
      </c>
      <c r="AB65" s="1298">
        <f t="shared" si="44"/>
        <v>2162479.2710034102</v>
      </c>
      <c r="AC65" s="1299">
        <f t="shared" si="770"/>
        <v>3.9280734169352183E-2</v>
      </c>
      <c r="AD65" s="485">
        <v>61038119.622994378</v>
      </c>
      <c r="AE65" s="1298">
        <f t="shared" ref="AE65" si="901">AD65-AD$15</f>
        <v>22558242.963994376</v>
      </c>
      <c r="AF65" s="1299">
        <f t="shared" ref="AF65" si="902">AD65/AD$15-1</f>
        <v>0.58623480433423536</v>
      </c>
      <c r="AG65" s="1298">
        <f t="shared" si="47"/>
        <v>3138058.9003924504</v>
      </c>
      <c r="AH65" s="1299">
        <f t="shared" si="773"/>
        <v>5.4197851629669724E-2</v>
      </c>
      <c r="AI65" s="485">
        <v>53577172.785214901</v>
      </c>
      <c r="AJ65" s="1298">
        <f t="shared" ref="AJ65" si="903">AI65-AI$15</f>
        <v>15097296.126214899</v>
      </c>
      <c r="AK65" s="1299">
        <f t="shared" ref="AK65" si="904">AI65/AI$15-1</f>
        <v>0.39234263300799377</v>
      </c>
      <c r="AL65" s="1298">
        <f t="shared" si="50"/>
        <v>1274287.4510579929</v>
      </c>
      <c r="AM65" s="1299">
        <f t="shared" si="872"/>
        <v>2.4363616709034641E-2</v>
      </c>
      <c r="AN65" s="485">
        <v>57214384.912080511</v>
      </c>
      <c r="AO65" s="1298">
        <f t="shared" ref="AO65" si="905">AN65-AN$15</f>
        <v>18734508.25308051</v>
      </c>
      <c r="AP65" s="1299">
        <f t="shared" ref="AP65" si="906">AN65/AN$15-1</f>
        <v>0.48686508065245371</v>
      </c>
      <c r="AQ65" s="1298">
        <f t="shared" si="53"/>
        <v>2162479.2710034102</v>
      </c>
      <c r="AR65" s="1299">
        <f t="shared" si="875"/>
        <v>3.9280734169352183E-2</v>
      </c>
      <c r="AS65" s="485">
        <v>61038119.622994378</v>
      </c>
      <c r="AT65" s="1298">
        <f t="shared" ref="AT65" si="907">AS65-AS$15</f>
        <v>22558242.963994376</v>
      </c>
      <c r="AU65" s="1299">
        <f t="shared" ref="AU65" si="908">AS65/AS$15-1</f>
        <v>0.58623480433423536</v>
      </c>
      <c r="AV65" s="1298">
        <f t="shared" si="56"/>
        <v>3138058.9003924504</v>
      </c>
      <c r="AW65" s="1299">
        <f t="shared" si="878"/>
        <v>5.4197851629669724E-2</v>
      </c>
      <c r="AX65" s="485">
        <v>53577172.785214901</v>
      </c>
      <c r="AY65" s="1298">
        <f t="shared" ref="AY65" si="909">AX65-AX$15</f>
        <v>15097296.126214899</v>
      </c>
      <c r="AZ65" s="1299">
        <f t="shared" ref="AZ65" si="910">AX65/AX$15-1</f>
        <v>0.39234263300799377</v>
      </c>
      <c r="BA65" s="1298">
        <f t="shared" si="59"/>
        <v>1274287.4510579929</v>
      </c>
      <c r="BB65" s="1299">
        <f t="shared" si="779"/>
        <v>2.4363616709034641E-2</v>
      </c>
      <c r="BC65" s="485">
        <v>57214384.912080511</v>
      </c>
      <c r="BD65" s="1298">
        <f t="shared" ref="BD65" si="911">BC65-BC$15</f>
        <v>18734508.25308051</v>
      </c>
      <c r="BE65" s="1299">
        <f t="shared" ref="BE65" si="912">BC65/BC$15-1</f>
        <v>0.48686508065245371</v>
      </c>
      <c r="BF65" s="1298">
        <f t="shared" si="62"/>
        <v>2162479.2710034102</v>
      </c>
      <c r="BG65" s="1299">
        <f t="shared" si="782"/>
        <v>3.9280734169352183E-2</v>
      </c>
      <c r="BH65" s="485">
        <v>61038119.622994378</v>
      </c>
      <c r="BI65" s="1298">
        <f t="shared" ref="BI65" si="913">BH65-BH$15</f>
        <v>22558242.963994376</v>
      </c>
      <c r="BJ65" s="1299">
        <f t="shared" ref="BJ65" si="914">BH65/BH$15-1</f>
        <v>0.58623480433423536</v>
      </c>
      <c r="BK65" s="1298">
        <f t="shared" si="65"/>
        <v>3138058.9003924504</v>
      </c>
      <c r="BL65" s="1299">
        <f t="shared" si="785"/>
        <v>5.4197851629669724E-2</v>
      </c>
      <c r="BM65" s="485">
        <v>53577172.785214901</v>
      </c>
      <c r="BN65" s="1298">
        <f t="shared" ref="BN65" si="915">BM65-BM$15</f>
        <v>15097296.126214899</v>
      </c>
      <c r="BO65" s="1299">
        <f t="shared" ref="BO65" si="916">BM65/BM$15-1</f>
        <v>0.39234263300799377</v>
      </c>
      <c r="BP65" s="1298">
        <f t="shared" si="68"/>
        <v>1274287.4510579929</v>
      </c>
      <c r="BQ65" s="1299">
        <f t="shared" si="788"/>
        <v>2.4363616709034641E-2</v>
      </c>
      <c r="BR65" s="485">
        <v>57214384.912080511</v>
      </c>
      <c r="BS65" s="1298">
        <f t="shared" ref="BS65" si="917">BR65-BR$15</f>
        <v>18734508.25308051</v>
      </c>
      <c r="BT65" s="1299">
        <f t="shared" ref="BT65" si="918">BR65/BR$15-1</f>
        <v>0.48686508065245371</v>
      </c>
      <c r="BU65" s="1298">
        <f t="shared" si="71"/>
        <v>2162479.2710034102</v>
      </c>
      <c r="BV65" s="1299">
        <f t="shared" si="791"/>
        <v>3.9280734169352183E-2</v>
      </c>
      <c r="BW65" s="485">
        <v>61038119.622994378</v>
      </c>
      <c r="BX65" s="1298">
        <f t="shared" ref="BX65" si="919">BW65-BW$15</f>
        <v>22558242.963994376</v>
      </c>
      <c r="BY65" s="1299">
        <f t="shared" ref="BY65" si="920">BW65/BW$15-1</f>
        <v>0.58623480433423536</v>
      </c>
      <c r="BZ65" s="1298">
        <f t="shared" si="74"/>
        <v>3138058.9003924504</v>
      </c>
      <c r="CA65" s="1299">
        <f t="shared" si="794"/>
        <v>5.4197851629669724E-2</v>
      </c>
      <c r="CB65" s="485">
        <v>53577172.785214901</v>
      </c>
      <c r="CC65" s="1298">
        <f t="shared" ref="CC65" si="921">CB65-CB$15</f>
        <v>15097296.126214899</v>
      </c>
      <c r="CD65" s="1299">
        <f t="shared" ref="CD65" si="922">CB65/CB$15-1</f>
        <v>0.39234263300799377</v>
      </c>
      <c r="CE65" s="1298">
        <f t="shared" si="77"/>
        <v>1274287.4510579929</v>
      </c>
      <c r="CF65" s="1299">
        <f t="shared" si="797"/>
        <v>2.4363616709034641E-2</v>
      </c>
      <c r="CG65" s="485">
        <v>57214384.912080511</v>
      </c>
      <c r="CH65" s="1298">
        <f t="shared" ref="CH65" si="923">CG65-CG$15</f>
        <v>18734508.25308051</v>
      </c>
      <c r="CI65" s="1299">
        <f t="shared" ref="CI65" si="924">CG65/CG$15-1</f>
        <v>0.48686508065245371</v>
      </c>
      <c r="CJ65" s="1298">
        <f t="shared" si="80"/>
        <v>2162479.2710034102</v>
      </c>
      <c r="CK65" s="1299">
        <f t="shared" si="800"/>
        <v>3.9280734169352183E-2</v>
      </c>
      <c r="CL65" s="485">
        <v>61038119.622994378</v>
      </c>
      <c r="CM65" s="1298">
        <f t="shared" ref="CM65" si="925">CL65-CL$15</f>
        <v>22558242.963994376</v>
      </c>
      <c r="CN65" s="1299">
        <f t="shared" ref="CN65" si="926">CL65/CL$15-1</f>
        <v>0.58623480433423536</v>
      </c>
      <c r="CO65" s="1298">
        <f t="shared" si="83"/>
        <v>3138058.9003924504</v>
      </c>
      <c r="CP65" s="1299">
        <f t="shared" si="803"/>
        <v>5.4197851629669724E-2</v>
      </c>
    </row>
    <row r="66" spans="1:94" ht="15.75" outlineLevel="1" x14ac:dyDescent="0.25">
      <c r="A66" s="174">
        <v>2028</v>
      </c>
      <c r="B66" s="175" t="s">
        <v>169</v>
      </c>
      <c r="C66" s="175" t="s">
        <v>249</v>
      </c>
      <c r="D66" s="176" t="s">
        <v>170</v>
      </c>
      <c r="E66" s="485">
        <v>53666033.844910607</v>
      </c>
      <c r="F66" s="1298">
        <f t="shared" ref="F66" si="927">E66-E$16</f>
        <v>13583656.844910607</v>
      </c>
      <c r="G66" s="1320">
        <f t="shared" ref="G66" si="928">E66/E$16-1</f>
        <v>0.33889349538602986</v>
      </c>
      <c r="H66" s="1298">
        <f t="shared" si="32"/>
        <v>1148395.9453545064</v>
      </c>
      <c r="I66" s="1320">
        <f t="shared" si="758"/>
        <v>2.1866862092139394E-2</v>
      </c>
      <c r="J66" s="1311">
        <v>57309278.51338172</v>
      </c>
      <c r="K66" s="1298">
        <f t="shared" ref="K66" si="929">J66-J$16</f>
        <v>17226901.51338172</v>
      </c>
      <c r="L66" s="1299">
        <f t="shared" ref="L66" si="930">J66/J$16-1</f>
        <v>0.42978742287119642</v>
      </c>
      <c r="M66" s="1298">
        <f t="shared" si="35"/>
        <v>2031332.9915025756</v>
      </c>
      <c r="N66" s="1299">
        <f t="shared" si="761"/>
        <v>3.6747620996488983E-2</v>
      </c>
      <c r="O66" s="485">
        <v>61139355.125160128</v>
      </c>
      <c r="P66" s="1298">
        <f t="shared" ref="P66" si="931">O66-O$16</f>
        <v>21056978.125160128</v>
      </c>
      <c r="Q66" s="1299">
        <f t="shared" ref="Q66" si="932">O66/O$16-1</f>
        <v>0.52534254954889836</v>
      </c>
      <c r="R66" s="1298">
        <f t="shared" si="38"/>
        <v>3001560.1648099944</v>
      </c>
      <c r="S66" s="1299">
        <f t="shared" si="764"/>
        <v>5.1628379900838128E-2</v>
      </c>
      <c r="T66" s="485">
        <v>53666033.844910607</v>
      </c>
      <c r="U66" s="1298">
        <f t="shared" ref="U66" si="933">T66-T$16</f>
        <v>13583656.844910607</v>
      </c>
      <c r="V66" s="1299">
        <f t="shared" ref="V66" si="934">T66/T$16-1</f>
        <v>0.33889349538602986</v>
      </c>
      <c r="W66" s="1298">
        <f t="shared" si="41"/>
        <v>1148395.9453545064</v>
      </c>
      <c r="X66" s="1299">
        <f t="shared" si="767"/>
        <v>2.1866862092139394E-2</v>
      </c>
      <c r="Y66" s="485">
        <v>57309278.51338172</v>
      </c>
      <c r="Z66" s="1298">
        <f t="shared" ref="Z66" si="935">Y66-Y$16</f>
        <v>17226901.51338172</v>
      </c>
      <c r="AA66" s="1299">
        <f t="shared" ref="AA66" si="936">Y66/Y$16-1</f>
        <v>0.42978742287119642</v>
      </c>
      <c r="AB66" s="1298">
        <f t="shared" si="44"/>
        <v>2031332.9915025756</v>
      </c>
      <c r="AC66" s="1299">
        <f t="shared" si="770"/>
        <v>3.6747620996488983E-2</v>
      </c>
      <c r="AD66" s="485">
        <v>61139355.125160128</v>
      </c>
      <c r="AE66" s="1298">
        <f t="shared" ref="AE66" si="937">AD66-AD$16</f>
        <v>21056978.125160128</v>
      </c>
      <c r="AF66" s="1299">
        <f t="shared" ref="AF66" si="938">AD66/AD$16-1</f>
        <v>0.52534254954889836</v>
      </c>
      <c r="AG66" s="1298">
        <f t="shared" si="47"/>
        <v>3001560.1648099944</v>
      </c>
      <c r="AH66" s="1299">
        <f t="shared" si="773"/>
        <v>5.1628379900838128E-2</v>
      </c>
      <c r="AI66" s="485">
        <v>53666033.844910607</v>
      </c>
      <c r="AJ66" s="1298">
        <f t="shared" ref="AJ66" si="939">AI66-AI$16</f>
        <v>13583656.844910607</v>
      </c>
      <c r="AK66" s="1299">
        <f t="shared" ref="AK66" si="940">AI66/AI$16-1</f>
        <v>0.33889349538602986</v>
      </c>
      <c r="AL66" s="1298">
        <f t="shared" si="50"/>
        <v>1148395.9453545064</v>
      </c>
      <c r="AM66" s="1299">
        <f t="shared" si="872"/>
        <v>2.1866862092139394E-2</v>
      </c>
      <c r="AN66" s="485">
        <v>57309278.51338172</v>
      </c>
      <c r="AO66" s="1298">
        <f t="shared" ref="AO66" si="941">AN66-AN$16</f>
        <v>17226901.51338172</v>
      </c>
      <c r="AP66" s="1299">
        <f t="shared" ref="AP66" si="942">AN66/AN$16-1</f>
        <v>0.42978742287119642</v>
      </c>
      <c r="AQ66" s="1298">
        <f t="shared" si="53"/>
        <v>2031332.9915025756</v>
      </c>
      <c r="AR66" s="1299">
        <f t="shared" si="875"/>
        <v>3.6747620996488983E-2</v>
      </c>
      <c r="AS66" s="485">
        <v>61139355.125160128</v>
      </c>
      <c r="AT66" s="1298">
        <f t="shared" ref="AT66" si="943">AS66-AS$16</f>
        <v>21056978.125160128</v>
      </c>
      <c r="AU66" s="1299">
        <f t="shared" ref="AU66" si="944">AS66/AS$16-1</f>
        <v>0.52534254954889836</v>
      </c>
      <c r="AV66" s="1298">
        <f t="shared" si="56"/>
        <v>3001560.1648099944</v>
      </c>
      <c r="AW66" s="1299">
        <f t="shared" si="878"/>
        <v>5.1628379900838128E-2</v>
      </c>
      <c r="AX66" s="485">
        <v>53666033.844910607</v>
      </c>
      <c r="AY66" s="1298">
        <f t="shared" ref="AY66" si="945">AX66-AX$16</f>
        <v>13583656.844910607</v>
      </c>
      <c r="AZ66" s="1299">
        <f t="shared" ref="AZ66" si="946">AX66/AX$16-1</f>
        <v>0.33889349538602986</v>
      </c>
      <c r="BA66" s="1298">
        <f t="shared" si="59"/>
        <v>1148395.9453545064</v>
      </c>
      <c r="BB66" s="1299">
        <f t="shared" si="779"/>
        <v>2.1866862092139394E-2</v>
      </c>
      <c r="BC66" s="485">
        <v>57309278.51338172</v>
      </c>
      <c r="BD66" s="1298">
        <f t="shared" ref="BD66" si="947">BC66-BC$16</f>
        <v>17226901.51338172</v>
      </c>
      <c r="BE66" s="1299">
        <f t="shared" ref="BE66" si="948">BC66/BC$16-1</f>
        <v>0.42978742287119642</v>
      </c>
      <c r="BF66" s="1298">
        <f t="shared" si="62"/>
        <v>2031332.9915025756</v>
      </c>
      <c r="BG66" s="1299">
        <f t="shared" si="782"/>
        <v>3.6747620996488983E-2</v>
      </c>
      <c r="BH66" s="485">
        <v>61139355.125160128</v>
      </c>
      <c r="BI66" s="1298">
        <f t="shared" ref="BI66" si="949">BH66-BH$16</f>
        <v>21056978.125160128</v>
      </c>
      <c r="BJ66" s="1299">
        <f t="shared" ref="BJ66" si="950">BH66/BH$16-1</f>
        <v>0.52534254954889836</v>
      </c>
      <c r="BK66" s="1298">
        <f t="shared" si="65"/>
        <v>3001560.1648099944</v>
      </c>
      <c r="BL66" s="1299">
        <f t="shared" si="785"/>
        <v>5.1628379900838128E-2</v>
      </c>
      <c r="BM66" s="485">
        <v>53666033.844910607</v>
      </c>
      <c r="BN66" s="1298">
        <f t="shared" ref="BN66" si="951">BM66-BM$16</f>
        <v>13583656.844910607</v>
      </c>
      <c r="BO66" s="1299">
        <f t="shared" ref="BO66" si="952">BM66/BM$16-1</f>
        <v>0.33889349538602986</v>
      </c>
      <c r="BP66" s="1298">
        <f t="shared" si="68"/>
        <v>1148395.9453545064</v>
      </c>
      <c r="BQ66" s="1299">
        <f t="shared" si="788"/>
        <v>2.1866862092139394E-2</v>
      </c>
      <c r="BR66" s="485">
        <v>57309278.51338172</v>
      </c>
      <c r="BS66" s="1298">
        <f t="shared" ref="BS66" si="953">BR66-BR$16</f>
        <v>17226901.51338172</v>
      </c>
      <c r="BT66" s="1299">
        <f t="shared" ref="BT66" si="954">BR66/BR$16-1</f>
        <v>0.42978742287119642</v>
      </c>
      <c r="BU66" s="1298">
        <f t="shared" si="71"/>
        <v>2031332.9915025756</v>
      </c>
      <c r="BV66" s="1299">
        <f t="shared" si="791"/>
        <v>3.6747620996488983E-2</v>
      </c>
      <c r="BW66" s="485">
        <v>61139355.125160128</v>
      </c>
      <c r="BX66" s="1298">
        <f t="shared" ref="BX66" si="955">BW66-BW$16</f>
        <v>21056978.125160128</v>
      </c>
      <c r="BY66" s="1299">
        <f t="shared" ref="BY66" si="956">BW66/BW$16-1</f>
        <v>0.52534254954889836</v>
      </c>
      <c r="BZ66" s="1298">
        <f t="shared" si="74"/>
        <v>3001560.1648099944</v>
      </c>
      <c r="CA66" s="1299">
        <f t="shared" si="794"/>
        <v>5.1628379900838128E-2</v>
      </c>
      <c r="CB66" s="485">
        <v>53666033.844910607</v>
      </c>
      <c r="CC66" s="1298">
        <f t="shared" ref="CC66" si="957">CB66-CB$16</f>
        <v>13583656.844910607</v>
      </c>
      <c r="CD66" s="1299">
        <f t="shared" ref="CD66" si="958">CB66/CB$16-1</f>
        <v>0.33889349538602986</v>
      </c>
      <c r="CE66" s="1298">
        <f t="shared" si="77"/>
        <v>1148395.9453545064</v>
      </c>
      <c r="CF66" s="1299">
        <f t="shared" si="797"/>
        <v>2.1866862092139394E-2</v>
      </c>
      <c r="CG66" s="485">
        <v>57309278.51338172</v>
      </c>
      <c r="CH66" s="1298">
        <f t="shared" ref="CH66" si="959">CG66-CG$16</f>
        <v>17226901.51338172</v>
      </c>
      <c r="CI66" s="1299">
        <f t="shared" ref="CI66" si="960">CG66/CG$16-1</f>
        <v>0.42978742287119642</v>
      </c>
      <c r="CJ66" s="1298">
        <f t="shared" si="80"/>
        <v>2031332.9915025756</v>
      </c>
      <c r="CK66" s="1299">
        <f t="shared" si="800"/>
        <v>3.6747620996488983E-2</v>
      </c>
      <c r="CL66" s="485">
        <v>61139355.125160128</v>
      </c>
      <c r="CM66" s="1298">
        <f t="shared" ref="CM66" si="961">CL66-CL$16</f>
        <v>21056978.125160128</v>
      </c>
      <c r="CN66" s="1299">
        <f t="shared" ref="CN66" si="962">CL66/CL$16-1</f>
        <v>0.52534254954889836</v>
      </c>
      <c r="CO66" s="1298">
        <f t="shared" si="83"/>
        <v>3001560.1648099944</v>
      </c>
      <c r="CP66" s="1299">
        <f t="shared" si="803"/>
        <v>5.1628379900838128E-2</v>
      </c>
    </row>
    <row r="67" spans="1:94" ht="32.25" outlineLevel="1" thickBot="1" x14ac:dyDescent="0.3">
      <c r="A67" s="174">
        <v>2028</v>
      </c>
      <c r="B67" s="197" t="s">
        <v>171</v>
      </c>
      <c r="C67" s="198" t="s">
        <v>172</v>
      </c>
      <c r="D67" s="199" t="s">
        <v>173</v>
      </c>
      <c r="E67" s="492">
        <v>0</v>
      </c>
      <c r="F67" s="1298">
        <f t="shared" ref="F67" si="963">E67-E$17</f>
        <v>0</v>
      </c>
      <c r="G67" s="1320"/>
      <c r="H67" s="1298">
        <f t="shared" si="32"/>
        <v>0</v>
      </c>
      <c r="I67" s="1320"/>
      <c r="J67" s="1312">
        <v>0</v>
      </c>
      <c r="K67" s="1298">
        <f t="shared" ref="K67" si="964">J67-J$17</f>
        <v>0</v>
      </c>
      <c r="L67" s="1299"/>
      <c r="M67" s="1298">
        <f t="shared" si="35"/>
        <v>0</v>
      </c>
      <c r="N67" s="1299"/>
      <c r="O67" s="492">
        <v>0</v>
      </c>
      <c r="P67" s="1298">
        <f t="shared" ref="P67" si="965">O67-O$17</f>
        <v>0</v>
      </c>
      <c r="Q67" s="1299"/>
      <c r="R67" s="1298">
        <f t="shared" si="38"/>
        <v>0</v>
      </c>
      <c r="S67" s="1299"/>
      <c r="T67" s="492">
        <v>0</v>
      </c>
      <c r="U67" s="1298">
        <f t="shared" ref="U67" si="966">T67-T$17</f>
        <v>0</v>
      </c>
      <c r="V67" s="1299"/>
      <c r="W67" s="1298">
        <f t="shared" si="41"/>
        <v>0</v>
      </c>
      <c r="X67" s="1299"/>
      <c r="Y67" s="492">
        <v>0</v>
      </c>
      <c r="Z67" s="1298">
        <f t="shared" ref="Z67" si="967">Y67-Y$17</f>
        <v>0</v>
      </c>
      <c r="AA67" s="1299"/>
      <c r="AB67" s="1298">
        <f t="shared" si="44"/>
        <v>0</v>
      </c>
      <c r="AC67" s="1299"/>
      <c r="AD67" s="492">
        <v>0</v>
      </c>
      <c r="AE67" s="1298">
        <f t="shared" ref="AE67" si="968">AD67-AD$17</f>
        <v>0</v>
      </c>
      <c r="AF67" s="1299"/>
      <c r="AG67" s="1298">
        <f t="shared" si="47"/>
        <v>0</v>
      </c>
      <c r="AH67" s="1299"/>
      <c r="AI67" s="492">
        <v>0</v>
      </c>
      <c r="AJ67" s="1298">
        <f t="shared" ref="AJ67" si="969">AI67-AI$17</f>
        <v>0</v>
      </c>
      <c r="AK67" s="1299"/>
      <c r="AL67" s="1298">
        <f t="shared" si="50"/>
        <v>0</v>
      </c>
      <c r="AM67" s="1299"/>
      <c r="AN67" s="492">
        <v>0</v>
      </c>
      <c r="AO67" s="1298">
        <f t="shared" ref="AO67" si="970">AN67-AN$17</f>
        <v>0</v>
      </c>
      <c r="AP67" s="1299"/>
      <c r="AQ67" s="1298">
        <f t="shared" si="53"/>
        <v>0</v>
      </c>
      <c r="AR67" s="1299"/>
      <c r="AS67" s="492">
        <v>0</v>
      </c>
      <c r="AT67" s="1298">
        <f t="shared" ref="AT67" si="971">AS67-AS$17</f>
        <v>0</v>
      </c>
      <c r="AU67" s="1299"/>
      <c r="AV67" s="1298">
        <f t="shared" si="56"/>
        <v>0</v>
      </c>
      <c r="AW67" s="1299"/>
      <c r="AX67" s="492">
        <v>0</v>
      </c>
      <c r="AY67" s="1298">
        <f t="shared" ref="AY67" si="972">AX67-AX$17</f>
        <v>0</v>
      </c>
      <c r="AZ67" s="1299"/>
      <c r="BA67" s="1298">
        <f t="shared" si="59"/>
        <v>0</v>
      </c>
      <c r="BB67" s="1299"/>
      <c r="BC67" s="492">
        <v>0</v>
      </c>
      <c r="BD67" s="1298">
        <f t="shared" ref="BD67" si="973">BC67-BC$17</f>
        <v>0</v>
      </c>
      <c r="BE67" s="1299"/>
      <c r="BF67" s="1298">
        <f t="shared" si="62"/>
        <v>0</v>
      </c>
      <c r="BG67" s="1299"/>
      <c r="BH67" s="492">
        <v>0</v>
      </c>
      <c r="BI67" s="1298">
        <f t="shared" ref="BI67" si="974">BH67-BH$17</f>
        <v>0</v>
      </c>
      <c r="BJ67" s="1299"/>
      <c r="BK67" s="1298">
        <f t="shared" si="65"/>
        <v>0</v>
      </c>
      <c r="BL67" s="1299"/>
      <c r="BM67" s="492">
        <v>0</v>
      </c>
      <c r="BN67" s="1298">
        <f t="shared" ref="BN67" si="975">BM67-BM$17</f>
        <v>0</v>
      </c>
      <c r="BO67" s="1299"/>
      <c r="BP67" s="1298">
        <f t="shared" si="68"/>
        <v>0</v>
      </c>
      <c r="BQ67" s="1299"/>
      <c r="BR67" s="492">
        <v>0</v>
      </c>
      <c r="BS67" s="1298">
        <f t="shared" ref="BS67" si="976">BR67-BR$17</f>
        <v>0</v>
      </c>
      <c r="BT67" s="1299"/>
      <c r="BU67" s="1298">
        <f t="shared" si="71"/>
        <v>0</v>
      </c>
      <c r="BV67" s="1299"/>
      <c r="BW67" s="492">
        <v>0</v>
      </c>
      <c r="BX67" s="1298">
        <f t="shared" ref="BX67" si="977">BW67-BW$17</f>
        <v>0</v>
      </c>
      <c r="BY67" s="1299"/>
      <c r="BZ67" s="1298">
        <f t="shared" si="74"/>
        <v>0</v>
      </c>
      <c r="CA67" s="1299"/>
      <c r="CB67" s="1329">
        <v>4295001.232535799</v>
      </c>
      <c r="CC67" s="1298">
        <f t="shared" ref="CC67" si="978">CB67-CB$17</f>
        <v>448723.75253579905</v>
      </c>
      <c r="CD67" s="1299">
        <f t="shared" ref="CD67" si="979">CB67/CB$17-1</f>
        <v>0.1166644255046827</v>
      </c>
      <c r="CE67" s="1298">
        <f t="shared" si="77"/>
        <v>44329.126868691295</v>
      </c>
      <c r="CF67" s="1299">
        <f t="shared" si="797"/>
        <v>1.0428733566531845E-2</v>
      </c>
      <c r="CG67" s="1329">
        <v>4295001.232535799</v>
      </c>
      <c r="CH67" s="1298">
        <f t="shared" ref="CH67" si="980">CG67-CG$17</f>
        <v>448723.75253579905</v>
      </c>
      <c r="CI67" s="1299">
        <f t="shared" ref="CI67" si="981">CG67/CG$17-1</f>
        <v>0.1166644255046827</v>
      </c>
      <c r="CJ67" s="1298">
        <f t="shared" si="80"/>
        <v>44329.126868691295</v>
      </c>
      <c r="CK67" s="1299">
        <f t="shared" si="800"/>
        <v>1.0428733566531845E-2</v>
      </c>
      <c r="CL67" s="1329">
        <v>4295001.232535799</v>
      </c>
      <c r="CM67" s="1298">
        <f t="shared" ref="CM67" si="982">CL67-CL$17</f>
        <v>448723.75253579905</v>
      </c>
      <c r="CN67" s="1299">
        <f t="shared" ref="CN67" si="983">CL67/CL$17-1</f>
        <v>0.1166644255046827</v>
      </c>
      <c r="CO67" s="1298">
        <f t="shared" si="83"/>
        <v>44329.126868691295</v>
      </c>
      <c r="CP67" s="1299">
        <f t="shared" si="803"/>
        <v>1.0428733566531845E-2</v>
      </c>
    </row>
    <row r="68" spans="1:94" ht="15.75" outlineLevel="1" x14ac:dyDescent="0.25">
      <c r="A68" s="174">
        <v>2028</v>
      </c>
      <c r="B68" s="206" t="s">
        <v>174</v>
      </c>
      <c r="C68" s="206" t="s">
        <v>175</v>
      </c>
      <c r="D68" s="207" t="s">
        <v>176</v>
      </c>
      <c r="E68" s="1325">
        <v>1052707.0157280001</v>
      </c>
      <c r="F68" s="1321">
        <f t="shared" ref="F68" si="984">E68-E$18</f>
        <v>204419.93692800007</v>
      </c>
      <c r="G68" s="1322">
        <f t="shared" ref="G68" si="985">E68/E$18-1</f>
        <v>0.24097966600785159</v>
      </c>
      <c r="H68" s="1321">
        <f t="shared" si="32"/>
        <v>26445.20817600016</v>
      </c>
      <c r="I68" s="1322">
        <f t="shared" si="758"/>
        <v>2.5768481279724753E-2</v>
      </c>
      <c r="J68" s="1307">
        <v>1119775.1703840001</v>
      </c>
      <c r="K68" s="209">
        <f t="shared" ref="K68" si="986">J68-J$18</f>
        <v>271488.09158400004</v>
      </c>
      <c r="L68" s="1300">
        <f t="shared" ref="L68" si="987">J68/J$18-1</f>
        <v>0.3200427053162842</v>
      </c>
      <c r="M68" s="209">
        <f t="shared" si="35"/>
        <v>43791.376031999942</v>
      </c>
      <c r="N68" s="1300">
        <f t="shared" si="761"/>
        <v>4.06989178293089E-2</v>
      </c>
      <c r="O68" s="211">
        <v>1190130.9796800001</v>
      </c>
      <c r="P68" s="209">
        <f t="shared" ref="P68" si="988">O68-O$18</f>
        <v>341843.90088000009</v>
      </c>
      <c r="Q68" s="1300">
        <f t="shared" ref="Q68" si="989">O68/O$18-1</f>
        <v>0.40298138380650306</v>
      </c>
      <c r="R68" s="209">
        <f t="shared" si="38"/>
        <v>63099.278880000114</v>
      </c>
      <c r="S68" s="1300">
        <f t="shared" si="764"/>
        <v>5.5987137571383627E-2</v>
      </c>
      <c r="T68" s="211">
        <v>1052707.0157280001</v>
      </c>
      <c r="U68" s="209">
        <f t="shared" ref="U68" si="990">T68-T$18</f>
        <v>204419.93692800007</v>
      </c>
      <c r="V68" s="1300">
        <f t="shared" ref="V68" si="991">T68/T$18-1</f>
        <v>0.24097966600785159</v>
      </c>
      <c r="W68" s="209">
        <f t="shared" si="41"/>
        <v>26445.20817600016</v>
      </c>
      <c r="X68" s="1300">
        <f t="shared" si="767"/>
        <v>2.5768481279724753E-2</v>
      </c>
      <c r="Y68" s="210">
        <v>1119775.1703840001</v>
      </c>
      <c r="Z68" s="209">
        <f t="shared" ref="Z68" si="992">Y68-Y$18</f>
        <v>271488.09158400004</v>
      </c>
      <c r="AA68" s="1300">
        <f t="shared" ref="AA68" si="993">Y68/Y$18-1</f>
        <v>0.3200427053162842</v>
      </c>
      <c r="AB68" s="209">
        <f t="shared" si="44"/>
        <v>43791.376031999942</v>
      </c>
      <c r="AC68" s="1300">
        <f t="shared" si="770"/>
        <v>4.06989178293089E-2</v>
      </c>
      <c r="AD68" s="211">
        <v>1190130.9796800001</v>
      </c>
      <c r="AE68" s="209">
        <f t="shared" ref="AE68" si="994">AD68-AD$18</f>
        <v>341843.90088000009</v>
      </c>
      <c r="AF68" s="1300">
        <f t="shared" ref="AF68" si="995">AD68/AD$18-1</f>
        <v>0.40298138380650306</v>
      </c>
      <c r="AG68" s="209">
        <f t="shared" si="47"/>
        <v>63099.278880000114</v>
      </c>
      <c r="AH68" s="1300">
        <f t="shared" si="773"/>
        <v>5.5987137571383627E-2</v>
      </c>
      <c r="AI68" s="211">
        <v>1052707.0157280001</v>
      </c>
      <c r="AJ68" s="209">
        <f t="shared" ref="AJ68" si="996">AI68-AI$18</f>
        <v>204419.93692800007</v>
      </c>
      <c r="AK68" s="1300">
        <f t="shared" ref="AK68" si="997">AI68/AI$18-1</f>
        <v>0.24097966600785159</v>
      </c>
      <c r="AL68" s="209">
        <f t="shared" si="50"/>
        <v>26445.20817600016</v>
      </c>
      <c r="AM68" s="1300">
        <f t="shared" si="872"/>
        <v>2.5768481279724753E-2</v>
      </c>
      <c r="AN68" s="210">
        <v>1119775.1703840001</v>
      </c>
      <c r="AO68" s="209">
        <f t="shared" ref="AO68" si="998">AN68-AN$18</f>
        <v>271488.09158400004</v>
      </c>
      <c r="AP68" s="1300">
        <f t="shared" ref="AP68" si="999">AN68/AN$18-1</f>
        <v>0.3200427053162842</v>
      </c>
      <c r="AQ68" s="209">
        <f t="shared" si="53"/>
        <v>43791.376031999942</v>
      </c>
      <c r="AR68" s="1300">
        <f t="shared" si="875"/>
        <v>4.06989178293089E-2</v>
      </c>
      <c r="AS68" s="211">
        <v>1190130.9796800001</v>
      </c>
      <c r="AT68" s="209">
        <f t="shared" ref="AT68" si="1000">AS68-AS$18</f>
        <v>341843.90088000009</v>
      </c>
      <c r="AU68" s="1300">
        <f t="shared" ref="AU68" si="1001">AS68/AS$18-1</f>
        <v>0.40298138380650306</v>
      </c>
      <c r="AV68" s="209">
        <f t="shared" si="56"/>
        <v>63099.278880000114</v>
      </c>
      <c r="AW68" s="1300">
        <f t="shared" si="878"/>
        <v>5.5987137571383627E-2</v>
      </c>
      <c r="AX68" s="210">
        <v>1052707.0157280001</v>
      </c>
      <c r="AY68" s="209">
        <f t="shared" ref="AY68" si="1002">AX68-AX$18</f>
        <v>204419.93692800007</v>
      </c>
      <c r="AZ68" s="1300">
        <f t="shared" ref="AZ68" si="1003">AX68/AX$18-1</f>
        <v>0.24097966600785159</v>
      </c>
      <c r="BA68" s="209">
        <f t="shared" si="59"/>
        <v>26445.20817600016</v>
      </c>
      <c r="BB68" s="1300">
        <f t="shared" si="779"/>
        <v>2.5768481279724753E-2</v>
      </c>
      <c r="BC68" s="210">
        <v>1119775.1703840001</v>
      </c>
      <c r="BD68" s="209">
        <f t="shared" ref="BD68" si="1004">BC68-BC$18</f>
        <v>271488.09158400004</v>
      </c>
      <c r="BE68" s="1300">
        <f t="shared" ref="BE68" si="1005">BC68/BC$18-1</f>
        <v>0.3200427053162842</v>
      </c>
      <c r="BF68" s="209">
        <f t="shared" si="62"/>
        <v>43791.376031999942</v>
      </c>
      <c r="BG68" s="1300">
        <f t="shared" si="782"/>
        <v>4.06989178293089E-2</v>
      </c>
      <c r="BH68" s="211">
        <v>1190130.9796800001</v>
      </c>
      <c r="BI68" s="209">
        <f t="shared" ref="BI68" si="1006">BH68-BH$18</f>
        <v>341843.90088000009</v>
      </c>
      <c r="BJ68" s="1300">
        <f t="shared" ref="BJ68" si="1007">BH68/BH$18-1</f>
        <v>0.40298138380650306</v>
      </c>
      <c r="BK68" s="209">
        <f t="shared" si="65"/>
        <v>63099.278880000114</v>
      </c>
      <c r="BL68" s="1300">
        <f t="shared" si="785"/>
        <v>5.5987137571383627E-2</v>
      </c>
      <c r="BM68" s="210">
        <v>1052707.0157280001</v>
      </c>
      <c r="BN68" s="209">
        <f t="shared" ref="BN68" si="1008">BM68-BM$18</f>
        <v>204419.93692800007</v>
      </c>
      <c r="BO68" s="1300">
        <f t="shared" ref="BO68" si="1009">BM68/BM$18-1</f>
        <v>0.24097966600785159</v>
      </c>
      <c r="BP68" s="209">
        <f t="shared" si="68"/>
        <v>26445.20817600016</v>
      </c>
      <c r="BQ68" s="1300">
        <f t="shared" si="788"/>
        <v>2.5768481279724753E-2</v>
      </c>
      <c r="BR68" s="210">
        <v>1119775.1703840001</v>
      </c>
      <c r="BS68" s="209">
        <f t="shared" ref="BS68" si="1010">BR68-BR$18</f>
        <v>271488.09158400004</v>
      </c>
      <c r="BT68" s="1300">
        <f t="shared" ref="BT68" si="1011">BR68/BR$18-1</f>
        <v>0.3200427053162842</v>
      </c>
      <c r="BU68" s="209">
        <f t="shared" si="71"/>
        <v>43791.376031999942</v>
      </c>
      <c r="BV68" s="1300">
        <f t="shared" si="791"/>
        <v>4.06989178293089E-2</v>
      </c>
      <c r="BW68" s="211">
        <v>1190130.9796800001</v>
      </c>
      <c r="BX68" s="209">
        <f t="shared" ref="BX68" si="1012">BW68-BW$18</f>
        <v>341843.90088000009</v>
      </c>
      <c r="BY68" s="1300">
        <f t="shared" ref="BY68" si="1013">BW68/BW$18-1</f>
        <v>0.40298138380650306</v>
      </c>
      <c r="BZ68" s="209">
        <f t="shared" si="74"/>
        <v>63099.278880000114</v>
      </c>
      <c r="CA68" s="1300">
        <f t="shared" si="794"/>
        <v>5.5987137571383627E-2</v>
      </c>
      <c r="CB68" s="211">
        <v>1052707.0157280001</v>
      </c>
      <c r="CC68" s="209">
        <f t="shared" ref="CC68" si="1014">CB68-CB$18</f>
        <v>204419.93692800007</v>
      </c>
      <c r="CD68" s="1300">
        <f t="shared" ref="CD68" si="1015">CB68/CB$18-1</f>
        <v>0.24097966600785159</v>
      </c>
      <c r="CE68" s="209">
        <f t="shared" si="77"/>
        <v>26445.20817600016</v>
      </c>
      <c r="CF68" s="1300">
        <f t="shared" si="797"/>
        <v>2.5768481279724753E-2</v>
      </c>
      <c r="CG68" s="210">
        <v>1119775.1703840001</v>
      </c>
      <c r="CH68" s="209">
        <f t="shared" ref="CH68" si="1016">CG68-CG$18</f>
        <v>271488.09158400004</v>
      </c>
      <c r="CI68" s="1300">
        <f t="shared" ref="CI68" si="1017">CG68/CG$18-1</f>
        <v>0.3200427053162842</v>
      </c>
      <c r="CJ68" s="209">
        <f t="shared" si="80"/>
        <v>43791.376031999942</v>
      </c>
      <c r="CK68" s="1300">
        <f t="shared" si="800"/>
        <v>4.06989178293089E-2</v>
      </c>
      <c r="CL68" s="211">
        <v>1190130.9796800001</v>
      </c>
      <c r="CM68" s="209">
        <f t="shared" ref="CM68" si="1018">CL68-CL$18</f>
        <v>341843.90088000009</v>
      </c>
      <c r="CN68" s="1300">
        <f t="shared" ref="CN68" si="1019">CL68/CL$18-1</f>
        <v>0.40298138380650306</v>
      </c>
      <c r="CO68" s="209">
        <f t="shared" si="83"/>
        <v>63099.278880000114</v>
      </c>
      <c r="CP68" s="1300">
        <f t="shared" si="803"/>
        <v>5.5987137571383627E-2</v>
      </c>
    </row>
    <row r="69" spans="1:94" ht="16.5" outlineLevel="1" thickBot="1" x14ac:dyDescent="0.3">
      <c r="A69" s="174">
        <v>2028</v>
      </c>
      <c r="B69" s="206" t="s">
        <v>177</v>
      </c>
      <c r="C69" s="206" t="s">
        <v>178</v>
      </c>
      <c r="D69" s="207" t="s">
        <v>179</v>
      </c>
      <c r="E69" s="1326">
        <v>664763.76820800011</v>
      </c>
      <c r="F69" s="1321">
        <f t="shared" ref="F69" si="1020">E69-E$19</f>
        <v>132593.46612000011</v>
      </c>
      <c r="G69" s="1322">
        <f t="shared" ref="G69" si="1021">E69/E$19-1</f>
        <v>0.24915607954777297</v>
      </c>
      <c r="H69" s="1321">
        <f t="shared" si="32"/>
        <v>16720.540248000179</v>
      </c>
      <c r="I69" s="1322">
        <f t="shared" si="758"/>
        <v>2.5801581633119408E-2</v>
      </c>
      <c r="J69" s="1308">
        <v>707832.04399200005</v>
      </c>
      <c r="K69" s="209">
        <f t="shared" ref="K69" si="1022">J69-J$19</f>
        <v>175661.74190400005</v>
      </c>
      <c r="L69" s="1300">
        <f t="shared" ref="L69" si="1023">J69/J$19-1</f>
        <v>0.33008557827218343</v>
      </c>
      <c r="M69" s="209">
        <f t="shared" si="35"/>
        <v>27966.744479999994</v>
      </c>
      <c r="N69" s="1300">
        <f t="shared" si="761"/>
        <v>4.1135713942268115E-2</v>
      </c>
      <c r="O69" s="472">
        <v>752215.38163200009</v>
      </c>
      <c r="P69" s="209">
        <f t="shared" ref="P69" si="1024">O69-O$19</f>
        <v>220045.07954400009</v>
      </c>
      <c r="Q69" s="1300">
        <f t="shared" ref="Q69" si="1025">O69/O$19-1</f>
        <v>0.41348620672863734</v>
      </c>
      <c r="R69" s="209">
        <f t="shared" si="38"/>
        <v>39865.050744000124</v>
      </c>
      <c r="S69" s="1300">
        <f t="shared" si="764"/>
        <v>5.5962704045220635E-2</v>
      </c>
      <c r="T69" s="472">
        <v>664763.76820800011</v>
      </c>
      <c r="U69" s="209">
        <f t="shared" ref="U69" si="1026">T69-T$19</f>
        <v>132593.46612000011</v>
      </c>
      <c r="V69" s="1300">
        <f t="shared" ref="V69" si="1027">T69/T$19-1</f>
        <v>0.24915607954777297</v>
      </c>
      <c r="W69" s="209">
        <f t="shared" si="41"/>
        <v>16720.540248000179</v>
      </c>
      <c r="X69" s="1300">
        <f t="shared" si="767"/>
        <v>2.5801581633119408E-2</v>
      </c>
      <c r="Y69" s="479">
        <v>707832.04399200005</v>
      </c>
      <c r="Z69" s="209">
        <f t="shared" ref="Z69" si="1028">Y69-Y$19</f>
        <v>175661.74190400005</v>
      </c>
      <c r="AA69" s="1300">
        <f t="shared" ref="AA69" si="1029">Y69/Y$19-1</f>
        <v>0.33008557827218343</v>
      </c>
      <c r="AB69" s="209">
        <f t="shared" si="44"/>
        <v>27966.744479999994</v>
      </c>
      <c r="AC69" s="1300">
        <f t="shared" si="770"/>
        <v>4.1135713942268115E-2</v>
      </c>
      <c r="AD69" s="472">
        <v>752215.38163200009</v>
      </c>
      <c r="AE69" s="209">
        <f t="shared" ref="AE69" si="1030">AD69-AD$19</f>
        <v>220045.07954400009</v>
      </c>
      <c r="AF69" s="1300">
        <f t="shared" ref="AF69" si="1031">AD69/AD$19-1</f>
        <v>0.41348620672863734</v>
      </c>
      <c r="AG69" s="209">
        <f t="shared" si="47"/>
        <v>39865.050744000124</v>
      </c>
      <c r="AH69" s="1300">
        <f t="shared" si="773"/>
        <v>5.5962704045220635E-2</v>
      </c>
      <c r="AI69" s="472">
        <v>664763.76820800011</v>
      </c>
      <c r="AJ69" s="209">
        <f t="shared" ref="AJ69" si="1032">AI69-AI$19</f>
        <v>132593.46612000011</v>
      </c>
      <c r="AK69" s="1300">
        <f t="shared" ref="AK69" si="1033">AI69/AI$19-1</f>
        <v>0.24915607954777297</v>
      </c>
      <c r="AL69" s="209">
        <f t="shared" si="50"/>
        <v>16720.540248000179</v>
      </c>
      <c r="AM69" s="1300">
        <f t="shared" si="872"/>
        <v>2.5801581633119408E-2</v>
      </c>
      <c r="AN69" s="479">
        <v>707832.04399200005</v>
      </c>
      <c r="AO69" s="209">
        <f t="shared" ref="AO69" si="1034">AN69-AN$19</f>
        <v>175661.74190400005</v>
      </c>
      <c r="AP69" s="1300">
        <f t="shared" ref="AP69" si="1035">AN69/AN$19-1</f>
        <v>0.33008557827218343</v>
      </c>
      <c r="AQ69" s="209">
        <f t="shared" si="53"/>
        <v>27966.744479999994</v>
      </c>
      <c r="AR69" s="1300">
        <f t="shared" si="875"/>
        <v>4.1135713942268115E-2</v>
      </c>
      <c r="AS69" s="472">
        <v>752215.38163200009</v>
      </c>
      <c r="AT69" s="209">
        <f t="shared" ref="AT69" si="1036">AS69-AS$19</f>
        <v>220045.07954400009</v>
      </c>
      <c r="AU69" s="1300">
        <f t="shared" ref="AU69" si="1037">AS69/AS$19-1</f>
        <v>0.41348620672863734</v>
      </c>
      <c r="AV69" s="209">
        <f t="shared" si="56"/>
        <v>39865.050744000124</v>
      </c>
      <c r="AW69" s="1300">
        <f t="shared" si="878"/>
        <v>5.5962704045220635E-2</v>
      </c>
      <c r="AX69" s="479">
        <v>664763.76820800011</v>
      </c>
      <c r="AY69" s="209">
        <f t="shared" ref="AY69" si="1038">AX69-AX$19</f>
        <v>132593.46612000011</v>
      </c>
      <c r="AZ69" s="1300">
        <f t="shared" ref="AZ69" si="1039">AX69/AX$19-1</f>
        <v>0.24915607954777297</v>
      </c>
      <c r="BA69" s="209">
        <f t="shared" si="59"/>
        <v>16720.540248000179</v>
      </c>
      <c r="BB69" s="1300">
        <f t="shared" si="779"/>
        <v>2.5801581633119408E-2</v>
      </c>
      <c r="BC69" s="479">
        <v>707832.04399200005</v>
      </c>
      <c r="BD69" s="209">
        <f t="shared" ref="BD69" si="1040">BC69-BC$19</f>
        <v>175661.74190400005</v>
      </c>
      <c r="BE69" s="1300">
        <f t="shared" ref="BE69" si="1041">BC69/BC$19-1</f>
        <v>0.33008557827218343</v>
      </c>
      <c r="BF69" s="209">
        <f t="shared" si="62"/>
        <v>27966.744479999994</v>
      </c>
      <c r="BG69" s="1300">
        <f t="shared" si="782"/>
        <v>4.1135713942268115E-2</v>
      </c>
      <c r="BH69" s="472">
        <v>752215.38163200009</v>
      </c>
      <c r="BI69" s="209">
        <f t="shared" ref="BI69" si="1042">BH69-BH$19</f>
        <v>220045.07954400009</v>
      </c>
      <c r="BJ69" s="1300">
        <f t="shared" ref="BJ69" si="1043">BH69/BH$19-1</f>
        <v>0.41348620672863734</v>
      </c>
      <c r="BK69" s="209">
        <f t="shared" si="65"/>
        <v>39865.050744000124</v>
      </c>
      <c r="BL69" s="1300">
        <f t="shared" si="785"/>
        <v>5.5962704045220635E-2</v>
      </c>
      <c r="BM69" s="479">
        <v>664763.76820800011</v>
      </c>
      <c r="BN69" s="209">
        <f t="shared" ref="BN69" si="1044">BM69-BM$19</f>
        <v>132593.46612000011</v>
      </c>
      <c r="BO69" s="1300">
        <f t="shared" ref="BO69" si="1045">BM69/BM$19-1</f>
        <v>0.24915607954777297</v>
      </c>
      <c r="BP69" s="209">
        <f t="shared" si="68"/>
        <v>16720.540248000179</v>
      </c>
      <c r="BQ69" s="1300">
        <f t="shared" si="788"/>
        <v>2.5801581633119408E-2</v>
      </c>
      <c r="BR69" s="479">
        <v>707832.04399200005</v>
      </c>
      <c r="BS69" s="209">
        <f t="shared" ref="BS69" si="1046">BR69-BR$19</f>
        <v>175661.74190400005</v>
      </c>
      <c r="BT69" s="1300">
        <f t="shared" ref="BT69" si="1047">BR69/BR$19-1</f>
        <v>0.33008557827218343</v>
      </c>
      <c r="BU69" s="209">
        <f t="shared" si="71"/>
        <v>27966.744479999994</v>
      </c>
      <c r="BV69" s="1300">
        <f t="shared" si="791"/>
        <v>4.1135713942268115E-2</v>
      </c>
      <c r="BW69" s="472">
        <v>752215.38163200009</v>
      </c>
      <c r="BX69" s="209">
        <f t="shared" ref="BX69" si="1048">BW69-BW$19</f>
        <v>220045.07954400009</v>
      </c>
      <c r="BY69" s="1300">
        <f t="shared" ref="BY69" si="1049">BW69/BW$19-1</f>
        <v>0.41348620672863734</v>
      </c>
      <c r="BZ69" s="209">
        <f t="shared" si="74"/>
        <v>39865.050744000124</v>
      </c>
      <c r="CA69" s="1300">
        <f t="shared" si="794"/>
        <v>5.5962704045220635E-2</v>
      </c>
      <c r="CB69" s="472">
        <v>664763.76820800011</v>
      </c>
      <c r="CC69" s="209">
        <f t="shared" ref="CC69" si="1050">CB69-CB$19</f>
        <v>132593.46612000011</v>
      </c>
      <c r="CD69" s="1300">
        <f t="shared" ref="CD69" si="1051">CB69/CB$19-1</f>
        <v>0.24915607954777297</v>
      </c>
      <c r="CE69" s="209">
        <f t="shared" si="77"/>
        <v>16720.540248000179</v>
      </c>
      <c r="CF69" s="1300">
        <f t="shared" si="797"/>
        <v>2.5801581633119408E-2</v>
      </c>
      <c r="CG69" s="479">
        <v>707832.04399200005</v>
      </c>
      <c r="CH69" s="209">
        <f t="shared" ref="CH69" si="1052">CG69-CG$19</f>
        <v>175661.74190400005</v>
      </c>
      <c r="CI69" s="1300">
        <f t="shared" ref="CI69" si="1053">CG69/CG$19-1</f>
        <v>0.33008557827218343</v>
      </c>
      <c r="CJ69" s="209">
        <f t="shared" si="80"/>
        <v>27966.744479999994</v>
      </c>
      <c r="CK69" s="1300">
        <f t="shared" si="800"/>
        <v>4.1135713942268115E-2</v>
      </c>
      <c r="CL69" s="472">
        <v>752215.38163200009</v>
      </c>
      <c r="CM69" s="209">
        <f t="shared" ref="CM69" si="1054">CL69-CL$19</f>
        <v>220045.07954400009</v>
      </c>
      <c r="CN69" s="1300">
        <f t="shared" ref="CN69" si="1055">CL69/CL$19-1</f>
        <v>0.41348620672863734</v>
      </c>
      <c r="CO69" s="209">
        <f t="shared" si="83"/>
        <v>39865.050744000124</v>
      </c>
      <c r="CP69" s="1300">
        <f t="shared" si="803"/>
        <v>5.5962704045220635E-2</v>
      </c>
    </row>
    <row r="70" spans="1:94" ht="18.75" x14ac:dyDescent="0.25">
      <c r="A70" s="164">
        <v>2029</v>
      </c>
      <c r="B70" s="165"/>
      <c r="C70" s="166"/>
      <c r="D70" s="475" t="s">
        <v>157</v>
      </c>
      <c r="E70" s="490">
        <v>327626619.75101036</v>
      </c>
      <c r="F70" s="490">
        <f t="shared" ref="F70" si="1056">E70-E$10</f>
        <v>111530185.36101034</v>
      </c>
      <c r="G70" s="1319">
        <f t="shared" ref="G70" si="1057">E70/E$10-1</f>
        <v>0.51611302924011349</v>
      </c>
      <c r="H70" s="490">
        <f t="shared" si="32"/>
        <v>22515186.525546432</v>
      </c>
      <c r="I70" s="1319">
        <f>E70/E60-1</f>
        <v>7.379332294279739E-2</v>
      </c>
      <c r="J70" s="1309">
        <v>327626619.75101036</v>
      </c>
      <c r="K70" s="490">
        <f t="shared" ref="K70" si="1058">J70-J$10</f>
        <v>111530185.36101034</v>
      </c>
      <c r="L70" s="1301">
        <f t="shared" ref="L70" si="1059">J70/J$10-1</f>
        <v>0.51611302924011349</v>
      </c>
      <c r="M70" s="490">
        <f t="shared" si="35"/>
        <v>22515186.525546432</v>
      </c>
      <c r="N70" s="1301">
        <f>J70/J60-1</f>
        <v>7.379332294279739E-2</v>
      </c>
      <c r="O70" s="490">
        <v>327626619.75101036</v>
      </c>
      <c r="P70" s="490">
        <f t="shared" ref="P70" si="1060">O70-O$10</f>
        <v>111530185.36101034</v>
      </c>
      <c r="Q70" s="1301">
        <f t="shared" ref="Q70" si="1061">O70/O$10-1</f>
        <v>0.51611302924011349</v>
      </c>
      <c r="R70" s="490">
        <f t="shared" si="38"/>
        <v>22515186.525546432</v>
      </c>
      <c r="S70" s="1301">
        <f>O70/O60-1</f>
        <v>7.379332294279739E-2</v>
      </c>
      <c r="T70" s="490">
        <v>327626619.75101036</v>
      </c>
      <c r="U70" s="490">
        <f t="shared" ref="U70" si="1062">T70-T$10</f>
        <v>111530185.36101034</v>
      </c>
      <c r="V70" s="1301">
        <f t="shared" ref="V70" si="1063">T70/T$10-1</f>
        <v>0.51611302924011349</v>
      </c>
      <c r="W70" s="490">
        <f t="shared" si="41"/>
        <v>22515186.525546432</v>
      </c>
      <c r="X70" s="1301">
        <f>T70/T60-1</f>
        <v>7.379332294279739E-2</v>
      </c>
      <c r="Y70" s="490">
        <v>327626619.75101036</v>
      </c>
      <c r="Z70" s="490">
        <f t="shared" ref="Z70" si="1064">Y70-Y$10</f>
        <v>111530185.36101034</v>
      </c>
      <c r="AA70" s="1301">
        <f t="shared" ref="AA70" si="1065">Y70/Y$10-1</f>
        <v>0.51611302924011349</v>
      </c>
      <c r="AB70" s="490">
        <f t="shared" si="44"/>
        <v>22515186.525546432</v>
      </c>
      <c r="AC70" s="1301">
        <f>Y70/Y60-1</f>
        <v>7.379332294279739E-2</v>
      </c>
      <c r="AD70" s="490">
        <v>327626619.75101036</v>
      </c>
      <c r="AE70" s="490">
        <f t="shared" ref="AE70" si="1066">AD70-AD$10</f>
        <v>111530185.36101034</v>
      </c>
      <c r="AF70" s="1301">
        <f t="shared" ref="AF70" si="1067">AD70/AD$10-1</f>
        <v>0.51611302924011349</v>
      </c>
      <c r="AG70" s="490">
        <f t="shared" si="47"/>
        <v>22515186.525546432</v>
      </c>
      <c r="AH70" s="1301">
        <f>AD70/AD60-1</f>
        <v>7.379332294279739E-2</v>
      </c>
      <c r="AI70" s="490">
        <v>327626619.75101036</v>
      </c>
      <c r="AJ70" s="490">
        <f t="shared" ref="AJ70" si="1068">AI70-AI$10</f>
        <v>111530185.36101034</v>
      </c>
      <c r="AK70" s="1301">
        <f t="shared" ref="AK70" si="1069">AI70/AI$10-1</f>
        <v>0.51611302924011349</v>
      </c>
      <c r="AL70" s="490">
        <f t="shared" si="50"/>
        <v>22515186.525546432</v>
      </c>
      <c r="AM70" s="1301">
        <f>AI70/AI60-1</f>
        <v>7.379332294279739E-2</v>
      </c>
      <c r="AN70" s="490">
        <v>327626619.75101036</v>
      </c>
      <c r="AO70" s="490">
        <f t="shared" ref="AO70" si="1070">AN70-AN$10</f>
        <v>111530185.36101034</v>
      </c>
      <c r="AP70" s="1301">
        <f t="shared" ref="AP70" si="1071">AN70/AN$10-1</f>
        <v>0.51611302924011349</v>
      </c>
      <c r="AQ70" s="490">
        <f t="shared" si="53"/>
        <v>22515186.525546432</v>
      </c>
      <c r="AR70" s="1301">
        <f>AN70/AN60-1</f>
        <v>7.379332294279739E-2</v>
      </c>
      <c r="AS70" s="490">
        <v>327626619.75101036</v>
      </c>
      <c r="AT70" s="490">
        <f t="shared" ref="AT70" si="1072">AS70-AS$10</f>
        <v>111530185.36101034</v>
      </c>
      <c r="AU70" s="1301">
        <f t="shared" ref="AU70" si="1073">AS70/AS$10-1</f>
        <v>0.51611302924011349</v>
      </c>
      <c r="AV70" s="490">
        <f t="shared" si="56"/>
        <v>22515186.525546432</v>
      </c>
      <c r="AW70" s="1301">
        <f>AS70/AS60-1</f>
        <v>7.379332294279739E-2</v>
      </c>
      <c r="AX70" s="490">
        <v>327626619.75101036</v>
      </c>
      <c r="AY70" s="490">
        <f t="shared" ref="AY70" si="1074">AX70-AX$10</f>
        <v>111530185.36101034</v>
      </c>
      <c r="AZ70" s="1301">
        <f t="shared" ref="AZ70" si="1075">AX70/AX$10-1</f>
        <v>0.51611302924011349</v>
      </c>
      <c r="BA70" s="490">
        <f t="shared" si="59"/>
        <v>22515186.525546432</v>
      </c>
      <c r="BB70" s="1301">
        <f>AX70/AX60-1</f>
        <v>7.379332294279739E-2</v>
      </c>
      <c r="BC70" s="490">
        <v>327626619.75101036</v>
      </c>
      <c r="BD70" s="490">
        <f t="shared" ref="BD70" si="1076">BC70-BC$10</f>
        <v>111530185.36101034</v>
      </c>
      <c r="BE70" s="1301">
        <f t="shared" ref="BE70" si="1077">BC70/BC$10-1</f>
        <v>0.51611302924011349</v>
      </c>
      <c r="BF70" s="490">
        <f t="shared" si="62"/>
        <v>22515186.525546432</v>
      </c>
      <c r="BG70" s="1301">
        <f>BC70/BC60-1</f>
        <v>7.379332294279739E-2</v>
      </c>
      <c r="BH70" s="490">
        <v>327626619.75101036</v>
      </c>
      <c r="BI70" s="490">
        <f t="shared" ref="BI70" si="1078">BH70-BH$10</f>
        <v>111530185.36101034</v>
      </c>
      <c r="BJ70" s="1301">
        <f t="shared" ref="BJ70" si="1079">BH70/BH$10-1</f>
        <v>0.51611302924011349</v>
      </c>
      <c r="BK70" s="490">
        <f t="shared" si="65"/>
        <v>22515186.525546432</v>
      </c>
      <c r="BL70" s="1301">
        <f>BH70/BH60-1</f>
        <v>7.379332294279739E-2</v>
      </c>
      <c r="BM70" s="490">
        <v>327626619.75101036</v>
      </c>
      <c r="BN70" s="490">
        <f t="shared" ref="BN70" si="1080">BM70-BM$10</f>
        <v>111530185.36101034</v>
      </c>
      <c r="BO70" s="1301">
        <f t="shared" ref="BO70" si="1081">BM70/BM$10-1</f>
        <v>0.51611302924011349</v>
      </c>
      <c r="BP70" s="490">
        <f t="shared" si="68"/>
        <v>22515186.525546432</v>
      </c>
      <c r="BQ70" s="1301">
        <f>BM70/BM60-1</f>
        <v>7.379332294279739E-2</v>
      </c>
      <c r="BR70" s="490">
        <v>327626619.75101036</v>
      </c>
      <c r="BS70" s="490">
        <f t="shared" ref="BS70" si="1082">BR70-BR$10</f>
        <v>111530185.36101034</v>
      </c>
      <c r="BT70" s="1301">
        <f t="shared" ref="BT70" si="1083">BR70/BR$10-1</f>
        <v>0.51611302924011349</v>
      </c>
      <c r="BU70" s="490">
        <f t="shared" si="71"/>
        <v>22515186.525546432</v>
      </c>
      <c r="BV70" s="1301">
        <f>BR70/BR60-1</f>
        <v>7.379332294279739E-2</v>
      </c>
      <c r="BW70" s="490">
        <v>327626619.75101036</v>
      </c>
      <c r="BX70" s="490">
        <f t="shared" ref="BX70" si="1084">BW70-BW$10</f>
        <v>111530185.36101034</v>
      </c>
      <c r="BY70" s="1301">
        <f t="shared" ref="BY70" si="1085">BW70/BW$10-1</f>
        <v>0.51611302924011349</v>
      </c>
      <c r="BZ70" s="490">
        <f t="shared" si="74"/>
        <v>22515186.525546432</v>
      </c>
      <c r="CA70" s="1301">
        <f>BW70/BW60-1</f>
        <v>7.379332294279739E-2</v>
      </c>
      <c r="CB70" s="484">
        <v>331982771.17743301</v>
      </c>
      <c r="CC70" s="490">
        <f t="shared" ref="CC70" si="1086">CB70-CB$10</f>
        <v>112040059.30743301</v>
      </c>
      <c r="CD70" s="1301">
        <f t="shared" ref="CD70" si="1087">CB70/CB$10-1</f>
        <v>0.50940564638329877</v>
      </c>
      <c r="CE70" s="490">
        <f t="shared" si="77"/>
        <v>22576336.719433308</v>
      </c>
      <c r="CF70" s="1301">
        <f>CB70/CB60-1</f>
        <v>7.2966603810231678E-2</v>
      </c>
      <c r="CG70" s="484">
        <v>331982771.17743301</v>
      </c>
      <c r="CH70" s="490">
        <f t="shared" ref="CH70" si="1088">CG70-CG$10</f>
        <v>112040059.30743301</v>
      </c>
      <c r="CI70" s="1301">
        <f t="shared" ref="CI70" si="1089">CG70/CG$10-1</f>
        <v>0.50940564638329877</v>
      </c>
      <c r="CJ70" s="490">
        <f t="shared" si="80"/>
        <v>22576336.719433308</v>
      </c>
      <c r="CK70" s="1301">
        <f>CG70/CG60-1</f>
        <v>7.2966603810231678E-2</v>
      </c>
      <c r="CL70" s="484">
        <v>331982771.17743301</v>
      </c>
      <c r="CM70" s="490">
        <f t="shared" ref="CM70" si="1090">CL70-CL$10</f>
        <v>112040059.30743301</v>
      </c>
      <c r="CN70" s="1301">
        <f t="shared" ref="CN70" si="1091">CL70/CL$10-1</f>
        <v>0.50940564638329877</v>
      </c>
      <c r="CO70" s="490">
        <f t="shared" si="83"/>
        <v>22576336.719433308</v>
      </c>
      <c r="CP70" s="1301">
        <f>CL70/CL60-1</f>
        <v>7.2966603810231678E-2</v>
      </c>
    </row>
    <row r="71" spans="1:94" ht="15.75" outlineLevel="1" x14ac:dyDescent="0.25">
      <c r="A71" s="174">
        <v>2029</v>
      </c>
      <c r="B71" s="175" t="s">
        <v>158</v>
      </c>
      <c r="C71" s="175" t="s">
        <v>159</v>
      </c>
      <c r="D71" s="176" t="s">
        <v>96</v>
      </c>
      <c r="E71" s="491">
        <v>134814951.26842046</v>
      </c>
      <c r="F71" s="1298">
        <f t="shared" ref="F71" si="1092">E71-E$11</f>
        <v>52087710.768420458</v>
      </c>
      <c r="G71" s="1320">
        <f t="shared" ref="G71" si="1093">E71/E$11-1</f>
        <v>0.62963191390894346</v>
      </c>
      <c r="H71" s="1298">
        <f t="shared" si="32"/>
        <v>14329880.632070765</v>
      </c>
      <c r="I71" s="1320">
        <f t="shared" ref="I71:I79" si="1094">E71/E61-1</f>
        <v>0.11893490667670759</v>
      </c>
      <c r="J71" s="1310">
        <v>125540334.10552216</v>
      </c>
      <c r="K71" s="1298">
        <f t="shared" ref="K71" si="1095">J71-J$11</f>
        <v>42813093.605522156</v>
      </c>
      <c r="L71" s="1299">
        <f t="shared" ref="L71" si="1096">J71/J$11-1</f>
        <v>0.51752111332085526</v>
      </c>
      <c r="M71" s="1298">
        <f t="shared" si="35"/>
        <v>12335720.264509201</v>
      </c>
      <c r="N71" s="1299">
        <f t="shared" ref="N71:N79" si="1097">J71/J61-1</f>
        <v>0.10896835248988834</v>
      </c>
      <c r="O71" s="491">
        <v>115639657.71327303</v>
      </c>
      <c r="P71" s="1298">
        <f t="shared" ref="P71" si="1098">O71-O$11</f>
        <v>32912417.213273033</v>
      </c>
      <c r="Q71" s="1299">
        <f t="shared" ref="Q71" si="1099">O71/O$11-1</f>
        <v>0.39784256085845193</v>
      </c>
      <c r="R71" s="1298">
        <f t="shared" si="38"/>
        <v>10088855.194952324</v>
      </c>
      <c r="S71" s="1299">
        <f t="shared" ref="S71:S79" si="1100">O71/O61-1</f>
        <v>9.5582932144937294E-2</v>
      </c>
      <c r="T71" s="485">
        <v>103760864.66071999</v>
      </c>
      <c r="U71" s="1298">
        <f t="shared" ref="U71" si="1101">T71-T$11</f>
        <v>35322125.160719991</v>
      </c>
      <c r="V71" s="1299">
        <f t="shared" ref="V71" si="1102">T71/T$11-1</f>
        <v>0.51611302924011326</v>
      </c>
      <c r="W71" s="1298">
        <f t="shared" si="41"/>
        <v>7130663.6306401193</v>
      </c>
      <c r="X71" s="1299">
        <f t="shared" ref="X71:X79" si="1103">T71/T61-1</f>
        <v>7.379332294279739E-2</v>
      </c>
      <c r="Y71" s="485">
        <v>103760864.66071999</v>
      </c>
      <c r="Z71" s="1298">
        <f t="shared" ref="Z71" si="1104">Y71-Y$11</f>
        <v>35322125.160719991</v>
      </c>
      <c r="AA71" s="1299">
        <f t="shared" ref="AA71" si="1105">Y71/Y$11-1</f>
        <v>0.51611302924011326</v>
      </c>
      <c r="AB71" s="1298">
        <f t="shared" si="44"/>
        <v>7130663.6306401193</v>
      </c>
      <c r="AC71" s="1299">
        <f t="shared" ref="AC71:AC79" si="1106">Y71/Y61-1</f>
        <v>7.379332294279739E-2</v>
      </c>
      <c r="AD71" s="485">
        <v>103760864.66071999</v>
      </c>
      <c r="AE71" s="1298">
        <f t="shared" ref="AE71" si="1107">AD71-AD$11</f>
        <v>35322125.160719991</v>
      </c>
      <c r="AF71" s="1299">
        <f t="shared" ref="AF71" si="1108">AD71/AD$11-1</f>
        <v>0.51611302924011326</v>
      </c>
      <c r="AG71" s="1298">
        <f t="shared" si="47"/>
        <v>7130663.6306401193</v>
      </c>
      <c r="AH71" s="1299">
        <f t="shared" ref="AH71:AH79" si="1109">AD71/AD61-1</f>
        <v>7.379332294279739E-2</v>
      </c>
      <c r="AI71" s="485">
        <v>0</v>
      </c>
      <c r="AJ71" s="1298">
        <f t="shared" ref="AJ71" si="1110">AI71-AI$11</f>
        <v>0</v>
      </c>
      <c r="AK71" s="1299"/>
      <c r="AL71" s="1298">
        <f t="shared" si="50"/>
        <v>0</v>
      </c>
      <c r="AM71" s="1299"/>
      <c r="AN71" s="485">
        <v>0</v>
      </c>
      <c r="AO71" s="1298">
        <f t="shared" ref="AO71" si="1111">AN71-AN$11</f>
        <v>0</v>
      </c>
      <c r="AP71" s="1299"/>
      <c r="AQ71" s="1298">
        <f t="shared" si="53"/>
        <v>0</v>
      </c>
      <c r="AR71" s="1299"/>
      <c r="AS71" s="485">
        <v>0</v>
      </c>
      <c r="AT71" s="1298">
        <f t="shared" ref="AT71" si="1112">AS71-AS$11</f>
        <v>0</v>
      </c>
      <c r="AU71" s="1299"/>
      <c r="AV71" s="1298">
        <f t="shared" si="56"/>
        <v>0</v>
      </c>
      <c r="AW71" s="1299"/>
      <c r="AX71" s="491">
        <v>106552397.27994598</v>
      </c>
      <c r="AY71" s="1298">
        <f t="shared" ref="AY71" si="1113">AX71-AX$11</f>
        <v>47154325.98947908</v>
      </c>
      <c r="AZ71" s="1299">
        <f t="shared" ref="AZ71" si="1114">AX71/AX$11-1</f>
        <v>0.79386964871108723</v>
      </c>
      <c r="BA71" s="1298">
        <f t="shared" si="59"/>
        <v>13721955.517414868</v>
      </c>
      <c r="BB71" s="1299">
        <f t="shared" ref="BB71:BB79" si="1115">AX71/AX61-1</f>
        <v>0.14781741050545572</v>
      </c>
      <c r="BC71" s="491">
        <v>94529180.543276221</v>
      </c>
      <c r="BD71" s="1298">
        <f t="shared" ref="BD71" si="1116">BC71-BC$11</f>
        <v>35131109.252809316</v>
      </c>
      <c r="BE71" s="1299">
        <f t="shared" ref="BE71" si="1117">BC71/BC$11-1</f>
        <v>0.59145202006664621</v>
      </c>
      <c r="BF71" s="1298">
        <f t="shared" si="62"/>
        <v>11172879.693800837</v>
      </c>
      <c r="BG71" s="1299">
        <f t="shared" ref="BG71:BG79" si="1118">BC71/BC61-1</f>
        <v>0.13403761419279858</v>
      </c>
      <c r="BH71" s="491">
        <v>81661754.307423547</v>
      </c>
      <c r="BI71" s="1298">
        <f t="shared" ref="BI71" si="1119">BH71-BH$11</f>
        <v>22263683.016956642</v>
      </c>
      <c r="BJ71" s="1299">
        <f t="shared" ref="BJ71" si="1120">BH71/BH$11-1</f>
        <v>0.37482164880545299</v>
      </c>
      <c r="BK71" s="1298">
        <f t="shared" si="65"/>
        <v>8288948.1178379506</v>
      </c>
      <c r="BL71" s="1299">
        <f t="shared" ref="BL71:BL79" si="1121">BH71/BH61-1</f>
        <v>0.1129703025998543</v>
      </c>
      <c r="BM71" s="491">
        <v>72636155.815141246</v>
      </c>
      <c r="BN71" s="1298">
        <f t="shared" ref="BN71" si="1122">BM71-BM$11</f>
        <v>26791428.90480791</v>
      </c>
      <c r="BO71" s="1299">
        <f t="shared" ref="BO71" si="1123">BM71/BM$11-1</f>
        <v>0.58439499393700522</v>
      </c>
      <c r="BP71" s="1298">
        <f t="shared" si="68"/>
        <v>6680080.2833617777</v>
      </c>
      <c r="BQ71" s="1299">
        <f t="shared" ref="BQ71:BQ79" si="1124">BM71/BM61-1</f>
        <v>0.10128074221370453</v>
      </c>
      <c r="BR71" s="491">
        <v>69544616.760841802</v>
      </c>
      <c r="BS71" s="1298">
        <f t="shared" ref="BS71" si="1125">BR71-BR$11</f>
        <v>23699889.850508466</v>
      </c>
      <c r="BT71" s="1299">
        <f t="shared" ref="BT71" si="1126">BR71/BR$11-1</f>
        <v>0.51695999622513944</v>
      </c>
      <c r="BU71" s="1298">
        <f t="shared" si="71"/>
        <v>6015360.1608412415</v>
      </c>
      <c r="BV71" s="1299">
        <f t="shared" ref="BV71:BV79" si="1127">BR71/BR61-1</f>
        <v>9.4686456016883191E-2</v>
      </c>
      <c r="BW71" s="491">
        <v>66244391.296758771</v>
      </c>
      <c r="BX71" s="1298">
        <f t="shared" ref="BX71" si="1128">BW71-BW$11</f>
        <v>20399664.386425436</v>
      </c>
      <c r="BY71" s="1299">
        <f t="shared" ref="BY71" si="1129">BW71/BW$11-1</f>
        <v>0.44497297205684472</v>
      </c>
      <c r="BZ71" s="1298">
        <f t="shared" si="74"/>
        <v>5266405.1376556233</v>
      </c>
      <c r="CA71" s="1299">
        <f t="shared" ref="CA71:CA79" si="1130">BW71/BW61-1</f>
        <v>8.6365678327168238E-2</v>
      </c>
      <c r="CB71" s="485">
        <v>78599901.210301176</v>
      </c>
      <c r="CC71" s="1298">
        <f t="shared" ref="CC71" si="1131">CB71-CB$11</f>
        <v>10161161.710301176</v>
      </c>
      <c r="CD71" s="1299">
        <f t="shared" ref="CD71" si="1132">CB71/CB$11-1</f>
        <v>0.14847090674867225</v>
      </c>
      <c r="CE71" s="1298">
        <f t="shared" si="77"/>
        <v>1391369.7394355386</v>
      </c>
      <c r="CF71" s="1299">
        <f t="shared" ref="CF71:CF79" si="1133">CB71/CB61-1</f>
        <v>1.80209325696159E-2</v>
      </c>
      <c r="CG71" s="485">
        <v>81894060.487904191</v>
      </c>
      <c r="CH71" s="1298">
        <f t="shared" ref="CH71" si="1134">CG71-CG$11</f>
        <v>13455320.987904191</v>
      </c>
      <c r="CI71" s="1299">
        <f t="shared" ref="CI71" si="1135">CG71/CG$11-1</f>
        <v>0.19660386918587514</v>
      </c>
      <c r="CJ71" s="1298">
        <f t="shared" si="80"/>
        <v>2106895.9753645211</v>
      </c>
      <c r="CK71" s="1299">
        <f t="shared" ref="CK71:CK79" si="1136">CG71/CG61-1</f>
        <v>2.6406452569615935E-2</v>
      </c>
      <c r="CL71" s="485">
        <v>85296971.896867052</v>
      </c>
      <c r="CM71" s="1298">
        <f t="shared" ref="CM71" si="1137">CL71-CL$11</f>
        <v>16858232.396867052</v>
      </c>
      <c r="CN71" s="1299">
        <f t="shared" ref="CN71" si="1138">CL71/CL$11-1</f>
        <v>0.24632587508229964</v>
      </c>
      <c r="CO71" s="1298">
        <f t="shared" si="83"/>
        <v>2867871.0167588294</v>
      </c>
      <c r="CP71" s="1299">
        <f t="shared" ref="CP71:CP79" si="1139">CL71/CL61-1</f>
        <v>3.479197256961597E-2</v>
      </c>
    </row>
    <row r="72" spans="1:94" ht="31.5" outlineLevel="1" x14ac:dyDescent="0.25">
      <c r="A72" s="174">
        <v>2029</v>
      </c>
      <c r="B72" s="175" t="s">
        <v>160</v>
      </c>
      <c r="C72" s="175" t="s">
        <v>161</v>
      </c>
      <c r="D72" s="176" t="s">
        <v>162</v>
      </c>
      <c r="E72" s="485">
        <v>83093516.17700325</v>
      </c>
      <c r="F72" s="1298">
        <f t="shared" ref="F72" si="1140">E72-E$12</f>
        <v>28286575.946003251</v>
      </c>
      <c r="G72" s="1320">
        <f t="shared" ref="G72" si="1141">E72/E$12-1</f>
        <v>0.51611302924011349</v>
      </c>
      <c r="H72" s="1298">
        <f t="shared" si="32"/>
        <v>5710360.2180145234</v>
      </c>
      <c r="I72" s="1320">
        <f t="shared" si="1094"/>
        <v>7.3793322942797612E-2</v>
      </c>
      <c r="J72" s="1311">
        <v>83093516.17700325</v>
      </c>
      <c r="K72" s="1298">
        <f t="shared" ref="K72" si="1142">J72-J$12</f>
        <v>28286575.946003251</v>
      </c>
      <c r="L72" s="1299">
        <f t="shared" ref="L72" si="1143">J72/J$12-1</f>
        <v>0.51611302924011349</v>
      </c>
      <c r="M72" s="1298">
        <f t="shared" si="35"/>
        <v>5710360.2180145234</v>
      </c>
      <c r="N72" s="1299">
        <f t="shared" si="1097"/>
        <v>7.3793322942797612E-2</v>
      </c>
      <c r="O72" s="485">
        <v>83093516.17700325</v>
      </c>
      <c r="P72" s="1298">
        <f t="shared" ref="P72" si="1144">O72-O$12</f>
        <v>28286575.946003251</v>
      </c>
      <c r="Q72" s="1299">
        <f t="shared" ref="Q72" si="1145">O72/O$12-1</f>
        <v>0.51611302924011349</v>
      </c>
      <c r="R72" s="1298">
        <f t="shared" si="38"/>
        <v>5710360.2180145234</v>
      </c>
      <c r="S72" s="1299">
        <f t="shared" si="1100"/>
        <v>7.3793322942797612E-2</v>
      </c>
      <c r="T72" s="485">
        <v>83093516.17700325</v>
      </c>
      <c r="U72" s="1298">
        <f t="shared" ref="U72" si="1146">T72-T$12</f>
        <v>28286575.946003251</v>
      </c>
      <c r="V72" s="1299">
        <f t="shared" ref="V72" si="1147">T72/T$12-1</f>
        <v>0.51611302924011349</v>
      </c>
      <c r="W72" s="1298">
        <f t="shared" si="41"/>
        <v>5710360.2180145234</v>
      </c>
      <c r="X72" s="1299">
        <f t="shared" si="1103"/>
        <v>7.3793322942797612E-2</v>
      </c>
      <c r="Y72" s="485">
        <v>83093516.17700325</v>
      </c>
      <c r="Z72" s="1298">
        <f t="shared" ref="Z72" si="1148">Y72-Y$12</f>
        <v>28286575.946003251</v>
      </c>
      <c r="AA72" s="1299">
        <f t="shared" ref="AA72" si="1149">Y72/Y$12-1</f>
        <v>0.51611302924011349</v>
      </c>
      <c r="AB72" s="1298">
        <f t="shared" si="44"/>
        <v>5710360.2180145234</v>
      </c>
      <c r="AC72" s="1299">
        <f t="shared" si="1106"/>
        <v>7.3793322942797612E-2</v>
      </c>
      <c r="AD72" s="485">
        <v>83093516.17700325</v>
      </c>
      <c r="AE72" s="1298">
        <f t="shared" ref="AE72" si="1150">AD72-AD$12</f>
        <v>28286575.946003251</v>
      </c>
      <c r="AF72" s="1299">
        <f t="shared" ref="AF72" si="1151">AD72/AD$12-1</f>
        <v>0.51611302924011349</v>
      </c>
      <c r="AG72" s="1298">
        <f t="shared" si="47"/>
        <v>5710360.2180145234</v>
      </c>
      <c r="AH72" s="1299">
        <f t="shared" si="1109"/>
        <v>7.3793322942797612E-2</v>
      </c>
      <c r="AI72" s="485">
        <v>0</v>
      </c>
      <c r="AJ72" s="1298">
        <f t="shared" ref="AJ72" si="1152">AI72-AI$12</f>
        <v>0</v>
      </c>
      <c r="AK72" s="1299"/>
      <c r="AL72" s="1298">
        <f t="shared" si="50"/>
        <v>0</v>
      </c>
      <c r="AM72" s="1299"/>
      <c r="AN72" s="485">
        <v>0</v>
      </c>
      <c r="AO72" s="1298">
        <f t="shared" ref="AO72" si="1153">AN72-AN$12</f>
        <v>0</v>
      </c>
      <c r="AP72" s="1299"/>
      <c r="AQ72" s="1298">
        <f t="shared" si="53"/>
        <v>0</v>
      </c>
      <c r="AR72" s="1299"/>
      <c r="AS72" s="485">
        <v>0</v>
      </c>
      <c r="AT72" s="1298">
        <f t="shared" ref="AT72" si="1154">AS72-AS$12</f>
        <v>0</v>
      </c>
      <c r="AU72" s="1299"/>
      <c r="AV72" s="1298">
        <f t="shared" si="56"/>
        <v>0</v>
      </c>
      <c r="AW72" s="1299"/>
      <c r="AX72" s="485">
        <v>83093516.17700325</v>
      </c>
      <c r="AY72" s="1298">
        <f t="shared" ref="AY72" si="1155">AX72-AX$12</f>
        <v>28286575.946003251</v>
      </c>
      <c r="AZ72" s="1299">
        <f t="shared" ref="AZ72" si="1156">AX72/AX$12-1</f>
        <v>0.51611302924011349</v>
      </c>
      <c r="BA72" s="1298">
        <f t="shared" si="59"/>
        <v>5710360.2180145234</v>
      </c>
      <c r="BB72" s="1299">
        <f t="shared" si="1115"/>
        <v>7.3793322942797612E-2</v>
      </c>
      <c r="BC72" s="485">
        <v>83093516.17700325</v>
      </c>
      <c r="BD72" s="1298">
        <f t="shared" ref="BD72" si="1157">BC72-BC$12</f>
        <v>28286575.946003251</v>
      </c>
      <c r="BE72" s="1299">
        <f t="shared" ref="BE72" si="1158">BC72/BC$12-1</f>
        <v>0.51611302924011349</v>
      </c>
      <c r="BF72" s="1298">
        <f t="shared" si="62"/>
        <v>5710360.2180145234</v>
      </c>
      <c r="BG72" s="1299">
        <f t="shared" si="1118"/>
        <v>7.3793322942797612E-2</v>
      </c>
      <c r="BH72" s="485">
        <v>83093516.17700325</v>
      </c>
      <c r="BI72" s="1298">
        <f t="shared" ref="BI72" si="1159">BH72-BH$12</f>
        <v>28286575.946003251</v>
      </c>
      <c r="BJ72" s="1299">
        <f t="shared" ref="BJ72" si="1160">BH72/BH$12-1</f>
        <v>0.51611302924011349</v>
      </c>
      <c r="BK72" s="1298">
        <f t="shared" si="65"/>
        <v>5710360.2180145234</v>
      </c>
      <c r="BL72" s="1299">
        <f t="shared" si="1121"/>
        <v>7.3793322942797612E-2</v>
      </c>
      <c r="BM72" s="491">
        <v>72636155.815141246</v>
      </c>
      <c r="BN72" s="1298">
        <f t="shared" ref="BN72" si="1161">BM72-BM$12</f>
        <v>26791428.90480791</v>
      </c>
      <c r="BO72" s="1299">
        <f t="shared" ref="BO72" si="1162">BM72/BM$12-1</f>
        <v>0.58439499393700522</v>
      </c>
      <c r="BP72" s="1298">
        <f t="shared" si="68"/>
        <v>6680080.2833617777</v>
      </c>
      <c r="BQ72" s="1299">
        <f t="shared" si="1124"/>
        <v>0.10128074221370453</v>
      </c>
      <c r="BR72" s="491">
        <v>69544616.760841802</v>
      </c>
      <c r="BS72" s="1298">
        <f t="shared" ref="BS72" si="1163">BR72-BR$12</f>
        <v>23699889.850508466</v>
      </c>
      <c r="BT72" s="1299">
        <f t="shared" ref="BT72" si="1164">BR72/BR$12-1</f>
        <v>0.51695999622513944</v>
      </c>
      <c r="BU72" s="1298">
        <f t="shared" si="71"/>
        <v>6015360.1608412415</v>
      </c>
      <c r="BV72" s="1299">
        <f t="shared" si="1127"/>
        <v>9.4686456016883191E-2</v>
      </c>
      <c r="BW72" s="491">
        <v>66244391.296758771</v>
      </c>
      <c r="BX72" s="1298">
        <f t="shared" ref="BX72" si="1165">BW72-BW$12</f>
        <v>20399664.386425436</v>
      </c>
      <c r="BY72" s="1299">
        <f t="shared" ref="BY72" si="1166">BW72/BW$12-1</f>
        <v>0.44497297205684472</v>
      </c>
      <c r="BZ72" s="1298">
        <f t="shared" si="74"/>
        <v>5266405.1376556233</v>
      </c>
      <c r="CA72" s="1299">
        <f t="shared" si="1130"/>
        <v>8.6365678327168238E-2</v>
      </c>
      <c r="CB72" s="485">
        <v>66877026.570917971</v>
      </c>
      <c r="CC72" s="1298">
        <f t="shared" ref="CC72" si="1167">CB72-CB$12</f>
        <v>12070086.339917973</v>
      </c>
      <c r="CD72" s="1299">
        <f t="shared" ref="CD72" si="1168">CB72/CB$12-1</f>
        <v>0.22022915873509885</v>
      </c>
      <c r="CE72" s="1298">
        <f t="shared" si="77"/>
        <v>1183852.2644606903</v>
      </c>
      <c r="CF72" s="1299">
        <f t="shared" si="1133"/>
        <v>1.80209325696159E-2</v>
      </c>
      <c r="CG72" s="485">
        <v>69679874.591650873</v>
      </c>
      <c r="CH72" s="1298">
        <f t="shared" ref="CH72" si="1169">CG72-CG$12</f>
        <v>14872934.360650875</v>
      </c>
      <c r="CI72" s="1299">
        <f t="shared" ref="CI72" si="1170">CG72/CG$12-1</f>
        <v>0.27136954367393096</v>
      </c>
      <c r="CJ72" s="1298">
        <f t="shared" si="80"/>
        <v>1792660.4990204126</v>
      </c>
      <c r="CK72" s="1299">
        <f t="shared" si="1136"/>
        <v>2.6406452569615935E-2</v>
      </c>
      <c r="CL72" s="485">
        <v>72575254.779302597</v>
      </c>
      <c r="CM72" s="1298">
        <f t="shared" ref="CM72" si="1171">CL72-CL$12</f>
        <v>17768314.548302598</v>
      </c>
      <c r="CN72" s="1299">
        <f t="shared" ref="CN72" si="1172">CL72/CL$12-1</f>
        <v>0.32419825798362045</v>
      </c>
      <c r="CO72" s="1298">
        <f t="shared" si="83"/>
        <v>2440139.0235412866</v>
      </c>
      <c r="CP72" s="1299">
        <f t="shared" si="1139"/>
        <v>3.479197256961597E-2</v>
      </c>
    </row>
    <row r="73" spans="1:94" ht="15.75" outlineLevel="1" x14ac:dyDescent="0.25">
      <c r="A73" s="174">
        <v>2029</v>
      </c>
      <c r="B73" s="175">
        <v>0</v>
      </c>
      <c r="C73" s="175">
        <v>0</v>
      </c>
      <c r="D73" s="176" t="s">
        <v>163</v>
      </c>
      <c r="E73" s="485">
        <v>0</v>
      </c>
      <c r="F73" s="1298">
        <f t="shared" ref="F73" si="1173">E73-E$13</f>
        <v>0</v>
      </c>
      <c r="G73" s="1320"/>
      <c r="H73" s="1298">
        <f t="shared" si="32"/>
        <v>0</v>
      </c>
      <c r="I73" s="1320"/>
      <c r="J73" s="1311">
        <v>0</v>
      </c>
      <c r="K73" s="1298">
        <f t="shared" ref="K73" si="1174">J73-J$13</f>
        <v>0</v>
      </c>
      <c r="L73" s="1299"/>
      <c r="M73" s="1298">
        <f t="shared" si="35"/>
        <v>0</v>
      </c>
      <c r="N73" s="1299"/>
      <c r="O73" s="485">
        <v>0</v>
      </c>
      <c r="P73" s="1298">
        <f t="shared" ref="P73" si="1175">O73-O$13</f>
        <v>0</v>
      </c>
      <c r="Q73" s="1299"/>
      <c r="R73" s="1298">
        <f t="shared" si="38"/>
        <v>0</v>
      </c>
      <c r="S73" s="1299"/>
      <c r="T73" s="485">
        <v>0</v>
      </c>
      <c r="U73" s="1298">
        <f t="shared" ref="U73" si="1176">T73-T$13</f>
        <v>0</v>
      </c>
      <c r="V73" s="1299"/>
      <c r="W73" s="1298">
        <f t="shared" si="41"/>
        <v>0</v>
      </c>
      <c r="X73" s="1299"/>
      <c r="Y73" s="485">
        <v>0</v>
      </c>
      <c r="Z73" s="1298">
        <f t="shared" ref="Z73" si="1177">Y73-Y$13</f>
        <v>0</v>
      </c>
      <c r="AA73" s="1299"/>
      <c r="AB73" s="1298">
        <f t="shared" si="44"/>
        <v>0</v>
      </c>
      <c r="AC73" s="1299"/>
      <c r="AD73" s="485">
        <v>0</v>
      </c>
      <c r="AE73" s="1298">
        <f t="shared" ref="AE73" si="1178">AD73-AD$13</f>
        <v>0</v>
      </c>
      <c r="AF73" s="1299"/>
      <c r="AG73" s="1298">
        <f t="shared" si="47"/>
        <v>0</v>
      </c>
      <c r="AH73" s="1299"/>
      <c r="AI73" s="485">
        <v>0</v>
      </c>
      <c r="AJ73" s="1298">
        <f t="shared" ref="AJ73" si="1179">AI73-AI$13</f>
        <v>0</v>
      </c>
      <c r="AK73" s="1299"/>
      <c r="AL73" s="1298">
        <f t="shared" si="50"/>
        <v>0</v>
      </c>
      <c r="AM73" s="1299"/>
      <c r="AN73" s="485">
        <v>0</v>
      </c>
      <c r="AO73" s="1298">
        <f t="shared" ref="AO73" si="1180">AN73-AN$13</f>
        <v>0</v>
      </c>
      <c r="AP73" s="1299"/>
      <c r="AQ73" s="1298">
        <f t="shared" si="53"/>
        <v>0</v>
      </c>
      <c r="AR73" s="1299"/>
      <c r="AS73" s="485">
        <v>0</v>
      </c>
      <c r="AT73" s="1298">
        <f t="shared" ref="AT73" si="1181">AS73-AS$13</f>
        <v>0</v>
      </c>
      <c r="AU73" s="1299"/>
      <c r="AV73" s="1298">
        <f t="shared" si="56"/>
        <v>0</v>
      </c>
      <c r="AW73" s="1299"/>
      <c r="AX73" s="491">
        <v>28262553.988474455</v>
      </c>
      <c r="AY73" s="1298">
        <f t="shared" ref="AY73" si="1182">AX73-AX$13</f>
        <v>4933384.7789413556</v>
      </c>
      <c r="AZ73" s="1299">
        <f t="shared" ref="AZ73" si="1183">AX73/AX$13-1</f>
        <v>0.21146851542940515</v>
      </c>
      <c r="BA73" s="1298">
        <f t="shared" si="59"/>
        <v>607925.11465587094</v>
      </c>
      <c r="BB73" s="1299">
        <f t="shared" si="1115"/>
        <v>2.1982761635662706E-2</v>
      </c>
      <c r="BC73" s="491">
        <v>31011153.562245924</v>
      </c>
      <c r="BD73" s="1298">
        <f t="shared" ref="BD73" si="1184">BC73-BC$13</f>
        <v>7681984.3527128249</v>
      </c>
      <c r="BE73" s="1299">
        <f t="shared" ref="BE73" si="1185">BC73/BC$13-1</f>
        <v>0.32928666613527335</v>
      </c>
      <c r="BF73" s="1298">
        <f t="shared" si="62"/>
        <v>1162840.5707083419</v>
      </c>
      <c r="BG73" s="1299">
        <f t="shared" si="1118"/>
        <v>3.8958334798955718E-2</v>
      </c>
      <c r="BH73" s="491">
        <v>33977903.405849479</v>
      </c>
      <c r="BI73" s="1298">
        <f t="shared" ref="BI73" si="1186">BH73-BH$13</f>
        <v>10648734.19631638</v>
      </c>
      <c r="BJ73" s="1299">
        <f t="shared" ref="BJ73" si="1187">BH73/BH$13-1</f>
        <v>0.45645578291596189</v>
      </c>
      <c r="BK73" s="1298">
        <f t="shared" si="65"/>
        <v>1799907.0771143883</v>
      </c>
      <c r="BL73" s="1299">
        <f t="shared" si="1121"/>
        <v>5.5935958806330843E-2</v>
      </c>
      <c r="BM73" s="491">
        <v>72636155.815141186</v>
      </c>
      <c r="BN73" s="1298">
        <f t="shared" ref="BN73" si="1188">BM73-BM$13</f>
        <v>26791428.904807851</v>
      </c>
      <c r="BO73" s="1299">
        <f t="shared" ref="BO73" si="1189">BM73/BM$13-1</f>
        <v>0.58439499393700389</v>
      </c>
      <c r="BP73" s="1298">
        <f t="shared" si="68"/>
        <v>6680080.2833617032</v>
      </c>
      <c r="BQ73" s="1299">
        <f t="shared" si="1124"/>
        <v>0.10128074221370342</v>
      </c>
      <c r="BR73" s="491">
        <v>69544616.760841846</v>
      </c>
      <c r="BS73" s="1298">
        <f t="shared" ref="BS73" si="1190">BR73-BR$13</f>
        <v>23699889.850508511</v>
      </c>
      <c r="BT73" s="1299">
        <f t="shared" ref="BT73" si="1191">BR73/BR$13-1</f>
        <v>0.51695999622514033</v>
      </c>
      <c r="BU73" s="1298">
        <f t="shared" si="71"/>
        <v>6015360.1608412713</v>
      </c>
      <c r="BV73" s="1299">
        <f t="shared" si="1127"/>
        <v>9.4686456016883636E-2</v>
      </c>
      <c r="BW73" s="491">
        <v>66244391.296758756</v>
      </c>
      <c r="BX73" s="1298">
        <f t="shared" ref="BX73" si="1192">BW73-BW$13</f>
        <v>20399664.386425421</v>
      </c>
      <c r="BY73" s="1299">
        <f t="shared" ref="BY73" si="1193">BW73/BW$13-1</f>
        <v>0.4449729720568445</v>
      </c>
      <c r="BZ73" s="1298">
        <f t="shared" si="74"/>
        <v>5266405.1376556456</v>
      </c>
      <c r="CA73" s="1299">
        <f t="shared" si="1130"/>
        <v>8.6365678327168682E-2</v>
      </c>
      <c r="CB73" s="485">
        <v>0</v>
      </c>
      <c r="CC73" s="1298">
        <f t="shared" ref="CC73" si="1194">CB73-CB$13</f>
        <v>0</v>
      </c>
      <c r="CD73" s="1299"/>
      <c r="CE73" s="1298">
        <f t="shared" si="77"/>
        <v>0</v>
      </c>
      <c r="CF73" s="1299"/>
      <c r="CG73" s="485">
        <v>0</v>
      </c>
      <c r="CH73" s="1298">
        <f t="shared" ref="CH73" si="1195">CG73-CG$13</f>
        <v>0</v>
      </c>
      <c r="CI73" s="1299"/>
      <c r="CJ73" s="1298">
        <f t="shared" si="80"/>
        <v>0</v>
      </c>
      <c r="CK73" s="1299"/>
      <c r="CL73" s="485">
        <v>0</v>
      </c>
      <c r="CM73" s="1298">
        <f t="shared" ref="CM73" si="1196">CL73-CL$13</f>
        <v>0</v>
      </c>
      <c r="CN73" s="1299"/>
      <c r="CO73" s="1298">
        <f t="shared" si="83"/>
        <v>0</v>
      </c>
      <c r="CP73" s="1299"/>
    </row>
    <row r="74" spans="1:94" ht="15.75" outlineLevel="1" x14ac:dyDescent="0.25">
      <c r="A74" s="174">
        <v>2029</v>
      </c>
      <c r="B74" s="175" t="s">
        <v>164</v>
      </c>
      <c r="C74" s="175" t="s">
        <v>165</v>
      </c>
      <c r="D74" s="176" t="s">
        <v>99</v>
      </c>
      <c r="E74" s="485">
        <v>0</v>
      </c>
      <c r="F74" s="1298">
        <f t="shared" ref="F74" si="1197">E74-E$14</f>
        <v>0</v>
      </c>
      <c r="G74" s="1320"/>
      <c r="H74" s="1298">
        <f t="shared" si="32"/>
        <v>0</v>
      </c>
      <c r="I74" s="1320"/>
      <c r="J74" s="1311">
        <v>0</v>
      </c>
      <c r="K74" s="1298">
        <f t="shared" ref="K74" si="1198">J74-J$14</f>
        <v>0</v>
      </c>
      <c r="L74" s="1299"/>
      <c r="M74" s="1298">
        <f t="shared" si="35"/>
        <v>0</v>
      </c>
      <c r="N74" s="1299"/>
      <c r="O74" s="485">
        <v>0</v>
      </c>
      <c r="P74" s="1298">
        <f t="shared" ref="P74" si="1199">O74-O$14</f>
        <v>0</v>
      </c>
      <c r="Q74" s="1299"/>
      <c r="R74" s="1298">
        <f t="shared" si="38"/>
        <v>0</v>
      </c>
      <c r="S74" s="1299"/>
      <c r="T74" s="486">
        <v>31054086.607700452</v>
      </c>
      <c r="U74" s="1298">
        <f t="shared" ref="U74" si="1200">T74-T$14</f>
        <v>16765585.607700445</v>
      </c>
      <c r="V74" s="1299">
        <f t="shared" ref="V74" si="1201">T74/T$14-1</f>
        <v>1.1733621047932483</v>
      </c>
      <c r="W74" s="1298">
        <f t="shared" si="41"/>
        <v>7199217.0014306307</v>
      </c>
      <c r="X74" s="1299">
        <f t="shared" si="1103"/>
        <v>0.30179234346091111</v>
      </c>
      <c r="Y74" s="486">
        <v>21779469.444802165</v>
      </c>
      <c r="Z74" s="1298">
        <f t="shared" ref="Z74" si="1202">Y74-Y$14</f>
        <v>7490968.4448021576</v>
      </c>
      <c r="AA74" s="1299">
        <f t="shared" ref="AA74" si="1203">Y74/Y$14-1</f>
        <v>0.52426552266064541</v>
      </c>
      <c r="AB74" s="1298">
        <f t="shared" si="44"/>
        <v>5205056.6338690668</v>
      </c>
      <c r="AC74" s="1299">
        <f t="shared" si="1106"/>
        <v>0.31404169144596294</v>
      </c>
      <c r="AD74" s="486">
        <v>11878793.052553043</v>
      </c>
      <c r="AE74" s="1298">
        <f t="shared" ref="AE74" si="1204">AD74-AD$14</f>
        <v>-2409707.9474469647</v>
      </c>
      <c r="AF74" s="1299">
        <f t="shared" ref="AF74" si="1205">AD74/AD$14-1</f>
        <v>-0.16864665841762994</v>
      </c>
      <c r="AG74" s="1298">
        <f t="shared" si="47"/>
        <v>2958191.5643122196</v>
      </c>
      <c r="AH74" s="1299">
        <f t="shared" si="1109"/>
        <v>0.33161346442969353</v>
      </c>
      <c r="AI74" s="486">
        <v>217908467.44542372</v>
      </c>
      <c r="AJ74" s="1298">
        <f t="shared" ref="AJ74" si="1206">AI74-AI$14</f>
        <v>80374286.714423716</v>
      </c>
      <c r="AK74" s="1299">
        <f t="shared" ref="AK74" si="1207">AI74/AI$14-1</f>
        <v>0.58439499393700522</v>
      </c>
      <c r="AL74" s="1298">
        <f t="shared" si="50"/>
        <v>20040240.850085318</v>
      </c>
      <c r="AM74" s="1299">
        <f t="shared" ref="AM74:AM79" si="1208">AI74/AI64-1</f>
        <v>0.10128074221370431</v>
      </c>
      <c r="AN74" s="486">
        <v>208633850.28252542</v>
      </c>
      <c r="AO74" s="1298">
        <f t="shared" ref="AO74" si="1209">AN74-AN$14</f>
        <v>71099669.551525414</v>
      </c>
      <c r="AP74" s="1299">
        <f t="shared" ref="AP74" si="1210">AN74/AN$14-1</f>
        <v>0.51695999622513944</v>
      </c>
      <c r="AQ74" s="1298">
        <f t="shared" si="53"/>
        <v>18046080.482523739</v>
      </c>
      <c r="AR74" s="1299">
        <f t="shared" ref="AR74:AR79" si="1211">AN74/AN64-1</f>
        <v>9.4686456016883414E-2</v>
      </c>
      <c r="AS74" s="486">
        <v>198733173.89027631</v>
      </c>
      <c r="AT74" s="1298">
        <f t="shared" ref="AT74" si="1212">AS74-AS$14</f>
        <v>61198993.159276307</v>
      </c>
      <c r="AU74" s="1299">
        <f t="shared" ref="AU74" si="1213">AS74/AS$14-1</f>
        <v>0.44497297205684472</v>
      </c>
      <c r="AV74" s="1298">
        <f t="shared" si="56"/>
        <v>15799215.412966877</v>
      </c>
      <c r="AW74" s="1299">
        <f t="shared" ref="AW74:AW79" si="1214">AS74/AS64-1</f>
        <v>8.6365678327168238E-2</v>
      </c>
      <c r="AX74" s="485">
        <v>0</v>
      </c>
      <c r="AY74" s="1298">
        <f t="shared" ref="AY74" si="1215">AX74-AX$14</f>
        <v>0</v>
      </c>
      <c r="AZ74" s="1299"/>
      <c r="BA74" s="1298">
        <f t="shared" si="59"/>
        <v>0</v>
      </c>
      <c r="BB74" s="1299"/>
      <c r="BC74" s="485">
        <v>0</v>
      </c>
      <c r="BD74" s="1298">
        <f t="shared" ref="BD74" si="1216">BC74-BC$14</f>
        <v>0</v>
      </c>
      <c r="BE74" s="1299"/>
      <c r="BF74" s="1298">
        <f t="shared" si="62"/>
        <v>0</v>
      </c>
      <c r="BG74" s="1299"/>
      <c r="BH74" s="485">
        <v>0</v>
      </c>
      <c r="BI74" s="1298">
        <f t="shared" ref="BI74" si="1217">BH74-BH$14</f>
        <v>0</v>
      </c>
      <c r="BJ74" s="1299"/>
      <c r="BK74" s="1298">
        <f t="shared" si="65"/>
        <v>0</v>
      </c>
      <c r="BL74" s="1299"/>
      <c r="BM74" s="485">
        <v>0</v>
      </c>
      <c r="BN74" s="1298">
        <f t="shared" ref="BN74" si="1218">BM74-BM$14</f>
        <v>0</v>
      </c>
      <c r="BO74" s="1299"/>
      <c r="BP74" s="1298">
        <f t="shared" si="68"/>
        <v>0</v>
      </c>
      <c r="BQ74" s="1299"/>
      <c r="BR74" s="485">
        <v>0</v>
      </c>
      <c r="BS74" s="1298">
        <f t="shared" ref="BS74" si="1219">BR74-BR$14</f>
        <v>0</v>
      </c>
      <c r="BT74" s="1299"/>
      <c r="BU74" s="1298">
        <f t="shared" si="71"/>
        <v>0</v>
      </c>
      <c r="BV74" s="1299"/>
      <c r="BW74" s="485">
        <v>0</v>
      </c>
      <c r="BX74" s="1298">
        <f t="shared" ref="BX74" si="1220">BW74-BW$14</f>
        <v>0</v>
      </c>
      <c r="BY74" s="1299"/>
      <c r="BZ74" s="1298">
        <f t="shared" si="74"/>
        <v>0</v>
      </c>
      <c r="CA74" s="1299"/>
      <c r="CB74" s="192">
        <v>76787691.090627238</v>
      </c>
      <c r="CC74" s="1298">
        <f t="shared" ref="CC74" si="1221">CB74-CB$14</f>
        <v>58652912.610627241</v>
      </c>
      <c r="CD74" s="1299">
        <f t="shared" ref="CD74" si="1222">CB74/CB$14-1</f>
        <v>3.234277864232685</v>
      </c>
      <c r="CE74" s="1298">
        <f t="shared" si="77"/>
        <v>17526169.040075958</v>
      </c>
      <c r="CF74" s="1299">
        <f t="shared" si="1133"/>
        <v>0.29574280972948652</v>
      </c>
      <c r="CG74" s="192">
        <v>61416066.629393011</v>
      </c>
      <c r="CH74" s="1298">
        <f t="shared" ref="CH74" si="1223">CG74-CG$14</f>
        <v>43281288.149393015</v>
      </c>
      <c r="CI74" s="1299">
        <f t="shared" ref="CI74" si="1224">CG74/CG$14-1</f>
        <v>2.3866455384126106</v>
      </c>
      <c r="CJ74" s="1298">
        <f t="shared" si="80"/>
        <v>14207674.202025667</v>
      </c>
      <c r="CK74" s="1299">
        <f t="shared" si="1136"/>
        <v>0.30095653487639806</v>
      </c>
      <c r="CL74" s="192">
        <v>45217098.64052932</v>
      </c>
      <c r="CM74" s="1298">
        <f t="shared" ref="CM74" si="1225">CL74-CL$14</f>
        <v>27082320.160529323</v>
      </c>
      <c r="CN74" s="1299">
        <f t="shared" ref="CN74" si="1226">CL74/CL$14-1</f>
        <v>1.4933912862733423</v>
      </c>
      <c r="CO74" s="1298">
        <f t="shared" si="83"/>
        <v>10552355.566553682</v>
      </c>
      <c r="CP74" s="1299">
        <f t="shared" si="1139"/>
        <v>0.30441176338836917</v>
      </c>
    </row>
    <row r="75" spans="1:94" ht="31.5" outlineLevel="1" x14ac:dyDescent="0.25">
      <c r="A75" s="174">
        <v>2029</v>
      </c>
      <c r="B75" s="175" t="s">
        <v>166</v>
      </c>
      <c r="C75" s="175" t="s">
        <v>249</v>
      </c>
      <c r="D75" s="176" t="s">
        <v>168</v>
      </c>
      <c r="E75" s="485">
        <v>54856355.038359784</v>
      </c>
      <c r="F75" s="1298">
        <f t="shared" ref="F75" si="1227">E75-E$15</f>
        <v>16376478.379359782</v>
      </c>
      <c r="G75" s="1320">
        <f t="shared" ref="G75" si="1228">E75/E$15-1</f>
        <v>0.42558552160872143</v>
      </c>
      <c r="H75" s="1298">
        <f t="shared" si="32"/>
        <v>1279182.2531448826</v>
      </c>
      <c r="I75" s="1320">
        <f t="shared" si="1094"/>
        <v>2.387550866621857E-2</v>
      </c>
      <c r="J75" s="1311">
        <v>59493433.600490361</v>
      </c>
      <c r="K75" s="1298">
        <f t="shared" ref="K75" si="1229">J75-J$15</f>
        <v>21013556.94149036</v>
      </c>
      <c r="L75" s="1299">
        <f t="shared" ref="L75" si="1230">J75/J$15-1</f>
        <v>0.54609210751135628</v>
      </c>
      <c r="M75" s="1298">
        <f t="shared" si="35"/>
        <v>2279048.68840985</v>
      </c>
      <c r="N75" s="1299">
        <f t="shared" si="1097"/>
        <v>3.9833491033976598E-2</v>
      </c>
      <c r="O75" s="485">
        <v>64443526.250432581</v>
      </c>
      <c r="P75" s="1298">
        <f t="shared" ref="P75" si="1231">O75-O$15</f>
        <v>25963649.591432579</v>
      </c>
      <c r="Q75" s="1299">
        <f t="shared" ref="Q75" si="1232">O75/O$15-1</f>
        <v>0.67473318122915504</v>
      </c>
      <c r="R75" s="1298">
        <f t="shared" si="38"/>
        <v>3405406.6274382025</v>
      </c>
      <c r="S75" s="1299">
        <f t="shared" si="1100"/>
        <v>5.5791473401734848E-2</v>
      </c>
      <c r="T75" s="485">
        <v>54856355.038359784</v>
      </c>
      <c r="U75" s="1298">
        <f t="shared" ref="U75" si="1233">T75-T$15</f>
        <v>16376478.379359782</v>
      </c>
      <c r="V75" s="1299">
        <f t="shared" ref="V75" si="1234">T75/T$15-1</f>
        <v>0.42558552160872143</v>
      </c>
      <c r="W75" s="1298">
        <f t="shared" si="41"/>
        <v>1279182.2531448826</v>
      </c>
      <c r="X75" s="1299">
        <f t="shared" si="1103"/>
        <v>2.387550866621857E-2</v>
      </c>
      <c r="Y75" s="485">
        <v>59493433.600490361</v>
      </c>
      <c r="Z75" s="1298">
        <f t="shared" ref="Z75" si="1235">Y75-Y$15</f>
        <v>21013556.94149036</v>
      </c>
      <c r="AA75" s="1299">
        <f t="shared" ref="AA75" si="1236">Y75/Y$15-1</f>
        <v>0.54609210751135628</v>
      </c>
      <c r="AB75" s="1298">
        <f t="shared" si="44"/>
        <v>2279048.68840985</v>
      </c>
      <c r="AC75" s="1299">
        <f t="shared" si="1106"/>
        <v>3.9833491033976598E-2</v>
      </c>
      <c r="AD75" s="485">
        <v>64443526.250432581</v>
      </c>
      <c r="AE75" s="1298">
        <f t="shared" ref="AE75" si="1237">AD75-AD$15</f>
        <v>25963649.591432579</v>
      </c>
      <c r="AF75" s="1299">
        <f t="shared" ref="AF75" si="1238">AD75/AD$15-1</f>
        <v>0.67473318122915504</v>
      </c>
      <c r="AG75" s="1298">
        <f t="shared" si="47"/>
        <v>3405406.6274382025</v>
      </c>
      <c r="AH75" s="1299">
        <f t="shared" si="1109"/>
        <v>5.5791473401734848E-2</v>
      </c>
      <c r="AI75" s="485">
        <v>54856355.038359784</v>
      </c>
      <c r="AJ75" s="1298">
        <f t="shared" ref="AJ75" si="1239">AI75-AI$15</f>
        <v>16376478.379359782</v>
      </c>
      <c r="AK75" s="1299">
        <f t="shared" ref="AK75" si="1240">AI75/AI$15-1</f>
        <v>0.42558552160872143</v>
      </c>
      <c r="AL75" s="1298">
        <f t="shared" si="50"/>
        <v>1279182.2531448826</v>
      </c>
      <c r="AM75" s="1299">
        <f t="shared" si="1208"/>
        <v>2.387550866621857E-2</v>
      </c>
      <c r="AN75" s="485">
        <v>59493433.600490361</v>
      </c>
      <c r="AO75" s="1298">
        <f t="shared" ref="AO75" si="1241">AN75-AN$15</f>
        <v>21013556.94149036</v>
      </c>
      <c r="AP75" s="1299">
        <f t="shared" ref="AP75" si="1242">AN75/AN$15-1</f>
        <v>0.54609210751135628</v>
      </c>
      <c r="AQ75" s="1298">
        <f t="shared" si="53"/>
        <v>2279048.68840985</v>
      </c>
      <c r="AR75" s="1299">
        <f t="shared" si="1211"/>
        <v>3.9833491033976598E-2</v>
      </c>
      <c r="AS75" s="485">
        <v>64443526.250432581</v>
      </c>
      <c r="AT75" s="1298">
        <f t="shared" ref="AT75" si="1243">AS75-AS$15</f>
        <v>25963649.591432579</v>
      </c>
      <c r="AU75" s="1299">
        <f t="shared" ref="AU75" si="1244">AS75/AS$15-1</f>
        <v>0.67473318122915504</v>
      </c>
      <c r="AV75" s="1298">
        <f t="shared" si="56"/>
        <v>3405406.6274382025</v>
      </c>
      <c r="AW75" s="1299">
        <f t="shared" si="1214"/>
        <v>5.5791473401734848E-2</v>
      </c>
      <c r="AX75" s="485">
        <v>54856355.038359784</v>
      </c>
      <c r="AY75" s="1298">
        <f t="shared" ref="AY75" si="1245">AX75-AX$15</f>
        <v>16376478.379359782</v>
      </c>
      <c r="AZ75" s="1299">
        <f t="shared" ref="AZ75" si="1246">AX75/AX$15-1</f>
        <v>0.42558552160872143</v>
      </c>
      <c r="BA75" s="1298">
        <f t="shared" si="59"/>
        <v>1279182.2531448826</v>
      </c>
      <c r="BB75" s="1299">
        <f t="shared" si="1115"/>
        <v>2.387550866621857E-2</v>
      </c>
      <c r="BC75" s="485">
        <v>59493433.600490361</v>
      </c>
      <c r="BD75" s="1298">
        <f t="shared" ref="BD75" si="1247">BC75-BC$15</f>
        <v>21013556.94149036</v>
      </c>
      <c r="BE75" s="1299">
        <f t="shared" ref="BE75" si="1248">BC75/BC$15-1</f>
        <v>0.54609210751135628</v>
      </c>
      <c r="BF75" s="1298">
        <f t="shared" si="62"/>
        <v>2279048.68840985</v>
      </c>
      <c r="BG75" s="1299">
        <f t="shared" si="1118"/>
        <v>3.9833491033976598E-2</v>
      </c>
      <c r="BH75" s="485">
        <v>64443526.250432581</v>
      </c>
      <c r="BI75" s="1298">
        <f t="shared" ref="BI75" si="1249">BH75-BH$15</f>
        <v>25963649.591432579</v>
      </c>
      <c r="BJ75" s="1299">
        <f t="shared" ref="BJ75" si="1250">BH75/BH$15-1</f>
        <v>0.67473318122915504</v>
      </c>
      <c r="BK75" s="1298">
        <f t="shared" si="65"/>
        <v>3405406.6274382025</v>
      </c>
      <c r="BL75" s="1299">
        <f t="shared" si="1121"/>
        <v>5.5791473401734848E-2</v>
      </c>
      <c r="BM75" s="485">
        <v>54856355.038359784</v>
      </c>
      <c r="BN75" s="1298">
        <f t="shared" ref="BN75" si="1251">BM75-BM$15</f>
        <v>16376478.379359782</v>
      </c>
      <c r="BO75" s="1299">
        <f t="shared" ref="BO75" si="1252">BM75/BM$15-1</f>
        <v>0.42558552160872143</v>
      </c>
      <c r="BP75" s="1298">
        <f t="shared" si="68"/>
        <v>1279182.2531448826</v>
      </c>
      <c r="BQ75" s="1299">
        <f t="shared" si="1124"/>
        <v>2.387550866621857E-2</v>
      </c>
      <c r="BR75" s="485">
        <v>59493433.600490361</v>
      </c>
      <c r="BS75" s="1298">
        <f t="shared" ref="BS75" si="1253">BR75-BR$15</f>
        <v>21013556.94149036</v>
      </c>
      <c r="BT75" s="1299">
        <f t="shared" ref="BT75" si="1254">BR75/BR$15-1</f>
        <v>0.54609210751135628</v>
      </c>
      <c r="BU75" s="1298">
        <f t="shared" si="71"/>
        <v>2279048.68840985</v>
      </c>
      <c r="BV75" s="1299">
        <f t="shared" si="1127"/>
        <v>3.9833491033976598E-2</v>
      </c>
      <c r="BW75" s="485">
        <v>64443526.250432581</v>
      </c>
      <c r="BX75" s="1298">
        <f t="shared" ref="BX75" si="1255">BW75-BW$15</f>
        <v>25963649.591432579</v>
      </c>
      <c r="BY75" s="1299">
        <f t="shared" ref="BY75" si="1256">BW75/BW$15-1</f>
        <v>0.67473318122915504</v>
      </c>
      <c r="BZ75" s="1298">
        <f t="shared" si="74"/>
        <v>3405406.6274382025</v>
      </c>
      <c r="CA75" s="1299">
        <f t="shared" si="1130"/>
        <v>5.5791473401734848E-2</v>
      </c>
      <c r="CB75" s="485">
        <v>54856355.038359784</v>
      </c>
      <c r="CC75" s="1298">
        <f t="shared" ref="CC75" si="1257">CB75-CB$15</f>
        <v>16376478.379359782</v>
      </c>
      <c r="CD75" s="1299">
        <f t="shared" ref="CD75" si="1258">CB75/CB$15-1</f>
        <v>0.42558552160872143</v>
      </c>
      <c r="CE75" s="1298">
        <f t="shared" si="77"/>
        <v>1279182.2531448826</v>
      </c>
      <c r="CF75" s="1299">
        <f t="shared" si="1133"/>
        <v>2.387550866621857E-2</v>
      </c>
      <c r="CG75" s="485">
        <v>59493433.600490361</v>
      </c>
      <c r="CH75" s="1298">
        <f t="shared" ref="CH75" si="1259">CG75-CG$15</f>
        <v>21013556.94149036</v>
      </c>
      <c r="CI75" s="1299">
        <f t="shared" ref="CI75" si="1260">CG75/CG$15-1</f>
        <v>0.54609210751135628</v>
      </c>
      <c r="CJ75" s="1298">
        <f t="shared" si="80"/>
        <v>2279048.68840985</v>
      </c>
      <c r="CK75" s="1299">
        <f t="shared" si="1136"/>
        <v>3.9833491033976598E-2</v>
      </c>
      <c r="CL75" s="485">
        <v>64443526.250432581</v>
      </c>
      <c r="CM75" s="1298">
        <f t="shared" ref="CM75" si="1261">CL75-CL$15</f>
        <v>25963649.591432579</v>
      </c>
      <c r="CN75" s="1299">
        <f t="shared" ref="CN75" si="1262">CL75/CL$15-1</f>
        <v>0.67473318122915504</v>
      </c>
      <c r="CO75" s="1298">
        <f t="shared" si="83"/>
        <v>3405406.6274382025</v>
      </c>
      <c r="CP75" s="1299">
        <f t="shared" si="1139"/>
        <v>5.5791473401734848E-2</v>
      </c>
    </row>
    <row r="76" spans="1:94" ht="15.75" outlineLevel="1" x14ac:dyDescent="0.25">
      <c r="A76" s="174">
        <v>2029</v>
      </c>
      <c r="B76" s="175" t="s">
        <v>169</v>
      </c>
      <c r="C76" s="175" t="s">
        <v>249</v>
      </c>
      <c r="D76" s="176" t="s">
        <v>170</v>
      </c>
      <c r="E76" s="485">
        <v>54861797.26722686</v>
      </c>
      <c r="F76" s="1298">
        <f t="shared" ref="F76" si="1263">E76-E$16</f>
        <v>14779420.26722686</v>
      </c>
      <c r="G76" s="1320">
        <f t="shared" ref="G76" si="1264">E76/E$16-1</f>
        <v>0.368726142843945</v>
      </c>
      <c r="H76" s="1298">
        <f t="shared" si="32"/>
        <v>1195763.4223162532</v>
      </c>
      <c r="I76" s="1320">
        <f t="shared" si="1094"/>
        <v>2.2281568743684144E-2</v>
      </c>
      <c r="J76" s="1311">
        <v>59499335.867994577</v>
      </c>
      <c r="K76" s="1298">
        <f t="shared" ref="K76" si="1265">J76-J$16</f>
        <v>19416958.867994577</v>
      </c>
      <c r="L76" s="1299">
        <f t="shared" ref="L76" si="1266">J76/J$16-1</f>
        <v>0.48442633200108309</v>
      </c>
      <c r="M76" s="1298">
        <f t="shared" si="35"/>
        <v>2190057.3546128571</v>
      </c>
      <c r="N76" s="1299">
        <f t="shared" si="1097"/>
        <v>3.8214708183797574E-2</v>
      </c>
      <c r="O76" s="485">
        <v>64449919.61030148</v>
      </c>
      <c r="P76" s="1298">
        <f t="shared" ref="P76" si="1267">O76-O$16</f>
        <v>24367542.61030148</v>
      </c>
      <c r="Q76" s="1299">
        <f t="shared" ref="Q76" si="1268">O76/O$16-1</f>
        <v>0.60793656549614017</v>
      </c>
      <c r="R76" s="1298">
        <f t="shared" si="38"/>
        <v>3310564.4851413518</v>
      </c>
      <c r="S76" s="1299">
        <f t="shared" si="1100"/>
        <v>5.4147847623911005E-2</v>
      </c>
      <c r="T76" s="485">
        <v>54861797.26722686</v>
      </c>
      <c r="U76" s="1298">
        <f t="shared" ref="U76" si="1269">T76-T$16</f>
        <v>14779420.26722686</v>
      </c>
      <c r="V76" s="1299">
        <f t="shared" ref="V76" si="1270">T76/T$16-1</f>
        <v>0.368726142843945</v>
      </c>
      <c r="W76" s="1298">
        <f t="shared" si="41"/>
        <v>1195763.4223162532</v>
      </c>
      <c r="X76" s="1299">
        <f t="shared" si="1103"/>
        <v>2.2281568743684144E-2</v>
      </c>
      <c r="Y76" s="485">
        <v>59499335.867994577</v>
      </c>
      <c r="Z76" s="1298">
        <f t="shared" ref="Z76" si="1271">Y76-Y$16</f>
        <v>19416958.867994577</v>
      </c>
      <c r="AA76" s="1299">
        <f t="shared" ref="AA76" si="1272">Y76/Y$16-1</f>
        <v>0.48442633200108309</v>
      </c>
      <c r="AB76" s="1298">
        <f t="shared" si="44"/>
        <v>2190057.3546128571</v>
      </c>
      <c r="AC76" s="1299">
        <f t="shared" si="1106"/>
        <v>3.8214708183797574E-2</v>
      </c>
      <c r="AD76" s="485">
        <v>64449919.61030148</v>
      </c>
      <c r="AE76" s="1298">
        <f t="shared" ref="AE76" si="1273">AD76-AD$16</f>
        <v>24367542.61030148</v>
      </c>
      <c r="AF76" s="1299">
        <f t="shared" ref="AF76" si="1274">AD76/AD$16-1</f>
        <v>0.60793656549614017</v>
      </c>
      <c r="AG76" s="1298">
        <f t="shared" si="47"/>
        <v>3310564.4851413518</v>
      </c>
      <c r="AH76" s="1299">
        <f t="shared" si="1109"/>
        <v>5.4147847623911005E-2</v>
      </c>
      <c r="AI76" s="485">
        <v>54861797.26722686</v>
      </c>
      <c r="AJ76" s="1298">
        <f t="shared" ref="AJ76" si="1275">AI76-AI$16</f>
        <v>14779420.26722686</v>
      </c>
      <c r="AK76" s="1299">
        <f t="shared" ref="AK76" si="1276">AI76/AI$16-1</f>
        <v>0.368726142843945</v>
      </c>
      <c r="AL76" s="1298">
        <f t="shared" si="50"/>
        <v>1195763.4223162532</v>
      </c>
      <c r="AM76" s="1299">
        <f t="shared" si="1208"/>
        <v>2.2281568743684144E-2</v>
      </c>
      <c r="AN76" s="485">
        <v>59499335.867994577</v>
      </c>
      <c r="AO76" s="1298">
        <f t="shared" ref="AO76" si="1277">AN76-AN$16</f>
        <v>19416958.867994577</v>
      </c>
      <c r="AP76" s="1299">
        <f t="shared" ref="AP76" si="1278">AN76/AN$16-1</f>
        <v>0.48442633200108309</v>
      </c>
      <c r="AQ76" s="1298">
        <f t="shared" si="53"/>
        <v>2190057.3546128571</v>
      </c>
      <c r="AR76" s="1299">
        <f t="shared" si="1211"/>
        <v>3.8214708183797574E-2</v>
      </c>
      <c r="AS76" s="485">
        <v>64449919.61030148</v>
      </c>
      <c r="AT76" s="1298">
        <f t="shared" ref="AT76" si="1279">AS76-AS$16</f>
        <v>24367542.61030148</v>
      </c>
      <c r="AU76" s="1299">
        <f t="shared" ref="AU76" si="1280">AS76/AS$16-1</f>
        <v>0.60793656549614017</v>
      </c>
      <c r="AV76" s="1298">
        <f t="shared" si="56"/>
        <v>3310564.4851413518</v>
      </c>
      <c r="AW76" s="1299">
        <f t="shared" si="1214"/>
        <v>5.4147847623911005E-2</v>
      </c>
      <c r="AX76" s="485">
        <v>54861797.26722686</v>
      </c>
      <c r="AY76" s="1298">
        <f t="shared" ref="AY76" si="1281">AX76-AX$16</f>
        <v>14779420.26722686</v>
      </c>
      <c r="AZ76" s="1299">
        <f t="shared" ref="AZ76" si="1282">AX76/AX$16-1</f>
        <v>0.368726142843945</v>
      </c>
      <c r="BA76" s="1298">
        <f t="shared" si="59"/>
        <v>1195763.4223162532</v>
      </c>
      <c r="BB76" s="1299">
        <f t="shared" si="1115"/>
        <v>2.2281568743684144E-2</v>
      </c>
      <c r="BC76" s="485">
        <v>59499335.867994577</v>
      </c>
      <c r="BD76" s="1298">
        <f t="shared" ref="BD76" si="1283">BC76-BC$16</f>
        <v>19416958.867994577</v>
      </c>
      <c r="BE76" s="1299">
        <f t="shared" ref="BE76" si="1284">BC76/BC$16-1</f>
        <v>0.48442633200108309</v>
      </c>
      <c r="BF76" s="1298">
        <f t="shared" si="62"/>
        <v>2190057.3546128571</v>
      </c>
      <c r="BG76" s="1299">
        <f t="shared" si="1118"/>
        <v>3.8214708183797574E-2</v>
      </c>
      <c r="BH76" s="485">
        <v>64449919.61030148</v>
      </c>
      <c r="BI76" s="1298">
        <f t="shared" ref="BI76" si="1285">BH76-BH$16</f>
        <v>24367542.61030148</v>
      </c>
      <c r="BJ76" s="1299">
        <f t="shared" ref="BJ76" si="1286">BH76/BH$16-1</f>
        <v>0.60793656549614017</v>
      </c>
      <c r="BK76" s="1298">
        <f t="shared" si="65"/>
        <v>3310564.4851413518</v>
      </c>
      <c r="BL76" s="1299">
        <f t="shared" si="1121"/>
        <v>5.4147847623911005E-2</v>
      </c>
      <c r="BM76" s="485">
        <v>54861797.26722686</v>
      </c>
      <c r="BN76" s="1298">
        <f t="shared" ref="BN76" si="1287">BM76-BM$16</f>
        <v>14779420.26722686</v>
      </c>
      <c r="BO76" s="1299">
        <f t="shared" ref="BO76" si="1288">BM76/BM$16-1</f>
        <v>0.368726142843945</v>
      </c>
      <c r="BP76" s="1298">
        <f t="shared" si="68"/>
        <v>1195763.4223162532</v>
      </c>
      <c r="BQ76" s="1299">
        <f t="shared" si="1124"/>
        <v>2.2281568743684144E-2</v>
      </c>
      <c r="BR76" s="485">
        <v>59499335.867994577</v>
      </c>
      <c r="BS76" s="1298">
        <f t="shared" ref="BS76" si="1289">BR76-BR$16</f>
        <v>19416958.867994577</v>
      </c>
      <c r="BT76" s="1299">
        <f t="shared" ref="BT76" si="1290">BR76/BR$16-1</f>
        <v>0.48442633200108309</v>
      </c>
      <c r="BU76" s="1298">
        <f t="shared" si="71"/>
        <v>2190057.3546128571</v>
      </c>
      <c r="BV76" s="1299">
        <f t="shared" si="1127"/>
        <v>3.8214708183797574E-2</v>
      </c>
      <c r="BW76" s="485">
        <v>64449919.61030148</v>
      </c>
      <c r="BX76" s="1298">
        <f t="shared" ref="BX76" si="1291">BW76-BW$16</f>
        <v>24367542.61030148</v>
      </c>
      <c r="BY76" s="1299">
        <f t="shared" ref="BY76" si="1292">BW76/BW$16-1</f>
        <v>0.60793656549614017</v>
      </c>
      <c r="BZ76" s="1298">
        <f t="shared" si="74"/>
        <v>3310564.4851413518</v>
      </c>
      <c r="CA76" s="1299">
        <f t="shared" si="1130"/>
        <v>5.4147847623911005E-2</v>
      </c>
      <c r="CB76" s="485">
        <v>54861797.26722686</v>
      </c>
      <c r="CC76" s="1298">
        <f t="shared" ref="CC76" si="1293">CB76-CB$16</f>
        <v>14779420.26722686</v>
      </c>
      <c r="CD76" s="1299">
        <f t="shared" ref="CD76" si="1294">CB76/CB$16-1</f>
        <v>0.368726142843945</v>
      </c>
      <c r="CE76" s="1298">
        <f t="shared" si="77"/>
        <v>1195763.4223162532</v>
      </c>
      <c r="CF76" s="1299">
        <f t="shared" si="1133"/>
        <v>2.2281568743684144E-2</v>
      </c>
      <c r="CG76" s="485">
        <v>59499335.867994577</v>
      </c>
      <c r="CH76" s="1298">
        <f t="shared" ref="CH76" si="1295">CG76-CG$16</f>
        <v>19416958.867994577</v>
      </c>
      <c r="CI76" s="1299">
        <f t="shared" ref="CI76" si="1296">CG76/CG$16-1</f>
        <v>0.48442633200108309</v>
      </c>
      <c r="CJ76" s="1298">
        <f t="shared" si="80"/>
        <v>2190057.3546128571</v>
      </c>
      <c r="CK76" s="1299">
        <f t="shared" si="1136"/>
        <v>3.8214708183797574E-2</v>
      </c>
      <c r="CL76" s="485">
        <v>64449919.61030148</v>
      </c>
      <c r="CM76" s="1298">
        <f t="shared" ref="CM76" si="1297">CL76-CL$16</f>
        <v>24367542.61030148</v>
      </c>
      <c r="CN76" s="1299">
        <f t="shared" ref="CN76" si="1298">CL76/CL$16-1</f>
        <v>0.60793656549614017</v>
      </c>
      <c r="CO76" s="1298">
        <f t="shared" si="83"/>
        <v>3310564.4851413518</v>
      </c>
      <c r="CP76" s="1299">
        <f t="shared" si="1139"/>
        <v>5.4147847623911005E-2</v>
      </c>
    </row>
    <row r="77" spans="1:94" ht="32.25" outlineLevel="1" thickBot="1" x14ac:dyDescent="0.3">
      <c r="A77" s="174">
        <v>2029</v>
      </c>
      <c r="B77" s="197" t="s">
        <v>171</v>
      </c>
      <c r="C77" s="198" t="s">
        <v>172</v>
      </c>
      <c r="D77" s="199" t="s">
        <v>173</v>
      </c>
      <c r="E77" s="492">
        <v>0</v>
      </c>
      <c r="F77" s="1298">
        <f t="shared" ref="F77" si="1299">E77-E$17</f>
        <v>0</v>
      </c>
      <c r="G77" s="1320"/>
      <c r="H77" s="1298">
        <f t="shared" si="32"/>
        <v>0</v>
      </c>
      <c r="I77" s="1320"/>
      <c r="J77" s="1312">
        <v>0</v>
      </c>
      <c r="K77" s="1298">
        <f t="shared" ref="K77" si="1300">J77-J$17</f>
        <v>0</v>
      </c>
      <c r="L77" s="1299"/>
      <c r="M77" s="1298">
        <f t="shared" si="35"/>
        <v>0</v>
      </c>
      <c r="N77" s="1299"/>
      <c r="O77" s="492">
        <v>0</v>
      </c>
      <c r="P77" s="1298">
        <f t="shared" ref="P77" si="1301">O77-O$17</f>
        <v>0</v>
      </c>
      <c r="Q77" s="1299"/>
      <c r="R77" s="1298">
        <f t="shared" si="38"/>
        <v>0</v>
      </c>
      <c r="S77" s="1299"/>
      <c r="T77" s="492">
        <v>0</v>
      </c>
      <c r="U77" s="1298">
        <f t="shared" ref="U77" si="1302">T77-T$17</f>
        <v>0</v>
      </c>
      <c r="V77" s="1299"/>
      <c r="W77" s="1298">
        <f t="shared" si="41"/>
        <v>0</v>
      </c>
      <c r="X77" s="1299"/>
      <c r="Y77" s="492">
        <v>0</v>
      </c>
      <c r="Z77" s="1298">
        <f t="shared" ref="Z77" si="1303">Y77-Y$17</f>
        <v>0</v>
      </c>
      <c r="AA77" s="1299"/>
      <c r="AB77" s="1298">
        <f t="shared" si="44"/>
        <v>0</v>
      </c>
      <c r="AC77" s="1299"/>
      <c r="AD77" s="492">
        <v>0</v>
      </c>
      <c r="AE77" s="1298">
        <f t="shared" ref="AE77" si="1304">AD77-AD$17</f>
        <v>0</v>
      </c>
      <c r="AF77" s="1299"/>
      <c r="AG77" s="1298">
        <f t="shared" si="47"/>
        <v>0</v>
      </c>
      <c r="AH77" s="1299"/>
      <c r="AI77" s="492">
        <v>0</v>
      </c>
      <c r="AJ77" s="1298">
        <f t="shared" ref="AJ77" si="1305">AI77-AI$17</f>
        <v>0</v>
      </c>
      <c r="AK77" s="1299"/>
      <c r="AL77" s="1298">
        <f t="shared" si="50"/>
        <v>0</v>
      </c>
      <c r="AM77" s="1299"/>
      <c r="AN77" s="492">
        <v>0</v>
      </c>
      <c r="AO77" s="1298">
        <f t="shared" ref="AO77" si="1306">AN77-AN$17</f>
        <v>0</v>
      </c>
      <c r="AP77" s="1299"/>
      <c r="AQ77" s="1298">
        <f t="shared" si="53"/>
        <v>0</v>
      </c>
      <c r="AR77" s="1299"/>
      <c r="AS77" s="492">
        <v>0</v>
      </c>
      <c r="AT77" s="1298">
        <f t="shared" ref="AT77" si="1307">AS77-AS$17</f>
        <v>0</v>
      </c>
      <c r="AU77" s="1299"/>
      <c r="AV77" s="1298">
        <f t="shared" si="56"/>
        <v>0</v>
      </c>
      <c r="AW77" s="1299"/>
      <c r="AX77" s="492">
        <v>0</v>
      </c>
      <c r="AY77" s="1298">
        <f t="shared" ref="AY77" si="1308">AX77-AX$17</f>
        <v>0</v>
      </c>
      <c r="AZ77" s="1299"/>
      <c r="BA77" s="1298">
        <f t="shared" si="59"/>
        <v>0</v>
      </c>
      <c r="BB77" s="1299"/>
      <c r="BC77" s="492">
        <v>0</v>
      </c>
      <c r="BD77" s="1298">
        <f t="shared" ref="BD77" si="1309">BC77-BC$17</f>
        <v>0</v>
      </c>
      <c r="BE77" s="1299"/>
      <c r="BF77" s="1298">
        <f t="shared" si="62"/>
        <v>0</v>
      </c>
      <c r="BG77" s="1299"/>
      <c r="BH77" s="492">
        <v>0</v>
      </c>
      <c r="BI77" s="1298">
        <f t="shared" ref="BI77" si="1310">BH77-BH$17</f>
        <v>0</v>
      </c>
      <c r="BJ77" s="1299"/>
      <c r="BK77" s="1298">
        <f t="shared" si="65"/>
        <v>0</v>
      </c>
      <c r="BL77" s="1299"/>
      <c r="BM77" s="492">
        <v>0</v>
      </c>
      <c r="BN77" s="1298">
        <f t="shared" ref="BN77" si="1311">BM77-BM$17</f>
        <v>0</v>
      </c>
      <c r="BO77" s="1299"/>
      <c r="BP77" s="1298">
        <f t="shared" si="68"/>
        <v>0</v>
      </c>
      <c r="BQ77" s="1299"/>
      <c r="BR77" s="492">
        <v>0</v>
      </c>
      <c r="BS77" s="1298">
        <f t="shared" ref="BS77" si="1312">BR77-BR$17</f>
        <v>0</v>
      </c>
      <c r="BT77" s="1299"/>
      <c r="BU77" s="1298">
        <f t="shared" si="71"/>
        <v>0</v>
      </c>
      <c r="BV77" s="1299"/>
      <c r="BW77" s="492">
        <v>0</v>
      </c>
      <c r="BX77" s="1298">
        <f t="shared" ref="BX77" si="1313">BW77-BW$17</f>
        <v>0</v>
      </c>
      <c r="BY77" s="1299"/>
      <c r="BZ77" s="1298">
        <f t="shared" si="74"/>
        <v>0</v>
      </c>
      <c r="CA77" s="1299"/>
      <c r="CB77" s="1329">
        <v>4356151.426422677</v>
      </c>
      <c r="CC77" s="1298">
        <f t="shared" ref="CC77" si="1314">CB77-CB$17</f>
        <v>509873.94642267702</v>
      </c>
      <c r="CD77" s="1299">
        <f t="shared" ref="CD77" si="1315">CB77/CB$17-1</f>
        <v>0.13256296485990315</v>
      </c>
      <c r="CE77" s="1298">
        <f t="shared" si="77"/>
        <v>61150.193886877969</v>
      </c>
      <c r="CF77" s="1299">
        <f t="shared" si="1133"/>
        <v>1.4237526504916609E-2</v>
      </c>
      <c r="CG77" s="1329">
        <v>4356151.426422677</v>
      </c>
      <c r="CH77" s="1298">
        <f t="shared" ref="CH77" si="1316">CG77-CG$17</f>
        <v>509873.94642267702</v>
      </c>
      <c r="CI77" s="1299">
        <f t="shared" ref="CI77" si="1317">CG77/CG$17-1</f>
        <v>0.13256296485990315</v>
      </c>
      <c r="CJ77" s="1298">
        <f t="shared" si="80"/>
        <v>61150.193886877969</v>
      </c>
      <c r="CK77" s="1299">
        <f t="shared" si="1136"/>
        <v>1.4237526504916609E-2</v>
      </c>
      <c r="CL77" s="1329">
        <v>4356151.426422677</v>
      </c>
      <c r="CM77" s="1298">
        <f t="shared" ref="CM77" si="1318">CL77-CL$17</f>
        <v>509873.94642267702</v>
      </c>
      <c r="CN77" s="1299">
        <f t="shared" ref="CN77" si="1319">CL77/CL$17-1</f>
        <v>0.13256296485990315</v>
      </c>
      <c r="CO77" s="1298">
        <f t="shared" si="83"/>
        <v>61150.193886877969</v>
      </c>
      <c r="CP77" s="1299">
        <f t="shared" si="1139"/>
        <v>1.4237526504916609E-2</v>
      </c>
    </row>
    <row r="78" spans="1:94" ht="15.75" outlineLevel="1" x14ac:dyDescent="0.25">
      <c r="A78" s="174">
        <v>2029</v>
      </c>
      <c r="B78" s="206" t="s">
        <v>174</v>
      </c>
      <c r="C78" s="206" t="s">
        <v>175</v>
      </c>
      <c r="D78" s="207" t="s">
        <v>176</v>
      </c>
      <c r="E78" s="1325">
        <v>1079722.7838719999</v>
      </c>
      <c r="F78" s="1321">
        <f t="shared" ref="F78" si="1320">E78-E$18</f>
        <v>231435.70507199992</v>
      </c>
      <c r="G78" s="1322">
        <f t="shared" ref="G78" si="1321">E78/E$18-1</f>
        <v>0.2728271016451087</v>
      </c>
      <c r="H78" s="1321">
        <f t="shared" si="32"/>
        <v>27015.768143999856</v>
      </c>
      <c r="I78" s="1322">
        <f t="shared" si="1094"/>
        <v>2.5663140589328171E-2</v>
      </c>
      <c r="J78" s="1307">
        <v>1166439.6499679999</v>
      </c>
      <c r="K78" s="209">
        <f t="shared" ref="K78" si="1322">J78-J$18</f>
        <v>318152.57116799988</v>
      </c>
      <c r="L78" s="1300">
        <f t="shared" ref="L78" si="1323">J78/J$18-1</f>
        <v>0.37505294978448034</v>
      </c>
      <c r="M78" s="209">
        <f t="shared" si="35"/>
        <v>46664.479583999841</v>
      </c>
      <c r="N78" s="1300">
        <f t="shared" si="1097"/>
        <v>4.1673079398605761E-2</v>
      </c>
      <c r="O78" s="211">
        <v>1259024.574672</v>
      </c>
      <c r="P78" s="209">
        <f t="shared" ref="P78" si="1324">O78-O$18</f>
        <v>410737.495872</v>
      </c>
      <c r="Q78" s="1300">
        <f t="shared" ref="Q78" si="1325">O78/O$18-1</f>
        <v>0.48419633651974947</v>
      </c>
      <c r="R78" s="209">
        <f t="shared" si="38"/>
        <v>68893.594991999911</v>
      </c>
      <c r="S78" s="1300">
        <f t="shared" si="1100"/>
        <v>5.7887405813538129E-2</v>
      </c>
      <c r="T78" s="211">
        <v>1079722.7838719999</v>
      </c>
      <c r="U78" s="209">
        <f t="shared" ref="U78" si="1326">T78-T$18</f>
        <v>231435.70507199992</v>
      </c>
      <c r="V78" s="1300">
        <f t="shared" ref="V78" si="1327">T78/T$18-1</f>
        <v>0.2728271016451087</v>
      </c>
      <c r="W78" s="209">
        <f t="shared" si="41"/>
        <v>27015.768143999856</v>
      </c>
      <c r="X78" s="1300">
        <f t="shared" si="1103"/>
        <v>2.5663140589328171E-2</v>
      </c>
      <c r="Y78" s="210">
        <v>1166439.6499679999</v>
      </c>
      <c r="Z78" s="209">
        <f t="shared" ref="Z78" si="1328">Y78-Y$18</f>
        <v>318152.57116799988</v>
      </c>
      <c r="AA78" s="1300">
        <f t="shared" ref="AA78" si="1329">Y78/Y$18-1</f>
        <v>0.37505294978448034</v>
      </c>
      <c r="AB78" s="209">
        <f t="shared" si="44"/>
        <v>46664.479583999841</v>
      </c>
      <c r="AC78" s="1300">
        <f t="shared" si="1106"/>
        <v>4.1673079398605761E-2</v>
      </c>
      <c r="AD78" s="211">
        <v>1259024.574672</v>
      </c>
      <c r="AE78" s="209">
        <f t="shared" ref="AE78" si="1330">AD78-AD$18</f>
        <v>410737.495872</v>
      </c>
      <c r="AF78" s="1300">
        <f t="shared" ref="AF78" si="1331">AD78/AD$18-1</f>
        <v>0.48419633651974947</v>
      </c>
      <c r="AG78" s="209">
        <f t="shared" si="47"/>
        <v>68893.594991999911</v>
      </c>
      <c r="AH78" s="1300">
        <f t="shared" si="1109"/>
        <v>5.7887405813538129E-2</v>
      </c>
      <c r="AI78" s="211">
        <v>1079722.7838719999</v>
      </c>
      <c r="AJ78" s="209">
        <f t="shared" ref="AJ78" si="1332">AI78-AI$18</f>
        <v>231435.70507199992</v>
      </c>
      <c r="AK78" s="1300">
        <f t="shared" ref="AK78" si="1333">AI78/AI$18-1</f>
        <v>0.2728271016451087</v>
      </c>
      <c r="AL78" s="209">
        <f t="shared" si="50"/>
        <v>27015.768143999856</v>
      </c>
      <c r="AM78" s="1300">
        <f t="shared" si="1208"/>
        <v>2.5663140589328171E-2</v>
      </c>
      <c r="AN78" s="210">
        <v>1166439.6499679999</v>
      </c>
      <c r="AO78" s="209">
        <f t="shared" ref="AO78" si="1334">AN78-AN$18</f>
        <v>318152.57116799988</v>
      </c>
      <c r="AP78" s="1300">
        <f t="shared" ref="AP78" si="1335">AN78/AN$18-1</f>
        <v>0.37505294978448034</v>
      </c>
      <c r="AQ78" s="209">
        <f t="shared" si="53"/>
        <v>46664.479583999841</v>
      </c>
      <c r="AR78" s="1300">
        <f t="shared" si="1211"/>
        <v>4.1673079398605761E-2</v>
      </c>
      <c r="AS78" s="211">
        <v>1259024.574672</v>
      </c>
      <c r="AT78" s="209">
        <f t="shared" ref="AT78" si="1336">AS78-AS$18</f>
        <v>410737.495872</v>
      </c>
      <c r="AU78" s="1300">
        <f t="shared" ref="AU78" si="1337">AS78/AS$18-1</f>
        <v>0.48419633651974947</v>
      </c>
      <c r="AV78" s="209">
        <f t="shared" si="56"/>
        <v>68893.594991999911</v>
      </c>
      <c r="AW78" s="1300">
        <f t="shared" si="1214"/>
        <v>5.7887405813538129E-2</v>
      </c>
      <c r="AX78" s="210">
        <v>1079722.7838719999</v>
      </c>
      <c r="AY78" s="209">
        <f t="shared" ref="AY78" si="1338">AX78-AX$18</f>
        <v>231435.70507199992</v>
      </c>
      <c r="AZ78" s="1300">
        <f t="shared" ref="AZ78" si="1339">AX78/AX$18-1</f>
        <v>0.2728271016451087</v>
      </c>
      <c r="BA78" s="209">
        <f t="shared" si="59"/>
        <v>27015.768143999856</v>
      </c>
      <c r="BB78" s="1300">
        <f t="shared" si="1115"/>
        <v>2.5663140589328171E-2</v>
      </c>
      <c r="BC78" s="210">
        <v>1166439.6499679999</v>
      </c>
      <c r="BD78" s="209">
        <f t="shared" ref="BD78" si="1340">BC78-BC$18</f>
        <v>318152.57116799988</v>
      </c>
      <c r="BE78" s="1300">
        <f t="shared" ref="BE78" si="1341">BC78/BC$18-1</f>
        <v>0.37505294978448034</v>
      </c>
      <c r="BF78" s="209">
        <f t="shared" si="62"/>
        <v>46664.479583999841</v>
      </c>
      <c r="BG78" s="1300">
        <f t="shared" si="1118"/>
        <v>4.1673079398605761E-2</v>
      </c>
      <c r="BH78" s="211">
        <v>1259024.574672</v>
      </c>
      <c r="BI78" s="209">
        <f t="shared" ref="BI78" si="1342">BH78-BH$18</f>
        <v>410737.495872</v>
      </c>
      <c r="BJ78" s="1300">
        <f t="shared" ref="BJ78" si="1343">BH78/BH$18-1</f>
        <v>0.48419633651974947</v>
      </c>
      <c r="BK78" s="209">
        <f t="shared" si="65"/>
        <v>68893.594991999911</v>
      </c>
      <c r="BL78" s="1300">
        <f t="shared" si="1121"/>
        <v>5.7887405813538129E-2</v>
      </c>
      <c r="BM78" s="210">
        <v>1079722.7838719999</v>
      </c>
      <c r="BN78" s="209">
        <f t="shared" ref="BN78" si="1344">BM78-BM$18</f>
        <v>231435.70507199992</v>
      </c>
      <c r="BO78" s="1300">
        <f t="shared" ref="BO78" si="1345">BM78/BM$18-1</f>
        <v>0.2728271016451087</v>
      </c>
      <c r="BP78" s="209">
        <f t="shared" si="68"/>
        <v>27015.768143999856</v>
      </c>
      <c r="BQ78" s="1300">
        <f t="shared" si="1124"/>
        <v>2.5663140589328171E-2</v>
      </c>
      <c r="BR78" s="210">
        <v>1166439.6499679999</v>
      </c>
      <c r="BS78" s="209">
        <f t="shared" ref="BS78" si="1346">BR78-BR$18</f>
        <v>318152.57116799988</v>
      </c>
      <c r="BT78" s="1300">
        <f t="shared" ref="BT78" si="1347">BR78/BR$18-1</f>
        <v>0.37505294978448034</v>
      </c>
      <c r="BU78" s="209">
        <f t="shared" si="71"/>
        <v>46664.479583999841</v>
      </c>
      <c r="BV78" s="1300">
        <f t="shared" si="1127"/>
        <v>4.1673079398605761E-2</v>
      </c>
      <c r="BW78" s="211">
        <v>1259024.574672</v>
      </c>
      <c r="BX78" s="209">
        <f t="shared" ref="BX78" si="1348">BW78-BW$18</f>
        <v>410737.495872</v>
      </c>
      <c r="BY78" s="1300">
        <f t="shared" ref="BY78" si="1349">BW78/BW$18-1</f>
        <v>0.48419633651974947</v>
      </c>
      <c r="BZ78" s="209">
        <f t="shared" si="74"/>
        <v>68893.594991999911</v>
      </c>
      <c r="CA78" s="1300">
        <f t="shared" si="1130"/>
        <v>5.7887405813538129E-2</v>
      </c>
      <c r="CB78" s="211">
        <v>1079722.7838719999</v>
      </c>
      <c r="CC78" s="209">
        <f t="shared" ref="CC78" si="1350">CB78-CB$18</f>
        <v>231435.70507199992</v>
      </c>
      <c r="CD78" s="1300">
        <f t="shared" ref="CD78" si="1351">CB78/CB$18-1</f>
        <v>0.2728271016451087</v>
      </c>
      <c r="CE78" s="209">
        <f t="shared" si="77"/>
        <v>27015.768143999856</v>
      </c>
      <c r="CF78" s="1300">
        <f t="shared" si="1133"/>
        <v>2.5663140589328171E-2</v>
      </c>
      <c r="CG78" s="210">
        <v>1166439.6499679999</v>
      </c>
      <c r="CH78" s="209">
        <f t="shared" ref="CH78" si="1352">CG78-CG$18</f>
        <v>318152.57116799988</v>
      </c>
      <c r="CI78" s="1300">
        <f t="shared" ref="CI78" si="1353">CG78/CG$18-1</f>
        <v>0.37505294978448034</v>
      </c>
      <c r="CJ78" s="209">
        <f t="shared" si="80"/>
        <v>46664.479583999841</v>
      </c>
      <c r="CK78" s="1300">
        <f t="shared" si="1136"/>
        <v>4.1673079398605761E-2</v>
      </c>
      <c r="CL78" s="211">
        <v>1259024.574672</v>
      </c>
      <c r="CM78" s="209">
        <f t="shared" ref="CM78" si="1354">CL78-CL$18</f>
        <v>410737.495872</v>
      </c>
      <c r="CN78" s="1300">
        <f t="shared" ref="CN78" si="1355">CL78/CL$18-1</f>
        <v>0.48419633651974947</v>
      </c>
      <c r="CO78" s="209">
        <f t="shared" si="83"/>
        <v>68893.594991999911</v>
      </c>
      <c r="CP78" s="1300">
        <f t="shared" si="1139"/>
        <v>5.7887405813538129E-2</v>
      </c>
    </row>
    <row r="79" spans="1:94" ht="26.45" customHeight="1" outlineLevel="1" thickBot="1" x14ac:dyDescent="0.3">
      <c r="A79" s="174">
        <v>2029</v>
      </c>
      <c r="B79" s="206" t="s">
        <v>177</v>
      </c>
      <c r="C79" s="206" t="s">
        <v>178</v>
      </c>
      <c r="D79" s="207" t="s">
        <v>179</v>
      </c>
      <c r="E79" s="1326">
        <v>681998.811552</v>
      </c>
      <c r="F79" s="1321">
        <f t="shared" ref="F79" si="1356">E79-E$19</f>
        <v>149828.509464</v>
      </c>
      <c r="G79" s="1322">
        <f t="shared" ref="G79" si="1357">E79/E$19-1</f>
        <v>0.28154241015731141</v>
      </c>
      <c r="H79" s="1321">
        <f t="shared" si="32"/>
        <v>17235.043343999889</v>
      </c>
      <c r="I79" s="1322">
        <f t="shared" si="1094"/>
        <v>2.5926568456732024E-2</v>
      </c>
      <c r="J79" s="1308">
        <v>737419.36507199996</v>
      </c>
      <c r="K79" s="209">
        <f t="shared" ref="K79" si="1358">J79-J$19</f>
        <v>205249.06298399996</v>
      </c>
      <c r="L79" s="1300">
        <f t="shared" ref="L79" si="1359">J79/J$19-1</f>
        <v>0.38568304578194934</v>
      </c>
      <c r="M79" s="209">
        <f t="shared" si="35"/>
        <v>29587.321079999907</v>
      </c>
      <c r="N79" s="1300">
        <f t="shared" si="1097"/>
        <v>4.1799917552664878E-2</v>
      </c>
      <c r="O79" s="472">
        <v>795773.947896</v>
      </c>
      <c r="P79" s="209">
        <f t="shared" ref="P79" si="1360">O79-O$19</f>
        <v>263603.645808</v>
      </c>
      <c r="Q79" s="1300">
        <f t="shared" ref="Q79" si="1361">O79/O$19-1</f>
        <v>0.49533700917495072</v>
      </c>
      <c r="R79" s="209">
        <f t="shared" si="38"/>
        <v>43558.566263999906</v>
      </c>
      <c r="S79" s="1300">
        <f t="shared" si="1100"/>
        <v>5.7907040094680839E-2</v>
      </c>
      <c r="T79" s="472">
        <v>681998.811552</v>
      </c>
      <c r="U79" s="209">
        <f t="shared" ref="U79" si="1362">T79-T$19</f>
        <v>149828.509464</v>
      </c>
      <c r="V79" s="1300">
        <f t="shared" ref="V79" si="1363">T79/T$19-1</f>
        <v>0.28154241015731141</v>
      </c>
      <c r="W79" s="209">
        <f t="shared" si="41"/>
        <v>17235.043343999889</v>
      </c>
      <c r="X79" s="1300">
        <f t="shared" si="1103"/>
        <v>2.5926568456732024E-2</v>
      </c>
      <c r="Y79" s="479">
        <v>737419.36507199996</v>
      </c>
      <c r="Z79" s="209">
        <f t="shared" ref="Z79" si="1364">Y79-Y$19</f>
        <v>205249.06298399996</v>
      </c>
      <c r="AA79" s="1300">
        <f t="shared" ref="AA79" si="1365">Y79/Y$19-1</f>
        <v>0.38568304578194934</v>
      </c>
      <c r="AB79" s="209">
        <f t="shared" si="44"/>
        <v>29587.321079999907</v>
      </c>
      <c r="AC79" s="1300">
        <f t="shared" si="1106"/>
        <v>4.1799917552664878E-2</v>
      </c>
      <c r="AD79" s="472">
        <v>795773.947896</v>
      </c>
      <c r="AE79" s="209">
        <f t="shared" ref="AE79" si="1366">AD79-AD$19</f>
        <v>263603.645808</v>
      </c>
      <c r="AF79" s="1300">
        <f t="shared" ref="AF79" si="1367">AD79/AD$19-1</f>
        <v>0.49533700917495072</v>
      </c>
      <c r="AG79" s="209">
        <f t="shared" si="47"/>
        <v>43558.566263999906</v>
      </c>
      <c r="AH79" s="1300">
        <f t="shared" si="1109"/>
        <v>5.7907040094680839E-2</v>
      </c>
      <c r="AI79" s="472">
        <v>681998.811552</v>
      </c>
      <c r="AJ79" s="209">
        <f t="shared" ref="AJ79" si="1368">AI79-AI$19</f>
        <v>149828.509464</v>
      </c>
      <c r="AK79" s="1300">
        <f t="shared" ref="AK79" si="1369">AI79/AI$19-1</f>
        <v>0.28154241015731141</v>
      </c>
      <c r="AL79" s="209">
        <f t="shared" si="50"/>
        <v>17235.043343999889</v>
      </c>
      <c r="AM79" s="1300">
        <f t="shared" si="1208"/>
        <v>2.5926568456732024E-2</v>
      </c>
      <c r="AN79" s="479">
        <v>737419.36507199996</v>
      </c>
      <c r="AO79" s="209">
        <f t="shared" ref="AO79" si="1370">AN79-AN$19</f>
        <v>205249.06298399996</v>
      </c>
      <c r="AP79" s="1300">
        <f t="shared" ref="AP79" si="1371">AN79/AN$19-1</f>
        <v>0.38568304578194934</v>
      </c>
      <c r="AQ79" s="209">
        <f t="shared" si="53"/>
        <v>29587.321079999907</v>
      </c>
      <c r="AR79" s="1300">
        <f t="shared" si="1211"/>
        <v>4.1799917552664878E-2</v>
      </c>
      <c r="AS79" s="472">
        <v>795773.947896</v>
      </c>
      <c r="AT79" s="209">
        <f t="shared" ref="AT79" si="1372">AS79-AS$19</f>
        <v>263603.645808</v>
      </c>
      <c r="AU79" s="1300">
        <f t="shared" ref="AU79" si="1373">AS79/AS$19-1</f>
        <v>0.49533700917495072</v>
      </c>
      <c r="AV79" s="209">
        <f t="shared" si="56"/>
        <v>43558.566263999906</v>
      </c>
      <c r="AW79" s="1300">
        <f t="shared" si="1214"/>
        <v>5.7907040094680839E-2</v>
      </c>
      <c r="AX79" s="479">
        <v>681998.811552</v>
      </c>
      <c r="AY79" s="209">
        <f t="shared" ref="AY79" si="1374">AX79-AX$19</f>
        <v>149828.509464</v>
      </c>
      <c r="AZ79" s="1300">
        <f t="shared" ref="AZ79" si="1375">AX79/AX$19-1</f>
        <v>0.28154241015731141</v>
      </c>
      <c r="BA79" s="209">
        <f t="shared" si="59"/>
        <v>17235.043343999889</v>
      </c>
      <c r="BB79" s="1300">
        <f t="shared" si="1115"/>
        <v>2.5926568456732024E-2</v>
      </c>
      <c r="BC79" s="479">
        <v>737419.36507199996</v>
      </c>
      <c r="BD79" s="209">
        <f t="shared" ref="BD79" si="1376">BC79-BC$19</f>
        <v>205249.06298399996</v>
      </c>
      <c r="BE79" s="1300">
        <f t="shared" ref="BE79" si="1377">BC79/BC$19-1</f>
        <v>0.38568304578194934</v>
      </c>
      <c r="BF79" s="209">
        <f t="shared" si="62"/>
        <v>29587.321079999907</v>
      </c>
      <c r="BG79" s="1300">
        <f t="shared" si="1118"/>
        <v>4.1799917552664878E-2</v>
      </c>
      <c r="BH79" s="472">
        <v>795773.947896</v>
      </c>
      <c r="BI79" s="209">
        <f t="shared" ref="BI79" si="1378">BH79-BH$19</f>
        <v>263603.645808</v>
      </c>
      <c r="BJ79" s="1300">
        <f t="shared" ref="BJ79" si="1379">BH79/BH$19-1</f>
        <v>0.49533700917495072</v>
      </c>
      <c r="BK79" s="209">
        <f t="shared" si="65"/>
        <v>43558.566263999906</v>
      </c>
      <c r="BL79" s="1300">
        <f t="shared" si="1121"/>
        <v>5.7907040094680839E-2</v>
      </c>
      <c r="BM79" s="479">
        <v>681998.811552</v>
      </c>
      <c r="BN79" s="209">
        <f t="shared" ref="BN79" si="1380">BM79-BM$19</f>
        <v>149828.509464</v>
      </c>
      <c r="BO79" s="1300">
        <f t="shared" ref="BO79" si="1381">BM79/BM$19-1</f>
        <v>0.28154241015731141</v>
      </c>
      <c r="BP79" s="209">
        <f t="shared" si="68"/>
        <v>17235.043343999889</v>
      </c>
      <c r="BQ79" s="1300">
        <f t="shared" si="1124"/>
        <v>2.5926568456732024E-2</v>
      </c>
      <c r="BR79" s="479">
        <v>737419.36507199996</v>
      </c>
      <c r="BS79" s="209">
        <f t="shared" ref="BS79" si="1382">BR79-BR$19</f>
        <v>205249.06298399996</v>
      </c>
      <c r="BT79" s="1300">
        <f t="shared" ref="BT79" si="1383">BR79/BR$19-1</f>
        <v>0.38568304578194934</v>
      </c>
      <c r="BU79" s="209">
        <f t="shared" si="71"/>
        <v>29587.321079999907</v>
      </c>
      <c r="BV79" s="1300">
        <f t="shared" si="1127"/>
        <v>4.1799917552664878E-2</v>
      </c>
      <c r="BW79" s="472">
        <v>795773.947896</v>
      </c>
      <c r="BX79" s="209">
        <f t="shared" ref="BX79" si="1384">BW79-BW$19</f>
        <v>263603.645808</v>
      </c>
      <c r="BY79" s="1300">
        <f t="shared" ref="BY79" si="1385">BW79/BW$19-1</f>
        <v>0.49533700917495072</v>
      </c>
      <c r="BZ79" s="209">
        <f t="shared" si="74"/>
        <v>43558.566263999906</v>
      </c>
      <c r="CA79" s="1300">
        <f t="shared" si="1130"/>
        <v>5.7907040094680839E-2</v>
      </c>
      <c r="CB79" s="472">
        <v>681998.811552</v>
      </c>
      <c r="CC79" s="209">
        <f t="shared" ref="CC79" si="1386">CB79-CB$19</f>
        <v>149828.509464</v>
      </c>
      <c r="CD79" s="1300">
        <f t="shared" ref="CD79" si="1387">CB79/CB$19-1</f>
        <v>0.28154241015731141</v>
      </c>
      <c r="CE79" s="209">
        <f t="shared" si="77"/>
        <v>17235.043343999889</v>
      </c>
      <c r="CF79" s="1300">
        <f t="shared" si="1133"/>
        <v>2.5926568456732024E-2</v>
      </c>
      <c r="CG79" s="479">
        <v>737419.36507199996</v>
      </c>
      <c r="CH79" s="209">
        <f t="shared" ref="CH79" si="1388">CG79-CG$19</f>
        <v>205249.06298399996</v>
      </c>
      <c r="CI79" s="1300">
        <f t="shared" ref="CI79" si="1389">CG79/CG$19-1</f>
        <v>0.38568304578194934</v>
      </c>
      <c r="CJ79" s="209">
        <f t="shared" si="80"/>
        <v>29587.321079999907</v>
      </c>
      <c r="CK79" s="1300">
        <f t="shared" si="1136"/>
        <v>4.1799917552664878E-2</v>
      </c>
      <c r="CL79" s="472">
        <v>795773.947896</v>
      </c>
      <c r="CM79" s="209">
        <f t="shared" ref="CM79" si="1390">CL79-CL$19</f>
        <v>263603.645808</v>
      </c>
      <c r="CN79" s="1300">
        <f t="shared" ref="CN79" si="1391">CL79/CL$19-1</f>
        <v>0.49533700917495072</v>
      </c>
      <c r="CO79" s="209">
        <f t="shared" si="83"/>
        <v>43558.566263999906</v>
      </c>
      <c r="CP79" s="1300">
        <f t="shared" si="1139"/>
        <v>5.7907040094680839E-2</v>
      </c>
    </row>
    <row r="80" spans="1:94" ht="18.75" x14ac:dyDescent="0.25">
      <c r="A80" s="164">
        <v>2030</v>
      </c>
      <c r="B80" s="165"/>
      <c r="C80" s="166"/>
      <c r="D80" s="475" t="s">
        <v>157</v>
      </c>
      <c r="E80" s="490">
        <v>352013150.24481791</v>
      </c>
      <c r="F80" s="490">
        <f t="shared" ref="F80" si="1392">E80-E$10</f>
        <v>135916715.8548179</v>
      </c>
      <c r="G80" s="1319">
        <f t="shared" ref="G80" si="1393">E80/E$10-1</f>
        <v>0.62896325077498605</v>
      </c>
      <c r="H80" s="490">
        <f t="shared" si="32"/>
        <v>24386530.493807554</v>
      </c>
      <c r="I80" s="1319">
        <f>E80/E70-1</f>
        <v>7.44339105056262E-2</v>
      </c>
      <c r="J80" s="1309">
        <v>352013150.24481791</v>
      </c>
      <c r="K80" s="490">
        <f t="shared" ref="K80" si="1394">J80-J$10</f>
        <v>135916715.8548179</v>
      </c>
      <c r="L80" s="1301">
        <f t="shared" ref="L80" si="1395">J80/J$10-1</f>
        <v>0.62896325077498605</v>
      </c>
      <c r="M80" s="490">
        <f t="shared" si="35"/>
        <v>24386530.493807554</v>
      </c>
      <c r="N80" s="1301">
        <f>J80/J70-1</f>
        <v>7.44339105056262E-2</v>
      </c>
      <c r="O80" s="490">
        <v>352013150.24481791</v>
      </c>
      <c r="P80" s="490">
        <f t="shared" ref="P80" si="1396">O80-O$10</f>
        <v>135916715.8548179</v>
      </c>
      <c r="Q80" s="1301">
        <f t="shared" ref="Q80" si="1397">O80/O$10-1</f>
        <v>0.62896325077498605</v>
      </c>
      <c r="R80" s="490">
        <f t="shared" si="38"/>
        <v>24386530.493807554</v>
      </c>
      <c r="S80" s="1301">
        <f>O80/O70-1</f>
        <v>7.44339105056262E-2</v>
      </c>
      <c r="T80" s="490">
        <v>352013150.24481791</v>
      </c>
      <c r="U80" s="490">
        <f t="shared" ref="U80" si="1398">T80-T$10</f>
        <v>135916715.8548179</v>
      </c>
      <c r="V80" s="1301">
        <f t="shared" ref="V80" si="1399">T80/T$10-1</f>
        <v>0.62896325077498605</v>
      </c>
      <c r="W80" s="490">
        <f t="shared" si="41"/>
        <v>24386530.493807554</v>
      </c>
      <c r="X80" s="1301">
        <f>T80/T70-1</f>
        <v>7.44339105056262E-2</v>
      </c>
      <c r="Y80" s="490">
        <v>352013150.24481791</v>
      </c>
      <c r="Z80" s="490">
        <f t="shared" ref="Z80" si="1400">Y80-Y$10</f>
        <v>135916715.8548179</v>
      </c>
      <c r="AA80" s="1301">
        <f t="shared" ref="AA80" si="1401">Y80/Y$10-1</f>
        <v>0.62896325077498605</v>
      </c>
      <c r="AB80" s="490">
        <f t="shared" si="44"/>
        <v>24386530.493807554</v>
      </c>
      <c r="AC80" s="1301">
        <f>Y80/Y70-1</f>
        <v>7.44339105056262E-2</v>
      </c>
      <c r="AD80" s="490">
        <v>352013150.24481791</v>
      </c>
      <c r="AE80" s="490">
        <f t="shared" ref="AE80" si="1402">AD80-AD$10</f>
        <v>135916715.8548179</v>
      </c>
      <c r="AF80" s="1301">
        <f t="shared" ref="AF80" si="1403">AD80/AD$10-1</f>
        <v>0.62896325077498605</v>
      </c>
      <c r="AG80" s="490">
        <f t="shared" si="47"/>
        <v>24386530.493807554</v>
      </c>
      <c r="AH80" s="1301">
        <f>AD80/AD70-1</f>
        <v>7.44339105056262E-2</v>
      </c>
      <c r="AI80" s="490">
        <v>352013150.24481791</v>
      </c>
      <c r="AJ80" s="490">
        <f t="shared" ref="AJ80" si="1404">AI80-AI$10</f>
        <v>135916715.8548179</v>
      </c>
      <c r="AK80" s="1301">
        <f t="shared" ref="AK80" si="1405">AI80/AI$10-1</f>
        <v>0.62896325077498605</v>
      </c>
      <c r="AL80" s="490">
        <f t="shared" si="50"/>
        <v>24386530.493807554</v>
      </c>
      <c r="AM80" s="1301">
        <f>AI80/AI70-1</f>
        <v>7.44339105056262E-2</v>
      </c>
      <c r="AN80" s="490">
        <v>352013150.24481791</v>
      </c>
      <c r="AO80" s="490">
        <f t="shared" ref="AO80" si="1406">AN80-AN$10</f>
        <v>135916715.8548179</v>
      </c>
      <c r="AP80" s="1301">
        <f t="shared" ref="AP80" si="1407">AN80/AN$10-1</f>
        <v>0.62896325077498605</v>
      </c>
      <c r="AQ80" s="490">
        <f t="shared" si="53"/>
        <v>24386530.493807554</v>
      </c>
      <c r="AR80" s="1301">
        <f>AN80/AN70-1</f>
        <v>7.44339105056262E-2</v>
      </c>
      <c r="AS80" s="490">
        <v>352013150.24481791</v>
      </c>
      <c r="AT80" s="490">
        <f t="shared" ref="AT80" si="1408">AS80-AS$10</f>
        <v>135916715.8548179</v>
      </c>
      <c r="AU80" s="1301">
        <f t="shared" ref="AU80" si="1409">AS80/AS$10-1</f>
        <v>0.62896325077498605</v>
      </c>
      <c r="AV80" s="490">
        <f t="shared" si="56"/>
        <v>24386530.493807554</v>
      </c>
      <c r="AW80" s="1301">
        <f>AS80/AS70-1</f>
        <v>7.44339105056262E-2</v>
      </c>
      <c r="AX80" s="490">
        <v>352013150.24481791</v>
      </c>
      <c r="AY80" s="490">
        <f t="shared" ref="AY80" si="1410">AX80-AX$10</f>
        <v>135916715.8548179</v>
      </c>
      <c r="AZ80" s="1301">
        <f t="shared" ref="AZ80" si="1411">AX80/AX$10-1</f>
        <v>0.62896325077498605</v>
      </c>
      <c r="BA80" s="490">
        <f t="shared" si="59"/>
        <v>24386530.493807554</v>
      </c>
      <c r="BB80" s="1301">
        <f>AX80/AX70-1</f>
        <v>7.44339105056262E-2</v>
      </c>
      <c r="BC80" s="490">
        <v>352013150.24481791</v>
      </c>
      <c r="BD80" s="490">
        <f t="shared" ref="BD80" si="1412">BC80-BC$10</f>
        <v>135916715.8548179</v>
      </c>
      <c r="BE80" s="1301">
        <f t="shared" ref="BE80" si="1413">BC80/BC$10-1</f>
        <v>0.62896325077498605</v>
      </c>
      <c r="BF80" s="490">
        <f t="shared" si="62"/>
        <v>24386530.493807554</v>
      </c>
      <c r="BG80" s="1301">
        <f>BC80/BC70-1</f>
        <v>7.44339105056262E-2</v>
      </c>
      <c r="BH80" s="490">
        <v>352013150.24481791</v>
      </c>
      <c r="BI80" s="490">
        <f t="shared" ref="BI80" si="1414">BH80-BH$10</f>
        <v>135916715.8548179</v>
      </c>
      <c r="BJ80" s="1301">
        <f t="shared" ref="BJ80" si="1415">BH80/BH$10-1</f>
        <v>0.62896325077498605</v>
      </c>
      <c r="BK80" s="490">
        <f t="shared" si="65"/>
        <v>24386530.493807554</v>
      </c>
      <c r="BL80" s="1301">
        <f>BH80/BH70-1</f>
        <v>7.44339105056262E-2</v>
      </c>
      <c r="BM80" s="490">
        <v>352013150.24481791</v>
      </c>
      <c r="BN80" s="490">
        <f t="shared" ref="BN80" si="1416">BM80-BM$10</f>
        <v>135916715.8548179</v>
      </c>
      <c r="BO80" s="1301">
        <f t="shared" ref="BO80" si="1417">BM80/BM$10-1</f>
        <v>0.62896325077498605</v>
      </c>
      <c r="BP80" s="490">
        <f t="shared" si="68"/>
        <v>24386530.493807554</v>
      </c>
      <c r="BQ80" s="1301">
        <f>BM80/BM70-1</f>
        <v>7.44339105056262E-2</v>
      </c>
      <c r="BR80" s="490">
        <v>352013150.24481791</v>
      </c>
      <c r="BS80" s="490">
        <f t="shared" ref="BS80" si="1418">BR80-BR$10</f>
        <v>135916715.8548179</v>
      </c>
      <c r="BT80" s="1301">
        <f t="shared" ref="BT80" si="1419">BR80/BR$10-1</f>
        <v>0.62896325077498605</v>
      </c>
      <c r="BU80" s="490">
        <f t="shared" si="71"/>
        <v>24386530.493807554</v>
      </c>
      <c r="BV80" s="1301">
        <f>BR80/BR70-1</f>
        <v>7.44339105056262E-2</v>
      </c>
      <c r="BW80" s="490">
        <v>352013150.24481791</v>
      </c>
      <c r="BX80" s="490">
        <f t="shared" ref="BX80" si="1420">BW80-BW$10</f>
        <v>135916715.8548179</v>
      </c>
      <c r="BY80" s="1301">
        <f t="shared" ref="BY80" si="1421">BW80/BW$10-1</f>
        <v>0.62896325077498605</v>
      </c>
      <c r="BZ80" s="490">
        <f t="shared" si="74"/>
        <v>24386530.493807554</v>
      </c>
      <c r="CA80" s="1301">
        <f>BW80/BW70-1</f>
        <v>7.44339105056262E-2</v>
      </c>
      <c r="CB80" s="484">
        <v>356433922.31193012</v>
      </c>
      <c r="CC80" s="490">
        <f t="shared" ref="CC80" si="1422">CB80-CB$10</f>
        <v>136491210.44193012</v>
      </c>
      <c r="CD80" s="1301">
        <f t="shared" ref="CD80" si="1423">CB80/CB$10-1</f>
        <v>0.62057619132478914</v>
      </c>
      <c r="CE80" s="490">
        <f t="shared" si="77"/>
        <v>24451151.134497106</v>
      </c>
      <c r="CF80" s="1301">
        <f>CB80/CB70-1</f>
        <v>7.3651867679087601E-2</v>
      </c>
      <c r="CG80" s="484">
        <v>356433922.31193012</v>
      </c>
      <c r="CH80" s="490">
        <f t="shared" ref="CH80" si="1424">CG80-CG$10</f>
        <v>136491210.44193012</v>
      </c>
      <c r="CI80" s="1301">
        <f t="shared" ref="CI80" si="1425">CG80/CG$10-1</f>
        <v>0.62057619132478914</v>
      </c>
      <c r="CJ80" s="490">
        <f t="shared" si="80"/>
        <v>24451151.134497106</v>
      </c>
      <c r="CK80" s="1301">
        <f>CG80/CG70-1</f>
        <v>7.3651867679087601E-2</v>
      </c>
      <c r="CL80" s="484">
        <v>356433922.31193012</v>
      </c>
      <c r="CM80" s="490">
        <f t="shared" ref="CM80" si="1426">CL80-CL$10</f>
        <v>136491210.44193012</v>
      </c>
      <c r="CN80" s="1301">
        <f t="shared" ref="CN80" si="1427">CL80/CL$10-1</f>
        <v>0.62057619132478914</v>
      </c>
      <c r="CO80" s="490">
        <f t="shared" si="83"/>
        <v>24451151.134497106</v>
      </c>
      <c r="CP80" s="1301">
        <f>CL80/CL70-1</f>
        <v>7.3651867679087601E-2</v>
      </c>
    </row>
    <row r="81" spans="1:94" ht="15.75" outlineLevel="1" x14ac:dyDescent="0.25">
      <c r="A81" s="174">
        <v>2030</v>
      </c>
      <c r="B81" s="175" t="s">
        <v>158</v>
      </c>
      <c r="C81" s="175" t="s">
        <v>159</v>
      </c>
      <c r="D81" s="176" t="s">
        <v>96</v>
      </c>
      <c r="E81" s="491">
        <v>150443397.99097139</v>
      </c>
      <c r="F81" s="1298">
        <f t="shared" ref="F81" si="1428">E81-E$11</f>
        <v>67716157.490971386</v>
      </c>
      <c r="G81" s="1320">
        <f t="shared" ref="G81" si="1429">E81/E$11-1</f>
        <v>0.818547277555709</v>
      </c>
      <c r="H81" s="1298">
        <f t="shared" si="32"/>
        <v>15628446.722550929</v>
      </c>
      <c r="I81" s="1320">
        <f t="shared" ref="I81:I89" si="1430">E81/E71-1</f>
        <v>0.1159251742889722</v>
      </c>
      <c r="J81" s="1310">
        <v>139035628.79632619</v>
      </c>
      <c r="K81" s="1298">
        <f t="shared" ref="K81" si="1431">J81-J$11</f>
        <v>56308388.29632619</v>
      </c>
      <c r="L81" s="1299">
        <f t="shared" ref="L81" si="1432">J81/J$11-1</f>
        <v>0.68065111269275547</v>
      </c>
      <c r="M81" s="1298">
        <f t="shared" si="35"/>
        <v>13495294.690804034</v>
      </c>
      <c r="N81" s="1299">
        <f t="shared" ref="N81:N89" si="1433">J81/J71-1</f>
        <v>0.10749768022331896</v>
      </c>
      <c r="O81" s="491">
        <v>126668339.51426888</v>
      </c>
      <c r="P81" s="1298">
        <f t="shared" ref="P81" si="1434">O81-O$11</f>
        <v>43941099.014268875</v>
      </c>
      <c r="Q81" s="1299">
        <f t="shared" ref="Q81" si="1435">O81/O$11-1</f>
        <v>0.53115634884822338</v>
      </c>
      <c r="R81" s="1298">
        <f t="shared" si="38"/>
        <v>11028681.800995842</v>
      </c>
      <c r="S81" s="1299">
        <f t="shared" ref="S81:S89" si="1436">O81/O71-1</f>
        <v>9.5371103815797387E-2</v>
      </c>
      <c r="T81" s="485">
        <v>111484191.57486242</v>
      </c>
      <c r="U81" s="1298">
        <f t="shared" ref="U81" si="1437">T81-T$11</f>
        <v>43045452.074862421</v>
      </c>
      <c r="V81" s="1299">
        <f t="shared" ref="V81" si="1438">T81/T$11-1</f>
        <v>0.62896325077498583</v>
      </c>
      <c r="W81" s="1298">
        <f t="shared" si="41"/>
        <v>7723326.9141424298</v>
      </c>
      <c r="X81" s="1299">
        <f t="shared" ref="X81:X89" si="1439">T81/T71-1</f>
        <v>7.44339105056262E-2</v>
      </c>
      <c r="Y81" s="485">
        <v>111484191.57486242</v>
      </c>
      <c r="Z81" s="1298">
        <f t="shared" ref="Z81" si="1440">Y81-Y$11</f>
        <v>43045452.074862421</v>
      </c>
      <c r="AA81" s="1299">
        <f t="shared" ref="AA81" si="1441">Y81/Y$11-1</f>
        <v>0.62896325077498583</v>
      </c>
      <c r="AB81" s="1298">
        <f t="shared" si="44"/>
        <v>7723326.9141424298</v>
      </c>
      <c r="AC81" s="1299">
        <f t="shared" ref="AC81:AC89" si="1442">Y81/Y71-1</f>
        <v>7.44339105056262E-2</v>
      </c>
      <c r="AD81" s="485">
        <v>111484191.57486242</v>
      </c>
      <c r="AE81" s="1298">
        <f t="shared" ref="AE81" si="1443">AD81-AD$11</f>
        <v>43045452.074862421</v>
      </c>
      <c r="AF81" s="1299">
        <f t="shared" ref="AF81" si="1444">AD81/AD$11-1</f>
        <v>0.62896325077498583</v>
      </c>
      <c r="AG81" s="1298">
        <f t="shared" si="47"/>
        <v>7723326.9141424298</v>
      </c>
      <c r="AH81" s="1299">
        <f t="shared" ref="AH81:AH89" si="1445">AD81/AD71-1</f>
        <v>7.44339105056262E-2</v>
      </c>
      <c r="AI81" s="485">
        <v>0</v>
      </c>
      <c r="AJ81" s="1298">
        <f t="shared" ref="AJ81" si="1446">AI81-AI$11</f>
        <v>0</v>
      </c>
      <c r="AK81" s="1299"/>
      <c r="AL81" s="1298">
        <f t="shared" si="50"/>
        <v>0</v>
      </c>
      <c r="AM81" s="1299"/>
      <c r="AN81" s="485">
        <v>0</v>
      </c>
      <c r="AO81" s="1298">
        <f t="shared" ref="AO81" si="1447">AN81-AN$11</f>
        <v>0</v>
      </c>
      <c r="AP81" s="1299"/>
      <c r="AQ81" s="1298">
        <f t="shared" si="53"/>
        <v>0</v>
      </c>
      <c r="AR81" s="1299"/>
      <c r="AS81" s="485">
        <v>0</v>
      </c>
      <c r="AT81" s="1298">
        <f t="shared" ref="AT81" si="1448">AS81-AS$11</f>
        <v>0</v>
      </c>
      <c r="AU81" s="1299"/>
      <c r="AV81" s="1298">
        <f t="shared" si="56"/>
        <v>0</v>
      </c>
      <c r="AW81" s="1299"/>
      <c r="AX81" s="491">
        <v>121571972.13576721</v>
      </c>
      <c r="AY81" s="1298">
        <f t="shared" ref="AY81" si="1449">AX81-AX$11</f>
        <v>62173900.845300302</v>
      </c>
      <c r="AZ81" s="1299">
        <f t="shared" ref="AZ81" si="1450">AX81/AX$11-1</f>
        <v>1.0467326546893938</v>
      </c>
      <c r="BA81" s="1298">
        <f t="shared" si="59"/>
        <v>15019574.855821222</v>
      </c>
      <c r="BB81" s="1299">
        <f t="shared" ref="BB81:BB89" si="1451">AX81/AX71-1</f>
        <v>0.14095952075447138</v>
      </c>
      <c r="BC81" s="491">
        <v>106853512.46619081</v>
      </c>
      <c r="BD81" s="1298">
        <f t="shared" ref="BD81" si="1452">BC81-BC$11</f>
        <v>47455441.17572391</v>
      </c>
      <c r="BE81" s="1299">
        <f t="shared" ref="BE81" si="1453">BC81/BC$11-1</f>
        <v>0.79893909254491691</v>
      </c>
      <c r="BF81" s="1298">
        <f t="shared" si="62"/>
        <v>12324331.922914594</v>
      </c>
      <c r="BG81" s="1299">
        <f t="shared" ref="BG81:BG89" si="1454">BC81/BC71-1</f>
        <v>0.1303759521883554</v>
      </c>
      <c r="BH81" s="491">
        <v>90856463.765802711</v>
      </c>
      <c r="BI81" s="1298">
        <f t="shared" ref="BI81" si="1455">BH81-BH$11</f>
        <v>31458392.475335807</v>
      </c>
      <c r="BJ81" s="1299">
        <f t="shared" ref="BJ81" si="1456">BH81/BH$11-1</f>
        <v>0.52961976360307705</v>
      </c>
      <c r="BK81" s="1298">
        <f t="shared" si="65"/>
        <v>9194709.4583791643</v>
      </c>
      <c r="BL81" s="1299">
        <f t="shared" ref="BL81:BL89" si="1457">BH81/BH71-1</f>
        <v>0.11259505182517615</v>
      </c>
      <c r="BM81" s="491">
        <v>79907296.504897162</v>
      </c>
      <c r="BN81" s="1298">
        <f t="shared" ref="BN81" si="1458">BM81-BM$11</f>
        <v>34062569.594563827</v>
      </c>
      <c r="BO81" s="1299">
        <f t="shared" ref="BO81" si="1459">BM81/BM$11-1</f>
        <v>0.74299863670659527</v>
      </c>
      <c r="BP81" s="1298">
        <f t="shared" si="68"/>
        <v>7271140.6897559166</v>
      </c>
      <c r="BQ81" s="1299">
        <f t="shared" ref="BQ81:BQ89" si="1460">BM81/BM71-1</f>
        <v>0.1001036000344091</v>
      </c>
      <c r="BR81" s="491">
        <v>76104706.773348764</v>
      </c>
      <c r="BS81" s="1298">
        <f t="shared" ref="BS81" si="1461">BR81-BR$11</f>
        <v>30259979.863015428</v>
      </c>
      <c r="BT81" s="1299">
        <f t="shared" ref="BT81" si="1462">BR81/BR$11-1</f>
        <v>0.66005366161740353</v>
      </c>
      <c r="BU81" s="1298">
        <f t="shared" si="71"/>
        <v>6560090.0125069618</v>
      </c>
      <c r="BV81" s="1299">
        <f t="shared" ref="BV81:BV89" si="1463">BR81/BR71-1</f>
        <v>9.4329228027333345E-2</v>
      </c>
      <c r="BW81" s="491">
        <v>71982277.012662992</v>
      </c>
      <c r="BX81" s="1298">
        <f t="shared" ref="BX81" si="1464">BW81-BW$11</f>
        <v>26137550.102329656</v>
      </c>
      <c r="BY81" s="1299">
        <f t="shared" ref="BY81" si="1465">BW81/BW$11-1</f>
        <v>0.57013209291117595</v>
      </c>
      <c r="BZ81" s="1298">
        <f t="shared" si="74"/>
        <v>5737885.7159042209</v>
      </c>
      <c r="CA81" s="1299">
        <f t="shared" ref="CA81:CA89" si="1466">BW81/BW71-1</f>
        <v>8.6616928672495375E-2</v>
      </c>
      <c r="CB81" s="485">
        <v>80039578.300706565</v>
      </c>
      <c r="CC81" s="1298">
        <f t="shared" ref="CC81" si="1467">CB81-CB$11</f>
        <v>11600838.800706565</v>
      </c>
      <c r="CD81" s="1299">
        <f t="shared" ref="CD81" si="1468">CB81/CB$11-1</f>
        <v>0.16950690333369689</v>
      </c>
      <c r="CE81" s="1298">
        <f t="shared" si="77"/>
        <v>1439677.0904053897</v>
      </c>
      <c r="CF81" s="1299">
        <f t="shared" ref="CF81:CF89" si="1469">CB81/CB71-1</f>
        <v>1.8316525443885734E-2</v>
      </c>
      <c r="CG81" s="485">
        <v>84087527.828646228</v>
      </c>
      <c r="CH81" s="1298">
        <f t="shared" ref="CH81" si="1470">CG81-CG$11</f>
        <v>15648788.328646228</v>
      </c>
      <c r="CI81" s="1299">
        <f t="shared" ref="CI81" si="1471">CG81/CG$11-1</f>
        <v>0.22865395305309844</v>
      </c>
      <c r="CJ81" s="1298">
        <f t="shared" si="80"/>
        <v>2193467.3407420367</v>
      </c>
      <c r="CK81" s="1299">
        <f t="shared" ref="CK81:CK89" si="1472">CG81/CG71-1</f>
        <v>2.6784205443885822E-2</v>
      </c>
      <c r="CL81" s="485">
        <v>88303850.97888577</v>
      </c>
      <c r="CM81" s="1298">
        <f t="shared" ref="CM81" si="1473">CL81-CL$11</f>
        <v>19865111.47888577</v>
      </c>
      <c r="CN81" s="1299">
        <f t="shared" ref="CN81" si="1474">CL81/CL$11-1</f>
        <v>0.29026121205645183</v>
      </c>
      <c r="CO81" s="1298">
        <f t="shared" si="83"/>
        <v>3006879.0820187181</v>
      </c>
      <c r="CP81" s="1299">
        <f t="shared" ref="CP81:CP89" si="1475">CL81/CL71-1</f>
        <v>3.5251885443885911E-2</v>
      </c>
    </row>
    <row r="82" spans="1:94" ht="31.5" outlineLevel="1" x14ac:dyDescent="0.25">
      <c r="A82" s="174">
        <v>2030</v>
      </c>
      <c r="B82" s="175" t="s">
        <v>160</v>
      </c>
      <c r="C82" s="175" t="s">
        <v>161</v>
      </c>
      <c r="D82" s="176" t="s">
        <v>162</v>
      </c>
      <c r="E82" s="485">
        <v>89278491.523720115</v>
      </c>
      <c r="F82" s="1298">
        <f t="shared" ref="F82" si="1476">E82-E$12</f>
        <v>34471551.292720117</v>
      </c>
      <c r="G82" s="1320">
        <f t="shared" ref="G82" si="1477">E82/E$12-1</f>
        <v>0.62896325077498583</v>
      </c>
      <c r="H82" s="1298">
        <f t="shared" si="32"/>
        <v>6184975.3467168659</v>
      </c>
      <c r="I82" s="1320">
        <f t="shared" si="1430"/>
        <v>7.44339105056262E-2</v>
      </c>
      <c r="J82" s="1311">
        <v>89278491.523720115</v>
      </c>
      <c r="K82" s="1298">
        <f t="shared" ref="K82" si="1478">J82-J$12</f>
        <v>34471551.292720117</v>
      </c>
      <c r="L82" s="1299">
        <f t="shared" ref="L82" si="1479">J82/J$12-1</f>
        <v>0.62896325077498583</v>
      </c>
      <c r="M82" s="1298">
        <f t="shared" si="35"/>
        <v>6184975.3467168659</v>
      </c>
      <c r="N82" s="1299">
        <f t="shared" si="1433"/>
        <v>7.44339105056262E-2</v>
      </c>
      <c r="O82" s="485">
        <v>89278491.523720115</v>
      </c>
      <c r="P82" s="1298">
        <f t="shared" ref="P82" si="1480">O82-O$12</f>
        <v>34471551.292720117</v>
      </c>
      <c r="Q82" s="1299">
        <f t="shared" ref="Q82" si="1481">O82/O$12-1</f>
        <v>0.62896325077498583</v>
      </c>
      <c r="R82" s="1298">
        <f t="shared" si="38"/>
        <v>6184975.3467168659</v>
      </c>
      <c r="S82" s="1299">
        <f t="shared" si="1436"/>
        <v>7.44339105056262E-2</v>
      </c>
      <c r="T82" s="485">
        <v>89278491.523720115</v>
      </c>
      <c r="U82" s="1298">
        <f t="shared" ref="U82" si="1482">T82-T$12</f>
        <v>34471551.292720117</v>
      </c>
      <c r="V82" s="1299">
        <f t="shared" ref="V82" si="1483">T82/T$12-1</f>
        <v>0.62896325077498583</v>
      </c>
      <c r="W82" s="1298">
        <f t="shared" si="41"/>
        <v>6184975.3467168659</v>
      </c>
      <c r="X82" s="1299">
        <f t="shared" si="1439"/>
        <v>7.44339105056262E-2</v>
      </c>
      <c r="Y82" s="485">
        <v>89278491.523720115</v>
      </c>
      <c r="Z82" s="1298">
        <f t="shared" ref="Z82" si="1484">Y82-Y$12</f>
        <v>34471551.292720117</v>
      </c>
      <c r="AA82" s="1299">
        <f t="shared" ref="AA82" si="1485">Y82/Y$12-1</f>
        <v>0.62896325077498583</v>
      </c>
      <c r="AB82" s="1298">
        <f t="shared" si="44"/>
        <v>6184975.3467168659</v>
      </c>
      <c r="AC82" s="1299">
        <f t="shared" si="1442"/>
        <v>7.44339105056262E-2</v>
      </c>
      <c r="AD82" s="485">
        <v>89278491.523720115</v>
      </c>
      <c r="AE82" s="1298">
        <f t="shared" ref="AE82" si="1486">AD82-AD$12</f>
        <v>34471551.292720117</v>
      </c>
      <c r="AF82" s="1299">
        <f t="shared" ref="AF82" si="1487">AD82/AD$12-1</f>
        <v>0.62896325077498583</v>
      </c>
      <c r="AG82" s="1298">
        <f t="shared" si="47"/>
        <v>6184975.3467168659</v>
      </c>
      <c r="AH82" s="1299">
        <f t="shared" si="1445"/>
        <v>7.44339105056262E-2</v>
      </c>
      <c r="AI82" s="485">
        <v>0</v>
      </c>
      <c r="AJ82" s="1298">
        <f t="shared" ref="AJ82" si="1488">AI82-AI$12</f>
        <v>0</v>
      </c>
      <c r="AK82" s="1299"/>
      <c r="AL82" s="1298">
        <f t="shared" si="50"/>
        <v>0</v>
      </c>
      <c r="AM82" s="1299"/>
      <c r="AN82" s="485">
        <v>0</v>
      </c>
      <c r="AO82" s="1298">
        <f t="shared" ref="AO82" si="1489">AN82-AN$12</f>
        <v>0</v>
      </c>
      <c r="AP82" s="1299"/>
      <c r="AQ82" s="1298">
        <f t="shared" si="53"/>
        <v>0</v>
      </c>
      <c r="AR82" s="1299"/>
      <c r="AS82" s="485">
        <v>0</v>
      </c>
      <c r="AT82" s="1298">
        <f t="shared" ref="AT82" si="1490">AS82-AS$12</f>
        <v>0</v>
      </c>
      <c r="AU82" s="1299"/>
      <c r="AV82" s="1298">
        <f t="shared" si="56"/>
        <v>0</v>
      </c>
      <c r="AW82" s="1299"/>
      <c r="AX82" s="485">
        <v>89278491.523720115</v>
      </c>
      <c r="AY82" s="1298">
        <f t="shared" ref="AY82" si="1491">AX82-AX$12</f>
        <v>34471551.292720117</v>
      </c>
      <c r="AZ82" s="1299">
        <f t="shared" ref="AZ82" si="1492">AX82/AX$12-1</f>
        <v>0.62896325077498583</v>
      </c>
      <c r="BA82" s="1298">
        <f t="shared" si="59"/>
        <v>6184975.3467168659</v>
      </c>
      <c r="BB82" s="1299">
        <f t="shared" si="1451"/>
        <v>7.44339105056262E-2</v>
      </c>
      <c r="BC82" s="485">
        <v>89278491.523720115</v>
      </c>
      <c r="BD82" s="1298">
        <f t="shared" ref="BD82" si="1493">BC82-BC$12</f>
        <v>34471551.292720117</v>
      </c>
      <c r="BE82" s="1299">
        <f t="shared" ref="BE82" si="1494">BC82/BC$12-1</f>
        <v>0.62896325077498583</v>
      </c>
      <c r="BF82" s="1298">
        <f t="shared" si="62"/>
        <v>6184975.3467168659</v>
      </c>
      <c r="BG82" s="1299">
        <f t="shared" si="1454"/>
        <v>7.44339105056262E-2</v>
      </c>
      <c r="BH82" s="485">
        <v>89278491.523720115</v>
      </c>
      <c r="BI82" s="1298">
        <f t="shared" ref="BI82" si="1495">BH82-BH$12</f>
        <v>34471551.292720117</v>
      </c>
      <c r="BJ82" s="1299">
        <f t="shared" ref="BJ82" si="1496">BH82/BH$12-1</f>
        <v>0.62896325077498583</v>
      </c>
      <c r="BK82" s="1298">
        <f t="shared" si="65"/>
        <v>6184975.3467168659</v>
      </c>
      <c r="BL82" s="1299">
        <f t="shared" si="1457"/>
        <v>7.44339105056262E-2</v>
      </c>
      <c r="BM82" s="491">
        <v>79907296.504897162</v>
      </c>
      <c r="BN82" s="1298">
        <f t="shared" ref="BN82" si="1497">BM82-BM$12</f>
        <v>34062569.594563827</v>
      </c>
      <c r="BO82" s="1299">
        <f t="shared" ref="BO82" si="1498">BM82/BM$12-1</f>
        <v>0.74299863670659527</v>
      </c>
      <c r="BP82" s="1298">
        <f t="shared" si="68"/>
        <v>7271140.6897559166</v>
      </c>
      <c r="BQ82" s="1299">
        <f t="shared" si="1460"/>
        <v>0.1001036000344091</v>
      </c>
      <c r="BR82" s="491">
        <v>76104706.773348764</v>
      </c>
      <c r="BS82" s="1298">
        <f t="shared" ref="BS82" si="1499">BR82-BR$12</f>
        <v>30259979.863015428</v>
      </c>
      <c r="BT82" s="1299">
        <f t="shared" ref="BT82" si="1500">BR82/BR$12-1</f>
        <v>0.66005366161740353</v>
      </c>
      <c r="BU82" s="1298">
        <f t="shared" si="71"/>
        <v>6560090.0125069618</v>
      </c>
      <c r="BV82" s="1299">
        <f t="shared" si="1463"/>
        <v>9.4329228027333345E-2</v>
      </c>
      <c r="BW82" s="491">
        <v>71982277.012662992</v>
      </c>
      <c r="BX82" s="1298">
        <f t="shared" ref="BX82" si="1501">BW82-BW$12</f>
        <v>26137550.102329656</v>
      </c>
      <c r="BY82" s="1299">
        <f t="shared" ref="BY82" si="1502">BW82/BW$12-1</f>
        <v>0.57013209291117595</v>
      </c>
      <c r="BZ82" s="1298">
        <f t="shared" si="74"/>
        <v>5737885.7159042209</v>
      </c>
      <c r="CA82" s="1299">
        <f t="shared" si="1466"/>
        <v>8.6616928672495375E-2</v>
      </c>
      <c r="CB82" s="485">
        <v>68101981.32971561</v>
      </c>
      <c r="CC82" s="1298">
        <f t="shared" ref="CC82" si="1503">CB82-CB$12</f>
        <v>13295041.098715611</v>
      </c>
      <c r="CD82" s="1299">
        <f t="shared" ref="CD82" si="1504">CB82/CB$12-1</f>
        <v>0.24257951716844151</v>
      </c>
      <c r="CE82" s="1298">
        <f t="shared" si="77"/>
        <v>1224954.7587976381</v>
      </c>
      <c r="CF82" s="1299">
        <f t="shared" si="1469"/>
        <v>1.8316525443885734E-2</v>
      </c>
      <c r="CG82" s="485">
        <v>71546194.668017849</v>
      </c>
      <c r="CH82" s="1298">
        <f t="shared" ref="CH82" si="1505">CG82-CG$12</f>
        <v>16739254.437017851</v>
      </c>
      <c r="CI82" s="1299">
        <f t="shared" ref="CI82" si="1506">CG82/CG$12-1</f>
        <v>0.3054221667267929</v>
      </c>
      <c r="CJ82" s="1298">
        <f t="shared" si="80"/>
        <v>1866320.0763669759</v>
      </c>
      <c r="CK82" s="1299">
        <f t="shared" si="1472"/>
        <v>2.6784205443885822E-2</v>
      </c>
      <c r="CL82" s="485">
        <v>75133669.346843407</v>
      </c>
      <c r="CM82" s="1298">
        <f t="shared" ref="CM82" si="1507">CL82-CL$12</f>
        <v>20326729.115843408</v>
      </c>
      <c r="CN82" s="1299">
        <f t="shared" ref="CN82" si="1508">CL82/CL$12-1</f>
        <v>0.37087874327905213</v>
      </c>
      <c r="CO82" s="1298">
        <f t="shared" si="83"/>
        <v>2558414.5675408095</v>
      </c>
      <c r="CP82" s="1299">
        <f t="shared" si="1475"/>
        <v>3.5251885443885911E-2</v>
      </c>
    </row>
    <row r="83" spans="1:94" ht="15.75" outlineLevel="1" x14ac:dyDescent="0.25">
      <c r="A83" s="174">
        <v>2030</v>
      </c>
      <c r="B83" s="175">
        <v>0</v>
      </c>
      <c r="C83" s="175">
        <v>0</v>
      </c>
      <c r="D83" s="176" t="s">
        <v>163</v>
      </c>
      <c r="E83" s="485">
        <v>0</v>
      </c>
      <c r="F83" s="1298">
        <f t="shared" ref="F83" si="1509">E83-E$13</f>
        <v>0</v>
      </c>
      <c r="G83" s="1320"/>
      <c r="H83" s="1298">
        <f t="shared" si="32"/>
        <v>0</v>
      </c>
      <c r="I83" s="1320"/>
      <c r="J83" s="1311">
        <v>0</v>
      </c>
      <c r="K83" s="1298">
        <f t="shared" ref="K83" si="1510">J83-J$13</f>
        <v>0</v>
      </c>
      <c r="L83" s="1299"/>
      <c r="M83" s="1298">
        <f t="shared" si="35"/>
        <v>0</v>
      </c>
      <c r="N83" s="1299"/>
      <c r="O83" s="485">
        <v>0</v>
      </c>
      <c r="P83" s="1298">
        <f t="shared" ref="P83" si="1511">O83-O$13</f>
        <v>0</v>
      </c>
      <c r="Q83" s="1299"/>
      <c r="R83" s="1298">
        <f t="shared" si="38"/>
        <v>0</v>
      </c>
      <c r="S83" s="1299"/>
      <c r="T83" s="485">
        <v>0</v>
      </c>
      <c r="U83" s="1298">
        <f t="shared" ref="U83" si="1512">T83-T$13</f>
        <v>0</v>
      </c>
      <c r="V83" s="1299"/>
      <c r="W83" s="1298">
        <f t="shared" si="41"/>
        <v>0</v>
      </c>
      <c r="X83" s="1299"/>
      <c r="Y83" s="485">
        <v>0</v>
      </c>
      <c r="Z83" s="1298">
        <f t="shared" ref="Z83" si="1513">Y83-Y$13</f>
        <v>0</v>
      </c>
      <c r="AA83" s="1299"/>
      <c r="AB83" s="1298">
        <f t="shared" si="44"/>
        <v>0</v>
      </c>
      <c r="AC83" s="1299"/>
      <c r="AD83" s="485">
        <v>0</v>
      </c>
      <c r="AE83" s="1298">
        <f t="shared" ref="AE83" si="1514">AD83-AD$13</f>
        <v>0</v>
      </c>
      <c r="AF83" s="1299"/>
      <c r="AG83" s="1298">
        <f t="shared" si="47"/>
        <v>0</v>
      </c>
      <c r="AH83" s="1299"/>
      <c r="AI83" s="485">
        <v>0</v>
      </c>
      <c r="AJ83" s="1298">
        <f t="shared" ref="AJ83" si="1515">AI83-AI$13</f>
        <v>0</v>
      </c>
      <c r="AK83" s="1299"/>
      <c r="AL83" s="1298">
        <f t="shared" si="50"/>
        <v>0</v>
      </c>
      <c r="AM83" s="1299"/>
      <c r="AN83" s="485">
        <v>0</v>
      </c>
      <c r="AO83" s="1298">
        <f t="shared" ref="AO83" si="1516">AN83-AN$13</f>
        <v>0</v>
      </c>
      <c r="AP83" s="1299"/>
      <c r="AQ83" s="1298">
        <f t="shared" si="53"/>
        <v>0</v>
      </c>
      <c r="AR83" s="1299"/>
      <c r="AS83" s="485">
        <v>0</v>
      </c>
      <c r="AT83" s="1298">
        <f t="shared" ref="AT83" si="1517">AS83-AS$13</f>
        <v>0</v>
      </c>
      <c r="AU83" s="1299"/>
      <c r="AV83" s="1298">
        <f t="shared" si="56"/>
        <v>0</v>
      </c>
      <c r="AW83" s="1299"/>
      <c r="AX83" s="491">
        <v>28871425.855204172</v>
      </c>
      <c r="AY83" s="1298">
        <f t="shared" ref="AY83" si="1518">AX83-AX$13</f>
        <v>5542256.6456710733</v>
      </c>
      <c r="AZ83" s="1299">
        <f t="shared" ref="AZ83" si="1519">AX83/AX$13-1</f>
        <v>0.23756768172465903</v>
      </c>
      <c r="BA83" s="1298">
        <f t="shared" si="59"/>
        <v>608871.8667297177</v>
      </c>
      <c r="BB83" s="1299">
        <f t="shared" si="1451"/>
        <v>2.1543412777840887E-2</v>
      </c>
      <c r="BC83" s="491">
        <v>32182116.330135375</v>
      </c>
      <c r="BD83" s="1298">
        <f t="shared" ref="BD83" si="1520">BC83-BC$13</f>
        <v>8852947.1206022762</v>
      </c>
      <c r="BE83" s="1299">
        <f t="shared" ref="BE83" si="1521">BC83/BC$13-1</f>
        <v>0.37947974233838799</v>
      </c>
      <c r="BF83" s="1298">
        <f t="shared" si="62"/>
        <v>1170962.7678894512</v>
      </c>
      <c r="BG83" s="1299">
        <f t="shared" si="1454"/>
        <v>3.7759406967531328E-2</v>
      </c>
      <c r="BH83" s="491">
        <v>35811875.748466149</v>
      </c>
      <c r="BI83" s="1298">
        <f t="shared" ref="BI83" si="1522">BH83-BH$13</f>
        <v>12482706.53893305</v>
      </c>
      <c r="BJ83" s="1299">
        <f t="shared" ref="BJ83" si="1523">BH83/BH$13-1</f>
        <v>0.53506862704018565</v>
      </c>
      <c r="BK83" s="1298">
        <f t="shared" si="65"/>
        <v>1833972.3426166698</v>
      </c>
      <c r="BL83" s="1299">
        <f t="shared" si="1457"/>
        <v>5.3975441648378419E-2</v>
      </c>
      <c r="BM83" s="491">
        <v>79907296.504897103</v>
      </c>
      <c r="BN83" s="1298">
        <f t="shared" ref="BN83" si="1524">BM83-BM$13</f>
        <v>34062569.594563767</v>
      </c>
      <c r="BO83" s="1299">
        <f t="shared" ref="BO83" si="1525">BM83/BM$13-1</f>
        <v>0.74299863670659394</v>
      </c>
      <c r="BP83" s="1298">
        <f t="shared" si="68"/>
        <v>7271140.6897559166</v>
      </c>
      <c r="BQ83" s="1299">
        <f t="shared" si="1460"/>
        <v>0.1001036000344091</v>
      </c>
      <c r="BR83" s="491">
        <v>76104706.773348808</v>
      </c>
      <c r="BS83" s="1298">
        <f t="shared" ref="BS83" si="1526">BR83-BR$13</f>
        <v>30259979.863015473</v>
      </c>
      <c r="BT83" s="1299">
        <f t="shared" ref="BT83" si="1527">BR83/BR$13-1</f>
        <v>0.66005366161740442</v>
      </c>
      <c r="BU83" s="1298">
        <f t="shared" si="71"/>
        <v>6560090.0125069618</v>
      </c>
      <c r="BV83" s="1299">
        <f t="shared" si="1463"/>
        <v>9.4329228027333345E-2</v>
      </c>
      <c r="BW83" s="491">
        <v>71982277.012662977</v>
      </c>
      <c r="BX83" s="1298">
        <f t="shared" ref="BX83" si="1528">BW83-BW$13</f>
        <v>26137550.102329642</v>
      </c>
      <c r="BY83" s="1299">
        <f t="shared" ref="BY83" si="1529">BW83/BW$13-1</f>
        <v>0.57013209291117573</v>
      </c>
      <c r="BZ83" s="1298">
        <f t="shared" si="74"/>
        <v>5737885.7159042209</v>
      </c>
      <c r="CA83" s="1299">
        <f t="shared" si="1466"/>
        <v>8.6616928672495375E-2</v>
      </c>
      <c r="CB83" s="485">
        <v>0</v>
      </c>
      <c r="CC83" s="1298">
        <f t="shared" ref="CC83" si="1530">CB83-CB$13</f>
        <v>0</v>
      </c>
      <c r="CD83" s="1299"/>
      <c r="CE83" s="1298">
        <f t="shared" si="77"/>
        <v>0</v>
      </c>
      <c r="CF83" s="1299"/>
      <c r="CG83" s="485">
        <v>0</v>
      </c>
      <c r="CH83" s="1298">
        <f t="shared" ref="CH83" si="1531">CG83-CG$13</f>
        <v>0</v>
      </c>
      <c r="CI83" s="1299"/>
      <c r="CJ83" s="1298">
        <f t="shared" si="80"/>
        <v>0</v>
      </c>
      <c r="CK83" s="1299"/>
      <c r="CL83" s="485">
        <v>0</v>
      </c>
      <c r="CM83" s="1298">
        <f t="shared" ref="CM83" si="1532">CL83-CL$13</f>
        <v>0</v>
      </c>
      <c r="CN83" s="1299"/>
      <c r="CO83" s="1298">
        <f t="shared" si="83"/>
        <v>0</v>
      </c>
      <c r="CP83" s="1299"/>
    </row>
    <row r="84" spans="1:94" ht="39.6" customHeight="1" outlineLevel="1" x14ac:dyDescent="0.25">
      <c r="A84" s="174">
        <v>2030</v>
      </c>
      <c r="B84" s="175" t="s">
        <v>164</v>
      </c>
      <c r="C84" s="175" t="s">
        <v>165</v>
      </c>
      <c r="D84" s="176" t="s">
        <v>99</v>
      </c>
      <c r="E84" s="485">
        <v>0</v>
      </c>
      <c r="F84" s="1298">
        <f t="shared" ref="F84" si="1533">E84-E$14</f>
        <v>0</v>
      </c>
      <c r="G84" s="1320"/>
      <c r="H84" s="1298">
        <f t="shared" si="32"/>
        <v>0</v>
      </c>
      <c r="I84" s="1320"/>
      <c r="J84" s="1311">
        <v>0</v>
      </c>
      <c r="K84" s="1298">
        <f t="shared" ref="K84" si="1534">J84-J$14</f>
        <v>0</v>
      </c>
      <c r="L84" s="1299"/>
      <c r="M84" s="1298">
        <f t="shared" si="35"/>
        <v>0</v>
      </c>
      <c r="N84" s="1299"/>
      <c r="O84" s="485">
        <v>0</v>
      </c>
      <c r="P84" s="1298">
        <f t="shared" ref="P84" si="1535">O84-O$14</f>
        <v>0</v>
      </c>
      <c r="Q84" s="1299"/>
      <c r="R84" s="1298">
        <f t="shared" si="38"/>
        <v>0</v>
      </c>
      <c r="S84" s="1299"/>
      <c r="T84" s="486">
        <v>38959206.416108936</v>
      </c>
      <c r="U84" s="1298">
        <f t="shared" ref="U84" si="1536">T84-T$14</f>
        <v>24670705.416108929</v>
      </c>
      <c r="V84" s="1299">
        <f t="shared" ref="V84" si="1537">T84/T$14-1</f>
        <v>1.7266125688138256</v>
      </c>
      <c r="W84" s="1298">
        <f t="shared" si="41"/>
        <v>7905119.8084084839</v>
      </c>
      <c r="X84" s="1299">
        <f t="shared" si="1439"/>
        <v>0.25455972697803508</v>
      </c>
      <c r="Y84" s="486">
        <v>27551437.22146377</v>
      </c>
      <c r="Z84" s="1298">
        <f t="shared" ref="Z84" si="1538">Y84-Y$14</f>
        <v>13262936.221463762</v>
      </c>
      <c r="AA84" s="1299">
        <f t="shared" ref="AA84" si="1539">Y84/Y$14-1</f>
        <v>0.92822446675573289</v>
      </c>
      <c r="AB84" s="1298">
        <f t="shared" si="44"/>
        <v>5771967.7766616046</v>
      </c>
      <c r="AC84" s="1299">
        <f t="shared" si="1442"/>
        <v>0.26501875040115497</v>
      </c>
      <c r="AD84" s="486">
        <v>15184147.939406455</v>
      </c>
      <c r="AE84" s="1298">
        <f t="shared" ref="AE84" si="1540">AD84-AD$14</f>
        <v>895646.93940644711</v>
      </c>
      <c r="AF84" s="1299">
        <f t="shared" ref="AF84" si="1541">AD84/AD$14-1</f>
        <v>6.2683058174293205E-2</v>
      </c>
      <c r="AG84" s="1298">
        <f t="shared" si="47"/>
        <v>3305354.8868534118</v>
      </c>
      <c r="AH84" s="1299">
        <f t="shared" si="1445"/>
        <v>0.27825679530152359</v>
      </c>
      <c r="AI84" s="486">
        <v>239721889.51469147</v>
      </c>
      <c r="AJ84" s="1298">
        <f t="shared" ref="AJ84" si="1542">AI84-AI$14</f>
        <v>102187708.78369147</v>
      </c>
      <c r="AK84" s="1299">
        <f t="shared" ref="AK84" si="1543">AI84/AI$14-1</f>
        <v>0.74299863670659505</v>
      </c>
      <c r="AL84" s="1298">
        <f t="shared" si="50"/>
        <v>21813422.06926775</v>
      </c>
      <c r="AM84" s="1299">
        <f t="shared" ref="AM84:AM89" si="1544">AI84/AI74-1</f>
        <v>0.1001036000344091</v>
      </c>
      <c r="AN84" s="486">
        <v>228314120.32004631</v>
      </c>
      <c r="AO84" s="1298">
        <f t="shared" ref="AO84" si="1545">AN84-AN$14</f>
        <v>90779939.589046299</v>
      </c>
      <c r="AP84" s="1299">
        <f t="shared" ref="AP84" si="1546">AN84/AN$14-1</f>
        <v>0.66005366161740353</v>
      </c>
      <c r="AQ84" s="1298">
        <f t="shared" si="53"/>
        <v>19680270.037520885</v>
      </c>
      <c r="AR84" s="1299">
        <f t="shared" ref="AR84:AR89" si="1547">AN84/AN74-1</f>
        <v>9.4329228027333345E-2</v>
      </c>
      <c r="AS84" s="486">
        <v>215946831.03798899</v>
      </c>
      <c r="AT84" s="1298">
        <f t="shared" ref="AT84" si="1548">AS84-AS$14</f>
        <v>78412650.306988984</v>
      </c>
      <c r="AU84" s="1299">
        <f t="shared" ref="AU84" si="1549">AS84/AS$14-1</f>
        <v>0.57013209291117617</v>
      </c>
      <c r="AV84" s="1298">
        <f t="shared" si="56"/>
        <v>17213657.147712678</v>
      </c>
      <c r="AW84" s="1299">
        <f t="shared" ref="AW84:AW89" si="1550">AS84/AS74-1</f>
        <v>8.6616928672495375E-2</v>
      </c>
      <c r="AX84" s="485">
        <v>0</v>
      </c>
      <c r="AY84" s="1298">
        <f t="shared" ref="AY84" si="1551">AX84-AX$14</f>
        <v>0</v>
      </c>
      <c r="AZ84" s="1299"/>
      <c r="BA84" s="1298">
        <f t="shared" si="59"/>
        <v>0</v>
      </c>
      <c r="BB84" s="1299"/>
      <c r="BC84" s="485">
        <v>0</v>
      </c>
      <c r="BD84" s="1298">
        <f t="shared" ref="BD84" si="1552">BC84-BC$14</f>
        <v>0</v>
      </c>
      <c r="BE84" s="1299"/>
      <c r="BF84" s="1298">
        <f t="shared" si="62"/>
        <v>0</v>
      </c>
      <c r="BG84" s="1299"/>
      <c r="BH84" s="485">
        <v>0</v>
      </c>
      <c r="BI84" s="1298">
        <f t="shared" ref="BI84" si="1553">BH84-BH$14</f>
        <v>0</v>
      </c>
      <c r="BJ84" s="1299"/>
      <c r="BK84" s="1298">
        <f t="shared" si="65"/>
        <v>0</v>
      </c>
      <c r="BL84" s="1299"/>
      <c r="BM84" s="485">
        <v>0</v>
      </c>
      <c r="BN84" s="1298">
        <f t="shared" ref="BN84" si="1554">BM84-BM$14</f>
        <v>0</v>
      </c>
      <c r="BO84" s="1299"/>
      <c r="BP84" s="1298">
        <f t="shared" si="68"/>
        <v>0</v>
      </c>
      <c r="BQ84" s="1299"/>
      <c r="BR84" s="485">
        <v>0</v>
      </c>
      <c r="BS84" s="1298">
        <f t="shared" ref="BS84" si="1555">BR84-BR$14</f>
        <v>0</v>
      </c>
      <c r="BT84" s="1299"/>
      <c r="BU84" s="1298">
        <f t="shared" si="71"/>
        <v>0</v>
      </c>
      <c r="BV84" s="1299"/>
      <c r="BW84" s="485">
        <v>0</v>
      </c>
      <c r="BX84" s="1298">
        <f t="shared" ref="BX84" si="1556">BW84-BW$14</f>
        <v>0</v>
      </c>
      <c r="BY84" s="1299"/>
      <c r="BZ84" s="1298">
        <f t="shared" si="74"/>
        <v>0</v>
      </c>
      <c r="CA84" s="1299"/>
      <c r="CB84" s="192">
        <v>96001101.95138149</v>
      </c>
      <c r="CC84" s="1298">
        <f t="shared" ref="CC84" si="1557">CB84-CB$14</f>
        <v>77866323.471381485</v>
      </c>
      <c r="CD84" s="1299">
        <f t="shared" ref="CD84" si="1558">CB84/CB$14-1</f>
        <v>4.293756527396055</v>
      </c>
      <c r="CE84" s="1298">
        <f t="shared" si="77"/>
        <v>19213410.860754251</v>
      </c>
      <c r="CF84" s="1299">
        <f t="shared" si="1469"/>
        <v>0.25021472306125192</v>
      </c>
      <c r="CG84" s="192">
        <v>77101169.890494406</v>
      </c>
      <c r="CH84" s="1298">
        <f t="shared" ref="CH84" si="1559">CG84-CG$14</f>
        <v>58966391.41049441</v>
      </c>
      <c r="CI84" s="1299">
        <f t="shared" ref="CI84" si="1560">CG84/CG$14-1</f>
        <v>3.2515639204264719</v>
      </c>
      <c r="CJ84" s="1298">
        <f t="shared" si="80"/>
        <v>15685103.261101395</v>
      </c>
      <c r="CK84" s="1299">
        <f t="shared" si="1472"/>
        <v>0.25539087932398918</v>
      </c>
      <c r="CL84" s="192">
        <v>56930082.779372007</v>
      </c>
      <c r="CM84" s="1298">
        <f t="shared" ref="CM84" si="1561">CL84-CL$14</f>
        <v>38795304.29937201</v>
      </c>
      <c r="CN84" s="1299">
        <f t="shared" ref="CN84" si="1562">CL84/CL$14-1</f>
        <v>2.1392764373801172</v>
      </c>
      <c r="CO84" s="1298">
        <f t="shared" si="83"/>
        <v>11712984.138842687</v>
      </c>
      <c r="CP84" s="1299">
        <f t="shared" si="1475"/>
        <v>0.25903882582028426</v>
      </c>
    </row>
    <row r="85" spans="1:94" ht="31.5" outlineLevel="1" x14ac:dyDescent="0.25">
      <c r="A85" s="174">
        <v>2030</v>
      </c>
      <c r="B85" s="175" t="s">
        <v>166</v>
      </c>
      <c r="C85" s="175" t="s">
        <v>249</v>
      </c>
      <c r="D85" s="176" t="s">
        <v>168</v>
      </c>
      <c r="E85" s="485">
        <v>56174280.619360313</v>
      </c>
      <c r="F85" s="1298">
        <f t="shared" ref="F85" si="1563">E85-E$15</f>
        <v>17694403.960360311</v>
      </c>
      <c r="G85" s="1320">
        <f t="shared" ref="G85" si="1564">E85/E$15-1</f>
        <v>0.45983525667621361</v>
      </c>
      <c r="H85" s="1298">
        <f t="shared" si="32"/>
        <v>1317925.5810005292</v>
      </c>
      <c r="I85" s="1320">
        <f t="shared" si="1430"/>
        <v>2.4025030100504052E-2</v>
      </c>
      <c r="J85" s="1311">
        <v>61881075.82153552</v>
      </c>
      <c r="K85" s="1298">
        <f t="shared" ref="K85" si="1565">J85-J$15</f>
        <v>23401199.162535518</v>
      </c>
      <c r="L85" s="1299">
        <f t="shared" ref="L85" si="1566">J85/J$15-1</f>
        <v>0.60814122066740683</v>
      </c>
      <c r="M85" s="1298">
        <f t="shared" si="35"/>
        <v>2387642.2210451588</v>
      </c>
      <c r="N85" s="1299">
        <f t="shared" si="1433"/>
        <v>4.013286973951824E-2</v>
      </c>
      <c r="O85" s="485">
        <v>68067875.88161099</v>
      </c>
      <c r="P85" s="1298">
        <f t="shared" ref="P85" si="1567">O85-O$15</f>
        <v>29587999.222610988</v>
      </c>
      <c r="Q85" s="1299">
        <f t="shared" ref="Q85" si="1568">O85/O$15-1</f>
        <v>0.76892136336124906</v>
      </c>
      <c r="R85" s="1298">
        <f t="shared" si="38"/>
        <v>3624349.6311784089</v>
      </c>
      <c r="S85" s="1299">
        <f t="shared" si="1436"/>
        <v>5.6240709378532427E-2</v>
      </c>
      <c r="T85" s="485">
        <v>56174280.619360313</v>
      </c>
      <c r="U85" s="1298">
        <f t="shared" ref="U85" si="1569">T85-T$15</f>
        <v>17694403.960360311</v>
      </c>
      <c r="V85" s="1299">
        <f t="shared" ref="V85" si="1570">T85/T$15-1</f>
        <v>0.45983525667621361</v>
      </c>
      <c r="W85" s="1298">
        <f t="shared" si="41"/>
        <v>1317925.5810005292</v>
      </c>
      <c r="X85" s="1299">
        <f t="shared" si="1439"/>
        <v>2.4025030100504052E-2</v>
      </c>
      <c r="Y85" s="485">
        <v>61881075.82153552</v>
      </c>
      <c r="Z85" s="1298">
        <f t="shared" ref="Z85" si="1571">Y85-Y$15</f>
        <v>23401199.162535518</v>
      </c>
      <c r="AA85" s="1299">
        <f t="shared" ref="AA85" si="1572">Y85/Y$15-1</f>
        <v>0.60814122066740683</v>
      </c>
      <c r="AB85" s="1298">
        <f t="shared" si="44"/>
        <v>2387642.2210451588</v>
      </c>
      <c r="AC85" s="1299">
        <f t="shared" si="1442"/>
        <v>4.013286973951824E-2</v>
      </c>
      <c r="AD85" s="485">
        <v>68067875.88161099</v>
      </c>
      <c r="AE85" s="1298">
        <f t="shared" ref="AE85" si="1573">AD85-AD$15</f>
        <v>29587999.222610988</v>
      </c>
      <c r="AF85" s="1299">
        <f t="shared" ref="AF85" si="1574">AD85/AD$15-1</f>
        <v>0.76892136336124906</v>
      </c>
      <c r="AG85" s="1298">
        <f t="shared" si="47"/>
        <v>3624349.6311784089</v>
      </c>
      <c r="AH85" s="1299">
        <f t="shared" si="1445"/>
        <v>5.6240709378532427E-2</v>
      </c>
      <c r="AI85" s="485">
        <v>56174280.619360313</v>
      </c>
      <c r="AJ85" s="1298">
        <f t="shared" ref="AJ85" si="1575">AI85-AI$15</f>
        <v>17694403.960360311</v>
      </c>
      <c r="AK85" s="1299">
        <f t="shared" ref="AK85" si="1576">AI85/AI$15-1</f>
        <v>0.45983525667621361</v>
      </c>
      <c r="AL85" s="1298">
        <f t="shared" si="50"/>
        <v>1317925.5810005292</v>
      </c>
      <c r="AM85" s="1299">
        <f t="shared" si="1544"/>
        <v>2.4025030100504052E-2</v>
      </c>
      <c r="AN85" s="485">
        <v>61881075.82153552</v>
      </c>
      <c r="AO85" s="1298">
        <f t="shared" ref="AO85" si="1577">AN85-AN$15</f>
        <v>23401199.162535518</v>
      </c>
      <c r="AP85" s="1299">
        <f t="shared" ref="AP85" si="1578">AN85/AN$15-1</f>
        <v>0.60814122066740683</v>
      </c>
      <c r="AQ85" s="1298">
        <f t="shared" si="53"/>
        <v>2387642.2210451588</v>
      </c>
      <c r="AR85" s="1299">
        <f t="shared" si="1547"/>
        <v>4.013286973951824E-2</v>
      </c>
      <c r="AS85" s="485">
        <v>68067875.88161099</v>
      </c>
      <c r="AT85" s="1298">
        <f t="shared" ref="AT85" si="1579">AS85-AS$15</f>
        <v>29587999.222610988</v>
      </c>
      <c r="AU85" s="1299">
        <f t="shared" ref="AU85" si="1580">AS85/AS$15-1</f>
        <v>0.76892136336124906</v>
      </c>
      <c r="AV85" s="1298">
        <f t="shared" si="56"/>
        <v>3624349.6311784089</v>
      </c>
      <c r="AW85" s="1299">
        <f t="shared" si="1550"/>
        <v>5.6240709378532427E-2</v>
      </c>
      <c r="AX85" s="485">
        <v>56174280.619360313</v>
      </c>
      <c r="AY85" s="1298">
        <f t="shared" ref="AY85" si="1581">AX85-AX$15</f>
        <v>17694403.960360311</v>
      </c>
      <c r="AZ85" s="1299">
        <f t="shared" ref="AZ85" si="1582">AX85/AX$15-1</f>
        <v>0.45983525667621361</v>
      </c>
      <c r="BA85" s="1298">
        <f t="shared" si="59"/>
        <v>1317925.5810005292</v>
      </c>
      <c r="BB85" s="1299">
        <f t="shared" si="1451"/>
        <v>2.4025030100504052E-2</v>
      </c>
      <c r="BC85" s="485">
        <v>61881075.82153552</v>
      </c>
      <c r="BD85" s="1298">
        <f t="shared" ref="BD85" si="1583">BC85-BC$15</f>
        <v>23401199.162535518</v>
      </c>
      <c r="BE85" s="1299">
        <f t="shared" ref="BE85" si="1584">BC85/BC$15-1</f>
        <v>0.60814122066740683</v>
      </c>
      <c r="BF85" s="1298">
        <f t="shared" si="62"/>
        <v>2387642.2210451588</v>
      </c>
      <c r="BG85" s="1299">
        <f t="shared" si="1454"/>
        <v>4.013286973951824E-2</v>
      </c>
      <c r="BH85" s="485">
        <v>68067875.88161099</v>
      </c>
      <c r="BI85" s="1298">
        <f t="shared" ref="BI85" si="1585">BH85-BH$15</f>
        <v>29587999.222610988</v>
      </c>
      <c r="BJ85" s="1299">
        <f t="shared" ref="BJ85" si="1586">BH85/BH$15-1</f>
        <v>0.76892136336124906</v>
      </c>
      <c r="BK85" s="1298">
        <f t="shared" si="65"/>
        <v>3624349.6311784089</v>
      </c>
      <c r="BL85" s="1299">
        <f t="shared" si="1457"/>
        <v>5.6240709378532427E-2</v>
      </c>
      <c r="BM85" s="485">
        <v>56174280.619360313</v>
      </c>
      <c r="BN85" s="1298">
        <f t="shared" ref="BN85" si="1587">BM85-BM$15</f>
        <v>17694403.960360311</v>
      </c>
      <c r="BO85" s="1299">
        <f t="shared" ref="BO85" si="1588">BM85/BM$15-1</f>
        <v>0.45983525667621361</v>
      </c>
      <c r="BP85" s="1298">
        <f t="shared" si="68"/>
        <v>1317925.5810005292</v>
      </c>
      <c r="BQ85" s="1299">
        <f t="shared" si="1460"/>
        <v>2.4025030100504052E-2</v>
      </c>
      <c r="BR85" s="485">
        <v>61881075.82153552</v>
      </c>
      <c r="BS85" s="1298">
        <f t="shared" ref="BS85" si="1589">BR85-BR$15</f>
        <v>23401199.162535518</v>
      </c>
      <c r="BT85" s="1299">
        <f t="shared" ref="BT85" si="1590">BR85/BR$15-1</f>
        <v>0.60814122066740683</v>
      </c>
      <c r="BU85" s="1298">
        <f t="shared" si="71"/>
        <v>2387642.2210451588</v>
      </c>
      <c r="BV85" s="1299">
        <f t="shared" si="1463"/>
        <v>4.013286973951824E-2</v>
      </c>
      <c r="BW85" s="485">
        <v>68067875.88161099</v>
      </c>
      <c r="BX85" s="1298">
        <f t="shared" ref="BX85" si="1591">BW85-BW$15</f>
        <v>29587999.222610988</v>
      </c>
      <c r="BY85" s="1299">
        <f t="shared" ref="BY85" si="1592">BW85/BW$15-1</f>
        <v>0.76892136336124906</v>
      </c>
      <c r="BZ85" s="1298">
        <f t="shared" si="74"/>
        <v>3624349.6311784089</v>
      </c>
      <c r="CA85" s="1299">
        <f t="shared" si="1466"/>
        <v>5.6240709378532427E-2</v>
      </c>
      <c r="CB85" s="485">
        <v>56174280.619360313</v>
      </c>
      <c r="CC85" s="1298">
        <f t="shared" ref="CC85" si="1593">CB85-CB$15</f>
        <v>17694403.960360311</v>
      </c>
      <c r="CD85" s="1299">
        <f t="shared" ref="CD85" si="1594">CB85/CB$15-1</f>
        <v>0.45983525667621361</v>
      </c>
      <c r="CE85" s="1298">
        <f t="shared" si="77"/>
        <v>1317925.5810005292</v>
      </c>
      <c r="CF85" s="1299">
        <f t="shared" si="1469"/>
        <v>2.4025030100504052E-2</v>
      </c>
      <c r="CG85" s="485">
        <v>61881075.82153552</v>
      </c>
      <c r="CH85" s="1298">
        <f t="shared" ref="CH85" si="1595">CG85-CG$15</f>
        <v>23401199.162535518</v>
      </c>
      <c r="CI85" s="1299">
        <f t="shared" ref="CI85" si="1596">CG85/CG$15-1</f>
        <v>0.60814122066740683</v>
      </c>
      <c r="CJ85" s="1298">
        <f t="shared" si="80"/>
        <v>2387642.2210451588</v>
      </c>
      <c r="CK85" s="1299">
        <f t="shared" si="1472"/>
        <v>4.013286973951824E-2</v>
      </c>
      <c r="CL85" s="485">
        <v>68067875.88161099</v>
      </c>
      <c r="CM85" s="1298">
        <f t="shared" ref="CM85" si="1597">CL85-CL$15</f>
        <v>29587999.222610988</v>
      </c>
      <c r="CN85" s="1299">
        <f t="shared" ref="CN85" si="1598">CL85/CL$15-1</f>
        <v>0.76892136336124906</v>
      </c>
      <c r="CO85" s="1298">
        <f t="shared" si="83"/>
        <v>3624349.6311784089</v>
      </c>
      <c r="CP85" s="1299">
        <f t="shared" si="1475"/>
        <v>5.6240709378532427E-2</v>
      </c>
    </row>
    <row r="86" spans="1:94" ht="15.75" outlineLevel="1" x14ac:dyDescent="0.25">
      <c r="A86" s="174">
        <v>2030</v>
      </c>
      <c r="B86" s="175" t="s">
        <v>169</v>
      </c>
      <c r="C86" s="175" t="s">
        <v>249</v>
      </c>
      <c r="D86" s="176" t="s">
        <v>170</v>
      </c>
      <c r="E86" s="485">
        <v>56116980.110766128</v>
      </c>
      <c r="F86" s="1298">
        <f t="shared" ref="F86" si="1599">E86-E$16</f>
        <v>16034603.110766128</v>
      </c>
      <c r="G86" s="1320">
        <f t="shared" ref="G86" si="1600">E86/E$16-1</f>
        <v>0.40004122287373645</v>
      </c>
      <c r="H86" s="1298">
        <f t="shared" si="32"/>
        <v>1255182.8435392678</v>
      </c>
      <c r="I86" s="1320">
        <f t="shared" si="1430"/>
        <v>2.2878996060325729E-2</v>
      </c>
      <c r="J86" s="1311">
        <v>61817954.103236079</v>
      </c>
      <c r="K86" s="1298">
        <f t="shared" ref="K86" si="1601">J86-J$16</f>
        <v>21735577.103236079</v>
      </c>
      <c r="L86" s="1299">
        <f t="shared" ref="L86" si="1602">J86/J$16-1</f>
        <v>0.54227265771279187</v>
      </c>
      <c r="M86" s="1298">
        <f t="shared" si="35"/>
        <v>2318618.2352415025</v>
      </c>
      <c r="N86" s="1299">
        <f t="shared" si="1433"/>
        <v>3.8968808666799193E-2</v>
      </c>
      <c r="O86" s="485">
        <v>67998443.325217932</v>
      </c>
      <c r="P86" s="1298">
        <f t="shared" ref="P86" si="1603">O86-O$16</f>
        <v>27916066.325217932</v>
      </c>
      <c r="Q86" s="1299">
        <f t="shared" ref="Q86" si="1604">O86/O$16-1</f>
        <v>0.69646733588723864</v>
      </c>
      <c r="R86" s="1298">
        <f t="shared" si="38"/>
        <v>3548523.7149164528</v>
      </c>
      <c r="S86" s="1299">
        <f t="shared" si="1436"/>
        <v>5.5058621273272657E-2</v>
      </c>
      <c r="T86" s="485">
        <v>56116980.110766128</v>
      </c>
      <c r="U86" s="1298">
        <f t="shared" ref="U86" si="1605">T86-T$16</f>
        <v>16034603.110766128</v>
      </c>
      <c r="V86" s="1299">
        <f t="shared" ref="V86" si="1606">T86/T$16-1</f>
        <v>0.40004122287373645</v>
      </c>
      <c r="W86" s="1298">
        <f t="shared" si="41"/>
        <v>1255182.8435392678</v>
      </c>
      <c r="X86" s="1299">
        <f t="shared" si="1439"/>
        <v>2.2878996060325729E-2</v>
      </c>
      <c r="Y86" s="485">
        <v>61817954.103236079</v>
      </c>
      <c r="Z86" s="1298">
        <f t="shared" ref="Z86" si="1607">Y86-Y$16</f>
        <v>21735577.103236079</v>
      </c>
      <c r="AA86" s="1299">
        <f t="shared" ref="AA86" si="1608">Y86/Y$16-1</f>
        <v>0.54227265771279187</v>
      </c>
      <c r="AB86" s="1298">
        <f t="shared" si="44"/>
        <v>2318618.2352415025</v>
      </c>
      <c r="AC86" s="1299">
        <f t="shared" si="1442"/>
        <v>3.8968808666799193E-2</v>
      </c>
      <c r="AD86" s="485">
        <v>67998443.325217932</v>
      </c>
      <c r="AE86" s="1298">
        <f t="shared" ref="AE86" si="1609">AD86-AD$16</f>
        <v>27916066.325217932</v>
      </c>
      <c r="AF86" s="1299">
        <f t="shared" ref="AF86" si="1610">AD86/AD$16-1</f>
        <v>0.69646733588723864</v>
      </c>
      <c r="AG86" s="1298">
        <f t="shared" si="47"/>
        <v>3548523.7149164528</v>
      </c>
      <c r="AH86" s="1299">
        <f t="shared" si="1445"/>
        <v>5.5058621273272657E-2</v>
      </c>
      <c r="AI86" s="485">
        <v>56116980.110766128</v>
      </c>
      <c r="AJ86" s="1298">
        <f t="shared" ref="AJ86" si="1611">AI86-AI$16</f>
        <v>16034603.110766128</v>
      </c>
      <c r="AK86" s="1299">
        <f t="shared" ref="AK86" si="1612">AI86/AI$16-1</f>
        <v>0.40004122287373645</v>
      </c>
      <c r="AL86" s="1298">
        <f t="shared" si="50"/>
        <v>1255182.8435392678</v>
      </c>
      <c r="AM86" s="1299">
        <f t="shared" si="1544"/>
        <v>2.2878996060325729E-2</v>
      </c>
      <c r="AN86" s="485">
        <v>61817954.103236079</v>
      </c>
      <c r="AO86" s="1298">
        <f t="shared" ref="AO86" si="1613">AN86-AN$16</f>
        <v>21735577.103236079</v>
      </c>
      <c r="AP86" s="1299">
        <f t="shared" ref="AP86" si="1614">AN86/AN$16-1</f>
        <v>0.54227265771279187</v>
      </c>
      <c r="AQ86" s="1298">
        <f t="shared" si="53"/>
        <v>2318618.2352415025</v>
      </c>
      <c r="AR86" s="1299">
        <f t="shared" si="1547"/>
        <v>3.8968808666799193E-2</v>
      </c>
      <c r="AS86" s="485">
        <v>67998443.325217932</v>
      </c>
      <c r="AT86" s="1298">
        <f t="shared" ref="AT86" si="1615">AS86-AS$16</f>
        <v>27916066.325217932</v>
      </c>
      <c r="AU86" s="1299">
        <f t="shared" ref="AU86" si="1616">AS86/AS$16-1</f>
        <v>0.69646733588723864</v>
      </c>
      <c r="AV86" s="1298">
        <f t="shared" si="56"/>
        <v>3548523.7149164528</v>
      </c>
      <c r="AW86" s="1299">
        <f t="shared" si="1550"/>
        <v>5.5058621273272657E-2</v>
      </c>
      <c r="AX86" s="485">
        <v>56116980.110766128</v>
      </c>
      <c r="AY86" s="1298">
        <f t="shared" ref="AY86" si="1617">AX86-AX$16</f>
        <v>16034603.110766128</v>
      </c>
      <c r="AZ86" s="1299">
        <f t="shared" ref="AZ86" si="1618">AX86/AX$16-1</f>
        <v>0.40004122287373645</v>
      </c>
      <c r="BA86" s="1298">
        <f t="shared" si="59"/>
        <v>1255182.8435392678</v>
      </c>
      <c r="BB86" s="1299">
        <f t="shared" si="1451"/>
        <v>2.2878996060325729E-2</v>
      </c>
      <c r="BC86" s="485">
        <v>61817954.103236079</v>
      </c>
      <c r="BD86" s="1298">
        <f t="shared" ref="BD86" si="1619">BC86-BC$16</f>
        <v>21735577.103236079</v>
      </c>
      <c r="BE86" s="1299">
        <f t="shared" ref="BE86" si="1620">BC86/BC$16-1</f>
        <v>0.54227265771279187</v>
      </c>
      <c r="BF86" s="1298">
        <f t="shared" si="62"/>
        <v>2318618.2352415025</v>
      </c>
      <c r="BG86" s="1299">
        <f t="shared" si="1454"/>
        <v>3.8968808666799193E-2</v>
      </c>
      <c r="BH86" s="485">
        <v>67998443.325217932</v>
      </c>
      <c r="BI86" s="1298">
        <f t="shared" ref="BI86" si="1621">BH86-BH$16</f>
        <v>27916066.325217932</v>
      </c>
      <c r="BJ86" s="1299">
        <f t="shared" ref="BJ86" si="1622">BH86/BH$16-1</f>
        <v>0.69646733588723864</v>
      </c>
      <c r="BK86" s="1298">
        <f t="shared" si="65"/>
        <v>3548523.7149164528</v>
      </c>
      <c r="BL86" s="1299">
        <f t="shared" si="1457"/>
        <v>5.5058621273272657E-2</v>
      </c>
      <c r="BM86" s="485">
        <v>56116980.110766128</v>
      </c>
      <c r="BN86" s="1298">
        <f t="shared" ref="BN86" si="1623">BM86-BM$16</f>
        <v>16034603.110766128</v>
      </c>
      <c r="BO86" s="1299">
        <f t="shared" ref="BO86" si="1624">BM86/BM$16-1</f>
        <v>0.40004122287373645</v>
      </c>
      <c r="BP86" s="1298">
        <f t="shared" si="68"/>
        <v>1255182.8435392678</v>
      </c>
      <c r="BQ86" s="1299">
        <f t="shared" si="1460"/>
        <v>2.2878996060325729E-2</v>
      </c>
      <c r="BR86" s="485">
        <v>61817954.103236079</v>
      </c>
      <c r="BS86" s="1298">
        <f t="shared" ref="BS86" si="1625">BR86-BR$16</f>
        <v>21735577.103236079</v>
      </c>
      <c r="BT86" s="1299">
        <f t="shared" ref="BT86" si="1626">BR86/BR$16-1</f>
        <v>0.54227265771279187</v>
      </c>
      <c r="BU86" s="1298">
        <f t="shared" si="71"/>
        <v>2318618.2352415025</v>
      </c>
      <c r="BV86" s="1299">
        <f t="shared" si="1463"/>
        <v>3.8968808666799193E-2</v>
      </c>
      <c r="BW86" s="485">
        <v>67998443.325217932</v>
      </c>
      <c r="BX86" s="1298">
        <f t="shared" ref="BX86" si="1627">BW86-BW$16</f>
        <v>27916066.325217932</v>
      </c>
      <c r="BY86" s="1299">
        <f t="shared" ref="BY86" si="1628">BW86/BW$16-1</f>
        <v>0.69646733588723864</v>
      </c>
      <c r="BZ86" s="1298">
        <f t="shared" si="74"/>
        <v>3548523.7149164528</v>
      </c>
      <c r="CA86" s="1299">
        <f t="shared" si="1466"/>
        <v>5.5058621273272657E-2</v>
      </c>
      <c r="CB86" s="485">
        <v>56116980.110766128</v>
      </c>
      <c r="CC86" s="1298">
        <f t="shared" ref="CC86" si="1629">CB86-CB$16</f>
        <v>16034603.110766128</v>
      </c>
      <c r="CD86" s="1299">
        <f t="shared" ref="CD86" si="1630">CB86/CB$16-1</f>
        <v>0.40004122287373645</v>
      </c>
      <c r="CE86" s="1298">
        <f t="shared" si="77"/>
        <v>1255182.8435392678</v>
      </c>
      <c r="CF86" s="1299">
        <f t="shared" si="1469"/>
        <v>2.2878996060325729E-2</v>
      </c>
      <c r="CG86" s="485">
        <v>61817954.103236079</v>
      </c>
      <c r="CH86" s="1298">
        <f t="shared" ref="CH86" si="1631">CG86-CG$16</f>
        <v>21735577.103236079</v>
      </c>
      <c r="CI86" s="1299">
        <f t="shared" ref="CI86" si="1632">CG86/CG$16-1</f>
        <v>0.54227265771279187</v>
      </c>
      <c r="CJ86" s="1298">
        <f t="shared" si="80"/>
        <v>2318618.2352415025</v>
      </c>
      <c r="CK86" s="1299">
        <f t="shared" si="1472"/>
        <v>3.8968808666799193E-2</v>
      </c>
      <c r="CL86" s="485">
        <v>67998443.325217932</v>
      </c>
      <c r="CM86" s="1298">
        <f t="shared" ref="CM86" si="1633">CL86-CL$16</f>
        <v>27916066.325217932</v>
      </c>
      <c r="CN86" s="1299">
        <f t="shared" ref="CN86" si="1634">CL86/CL$16-1</f>
        <v>0.69646733588723864</v>
      </c>
      <c r="CO86" s="1298">
        <f t="shared" si="83"/>
        <v>3548523.7149164528</v>
      </c>
      <c r="CP86" s="1299">
        <f t="shared" si="1475"/>
        <v>5.5058621273272657E-2</v>
      </c>
    </row>
    <row r="87" spans="1:94" ht="32.25" outlineLevel="1" thickBot="1" x14ac:dyDescent="0.3">
      <c r="A87" s="174">
        <v>2030</v>
      </c>
      <c r="B87" s="197" t="s">
        <v>171</v>
      </c>
      <c r="C87" s="198" t="s">
        <v>172</v>
      </c>
      <c r="D87" s="199" t="s">
        <v>173</v>
      </c>
      <c r="E87" s="492">
        <v>0</v>
      </c>
      <c r="F87" s="1298">
        <f t="shared" ref="F87" si="1635">E87-E$17</f>
        <v>0</v>
      </c>
      <c r="G87" s="1320"/>
      <c r="H87" s="1298">
        <f t="shared" si="32"/>
        <v>0</v>
      </c>
      <c r="I87" s="1320"/>
      <c r="J87" s="1312">
        <v>0</v>
      </c>
      <c r="K87" s="1298">
        <f t="shared" ref="K87" si="1636">J87-J$17</f>
        <v>0</v>
      </c>
      <c r="L87" s="1299"/>
      <c r="M87" s="1298">
        <f t="shared" si="35"/>
        <v>0</v>
      </c>
      <c r="N87" s="1299"/>
      <c r="O87" s="492">
        <v>0</v>
      </c>
      <c r="P87" s="1298">
        <f t="shared" ref="P87" si="1637">O87-O$17</f>
        <v>0</v>
      </c>
      <c r="Q87" s="1299"/>
      <c r="R87" s="1298">
        <f t="shared" si="38"/>
        <v>0</v>
      </c>
      <c r="S87" s="1299"/>
      <c r="T87" s="492">
        <v>0</v>
      </c>
      <c r="U87" s="1298">
        <f t="shared" ref="U87" si="1638">T87-T$17</f>
        <v>0</v>
      </c>
      <c r="V87" s="1299"/>
      <c r="W87" s="1298">
        <f t="shared" si="41"/>
        <v>0</v>
      </c>
      <c r="X87" s="1299"/>
      <c r="Y87" s="492">
        <v>0</v>
      </c>
      <c r="Z87" s="1298">
        <f t="shared" ref="Z87" si="1639">Y87-Y$17</f>
        <v>0</v>
      </c>
      <c r="AA87" s="1299"/>
      <c r="AB87" s="1298">
        <f t="shared" si="44"/>
        <v>0</v>
      </c>
      <c r="AC87" s="1299"/>
      <c r="AD87" s="492">
        <v>0</v>
      </c>
      <c r="AE87" s="1298">
        <f t="shared" ref="AE87" si="1640">AD87-AD$17</f>
        <v>0</v>
      </c>
      <c r="AF87" s="1299"/>
      <c r="AG87" s="1298">
        <f t="shared" si="47"/>
        <v>0</v>
      </c>
      <c r="AH87" s="1299"/>
      <c r="AI87" s="492">
        <v>0</v>
      </c>
      <c r="AJ87" s="1298">
        <f t="shared" ref="AJ87" si="1641">AI87-AI$17</f>
        <v>0</v>
      </c>
      <c r="AK87" s="1299"/>
      <c r="AL87" s="1298">
        <f t="shared" si="50"/>
        <v>0</v>
      </c>
      <c r="AM87" s="1299"/>
      <c r="AN87" s="492">
        <v>0</v>
      </c>
      <c r="AO87" s="1298">
        <f t="shared" ref="AO87" si="1642">AN87-AN$17</f>
        <v>0</v>
      </c>
      <c r="AP87" s="1299"/>
      <c r="AQ87" s="1298">
        <f t="shared" si="53"/>
        <v>0</v>
      </c>
      <c r="AR87" s="1299"/>
      <c r="AS87" s="492">
        <v>0</v>
      </c>
      <c r="AT87" s="1298">
        <f t="shared" ref="AT87" si="1643">AS87-AS$17</f>
        <v>0</v>
      </c>
      <c r="AU87" s="1299"/>
      <c r="AV87" s="1298">
        <f t="shared" si="56"/>
        <v>0</v>
      </c>
      <c r="AW87" s="1299"/>
      <c r="AX87" s="492">
        <v>0</v>
      </c>
      <c r="AY87" s="1298">
        <f t="shared" ref="AY87" si="1644">AX87-AX$17</f>
        <v>0</v>
      </c>
      <c r="AZ87" s="1299"/>
      <c r="BA87" s="1298">
        <f t="shared" si="59"/>
        <v>0</v>
      </c>
      <c r="BB87" s="1299"/>
      <c r="BC87" s="492">
        <v>0</v>
      </c>
      <c r="BD87" s="1298">
        <f t="shared" ref="BD87" si="1645">BC87-BC$17</f>
        <v>0</v>
      </c>
      <c r="BE87" s="1299"/>
      <c r="BF87" s="1298">
        <f t="shared" si="62"/>
        <v>0</v>
      </c>
      <c r="BG87" s="1299"/>
      <c r="BH87" s="492">
        <v>0</v>
      </c>
      <c r="BI87" s="1298">
        <f t="shared" ref="BI87" si="1646">BH87-BH$17</f>
        <v>0</v>
      </c>
      <c r="BJ87" s="1299"/>
      <c r="BK87" s="1298">
        <f t="shared" si="65"/>
        <v>0</v>
      </c>
      <c r="BL87" s="1299"/>
      <c r="BM87" s="492">
        <v>0</v>
      </c>
      <c r="BN87" s="1298">
        <f t="shared" ref="BN87" si="1647">BM87-BM$17</f>
        <v>0</v>
      </c>
      <c r="BO87" s="1299"/>
      <c r="BP87" s="1298">
        <f t="shared" si="68"/>
        <v>0</v>
      </c>
      <c r="BQ87" s="1299"/>
      <c r="BR87" s="492">
        <v>0</v>
      </c>
      <c r="BS87" s="1298">
        <f t="shared" ref="BS87" si="1648">BR87-BR$17</f>
        <v>0</v>
      </c>
      <c r="BT87" s="1299"/>
      <c r="BU87" s="1298">
        <f t="shared" si="71"/>
        <v>0</v>
      </c>
      <c r="BV87" s="1299"/>
      <c r="BW87" s="492">
        <v>0</v>
      </c>
      <c r="BX87" s="1298">
        <f t="shared" ref="BX87" si="1649">BW87-BW$17</f>
        <v>0</v>
      </c>
      <c r="BY87" s="1299"/>
      <c r="BZ87" s="1298">
        <f t="shared" si="74"/>
        <v>0</v>
      </c>
      <c r="CA87" s="1299"/>
      <c r="CB87" s="1329">
        <v>4420772.0671121925</v>
      </c>
      <c r="CC87" s="1298">
        <f t="shared" ref="CC87" si="1650">CB87-CB$17</f>
        <v>574494.58711219253</v>
      </c>
      <c r="CD87" s="1299">
        <f t="shared" ref="CD87" si="1651">CB87/CB$17-1</f>
        <v>0.1493637913799688</v>
      </c>
      <c r="CE87" s="1298">
        <f t="shared" si="77"/>
        <v>64620.640689515509</v>
      </c>
      <c r="CF87" s="1299">
        <f t="shared" si="1469"/>
        <v>1.4834342143744683E-2</v>
      </c>
      <c r="CG87" s="1329">
        <v>4420772.0671121925</v>
      </c>
      <c r="CH87" s="1298">
        <f t="shared" ref="CH87" si="1652">CG87-CG$17</f>
        <v>574494.58711219253</v>
      </c>
      <c r="CI87" s="1299">
        <f t="shared" ref="CI87" si="1653">CG87/CG$17-1</f>
        <v>0.1493637913799688</v>
      </c>
      <c r="CJ87" s="1298">
        <f t="shared" si="80"/>
        <v>64620.640689515509</v>
      </c>
      <c r="CK87" s="1299">
        <f t="shared" si="1472"/>
        <v>1.4834342143744683E-2</v>
      </c>
      <c r="CL87" s="1329">
        <v>4420772.0671121925</v>
      </c>
      <c r="CM87" s="1298">
        <f t="shared" ref="CM87" si="1654">CL87-CL$17</f>
        <v>574494.58711219253</v>
      </c>
      <c r="CN87" s="1299">
        <f t="shared" ref="CN87" si="1655">CL87/CL$17-1</f>
        <v>0.1493637913799688</v>
      </c>
      <c r="CO87" s="1298">
        <f t="shared" si="83"/>
        <v>64620.640689515509</v>
      </c>
      <c r="CP87" s="1299">
        <f t="shared" si="1475"/>
        <v>1.4834342143744683E-2</v>
      </c>
    </row>
    <row r="88" spans="1:94" ht="15.75" outlineLevel="1" x14ac:dyDescent="0.25">
      <c r="A88" s="174">
        <v>2030</v>
      </c>
      <c r="B88" s="206" t="s">
        <v>174</v>
      </c>
      <c r="C88" s="206" t="s">
        <v>175</v>
      </c>
      <c r="D88" s="207" t="s">
        <v>176</v>
      </c>
      <c r="E88" s="1325">
        <v>1107837.894144</v>
      </c>
      <c r="F88" s="1321">
        <f t="shared" ref="F88" si="1656">E88-E$18</f>
        <v>259550.815344</v>
      </c>
      <c r="G88" s="1322">
        <f t="shared" ref="G88" si="1657">E88/E$18-1</f>
        <v>0.305970492573298</v>
      </c>
      <c r="H88" s="1321">
        <f t="shared" si="32"/>
        <v>28115.110272000078</v>
      </c>
      <c r="I88" s="1322">
        <f t="shared" si="1430"/>
        <v>2.6039193292908269E-2</v>
      </c>
      <c r="J88" s="1307">
        <v>1215777.7589760001</v>
      </c>
      <c r="K88" s="209">
        <f t="shared" ref="K88" si="1658">J88-J$18</f>
        <v>367490.68017600011</v>
      </c>
      <c r="L88" s="1300">
        <f t="shared" ref="L88" si="1659">J88/J$18-1</f>
        <v>0.43321499214140813</v>
      </c>
      <c r="M88" s="209">
        <f t="shared" si="35"/>
        <v>49338.109008000232</v>
      </c>
      <c r="N88" s="1300">
        <f t="shared" si="1433"/>
        <v>4.2298038316301856E-2</v>
      </c>
      <c r="O88" s="211">
        <v>1332766.4747520001</v>
      </c>
      <c r="P88" s="209">
        <f t="shared" ref="P88" si="1660">O88-O$18</f>
        <v>484479.39595200005</v>
      </c>
      <c r="Q88" s="1300">
        <f t="shared" ref="Q88" si="1661">O88/O$18-1</f>
        <v>0.57112669526612625</v>
      </c>
      <c r="R88" s="209">
        <f t="shared" si="38"/>
        <v>73741.90008000005</v>
      </c>
      <c r="S88" s="1300">
        <f t="shared" si="1436"/>
        <v>5.8570659829424887E-2</v>
      </c>
      <c r="T88" s="211">
        <v>1107837.894144</v>
      </c>
      <c r="U88" s="209">
        <f t="shared" ref="U88" si="1662">T88-T$18</f>
        <v>259550.815344</v>
      </c>
      <c r="V88" s="1300">
        <f t="shared" ref="V88" si="1663">T88/T$18-1</f>
        <v>0.305970492573298</v>
      </c>
      <c r="W88" s="209">
        <f t="shared" si="41"/>
        <v>28115.110272000078</v>
      </c>
      <c r="X88" s="1300">
        <f t="shared" si="1439"/>
        <v>2.6039193292908269E-2</v>
      </c>
      <c r="Y88" s="210">
        <v>1215777.7589760001</v>
      </c>
      <c r="Z88" s="209">
        <f t="shared" ref="Z88" si="1664">Y88-Y$18</f>
        <v>367490.68017600011</v>
      </c>
      <c r="AA88" s="1300">
        <f t="shared" ref="AA88" si="1665">Y88/Y$18-1</f>
        <v>0.43321499214140813</v>
      </c>
      <c r="AB88" s="209">
        <f t="shared" si="44"/>
        <v>49338.109008000232</v>
      </c>
      <c r="AC88" s="1300">
        <f t="shared" si="1442"/>
        <v>4.2298038316301856E-2</v>
      </c>
      <c r="AD88" s="211">
        <v>1332766.4747520001</v>
      </c>
      <c r="AE88" s="209">
        <f t="shared" ref="AE88" si="1666">AD88-AD$18</f>
        <v>484479.39595200005</v>
      </c>
      <c r="AF88" s="1300">
        <f t="shared" ref="AF88" si="1667">AD88/AD$18-1</f>
        <v>0.57112669526612625</v>
      </c>
      <c r="AG88" s="209">
        <f t="shared" si="47"/>
        <v>73741.90008000005</v>
      </c>
      <c r="AH88" s="1300">
        <f t="shared" si="1445"/>
        <v>5.8570659829424887E-2</v>
      </c>
      <c r="AI88" s="211">
        <v>1107837.894144</v>
      </c>
      <c r="AJ88" s="209">
        <f t="shared" ref="AJ88" si="1668">AI88-AI$18</f>
        <v>259550.815344</v>
      </c>
      <c r="AK88" s="1300">
        <f t="shared" ref="AK88" si="1669">AI88/AI$18-1</f>
        <v>0.305970492573298</v>
      </c>
      <c r="AL88" s="209">
        <f t="shared" si="50"/>
        <v>28115.110272000078</v>
      </c>
      <c r="AM88" s="1300">
        <f t="shared" si="1544"/>
        <v>2.6039193292908269E-2</v>
      </c>
      <c r="AN88" s="210">
        <v>1215777.7589760001</v>
      </c>
      <c r="AO88" s="209">
        <f t="shared" ref="AO88" si="1670">AN88-AN$18</f>
        <v>367490.68017600011</v>
      </c>
      <c r="AP88" s="1300">
        <f t="shared" ref="AP88" si="1671">AN88/AN$18-1</f>
        <v>0.43321499214140813</v>
      </c>
      <c r="AQ88" s="209">
        <f t="shared" si="53"/>
        <v>49338.109008000232</v>
      </c>
      <c r="AR88" s="1300">
        <f t="shared" si="1547"/>
        <v>4.2298038316301856E-2</v>
      </c>
      <c r="AS88" s="211">
        <v>1332766.4747520001</v>
      </c>
      <c r="AT88" s="209">
        <f t="shared" ref="AT88" si="1672">AS88-AS$18</f>
        <v>484479.39595200005</v>
      </c>
      <c r="AU88" s="1300">
        <f t="shared" ref="AU88" si="1673">AS88/AS$18-1</f>
        <v>0.57112669526612625</v>
      </c>
      <c r="AV88" s="209">
        <f t="shared" si="56"/>
        <v>73741.90008000005</v>
      </c>
      <c r="AW88" s="1300">
        <f t="shared" si="1550"/>
        <v>5.8570659829424887E-2</v>
      </c>
      <c r="AX88" s="210">
        <v>1107837.894144</v>
      </c>
      <c r="AY88" s="209">
        <f t="shared" ref="AY88" si="1674">AX88-AX$18</f>
        <v>259550.815344</v>
      </c>
      <c r="AZ88" s="1300">
        <f t="shared" ref="AZ88" si="1675">AX88/AX$18-1</f>
        <v>0.305970492573298</v>
      </c>
      <c r="BA88" s="209">
        <f t="shared" si="59"/>
        <v>28115.110272000078</v>
      </c>
      <c r="BB88" s="1300">
        <f t="shared" si="1451"/>
        <v>2.6039193292908269E-2</v>
      </c>
      <c r="BC88" s="210">
        <v>1215777.7589760001</v>
      </c>
      <c r="BD88" s="209">
        <f t="shared" ref="BD88" si="1676">BC88-BC$18</f>
        <v>367490.68017600011</v>
      </c>
      <c r="BE88" s="1300">
        <f t="shared" ref="BE88" si="1677">BC88/BC$18-1</f>
        <v>0.43321499214140813</v>
      </c>
      <c r="BF88" s="209">
        <f t="shared" si="62"/>
        <v>49338.109008000232</v>
      </c>
      <c r="BG88" s="1300">
        <f t="shared" si="1454"/>
        <v>4.2298038316301856E-2</v>
      </c>
      <c r="BH88" s="211">
        <v>1332766.4747520001</v>
      </c>
      <c r="BI88" s="209">
        <f t="shared" ref="BI88" si="1678">BH88-BH$18</f>
        <v>484479.39595200005</v>
      </c>
      <c r="BJ88" s="1300">
        <f t="shared" ref="BJ88" si="1679">BH88/BH$18-1</f>
        <v>0.57112669526612625</v>
      </c>
      <c r="BK88" s="209">
        <f t="shared" si="65"/>
        <v>73741.90008000005</v>
      </c>
      <c r="BL88" s="1300">
        <f t="shared" si="1457"/>
        <v>5.8570659829424887E-2</v>
      </c>
      <c r="BM88" s="210">
        <v>1107837.894144</v>
      </c>
      <c r="BN88" s="209">
        <f t="shared" ref="BN88" si="1680">BM88-BM$18</f>
        <v>259550.815344</v>
      </c>
      <c r="BO88" s="1300">
        <f t="shared" ref="BO88" si="1681">BM88/BM$18-1</f>
        <v>0.305970492573298</v>
      </c>
      <c r="BP88" s="209">
        <f t="shared" si="68"/>
        <v>28115.110272000078</v>
      </c>
      <c r="BQ88" s="1300">
        <f t="shared" si="1460"/>
        <v>2.6039193292908269E-2</v>
      </c>
      <c r="BR88" s="210">
        <v>1215777.7589760001</v>
      </c>
      <c r="BS88" s="209">
        <f t="shared" ref="BS88" si="1682">BR88-BR$18</f>
        <v>367490.68017600011</v>
      </c>
      <c r="BT88" s="1300">
        <f t="shared" ref="BT88" si="1683">BR88/BR$18-1</f>
        <v>0.43321499214140813</v>
      </c>
      <c r="BU88" s="209">
        <f t="shared" si="71"/>
        <v>49338.109008000232</v>
      </c>
      <c r="BV88" s="1300">
        <f t="shared" si="1463"/>
        <v>4.2298038316301856E-2</v>
      </c>
      <c r="BW88" s="211">
        <v>1332766.4747520001</v>
      </c>
      <c r="BX88" s="209">
        <f t="shared" ref="BX88" si="1684">BW88-BW$18</f>
        <v>484479.39595200005</v>
      </c>
      <c r="BY88" s="1300">
        <f t="shared" ref="BY88" si="1685">BW88/BW$18-1</f>
        <v>0.57112669526612625</v>
      </c>
      <c r="BZ88" s="209">
        <f t="shared" si="74"/>
        <v>73741.90008000005</v>
      </c>
      <c r="CA88" s="1300">
        <f t="shared" si="1466"/>
        <v>5.8570659829424887E-2</v>
      </c>
      <c r="CB88" s="211">
        <v>1107837.894144</v>
      </c>
      <c r="CC88" s="209">
        <f t="shared" ref="CC88" si="1686">CB88-CB$18</f>
        <v>259550.815344</v>
      </c>
      <c r="CD88" s="1300">
        <f t="shared" ref="CD88" si="1687">CB88/CB$18-1</f>
        <v>0.305970492573298</v>
      </c>
      <c r="CE88" s="209">
        <f t="shared" si="77"/>
        <v>28115.110272000078</v>
      </c>
      <c r="CF88" s="1300">
        <f t="shared" si="1469"/>
        <v>2.6039193292908269E-2</v>
      </c>
      <c r="CG88" s="210">
        <v>1215777.7589760001</v>
      </c>
      <c r="CH88" s="209">
        <f t="shared" ref="CH88" si="1688">CG88-CG$18</f>
        <v>367490.68017600011</v>
      </c>
      <c r="CI88" s="1300">
        <f t="shared" ref="CI88" si="1689">CG88/CG$18-1</f>
        <v>0.43321499214140813</v>
      </c>
      <c r="CJ88" s="209">
        <f t="shared" si="80"/>
        <v>49338.109008000232</v>
      </c>
      <c r="CK88" s="1300">
        <f t="shared" si="1472"/>
        <v>4.2298038316301856E-2</v>
      </c>
      <c r="CL88" s="211">
        <v>1332766.4747520001</v>
      </c>
      <c r="CM88" s="209">
        <f t="shared" ref="CM88" si="1690">CL88-CL$18</f>
        <v>484479.39595200005</v>
      </c>
      <c r="CN88" s="1300">
        <f t="shared" ref="CN88" si="1691">CL88/CL$18-1</f>
        <v>0.57112669526612625</v>
      </c>
      <c r="CO88" s="209">
        <f t="shared" si="83"/>
        <v>73741.90008000005</v>
      </c>
      <c r="CP88" s="1300">
        <f t="shared" si="1475"/>
        <v>5.8570659829424887E-2</v>
      </c>
    </row>
    <row r="89" spans="1:94" ht="16.5" outlineLevel="1" thickBot="1" x14ac:dyDescent="0.3">
      <c r="A89" s="174">
        <v>2030</v>
      </c>
      <c r="B89" s="206" t="s">
        <v>177</v>
      </c>
      <c r="C89" s="206" t="s">
        <v>178</v>
      </c>
      <c r="D89" s="207" t="s">
        <v>179</v>
      </c>
      <c r="E89" s="1326">
        <v>699993.255168</v>
      </c>
      <c r="F89" s="1321">
        <f t="shared" ref="F89" si="1692">E89-E$19</f>
        <v>167822.95308000001</v>
      </c>
      <c r="G89" s="1322">
        <f t="shared" ref="G89" si="1693">E89/E$19-1</f>
        <v>0.31535572808466994</v>
      </c>
      <c r="H89" s="1321">
        <f t="shared" si="32"/>
        <v>17994.443616000004</v>
      </c>
      <c r="I89" s="1322">
        <f t="shared" si="1430"/>
        <v>2.6384860664274035E-2</v>
      </c>
      <c r="J89" s="1308">
        <v>768829.15699200006</v>
      </c>
      <c r="K89" s="209">
        <f t="shared" ref="K89" si="1694">J89-J$19</f>
        <v>236658.85490400007</v>
      </c>
      <c r="L89" s="1300">
        <f t="shared" ref="L89" si="1695">J89/J$19-1</f>
        <v>0.44470511408745628</v>
      </c>
      <c r="M89" s="209">
        <f t="shared" si="35"/>
        <v>31409.791920000105</v>
      </c>
      <c r="N89" s="1300">
        <f t="shared" si="1433"/>
        <v>4.2594205424661302E-2</v>
      </c>
      <c r="O89" s="472">
        <v>842189.48428800004</v>
      </c>
      <c r="P89" s="209">
        <f t="shared" ref="P89" si="1696">O89-O$19</f>
        <v>310019.18220000004</v>
      </c>
      <c r="Q89" s="1300">
        <f t="shared" ref="Q89" si="1697">O89/O$19-1</f>
        <v>0.58255633766789017</v>
      </c>
      <c r="R89" s="209">
        <f t="shared" si="38"/>
        <v>46415.536392000038</v>
      </c>
      <c r="S89" s="1300">
        <f t="shared" si="1436"/>
        <v>5.8327539516367821E-2</v>
      </c>
      <c r="T89" s="472">
        <v>699993.255168</v>
      </c>
      <c r="U89" s="209">
        <f t="shared" ref="U89" si="1698">T89-T$19</f>
        <v>167822.95308000001</v>
      </c>
      <c r="V89" s="1300">
        <f t="shared" ref="V89" si="1699">T89/T$19-1</f>
        <v>0.31535572808466994</v>
      </c>
      <c r="W89" s="209">
        <f t="shared" si="41"/>
        <v>17994.443616000004</v>
      </c>
      <c r="X89" s="1300">
        <f t="shared" si="1439"/>
        <v>2.6384860664274035E-2</v>
      </c>
      <c r="Y89" s="479">
        <v>768829.15699200006</v>
      </c>
      <c r="Z89" s="209">
        <f t="shared" ref="Z89" si="1700">Y89-Y$19</f>
        <v>236658.85490400007</v>
      </c>
      <c r="AA89" s="1300">
        <f t="shared" ref="AA89" si="1701">Y89/Y$19-1</f>
        <v>0.44470511408745628</v>
      </c>
      <c r="AB89" s="209">
        <f t="shared" si="44"/>
        <v>31409.791920000105</v>
      </c>
      <c r="AC89" s="1300">
        <f t="shared" si="1442"/>
        <v>4.2594205424661302E-2</v>
      </c>
      <c r="AD89" s="472">
        <v>842189.48428800004</v>
      </c>
      <c r="AE89" s="209">
        <f t="shared" ref="AE89" si="1702">AD89-AD$19</f>
        <v>310019.18220000004</v>
      </c>
      <c r="AF89" s="1300">
        <f t="shared" ref="AF89" si="1703">AD89/AD$19-1</f>
        <v>0.58255633766789017</v>
      </c>
      <c r="AG89" s="209">
        <f t="shared" si="47"/>
        <v>46415.536392000038</v>
      </c>
      <c r="AH89" s="1300">
        <f t="shared" si="1445"/>
        <v>5.8327539516367821E-2</v>
      </c>
      <c r="AI89" s="472">
        <v>699993.255168</v>
      </c>
      <c r="AJ89" s="209">
        <f t="shared" ref="AJ89" si="1704">AI89-AI$19</f>
        <v>167822.95308000001</v>
      </c>
      <c r="AK89" s="1300">
        <f t="shared" ref="AK89" si="1705">AI89/AI$19-1</f>
        <v>0.31535572808466994</v>
      </c>
      <c r="AL89" s="209">
        <f t="shared" si="50"/>
        <v>17994.443616000004</v>
      </c>
      <c r="AM89" s="1300">
        <f t="shared" si="1544"/>
        <v>2.6384860664274035E-2</v>
      </c>
      <c r="AN89" s="479">
        <v>768829.15699200006</v>
      </c>
      <c r="AO89" s="209">
        <f t="shared" ref="AO89" si="1706">AN89-AN$19</f>
        <v>236658.85490400007</v>
      </c>
      <c r="AP89" s="1300">
        <f t="shared" ref="AP89" si="1707">AN89/AN$19-1</f>
        <v>0.44470511408745628</v>
      </c>
      <c r="AQ89" s="209">
        <f t="shared" si="53"/>
        <v>31409.791920000105</v>
      </c>
      <c r="AR89" s="1300">
        <f t="shared" si="1547"/>
        <v>4.2594205424661302E-2</v>
      </c>
      <c r="AS89" s="472">
        <v>842189.48428800004</v>
      </c>
      <c r="AT89" s="209">
        <f t="shared" ref="AT89" si="1708">AS89-AS$19</f>
        <v>310019.18220000004</v>
      </c>
      <c r="AU89" s="1300">
        <f t="shared" ref="AU89" si="1709">AS89/AS$19-1</f>
        <v>0.58255633766789017</v>
      </c>
      <c r="AV89" s="209">
        <f t="shared" si="56"/>
        <v>46415.536392000038</v>
      </c>
      <c r="AW89" s="1300">
        <f t="shared" si="1550"/>
        <v>5.8327539516367821E-2</v>
      </c>
      <c r="AX89" s="479">
        <v>699993.255168</v>
      </c>
      <c r="AY89" s="209">
        <f t="shared" ref="AY89" si="1710">AX89-AX$19</f>
        <v>167822.95308000001</v>
      </c>
      <c r="AZ89" s="1300">
        <f t="shared" ref="AZ89" si="1711">AX89/AX$19-1</f>
        <v>0.31535572808466994</v>
      </c>
      <c r="BA89" s="209">
        <f t="shared" si="59"/>
        <v>17994.443616000004</v>
      </c>
      <c r="BB89" s="1300">
        <f t="shared" si="1451"/>
        <v>2.6384860664274035E-2</v>
      </c>
      <c r="BC89" s="479">
        <v>768829.15699200006</v>
      </c>
      <c r="BD89" s="209">
        <f t="shared" ref="BD89" si="1712">BC89-BC$19</f>
        <v>236658.85490400007</v>
      </c>
      <c r="BE89" s="1300">
        <f t="shared" ref="BE89" si="1713">BC89/BC$19-1</f>
        <v>0.44470511408745628</v>
      </c>
      <c r="BF89" s="209">
        <f t="shared" si="62"/>
        <v>31409.791920000105</v>
      </c>
      <c r="BG89" s="1300">
        <f t="shared" si="1454"/>
        <v>4.2594205424661302E-2</v>
      </c>
      <c r="BH89" s="472">
        <v>842189.48428800004</v>
      </c>
      <c r="BI89" s="209">
        <f t="shared" ref="BI89" si="1714">BH89-BH$19</f>
        <v>310019.18220000004</v>
      </c>
      <c r="BJ89" s="1300">
        <f t="shared" ref="BJ89" si="1715">BH89/BH$19-1</f>
        <v>0.58255633766789017</v>
      </c>
      <c r="BK89" s="209">
        <f t="shared" si="65"/>
        <v>46415.536392000038</v>
      </c>
      <c r="BL89" s="1300">
        <f t="shared" si="1457"/>
        <v>5.8327539516367821E-2</v>
      </c>
      <c r="BM89" s="479">
        <v>699993.255168</v>
      </c>
      <c r="BN89" s="209">
        <f t="shared" ref="BN89" si="1716">BM89-BM$19</f>
        <v>167822.95308000001</v>
      </c>
      <c r="BO89" s="1300">
        <f t="shared" ref="BO89" si="1717">BM89/BM$19-1</f>
        <v>0.31535572808466994</v>
      </c>
      <c r="BP89" s="209">
        <f t="shared" si="68"/>
        <v>17994.443616000004</v>
      </c>
      <c r="BQ89" s="1300">
        <f t="shared" si="1460"/>
        <v>2.6384860664274035E-2</v>
      </c>
      <c r="BR89" s="479">
        <v>768829.15699200006</v>
      </c>
      <c r="BS89" s="209">
        <f t="shared" ref="BS89" si="1718">BR89-BR$19</f>
        <v>236658.85490400007</v>
      </c>
      <c r="BT89" s="1300">
        <f t="shared" ref="BT89" si="1719">BR89/BR$19-1</f>
        <v>0.44470511408745628</v>
      </c>
      <c r="BU89" s="209">
        <f t="shared" si="71"/>
        <v>31409.791920000105</v>
      </c>
      <c r="BV89" s="1300">
        <f t="shared" si="1463"/>
        <v>4.2594205424661302E-2</v>
      </c>
      <c r="BW89" s="472">
        <v>842189.48428800004</v>
      </c>
      <c r="BX89" s="209">
        <f t="shared" ref="BX89" si="1720">BW89-BW$19</f>
        <v>310019.18220000004</v>
      </c>
      <c r="BY89" s="1300">
        <f t="shared" ref="BY89" si="1721">BW89/BW$19-1</f>
        <v>0.58255633766789017</v>
      </c>
      <c r="BZ89" s="209">
        <f t="shared" si="74"/>
        <v>46415.536392000038</v>
      </c>
      <c r="CA89" s="1300">
        <f t="shared" si="1466"/>
        <v>5.8327539516367821E-2</v>
      </c>
      <c r="CB89" s="472">
        <v>699993.255168</v>
      </c>
      <c r="CC89" s="209">
        <f t="shared" ref="CC89" si="1722">CB89-CB$19</f>
        <v>167822.95308000001</v>
      </c>
      <c r="CD89" s="1300">
        <f t="shared" ref="CD89" si="1723">CB89/CB$19-1</f>
        <v>0.31535572808466994</v>
      </c>
      <c r="CE89" s="209">
        <f t="shared" si="77"/>
        <v>17994.443616000004</v>
      </c>
      <c r="CF89" s="1300">
        <f t="shared" si="1469"/>
        <v>2.6384860664274035E-2</v>
      </c>
      <c r="CG89" s="479">
        <v>768829.15699200006</v>
      </c>
      <c r="CH89" s="209">
        <f t="shared" ref="CH89" si="1724">CG89-CG$19</f>
        <v>236658.85490400007</v>
      </c>
      <c r="CI89" s="1300">
        <f t="shared" ref="CI89" si="1725">CG89/CG$19-1</f>
        <v>0.44470511408745628</v>
      </c>
      <c r="CJ89" s="209">
        <f t="shared" si="80"/>
        <v>31409.791920000105</v>
      </c>
      <c r="CK89" s="1300">
        <f t="shared" si="1472"/>
        <v>4.2594205424661302E-2</v>
      </c>
      <c r="CL89" s="472">
        <v>842189.48428800004</v>
      </c>
      <c r="CM89" s="209">
        <f t="shared" ref="CM89" si="1726">CL89-CL$19</f>
        <v>310019.18220000004</v>
      </c>
      <c r="CN89" s="1300">
        <f t="shared" ref="CN89" si="1727">CL89/CL$19-1</f>
        <v>0.58255633766789017</v>
      </c>
      <c r="CO89" s="209">
        <f t="shared" si="83"/>
        <v>46415.536392000038</v>
      </c>
      <c r="CP89" s="1300">
        <f t="shared" si="1475"/>
        <v>5.8327539516367821E-2</v>
      </c>
    </row>
    <row r="90" spans="1:94" ht="18.75" x14ac:dyDescent="0.25">
      <c r="A90" s="164">
        <v>2031</v>
      </c>
      <c r="B90" s="165"/>
      <c r="C90" s="166"/>
      <c r="D90" s="475" t="s">
        <v>157</v>
      </c>
      <c r="E90" s="490">
        <v>378501163.11121416</v>
      </c>
      <c r="F90" s="490">
        <f t="shared" ref="F90" si="1728">E90-E$10</f>
        <v>162404728.72121415</v>
      </c>
      <c r="G90" s="1319">
        <f t="shared" ref="G90" si="1729">E90/E$10-1</f>
        <v>0.7515382157028756</v>
      </c>
      <c r="H90" s="490">
        <f t="shared" si="32"/>
        <v>26488012.866396248</v>
      </c>
      <c r="I90" s="1319">
        <f>E90/E80-1</f>
        <v>7.5247225417500507E-2</v>
      </c>
      <c r="J90" s="1309">
        <v>378501163.11121416</v>
      </c>
      <c r="K90" s="490">
        <f t="shared" ref="K90" si="1730">J90-J$10</f>
        <v>162404728.72121415</v>
      </c>
      <c r="L90" s="1301">
        <f t="shared" ref="L90" si="1731">J90/J$10-1</f>
        <v>0.7515382157028756</v>
      </c>
      <c r="M90" s="490">
        <f t="shared" si="35"/>
        <v>26488012.866396248</v>
      </c>
      <c r="N90" s="1301">
        <f>J90/J80-1</f>
        <v>7.5247225417500507E-2</v>
      </c>
      <c r="O90" s="490">
        <v>378501163.11121416</v>
      </c>
      <c r="P90" s="490">
        <f t="shared" ref="P90" si="1732">O90-O$10</f>
        <v>162404728.72121415</v>
      </c>
      <c r="Q90" s="1301">
        <f t="shared" ref="Q90" si="1733">O90/O$10-1</f>
        <v>0.7515382157028756</v>
      </c>
      <c r="R90" s="490">
        <f t="shared" si="38"/>
        <v>26488012.866396248</v>
      </c>
      <c r="S90" s="1301">
        <f>O90/O80-1</f>
        <v>7.5247225417500507E-2</v>
      </c>
      <c r="T90" s="490">
        <v>378501163.11121416</v>
      </c>
      <c r="U90" s="490">
        <f t="shared" ref="U90" si="1734">T90-T$10</f>
        <v>162404728.72121415</v>
      </c>
      <c r="V90" s="1301">
        <f t="shared" ref="V90" si="1735">T90/T$10-1</f>
        <v>0.7515382157028756</v>
      </c>
      <c r="W90" s="490">
        <f t="shared" si="41"/>
        <v>26488012.866396248</v>
      </c>
      <c r="X90" s="1301">
        <f>T90/T80-1</f>
        <v>7.5247225417500507E-2</v>
      </c>
      <c r="Y90" s="490">
        <v>378501163.11121416</v>
      </c>
      <c r="Z90" s="490">
        <f t="shared" ref="Z90" si="1736">Y90-Y$10</f>
        <v>162404728.72121415</v>
      </c>
      <c r="AA90" s="1301">
        <f t="shared" ref="AA90" si="1737">Y90/Y$10-1</f>
        <v>0.7515382157028756</v>
      </c>
      <c r="AB90" s="490">
        <f t="shared" si="44"/>
        <v>26488012.866396248</v>
      </c>
      <c r="AC90" s="1301">
        <f>Y90/Y80-1</f>
        <v>7.5247225417500507E-2</v>
      </c>
      <c r="AD90" s="490">
        <v>378501163.11121416</v>
      </c>
      <c r="AE90" s="490">
        <f t="shared" ref="AE90" si="1738">AD90-AD$10</f>
        <v>162404728.72121415</v>
      </c>
      <c r="AF90" s="1301">
        <f t="shared" ref="AF90" si="1739">AD90/AD$10-1</f>
        <v>0.7515382157028756</v>
      </c>
      <c r="AG90" s="490">
        <f t="shared" si="47"/>
        <v>26488012.866396248</v>
      </c>
      <c r="AH90" s="1301">
        <f>AD90/AD80-1</f>
        <v>7.5247225417500507E-2</v>
      </c>
      <c r="AI90" s="490">
        <v>378501163.11121416</v>
      </c>
      <c r="AJ90" s="490">
        <f t="shared" ref="AJ90" si="1740">AI90-AI$10</f>
        <v>162404728.72121415</v>
      </c>
      <c r="AK90" s="1301">
        <f t="shared" ref="AK90" si="1741">AI90/AI$10-1</f>
        <v>0.7515382157028756</v>
      </c>
      <c r="AL90" s="490">
        <f t="shared" si="50"/>
        <v>26488012.866396248</v>
      </c>
      <c r="AM90" s="1301">
        <f>AI90/AI80-1</f>
        <v>7.5247225417500507E-2</v>
      </c>
      <c r="AN90" s="490">
        <v>378501163.11121416</v>
      </c>
      <c r="AO90" s="490">
        <f t="shared" ref="AO90" si="1742">AN90-AN$10</f>
        <v>162404728.72121415</v>
      </c>
      <c r="AP90" s="1301">
        <f t="shared" ref="AP90" si="1743">AN90/AN$10-1</f>
        <v>0.7515382157028756</v>
      </c>
      <c r="AQ90" s="490">
        <f t="shared" si="53"/>
        <v>26488012.866396248</v>
      </c>
      <c r="AR90" s="1301">
        <f>AN90/AN80-1</f>
        <v>7.5247225417500507E-2</v>
      </c>
      <c r="AS90" s="490">
        <v>378501163.11121416</v>
      </c>
      <c r="AT90" s="490">
        <f t="shared" ref="AT90" si="1744">AS90-AS$10</f>
        <v>162404728.72121415</v>
      </c>
      <c r="AU90" s="1301">
        <f t="shared" ref="AU90" si="1745">AS90/AS$10-1</f>
        <v>0.7515382157028756</v>
      </c>
      <c r="AV90" s="490">
        <f t="shared" si="56"/>
        <v>26488012.866396248</v>
      </c>
      <c r="AW90" s="1301">
        <f>AS90/AS80-1</f>
        <v>7.5247225417500507E-2</v>
      </c>
      <c r="AX90" s="490">
        <v>378501163.11121416</v>
      </c>
      <c r="AY90" s="490">
        <f t="shared" ref="AY90" si="1746">AX90-AX$10</f>
        <v>162404728.72121415</v>
      </c>
      <c r="AZ90" s="1301">
        <f t="shared" ref="AZ90" si="1747">AX90/AX$10-1</f>
        <v>0.7515382157028756</v>
      </c>
      <c r="BA90" s="490">
        <f t="shared" si="59"/>
        <v>26488012.866396248</v>
      </c>
      <c r="BB90" s="1301">
        <f>AX90/AX80-1</f>
        <v>7.5247225417500507E-2</v>
      </c>
      <c r="BC90" s="490">
        <v>378501163.11121416</v>
      </c>
      <c r="BD90" s="490">
        <f t="shared" ref="BD90" si="1748">BC90-BC$10</f>
        <v>162404728.72121415</v>
      </c>
      <c r="BE90" s="1301">
        <f t="shared" ref="BE90" si="1749">BC90/BC$10-1</f>
        <v>0.7515382157028756</v>
      </c>
      <c r="BF90" s="490">
        <f t="shared" si="62"/>
        <v>26488012.866396248</v>
      </c>
      <c r="BG90" s="1301">
        <f>BC90/BC80-1</f>
        <v>7.5247225417500507E-2</v>
      </c>
      <c r="BH90" s="490">
        <v>378501163.11121416</v>
      </c>
      <c r="BI90" s="490">
        <f t="shared" ref="BI90" si="1750">BH90-BH$10</f>
        <v>162404728.72121415</v>
      </c>
      <c r="BJ90" s="1301">
        <f t="shared" ref="BJ90" si="1751">BH90/BH$10-1</f>
        <v>0.7515382157028756</v>
      </c>
      <c r="BK90" s="490">
        <f t="shared" si="65"/>
        <v>26488012.866396248</v>
      </c>
      <c r="BL90" s="1301">
        <f>BH90/BH80-1</f>
        <v>7.5247225417500507E-2</v>
      </c>
      <c r="BM90" s="490">
        <v>378501163.11121416</v>
      </c>
      <c r="BN90" s="490">
        <f t="shared" ref="BN90" si="1752">BM90-BM$10</f>
        <v>162404728.72121415</v>
      </c>
      <c r="BO90" s="1301">
        <f t="shared" ref="BO90" si="1753">BM90/BM$10-1</f>
        <v>0.7515382157028756</v>
      </c>
      <c r="BP90" s="490">
        <f t="shared" si="68"/>
        <v>26488012.866396248</v>
      </c>
      <c r="BQ90" s="1301">
        <f>BM90/BM80-1</f>
        <v>7.5247225417500507E-2</v>
      </c>
      <c r="BR90" s="490">
        <v>378501163.11121416</v>
      </c>
      <c r="BS90" s="490">
        <f t="shared" ref="BS90" si="1754">BR90-BR$10</f>
        <v>162404728.72121415</v>
      </c>
      <c r="BT90" s="1301">
        <f t="shared" ref="BT90" si="1755">BR90/BR$10-1</f>
        <v>0.7515382157028756</v>
      </c>
      <c r="BU90" s="490">
        <f t="shared" si="71"/>
        <v>26488012.866396248</v>
      </c>
      <c r="BV90" s="1301">
        <f>BR90/BR80-1</f>
        <v>7.5247225417500507E-2</v>
      </c>
      <c r="BW90" s="490">
        <v>378501163.11121416</v>
      </c>
      <c r="BX90" s="490">
        <f t="shared" ref="BX90" si="1756">BW90-BW$10</f>
        <v>162404728.72121415</v>
      </c>
      <c r="BY90" s="1301">
        <f t="shared" ref="BY90" si="1757">BW90/BW$10-1</f>
        <v>0.7515382157028756</v>
      </c>
      <c r="BZ90" s="490">
        <f t="shared" si="74"/>
        <v>26488012.866396248</v>
      </c>
      <c r="CA90" s="1301">
        <f>BW90/BW80-1</f>
        <v>7.5247225417500507E-2</v>
      </c>
      <c r="CB90" s="484">
        <v>382987729.96615839</v>
      </c>
      <c r="CC90" s="490">
        <f t="shared" ref="CC90" si="1758">CB90-CB$10</f>
        <v>163045018.09615839</v>
      </c>
      <c r="CD90" s="1301">
        <f t="shared" ref="CD90" si="1759">CB90/CB$10-1</f>
        <v>0.74130675533603618</v>
      </c>
      <c r="CE90" s="490">
        <f t="shared" si="77"/>
        <v>26553807.65422827</v>
      </c>
      <c r="CF90" s="1301">
        <f>CB90/CB80-1</f>
        <v>7.4498542344098029E-2</v>
      </c>
      <c r="CG90" s="484">
        <v>382987729.96615839</v>
      </c>
      <c r="CH90" s="490">
        <f t="shared" ref="CH90" si="1760">CG90-CG$10</f>
        <v>163045018.09615839</v>
      </c>
      <c r="CI90" s="1301">
        <f t="shared" ref="CI90" si="1761">CG90/CG$10-1</f>
        <v>0.74130675533603618</v>
      </c>
      <c r="CJ90" s="490">
        <f t="shared" si="80"/>
        <v>26553807.65422827</v>
      </c>
      <c r="CK90" s="1301">
        <f>CG90/CG80-1</f>
        <v>7.4498542344098029E-2</v>
      </c>
      <c r="CL90" s="484">
        <v>382987729.96615839</v>
      </c>
      <c r="CM90" s="490">
        <f t="shared" ref="CM90" si="1762">CL90-CL$10</f>
        <v>163045018.09615839</v>
      </c>
      <c r="CN90" s="1301">
        <f t="shared" ref="CN90" si="1763">CL90/CL$10-1</f>
        <v>0.74130675533603618</v>
      </c>
      <c r="CO90" s="490">
        <f t="shared" si="83"/>
        <v>26553807.65422827</v>
      </c>
      <c r="CP90" s="1301">
        <f>CL90/CL80-1</f>
        <v>7.4498542344098029E-2</v>
      </c>
    </row>
    <row r="91" spans="1:94" ht="15.75" outlineLevel="1" x14ac:dyDescent="0.25">
      <c r="A91" s="174">
        <v>2031</v>
      </c>
      <c r="B91" s="175" t="s">
        <v>158</v>
      </c>
      <c r="C91" s="175" t="s">
        <v>159</v>
      </c>
      <c r="D91" s="176" t="s">
        <v>96</v>
      </c>
      <c r="E91" s="491">
        <v>167524821.44279975</v>
      </c>
      <c r="F91" s="1298">
        <f t="shared" ref="F91" si="1764">E91-E$11</f>
        <v>84797580.942799747</v>
      </c>
      <c r="G91" s="1320">
        <f t="shared" ref="G91" si="1765">E91/E$11-1</f>
        <v>1.0250261030137922</v>
      </c>
      <c r="H91" s="1298">
        <f t="shared" si="32"/>
        <v>17081423.451828361</v>
      </c>
      <c r="I91" s="1320">
        <f t="shared" ref="I91:I99" si="1766">E91/E81-1</f>
        <v>0.11354053205348014</v>
      </c>
      <c r="J91" s="1310">
        <v>153816676.83928564</v>
      </c>
      <c r="K91" s="1298">
        <f t="shared" ref="K91" si="1767">J91-J$11</f>
        <v>71089436.339285642</v>
      </c>
      <c r="L91" s="1299">
        <f t="shared" ref="L91" si="1768">J91/J$11-1</f>
        <v>0.85932319160682802</v>
      </c>
      <c r="M91" s="1298">
        <f t="shared" si="35"/>
        <v>14781048.042959452</v>
      </c>
      <c r="N91" s="1299">
        <f t="shared" ref="N91:N99" si="1769">J91/J81-1</f>
        <v>0.10631122519402747</v>
      </c>
      <c r="O91" s="491">
        <v>138720676.67250383</v>
      </c>
      <c r="P91" s="1298">
        <f t="shared" ref="P91" si="1770">O91-O$11</f>
        <v>55993436.172503829</v>
      </c>
      <c r="Q91" s="1299">
        <f t="shared" ref="Q91" si="1771">O91/O$11-1</f>
        <v>0.67684399762498826</v>
      </c>
      <c r="R91" s="1298">
        <f t="shared" si="38"/>
        <v>12052337.158234954</v>
      </c>
      <c r="S91" s="1299">
        <f t="shared" ref="S91:S99" si="1772">O91/O81-1</f>
        <v>9.5148773596082981E-2</v>
      </c>
      <c r="T91" s="485">
        <v>119873067.66878389</v>
      </c>
      <c r="U91" s="1298">
        <f t="shared" ref="U91" si="1773">T91-T$11</f>
        <v>51434328.168783888</v>
      </c>
      <c r="V91" s="1299">
        <f t="shared" ref="V91" si="1774">T91/T$11-1</f>
        <v>0.75153821570287516</v>
      </c>
      <c r="W91" s="1298">
        <f t="shared" si="41"/>
        <v>8388876.0939214677</v>
      </c>
      <c r="X91" s="1299">
        <f t="shared" ref="X91:X99" si="1775">T91/T81-1</f>
        <v>7.5247225417500285E-2</v>
      </c>
      <c r="Y91" s="485">
        <v>119873067.66878389</v>
      </c>
      <c r="Z91" s="1298">
        <f t="shared" ref="Z91" si="1776">Y91-Y$11</f>
        <v>51434328.168783888</v>
      </c>
      <c r="AA91" s="1299">
        <f t="shared" ref="AA91" si="1777">Y91/Y$11-1</f>
        <v>0.75153821570287516</v>
      </c>
      <c r="AB91" s="1298">
        <f t="shared" si="44"/>
        <v>8388876.0939214677</v>
      </c>
      <c r="AC91" s="1299">
        <f t="shared" ref="AC91:AC99" si="1778">Y91/Y81-1</f>
        <v>7.5247225417500285E-2</v>
      </c>
      <c r="AD91" s="485">
        <v>119873067.66878389</v>
      </c>
      <c r="AE91" s="1298">
        <f t="shared" ref="AE91" si="1779">AD91-AD$11</f>
        <v>51434328.168783888</v>
      </c>
      <c r="AF91" s="1299">
        <f t="shared" ref="AF91" si="1780">AD91/AD$11-1</f>
        <v>0.75153821570287516</v>
      </c>
      <c r="AG91" s="1298">
        <f t="shared" si="47"/>
        <v>8388876.0939214677</v>
      </c>
      <c r="AH91" s="1299">
        <f t="shared" ref="AH91:AH99" si="1781">AD91/AD81-1</f>
        <v>7.5247225417500285E-2</v>
      </c>
      <c r="AI91" s="485">
        <v>0</v>
      </c>
      <c r="AJ91" s="1298">
        <f t="shared" ref="AJ91" si="1782">AI91-AI$11</f>
        <v>0</v>
      </c>
      <c r="AK91" s="1299"/>
      <c r="AL91" s="1298">
        <f t="shared" si="50"/>
        <v>0</v>
      </c>
      <c r="AM91" s="1299"/>
      <c r="AN91" s="485">
        <v>0</v>
      </c>
      <c r="AO91" s="1298">
        <f t="shared" ref="AO91" si="1783">AN91-AN$11</f>
        <v>0</v>
      </c>
      <c r="AP91" s="1299"/>
      <c r="AQ91" s="1298">
        <f t="shared" si="53"/>
        <v>0</v>
      </c>
      <c r="AR91" s="1299"/>
      <c r="AS91" s="485">
        <v>0</v>
      </c>
      <c r="AT91" s="1298">
        <f t="shared" ref="AT91" si="1784">AS91-AS$11</f>
        <v>0</v>
      </c>
      <c r="AU91" s="1299"/>
      <c r="AV91" s="1298">
        <f t="shared" si="56"/>
        <v>0</v>
      </c>
      <c r="AW91" s="1299"/>
      <c r="AX91" s="491">
        <v>138020254.6937598</v>
      </c>
      <c r="AY91" s="1298">
        <f t="shared" ref="AY91" si="1785">AX91-AX$11</f>
        <v>78622183.403292894</v>
      </c>
      <c r="AZ91" s="1299">
        <f t="shared" ref="AZ91" si="1786">AX91/AX$11-1</f>
        <v>1.323648759886777</v>
      </c>
      <c r="BA91" s="1298">
        <f t="shared" si="59"/>
        <v>16448282.557992592</v>
      </c>
      <c r="BB91" s="1299">
        <f t="shared" ref="BB91:BB99" si="1787">AX91/AX81-1</f>
        <v>0.13529666640287563</v>
      </c>
      <c r="BC91" s="491">
        <v>120393383.06010109</v>
      </c>
      <c r="BD91" s="1298">
        <f t="shared" ref="BD91" si="1788">BC91-BC$11</f>
        <v>60995311.769634187</v>
      </c>
      <c r="BE91" s="1299">
        <f t="shared" ref="BE91" si="1789">BC91/BC$11-1</f>
        <v>1.0268904434852186</v>
      </c>
      <c r="BF91" s="1298">
        <f t="shared" si="62"/>
        <v>13539870.593910277</v>
      </c>
      <c r="BG91" s="1299">
        <f t="shared" ref="BG91:BG99" si="1790">BC91/BC81-1</f>
        <v>0.12671432395069271</v>
      </c>
      <c r="BH91" s="491">
        <v>100931803.34670961</v>
      </c>
      <c r="BI91" s="1298">
        <f t="shared" ref="BI91" si="1791">BH91-BH$11</f>
        <v>41533732.056242704</v>
      </c>
      <c r="BJ91" s="1299">
        <f t="shared" ref="BJ91" si="1792">BH91/BH$11-1</f>
        <v>0.6992437827338791</v>
      </c>
      <c r="BK91" s="1298">
        <f t="shared" si="65"/>
        <v>10075339.580906898</v>
      </c>
      <c r="BL91" s="1299">
        <f t="shared" ref="BL91:BL99" si="1793">BH91/BH81-1</f>
        <v>0.11089293114992582</v>
      </c>
      <c r="BM91" s="491">
        <v>87840423.914379865</v>
      </c>
      <c r="BN91" s="1298">
        <f t="shared" ref="BN91" si="1794">BM91-BM$11</f>
        <v>41995697.00404653</v>
      </c>
      <c r="BO91" s="1299">
        <f t="shared" ref="BO91" si="1795">BM91/BM$11-1</f>
        <v>0.91604203655057126</v>
      </c>
      <c r="BP91" s="1298">
        <f t="shared" si="68"/>
        <v>7933127.4094827026</v>
      </c>
      <c r="BQ91" s="1299">
        <f t="shared" ref="BQ91:BQ99" si="1796">BM91/BM81-1</f>
        <v>9.9279136655518352E-2</v>
      </c>
      <c r="BR91" s="491">
        <v>83271042.379875168</v>
      </c>
      <c r="BS91" s="1298">
        <f t="shared" ref="BS91" si="1797">BR91-BR$11</f>
        <v>37426315.469541833</v>
      </c>
      <c r="BT91" s="1299">
        <f t="shared" ref="BT91" si="1798">BR91/BR$11-1</f>
        <v>0.8163712163177046</v>
      </c>
      <c r="BU91" s="1298">
        <f t="shared" si="71"/>
        <v>7166335.6065264046</v>
      </c>
      <c r="BV91" s="1299">
        <f t="shared" ref="BV91:BV99" si="1799">BR91/BR81-1</f>
        <v>9.4164157650180824E-2</v>
      </c>
      <c r="BW91" s="491">
        <v>78239042.324281231</v>
      </c>
      <c r="BX91" s="1298">
        <f t="shared" ref="BX91" si="1800">BW91-BW$11</f>
        <v>32394315.413947895</v>
      </c>
      <c r="BY91" s="1299">
        <f t="shared" ref="BY91" si="1801">BW91/BW$11-1</f>
        <v>0.70660940956867746</v>
      </c>
      <c r="BZ91" s="1298">
        <f t="shared" si="74"/>
        <v>6256765.3116182387</v>
      </c>
      <c r="CA91" s="1299">
        <f t="shared" ref="CA91:CA99" si="1802">BW91/BW81-1</f>
        <v>8.6920914026067386E-2</v>
      </c>
      <c r="CB91" s="485">
        <v>81508231.447023407</v>
      </c>
      <c r="CC91" s="1298">
        <f t="shared" ref="CC91" si="1803">CB91-CB$11</f>
        <v>13069491.947023407</v>
      </c>
      <c r="CD91" s="1299">
        <f t="shared" ref="CD91" si="1804">CB91/CB$11-1</f>
        <v>0.19096628667486493</v>
      </c>
      <c r="CE91" s="1298">
        <f t="shared" si="77"/>
        <v>1468653.1463168412</v>
      </c>
      <c r="CF91" s="1299">
        <f t="shared" ref="CF91:CF99" si="1805">CB91/CB81-1</f>
        <v>1.8349086508166579E-2</v>
      </c>
      <c r="CG91" s="485">
        <v>86354988.925814673</v>
      </c>
      <c r="CH91" s="1298">
        <f t="shared" ref="CH91" si="1806">CG91-CG$11</f>
        <v>17916249.425814673</v>
      </c>
      <c r="CI91" s="1299">
        <f t="shared" ref="CI91" si="1807">CG91/CG$11-1</f>
        <v>0.26178520464735722</v>
      </c>
      <c r="CJ91" s="1298">
        <f t="shared" si="80"/>
        <v>2267461.0971684456</v>
      </c>
      <c r="CK91" s="1299">
        <f t="shared" ref="CK91:CK99" si="1808">CG91/CG81-1</f>
        <v>2.6965486508166547E-2</v>
      </c>
      <c r="CL91" s="485">
        <v>91445868.582650527</v>
      </c>
      <c r="CM91" s="1298">
        <f t="shared" ref="CM91" si="1809">CL91-CL$11</f>
        <v>23007129.082650527</v>
      </c>
      <c r="CN91" s="1299">
        <f t="shared" ref="CN91" si="1810">CL91/CL$11-1</f>
        <v>0.33617114006973381</v>
      </c>
      <c r="CO91" s="1298">
        <f t="shared" si="83"/>
        <v>3142017.6037647575</v>
      </c>
      <c r="CP91" s="1299">
        <f t="shared" ref="CP91:CP99" si="1811">CL91/CL81-1</f>
        <v>3.5581886508166516E-2</v>
      </c>
    </row>
    <row r="92" spans="1:94" ht="31.5" outlineLevel="1" x14ac:dyDescent="0.25">
      <c r="A92" s="174">
        <v>2031</v>
      </c>
      <c r="B92" s="175" t="s">
        <v>160</v>
      </c>
      <c r="C92" s="175" t="s">
        <v>161</v>
      </c>
      <c r="D92" s="176" t="s">
        <v>162</v>
      </c>
      <c r="E92" s="485">
        <v>95996450.300339878</v>
      </c>
      <c r="F92" s="1298">
        <f t="shared" ref="F92" si="1812">E92-E$12</f>
        <v>41189510.069339879</v>
      </c>
      <c r="G92" s="1320">
        <f t="shared" ref="G92" si="1813">E92/E$12-1</f>
        <v>0.75153821570287538</v>
      </c>
      <c r="H92" s="1298">
        <f t="shared" si="32"/>
        <v>6717958.7766197622</v>
      </c>
      <c r="I92" s="1320">
        <f t="shared" si="1766"/>
        <v>7.5247225417500285E-2</v>
      </c>
      <c r="J92" s="1311">
        <v>95996450.300339878</v>
      </c>
      <c r="K92" s="1298">
        <f t="shared" ref="K92" si="1814">J92-J$12</f>
        <v>41189510.069339879</v>
      </c>
      <c r="L92" s="1299">
        <f t="shared" ref="L92" si="1815">J92/J$12-1</f>
        <v>0.75153821570287538</v>
      </c>
      <c r="M92" s="1298">
        <f t="shared" si="35"/>
        <v>6717958.7766197622</v>
      </c>
      <c r="N92" s="1299">
        <f t="shared" si="1769"/>
        <v>7.5247225417500285E-2</v>
      </c>
      <c r="O92" s="485">
        <v>95996450.300339878</v>
      </c>
      <c r="P92" s="1298">
        <f t="shared" ref="P92" si="1816">O92-O$12</f>
        <v>41189510.069339879</v>
      </c>
      <c r="Q92" s="1299">
        <f t="shared" ref="Q92" si="1817">O92/O$12-1</f>
        <v>0.75153821570287538</v>
      </c>
      <c r="R92" s="1298">
        <f t="shared" si="38"/>
        <v>6717958.7766197622</v>
      </c>
      <c r="S92" s="1299">
        <f t="shared" si="1772"/>
        <v>7.5247225417500285E-2</v>
      </c>
      <c r="T92" s="485">
        <v>95996450.300339878</v>
      </c>
      <c r="U92" s="1298">
        <f t="shared" ref="U92" si="1818">T92-T$12</f>
        <v>41189510.069339879</v>
      </c>
      <c r="V92" s="1299">
        <f t="shared" ref="V92" si="1819">T92/T$12-1</f>
        <v>0.75153821570287538</v>
      </c>
      <c r="W92" s="1298">
        <f t="shared" si="41"/>
        <v>6717958.7766197622</v>
      </c>
      <c r="X92" s="1299">
        <f t="shared" si="1775"/>
        <v>7.5247225417500285E-2</v>
      </c>
      <c r="Y92" s="485">
        <v>95996450.300339878</v>
      </c>
      <c r="Z92" s="1298">
        <f t="shared" ref="Z92" si="1820">Y92-Y$12</f>
        <v>41189510.069339879</v>
      </c>
      <c r="AA92" s="1299">
        <f t="shared" ref="AA92" si="1821">Y92/Y$12-1</f>
        <v>0.75153821570287538</v>
      </c>
      <c r="AB92" s="1298">
        <f t="shared" si="44"/>
        <v>6717958.7766197622</v>
      </c>
      <c r="AC92" s="1299">
        <f t="shared" si="1778"/>
        <v>7.5247225417500285E-2</v>
      </c>
      <c r="AD92" s="485">
        <v>95996450.300339878</v>
      </c>
      <c r="AE92" s="1298">
        <f t="shared" ref="AE92" si="1822">AD92-AD$12</f>
        <v>41189510.069339879</v>
      </c>
      <c r="AF92" s="1299">
        <f t="shared" ref="AF92" si="1823">AD92/AD$12-1</f>
        <v>0.75153821570287538</v>
      </c>
      <c r="AG92" s="1298">
        <f t="shared" si="47"/>
        <v>6717958.7766197622</v>
      </c>
      <c r="AH92" s="1299">
        <f t="shared" si="1781"/>
        <v>7.5247225417500285E-2</v>
      </c>
      <c r="AI92" s="485">
        <v>0</v>
      </c>
      <c r="AJ92" s="1298">
        <f t="shared" ref="AJ92" si="1824">AI92-AI$12</f>
        <v>0</v>
      </c>
      <c r="AK92" s="1299"/>
      <c r="AL92" s="1298">
        <f t="shared" si="50"/>
        <v>0</v>
      </c>
      <c r="AM92" s="1299"/>
      <c r="AN92" s="485">
        <v>0</v>
      </c>
      <c r="AO92" s="1298">
        <f t="shared" ref="AO92" si="1825">AN92-AN$12</f>
        <v>0</v>
      </c>
      <c r="AP92" s="1299"/>
      <c r="AQ92" s="1298">
        <f t="shared" si="53"/>
        <v>0</v>
      </c>
      <c r="AR92" s="1299"/>
      <c r="AS92" s="485">
        <v>0</v>
      </c>
      <c r="AT92" s="1298">
        <f t="shared" ref="AT92" si="1826">AS92-AS$12</f>
        <v>0</v>
      </c>
      <c r="AU92" s="1299"/>
      <c r="AV92" s="1298">
        <f t="shared" si="56"/>
        <v>0</v>
      </c>
      <c r="AW92" s="1299"/>
      <c r="AX92" s="485">
        <v>95996450.300339878</v>
      </c>
      <c r="AY92" s="1298">
        <f t="shared" ref="AY92" si="1827">AX92-AX$12</f>
        <v>41189510.069339879</v>
      </c>
      <c r="AZ92" s="1299">
        <f t="shared" ref="AZ92" si="1828">AX92/AX$12-1</f>
        <v>0.75153821570287538</v>
      </c>
      <c r="BA92" s="1298">
        <f t="shared" si="59"/>
        <v>6717958.7766197622</v>
      </c>
      <c r="BB92" s="1299">
        <f t="shared" si="1787"/>
        <v>7.5247225417500285E-2</v>
      </c>
      <c r="BC92" s="485">
        <v>95996450.300339878</v>
      </c>
      <c r="BD92" s="1298">
        <f t="shared" ref="BD92" si="1829">BC92-BC$12</f>
        <v>41189510.069339879</v>
      </c>
      <c r="BE92" s="1299">
        <f t="shared" ref="BE92" si="1830">BC92/BC$12-1</f>
        <v>0.75153821570287538</v>
      </c>
      <c r="BF92" s="1298">
        <f t="shared" si="62"/>
        <v>6717958.7766197622</v>
      </c>
      <c r="BG92" s="1299">
        <f t="shared" si="1790"/>
        <v>7.5247225417500285E-2</v>
      </c>
      <c r="BH92" s="485">
        <v>95996450.300339878</v>
      </c>
      <c r="BI92" s="1298">
        <f t="shared" ref="BI92" si="1831">BH92-BH$12</f>
        <v>41189510.069339879</v>
      </c>
      <c r="BJ92" s="1299">
        <f t="shared" ref="BJ92" si="1832">BH92/BH$12-1</f>
        <v>0.75153821570287538</v>
      </c>
      <c r="BK92" s="1298">
        <f t="shared" si="65"/>
        <v>6717958.7766197622</v>
      </c>
      <c r="BL92" s="1299">
        <f t="shared" si="1793"/>
        <v>7.5247225417500285E-2</v>
      </c>
      <c r="BM92" s="491">
        <v>87840423.914379865</v>
      </c>
      <c r="BN92" s="1298">
        <f t="shared" ref="BN92" si="1833">BM92-BM$12</f>
        <v>41995697.00404653</v>
      </c>
      <c r="BO92" s="1299">
        <f t="shared" ref="BO92" si="1834">BM92/BM$12-1</f>
        <v>0.91604203655057126</v>
      </c>
      <c r="BP92" s="1298">
        <f t="shared" si="68"/>
        <v>7933127.4094827026</v>
      </c>
      <c r="BQ92" s="1299">
        <f t="shared" si="1796"/>
        <v>9.9279136655518352E-2</v>
      </c>
      <c r="BR92" s="491">
        <v>83271042.379875168</v>
      </c>
      <c r="BS92" s="1298">
        <f t="shared" ref="BS92" si="1835">BR92-BR$12</f>
        <v>37426315.469541833</v>
      </c>
      <c r="BT92" s="1299">
        <f t="shared" ref="BT92" si="1836">BR92/BR$12-1</f>
        <v>0.8163712163177046</v>
      </c>
      <c r="BU92" s="1298">
        <f t="shared" si="71"/>
        <v>7166335.6065264046</v>
      </c>
      <c r="BV92" s="1299">
        <f t="shared" si="1799"/>
        <v>9.4164157650180824E-2</v>
      </c>
      <c r="BW92" s="491">
        <v>78239042.324281231</v>
      </c>
      <c r="BX92" s="1298">
        <f t="shared" ref="BX92" si="1837">BW92-BW$12</f>
        <v>32394315.413947895</v>
      </c>
      <c r="BY92" s="1299">
        <f t="shared" ref="BY92" si="1838">BW92/BW$12-1</f>
        <v>0.70660940956867746</v>
      </c>
      <c r="BZ92" s="1298">
        <f t="shared" si="74"/>
        <v>6256765.3116182387</v>
      </c>
      <c r="CA92" s="1299">
        <f t="shared" si="1802"/>
        <v>8.6920914026067386E-2</v>
      </c>
      <c r="CB92" s="485">
        <v>69351590.476512104</v>
      </c>
      <c r="CC92" s="1298">
        <f t="shared" ref="CC92" si="1839">CB92-CB$12</f>
        <v>14544650.245512106</v>
      </c>
      <c r="CD92" s="1299">
        <f t="shared" ref="CD92" si="1840">CB92/CB$12-1</f>
        <v>0.2653797162222411</v>
      </c>
      <c r="CE92" s="1298">
        <f t="shared" si="77"/>
        <v>1249609.1467964947</v>
      </c>
      <c r="CF92" s="1299">
        <f t="shared" si="1805"/>
        <v>1.8349086508166579E-2</v>
      </c>
      <c r="CG92" s="485">
        <v>73475472.615048945</v>
      </c>
      <c r="CH92" s="1298">
        <f t="shared" ref="CH92" si="1841">CG92-CG$12</f>
        <v>18668532.384048946</v>
      </c>
      <c r="CI92" s="1299">
        <f t="shared" ref="CI92" si="1842">CG92/CG$12-1</f>
        <v>0.34062351055112572</v>
      </c>
      <c r="CJ92" s="1298">
        <f t="shared" si="80"/>
        <v>1929277.9470310956</v>
      </c>
      <c r="CK92" s="1299">
        <f t="shared" si="1808"/>
        <v>2.6965486508166547E-2</v>
      </c>
      <c r="CL92" s="485">
        <v>77807067.042484894</v>
      </c>
      <c r="CM92" s="1298">
        <f t="shared" ref="CM92" si="1843">CL92-CL$12</f>
        <v>23000126.811484896</v>
      </c>
      <c r="CN92" s="1299">
        <f t="shared" ref="CN92" si="1844">CL92/CL$12-1</f>
        <v>0.41965719513886524</v>
      </c>
      <c r="CO92" s="1298">
        <f t="shared" si="83"/>
        <v>2673397.6956414878</v>
      </c>
      <c r="CP92" s="1299">
        <f t="shared" si="1811"/>
        <v>3.5581886508166516E-2</v>
      </c>
    </row>
    <row r="93" spans="1:94" ht="15.75" outlineLevel="1" x14ac:dyDescent="0.25">
      <c r="A93" s="174">
        <v>2031</v>
      </c>
      <c r="B93" s="175">
        <v>0</v>
      </c>
      <c r="C93" s="175">
        <v>0</v>
      </c>
      <c r="D93" s="176" t="s">
        <v>163</v>
      </c>
      <c r="E93" s="485">
        <v>0</v>
      </c>
      <c r="F93" s="1298">
        <f t="shared" ref="F93" si="1845">E93-E$13</f>
        <v>0</v>
      </c>
      <c r="G93" s="1320"/>
      <c r="H93" s="1298">
        <f t="shared" si="32"/>
        <v>0</v>
      </c>
      <c r="I93" s="1320"/>
      <c r="J93" s="1311">
        <v>0</v>
      </c>
      <c r="K93" s="1298">
        <f t="shared" ref="K93" si="1846">J93-J$13</f>
        <v>0</v>
      </c>
      <c r="L93" s="1299"/>
      <c r="M93" s="1298">
        <f t="shared" si="35"/>
        <v>0</v>
      </c>
      <c r="N93" s="1299"/>
      <c r="O93" s="485">
        <v>0</v>
      </c>
      <c r="P93" s="1298">
        <f t="shared" ref="P93" si="1847">O93-O$13</f>
        <v>0</v>
      </c>
      <c r="Q93" s="1299"/>
      <c r="R93" s="1298">
        <f t="shared" si="38"/>
        <v>0</v>
      </c>
      <c r="S93" s="1299"/>
      <c r="T93" s="485">
        <v>0</v>
      </c>
      <c r="U93" s="1298">
        <f t="shared" ref="U93" si="1848">T93-T$13</f>
        <v>0</v>
      </c>
      <c r="V93" s="1299"/>
      <c r="W93" s="1298">
        <f t="shared" si="41"/>
        <v>0</v>
      </c>
      <c r="X93" s="1299"/>
      <c r="Y93" s="485">
        <v>0</v>
      </c>
      <c r="Z93" s="1298">
        <f t="shared" ref="Z93" si="1849">Y93-Y$13</f>
        <v>0</v>
      </c>
      <c r="AA93" s="1299"/>
      <c r="AB93" s="1298">
        <f t="shared" si="44"/>
        <v>0</v>
      </c>
      <c r="AC93" s="1299"/>
      <c r="AD93" s="485">
        <v>0</v>
      </c>
      <c r="AE93" s="1298">
        <f t="shared" ref="AE93" si="1850">AD93-AD$13</f>
        <v>0</v>
      </c>
      <c r="AF93" s="1299"/>
      <c r="AG93" s="1298">
        <f t="shared" si="47"/>
        <v>0</v>
      </c>
      <c r="AH93" s="1299"/>
      <c r="AI93" s="485">
        <v>0</v>
      </c>
      <c r="AJ93" s="1298">
        <f t="shared" ref="AJ93" si="1851">AI93-AI$13</f>
        <v>0</v>
      </c>
      <c r="AK93" s="1299"/>
      <c r="AL93" s="1298">
        <f t="shared" si="50"/>
        <v>0</v>
      </c>
      <c r="AM93" s="1299"/>
      <c r="AN93" s="485">
        <v>0</v>
      </c>
      <c r="AO93" s="1298">
        <f t="shared" ref="AO93" si="1852">AN93-AN$13</f>
        <v>0</v>
      </c>
      <c r="AP93" s="1299"/>
      <c r="AQ93" s="1298">
        <f t="shared" si="53"/>
        <v>0</v>
      </c>
      <c r="AR93" s="1299"/>
      <c r="AS93" s="485">
        <v>0</v>
      </c>
      <c r="AT93" s="1298">
        <f t="shared" ref="AT93" si="1853">AS93-AS$13</f>
        <v>0</v>
      </c>
      <c r="AU93" s="1299"/>
      <c r="AV93" s="1298">
        <f t="shared" si="56"/>
        <v>0</v>
      </c>
      <c r="AW93" s="1299"/>
      <c r="AX93" s="491">
        <v>29504566.749039952</v>
      </c>
      <c r="AY93" s="1298">
        <f t="shared" ref="AY93" si="1854">AX93-AX$13</f>
        <v>6175397.5395068526</v>
      </c>
      <c r="AZ93" s="1299">
        <f t="shared" ref="AZ93" si="1855">AX93/AX$13-1</f>
        <v>0.26470713483373309</v>
      </c>
      <c r="BA93" s="1298">
        <f t="shared" si="59"/>
        <v>633140.89383577928</v>
      </c>
      <c r="BB93" s="1299">
        <f t="shared" si="1787"/>
        <v>2.1929671815001495E-2</v>
      </c>
      <c r="BC93" s="491">
        <v>33423293.779184543</v>
      </c>
      <c r="BD93" s="1298">
        <f t="shared" ref="BD93" si="1856">BC93-BC$13</f>
        <v>10094124.569651444</v>
      </c>
      <c r="BE93" s="1299">
        <f t="shared" ref="BE93" si="1857">BC93/BC$13-1</f>
        <v>0.43268255628780117</v>
      </c>
      <c r="BF93" s="1298">
        <f t="shared" si="62"/>
        <v>1241177.4490491673</v>
      </c>
      <c r="BG93" s="1299">
        <f t="shared" si="1790"/>
        <v>3.856730353954152E-2</v>
      </c>
      <c r="BH93" s="491">
        <v>37788873.325794213</v>
      </c>
      <c r="BI93" s="1298">
        <f t="shared" ref="BI93" si="1858">BH93-BH$13</f>
        <v>14459704.116261113</v>
      </c>
      <c r="BJ93" s="1299">
        <f t="shared" ref="BJ93" si="1859">BH93/BH$13-1</f>
        <v>0.61981221818873777</v>
      </c>
      <c r="BK93" s="1298">
        <f t="shared" si="65"/>
        <v>1976997.5773280635</v>
      </c>
      <c r="BL93" s="1299">
        <f t="shared" si="1793"/>
        <v>5.5205083118628373E-2</v>
      </c>
      <c r="BM93" s="491">
        <v>87840423.914379925</v>
      </c>
      <c r="BN93" s="1298">
        <f t="shared" ref="BN93" si="1860">BM93-BM$13</f>
        <v>41995697.004046589</v>
      </c>
      <c r="BO93" s="1299">
        <f t="shared" ref="BO93" si="1861">BM93/BM$13-1</f>
        <v>0.91604203655057259</v>
      </c>
      <c r="BP93" s="1298">
        <f t="shared" si="68"/>
        <v>7933127.4094828218</v>
      </c>
      <c r="BQ93" s="1299">
        <f t="shared" si="1796"/>
        <v>9.9279136655519906E-2</v>
      </c>
      <c r="BR93" s="491">
        <v>83271042.379875153</v>
      </c>
      <c r="BS93" s="1298">
        <f t="shared" ref="BS93" si="1862">BR93-BR$13</f>
        <v>37426315.469541818</v>
      </c>
      <c r="BT93" s="1299">
        <f t="shared" ref="BT93" si="1863">BR93/BR$13-1</f>
        <v>0.81637121631770437</v>
      </c>
      <c r="BU93" s="1298">
        <f t="shared" si="71"/>
        <v>7166335.606526345</v>
      </c>
      <c r="BV93" s="1299">
        <f t="shared" si="1799"/>
        <v>9.4164157650180158E-2</v>
      </c>
      <c r="BW93" s="491">
        <v>78239042.324281275</v>
      </c>
      <c r="BX93" s="1298">
        <f t="shared" ref="BX93" si="1864">BW93-BW$13</f>
        <v>32394315.41394794</v>
      </c>
      <c r="BY93" s="1299">
        <f t="shared" ref="BY93" si="1865">BW93/BW$13-1</f>
        <v>0.70660940956867835</v>
      </c>
      <c r="BZ93" s="1298">
        <f t="shared" si="74"/>
        <v>6256765.3116182983</v>
      </c>
      <c r="CA93" s="1299">
        <f t="shared" si="1802"/>
        <v>8.6920914026068052E-2</v>
      </c>
      <c r="CB93" s="485">
        <v>0</v>
      </c>
      <c r="CC93" s="1298">
        <f t="shared" ref="CC93" si="1866">CB93-CB$13</f>
        <v>0</v>
      </c>
      <c r="CD93" s="1299"/>
      <c r="CE93" s="1298">
        <f t="shared" si="77"/>
        <v>0</v>
      </c>
      <c r="CF93" s="1299"/>
      <c r="CG93" s="485">
        <v>0</v>
      </c>
      <c r="CH93" s="1298">
        <f t="shared" ref="CH93" si="1867">CG93-CG$13</f>
        <v>0</v>
      </c>
      <c r="CI93" s="1299"/>
      <c r="CJ93" s="1298">
        <f t="shared" si="80"/>
        <v>0</v>
      </c>
      <c r="CK93" s="1299"/>
      <c r="CL93" s="485">
        <v>0</v>
      </c>
      <c r="CM93" s="1298">
        <f t="shared" ref="CM93" si="1868">CL93-CL$13</f>
        <v>0</v>
      </c>
      <c r="CN93" s="1299"/>
      <c r="CO93" s="1298">
        <f t="shared" si="83"/>
        <v>0</v>
      </c>
      <c r="CP93" s="1299"/>
    </row>
    <row r="94" spans="1:94" ht="15.75" outlineLevel="1" x14ac:dyDescent="0.25">
      <c r="A94" s="174">
        <v>2031</v>
      </c>
      <c r="B94" s="175" t="s">
        <v>164</v>
      </c>
      <c r="C94" s="175" t="s">
        <v>165</v>
      </c>
      <c r="D94" s="176" t="s">
        <v>99</v>
      </c>
      <c r="E94" s="485">
        <v>0</v>
      </c>
      <c r="F94" s="1298">
        <f t="shared" ref="F94" si="1869">E94-E$14</f>
        <v>0</v>
      </c>
      <c r="G94" s="1320"/>
      <c r="H94" s="1298">
        <f t="shared" si="32"/>
        <v>0</v>
      </c>
      <c r="I94" s="1320"/>
      <c r="J94" s="1311">
        <v>0</v>
      </c>
      <c r="K94" s="1298">
        <f t="shared" ref="K94" si="1870">J94-J$14</f>
        <v>0</v>
      </c>
      <c r="L94" s="1299"/>
      <c r="M94" s="1298">
        <f t="shared" si="35"/>
        <v>0</v>
      </c>
      <c r="N94" s="1299"/>
      <c r="O94" s="485">
        <v>0</v>
      </c>
      <c r="P94" s="1298">
        <f t="shared" ref="P94" si="1871">O94-O$14</f>
        <v>0</v>
      </c>
      <c r="Q94" s="1299"/>
      <c r="R94" s="1298">
        <f t="shared" si="38"/>
        <v>0</v>
      </c>
      <c r="S94" s="1299"/>
      <c r="T94" s="486">
        <v>47651753.774015844</v>
      </c>
      <c r="U94" s="1298">
        <f t="shared" ref="U94" si="1872">T94-T$14</f>
        <v>33363252.774015836</v>
      </c>
      <c r="V94" s="1299">
        <f t="shared" ref="V94" si="1873">T94/T$14-1</f>
        <v>2.3349722111518778</v>
      </c>
      <c r="W94" s="1298">
        <f t="shared" si="41"/>
        <v>8692547.3579069078</v>
      </c>
      <c r="X94" s="1299">
        <f t="shared" si="1775"/>
        <v>0.22311921000302237</v>
      </c>
      <c r="Y94" s="486">
        <v>33943609.170501731</v>
      </c>
      <c r="Z94" s="1298">
        <f t="shared" ref="Z94" si="1874">Y94-Y$14</f>
        <v>19655108.170501724</v>
      </c>
      <c r="AA94" s="1299">
        <f t="shared" ref="AA94" si="1875">Y94/Y$14-1</f>
        <v>1.3755892357429036</v>
      </c>
      <c r="AB94" s="1298">
        <f t="shared" si="44"/>
        <v>6392171.9490379617</v>
      </c>
      <c r="AC94" s="1299">
        <f t="shared" si="1778"/>
        <v>0.23200865703144458</v>
      </c>
      <c r="AD94" s="486">
        <v>18847609.003719911</v>
      </c>
      <c r="AE94" s="1298">
        <f t="shared" ref="AE94" si="1876">AD94-AD$14</f>
        <v>4559108.0037199035</v>
      </c>
      <c r="AF94" s="1299">
        <f t="shared" ref="AF94" si="1877">AD94/AD$14-1</f>
        <v>0.31907531823806434</v>
      </c>
      <c r="AG94" s="1298">
        <f t="shared" si="47"/>
        <v>3663461.0643134564</v>
      </c>
      <c r="AH94" s="1299">
        <f t="shared" si="1781"/>
        <v>0.24126879420121483</v>
      </c>
      <c r="AI94" s="486">
        <v>263521271.74313959</v>
      </c>
      <c r="AJ94" s="1298">
        <f t="shared" ref="AJ94" si="1878">AI94-AI$14</f>
        <v>125987091.01213959</v>
      </c>
      <c r="AK94" s="1299">
        <f t="shared" ref="AK94" si="1879">AI94/AI$14-1</f>
        <v>0.91604203655057126</v>
      </c>
      <c r="AL94" s="1298">
        <f t="shared" si="50"/>
        <v>23799382.228448123</v>
      </c>
      <c r="AM94" s="1299">
        <f t="shared" ref="AM94:AM99" si="1880">AI94/AI84-1</f>
        <v>9.9279136655518352E-2</v>
      </c>
      <c r="AN94" s="486">
        <v>249813127.13962552</v>
      </c>
      <c r="AO94" s="1298">
        <f t="shared" ref="AO94" si="1881">AN94-AN$14</f>
        <v>112278946.40862551</v>
      </c>
      <c r="AP94" s="1299">
        <f t="shared" ref="AP94" si="1882">AN94/AN$14-1</f>
        <v>0.81637121631770482</v>
      </c>
      <c r="AQ94" s="1298">
        <f t="shared" si="53"/>
        <v>21499006.819579214</v>
      </c>
      <c r="AR94" s="1299">
        <f t="shared" ref="AR94:AR99" si="1883">AN94/AN84-1</f>
        <v>9.4164157650180824E-2</v>
      </c>
      <c r="AS94" s="486">
        <v>234717126.97284371</v>
      </c>
      <c r="AT94" s="1298">
        <f t="shared" ref="AT94" si="1884">AS94-AS$14</f>
        <v>97182946.2418437</v>
      </c>
      <c r="AU94" s="1299">
        <f t="shared" ref="AU94" si="1885">AS94/AS$14-1</f>
        <v>0.70660940956867746</v>
      </c>
      <c r="AV94" s="1298">
        <f t="shared" si="56"/>
        <v>18770295.934854716</v>
      </c>
      <c r="AW94" s="1299">
        <f t="shared" ref="AW94:AW99" si="1886">AS94/AS84-1</f>
        <v>8.6920914026067164E-2</v>
      </c>
      <c r="AX94" s="485">
        <v>0</v>
      </c>
      <c r="AY94" s="1298">
        <f t="shared" ref="AY94" si="1887">AX94-AX$14</f>
        <v>0</v>
      </c>
      <c r="AZ94" s="1299"/>
      <c r="BA94" s="1298">
        <f t="shared" si="59"/>
        <v>0</v>
      </c>
      <c r="BB94" s="1299"/>
      <c r="BC94" s="485">
        <v>0</v>
      </c>
      <c r="BD94" s="1298">
        <f t="shared" ref="BD94" si="1888">BC94-BC$14</f>
        <v>0</v>
      </c>
      <c r="BE94" s="1299"/>
      <c r="BF94" s="1298">
        <f t="shared" si="62"/>
        <v>0</v>
      </c>
      <c r="BG94" s="1299"/>
      <c r="BH94" s="485">
        <v>0</v>
      </c>
      <c r="BI94" s="1298">
        <f t="shared" ref="BI94" si="1889">BH94-BH$14</f>
        <v>0</v>
      </c>
      <c r="BJ94" s="1299"/>
      <c r="BK94" s="1298">
        <f t="shared" si="65"/>
        <v>0</v>
      </c>
      <c r="BL94" s="1299"/>
      <c r="BM94" s="485">
        <v>0</v>
      </c>
      <c r="BN94" s="1298">
        <f t="shared" ref="BN94" si="1890">BM94-BM$14</f>
        <v>0</v>
      </c>
      <c r="BO94" s="1299"/>
      <c r="BP94" s="1298">
        <f t="shared" si="68"/>
        <v>0</v>
      </c>
      <c r="BQ94" s="1299"/>
      <c r="BR94" s="485">
        <v>0</v>
      </c>
      <c r="BS94" s="1298">
        <f t="shared" ref="BS94" si="1891">BR94-BR$14</f>
        <v>0</v>
      </c>
      <c r="BT94" s="1299"/>
      <c r="BU94" s="1298">
        <f t="shared" si="71"/>
        <v>0</v>
      </c>
      <c r="BV94" s="1299"/>
      <c r="BW94" s="485">
        <v>0</v>
      </c>
      <c r="BX94" s="1298">
        <f t="shared" ref="BX94" si="1892">BW94-BW$14</f>
        <v>0</v>
      </c>
      <c r="BY94" s="1299"/>
      <c r="BZ94" s="1298">
        <f t="shared" si="74"/>
        <v>0</v>
      </c>
      <c r="CA94" s="1299"/>
      <c r="CB94" s="192">
        <v>117148016.67454836</v>
      </c>
      <c r="CC94" s="1298">
        <f t="shared" ref="CC94" si="1893">CB94-CB$14</f>
        <v>99013238.194548368</v>
      </c>
      <c r="CD94" s="1299">
        <f t="shared" ref="CD94" si="1894">CB94/CB$14-1</f>
        <v>5.4598537447670203</v>
      </c>
      <c r="CE94" s="1298">
        <f t="shared" si="77"/>
        <v>21146914.723166868</v>
      </c>
      <c r="CF94" s="1299">
        <f t="shared" si="1805"/>
        <v>0.22027783320525263</v>
      </c>
      <c r="CG94" s="192">
        <v>94469232.453706115</v>
      </c>
      <c r="CH94" s="1298">
        <f t="shared" ref="CH94" si="1895">CG94-CG$14</f>
        <v>76334453.973706126</v>
      </c>
      <c r="CI94" s="1299">
        <f t="shared" ref="CI94" si="1896">CG94/CG$14-1</f>
        <v>4.209285162092927</v>
      </c>
      <c r="CJ94" s="1298">
        <f t="shared" si="80"/>
        <v>17368062.563211709</v>
      </c>
      <c r="CK94" s="1299">
        <f t="shared" si="1808"/>
        <v>0.22526328183968292</v>
      </c>
      <c r="CL94" s="192">
        <v>69950758.202652514</v>
      </c>
      <c r="CM94" s="1298">
        <f t="shared" ref="CM94" si="1897">CL94-CL$14</f>
        <v>51815979.722652517</v>
      </c>
      <c r="CN94" s="1299">
        <f t="shared" ref="CN94" si="1898">CL94/CL$14-1</f>
        <v>2.8572711698572966</v>
      </c>
      <c r="CO94" s="1298">
        <f t="shared" si="83"/>
        <v>13020675.423280507</v>
      </c>
      <c r="CP94" s="1299">
        <f t="shared" si="1811"/>
        <v>0.22871344617117617</v>
      </c>
    </row>
    <row r="95" spans="1:94" ht="31.5" outlineLevel="1" x14ac:dyDescent="0.25">
      <c r="A95" s="174">
        <v>2031</v>
      </c>
      <c r="B95" s="175" t="s">
        <v>166</v>
      </c>
      <c r="C95" s="175" t="s">
        <v>249</v>
      </c>
      <c r="D95" s="176" t="s">
        <v>168</v>
      </c>
      <c r="E95" s="485">
        <v>57568084.681860365</v>
      </c>
      <c r="F95" s="1298">
        <f t="shared" ref="F95" si="1899">E95-E$15</f>
        <v>19088208.022860363</v>
      </c>
      <c r="G95" s="1320">
        <f t="shared" ref="G95" si="1900">E95/E$15-1</f>
        <v>0.49605689207415504</v>
      </c>
      <c r="H95" s="1298">
        <f t="shared" si="32"/>
        <v>1393804.0625000522</v>
      </c>
      <c r="I95" s="1320">
        <f t="shared" si="1766"/>
        <v>2.4812139063151273E-2</v>
      </c>
      <c r="J95" s="1311">
        <v>64431472.879367419</v>
      </c>
      <c r="K95" s="1298">
        <f t="shared" ref="K95" si="1901">J95-J$15</f>
        <v>25951596.220367417</v>
      </c>
      <c r="L95" s="1299">
        <f t="shared" ref="L95" si="1902">J95/J$15-1</f>
        <v>0.67441994293133045</v>
      </c>
      <c r="M95" s="1298">
        <f t="shared" si="35"/>
        <v>2550397.0578318983</v>
      </c>
      <c r="N95" s="1299">
        <f t="shared" si="1769"/>
        <v>4.1214491247489216E-2</v>
      </c>
      <c r="O95" s="485">
        <v>71989732.029018834</v>
      </c>
      <c r="P95" s="1298">
        <f t="shared" ref="P95" si="1903">O95-O$15</f>
        <v>33509855.370018832</v>
      </c>
      <c r="Q95" s="1299">
        <f t="shared" ref="Q95" si="1904">O95/O$15-1</f>
        <v>0.87084102859724899</v>
      </c>
      <c r="R95" s="1298">
        <f t="shared" si="38"/>
        <v>3921856.1474078447</v>
      </c>
      <c r="S95" s="1299">
        <f t="shared" si="1772"/>
        <v>5.761684343182738E-2</v>
      </c>
      <c r="T95" s="485">
        <v>57568084.681860365</v>
      </c>
      <c r="U95" s="1298">
        <f t="shared" ref="U95" si="1905">T95-T$15</f>
        <v>19088208.022860363</v>
      </c>
      <c r="V95" s="1299">
        <f t="shared" ref="V95" si="1906">T95/T$15-1</f>
        <v>0.49605689207415504</v>
      </c>
      <c r="W95" s="1298">
        <f t="shared" si="41"/>
        <v>1393804.0625000522</v>
      </c>
      <c r="X95" s="1299">
        <f t="shared" si="1775"/>
        <v>2.4812139063151273E-2</v>
      </c>
      <c r="Y95" s="485">
        <v>64431472.879367419</v>
      </c>
      <c r="Z95" s="1298">
        <f t="shared" ref="Z95" si="1907">Y95-Y$15</f>
        <v>25951596.220367417</v>
      </c>
      <c r="AA95" s="1299">
        <f t="shared" ref="AA95" si="1908">Y95/Y$15-1</f>
        <v>0.67441994293133045</v>
      </c>
      <c r="AB95" s="1298">
        <f t="shared" si="44"/>
        <v>2550397.0578318983</v>
      </c>
      <c r="AC95" s="1299">
        <f t="shared" si="1778"/>
        <v>4.1214491247489216E-2</v>
      </c>
      <c r="AD95" s="485">
        <v>71989732.029018834</v>
      </c>
      <c r="AE95" s="1298">
        <f t="shared" ref="AE95" si="1909">AD95-AD$15</f>
        <v>33509855.370018832</v>
      </c>
      <c r="AF95" s="1299">
        <f t="shared" ref="AF95" si="1910">AD95/AD$15-1</f>
        <v>0.87084102859724899</v>
      </c>
      <c r="AG95" s="1298">
        <f t="shared" si="47"/>
        <v>3921856.1474078447</v>
      </c>
      <c r="AH95" s="1299">
        <f t="shared" si="1781"/>
        <v>5.761684343182738E-2</v>
      </c>
      <c r="AI95" s="485">
        <v>57568084.681860365</v>
      </c>
      <c r="AJ95" s="1298">
        <f t="shared" ref="AJ95" si="1911">AI95-AI$15</f>
        <v>19088208.022860363</v>
      </c>
      <c r="AK95" s="1299">
        <f t="shared" ref="AK95" si="1912">AI95/AI$15-1</f>
        <v>0.49605689207415504</v>
      </c>
      <c r="AL95" s="1298">
        <f t="shared" si="50"/>
        <v>1393804.0625000522</v>
      </c>
      <c r="AM95" s="1299">
        <f t="shared" si="1880"/>
        <v>2.4812139063151273E-2</v>
      </c>
      <c r="AN95" s="485">
        <v>64431472.879367419</v>
      </c>
      <c r="AO95" s="1298">
        <f t="shared" ref="AO95" si="1913">AN95-AN$15</f>
        <v>25951596.220367417</v>
      </c>
      <c r="AP95" s="1299">
        <f t="shared" ref="AP95" si="1914">AN95/AN$15-1</f>
        <v>0.67441994293133045</v>
      </c>
      <c r="AQ95" s="1298">
        <f t="shared" si="53"/>
        <v>2550397.0578318983</v>
      </c>
      <c r="AR95" s="1299">
        <f t="shared" si="1883"/>
        <v>4.1214491247489216E-2</v>
      </c>
      <c r="AS95" s="485">
        <v>71989732.029018834</v>
      </c>
      <c r="AT95" s="1298">
        <f t="shared" ref="AT95" si="1915">AS95-AS$15</f>
        <v>33509855.370018832</v>
      </c>
      <c r="AU95" s="1299">
        <f t="shared" ref="AU95" si="1916">AS95/AS$15-1</f>
        <v>0.87084102859724899</v>
      </c>
      <c r="AV95" s="1298">
        <f t="shared" si="56"/>
        <v>3921856.1474078447</v>
      </c>
      <c r="AW95" s="1299">
        <f t="shared" si="1886"/>
        <v>5.761684343182738E-2</v>
      </c>
      <c r="AX95" s="485">
        <v>57568084.681860365</v>
      </c>
      <c r="AY95" s="1298">
        <f t="shared" ref="AY95" si="1917">AX95-AX$15</f>
        <v>19088208.022860363</v>
      </c>
      <c r="AZ95" s="1299">
        <f t="shared" ref="AZ95" si="1918">AX95/AX$15-1</f>
        <v>0.49605689207415504</v>
      </c>
      <c r="BA95" s="1298">
        <f t="shared" si="59"/>
        <v>1393804.0625000522</v>
      </c>
      <c r="BB95" s="1299">
        <f t="shared" si="1787"/>
        <v>2.4812139063151273E-2</v>
      </c>
      <c r="BC95" s="485">
        <v>64431472.879367419</v>
      </c>
      <c r="BD95" s="1298">
        <f t="shared" ref="BD95" si="1919">BC95-BC$15</f>
        <v>25951596.220367417</v>
      </c>
      <c r="BE95" s="1299">
        <f t="shared" ref="BE95" si="1920">BC95/BC$15-1</f>
        <v>0.67441994293133045</v>
      </c>
      <c r="BF95" s="1298">
        <f t="shared" si="62"/>
        <v>2550397.0578318983</v>
      </c>
      <c r="BG95" s="1299">
        <f t="shared" si="1790"/>
        <v>4.1214491247489216E-2</v>
      </c>
      <c r="BH95" s="485">
        <v>71989732.029018834</v>
      </c>
      <c r="BI95" s="1298">
        <f t="shared" ref="BI95" si="1921">BH95-BH$15</f>
        <v>33509855.370018832</v>
      </c>
      <c r="BJ95" s="1299">
        <f t="shared" ref="BJ95" si="1922">BH95/BH$15-1</f>
        <v>0.87084102859724899</v>
      </c>
      <c r="BK95" s="1298">
        <f t="shared" si="65"/>
        <v>3921856.1474078447</v>
      </c>
      <c r="BL95" s="1299">
        <f t="shared" si="1793"/>
        <v>5.761684343182738E-2</v>
      </c>
      <c r="BM95" s="485">
        <v>57568084.681860365</v>
      </c>
      <c r="BN95" s="1298">
        <f t="shared" ref="BN95" si="1923">BM95-BM$15</f>
        <v>19088208.022860363</v>
      </c>
      <c r="BO95" s="1299">
        <f t="shared" ref="BO95" si="1924">BM95/BM$15-1</f>
        <v>0.49605689207415504</v>
      </c>
      <c r="BP95" s="1298">
        <f t="shared" si="68"/>
        <v>1393804.0625000522</v>
      </c>
      <c r="BQ95" s="1299">
        <f t="shared" si="1796"/>
        <v>2.4812139063151273E-2</v>
      </c>
      <c r="BR95" s="485">
        <v>64431472.879367419</v>
      </c>
      <c r="BS95" s="1298">
        <f t="shared" ref="BS95" si="1925">BR95-BR$15</f>
        <v>25951596.220367417</v>
      </c>
      <c r="BT95" s="1299">
        <f t="shared" ref="BT95" si="1926">BR95/BR$15-1</f>
        <v>0.67441994293133045</v>
      </c>
      <c r="BU95" s="1298">
        <f t="shared" si="71"/>
        <v>2550397.0578318983</v>
      </c>
      <c r="BV95" s="1299">
        <f t="shared" si="1799"/>
        <v>4.1214491247489216E-2</v>
      </c>
      <c r="BW95" s="485">
        <v>71989732.029018834</v>
      </c>
      <c r="BX95" s="1298">
        <f t="shared" ref="BX95" si="1927">BW95-BW$15</f>
        <v>33509855.370018832</v>
      </c>
      <c r="BY95" s="1299">
        <f t="shared" ref="BY95" si="1928">BW95/BW$15-1</f>
        <v>0.87084102859724899</v>
      </c>
      <c r="BZ95" s="1298">
        <f t="shared" si="74"/>
        <v>3921856.1474078447</v>
      </c>
      <c r="CA95" s="1299">
        <f t="shared" si="1802"/>
        <v>5.761684343182738E-2</v>
      </c>
      <c r="CB95" s="485">
        <v>57568084.681860365</v>
      </c>
      <c r="CC95" s="1298">
        <f t="shared" ref="CC95" si="1929">CB95-CB$15</f>
        <v>19088208.022860363</v>
      </c>
      <c r="CD95" s="1299">
        <f t="shared" ref="CD95" si="1930">CB95/CB$15-1</f>
        <v>0.49605689207415504</v>
      </c>
      <c r="CE95" s="1298">
        <f t="shared" si="77"/>
        <v>1393804.0625000522</v>
      </c>
      <c r="CF95" s="1299">
        <f t="shared" si="1805"/>
        <v>2.4812139063151273E-2</v>
      </c>
      <c r="CG95" s="485">
        <v>64431472.879367419</v>
      </c>
      <c r="CH95" s="1298">
        <f t="shared" ref="CH95" si="1931">CG95-CG$15</f>
        <v>25951596.220367417</v>
      </c>
      <c r="CI95" s="1299">
        <f t="shared" ref="CI95" si="1932">CG95/CG$15-1</f>
        <v>0.67441994293133045</v>
      </c>
      <c r="CJ95" s="1298">
        <f t="shared" si="80"/>
        <v>2550397.0578318983</v>
      </c>
      <c r="CK95" s="1299">
        <f t="shared" si="1808"/>
        <v>4.1214491247489216E-2</v>
      </c>
      <c r="CL95" s="485">
        <v>71989732.029018834</v>
      </c>
      <c r="CM95" s="1298">
        <f t="shared" ref="CM95" si="1933">CL95-CL$15</f>
        <v>33509855.370018832</v>
      </c>
      <c r="CN95" s="1299">
        <f t="shared" ref="CN95" si="1934">CL95/CL$15-1</f>
        <v>0.87084102859724899</v>
      </c>
      <c r="CO95" s="1298">
        <f t="shared" si="83"/>
        <v>3921856.1474078447</v>
      </c>
      <c r="CP95" s="1299">
        <f t="shared" si="1811"/>
        <v>5.761684343182738E-2</v>
      </c>
    </row>
    <row r="96" spans="1:94" ht="15.75" outlineLevel="1" x14ac:dyDescent="0.25">
      <c r="A96" s="174">
        <v>2031</v>
      </c>
      <c r="B96" s="175" t="s">
        <v>169</v>
      </c>
      <c r="C96" s="175" t="s">
        <v>249</v>
      </c>
      <c r="D96" s="176" t="s">
        <v>170</v>
      </c>
      <c r="E96" s="485">
        <v>57411806.686214179</v>
      </c>
      <c r="F96" s="1298">
        <f t="shared" ref="F96" si="1935">E96-E$16</f>
        <v>17329429.686214179</v>
      </c>
      <c r="G96" s="1320">
        <f t="shared" ref="G96" si="1936">E96/E$16-1</f>
        <v>0.43234535931374984</v>
      </c>
      <c r="H96" s="1298">
        <f t="shared" si="32"/>
        <v>1294826.5754480511</v>
      </c>
      <c r="I96" s="1320">
        <f t="shared" si="1766"/>
        <v>2.3073703768311526E-2</v>
      </c>
      <c r="J96" s="1311">
        <v>64256563.092221238</v>
      </c>
      <c r="K96" s="1298">
        <f t="shared" ref="K96" si="1937">J96-J$16</f>
        <v>24174186.092221238</v>
      </c>
      <c r="L96" s="1299">
        <f t="shared" ref="L96" si="1938">J96/J$16-1</f>
        <v>0.60311258716570726</v>
      </c>
      <c r="M96" s="1298">
        <f t="shared" si="35"/>
        <v>2438608.9889851585</v>
      </c>
      <c r="N96" s="1299">
        <f t="shared" si="1769"/>
        <v>3.9448231898983277E-2</v>
      </c>
      <c r="O96" s="485">
        <v>71794304.109351635</v>
      </c>
      <c r="P96" s="1298">
        <f t="shared" ref="P96" si="1939">O96-O$16</f>
        <v>31711927.109351635</v>
      </c>
      <c r="Q96" s="1299">
        <f t="shared" ref="Q96" si="1940">O96/O$16-1</f>
        <v>0.79116882487661933</v>
      </c>
      <c r="R96" s="1298">
        <f t="shared" si="38"/>
        <v>3795860.7841337025</v>
      </c>
      <c r="S96" s="1299">
        <f t="shared" si="1772"/>
        <v>5.5822760029654583E-2</v>
      </c>
      <c r="T96" s="485">
        <v>57411806.686214179</v>
      </c>
      <c r="U96" s="1298">
        <f t="shared" ref="U96" si="1941">T96-T$16</f>
        <v>17329429.686214179</v>
      </c>
      <c r="V96" s="1299">
        <f t="shared" ref="V96" si="1942">T96/T$16-1</f>
        <v>0.43234535931374984</v>
      </c>
      <c r="W96" s="1298">
        <f t="shared" si="41"/>
        <v>1294826.5754480511</v>
      </c>
      <c r="X96" s="1299">
        <f t="shared" si="1775"/>
        <v>2.3073703768311526E-2</v>
      </c>
      <c r="Y96" s="485">
        <v>64256563.092221238</v>
      </c>
      <c r="Z96" s="1298">
        <f t="shared" ref="Z96" si="1943">Y96-Y$16</f>
        <v>24174186.092221238</v>
      </c>
      <c r="AA96" s="1299">
        <f t="shared" ref="AA96" si="1944">Y96/Y$16-1</f>
        <v>0.60311258716570726</v>
      </c>
      <c r="AB96" s="1298">
        <f t="shared" si="44"/>
        <v>2438608.9889851585</v>
      </c>
      <c r="AC96" s="1299">
        <f t="shared" si="1778"/>
        <v>3.9448231898983277E-2</v>
      </c>
      <c r="AD96" s="485">
        <v>71794304.109351635</v>
      </c>
      <c r="AE96" s="1298">
        <f t="shared" ref="AE96" si="1945">AD96-AD$16</f>
        <v>31711927.109351635</v>
      </c>
      <c r="AF96" s="1299">
        <f t="shared" ref="AF96" si="1946">AD96/AD$16-1</f>
        <v>0.79116882487661933</v>
      </c>
      <c r="AG96" s="1298">
        <f t="shared" si="47"/>
        <v>3795860.7841337025</v>
      </c>
      <c r="AH96" s="1299">
        <f t="shared" si="1781"/>
        <v>5.5822760029654583E-2</v>
      </c>
      <c r="AI96" s="485">
        <v>57411806.686214179</v>
      </c>
      <c r="AJ96" s="1298">
        <f t="shared" ref="AJ96" si="1947">AI96-AI$16</f>
        <v>17329429.686214179</v>
      </c>
      <c r="AK96" s="1299">
        <f t="shared" ref="AK96" si="1948">AI96/AI$16-1</f>
        <v>0.43234535931374984</v>
      </c>
      <c r="AL96" s="1298">
        <f t="shared" si="50"/>
        <v>1294826.5754480511</v>
      </c>
      <c r="AM96" s="1299">
        <f t="shared" si="1880"/>
        <v>2.3073703768311526E-2</v>
      </c>
      <c r="AN96" s="485">
        <v>64256563.092221238</v>
      </c>
      <c r="AO96" s="1298">
        <f t="shared" ref="AO96" si="1949">AN96-AN$16</f>
        <v>24174186.092221238</v>
      </c>
      <c r="AP96" s="1299">
        <f t="shared" ref="AP96" si="1950">AN96/AN$16-1</f>
        <v>0.60311258716570726</v>
      </c>
      <c r="AQ96" s="1298">
        <f t="shared" si="53"/>
        <v>2438608.9889851585</v>
      </c>
      <c r="AR96" s="1299">
        <f t="shared" si="1883"/>
        <v>3.9448231898983277E-2</v>
      </c>
      <c r="AS96" s="485">
        <v>71794304.109351635</v>
      </c>
      <c r="AT96" s="1298">
        <f t="shared" ref="AT96" si="1951">AS96-AS$16</f>
        <v>31711927.109351635</v>
      </c>
      <c r="AU96" s="1299">
        <f t="shared" ref="AU96" si="1952">AS96/AS$16-1</f>
        <v>0.79116882487661933</v>
      </c>
      <c r="AV96" s="1298">
        <f t="shared" si="56"/>
        <v>3795860.7841337025</v>
      </c>
      <c r="AW96" s="1299">
        <f t="shared" si="1886"/>
        <v>5.5822760029654583E-2</v>
      </c>
      <c r="AX96" s="485">
        <v>57411806.686214179</v>
      </c>
      <c r="AY96" s="1298">
        <f t="shared" ref="AY96" si="1953">AX96-AX$16</f>
        <v>17329429.686214179</v>
      </c>
      <c r="AZ96" s="1299">
        <f t="shared" ref="AZ96" si="1954">AX96/AX$16-1</f>
        <v>0.43234535931374984</v>
      </c>
      <c r="BA96" s="1298">
        <f t="shared" si="59"/>
        <v>1294826.5754480511</v>
      </c>
      <c r="BB96" s="1299">
        <f t="shared" si="1787"/>
        <v>2.3073703768311526E-2</v>
      </c>
      <c r="BC96" s="485">
        <v>64256563.092221238</v>
      </c>
      <c r="BD96" s="1298">
        <f t="shared" ref="BD96" si="1955">BC96-BC$16</f>
        <v>24174186.092221238</v>
      </c>
      <c r="BE96" s="1299">
        <f t="shared" ref="BE96" si="1956">BC96/BC$16-1</f>
        <v>0.60311258716570726</v>
      </c>
      <c r="BF96" s="1298">
        <f t="shared" si="62"/>
        <v>2438608.9889851585</v>
      </c>
      <c r="BG96" s="1299">
        <f t="shared" si="1790"/>
        <v>3.9448231898983277E-2</v>
      </c>
      <c r="BH96" s="485">
        <v>71794304.109351635</v>
      </c>
      <c r="BI96" s="1298">
        <f t="shared" ref="BI96" si="1957">BH96-BH$16</f>
        <v>31711927.109351635</v>
      </c>
      <c r="BJ96" s="1299">
        <f t="shared" ref="BJ96" si="1958">BH96/BH$16-1</f>
        <v>0.79116882487661933</v>
      </c>
      <c r="BK96" s="1298">
        <f t="shared" si="65"/>
        <v>3795860.7841337025</v>
      </c>
      <c r="BL96" s="1299">
        <f t="shared" si="1793"/>
        <v>5.5822760029654583E-2</v>
      </c>
      <c r="BM96" s="485">
        <v>57411806.686214179</v>
      </c>
      <c r="BN96" s="1298">
        <f t="shared" ref="BN96" si="1959">BM96-BM$16</f>
        <v>17329429.686214179</v>
      </c>
      <c r="BO96" s="1299">
        <f t="shared" ref="BO96" si="1960">BM96/BM$16-1</f>
        <v>0.43234535931374984</v>
      </c>
      <c r="BP96" s="1298">
        <f t="shared" si="68"/>
        <v>1294826.5754480511</v>
      </c>
      <c r="BQ96" s="1299">
        <f t="shared" si="1796"/>
        <v>2.3073703768311526E-2</v>
      </c>
      <c r="BR96" s="485">
        <v>64256563.092221238</v>
      </c>
      <c r="BS96" s="1298">
        <f t="shared" ref="BS96" si="1961">BR96-BR$16</f>
        <v>24174186.092221238</v>
      </c>
      <c r="BT96" s="1299">
        <f t="shared" ref="BT96" si="1962">BR96/BR$16-1</f>
        <v>0.60311258716570726</v>
      </c>
      <c r="BU96" s="1298">
        <f t="shared" si="71"/>
        <v>2438608.9889851585</v>
      </c>
      <c r="BV96" s="1299">
        <f t="shared" si="1799"/>
        <v>3.9448231898983277E-2</v>
      </c>
      <c r="BW96" s="485">
        <v>71794304.109351635</v>
      </c>
      <c r="BX96" s="1298">
        <f t="shared" ref="BX96" si="1963">BW96-BW$16</f>
        <v>31711927.109351635</v>
      </c>
      <c r="BY96" s="1299">
        <f t="shared" ref="BY96" si="1964">BW96/BW$16-1</f>
        <v>0.79116882487661933</v>
      </c>
      <c r="BZ96" s="1298">
        <f t="shared" si="74"/>
        <v>3795860.7841337025</v>
      </c>
      <c r="CA96" s="1299">
        <f t="shared" si="1802"/>
        <v>5.5822760029654583E-2</v>
      </c>
      <c r="CB96" s="485">
        <v>57411806.686214179</v>
      </c>
      <c r="CC96" s="1298">
        <f t="shared" ref="CC96" si="1965">CB96-CB$16</f>
        <v>17329429.686214179</v>
      </c>
      <c r="CD96" s="1299">
        <f t="shared" ref="CD96" si="1966">CB96/CB$16-1</f>
        <v>0.43234535931374984</v>
      </c>
      <c r="CE96" s="1298">
        <f t="shared" si="77"/>
        <v>1294826.5754480511</v>
      </c>
      <c r="CF96" s="1299">
        <f t="shared" si="1805"/>
        <v>2.3073703768311526E-2</v>
      </c>
      <c r="CG96" s="485">
        <v>64256563.092221238</v>
      </c>
      <c r="CH96" s="1298">
        <f t="shared" ref="CH96" si="1967">CG96-CG$16</f>
        <v>24174186.092221238</v>
      </c>
      <c r="CI96" s="1299">
        <f t="shared" ref="CI96" si="1968">CG96/CG$16-1</f>
        <v>0.60311258716570726</v>
      </c>
      <c r="CJ96" s="1298">
        <f t="shared" si="80"/>
        <v>2438608.9889851585</v>
      </c>
      <c r="CK96" s="1299">
        <f t="shared" si="1808"/>
        <v>3.9448231898983277E-2</v>
      </c>
      <c r="CL96" s="485">
        <v>71794304.109351635</v>
      </c>
      <c r="CM96" s="1298">
        <f t="shared" ref="CM96" si="1969">CL96-CL$16</f>
        <v>31711927.109351635</v>
      </c>
      <c r="CN96" s="1299">
        <f t="shared" ref="CN96" si="1970">CL96/CL$16-1</f>
        <v>0.79116882487661933</v>
      </c>
      <c r="CO96" s="1298">
        <f t="shared" si="83"/>
        <v>3795860.7841337025</v>
      </c>
      <c r="CP96" s="1299">
        <f t="shared" si="1811"/>
        <v>5.5822760029654583E-2</v>
      </c>
    </row>
    <row r="97" spans="1:94" ht="32.25" outlineLevel="1" thickBot="1" x14ac:dyDescent="0.3">
      <c r="A97" s="174">
        <v>2031</v>
      </c>
      <c r="B97" s="197" t="s">
        <v>171</v>
      </c>
      <c r="C97" s="198" t="s">
        <v>172</v>
      </c>
      <c r="D97" s="199" t="s">
        <v>173</v>
      </c>
      <c r="E97" s="492">
        <v>0</v>
      </c>
      <c r="F97" s="1298">
        <f t="shared" ref="F97" si="1971">E97-E$17</f>
        <v>0</v>
      </c>
      <c r="G97" s="1320"/>
      <c r="H97" s="1298">
        <f t="shared" si="32"/>
        <v>0</v>
      </c>
      <c r="I97" s="1320"/>
      <c r="J97" s="1312">
        <v>0</v>
      </c>
      <c r="K97" s="1298">
        <f t="shared" ref="K97" si="1972">J97-J$17</f>
        <v>0</v>
      </c>
      <c r="L97" s="1299"/>
      <c r="M97" s="1298">
        <f t="shared" si="35"/>
        <v>0</v>
      </c>
      <c r="N97" s="1299"/>
      <c r="O97" s="492">
        <v>0</v>
      </c>
      <c r="P97" s="1298">
        <f t="shared" ref="P97" si="1973">O97-O$17</f>
        <v>0</v>
      </c>
      <c r="Q97" s="1299"/>
      <c r="R97" s="1298">
        <f t="shared" si="38"/>
        <v>0</v>
      </c>
      <c r="S97" s="1299"/>
      <c r="T97" s="492">
        <v>0</v>
      </c>
      <c r="U97" s="1298">
        <f t="shared" ref="U97" si="1974">T97-T$17</f>
        <v>0</v>
      </c>
      <c r="V97" s="1299"/>
      <c r="W97" s="1298">
        <f t="shared" si="41"/>
        <v>0</v>
      </c>
      <c r="X97" s="1299"/>
      <c r="Y97" s="492">
        <v>0</v>
      </c>
      <c r="Z97" s="1298">
        <f t="shared" ref="Z97" si="1975">Y97-Y$17</f>
        <v>0</v>
      </c>
      <c r="AA97" s="1299"/>
      <c r="AB97" s="1298">
        <f t="shared" si="44"/>
        <v>0</v>
      </c>
      <c r="AC97" s="1299"/>
      <c r="AD97" s="492">
        <v>0</v>
      </c>
      <c r="AE97" s="1298">
        <f t="shared" ref="AE97" si="1976">AD97-AD$17</f>
        <v>0</v>
      </c>
      <c r="AF97" s="1299"/>
      <c r="AG97" s="1298">
        <f t="shared" si="47"/>
        <v>0</v>
      </c>
      <c r="AH97" s="1299"/>
      <c r="AI97" s="492">
        <v>0</v>
      </c>
      <c r="AJ97" s="1298">
        <f t="shared" ref="AJ97" si="1977">AI97-AI$17</f>
        <v>0</v>
      </c>
      <c r="AK97" s="1299"/>
      <c r="AL97" s="1298">
        <f t="shared" si="50"/>
        <v>0</v>
      </c>
      <c r="AM97" s="1299"/>
      <c r="AN97" s="492">
        <v>0</v>
      </c>
      <c r="AO97" s="1298">
        <f t="shared" ref="AO97" si="1978">AN97-AN$17</f>
        <v>0</v>
      </c>
      <c r="AP97" s="1299"/>
      <c r="AQ97" s="1298">
        <f t="shared" si="53"/>
        <v>0</v>
      </c>
      <c r="AR97" s="1299"/>
      <c r="AS97" s="492">
        <v>0</v>
      </c>
      <c r="AT97" s="1298">
        <f t="shared" ref="AT97" si="1979">AS97-AS$17</f>
        <v>0</v>
      </c>
      <c r="AU97" s="1299"/>
      <c r="AV97" s="1298">
        <f t="shared" si="56"/>
        <v>0</v>
      </c>
      <c r="AW97" s="1299"/>
      <c r="AX97" s="492">
        <v>0</v>
      </c>
      <c r="AY97" s="1298">
        <f t="shared" ref="AY97" si="1980">AX97-AX$17</f>
        <v>0</v>
      </c>
      <c r="AZ97" s="1299"/>
      <c r="BA97" s="1298">
        <f t="shared" si="59"/>
        <v>0</v>
      </c>
      <c r="BB97" s="1299"/>
      <c r="BC97" s="492">
        <v>0</v>
      </c>
      <c r="BD97" s="1298">
        <f t="shared" ref="BD97" si="1981">BC97-BC$17</f>
        <v>0</v>
      </c>
      <c r="BE97" s="1299"/>
      <c r="BF97" s="1298">
        <f t="shared" si="62"/>
        <v>0</v>
      </c>
      <c r="BG97" s="1299"/>
      <c r="BH97" s="492">
        <v>0</v>
      </c>
      <c r="BI97" s="1298">
        <f t="shared" ref="BI97" si="1982">BH97-BH$17</f>
        <v>0</v>
      </c>
      <c r="BJ97" s="1299"/>
      <c r="BK97" s="1298">
        <f t="shared" si="65"/>
        <v>0</v>
      </c>
      <c r="BL97" s="1299"/>
      <c r="BM97" s="492">
        <v>0</v>
      </c>
      <c r="BN97" s="1298">
        <f t="shared" ref="BN97" si="1983">BM97-BM$17</f>
        <v>0</v>
      </c>
      <c r="BO97" s="1299"/>
      <c r="BP97" s="1298">
        <f t="shared" si="68"/>
        <v>0</v>
      </c>
      <c r="BQ97" s="1299"/>
      <c r="BR97" s="492">
        <v>0</v>
      </c>
      <c r="BS97" s="1298">
        <f t="shared" ref="BS97" si="1984">BR97-BR$17</f>
        <v>0</v>
      </c>
      <c r="BT97" s="1299"/>
      <c r="BU97" s="1298">
        <f t="shared" si="71"/>
        <v>0</v>
      </c>
      <c r="BV97" s="1299"/>
      <c r="BW97" s="492">
        <v>0</v>
      </c>
      <c r="BX97" s="1298">
        <f t="shared" ref="BX97" si="1985">BW97-BW$17</f>
        <v>0</v>
      </c>
      <c r="BY97" s="1299"/>
      <c r="BZ97" s="1298">
        <f t="shared" si="74"/>
        <v>0</v>
      </c>
      <c r="CA97" s="1299"/>
      <c r="CB97" s="1329">
        <v>4486566.8549442589</v>
      </c>
      <c r="CC97" s="1298">
        <f t="shared" ref="CC97" si="1986">CB97-CB$17</f>
        <v>640289.37494425895</v>
      </c>
      <c r="CD97" s="1299">
        <f t="shared" ref="CD97" si="1987">CB97/CB$17-1</f>
        <v>0.16646988634430482</v>
      </c>
      <c r="CE97" s="1298">
        <f t="shared" si="77"/>
        <v>65794.787832066417</v>
      </c>
      <c r="CF97" s="1299">
        <f t="shared" si="1805"/>
        <v>1.4883098887078727E-2</v>
      </c>
      <c r="CG97" s="1329">
        <v>4486566.8549442589</v>
      </c>
      <c r="CH97" s="1298">
        <f t="shared" ref="CH97" si="1988">CG97-CG$17</f>
        <v>640289.37494425895</v>
      </c>
      <c r="CI97" s="1299">
        <f t="shared" ref="CI97" si="1989">CG97/CG$17-1</f>
        <v>0.16646988634430482</v>
      </c>
      <c r="CJ97" s="1298">
        <f t="shared" si="80"/>
        <v>65794.787832066417</v>
      </c>
      <c r="CK97" s="1299">
        <f t="shared" si="1808"/>
        <v>1.4883098887078727E-2</v>
      </c>
      <c r="CL97" s="1329">
        <v>4486566.8549442589</v>
      </c>
      <c r="CM97" s="1298">
        <f t="shared" ref="CM97" si="1990">CL97-CL$17</f>
        <v>640289.37494425895</v>
      </c>
      <c r="CN97" s="1299">
        <f t="shared" ref="CN97" si="1991">CL97/CL$17-1</f>
        <v>0.16646988634430482</v>
      </c>
      <c r="CO97" s="1298">
        <f t="shared" si="83"/>
        <v>65794.787832066417</v>
      </c>
      <c r="CP97" s="1299">
        <f t="shared" si="1811"/>
        <v>1.4883098887078727E-2</v>
      </c>
    </row>
    <row r="98" spans="1:94" ht="15.75" outlineLevel="1" x14ac:dyDescent="0.25">
      <c r="A98" s="174">
        <v>2031</v>
      </c>
      <c r="B98" s="206" t="s">
        <v>174</v>
      </c>
      <c r="C98" s="206" t="s">
        <v>175</v>
      </c>
      <c r="D98" s="207" t="s">
        <v>176</v>
      </c>
      <c r="E98" s="1325">
        <v>1136896.3691520002</v>
      </c>
      <c r="F98" s="1321">
        <f t="shared" ref="F98" si="1992">E98-E$18</f>
        <v>288609.29035200016</v>
      </c>
      <c r="G98" s="1322">
        <f t="shared" ref="G98" si="1993">E98/E$18-1</f>
        <v>0.340225965436455</v>
      </c>
      <c r="H98" s="1321">
        <f t="shared" si="32"/>
        <v>29058.475008000154</v>
      </c>
      <c r="I98" s="1322">
        <f t="shared" si="1766"/>
        <v>2.6229898039778599E-2</v>
      </c>
      <c r="J98" s="1307">
        <v>1268273.9089920002</v>
      </c>
      <c r="K98" s="209">
        <f t="shared" ref="K98" si="1994">J98-J$18</f>
        <v>419986.83019200014</v>
      </c>
      <c r="L98" s="1300">
        <f t="shared" ref="L98" si="1995">J98/J$18-1</f>
        <v>0.49509987914247144</v>
      </c>
      <c r="M98" s="209">
        <f t="shared" si="35"/>
        <v>52496.150016000029</v>
      </c>
      <c r="N98" s="1300">
        <f t="shared" si="1769"/>
        <v>4.3179067579107056E-2</v>
      </c>
      <c r="O98" s="211">
        <v>1411827.9037440002</v>
      </c>
      <c r="P98" s="209">
        <f t="shared" ref="P98" si="1996">O98-O$18</f>
        <v>563540.82494400023</v>
      </c>
      <c r="Q98" s="1300">
        <f t="shared" ref="Q98" si="1997">O98/O$18-1</f>
        <v>0.66432796046026521</v>
      </c>
      <c r="R98" s="209">
        <f t="shared" si="38"/>
        <v>79061.428992000176</v>
      </c>
      <c r="S98" s="1300">
        <f t="shared" si="1772"/>
        <v>5.9321291831498035E-2</v>
      </c>
      <c r="T98" s="211">
        <v>1136896.3691520002</v>
      </c>
      <c r="U98" s="209">
        <f t="shared" ref="U98" si="1998">T98-T$18</f>
        <v>288609.29035200016</v>
      </c>
      <c r="V98" s="1300">
        <f t="shared" ref="V98" si="1999">T98/T$18-1</f>
        <v>0.340225965436455</v>
      </c>
      <c r="W98" s="209">
        <f t="shared" si="41"/>
        <v>29058.475008000154</v>
      </c>
      <c r="X98" s="1300">
        <f t="shared" si="1775"/>
        <v>2.6229898039778599E-2</v>
      </c>
      <c r="Y98" s="210">
        <v>1268273.9089920002</v>
      </c>
      <c r="Z98" s="209">
        <f t="shared" ref="Z98" si="2000">Y98-Y$18</f>
        <v>419986.83019200014</v>
      </c>
      <c r="AA98" s="1300">
        <f t="shared" ref="AA98" si="2001">Y98/Y$18-1</f>
        <v>0.49509987914247144</v>
      </c>
      <c r="AB98" s="209">
        <f t="shared" si="44"/>
        <v>52496.150016000029</v>
      </c>
      <c r="AC98" s="1300">
        <f t="shared" si="1778"/>
        <v>4.3179067579107056E-2</v>
      </c>
      <c r="AD98" s="211">
        <v>1411827.9037440002</v>
      </c>
      <c r="AE98" s="209">
        <f t="shared" ref="AE98" si="2002">AD98-AD$18</f>
        <v>563540.82494400023</v>
      </c>
      <c r="AF98" s="1300">
        <f t="shared" ref="AF98" si="2003">AD98/AD$18-1</f>
        <v>0.66432796046026521</v>
      </c>
      <c r="AG98" s="209">
        <f t="shared" si="47"/>
        <v>79061.428992000176</v>
      </c>
      <c r="AH98" s="1300">
        <f t="shared" si="1781"/>
        <v>5.9321291831498035E-2</v>
      </c>
      <c r="AI98" s="211">
        <v>1136896.3691520002</v>
      </c>
      <c r="AJ98" s="209">
        <f t="shared" ref="AJ98" si="2004">AI98-AI$18</f>
        <v>288609.29035200016</v>
      </c>
      <c r="AK98" s="1300">
        <f t="shared" ref="AK98" si="2005">AI98/AI$18-1</f>
        <v>0.340225965436455</v>
      </c>
      <c r="AL98" s="209">
        <f t="shared" si="50"/>
        <v>29058.475008000154</v>
      </c>
      <c r="AM98" s="1300">
        <f t="shared" si="1880"/>
        <v>2.6229898039778599E-2</v>
      </c>
      <c r="AN98" s="210">
        <v>1268273.9089920002</v>
      </c>
      <c r="AO98" s="209">
        <f t="shared" ref="AO98" si="2006">AN98-AN$18</f>
        <v>419986.83019200014</v>
      </c>
      <c r="AP98" s="1300">
        <f t="shared" ref="AP98" si="2007">AN98/AN$18-1</f>
        <v>0.49509987914247144</v>
      </c>
      <c r="AQ98" s="209">
        <f t="shared" si="53"/>
        <v>52496.150016000029</v>
      </c>
      <c r="AR98" s="1300">
        <f t="shared" si="1883"/>
        <v>4.3179067579107056E-2</v>
      </c>
      <c r="AS98" s="211">
        <v>1411827.9037440002</v>
      </c>
      <c r="AT98" s="209">
        <f t="shared" ref="AT98" si="2008">AS98-AS$18</f>
        <v>563540.82494400023</v>
      </c>
      <c r="AU98" s="1300">
        <f t="shared" ref="AU98" si="2009">AS98/AS$18-1</f>
        <v>0.66432796046026521</v>
      </c>
      <c r="AV98" s="209">
        <f t="shared" si="56"/>
        <v>79061.428992000176</v>
      </c>
      <c r="AW98" s="1300">
        <f t="shared" si="1886"/>
        <v>5.9321291831498035E-2</v>
      </c>
      <c r="AX98" s="210">
        <v>1136896.3691520002</v>
      </c>
      <c r="AY98" s="209">
        <f t="shared" ref="AY98" si="2010">AX98-AX$18</f>
        <v>288609.29035200016</v>
      </c>
      <c r="AZ98" s="1300">
        <f t="shared" ref="AZ98" si="2011">AX98/AX$18-1</f>
        <v>0.340225965436455</v>
      </c>
      <c r="BA98" s="209">
        <f t="shared" si="59"/>
        <v>29058.475008000154</v>
      </c>
      <c r="BB98" s="1300">
        <f t="shared" si="1787"/>
        <v>2.6229898039778599E-2</v>
      </c>
      <c r="BC98" s="210">
        <v>1268273.9089920002</v>
      </c>
      <c r="BD98" s="209">
        <f t="shared" ref="BD98" si="2012">BC98-BC$18</f>
        <v>419986.83019200014</v>
      </c>
      <c r="BE98" s="1300">
        <f t="shared" ref="BE98" si="2013">BC98/BC$18-1</f>
        <v>0.49509987914247144</v>
      </c>
      <c r="BF98" s="209">
        <f t="shared" si="62"/>
        <v>52496.150016000029</v>
      </c>
      <c r="BG98" s="1300">
        <f t="shared" si="1790"/>
        <v>4.3179067579107056E-2</v>
      </c>
      <c r="BH98" s="211">
        <v>1411827.9037440002</v>
      </c>
      <c r="BI98" s="209">
        <f t="shared" ref="BI98" si="2014">BH98-BH$18</f>
        <v>563540.82494400023</v>
      </c>
      <c r="BJ98" s="1300">
        <f t="shared" ref="BJ98" si="2015">BH98/BH$18-1</f>
        <v>0.66432796046026521</v>
      </c>
      <c r="BK98" s="209">
        <f t="shared" si="65"/>
        <v>79061.428992000176</v>
      </c>
      <c r="BL98" s="1300">
        <f t="shared" si="1793"/>
        <v>5.9321291831498035E-2</v>
      </c>
      <c r="BM98" s="210">
        <v>1136896.3691520002</v>
      </c>
      <c r="BN98" s="209">
        <f t="shared" ref="BN98" si="2016">BM98-BM$18</f>
        <v>288609.29035200016</v>
      </c>
      <c r="BO98" s="1300">
        <f t="shared" ref="BO98" si="2017">BM98/BM$18-1</f>
        <v>0.340225965436455</v>
      </c>
      <c r="BP98" s="209">
        <f t="shared" si="68"/>
        <v>29058.475008000154</v>
      </c>
      <c r="BQ98" s="1300">
        <f t="shared" si="1796"/>
        <v>2.6229898039778599E-2</v>
      </c>
      <c r="BR98" s="210">
        <v>1268273.9089920002</v>
      </c>
      <c r="BS98" s="209">
        <f t="shared" ref="BS98" si="2018">BR98-BR$18</f>
        <v>419986.83019200014</v>
      </c>
      <c r="BT98" s="1300">
        <f t="shared" ref="BT98" si="2019">BR98/BR$18-1</f>
        <v>0.49509987914247144</v>
      </c>
      <c r="BU98" s="209">
        <f t="shared" si="71"/>
        <v>52496.150016000029</v>
      </c>
      <c r="BV98" s="1300">
        <f t="shared" si="1799"/>
        <v>4.3179067579107056E-2</v>
      </c>
      <c r="BW98" s="211">
        <v>1411827.9037440002</v>
      </c>
      <c r="BX98" s="209">
        <f t="shared" ref="BX98" si="2020">BW98-BW$18</f>
        <v>563540.82494400023</v>
      </c>
      <c r="BY98" s="1300">
        <f t="shared" ref="BY98" si="2021">BW98/BW$18-1</f>
        <v>0.66432796046026521</v>
      </c>
      <c r="BZ98" s="209">
        <f t="shared" si="74"/>
        <v>79061.428992000176</v>
      </c>
      <c r="CA98" s="1300">
        <f t="shared" si="1802"/>
        <v>5.9321291831498035E-2</v>
      </c>
      <c r="CB98" s="211">
        <v>1136896.3691520002</v>
      </c>
      <c r="CC98" s="209">
        <f t="shared" ref="CC98" si="2022">CB98-CB$18</f>
        <v>288609.29035200016</v>
      </c>
      <c r="CD98" s="1300">
        <f t="shared" ref="CD98" si="2023">CB98/CB$18-1</f>
        <v>0.340225965436455</v>
      </c>
      <c r="CE98" s="209">
        <f t="shared" si="77"/>
        <v>29058.475008000154</v>
      </c>
      <c r="CF98" s="1300">
        <f t="shared" si="1805"/>
        <v>2.6229898039778599E-2</v>
      </c>
      <c r="CG98" s="210">
        <v>1268273.9089920002</v>
      </c>
      <c r="CH98" s="209">
        <f t="shared" ref="CH98" si="2024">CG98-CG$18</f>
        <v>419986.83019200014</v>
      </c>
      <c r="CI98" s="1300">
        <f t="shared" ref="CI98" si="2025">CG98/CG$18-1</f>
        <v>0.49509987914247144</v>
      </c>
      <c r="CJ98" s="209">
        <f t="shared" si="80"/>
        <v>52496.150016000029</v>
      </c>
      <c r="CK98" s="1300">
        <f t="shared" si="1808"/>
        <v>4.3179067579107056E-2</v>
      </c>
      <c r="CL98" s="211">
        <v>1411827.9037440002</v>
      </c>
      <c r="CM98" s="209">
        <f t="shared" ref="CM98" si="2026">CL98-CL$18</f>
        <v>563540.82494400023</v>
      </c>
      <c r="CN98" s="1300">
        <f t="shared" ref="CN98" si="2027">CL98/CL$18-1</f>
        <v>0.66432796046026521</v>
      </c>
      <c r="CO98" s="209">
        <f t="shared" si="83"/>
        <v>79061.428992000176</v>
      </c>
      <c r="CP98" s="1300">
        <f t="shared" si="1811"/>
        <v>5.9321291831498035E-2</v>
      </c>
    </row>
    <row r="99" spans="1:94" ht="16.5" outlineLevel="1" thickBot="1" x14ac:dyDescent="0.3">
      <c r="A99" s="174">
        <v>2031</v>
      </c>
      <c r="B99" s="206" t="s">
        <v>177</v>
      </c>
      <c r="C99" s="206" t="s">
        <v>178</v>
      </c>
      <c r="D99" s="207" t="s">
        <v>179</v>
      </c>
      <c r="E99" s="1326">
        <v>718410.83980800014</v>
      </c>
      <c r="F99" s="1321">
        <f t="shared" ref="F99" si="2028">E99-E$19</f>
        <v>186240.53772000014</v>
      </c>
      <c r="G99" s="1322">
        <f t="shared" ref="G99" si="2029">E99/E$19-1</f>
        <v>0.34996416934442776</v>
      </c>
      <c r="H99" s="1321">
        <f t="shared" si="32"/>
        <v>18417.584640000132</v>
      </c>
      <c r="I99" s="1322">
        <f t="shared" si="1766"/>
        <v>2.631108871981902E-2</v>
      </c>
      <c r="J99" s="1308">
        <v>801723.42604800011</v>
      </c>
      <c r="K99" s="209">
        <f t="shared" ref="K99" si="2030">J99-J$19</f>
        <v>269553.12396000011</v>
      </c>
      <c r="L99" s="1300">
        <f t="shared" ref="L99" si="2031">J99/J$19-1</f>
        <v>0.50651665999097162</v>
      </c>
      <c r="M99" s="209">
        <f t="shared" si="35"/>
        <v>32894.269056000048</v>
      </c>
      <c r="N99" s="1300">
        <f t="shared" si="1769"/>
        <v>4.2784887587636433E-2</v>
      </c>
      <c r="O99" s="472">
        <v>892085.5388160001</v>
      </c>
      <c r="P99" s="209">
        <f t="shared" ref="P99" si="2032">O99-O$19</f>
        <v>359915.23672800011</v>
      </c>
      <c r="Q99" s="1300">
        <f t="shared" ref="Q99" si="2033">O99/O$19-1</f>
        <v>0.67631589984606899</v>
      </c>
      <c r="R99" s="209">
        <f t="shared" si="38"/>
        <v>49896.054528000066</v>
      </c>
      <c r="S99" s="1300">
        <f t="shared" si="1772"/>
        <v>5.924563944203487E-2</v>
      </c>
      <c r="T99" s="472">
        <v>718410.83980800014</v>
      </c>
      <c r="U99" s="209">
        <f t="shared" ref="U99" si="2034">T99-T$19</f>
        <v>186240.53772000014</v>
      </c>
      <c r="V99" s="1300">
        <f t="shared" ref="V99" si="2035">T99/T$19-1</f>
        <v>0.34996416934442776</v>
      </c>
      <c r="W99" s="209">
        <f t="shared" si="41"/>
        <v>18417.584640000132</v>
      </c>
      <c r="X99" s="1300">
        <f t="shared" si="1775"/>
        <v>2.631108871981902E-2</v>
      </c>
      <c r="Y99" s="479">
        <v>801723.42604800011</v>
      </c>
      <c r="Z99" s="209">
        <f t="shared" ref="Z99" si="2036">Y99-Y$19</f>
        <v>269553.12396000011</v>
      </c>
      <c r="AA99" s="1300">
        <f t="shared" ref="AA99" si="2037">Y99/Y$19-1</f>
        <v>0.50651665999097162</v>
      </c>
      <c r="AB99" s="209">
        <f t="shared" si="44"/>
        <v>32894.269056000048</v>
      </c>
      <c r="AC99" s="1300">
        <f t="shared" si="1778"/>
        <v>4.2784887587636433E-2</v>
      </c>
      <c r="AD99" s="472">
        <v>892085.5388160001</v>
      </c>
      <c r="AE99" s="209">
        <f t="shared" ref="AE99" si="2038">AD99-AD$19</f>
        <v>359915.23672800011</v>
      </c>
      <c r="AF99" s="1300">
        <f t="shared" ref="AF99" si="2039">AD99/AD$19-1</f>
        <v>0.67631589984606899</v>
      </c>
      <c r="AG99" s="209">
        <f t="shared" si="47"/>
        <v>49896.054528000066</v>
      </c>
      <c r="AH99" s="1300">
        <f t="shared" si="1781"/>
        <v>5.924563944203487E-2</v>
      </c>
      <c r="AI99" s="472">
        <v>718410.83980800014</v>
      </c>
      <c r="AJ99" s="209">
        <f t="shared" ref="AJ99" si="2040">AI99-AI$19</f>
        <v>186240.53772000014</v>
      </c>
      <c r="AK99" s="1300">
        <f t="shared" ref="AK99" si="2041">AI99/AI$19-1</f>
        <v>0.34996416934442776</v>
      </c>
      <c r="AL99" s="209">
        <f t="shared" si="50"/>
        <v>18417.584640000132</v>
      </c>
      <c r="AM99" s="1300">
        <f t="shared" si="1880"/>
        <v>2.631108871981902E-2</v>
      </c>
      <c r="AN99" s="479">
        <v>801723.42604800011</v>
      </c>
      <c r="AO99" s="209">
        <f t="shared" ref="AO99" si="2042">AN99-AN$19</f>
        <v>269553.12396000011</v>
      </c>
      <c r="AP99" s="1300">
        <f t="shared" ref="AP99" si="2043">AN99/AN$19-1</f>
        <v>0.50651665999097162</v>
      </c>
      <c r="AQ99" s="209">
        <f t="shared" si="53"/>
        <v>32894.269056000048</v>
      </c>
      <c r="AR99" s="1300">
        <f t="shared" si="1883"/>
        <v>4.2784887587636433E-2</v>
      </c>
      <c r="AS99" s="472">
        <v>892085.5388160001</v>
      </c>
      <c r="AT99" s="209">
        <f t="shared" ref="AT99" si="2044">AS99-AS$19</f>
        <v>359915.23672800011</v>
      </c>
      <c r="AU99" s="1300">
        <f t="shared" ref="AU99" si="2045">AS99/AS$19-1</f>
        <v>0.67631589984606899</v>
      </c>
      <c r="AV99" s="209">
        <f t="shared" si="56"/>
        <v>49896.054528000066</v>
      </c>
      <c r="AW99" s="1300">
        <f t="shared" si="1886"/>
        <v>5.924563944203487E-2</v>
      </c>
      <c r="AX99" s="479">
        <v>718410.83980800014</v>
      </c>
      <c r="AY99" s="209">
        <f t="shared" ref="AY99" si="2046">AX99-AX$19</f>
        <v>186240.53772000014</v>
      </c>
      <c r="AZ99" s="1300">
        <f t="shared" ref="AZ99" si="2047">AX99/AX$19-1</f>
        <v>0.34996416934442776</v>
      </c>
      <c r="BA99" s="209">
        <f t="shared" si="59"/>
        <v>18417.584640000132</v>
      </c>
      <c r="BB99" s="1300">
        <f t="shared" si="1787"/>
        <v>2.631108871981902E-2</v>
      </c>
      <c r="BC99" s="479">
        <v>801723.42604800011</v>
      </c>
      <c r="BD99" s="209">
        <f t="shared" ref="BD99" si="2048">BC99-BC$19</f>
        <v>269553.12396000011</v>
      </c>
      <c r="BE99" s="1300">
        <f t="shared" ref="BE99" si="2049">BC99/BC$19-1</f>
        <v>0.50651665999097162</v>
      </c>
      <c r="BF99" s="209">
        <f t="shared" si="62"/>
        <v>32894.269056000048</v>
      </c>
      <c r="BG99" s="1300">
        <f t="shared" si="1790"/>
        <v>4.2784887587636433E-2</v>
      </c>
      <c r="BH99" s="472">
        <v>892085.5388160001</v>
      </c>
      <c r="BI99" s="209">
        <f t="shared" ref="BI99" si="2050">BH99-BH$19</f>
        <v>359915.23672800011</v>
      </c>
      <c r="BJ99" s="1300">
        <f t="shared" ref="BJ99" si="2051">BH99/BH$19-1</f>
        <v>0.67631589984606899</v>
      </c>
      <c r="BK99" s="209">
        <f t="shared" si="65"/>
        <v>49896.054528000066</v>
      </c>
      <c r="BL99" s="1300">
        <f t="shared" si="1793"/>
        <v>5.924563944203487E-2</v>
      </c>
      <c r="BM99" s="479">
        <v>718410.83980800014</v>
      </c>
      <c r="BN99" s="209">
        <f t="shared" ref="BN99" si="2052">BM99-BM$19</f>
        <v>186240.53772000014</v>
      </c>
      <c r="BO99" s="1300">
        <f t="shared" ref="BO99" si="2053">BM99/BM$19-1</f>
        <v>0.34996416934442776</v>
      </c>
      <c r="BP99" s="209">
        <f t="shared" si="68"/>
        <v>18417.584640000132</v>
      </c>
      <c r="BQ99" s="1300">
        <f t="shared" si="1796"/>
        <v>2.631108871981902E-2</v>
      </c>
      <c r="BR99" s="479">
        <v>801723.42604800011</v>
      </c>
      <c r="BS99" s="209">
        <f t="shared" ref="BS99" si="2054">BR99-BR$19</f>
        <v>269553.12396000011</v>
      </c>
      <c r="BT99" s="1300">
        <f t="shared" ref="BT99" si="2055">BR99/BR$19-1</f>
        <v>0.50651665999097162</v>
      </c>
      <c r="BU99" s="209">
        <f t="shared" si="71"/>
        <v>32894.269056000048</v>
      </c>
      <c r="BV99" s="1300">
        <f t="shared" si="1799"/>
        <v>4.2784887587636433E-2</v>
      </c>
      <c r="BW99" s="472">
        <v>892085.5388160001</v>
      </c>
      <c r="BX99" s="209">
        <f t="shared" ref="BX99" si="2056">BW99-BW$19</f>
        <v>359915.23672800011</v>
      </c>
      <c r="BY99" s="1300">
        <f t="shared" ref="BY99" si="2057">BW99/BW$19-1</f>
        <v>0.67631589984606899</v>
      </c>
      <c r="BZ99" s="209">
        <f t="shared" si="74"/>
        <v>49896.054528000066</v>
      </c>
      <c r="CA99" s="1300">
        <f t="shared" si="1802"/>
        <v>5.924563944203487E-2</v>
      </c>
      <c r="CB99" s="472">
        <v>718410.83980800014</v>
      </c>
      <c r="CC99" s="209">
        <f t="shared" ref="CC99" si="2058">CB99-CB$19</f>
        <v>186240.53772000014</v>
      </c>
      <c r="CD99" s="1300">
        <f t="shared" ref="CD99" si="2059">CB99/CB$19-1</f>
        <v>0.34996416934442776</v>
      </c>
      <c r="CE99" s="209">
        <f t="shared" si="77"/>
        <v>18417.584640000132</v>
      </c>
      <c r="CF99" s="1300">
        <f t="shared" si="1805"/>
        <v>2.631108871981902E-2</v>
      </c>
      <c r="CG99" s="479">
        <v>801723.42604800011</v>
      </c>
      <c r="CH99" s="209">
        <f t="shared" ref="CH99" si="2060">CG99-CG$19</f>
        <v>269553.12396000011</v>
      </c>
      <c r="CI99" s="1300">
        <f t="shared" ref="CI99" si="2061">CG99/CG$19-1</f>
        <v>0.50651665999097162</v>
      </c>
      <c r="CJ99" s="209">
        <f t="shared" si="80"/>
        <v>32894.269056000048</v>
      </c>
      <c r="CK99" s="1300">
        <f t="shared" si="1808"/>
        <v>4.2784887587636433E-2</v>
      </c>
      <c r="CL99" s="472">
        <v>892085.5388160001</v>
      </c>
      <c r="CM99" s="209">
        <f t="shared" ref="CM99" si="2062">CL99-CL$19</f>
        <v>359915.23672800011</v>
      </c>
      <c r="CN99" s="1300">
        <f t="shared" ref="CN99" si="2063">CL99/CL$19-1</f>
        <v>0.67631589984606899</v>
      </c>
      <c r="CO99" s="209">
        <f t="shared" si="83"/>
        <v>49896.054528000066</v>
      </c>
      <c r="CP99" s="1300">
        <f t="shared" si="1811"/>
        <v>5.924563944203487E-2</v>
      </c>
    </row>
    <row r="100" spans="1:94" ht="18.75" x14ac:dyDescent="0.25">
      <c r="A100" s="164">
        <v>2032</v>
      </c>
      <c r="B100" s="165"/>
      <c r="C100" s="166"/>
      <c r="D100" s="475" t="s">
        <v>157</v>
      </c>
      <c r="E100" s="490">
        <v>407585635.39024627</v>
      </c>
      <c r="F100" s="490">
        <f t="shared" ref="F100" si="2064">E100-E$10</f>
        <v>191489201.00024626</v>
      </c>
      <c r="G100" s="1319">
        <f t="shared" ref="G100" si="2065">E100/E$10-1</f>
        <v>0.88612846177117444</v>
      </c>
      <c r="H100" s="490">
        <f t="shared" si="32"/>
        <v>29084472.279032111</v>
      </c>
      <c r="I100" s="1319">
        <f>E100/E90-1</f>
        <v>7.6841170156421112E-2</v>
      </c>
      <c r="J100" s="1309">
        <v>407585635.39024627</v>
      </c>
      <c r="K100" s="490">
        <f t="shared" ref="K100" si="2066">J100-J$10</f>
        <v>191489201.00024626</v>
      </c>
      <c r="L100" s="1301">
        <f t="shared" ref="L100" si="2067">J100/J$10-1</f>
        <v>0.88612846177117444</v>
      </c>
      <c r="M100" s="490">
        <f t="shared" si="35"/>
        <v>29084472.279032111</v>
      </c>
      <c r="N100" s="1301">
        <f>J100/J90-1</f>
        <v>7.6841170156421112E-2</v>
      </c>
      <c r="O100" s="490">
        <v>407585635.39024627</v>
      </c>
      <c r="P100" s="490">
        <f t="shared" ref="P100" si="2068">O100-O$10</f>
        <v>191489201.00024626</v>
      </c>
      <c r="Q100" s="1301">
        <f t="shared" ref="Q100" si="2069">O100/O$10-1</f>
        <v>0.88612846177117444</v>
      </c>
      <c r="R100" s="490">
        <f t="shared" si="38"/>
        <v>29084472.279032111</v>
      </c>
      <c r="S100" s="1301">
        <f>O100/O90-1</f>
        <v>7.6841170156421112E-2</v>
      </c>
      <c r="T100" s="490">
        <v>407585635.39024627</v>
      </c>
      <c r="U100" s="490">
        <f t="shared" ref="U100" si="2070">T100-T$10</f>
        <v>191489201.00024626</v>
      </c>
      <c r="V100" s="1301">
        <f t="shared" ref="V100" si="2071">T100/T$10-1</f>
        <v>0.88612846177117444</v>
      </c>
      <c r="W100" s="490">
        <f t="shared" si="41"/>
        <v>29084472.279032111</v>
      </c>
      <c r="X100" s="1301">
        <f>T100/T90-1</f>
        <v>7.6841170156421112E-2</v>
      </c>
      <c r="Y100" s="490">
        <v>407585635.39024627</v>
      </c>
      <c r="Z100" s="490">
        <f t="shared" ref="Z100" si="2072">Y100-Y$10</f>
        <v>191489201.00024626</v>
      </c>
      <c r="AA100" s="1301">
        <f t="shared" ref="AA100" si="2073">Y100/Y$10-1</f>
        <v>0.88612846177117444</v>
      </c>
      <c r="AB100" s="490">
        <f t="shared" si="44"/>
        <v>29084472.279032111</v>
      </c>
      <c r="AC100" s="1301">
        <f>Y100/Y90-1</f>
        <v>7.6841170156421112E-2</v>
      </c>
      <c r="AD100" s="490">
        <v>407585635.39024627</v>
      </c>
      <c r="AE100" s="490">
        <f t="shared" ref="AE100" si="2074">AD100-AD$10</f>
        <v>191489201.00024626</v>
      </c>
      <c r="AF100" s="1301">
        <f t="shared" ref="AF100" si="2075">AD100/AD$10-1</f>
        <v>0.88612846177117444</v>
      </c>
      <c r="AG100" s="490">
        <f t="shared" si="47"/>
        <v>29084472.279032111</v>
      </c>
      <c r="AH100" s="1301">
        <f>AD100/AD90-1</f>
        <v>7.6841170156421112E-2</v>
      </c>
      <c r="AI100" s="490">
        <v>407585635.39024627</v>
      </c>
      <c r="AJ100" s="490">
        <f t="shared" ref="AJ100" si="2076">AI100-AI$10</f>
        <v>191489201.00024626</v>
      </c>
      <c r="AK100" s="1301">
        <f t="shared" ref="AK100" si="2077">AI100/AI$10-1</f>
        <v>0.88612846177117444</v>
      </c>
      <c r="AL100" s="490">
        <f t="shared" si="50"/>
        <v>29084472.279032111</v>
      </c>
      <c r="AM100" s="1301">
        <f>AI100/AI90-1</f>
        <v>7.6841170156421112E-2</v>
      </c>
      <c r="AN100" s="490">
        <v>407585635.39024627</v>
      </c>
      <c r="AO100" s="490">
        <f t="shared" ref="AO100" si="2078">AN100-AN$10</f>
        <v>191489201.00024626</v>
      </c>
      <c r="AP100" s="1301">
        <f t="shared" ref="AP100" si="2079">AN100/AN$10-1</f>
        <v>0.88612846177117444</v>
      </c>
      <c r="AQ100" s="490">
        <f t="shared" si="53"/>
        <v>29084472.279032111</v>
      </c>
      <c r="AR100" s="1301">
        <f>AN100/AN90-1</f>
        <v>7.6841170156421112E-2</v>
      </c>
      <c r="AS100" s="490">
        <v>407585635.39024627</v>
      </c>
      <c r="AT100" s="490">
        <f t="shared" ref="AT100" si="2080">AS100-AS$10</f>
        <v>191489201.00024626</v>
      </c>
      <c r="AU100" s="1301">
        <f t="shared" ref="AU100" si="2081">AS100/AS$10-1</f>
        <v>0.88612846177117444</v>
      </c>
      <c r="AV100" s="490">
        <f t="shared" si="56"/>
        <v>29084472.279032111</v>
      </c>
      <c r="AW100" s="1301">
        <f>AS100/AS90-1</f>
        <v>7.6841170156421112E-2</v>
      </c>
      <c r="AX100" s="490">
        <v>407585635.39024627</v>
      </c>
      <c r="AY100" s="490">
        <f t="shared" ref="AY100" si="2082">AX100-AX$10</f>
        <v>191489201.00024626</v>
      </c>
      <c r="AZ100" s="1301">
        <f t="shared" ref="AZ100" si="2083">AX100/AX$10-1</f>
        <v>0.88612846177117444</v>
      </c>
      <c r="BA100" s="490">
        <f t="shared" si="59"/>
        <v>29084472.279032111</v>
      </c>
      <c r="BB100" s="1301">
        <f>AX100/AX90-1</f>
        <v>7.6841170156421112E-2</v>
      </c>
      <c r="BC100" s="490">
        <v>407585635.39024627</v>
      </c>
      <c r="BD100" s="490">
        <f t="shared" ref="BD100" si="2084">BC100-BC$10</f>
        <v>191489201.00024626</v>
      </c>
      <c r="BE100" s="1301">
        <f t="shared" ref="BE100" si="2085">BC100/BC$10-1</f>
        <v>0.88612846177117444</v>
      </c>
      <c r="BF100" s="490">
        <f t="shared" si="62"/>
        <v>29084472.279032111</v>
      </c>
      <c r="BG100" s="1301">
        <f>BC100/BC90-1</f>
        <v>7.6841170156421112E-2</v>
      </c>
      <c r="BH100" s="490">
        <v>407585635.39024627</v>
      </c>
      <c r="BI100" s="490">
        <f t="shared" ref="BI100" si="2086">BH100-BH$10</f>
        <v>191489201.00024626</v>
      </c>
      <c r="BJ100" s="1301">
        <f t="shared" ref="BJ100" si="2087">BH100/BH$10-1</f>
        <v>0.88612846177117444</v>
      </c>
      <c r="BK100" s="490">
        <f t="shared" si="65"/>
        <v>29084472.279032111</v>
      </c>
      <c r="BL100" s="1301">
        <f>BH100/BH90-1</f>
        <v>7.6841170156421112E-2</v>
      </c>
      <c r="BM100" s="490">
        <v>407585635.39024627</v>
      </c>
      <c r="BN100" s="490">
        <f t="shared" ref="BN100" si="2088">BM100-BM$10</f>
        <v>191489201.00024626</v>
      </c>
      <c r="BO100" s="1301">
        <f t="shared" ref="BO100" si="2089">BM100/BM$10-1</f>
        <v>0.88612846177117444</v>
      </c>
      <c r="BP100" s="490">
        <f t="shared" si="68"/>
        <v>29084472.279032111</v>
      </c>
      <c r="BQ100" s="1301">
        <f>BM100/BM90-1</f>
        <v>7.6841170156421112E-2</v>
      </c>
      <c r="BR100" s="490">
        <v>407585635.39024627</v>
      </c>
      <c r="BS100" s="490">
        <f t="shared" ref="BS100" si="2090">BR100-BR$10</f>
        <v>191489201.00024626</v>
      </c>
      <c r="BT100" s="1301">
        <f t="shared" ref="BT100" si="2091">BR100/BR$10-1</f>
        <v>0.88612846177117444</v>
      </c>
      <c r="BU100" s="490">
        <f t="shared" si="71"/>
        <v>29084472.279032111</v>
      </c>
      <c r="BV100" s="1301">
        <f>BR100/BR90-1</f>
        <v>7.6841170156421112E-2</v>
      </c>
      <c r="BW100" s="490">
        <v>407585635.39024627</v>
      </c>
      <c r="BX100" s="490">
        <f t="shared" ref="BX100" si="2092">BW100-BW$10</f>
        <v>191489201.00024626</v>
      </c>
      <c r="BY100" s="1301">
        <f t="shared" ref="BY100" si="2093">BW100/BW$10-1</f>
        <v>0.88612846177117444</v>
      </c>
      <c r="BZ100" s="490">
        <f t="shared" si="74"/>
        <v>29084472.279032111</v>
      </c>
      <c r="CA100" s="1301">
        <f>BW100/BW90-1</f>
        <v>7.6841170156421112E-2</v>
      </c>
      <c r="CB100" s="484">
        <v>412140245.55104643</v>
      </c>
      <c r="CC100" s="490">
        <f t="shared" ref="CC100" si="2094">CB100-CB$10</f>
        <v>192197533.68104643</v>
      </c>
      <c r="CD100" s="1301">
        <f t="shared" ref="CD100" si="2095">CB100/CB$10-1</f>
        <v>0.87385270485637756</v>
      </c>
      <c r="CE100" s="490">
        <f t="shared" si="77"/>
        <v>29152515.584888041</v>
      </c>
      <c r="CF100" s="1301">
        <f>CB100/CB90-1</f>
        <v>7.6118667267653706E-2</v>
      </c>
      <c r="CG100" s="484">
        <v>412140245.55104643</v>
      </c>
      <c r="CH100" s="490">
        <f t="shared" ref="CH100" si="2096">CG100-CG$10</f>
        <v>192197533.68104643</v>
      </c>
      <c r="CI100" s="1301">
        <f t="shared" ref="CI100" si="2097">CG100/CG$10-1</f>
        <v>0.87385270485637756</v>
      </c>
      <c r="CJ100" s="490">
        <f t="shared" si="80"/>
        <v>29152515.584888041</v>
      </c>
      <c r="CK100" s="1301">
        <f>CG100/CG90-1</f>
        <v>7.6118667267653706E-2</v>
      </c>
      <c r="CL100" s="484">
        <v>412140245.55104643</v>
      </c>
      <c r="CM100" s="490">
        <f t="shared" ref="CM100" si="2098">CL100-CL$10</f>
        <v>192197533.68104643</v>
      </c>
      <c r="CN100" s="1301">
        <f t="shared" ref="CN100" si="2099">CL100/CL$10-1</f>
        <v>0.87385270485637756</v>
      </c>
      <c r="CO100" s="490">
        <f t="shared" si="83"/>
        <v>29152515.584888041</v>
      </c>
      <c r="CP100" s="1301">
        <f>CL100/CL90-1</f>
        <v>7.6118667267653706E-2</v>
      </c>
    </row>
    <row r="101" spans="1:94" ht="15.75" outlineLevel="1" x14ac:dyDescent="0.25">
      <c r="A101" s="174">
        <v>2032</v>
      </c>
      <c r="B101" s="175" t="s">
        <v>158</v>
      </c>
      <c r="C101" s="175" t="s">
        <v>159</v>
      </c>
      <c r="D101" s="176" t="s">
        <v>96</v>
      </c>
      <c r="E101" s="491">
        <v>186451831.31841767</v>
      </c>
      <c r="F101" s="1298">
        <f t="shared" ref="F101" si="2100">E101-E$11</f>
        <v>103724590.81841767</v>
      </c>
      <c r="G101" s="1320">
        <f t="shared" ref="G101" si="2101">E101/E$11-1</f>
        <v>1.2538142236041061</v>
      </c>
      <c r="H101" s="1298">
        <f t="shared" si="32"/>
        <v>18927009.875617921</v>
      </c>
      <c r="I101" s="1320">
        <f t="shared" ref="I101:I109" si="2102">E101/E91-1</f>
        <v>0.11298033158674592</v>
      </c>
      <c r="J101" s="1310">
        <v>170207165.99730942</v>
      </c>
      <c r="K101" s="1298">
        <f t="shared" ref="K101" si="2103">J101-J$11</f>
        <v>87479925.497309417</v>
      </c>
      <c r="L101" s="1299">
        <f t="shared" ref="L101" si="2104">J101/J$11-1</f>
        <v>1.0574500608092858</v>
      </c>
      <c r="M101" s="1298">
        <f t="shared" si="35"/>
        <v>16390489.158023775</v>
      </c>
      <c r="N101" s="1299">
        <f t="shared" ref="N101:N109" si="2105">J101/J91-1</f>
        <v>0.1065585962122253</v>
      </c>
      <c r="O101" s="491">
        <v>152023761.81686372</v>
      </c>
      <c r="P101" s="1298">
        <f t="shared" ref="P101" si="2106">O101-O$11</f>
        <v>69296521.316863716</v>
      </c>
      <c r="Q101" s="1299">
        <f t="shared" ref="Q101" si="2107">O101/O$11-1</f>
        <v>0.83765058399190417</v>
      </c>
      <c r="R101" s="1298">
        <f t="shared" si="38"/>
        <v>13303085.144359887</v>
      </c>
      <c r="S101" s="1299">
        <f t="shared" ref="S101:S109" si="2108">O101/O91-1</f>
        <v>9.5898358222157754E-2</v>
      </c>
      <c r="T101" s="485">
        <v>129084254.4586931</v>
      </c>
      <c r="U101" s="1298">
        <f t="shared" ref="U101" si="2109">T101-T$11</f>
        <v>60645514.958693102</v>
      </c>
      <c r="V101" s="1299">
        <f t="shared" ref="V101" si="2110">T101/T$11-1</f>
        <v>0.88612846177117421</v>
      </c>
      <c r="W101" s="1298">
        <f t="shared" si="41"/>
        <v>9211186.7899092138</v>
      </c>
      <c r="X101" s="1299">
        <f t="shared" ref="X101:X109" si="2111">T101/T91-1</f>
        <v>7.6841170156421112E-2</v>
      </c>
      <c r="Y101" s="485">
        <v>129084254.4586931</v>
      </c>
      <c r="Z101" s="1298">
        <f t="shared" ref="Z101" si="2112">Y101-Y$11</f>
        <v>60645514.958693102</v>
      </c>
      <c r="AA101" s="1299">
        <f t="shared" ref="AA101" si="2113">Y101/Y$11-1</f>
        <v>0.88612846177117421</v>
      </c>
      <c r="AB101" s="1298">
        <f t="shared" si="44"/>
        <v>9211186.7899092138</v>
      </c>
      <c r="AC101" s="1299">
        <f t="shared" ref="AC101:AC109" si="2114">Y101/Y91-1</f>
        <v>7.6841170156421112E-2</v>
      </c>
      <c r="AD101" s="485">
        <v>129084254.4586931</v>
      </c>
      <c r="AE101" s="1298">
        <f t="shared" ref="AE101" si="2115">AD101-AD$11</f>
        <v>60645514.958693102</v>
      </c>
      <c r="AF101" s="1299">
        <f t="shared" ref="AF101" si="2116">AD101/AD$11-1</f>
        <v>0.88612846177117421</v>
      </c>
      <c r="AG101" s="1298">
        <f t="shared" si="47"/>
        <v>9211186.7899092138</v>
      </c>
      <c r="AH101" s="1299">
        <f t="shared" ref="AH101:AH109" si="2117">AD101/AD91-1</f>
        <v>7.6841170156421112E-2</v>
      </c>
      <c r="AI101" s="485">
        <v>0</v>
      </c>
      <c r="AJ101" s="1298">
        <f t="shared" ref="AJ101" si="2118">AI101-AI$11</f>
        <v>0</v>
      </c>
      <c r="AK101" s="1299"/>
      <c r="AL101" s="1298">
        <f t="shared" si="50"/>
        <v>0</v>
      </c>
      <c r="AM101" s="1299"/>
      <c r="AN101" s="485">
        <v>0</v>
      </c>
      <c r="AO101" s="1298">
        <f t="shared" ref="AO101" si="2119">AN101-AN$11</f>
        <v>0</v>
      </c>
      <c r="AP101" s="1299"/>
      <c r="AQ101" s="1298">
        <f t="shared" si="53"/>
        <v>0</v>
      </c>
      <c r="AR101" s="1299"/>
      <c r="AS101" s="485">
        <v>0</v>
      </c>
      <c r="AT101" s="1298">
        <f t="shared" ref="AT101" si="2120">AS101-AS$11</f>
        <v>0</v>
      </c>
      <c r="AU101" s="1299"/>
      <c r="AV101" s="1298">
        <f t="shared" si="56"/>
        <v>0</v>
      </c>
      <c r="AW101" s="1299"/>
      <c r="AX101" s="491">
        <v>156356524.06846142</v>
      </c>
      <c r="AY101" s="1298">
        <f t="shared" ref="AY101" si="2121">AX101-AX$11</f>
        <v>96958452.777994514</v>
      </c>
      <c r="AZ101" s="1299">
        <f t="shared" ref="AZ101" si="2122">AX101/AX$11-1</f>
        <v>1.632350186992618</v>
      </c>
      <c r="BA101" s="1298">
        <f t="shared" si="59"/>
        <v>18336269.374701619</v>
      </c>
      <c r="BB101" s="1299">
        <f t="shared" ref="BB101:BB109" si="2123">AX101/AX91-1</f>
        <v>0.13285201809970748</v>
      </c>
      <c r="BC101" s="491">
        <v>135519606.37814388</v>
      </c>
      <c r="BD101" s="1298">
        <f t="shared" ref="BD101" si="2124">BC101-BC$11</f>
        <v>76121535.087676972</v>
      </c>
      <c r="BE101" s="1299">
        <f t="shared" ref="BE101" si="2125">BC101/BC$11-1</f>
        <v>1.2815489364196595</v>
      </c>
      <c r="BF101" s="1298">
        <f t="shared" si="62"/>
        <v>15126223.318042785</v>
      </c>
      <c r="BG101" s="1299">
        <f t="shared" ref="BG101:BG109" si="2126">BC101/BC91-1</f>
        <v>0.12563998895596851</v>
      </c>
      <c r="BH101" s="491">
        <v>112132663.27693538</v>
      </c>
      <c r="BI101" s="1298">
        <f t="shared" ref="BI101" si="2127">BH101-BH$11</f>
        <v>52734591.986468479</v>
      </c>
      <c r="BJ101" s="1299">
        <f t="shared" ref="BJ101" si="2128">BH101/BH$11-1</f>
        <v>0.88781657115745638</v>
      </c>
      <c r="BK101" s="1298">
        <f t="shared" si="65"/>
        <v>11200859.930225775</v>
      </c>
      <c r="BL101" s="1299">
        <f t="shared" ref="BL101:BL109" si="2129">BH101/BH91-1</f>
        <v>0.11097453487232212</v>
      </c>
      <c r="BM101" s="491">
        <v>96608253.730232775</v>
      </c>
      <c r="BN101" s="1298">
        <f t="shared" ref="BN101" si="2130">BM101-BM$11</f>
        <v>50763526.81989944</v>
      </c>
      <c r="BO101" s="1299">
        <f t="shared" ref="BO101" si="2131">BM101/BM$11-1</f>
        <v>1.1072925991943778</v>
      </c>
      <c r="BP101" s="1298">
        <f t="shared" si="68"/>
        <v>8767829.8158529103</v>
      </c>
      <c r="BQ101" s="1299">
        <f t="shared" ref="BQ101:BQ109" si="2132">BM101/BM91-1</f>
        <v>9.9815431496541152E-2</v>
      </c>
      <c r="BR101" s="491">
        <v>91193365.289863393</v>
      </c>
      <c r="BS101" s="1298">
        <f t="shared" ref="BS101" si="2133">BR101-BR$11</f>
        <v>45348638.379530057</v>
      </c>
      <c r="BT101" s="1299">
        <f t="shared" ref="BT101" si="2134">BR101/BR$11-1</f>
        <v>0.98917894021326447</v>
      </c>
      <c r="BU101" s="1298">
        <f t="shared" si="71"/>
        <v>7922322.9099882245</v>
      </c>
      <c r="BV101" s="1299">
        <f t="shared" ref="BV101:BV109" si="2135">BR101/BR91-1</f>
        <v>9.5138990501010934E-2</v>
      </c>
      <c r="BW101" s="491">
        <v>85132230.563048124</v>
      </c>
      <c r="BX101" s="1298">
        <f t="shared" ref="BX101" si="2136">BW101-BW$11</f>
        <v>39287503.652714789</v>
      </c>
      <c r="BY101" s="1299">
        <f t="shared" ref="BY101" si="2137">BW101/BW$11-1</f>
        <v>0.85696886644250991</v>
      </c>
      <c r="BZ101" s="1298">
        <f t="shared" si="74"/>
        <v>6893188.2387668937</v>
      </c>
      <c r="CA101" s="1299">
        <f t="shared" ref="CA101:CA109" si="2138">BW101/BW91-1</f>
        <v>8.8104200076943195E-2</v>
      </c>
      <c r="CB101" s="485">
        <v>82983831.33183904</v>
      </c>
      <c r="CC101" s="1298">
        <f t="shared" ref="CC101" si="2139">CB101-CB$11</f>
        <v>14545091.83183904</v>
      </c>
      <c r="CD101" s="1299">
        <f t="shared" ref="CD101" si="2140">CB101/CB$11-1</f>
        <v>0.21252717303244673</v>
      </c>
      <c r="CE101" s="1298">
        <f t="shared" si="77"/>
        <v>1475599.8848156333</v>
      </c>
      <c r="CF101" s="1299">
        <f t="shared" ref="CF101:CF109" si="2141">CB101/CB91-1</f>
        <v>1.8103691598003957E-2</v>
      </c>
      <c r="CG101" s="485">
        <v>88695721.348784193</v>
      </c>
      <c r="CH101" s="1298">
        <f t="shared" ref="CH101" si="2142">CG101-CG$11</f>
        <v>20256981.848784193</v>
      </c>
      <c r="CI101" s="1299">
        <f t="shared" ref="CI101" si="2143">CG101/CG$11-1</f>
        <v>0.29598706809590203</v>
      </c>
      <c r="CJ101" s="1298">
        <f t="shared" si="80"/>
        <v>2340732.4229695201</v>
      </c>
      <c r="CK101" s="1299">
        <f t="shared" ref="CK101:CK109" si="2144">CG101/CG91-1</f>
        <v>2.7105931598004007E-2</v>
      </c>
      <c r="CL101" s="485">
        <v>94747811.697361395</v>
      </c>
      <c r="CM101" s="1298">
        <f t="shared" ref="CM101" si="2145">CL101-CL$11</f>
        <v>26309072.197361395</v>
      </c>
      <c r="CN101" s="1299">
        <f t="shared" ref="CN101" si="2146">CL101/CL$11-1</f>
        <v>0.38441783687967246</v>
      </c>
      <c r="CO101" s="1298">
        <f t="shared" si="83"/>
        <v>3301943.1147108674</v>
      </c>
      <c r="CP101" s="1299">
        <f t="shared" ref="CP101:CP109" si="2147">CL101/CL91-1</f>
        <v>3.6108171598004057E-2</v>
      </c>
    </row>
    <row r="102" spans="1:94" ht="31.5" outlineLevel="1" x14ac:dyDescent="0.25">
      <c r="A102" s="174">
        <v>2032</v>
      </c>
      <c r="B102" s="175" t="s">
        <v>160</v>
      </c>
      <c r="C102" s="175" t="s">
        <v>161</v>
      </c>
      <c r="D102" s="176" t="s">
        <v>162</v>
      </c>
      <c r="E102" s="485">
        <v>103372929.87228072</v>
      </c>
      <c r="F102" s="1298">
        <f t="shared" ref="F102" si="2148">E102-E$12</f>
        <v>48565989.641280718</v>
      </c>
      <c r="G102" s="1320">
        <f t="shared" ref="G102" si="2149">E102/E$12-1</f>
        <v>0.88612846177117421</v>
      </c>
      <c r="H102" s="1298">
        <f t="shared" si="32"/>
        <v>7376479.5719408393</v>
      </c>
      <c r="I102" s="1320">
        <f t="shared" si="2102"/>
        <v>7.6841170156421112E-2</v>
      </c>
      <c r="J102" s="1311">
        <v>103372929.87228072</v>
      </c>
      <c r="K102" s="1298">
        <f t="shared" ref="K102" si="2150">J102-J$12</f>
        <v>48565989.641280718</v>
      </c>
      <c r="L102" s="1299">
        <f t="shared" ref="L102" si="2151">J102/J$12-1</f>
        <v>0.88612846177117421</v>
      </c>
      <c r="M102" s="1298">
        <f t="shared" si="35"/>
        <v>7376479.5719408393</v>
      </c>
      <c r="N102" s="1299">
        <f t="shared" si="2105"/>
        <v>7.6841170156421112E-2</v>
      </c>
      <c r="O102" s="485">
        <v>103372929.87228072</v>
      </c>
      <c r="P102" s="1298">
        <f t="shared" ref="P102" si="2152">O102-O$12</f>
        <v>48565989.641280718</v>
      </c>
      <c r="Q102" s="1299">
        <f t="shared" ref="Q102" si="2153">O102/O$12-1</f>
        <v>0.88612846177117421</v>
      </c>
      <c r="R102" s="1298">
        <f t="shared" si="38"/>
        <v>7376479.5719408393</v>
      </c>
      <c r="S102" s="1299">
        <f t="shared" si="2108"/>
        <v>7.6841170156421112E-2</v>
      </c>
      <c r="T102" s="485">
        <v>103372929.87228072</v>
      </c>
      <c r="U102" s="1298">
        <f t="shared" ref="U102" si="2154">T102-T$12</f>
        <v>48565989.641280718</v>
      </c>
      <c r="V102" s="1299">
        <f t="shared" ref="V102" si="2155">T102/T$12-1</f>
        <v>0.88612846177117421</v>
      </c>
      <c r="W102" s="1298">
        <f t="shared" si="41"/>
        <v>7376479.5719408393</v>
      </c>
      <c r="X102" s="1299">
        <f t="shared" si="2111"/>
        <v>7.6841170156421112E-2</v>
      </c>
      <c r="Y102" s="485">
        <v>103372929.87228072</v>
      </c>
      <c r="Z102" s="1298">
        <f t="shared" ref="Z102" si="2156">Y102-Y$12</f>
        <v>48565989.641280718</v>
      </c>
      <c r="AA102" s="1299">
        <f t="shared" ref="AA102" si="2157">Y102/Y$12-1</f>
        <v>0.88612846177117421</v>
      </c>
      <c r="AB102" s="1298">
        <f t="shared" si="44"/>
        <v>7376479.5719408393</v>
      </c>
      <c r="AC102" s="1299">
        <f t="shared" si="2114"/>
        <v>7.6841170156421112E-2</v>
      </c>
      <c r="AD102" s="485">
        <v>103372929.87228072</v>
      </c>
      <c r="AE102" s="1298">
        <f t="shared" ref="AE102" si="2158">AD102-AD$12</f>
        <v>48565989.641280718</v>
      </c>
      <c r="AF102" s="1299">
        <f t="shared" ref="AF102" si="2159">AD102/AD$12-1</f>
        <v>0.88612846177117421</v>
      </c>
      <c r="AG102" s="1298">
        <f t="shared" si="47"/>
        <v>7376479.5719408393</v>
      </c>
      <c r="AH102" s="1299">
        <f t="shared" si="2117"/>
        <v>7.6841170156421112E-2</v>
      </c>
      <c r="AI102" s="485">
        <v>0</v>
      </c>
      <c r="AJ102" s="1298">
        <f t="shared" ref="AJ102" si="2160">AI102-AI$12</f>
        <v>0</v>
      </c>
      <c r="AK102" s="1299"/>
      <c r="AL102" s="1298">
        <f t="shared" si="50"/>
        <v>0</v>
      </c>
      <c r="AM102" s="1299"/>
      <c r="AN102" s="485">
        <v>0</v>
      </c>
      <c r="AO102" s="1298">
        <f t="shared" ref="AO102" si="2161">AN102-AN$12</f>
        <v>0</v>
      </c>
      <c r="AP102" s="1299"/>
      <c r="AQ102" s="1298">
        <f t="shared" si="53"/>
        <v>0</v>
      </c>
      <c r="AR102" s="1299"/>
      <c r="AS102" s="485">
        <v>0</v>
      </c>
      <c r="AT102" s="1298">
        <f t="shared" ref="AT102" si="2162">AS102-AS$12</f>
        <v>0</v>
      </c>
      <c r="AU102" s="1299"/>
      <c r="AV102" s="1298">
        <f t="shared" si="56"/>
        <v>0</v>
      </c>
      <c r="AW102" s="1299"/>
      <c r="AX102" s="485">
        <v>103372929.87228072</v>
      </c>
      <c r="AY102" s="1298">
        <f t="shared" ref="AY102" si="2163">AX102-AX$12</f>
        <v>48565989.641280718</v>
      </c>
      <c r="AZ102" s="1299">
        <f t="shared" ref="AZ102" si="2164">AX102/AX$12-1</f>
        <v>0.88612846177117421</v>
      </c>
      <c r="BA102" s="1298">
        <f t="shared" si="59"/>
        <v>7376479.5719408393</v>
      </c>
      <c r="BB102" s="1299">
        <f t="shared" si="2123"/>
        <v>7.6841170156421112E-2</v>
      </c>
      <c r="BC102" s="485">
        <v>103372929.87228072</v>
      </c>
      <c r="BD102" s="1298">
        <f t="shared" ref="BD102" si="2165">BC102-BC$12</f>
        <v>48565989.641280718</v>
      </c>
      <c r="BE102" s="1299">
        <f t="shared" ref="BE102" si="2166">BC102/BC$12-1</f>
        <v>0.88612846177117421</v>
      </c>
      <c r="BF102" s="1298">
        <f t="shared" si="62"/>
        <v>7376479.5719408393</v>
      </c>
      <c r="BG102" s="1299">
        <f t="shared" si="2126"/>
        <v>7.6841170156421112E-2</v>
      </c>
      <c r="BH102" s="485">
        <v>103372929.87228072</v>
      </c>
      <c r="BI102" s="1298">
        <f t="shared" ref="BI102" si="2167">BH102-BH$12</f>
        <v>48565989.641280718</v>
      </c>
      <c r="BJ102" s="1299">
        <f t="shared" ref="BJ102" si="2168">BH102/BH$12-1</f>
        <v>0.88612846177117421</v>
      </c>
      <c r="BK102" s="1298">
        <f t="shared" si="65"/>
        <v>7376479.5719408393</v>
      </c>
      <c r="BL102" s="1299">
        <f t="shared" si="2129"/>
        <v>7.6841170156421112E-2</v>
      </c>
      <c r="BM102" s="491">
        <v>96608253.730232775</v>
      </c>
      <c r="BN102" s="1298">
        <f t="shared" ref="BN102" si="2169">BM102-BM$12</f>
        <v>50763526.81989944</v>
      </c>
      <c r="BO102" s="1299">
        <f t="shared" ref="BO102" si="2170">BM102/BM$12-1</f>
        <v>1.1072925991943778</v>
      </c>
      <c r="BP102" s="1298">
        <f t="shared" si="68"/>
        <v>8767829.8158529103</v>
      </c>
      <c r="BQ102" s="1299">
        <f t="shared" si="2132"/>
        <v>9.9815431496541152E-2</v>
      </c>
      <c r="BR102" s="491">
        <v>91193365.289863393</v>
      </c>
      <c r="BS102" s="1298">
        <f t="shared" ref="BS102" si="2171">BR102-BR$12</f>
        <v>45348638.379530057</v>
      </c>
      <c r="BT102" s="1299">
        <f t="shared" ref="BT102" si="2172">BR102/BR$12-1</f>
        <v>0.98917894021326447</v>
      </c>
      <c r="BU102" s="1298">
        <f t="shared" si="71"/>
        <v>7922322.9099882245</v>
      </c>
      <c r="BV102" s="1299">
        <f t="shared" si="2135"/>
        <v>9.5138990501010934E-2</v>
      </c>
      <c r="BW102" s="491">
        <v>85132230.563048124</v>
      </c>
      <c r="BX102" s="1298">
        <f t="shared" ref="BX102" si="2173">BW102-BW$12</f>
        <v>39287503.652714789</v>
      </c>
      <c r="BY102" s="1299">
        <f t="shared" ref="BY102" si="2174">BW102/BW$12-1</f>
        <v>0.85696886644250991</v>
      </c>
      <c r="BZ102" s="1298">
        <f t="shared" si="74"/>
        <v>6893188.2387668937</v>
      </c>
      <c r="CA102" s="1299">
        <f t="shared" si="2138"/>
        <v>8.8104200076943195E-2</v>
      </c>
      <c r="CB102" s="485">
        <v>70607110.282329947</v>
      </c>
      <c r="CC102" s="1298">
        <f t="shared" ref="CC102" si="2175">CB102-CB$12</f>
        <v>15800170.051329948</v>
      </c>
      <c r="CD102" s="1299">
        <f t="shared" ref="CD102" si="2176">CB102/CB$12-1</f>
        <v>0.28828776035909831</v>
      </c>
      <c r="CE102" s="1298">
        <f t="shared" si="77"/>
        <v>1255519.8058178425</v>
      </c>
      <c r="CF102" s="1299">
        <f t="shared" si="2141"/>
        <v>1.8103691598003957E-2</v>
      </c>
      <c r="CG102" s="485">
        <v>75467093.749883473</v>
      </c>
      <c r="CH102" s="1298">
        <f t="shared" ref="CH102" si="2177">CG102-CG$12</f>
        <v>20660153.518883474</v>
      </c>
      <c r="CI102" s="1299">
        <f t="shared" ref="CI102" si="2178">CG102/CG$12-1</f>
        <v>0.37696235972680037</v>
      </c>
      <c r="CJ102" s="1298">
        <f t="shared" si="80"/>
        <v>1991621.134834528</v>
      </c>
      <c r="CK102" s="1299">
        <f t="shared" si="2144"/>
        <v>2.7105931598004007E-2</v>
      </c>
      <c r="CL102" s="485">
        <v>80616537.970792338</v>
      </c>
      <c r="CM102" s="1298">
        <f t="shared" ref="CM102" si="2179">CL102-CL$12</f>
        <v>25809597.73979234</v>
      </c>
      <c r="CN102" s="1299">
        <f t="shared" ref="CN102" si="2180">CL102/CL$12-1</f>
        <v>0.47091842075128043</v>
      </c>
      <c r="CO102" s="1298">
        <f t="shared" si="83"/>
        <v>2809470.9283074439</v>
      </c>
      <c r="CP102" s="1299">
        <f t="shared" si="2147"/>
        <v>3.6108171598004057E-2</v>
      </c>
    </row>
    <row r="103" spans="1:94" ht="15.75" outlineLevel="1" x14ac:dyDescent="0.25">
      <c r="A103" s="174">
        <v>2032</v>
      </c>
      <c r="B103" s="175">
        <v>0</v>
      </c>
      <c r="C103" s="175">
        <v>0</v>
      </c>
      <c r="D103" s="176" t="s">
        <v>163</v>
      </c>
      <c r="E103" s="485">
        <v>0</v>
      </c>
      <c r="F103" s="1298">
        <f t="shared" ref="F103" si="2181">E103-E$13</f>
        <v>0</v>
      </c>
      <c r="G103" s="1320"/>
      <c r="H103" s="1298">
        <f t="shared" si="32"/>
        <v>0</v>
      </c>
      <c r="I103" s="1320"/>
      <c r="J103" s="1311">
        <v>0</v>
      </c>
      <c r="K103" s="1298">
        <f t="shared" ref="K103" si="2182">J103-J$13</f>
        <v>0</v>
      </c>
      <c r="L103" s="1299"/>
      <c r="M103" s="1298">
        <f t="shared" si="35"/>
        <v>0</v>
      </c>
      <c r="N103" s="1299"/>
      <c r="O103" s="485">
        <v>0</v>
      </c>
      <c r="P103" s="1298">
        <f t="shared" ref="P103" si="2183">O103-O$13</f>
        <v>0</v>
      </c>
      <c r="Q103" s="1299"/>
      <c r="R103" s="1298">
        <f t="shared" si="38"/>
        <v>0</v>
      </c>
      <c r="S103" s="1299"/>
      <c r="T103" s="485">
        <v>0</v>
      </c>
      <c r="U103" s="1298">
        <f t="shared" ref="U103" si="2184">T103-T$13</f>
        <v>0</v>
      </c>
      <c r="V103" s="1299"/>
      <c r="W103" s="1298">
        <f t="shared" si="41"/>
        <v>0</v>
      </c>
      <c r="X103" s="1299"/>
      <c r="Y103" s="485">
        <v>0</v>
      </c>
      <c r="Z103" s="1298">
        <f t="shared" ref="Z103" si="2185">Y103-Y$13</f>
        <v>0</v>
      </c>
      <c r="AA103" s="1299"/>
      <c r="AB103" s="1298">
        <f t="shared" si="44"/>
        <v>0</v>
      </c>
      <c r="AC103" s="1299"/>
      <c r="AD103" s="485">
        <v>0</v>
      </c>
      <c r="AE103" s="1298">
        <f t="shared" ref="AE103" si="2186">AD103-AD$13</f>
        <v>0</v>
      </c>
      <c r="AF103" s="1299"/>
      <c r="AG103" s="1298">
        <f t="shared" si="47"/>
        <v>0</v>
      </c>
      <c r="AH103" s="1299"/>
      <c r="AI103" s="485">
        <v>0</v>
      </c>
      <c r="AJ103" s="1298">
        <f t="shared" ref="AJ103" si="2187">AI103-AI$13</f>
        <v>0</v>
      </c>
      <c r="AK103" s="1299"/>
      <c r="AL103" s="1298">
        <f t="shared" si="50"/>
        <v>0</v>
      </c>
      <c r="AM103" s="1299"/>
      <c r="AN103" s="485">
        <v>0</v>
      </c>
      <c r="AO103" s="1298">
        <f t="shared" ref="AO103" si="2188">AN103-AN$13</f>
        <v>0</v>
      </c>
      <c r="AP103" s="1299"/>
      <c r="AQ103" s="1298">
        <f t="shared" si="53"/>
        <v>0</v>
      </c>
      <c r="AR103" s="1299"/>
      <c r="AS103" s="485">
        <v>0</v>
      </c>
      <c r="AT103" s="1298">
        <f t="shared" ref="AT103" si="2189">AS103-AS$13</f>
        <v>0</v>
      </c>
      <c r="AU103" s="1299"/>
      <c r="AV103" s="1298">
        <f t="shared" si="56"/>
        <v>0</v>
      </c>
      <c r="AW103" s="1299"/>
      <c r="AX103" s="491">
        <v>30095307.249956276</v>
      </c>
      <c r="AY103" s="1298">
        <f t="shared" ref="AY103" si="2190">AX103-AX$13</f>
        <v>6766138.0404231772</v>
      </c>
      <c r="AZ103" s="1299">
        <f t="shared" ref="AZ103" si="2191">AX103/AX$13-1</f>
        <v>0.29002910389360559</v>
      </c>
      <c r="BA103" s="1298">
        <f t="shared" si="59"/>
        <v>590740.50091632456</v>
      </c>
      <c r="BB103" s="1299">
        <f t="shared" si="2123"/>
        <v>2.0022002218878399E-2</v>
      </c>
      <c r="BC103" s="491">
        <v>34687559.619165517</v>
      </c>
      <c r="BD103" s="1298">
        <f t="shared" ref="BD103" si="2192">BC103-BC$13</f>
        <v>11358390.409632418</v>
      </c>
      <c r="BE103" s="1299">
        <f t="shared" ref="BE103" si="2193">BC103/BC$13-1</f>
        <v>0.4868750493262739</v>
      </c>
      <c r="BF103" s="1298">
        <f t="shared" si="62"/>
        <v>1264265.8399809748</v>
      </c>
      <c r="BG103" s="1299">
        <f t="shared" si="2126"/>
        <v>3.7825890181067079E-2</v>
      </c>
      <c r="BH103" s="491">
        <v>39891098.539928325</v>
      </c>
      <c r="BI103" s="1298">
        <f t="shared" ref="BI103" si="2194">BH103-BH$13</f>
        <v>16561929.330395225</v>
      </c>
      <c r="BJ103" s="1299">
        <f t="shared" ref="BJ103" si="2195">BH103/BH$13-1</f>
        <v>0.70992366601839607</v>
      </c>
      <c r="BK103" s="1298">
        <f t="shared" si="65"/>
        <v>2102225.214134112</v>
      </c>
      <c r="BL103" s="1299">
        <f t="shared" si="2129"/>
        <v>5.5630798939410475E-2</v>
      </c>
      <c r="BM103" s="491">
        <v>96608253.73023282</v>
      </c>
      <c r="BN103" s="1298">
        <f t="shared" ref="BN103" si="2196">BM103-BM$13</f>
        <v>50763526.819899485</v>
      </c>
      <c r="BO103" s="1299">
        <f t="shared" ref="BO103" si="2197">BM103/BM$13-1</f>
        <v>1.1072925991943787</v>
      </c>
      <c r="BP103" s="1298">
        <f t="shared" si="68"/>
        <v>8767829.8158528954</v>
      </c>
      <c r="BQ103" s="1299">
        <f t="shared" si="2132"/>
        <v>9.981543149654093E-2</v>
      </c>
      <c r="BR103" s="491">
        <v>91193365.289863318</v>
      </c>
      <c r="BS103" s="1298">
        <f t="shared" ref="BS103" si="2198">BR103-BR$13</f>
        <v>45348638.379529983</v>
      </c>
      <c r="BT103" s="1299">
        <f t="shared" ref="BT103" si="2199">BR103/BR$13-1</f>
        <v>0.98917894021326291</v>
      </c>
      <c r="BU103" s="1298">
        <f t="shared" si="71"/>
        <v>7922322.9099881649</v>
      </c>
      <c r="BV103" s="1299">
        <f t="shared" si="2135"/>
        <v>9.5138990501010268E-2</v>
      </c>
      <c r="BW103" s="491">
        <v>85132230.563048169</v>
      </c>
      <c r="BX103" s="1298">
        <f t="shared" ref="BX103" si="2200">BW103-BW$13</f>
        <v>39287503.652714834</v>
      </c>
      <c r="BY103" s="1299">
        <f t="shared" ref="BY103" si="2201">BW103/BW$13-1</f>
        <v>0.8569688664425108</v>
      </c>
      <c r="BZ103" s="1298">
        <f t="shared" si="74"/>
        <v>6893188.2387668937</v>
      </c>
      <c r="CA103" s="1299">
        <f t="shared" si="2138"/>
        <v>8.8104200076942973E-2</v>
      </c>
      <c r="CB103" s="485">
        <v>0</v>
      </c>
      <c r="CC103" s="1298">
        <f t="shared" ref="CC103" si="2202">CB103-CB$13</f>
        <v>0</v>
      </c>
      <c r="CD103" s="1299"/>
      <c r="CE103" s="1298">
        <f t="shared" si="77"/>
        <v>0</v>
      </c>
      <c r="CF103" s="1299"/>
      <c r="CG103" s="485">
        <v>0</v>
      </c>
      <c r="CH103" s="1298">
        <f t="shared" ref="CH103" si="2203">CG103-CG$13</f>
        <v>0</v>
      </c>
      <c r="CI103" s="1299"/>
      <c r="CJ103" s="1298">
        <f t="shared" si="80"/>
        <v>0</v>
      </c>
      <c r="CK103" s="1299"/>
      <c r="CL103" s="485">
        <v>0</v>
      </c>
      <c r="CM103" s="1298">
        <f t="shared" ref="CM103" si="2204">CL103-CL$13</f>
        <v>0</v>
      </c>
      <c r="CN103" s="1299"/>
      <c r="CO103" s="1298">
        <f t="shared" si="83"/>
        <v>0</v>
      </c>
      <c r="CP103" s="1299"/>
    </row>
    <row r="104" spans="1:94" ht="15.75" outlineLevel="1" x14ac:dyDescent="0.25">
      <c r="A104" s="174">
        <v>2032</v>
      </c>
      <c r="B104" s="175" t="s">
        <v>164</v>
      </c>
      <c r="C104" s="175" t="s">
        <v>165</v>
      </c>
      <c r="D104" s="176" t="s">
        <v>99</v>
      </c>
      <c r="E104" s="485">
        <v>0</v>
      </c>
      <c r="F104" s="1298">
        <f t="shared" ref="F104" si="2205">E104-E$14</f>
        <v>0</v>
      </c>
      <c r="G104" s="1320"/>
      <c r="H104" s="1298">
        <f t="shared" ref="H104:H167" si="2206">E104-E94</f>
        <v>0</v>
      </c>
      <c r="I104" s="1320"/>
      <c r="J104" s="1311">
        <v>0</v>
      </c>
      <c r="K104" s="1298">
        <f t="shared" ref="K104" si="2207">J104-J$14</f>
        <v>0</v>
      </c>
      <c r="L104" s="1299"/>
      <c r="M104" s="1298">
        <f t="shared" ref="M104:M167" si="2208">J104-J94</f>
        <v>0</v>
      </c>
      <c r="N104" s="1299"/>
      <c r="O104" s="485">
        <v>0</v>
      </c>
      <c r="P104" s="1298">
        <f t="shared" ref="P104" si="2209">O104-O$14</f>
        <v>0</v>
      </c>
      <c r="Q104" s="1299"/>
      <c r="R104" s="1298">
        <f t="shared" ref="R104:R167" si="2210">O104-O94</f>
        <v>0</v>
      </c>
      <c r="S104" s="1299"/>
      <c r="T104" s="486">
        <v>57367576.859724566</v>
      </c>
      <c r="U104" s="1298">
        <f t="shared" ref="U104" si="2211">T104-T$14</f>
        <v>43079075.859724559</v>
      </c>
      <c r="V104" s="1299">
        <f t="shared" ref="V104" si="2212">T104/T$14-1</f>
        <v>3.0149471844334501</v>
      </c>
      <c r="W104" s="1298">
        <f t="shared" ref="W104:W167" si="2213">T104-T94</f>
        <v>9715823.0857087225</v>
      </c>
      <c r="X104" s="1299">
        <f t="shared" si="2111"/>
        <v>0.2038922456408454</v>
      </c>
      <c r="Y104" s="486">
        <v>41122911.538616315</v>
      </c>
      <c r="Z104" s="1298">
        <f t="shared" ref="Z104" si="2214">Y104-Y$14</f>
        <v>26834410.538616307</v>
      </c>
      <c r="AA104" s="1299">
        <f t="shared" ref="AA104" si="2215">Y104/Y$14-1</f>
        <v>1.8780423879745185</v>
      </c>
      <c r="AB104" s="1298">
        <f t="shared" ref="AB104:AB167" si="2216">Y104-Y94</f>
        <v>7179302.3681145832</v>
      </c>
      <c r="AC104" s="1299">
        <f t="shared" si="2114"/>
        <v>0.21150674732472652</v>
      </c>
      <c r="AD104" s="486">
        <v>22939507.358170614</v>
      </c>
      <c r="AE104" s="1298">
        <f t="shared" ref="AE104" si="2217">AD104-AD$14</f>
        <v>8651006.3581706062</v>
      </c>
      <c r="AF104" s="1299">
        <f t="shared" ref="AF104" si="2218">AD104/AD$14-1</f>
        <v>0.60545233948407895</v>
      </c>
      <c r="AG104" s="1298">
        <f t="shared" ref="AG104:AG167" si="2219">AD104-AD94</f>
        <v>4091898.3544507027</v>
      </c>
      <c r="AH104" s="1299">
        <f t="shared" si="2117"/>
        <v>0.21710437401598748</v>
      </c>
      <c r="AI104" s="486">
        <v>289824761.19069833</v>
      </c>
      <c r="AJ104" s="1298">
        <f t="shared" ref="AJ104" si="2220">AI104-AI$14</f>
        <v>152290580.45969832</v>
      </c>
      <c r="AK104" s="1299">
        <f t="shared" ref="AK104" si="2221">AI104/AI$14-1</f>
        <v>1.1072925991943778</v>
      </c>
      <c r="AL104" s="1298">
        <f t="shared" ref="AL104:AL167" si="2222">AI104-AI94</f>
        <v>26303489.447558731</v>
      </c>
      <c r="AM104" s="1299">
        <f t="shared" ref="AM104:AM109" si="2223">AI104/AI94-1</f>
        <v>9.9815431496541152E-2</v>
      </c>
      <c r="AN104" s="486">
        <v>273580095.86959016</v>
      </c>
      <c r="AO104" s="1298">
        <f t="shared" ref="AO104" si="2224">AN104-AN$14</f>
        <v>136045915.13859016</v>
      </c>
      <c r="AP104" s="1299">
        <f t="shared" ref="AP104" si="2225">AN104/AN$14-1</f>
        <v>0.98917894021326447</v>
      </c>
      <c r="AQ104" s="1298">
        <f t="shared" ref="AQ104:AQ167" si="2226">AN104-AN94</f>
        <v>23766968.729964644</v>
      </c>
      <c r="AR104" s="1299">
        <f t="shared" ref="AR104:AR109" si="2227">AN104/AN94-1</f>
        <v>9.5138990501010934E-2</v>
      </c>
      <c r="AS104" s="486">
        <v>255396691.68914437</v>
      </c>
      <c r="AT104" s="1298">
        <f t="shared" ref="AT104" si="2228">AS104-AS$14</f>
        <v>117862510.95814437</v>
      </c>
      <c r="AU104" s="1299">
        <f t="shared" ref="AU104" si="2229">AS104/AS$14-1</f>
        <v>0.85696886644250991</v>
      </c>
      <c r="AV104" s="1298">
        <f t="shared" ref="AV104:AV167" si="2230">AS104-AS94</f>
        <v>20679564.716300666</v>
      </c>
      <c r="AW104" s="1299">
        <f t="shared" ref="AW104:AW109" si="2231">AS104/AS94-1</f>
        <v>8.8104200076942973E-2</v>
      </c>
      <c r="AX104" s="485">
        <v>0</v>
      </c>
      <c r="AY104" s="1298">
        <f t="shared" ref="AY104" si="2232">AX104-AX$14</f>
        <v>0</v>
      </c>
      <c r="AZ104" s="1299"/>
      <c r="BA104" s="1298">
        <f t="shared" ref="BA104:BA167" si="2233">AX104-AX94</f>
        <v>0</v>
      </c>
      <c r="BB104" s="1299"/>
      <c r="BC104" s="485">
        <v>0</v>
      </c>
      <c r="BD104" s="1298">
        <f t="shared" ref="BD104" si="2234">BC104-BC$14</f>
        <v>0</v>
      </c>
      <c r="BE104" s="1299"/>
      <c r="BF104" s="1298">
        <f t="shared" ref="BF104:BF167" si="2235">BC104-BC94</f>
        <v>0</v>
      </c>
      <c r="BG104" s="1299"/>
      <c r="BH104" s="485">
        <v>0</v>
      </c>
      <c r="BI104" s="1298">
        <f t="shared" ref="BI104" si="2236">BH104-BH$14</f>
        <v>0</v>
      </c>
      <c r="BJ104" s="1299"/>
      <c r="BK104" s="1298">
        <f t="shared" ref="BK104:BK167" si="2237">BH104-BH94</f>
        <v>0</v>
      </c>
      <c r="BL104" s="1299"/>
      <c r="BM104" s="485">
        <v>0</v>
      </c>
      <c r="BN104" s="1298">
        <f t="shared" ref="BN104" si="2238">BM104-BM$14</f>
        <v>0</v>
      </c>
      <c r="BO104" s="1299"/>
      <c r="BP104" s="1298">
        <f t="shared" ref="BP104:BP167" si="2239">BM104-BM94</f>
        <v>0</v>
      </c>
      <c r="BQ104" s="1299"/>
      <c r="BR104" s="485">
        <v>0</v>
      </c>
      <c r="BS104" s="1298">
        <f t="shared" ref="BS104" si="2240">BR104-BR$14</f>
        <v>0</v>
      </c>
      <c r="BT104" s="1299"/>
      <c r="BU104" s="1298">
        <f t="shared" ref="BU104:BU167" si="2241">BR104-BR94</f>
        <v>0</v>
      </c>
      <c r="BV104" s="1299"/>
      <c r="BW104" s="485">
        <v>0</v>
      </c>
      <c r="BX104" s="1298">
        <f t="shared" ref="BX104" si="2242">BW104-BW$14</f>
        <v>0</v>
      </c>
      <c r="BY104" s="1299"/>
      <c r="BZ104" s="1298">
        <f t="shared" ref="BZ104:BZ167" si="2243">BW104-BW94</f>
        <v>0</v>
      </c>
      <c r="CA104" s="1299"/>
      <c r="CB104" s="192">
        <v>140788429.73732954</v>
      </c>
      <c r="CC104" s="1298">
        <f t="shared" ref="CC104" si="2244">CB104-CB$14</f>
        <v>122653651.25732955</v>
      </c>
      <c r="CD104" s="1299">
        <f t="shared" ref="CD104" si="2245">CB104/CB$14-1</f>
        <v>6.7634491037537927</v>
      </c>
      <c r="CE104" s="1298">
        <f t="shared" ref="CE104:CE167" si="2246">CB104-CB94</f>
        <v>23640413.062781185</v>
      </c>
      <c r="CF104" s="1299">
        <f t="shared" si="2141"/>
        <v>0.20179951597863721</v>
      </c>
      <c r="CG104" s="192">
        <v>113971890.93172261</v>
      </c>
      <c r="CH104" s="1298">
        <f t="shared" ref="CH104" si="2247">CG104-CG$14</f>
        <v>95837112.451722622</v>
      </c>
      <c r="CI104" s="1299">
        <f t="shared" ref="CI104" si="2248">CG104/CG$14-1</f>
        <v>5.2847137094846186</v>
      </c>
      <c r="CJ104" s="1298">
        <f t="shared" ref="CJ104:CJ167" si="2249">CG104-CG94</f>
        <v>19502658.478016496</v>
      </c>
      <c r="CK104" s="1299">
        <f t="shared" si="2144"/>
        <v>0.20644455312552279</v>
      </c>
      <c r="CL104" s="192">
        <v>84586952.181790814</v>
      </c>
      <c r="CM104" s="1298">
        <f t="shared" ref="CM104" si="2250">CL104-CL$14</f>
        <v>66452173.701790817</v>
      </c>
      <c r="CN104" s="1299">
        <f t="shared" ref="CN104" si="2251">CL104/CL$14-1</f>
        <v>3.664349899563307</v>
      </c>
      <c r="CO104" s="1298">
        <f t="shared" ref="CO104:CO167" si="2252">CL104-CL94</f>
        <v>14636193.9791383</v>
      </c>
      <c r="CP104" s="1299">
        <f t="shared" si="2147"/>
        <v>0.20923567313932701</v>
      </c>
    </row>
    <row r="105" spans="1:94" ht="31.5" outlineLevel="1" x14ac:dyDescent="0.25">
      <c r="A105" s="174">
        <v>2032</v>
      </c>
      <c r="B105" s="175" t="s">
        <v>166</v>
      </c>
      <c r="C105" s="175" t="s">
        <v>249</v>
      </c>
      <c r="D105" s="176" t="s">
        <v>168</v>
      </c>
      <c r="E105" s="485">
        <v>59026771.615506977</v>
      </c>
      <c r="F105" s="1298">
        <f t="shared" ref="F105" si="2253">E105-E$15</f>
        <v>20546894.956506975</v>
      </c>
      <c r="G105" s="1320">
        <f t="shared" ref="G105" si="2254">E105/E$15-1</f>
        <v>0.53396467817682813</v>
      </c>
      <c r="H105" s="1298">
        <f t="shared" si="2206"/>
        <v>1458686.9336466119</v>
      </c>
      <c r="I105" s="1320">
        <f t="shared" si="2102"/>
        <v>2.5338465604818783E-2</v>
      </c>
      <c r="J105" s="1311">
        <v>67169290.566704467</v>
      </c>
      <c r="K105" s="1298">
        <f t="shared" ref="K105" si="2255">J105-J$15</f>
        <v>28689413.907704465</v>
      </c>
      <c r="L105" s="1299">
        <f t="shared" ref="L105" si="2256">J105/J$15-1</f>
        <v>0.74556927928703076</v>
      </c>
      <c r="M105" s="1298">
        <f t="shared" si="2208"/>
        <v>2737817.6873370484</v>
      </c>
      <c r="N105" s="1299">
        <f t="shared" si="2105"/>
        <v>4.2491930806284106E-2</v>
      </c>
      <c r="O105" s="485">
        <v>76283588.104381412</v>
      </c>
      <c r="P105" s="1298">
        <f t="shared" ref="P105" si="2257">O105-O$15</f>
        <v>37803711.44538141</v>
      </c>
      <c r="Q105" s="1299">
        <f t="shared" ref="Q105" si="2258">O105/O$15-1</f>
        <v>0.98242808261547676</v>
      </c>
      <c r="R105" s="1298">
        <f t="shared" si="2210"/>
        <v>4293856.075362578</v>
      </c>
      <c r="S105" s="1299">
        <f t="shared" si="2108"/>
        <v>5.9645396007749207E-2</v>
      </c>
      <c r="T105" s="485">
        <v>59026771.615506977</v>
      </c>
      <c r="U105" s="1298">
        <f t="shared" ref="U105" si="2259">T105-T$15</f>
        <v>20546894.956506975</v>
      </c>
      <c r="V105" s="1299">
        <f t="shared" ref="V105" si="2260">T105/T$15-1</f>
        <v>0.53396467817682813</v>
      </c>
      <c r="W105" s="1298">
        <f t="shared" si="2213"/>
        <v>1458686.9336466119</v>
      </c>
      <c r="X105" s="1299">
        <f t="shared" si="2111"/>
        <v>2.5338465604818783E-2</v>
      </c>
      <c r="Y105" s="485">
        <v>67169290.566704467</v>
      </c>
      <c r="Z105" s="1298">
        <f t="shared" ref="Z105" si="2261">Y105-Y$15</f>
        <v>28689413.907704465</v>
      </c>
      <c r="AA105" s="1299">
        <f t="shared" ref="AA105" si="2262">Y105/Y$15-1</f>
        <v>0.74556927928703076</v>
      </c>
      <c r="AB105" s="1298">
        <f t="shared" si="2216"/>
        <v>2737817.6873370484</v>
      </c>
      <c r="AC105" s="1299">
        <f t="shared" si="2114"/>
        <v>4.2491930806284106E-2</v>
      </c>
      <c r="AD105" s="485">
        <v>76283588.104381412</v>
      </c>
      <c r="AE105" s="1298">
        <f t="shared" ref="AE105" si="2263">AD105-AD$15</f>
        <v>37803711.44538141</v>
      </c>
      <c r="AF105" s="1299">
        <f t="shared" ref="AF105" si="2264">AD105/AD$15-1</f>
        <v>0.98242808261547676</v>
      </c>
      <c r="AG105" s="1298">
        <f t="shared" si="2219"/>
        <v>4293856.075362578</v>
      </c>
      <c r="AH105" s="1299">
        <f t="shared" si="2117"/>
        <v>5.9645396007749207E-2</v>
      </c>
      <c r="AI105" s="485">
        <v>59026771.615506977</v>
      </c>
      <c r="AJ105" s="1298">
        <f t="shared" ref="AJ105" si="2265">AI105-AI$15</f>
        <v>20546894.956506975</v>
      </c>
      <c r="AK105" s="1299">
        <f t="shared" ref="AK105" si="2266">AI105/AI$15-1</f>
        <v>0.53396467817682813</v>
      </c>
      <c r="AL105" s="1298">
        <f t="shared" si="2222"/>
        <v>1458686.9336466119</v>
      </c>
      <c r="AM105" s="1299">
        <f t="shared" si="2223"/>
        <v>2.5338465604818783E-2</v>
      </c>
      <c r="AN105" s="485">
        <v>67169290.566704467</v>
      </c>
      <c r="AO105" s="1298">
        <f t="shared" ref="AO105" si="2267">AN105-AN$15</f>
        <v>28689413.907704465</v>
      </c>
      <c r="AP105" s="1299">
        <f t="shared" ref="AP105" si="2268">AN105/AN$15-1</f>
        <v>0.74556927928703076</v>
      </c>
      <c r="AQ105" s="1298">
        <f t="shared" si="2226"/>
        <v>2737817.6873370484</v>
      </c>
      <c r="AR105" s="1299">
        <f t="shared" si="2227"/>
        <v>4.2491930806284106E-2</v>
      </c>
      <c r="AS105" s="485">
        <v>76283588.104381412</v>
      </c>
      <c r="AT105" s="1298">
        <f t="shared" ref="AT105" si="2269">AS105-AS$15</f>
        <v>37803711.44538141</v>
      </c>
      <c r="AU105" s="1299">
        <f t="shared" ref="AU105" si="2270">AS105/AS$15-1</f>
        <v>0.98242808261547676</v>
      </c>
      <c r="AV105" s="1298">
        <f t="shared" si="2230"/>
        <v>4293856.075362578</v>
      </c>
      <c r="AW105" s="1299">
        <f t="shared" si="2231"/>
        <v>5.9645396007749207E-2</v>
      </c>
      <c r="AX105" s="485">
        <v>59026771.615506977</v>
      </c>
      <c r="AY105" s="1298">
        <f t="shared" ref="AY105" si="2271">AX105-AX$15</f>
        <v>20546894.956506975</v>
      </c>
      <c r="AZ105" s="1299">
        <f t="shared" ref="AZ105" si="2272">AX105/AX$15-1</f>
        <v>0.53396467817682813</v>
      </c>
      <c r="BA105" s="1298">
        <f t="shared" si="2233"/>
        <v>1458686.9336466119</v>
      </c>
      <c r="BB105" s="1299">
        <f t="shared" si="2123"/>
        <v>2.5338465604818783E-2</v>
      </c>
      <c r="BC105" s="485">
        <v>67169290.566704467</v>
      </c>
      <c r="BD105" s="1298">
        <f t="shared" ref="BD105" si="2273">BC105-BC$15</f>
        <v>28689413.907704465</v>
      </c>
      <c r="BE105" s="1299">
        <f t="shared" ref="BE105" si="2274">BC105/BC$15-1</f>
        <v>0.74556927928703076</v>
      </c>
      <c r="BF105" s="1298">
        <f t="shared" si="2235"/>
        <v>2737817.6873370484</v>
      </c>
      <c r="BG105" s="1299">
        <f t="shared" si="2126"/>
        <v>4.2491930806284106E-2</v>
      </c>
      <c r="BH105" s="485">
        <v>76283588.104381412</v>
      </c>
      <c r="BI105" s="1298">
        <f t="shared" ref="BI105" si="2275">BH105-BH$15</f>
        <v>37803711.44538141</v>
      </c>
      <c r="BJ105" s="1299">
        <f t="shared" ref="BJ105" si="2276">BH105/BH$15-1</f>
        <v>0.98242808261547676</v>
      </c>
      <c r="BK105" s="1298">
        <f t="shared" si="2237"/>
        <v>4293856.075362578</v>
      </c>
      <c r="BL105" s="1299">
        <f t="shared" si="2129"/>
        <v>5.9645396007749207E-2</v>
      </c>
      <c r="BM105" s="485">
        <v>59026771.615506977</v>
      </c>
      <c r="BN105" s="1298">
        <f t="shared" ref="BN105" si="2277">BM105-BM$15</f>
        <v>20546894.956506975</v>
      </c>
      <c r="BO105" s="1299">
        <f t="shared" ref="BO105" si="2278">BM105/BM$15-1</f>
        <v>0.53396467817682813</v>
      </c>
      <c r="BP105" s="1298">
        <f t="shared" si="2239"/>
        <v>1458686.9336466119</v>
      </c>
      <c r="BQ105" s="1299">
        <f t="shared" si="2132"/>
        <v>2.5338465604818783E-2</v>
      </c>
      <c r="BR105" s="485">
        <v>67169290.566704467</v>
      </c>
      <c r="BS105" s="1298">
        <f t="shared" ref="BS105" si="2279">BR105-BR$15</f>
        <v>28689413.907704465</v>
      </c>
      <c r="BT105" s="1299">
        <f t="shared" ref="BT105" si="2280">BR105/BR$15-1</f>
        <v>0.74556927928703076</v>
      </c>
      <c r="BU105" s="1298">
        <f t="shared" si="2241"/>
        <v>2737817.6873370484</v>
      </c>
      <c r="BV105" s="1299">
        <f t="shared" si="2135"/>
        <v>4.2491930806284106E-2</v>
      </c>
      <c r="BW105" s="485">
        <v>76283588.104381412</v>
      </c>
      <c r="BX105" s="1298">
        <f t="shared" ref="BX105" si="2281">BW105-BW$15</f>
        <v>37803711.44538141</v>
      </c>
      <c r="BY105" s="1299">
        <f t="shared" ref="BY105" si="2282">BW105/BW$15-1</f>
        <v>0.98242808261547676</v>
      </c>
      <c r="BZ105" s="1298">
        <f t="shared" si="2243"/>
        <v>4293856.075362578</v>
      </c>
      <c r="CA105" s="1299">
        <f t="shared" si="2138"/>
        <v>5.9645396007749207E-2</v>
      </c>
      <c r="CB105" s="485">
        <v>59026771.615506977</v>
      </c>
      <c r="CC105" s="1298">
        <f t="shared" ref="CC105" si="2283">CB105-CB$15</f>
        <v>20546894.956506975</v>
      </c>
      <c r="CD105" s="1299">
        <f t="shared" ref="CD105" si="2284">CB105/CB$15-1</f>
        <v>0.53396467817682813</v>
      </c>
      <c r="CE105" s="1298">
        <f t="shared" si="2246"/>
        <v>1458686.9336466119</v>
      </c>
      <c r="CF105" s="1299">
        <f t="shared" si="2141"/>
        <v>2.5338465604818783E-2</v>
      </c>
      <c r="CG105" s="485">
        <v>67169290.566704467</v>
      </c>
      <c r="CH105" s="1298">
        <f t="shared" ref="CH105" si="2285">CG105-CG$15</f>
        <v>28689413.907704465</v>
      </c>
      <c r="CI105" s="1299">
        <f t="shared" ref="CI105" si="2286">CG105/CG$15-1</f>
        <v>0.74556927928703076</v>
      </c>
      <c r="CJ105" s="1298">
        <f t="shared" si="2249"/>
        <v>2737817.6873370484</v>
      </c>
      <c r="CK105" s="1299">
        <f t="shared" si="2144"/>
        <v>4.2491930806284106E-2</v>
      </c>
      <c r="CL105" s="485">
        <v>76283588.104381412</v>
      </c>
      <c r="CM105" s="1298">
        <f t="shared" ref="CM105" si="2287">CL105-CL$15</f>
        <v>37803711.44538141</v>
      </c>
      <c r="CN105" s="1299">
        <f t="shared" ref="CN105" si="2288">CL105/CL$15-1</f>
        <v>0.98242808261547676</v>
      </c>
      <c r="CO105" s="1298">
        <f t="shared" si="2252"/>
        <v>4293856.075362578</v>
      </c>
      <c r="CP105" s="1299">
        <f t="shared" si="2147"/>
        <v>5.9645396007749207E-2</v>
      </c>
    </row>
    <row r="106" spans="1:94" ht="15.75" outlineLevel="1" x14ac:dyDescent="0.25">
      <c r="A106" s="174">
        <v>2032</v>
      </c>
      <c r="B106" s="175" t="s">
        <v>169</v>
      </c>
      <c r="C106" s="175" t="s">
        <v>249</v>
      </c>
      <c r="D106" s="176" t="s">
        <v>170</v>
      </c>
      <c r="E106" s="485">
        <v>58734102.584040925</v>
      </c>
      <c r="F106" s="1298">
        <f t="shared" ref="F106" si="2289">E106-E$16</f>
        <v>18651725.584040925</v>
      </c>
      <c r="G106" s="1320">
        <f t="shared" ref="G106" si="2290">E106/E$16-1</f>
        <v>0.46533481744460725</v>
      </c>
      <c r="H106" s="1298">
        <f t="shared" si="2206"/>
        <v>1322295.8978267461</v>
      </c>
      <c r="I106" s="1320">
        <f t="shared" si="2102"/>
        <v>2.3031776461134301E-2</v>
      </c>
      <c r="J106" s="1311">
        <v>66836248.953951687</v>
      </c>
      <c r="K106" s="1298">
        <f t="shared" ref="K106" si="2291">J106-J$16</f>
        <v>26753871.953951687</v>
      </c>
      <c r="L106" s="1299">
        <f t="shared" ref="L106" si="2292">J106/J$16-1</f>
        <v>0.66747218993403723</v>
      </c>
      <c r="M106" s="1298">
        <f t="shared" si="2208"/>
        <v>2579685.8617304489</v>
      </c>
      <c r="N106" s="1299">
        <f t="shared" si="2105"/>
        <v>4.0146651759573215E-2</v>
      </c>
      <c r="O106" s="485">
        <v>75905355.596720442</v>
      </c>
      <c r="P106" s="1298">
        <f t="shared" ref="P106" si="2293">O106-O$16</f>
        <v>35822978.596720442</v>
      </c>
      <c r="Q106" s="1299">
        <f t="shared" ref="Q106" si="2294">O106/O$16-1</f>
        <v>0.89373388700776002</v>
      </c>
      <c r="R106" s="1298">
        <f t="shared" si="2210"/>
        <v>4111051.4873688072</v>
      </c>
      <c r="S106" s="1299">
        <f t="shared" si="2108"/>
        <v>5.7261527058012351E-2</v>
      </c>
      <c r="T106" s="485">
        <v>58734102.584040925</v>
      </c>
      <c r="U106" s="1298">
        <f t="shared" ref="U106" si="2295">T106-T$16</f>
        <v>18651725.584040925</v>
      </c>
      <c r="V106" s="1299">
        <f t="shared" ref="V106" si="2296">T106/T$16-1</f>
        <v>0.46533481744460725</v>
      </c>
      <c r="W106" s="1298">
        <f t="shared" si="2213"/>
        <v>1322295.8978267461</v>
      </c>
      <c r="X106" s="1299">
        <f t="shared" si="2111"/>
        <v>2.3031776461134301E-2</v>
      </c>
      <c r="Y106" s="485">
        <v>66836248.953951687</v>
      </c>
      <c r="Z106" s="1298">
        <f t="shared" ref="Z106" si="2297">Y106-Y$16</f>
        <v>26753871.953951687</v>
      </c>
      <c r="AA106" s="1299">
        <f t="shared" ref="AA106" si="2298">Y106/Y$16-1</f>
        <v>0.66747218993403723</v>
      </c>
      <c r="AB106" s="1298">
        <f t="shared" si="2216"/>
        <v>2579685.8617304489</v>
      </c>
      <c r="AC106" s="1299">
        <f t="shared" si="2114"/>
        <v>4.0146651759573215E-2</v>
      </c>
      <c r="AD106" s="485">
        <v>75905355.596720442</v>
      </c>
      <c r="AE106" s="1298">
        <f t="shared" ref="AE106" si="2299">AD106-AD$16</f>
        <v>35822978.596720442</v>
      </c>
      <c r="AF106" s="1299">
        <f t="shared" ref="AF106" si="2300">AD106/AD$16-1</f>
        <v>0.89373388700776002</v>
      </c>
      <c r="AG106" s="1298">
        <f t="shared" si="2219"/>
        <v>4111051.4873688072</v>
      </c>
      <c r="AH106" s="1299">
        <f t="shared" si="2117"/>
        <v>5.7261527058012351E-2</v>
      </c>
      <c r="AI106" s="485">
        <v>58734102.584040925</v>
      </c>
      <c r="AJ106" s="1298">
        <f t="shared" ref="AJ106" si="2301">AI106-AI$16</f>
        <v>18651725.584040925</v>
      </c>
      <c r="AK106" s="1299">
        <f t="shared" ref="AK106" si="2302">AI106/AI$16-1</f>
        <v>0.46533481744460725</v>
      </c>
      <c r="AL106" s="1298">
        <f t="shared" si="2222"/>
        <v>1322295.8978267461</v>
      </c>
      <c r="AM106" s="1299">
        <f t="shared" si="2223"/>
        <v>2.3031776461134301E-2</v>
      </c>
      <c r="AN106" s="485">
        <v>66836248.953951687</v>
      </c>
      <c r="AO106" s="1298">
        <f t="shared" ref="AO106" si="2303">AN106-AN$16</f>
        <v>26753871.953951687</v>
      </c>
      <c r="AP106" s="1299">
        <f t="shared" ref="AP106" si="2304">AN106/AN$16-1</f>
        <v>0.66747218993403723</v>
      </c>
      <c r="AQ106" s="1298">
        <f t="shared" si="2226"/>
        <v>2579685.8617304489</v>
      </c>
      <c r="AR106" s="1299">
        <f t="shared" si="2227"/>
        <v>4.0146651759573215E-2</v>
      </c>
      <c r="AS106" s="485">
        <v>75905355.596720442</v>
      </c>
      <c r="AT106" s="1298">
        <f t="shared" ref="AT106" si="2305">AS106-AS$16</f>
        <v>35822978.596720442</v>
      </c>
      <c r="AU106" s="1299">
        <f t="shared" ref="AU106" si="2306">AS106/AS$16-1</f>
        <v>0.89373388700776002</v>
      </c>
      <c r="AV106" s="1298">
        <f t="shared" si="2230"/>
        <v>4111051.4873688072</v>
      </c>
      <c r="AW106" s="1299">
        <f t="shared" si="2231"/>
        <v>5.7261527058012351E-2</v>
      </c>
      <c r="AX106" s="485">
        <v>58734102.584040925</v>
      </c>
      <c r="AY106" s="1298">
        <f t="shared" ref="AY106" si="2307">AX106-AX$16</f>
        <v>18651725.584040925</v>
      </c>
      <c r="AZ106" s="1299">
        <f t="shared" ref="AZ106" si="2308">AX106/AX$16-1</f>
        <v>0.46533481744460725</v>
      </c>
      <c r="BA106" s="1298">
        <f t="shared" si="2233"/>
        <v>1322295.8978267461</v>
      </c>
      <c r="BB106" s="1299">
        <f t="shared" si="2123"/>
        <v>2.3031776461134301E-2</v>
      </c>
      <c r="BC106" s="485">
        <v>66836248.953951687</v>
      </c>
      <c r="BD106" s="1298">
        <f t="shared" ref="BD106" si="2309">BC106-BC$16</f>
        <v>26753871.953951687</v>
      </c>
      <c r="BE106" s="1299">
        <f t="shared" ref="BE106" si="2310">BC106/BC$16-1</f>
        <v>0.66747218993403723</v>
      </c>
      <c r="BF106" s="1298">
        <f t="shared" si="2235"/>
        <v>2579685.8617304489</v>
      </c>
      <c r="BG106" s="1299">
        <f t="shared" si="2126"/>
        <v>4.0146651759573215E-2</v>
      </c>
      <c r="BH106" s="485">
        <v>75905355.596720442</v>
      </c>
      <c r="BI106" s="1298">
        <f t="shared" ref="BI106" si="2311">BH106-BH$16</f>
        <v>35822978.596720442</v>
      </c>
      <c r="BJ106" s="1299">
        <f t="shared" ref="BJ106" si="2312">BH106/BH$16-1</f>
        <v>0.89373388700776002</v>
      </c>
      <c r="BK106" s="1298">
        <f t="shared" si="2237"/>
        <v>4111051.4873688072</v>
      </c>
      <c r="BL106" s="1299">
        <f t="shared" si="2129"/>
        <v>5.7261527058012351E-2</v>
      </c>
      <c r="BM106" s="485">
        <v>58734102.584040925</v>
      </c>
      <c r="BN106" s="1298">
        <f t="shared" ref="BN106" si="2313">BM106-BM$16</f>
        <v>18651725.584040925</v>
      </c>
      <c r="BO106" s="1299">
        <f t="shared" ref="BO106" si="2314">BM106/BM$16-1</f>
        <v>0.46533481744460725</v>
      </c>
      <c r="BP106" s="1298">
        <f t="shared" si="2239"/>
        <v>1322295.8978267461</v>
      </c>
      <c r="BQ106" s="1299">
        <f t="shared" si="2132"/>
        <v>2.3031776461134301E-2</v>
      </c>
      <c r="BR106" s="485">
        <v>66836248.953951687</v>
      </c>
      <c r="BS106" s="1298">
        <f t="shared" ref="BS106" si="2315">BR106-BR$16</f>
        <v>26753871.953951687</v>
      </c>
      <c r="BT106" s="1299">
        <f t="shared" ref="BT106" si="2316">BR106/BR$16-1</f>
        <v>0.66747218993403723</v>
      </c>
      <c r="BU106" s="1298">
        <f t="shared" si="2241"/>
        <v>2579685.8617304489</v>
      </c>
      <c r="BV106" s="1299">
        <f t="shared" si="2135"/>
        <v>4.0146651759573215E-2</v>
      </c>
      <c r="BW106" s="485">
        <v>75905355.596720442</v>
      </c>
      <c r="BX106" s="1298">
        <f t="shared" ref="BX106" si="2317">BW106-BW$16</f>
        <v>35822978.596720442</v>
      </c>
      <c r="BY106" s="1299">
        <f t="shared" ref="BY106" si="2318">BW106/BW$16-1</f>
        <v>0.89373388700776002</v>
      </c>
      <c r="BZ106" s="1298">
        <f t="shared" si="2243"/>
        <v>4111051.4873688072</v>
      </c>
      <c r="CA106" s="1299">
        <f t="shared" si="2138"/>
        <v>5.7261527058012351E-2</v>
      </c>
      <c r="CB106" s="485">
        <v>58734102.584040925</v>
      </c>
      <c r="CC106" s="1298">
        <f t="shared" ref="CC106" si="2319">CB106-CB$16</f>
        <v>18651725.584040925</v>
      </c>
      <c r="CD106" s="1299">
        <f t="shared" ref="CD106" si="2320">CB106/CB$16-1</f>
        <v>0.46533481744460725</v>
      </c>
      <c r="CE106" s="1298">
        <f t="shared" si="2246"/>
        <v>1322295.8978267461</v>
      </c>
      <c r="CF106" s="1299">
        <f t="shared" si="2141"/>
        <v>2.3031776461134301E-2</v>
      </c>
      <c r="CG106" s="485">
        <v>66836248.953951687</v>
      </c>
      <c r="CH106" s="1298">
        <f t="shared" ref="CH106" si="2321">CG106-CG$16</f>
        <v>26753871.953951687</v>
      </c>
      <c r="CI106" s="1299">
        <f t="shared" ref="CI106" si="2322">CG106/CG$16-1</f>
        <v>0.66747218993403723</v>
      </c>
      <c r="CJ106" s="1298">
        <f t="shared" si="2249"/>
        <v>2579685.8617304489</v>
      </c>
      <c r="CK106" s="1299">
        <f t="shared" si="2144"/>
        <v>4.0146651759573215E-2</v>
      </c>
      <c r="CL106" s="485">
        <v>75905355.596720442</v>
      </c>
      <c r="CM106" s="1298">
        <f t="shared" ref="CM106" si="2323">CL106-CL$16</f>
        <v>35822978.596720442</v>
      </c>
      <c r="CN106" s="1299">
        <f t="shared" ref="CN106" si="2324">CL106/CL$16-1</f>
        <v>0.89373388700776002</v>
      </c>
      <c r="CO106" s="1298">
        <f t="shared" si="2252"/>
        <v>4111051.4873688072</v>
      </c>
      <c r="CP106" s="1299">
        <f t="shared" si="2147"/>
        <v>5.7261527058012351E-2</v>
      </c>
    </row>
    <row r="107" spans="1:94" ht="32.25" outlineLevel="1" thickBot="1" x14ac:dyDescent="0.3">
      <c r="A107" s="174">
        <v>2032</v>
      </c>
      <c r="B107" s="197" t="s">
        <v>171</v>
      </c>
      <c r="C107" s="198" t="s">
        <v>172</v>
      </c>
      <c r="D107" s="199" t="s">
        <v>173</v>
      </c>
      <c r="E107" s="492">
        <v>0</v>
      </c>
      <c r="F107" s="1298">
        <f t="shared" ref="F107" si="2325">E107-E$17</f>
        <v>0</v>
      </c>
      <c r="G107" s="1320"/>
      <c r="H107" s="1298">
        <f t="shared" si="2206"/>
        <v>0</v>
      </c>
      <c r="I107" s="1320"/>
      <c r="J107" s="1312">
        <v>0</v>
      </c>
      <c r="K107" s="1298">
        <f t="shared" ref="K107" si="2326">J107-J$17</f>
        <v>0</v>
      </c>
      <c r="L107" s="1299"/>
      <c r="M107" s="1298">
        <f t="shared" si="2208"/>
        <v>0</v>
      </c>
      <c r="N107" s="1299"/>
      <c r="O107" s="492">
        <v>0</v>
      </c>
      <c r="P107" s="1298">
        <f t="shared" ref="P107" si="2327">O107-O$17</f>
        <v>0</v>
      </c>
      <c r="Q107" s="1299"/>
      <c r="R107" s="1298">
        <f t="shared" si="2210"/>
        <v>0</v>
      </c>
      <c r="S107" s="1299"/>
      <c r="T107" s="492">
        <v>0</v>
      </c>
      <c r="U107" s="1298">
        <f t="shared" ref="U107" si="2328">T107-T$17</f>
        <v>0</v>
      </c>
      <c r="V107" s="1299"/>
      <c r="W107" s="1298">
        <f t="shared" si="2213"/>
        <v>0</v>
      </c>
      <c r="X107" s="1299"/>
      <c r="Y107" s="492">
        <v>0</v>
      </c>
      <c r="Z107" s="1298">
        <f t="shared" ref="Z107" si="2329">Y107-Y$17</f>
        <v>0</v>
      </c>
      <c r="AA107" s="1299"/>
      <c r="AB107" s="1298">
        <f t="shared" si="2216"/>
        <v>0</v>
      </c>
      <c r="AC107" s="1299"/>
      <c r="AD107" s="492">
        <v>0</v>
      </c>
      <c r="AE107" s="1298">
        <f t="shared" ref="AE107" si="2330">AD107-AD$17</f>
        <v>0</v>
      </c>
      <c r="AF107" s="1299"/>
      <c r="AG107" s="1298">
        <f t="shared" si="2219"/>
        <v>0</v>
      </c>
      <c r="AH107" s="1299"/>
      <c r="AI107" s="492">
        <v>0</v>
      </c>
      <c r="AJ107" s="1298">
        <f t="shared" ref="AJ107" si="2331">AI107-AI$17</f>
        <v>0</v>
      </c>
      <c r="AK107" s="1299"/>
      <c r="AL107" s="1298">
        <f t="shared" si="2222"/>
        <v>0</v>
      </c>
      <c r="AM107" s="1299"/>
      <c r="AN107" s="492">
        <v>0</v>
      </c>
      <c r="AO107" s="1298">
        <f t="shared" ref="AO107" si="2332">AN107-AN$17</f>
        <v>0</v>
      </c>
      <c r="AP107" s="1299"/>
      <c r="AQ107" s="1298">
        <f t="shared" si="2226"/>
        <v>0</v>
      </c>
      <c r="AR107" s="1299"/>
      <c r="AS107" s="492">
        <v>0</v>
      </c>
      <c r="AT107" s="1298">
        <f t="shared" ref="AT107" si="2333">AS107-AS$17</f>
        <v>0</v>
      </c>
      <c r="AU107" s="1299"/>
      <c r="AV107" s="1298">
        <f t="shared" si="2230"/>
        <v>0</v>
      </c>
      <c r="AW107" s="1299"/>
      <c r="AX107" s="492">
        <v>0</v>
      </c>
      <c r="AY107" s="1298">
        <f t="shared" ref="AY107" si="2334">AX107-AX$17</f>
        <v>0</v>
      </c>
      <c r="AZ107" s="1299"/>
      <c r="BA107" s="1298">
        <f t="shared" si="2233"/>
        <v>0</v>
      </c>
      <c r="BB107" s="1299"/>
      <c r="BC107" s="492">
        <v>0</v>
      </c>
      <c r="BD107" s="1298">
        <f t="shared" ref="BD107" si="2335">BC107-BC$17</f>
        <v>0</v>
      </c>
      <c r="BE107" s="1299"/>
      <c r="BF107" s="1298">
        <f t="shared" si="2235"/>
        <v>0</v>
      </c>
      <c r="BG107" s="1299"/>
      <c r="BH107" s="492">
        <v>0</v>
      </c>
      <c r="BI107" s="1298">
        <f t="shared" ref="BI107" si="2336">BH107-BH$17</f>
        <v>0</v>
      </c>
      <c r="BJ107" s="1299"/>
      <c r="BK107" s="1298">
        <f t="shared" si="2237"/>
        <v>0</v>
      </c>
      <c r="BL107" s="1299"/>
      <c r="BM107" s="492">
        <v>0</v>
      </c>
      <c r="BN107" s="1298">
        <f t="shared" ref="BN107" si="2337">BM107-BM$17</f>
        <v>0</v>
      </c>
      <c r="BO107" s="1299"/>
      <c r="BP107" s="1298">
        <f t="shared" si="2239"/>
        <v>0</v>
      </c>
      <c r="BQ107" s="1299"/>
      <c r="BR107" s="492">
        <v>0</v>
      </c>
      <c r="BS107" s="1298">
        <f t="shared" ref="BS107" si="2338">BR107-BR$17</f>
        <v>0</v>
      </c>
      <c r="BT107" s="1299"/>
      <c r="BU107" s="1298">
        <f t="shared" si="2241"/>
        <v>0</v>
      </c>
      <c r="BV107" s="1299"/>
      <c r="BW107" s="492">
        <v>0</v>
      </c>
      <c r="BX107" s="1298">
        <f t="shared" ref="BX107" si="2339">BW107-BW$17</f>
        <v>0</v>
      </c>
      <c r="BY107" s="1299"/>
      <c r="BZ107" s="1298">
        <f t="shared" si="2243"/>
        <v>0</v>
      </c>
      <c r="CA107" s="1299"/>
      <c r="CB107" s="1329">
        <v>4554610.1608001431</v>
      </c>
      <c r="CC107" s="1298">
        <f t="shared" ref="CC107" si="2340">CB107-CB$17</f>
        <v>708332.68080014316</v>
      </c>
      <c r="CD107" s="1299">
        <f t="shared" ref="CD107" si="2341">CB107/CB$17-1</f>
        <v>0.18416057720311518</v>
      </c>
      <c r="CE107" s="1298">
        <f t="shared" si="2246"/>
        <v>68043.305855884217</v>
      </c>
      <c r="CF107" s="1299">
        <f t="shared" si="2141"/>
        <v>1.5166007340534637E-2</v>
      </c>
      <c r="CG107" s="1329">
        <v>4554610.1608001431</v>
      </c>
      <c r="CH107" s="1298">
        <f t="shared" ref="CH107" si="2342">CG107-CG$17</f>
        <v>708332.68080014316</v>
      </c>
      <c r="CI107" s="1299">
        <f t="shared" ref="CI107" si="2343">CG107/CG$17-1</f>
        <v>0.18416057720311518</v>
      </c>
      <c r="CJ107" s="1298">
        <f t="shared" si="2249"/>
        <v>68043.305855884217</v>
      </c>
      <c r="CK107" s="1299">
        <f t="shared" si="2144"/>
        <v>1.5166007340534637E-2</v>
      </c>
      <c r="CL107" s="1329">
        <v>4554610.1608001431</v>
      </c>
      <c r="CM107" s="1298">
        <f t="shared" ref="CM107" si="2344">CL107-CL$17</f>
        <v>708332.68080014316</v>
      </c>
      <c r="CN107" s="1299">
        <f t="shared" ref="CN107" si="2345">CL107/CL$17-1</f>
        <v>0.18416057720311518</v>
      </c>
      <c r="CO107" s="1298">
        <f t="shared" si="2252"/>
        <v>68043.305855884217</v>
      </c>
      <c r="CP107" s="1299">
        <f t="shared" si="2147"/>
        <v>1.5166007340534637E-2</v>
      </c>
    </row>
    <row r="108" spans="1:94" ht="15.75" outlineLevel="1" x14ac:dyDescent="0.25">
      <c r="A108" s="174">
        <v>2032</v>
      </c>
      <c r="B108" s="206" t="s">
        <v>174</v>
      </c>
      <c r="C108" s="206" t="s">
        <v>175</v>
      </c>
      <c r="D108" s="207" t="s">
        <v>176</v>
      </c>
      <c r="E108" s="1325">
        <v>1166624.6279040002</v>
      </c>
      <c r="F108" s="1321">
        <f t="shared" ref="F108" si="2346">E108-E$18</f>
        <v>318337.54910400021</v>
      </c>
      <c r="G108" s="1322">
        <f t="shared" ref="G108" si="2347">E108/E$18-1</f>
        <v>0.3752710103215593</v>
      </c>
      <c r="H108" s="1321">
        <f t="shared" si="2206"/>
        <v>29728.258752000052</v>
      </c>
      <c r="I108" s="1322">
        <f t="shared" si="2102"/>
        <v>2.6148609106891652E-2</v>
      </c>
      <c r="J108" s="1307">
        <v>1322937.0780480001</v>
      </c>
      <c r="K108" s="209">
        <f t="shared" ref="K108" si="2348">J108-J$18</f>
        <v>474649.99924800009</v>
      </c>
      <c r="L108" s="1300">
        <f t="shared" ref="L108" si="2349">J108/J$18-1</f>
        <v>0.55953934830582042</v>
      </c>
      <c r="M108" s="209">
        <f t="shared" si="2208"/>
        <v>54663.169055999955</v>
      </c>
      <c r="N108" s="1300">
        <f t="shared" si="2105"/>
        <v>4.3100444366505286E-2</v>
      </c>
      <c r="O108" s="211">
        <v>1497041.1891840002</v>
      </c>
      <c r="P108" s="209">
        <f t="shared" ref="P108" si="2350">O108-O$18</f>
        <v>648754.11038400023</v>
      </c>
      <c r="Q108" s="1300">
        <f t="shared" ref="Q108" si="2351">O108/O$18-1</f>
        <v>0.76478131825576989</v>
      </c>
      <c r="R108" s="209">
        <f t="shared" si="2210"/>
        <v>85213.285440000007</v>
      </c>
      <c r="S108" s="1300">
        <f t="shared" si="2108"/>
        <v>6.0356708642763435E-2</v>
      </c>
      <c r="T108" s="211">
        <v>1166624.6279040002</v>
      </c>
      <c r="U108" s="209">
        <f t="shared" ref="U108" si="2352">T108-T$18</f>
        <v>318337.54910400021</v>
      </c>
      <c r="V108" s="1300">
        <f t="shared" ref="V108" si="2353">T108/T$18-1</f>
        <v>0.3752710103215593</v>
      </c>
      <c r="W108" s="209">
        <f t="shared" si="2213"/>
        <v>29728.258752000052</v>
      </c>
      <c r="X108" s="1300">
        <f t="shared" si="2111"/>
        <v>2.6148609106891652E-2</v>
      </c>
      <c r="Y108" s="210">
        <v>1322937.0780480001</v>
      </c>
      <c r="Z108" s="209">
        <f t="shared" ref="Z108" si="2354">Y108-Y$18</f>
        <v>474649.99924800009</v>
      </c>
      <c r="AA108" s="1300">
        <f t="shared" ref="AA108" si="2355">Y108/Y$18-1</f>
        <v>0.55953934830582042</v>
      </c>
      <c r="AB108" s="209">
        <f t="shared" si="2216"/>
        <v>54663.169055999955</v>
      </c>
      <c r="AC108" s="1300">
        <f t="shared" si="2114"/>
        <v>4.3100444366505286E-2</v>
      </c>
      <c r="AD108" s="211">
        <v>1497041.1891840002</v>
      </c>
      <c r="AE108" s="209">
        <f t="shared" ref="AE108" si="2356">AD108-AD$18</f>
        <v>648754.11038400023</v>
      </c>
      <c r="AF108" s="1300">
        <f t="shared" ref="AF108" si="2357">AD108/AD$18-1</f>
        <v>0.76478131825576989</v>
      </c>
      <c r="AG108" s="209">
        <f t="shared" si="2219"/>
        <v>85213.285440000007</v>
      </c>
      <c r="AH108" s="1300">
        <f t="shared" si="2117"/>
        <v>6.0356708642763435E-2</v>
      </c>
      <c r="AI108" s="211">
        <v>1166624.6279040002</v>
      </c>
      <c r="AJ108" s="209">
        <f t="shared" ref="AJ108" si="2358">AI108-AI$18</f>
        <v>318337.54910400021</v>
      </c>
      <c r="AK108" s="1300">
        <f t="shared" ref="AK108" si="2359">AI108/AI$18-1</f>
        <v>0.3752710103215593</v>
      </c>
      <c r="AL108" s="209">
        <f t="shared" si="2222"/>
        <v>29728.258752000052</v>
      </c>
      <c r="AM108" s="1300">
        <f t="shared" si="2223"/>
        <v>2.6148609106891652E-2</v>
      </c>
      <c r="AN108" s="210">
        <v>1322937.0780480001</v>
      </c>
      <c r="AO108" s="209">
        <f t="shared" ref="AO108" si="2360">AN108-AN$18</f>
        <v>474649.99924800009</v>
      </c>
      <c r="AP108" s="1300">
        <f t="shared" ref="AP108" si="2361">AN108/AN$18-1</f>
        <v>0.55953934830582042</v>
      </c>
      <c r="AQ108" s="209">
        <f t="shared" si="2226"/>
        <v>54663.169055999955</v>
      </c>
      <c r="AR108" s="1300">
        <f t="shared" si="2227"/>
        <v>4.3100444366505286E-2</v>
      </c>
      <c r="AS108" s="211">
        <v>1497041.1891840002</v>
      </c>
      <c r="AT108" s="209">
        <f t="shared" ref="AT108" si="2362">AS108-AS$18</f>
        <v>648754.11038400023</v>
      </c>
      <c r="AU108" s="1300">
        <f t="shared" ref="AU108" si="2363">AS108/AS$18-1</f>
        <v>0.76478131825576989</v>
      </c>
      <c r="AV108" s="209">
        <f t="shared" si="2230"/>
        <v>85213.285440000007</v>
      </c>
      <c r="AW108" s="1300">
        <f t="shared" si="2231"/>
        <v>6.0356708642763435E-2</v>
      </c>
      <c r="AX108" s="210">
        <v>1166624.6279040002</v>
      </c>
      <c r="AY108" s="209">
        <f t="shared" ref="AY108" si="2364">AX108-AX$18</f>
        <v>318337.54910400021</v>
      </c>
      <c r="AZ108" s="1300">
        <f t="shared" ref="AZ108" si="2365">AX108/AX$18-1</f>
        <v>0.3752710103215593</v>
      </c>
      <c r="BA108" s="209">
        <f t="shared" si="2233"/>
        <v>29728.258752000052</v>
      </c>
      <c r="BB108" s="1300">
        <f t="shared" si="2123"/>
        <v>2.6148609106891652E-2</v>
      </c>
      <c r="BC108" s="210">
        <v>1322937.0780480001</v>
      </c>
      <c r="BD108" s="209">
        <f t="shared" ref="BD108" si="2366">BC108-BC$18</f>
        <v>474649.99924800009</v>
      </c>
      <c r="BE108" s="1300">
        <f t="shared" ref="BE108" si="2367">BC108/BC$18-1</f>
        <v>0.55953934830582042</v>
      </c>
      <c r="BF108" s="209">
        <f t="shared" si="2235"/>
        <v>54663.169055999955</v>
      </c>
      <c r="BG108" s="1300">
        <f t="shared" si="2126"/>
        <v>4.3100444366505286E-2</v>
      </c>
      <c r="BH108" s="211">
        <v>1497041.1891840002</v>
      </c>
      <c r="BI108" s="209">
        <f t="shared" ref="BI108" si="2368">BH108-BH$18</f>
        <v>648754.11038400023</v>
      </c>
      <c r="BJ108" s="1300">
        <f t="shared" ref="BJ108" si="2369">BH108/BH$18-1</f>
        <v>0.76478131825576989</v>
      </c>
      <c r="BK108" s="209">
        <f t="shared" si="2237"/>
        <v>85213.285440000007</v>
      </c>
      <c r="BL108" s="1300">
        <f t="shared" si="2129"/>
        <v>6.0356708642763435E-2</v>
      </c>
      <c r="BM108" s="210">
        <v>1166624.6279040002</v>
      </c>
      <c r="BN108" s="209">
        <f t="shared" ref="BN108" si="2370">BM108-BM$18</f>
        <v>318337.54910400021</v>
      </c>
      <c r="BO108" s="1300">
        <f t="shared" ref="BO108" si="2371">BM108/BM$18-1</f>
        <v>0.3752710103215593</v>
      </c>
      <c r="BP108" s="209">
        <f t="shared" si="2239"/>
        <v>29728.258752000052</v>
      </c>
      <c r="BQ108" s="1300">
        <f t="shared" si="2132"/>
        <v>2.6148609106891652E-2</v>
      </c>
      <c r="BR108" s="210">
        <v>1322937.0780480001</v>
      </c>
      <c r="BS108" s="209">
        <f t="shared" ref="BS108" si="2372">BR108-BR$18</f>
        <v>474649.99924800009</v>
      </c>
      <c r="BT108" s="1300">
        <f t="shared" ref="BT108" si="2373">BR108/BR$18-1</f>
        <v>0.55953934830582042</v>
      </c>
      <c r="BU108" s="209">
        <f t="shared" si="2241"/>
        <v>54663.169055999955</v>
      </c>
      <c r="BV108" s="1300">
        <f t="shared" si="2135"/>
        <v>4.3100444366505286E-2</v>
      </c>
      <c r="BW108" s="211">
        <v>1497041.1891840002</v>
      </c>
      <c r="BX108" s="209">
        <f t="shared" ref="BX108" si="2374">BW108-BW$18</f>
        <v>648754.11038400023</v>
      </c>
      <c r="BY108" s="1300">
        <f t="shared" ref="BY108" si="2375">BW108/BW$18-1</f>
        <v>0.76478131825576989</v>
      </c>
      <c r="BZ108" s="209">
        <f t="shared" si="2243"/>
        <v>85213.285440000007</v>
      </c>
      <c r="CA108" s="1300">
        <f t="shared" si="2138"/>
        <v>6.0356708642763435E-2</v>
      </c>
      <c r="CB108" s="211">
        <v>1166624.6279040002</v>
      </c>
      <c r="CC108" s="209">
        <f t="shared" ref="CC108" si="2376">CB108-CB$18</f>
        <v>318337.54910400021</v>
      </c>
      <c r="CD108" s="1300">
        <f t="shared" ref="CD108" si="2377">CB108/CB$18-1</f>
        <v>0.3752710103215593</v>
      </c>
      <c r="CE108" s="209">
        <f t="shared" si="2246"/>
        <v>29728.258752000052</v>
      </c>
      <c r="CF108" s="1300">
        <f t="shared" si="2141"/>
        <v>2.6148609106891652E-2</v>
      </c>
      <c r="CG108" s="210">
        <v>1322937.0780480001</v>
      </c>
      <c r="CH108" s="209">
        <f t="shared" ref="CH108" si="2378">CG108-CG$18</f>
        <v>474649.99924800009</v>
      </c>
      <c r="CI108" s="1300">
        <f t="shared" ref="CI108" si="2379">CG108/CG$18-1</f>
        <v>0.55953934830582042</v>
      </c>
      <c r="CJ108" s="209">
        <f t="shared" si="2249"/>
        <v>54663.169055999955</v>
      </c>
      <c r="CK108" s="1300">
        <f t="shared" si="2144"/>
        <v>4.3100444366505286E-2</v>
      </c>
      <c r="CL108" s="211">
        <v>1497041.1891840002</v>
      </c>
      <c r="CM108" s="209">
        <f t="shared" ref="CM108" si="2380">CL108-CL$18</f>
        <v>648754.11038400023</v>
      </c>
      <c r="CN108" s="1300">
        <f t="shared" ref="CN108" si="2381">CL108/CL$18-1</f>
        <v>0.76478131825576989</v>
      </c>
      <c r="CO108" s="209">
        <f t="shared" si="2252"/>
        <v>85213.285440000007</v>
      </c>
      <c r="CP108" s="1300">
        <f t="shared" si="2147"/>
        <v>6.0356708642763435E-2</v>
      </c>
    </row>
    <row r="109" spans="1:94" ht="16.5" outlineLevel="1" thickBot="1" x14ac:dyDescent="0.3">
      <c r="A109" s="174">
        <v>2032</v>
      </c>
      <c r="B109" s="206" t="s">
        <v>177</v>
      </c>
      <c r="C109" s="206" t="s">
        <v>178</v>
      </c>
      <c r="D109" s="207" t="s">
        <v>179</v>
      </c>
      <c r="E109" s="1326">
        <v>737083.09824000008</v>
      </c>
      <c r="F109" s="1321">
        <f t="shared" ref="F109" si="2382">E109-E$19</f>
        <v>204912.79615200008</v>
      </c>
      <c r="G109" s="1322">
        <f t="shared" ref="G109" si="2383">E109/E$19-1</f>
        <v>0.38505116754545154</v>
      </c>
      <c r="H109" s="1321">
        <f t="shared" si="2206"/>
        <v>18672.258431999944</v>
      </c>
      <c r="I109" s="1322">
        <f t="shared" si="2102"/>
        <v>2.5991058872371964E-2</v>
      </c>
      <c r="J109" s="1308">
        <v>836208.06662399997</v>
      </c>
      <c r="K109" s="209">
        <f t="shared" ref="K109" si="2384">J109-J$19</f>
        <v>304037.76453599997</v>
      </c>
      <c r="L109" s="1300">
        <f t="shared" ref="L109" si="2385">J109/J$19-1</f>
        <v>0.5713166693877707</v>
      </c>
      <c r="M109" s="209">
        <f t="shared" si="2208"/>
        <v>34484.64057599986</v>
      </c>
      <c r="N109" s="1300">
        <f t="shared" si="2105"/>
        <v>4.3013138266381645E-2</v>
      </c>
      <c r="O109" s="472">
        <v>945817.40666400013</v>
      </c>
      <c r="P109" s="209">
        <f t="shared" ref="P109" si="2386">O109-O$19</f>
        <v>413647.10457600013</v>
      </c>
      <c r="Q109" s="1300">
        <f t="shared" ref="Q109" si="2387">O109/O$19-1</f>
        <v>0.77728333007879713</v>
      </c>
      <c r="R109" s="209">
        <f t="shared" si="2210"/>
        <v>53731.867848000024</v>
      </c>
      <c r="S109" s="1300">
        <f t="shared" si="2108"/>
        <v>6.0231744053730996E-2</v>
      </c>
      <c r="T109" s="472">
        <v>737083.09824000008</v>
      </c>
      <c r="U109" s="209">
        <f t="shared" ref="U109" si="2388">T109-T$19</f>
        <v>204912.79615200008</v>
      </c>
      <c r="V109" s="1300">
        <f t="shared" ref="V109" si="2389">T109/T$19-1</f>
        <v>0.38505116754545154</v>
      </c>
      <c r="W109" s="209">
        <f t="shared" si="2213"/>
        <v>18672.258431999944</v>
      </c>
      <c r="X109" s="1300">
        <f t="shared" si="2111"/>
        <v>2.5991058872371964E-2</v>
      </c>
      <c r="Y109" s="479">
        <v>836208.06662399997</v>
      </c>
      <c r="Z109" s="209">
        <f t="shared" ref="Z109" si="2390">Y109-Y$19</f>
        <v>304037.76453599997</v>
      </c>
      <c r="AA109" s="1300">
        <f t="shared" ref="AA109" si="2391">Y109/Y$19-1</f>
        <v>0.5713166693877707</v>
      </c>
      <c r="AB109" s="209">
        <f t="shared" si="2216"/>
        <v>34484.64057599986</v>
      </c>
      <c r="AC109" s="1300">
        <f t="shared" si="2114"/>
        <v>4.3013138266381645E-2</v>
      </c>
      <c r="AD109" s="472">
        <v>945817.40666400013</v>
      </c>
      <c r="AE109" s="209">
        <f t="shared" ref="AE109" si="2392">AD109-AD$19</f>
        <v>413647.10457600013</v>
      </c>
      <c r="AF109" s="1300">
        <f t="shared" ref="AF109" si="2393">AD109/AD$19-1</f>
        <v>0.77728333007879713</v>
      </c>
      <c r="AG109" s="209">
        <f t="shared" si="2219"/>
        <v>53731.867848000024</v>
      </c>
      <c r="AH109" s="1300">
        <f t="shared" si="2117"/>
        <v>6.0231744053730996E-2</v>
      </c>
      <c r="AI109" s="472">
        <v>737083.09824000008</v>
      </c>
      <c r="AJ109" s="209">
        <f t="shared" ref="AJ109" si="2394">AI109-AI$19</f>
        <v>204912.79615200008</v>
      </c>
      <c r="AK109" s="1300">
        <f t="shared" ref="AK109" si="2395">AI109/AI$19-1</f>
        <v>0.38505116754545154</v>
      </c>
      <c r="AL109" s="209">
        <f t="shared" si="2222"/>
        <v>18672.258431999944</v>
      </c>
      <c r="AM109" s="1300">
        <f t="shared" si="2223"/>
        <v>2.5991058872371964E-2</v>
      </c>
      <c r="AN109" s="479">
        <v>836208.06662399997</v>
      </c>
      <c r="AO109" s="209">
        <f t="shared" ref="AO109" si="2396">AN109-AN$19</f>
        <v>304037.76453599997</v>
      </c>
      <c r="AP109" s="1300">
        <f t="shared" ref="AP109" si="2397">AN109/AN$19-1</f>
        <v>0.5713166693877707</v>
      </c>
      <c r="AQ109" s="209">
        <f t="shared" si="2226"/>
        <v>34484.64057599986</v>
      </c>
      <c r="AR109" s="1300">
        <f t="shared" si="2227"/>
        <v>4.3013138266381645E-2</v>
      </c>
      <c r="AS109" s="472">
        <v>945817.40666400013</v>
      </c>
      <c r="AT109" s="209">
        <f t="shared" ref="AT109" si="2398">AS109-AS$19</f>
        <v>413647.10457600013</v>
      </c>
      <c r="AU109" s="1300">
        <f t="shared" ref="AU109" si="2399">AS109/AS$19-1</f>
        <v>0.77728333007879713</v>
      </c>
      <c r="AV109" s="209">
        <f t="shared" si="2230"/>
        <v>53731.867848000024</v>
      </c>
      <c r="AW109" s="1300">
        <f t="shared" si="2231"/>
        <v>6.0231744053730996E-2</v>
      </c>
      <c r="AX109" s="479">
        <v>737083.09824000008</v>
      </c>
      <c r="AY109" s="209">
        <f t="shared" ref="AY109" si="2400">AX109-AX$19</f>
        <v>204912.79615200008</v>
      </c>
      <c r="AZ109" s="1300">
        <f t="shared" ref="AZ109" si="2401">AX109/AX$19-1</f>
        <v>0.38505116754545154</v>
      </c>
      <c r="BA109" s="209">
        <f t="shared" si="2233"/>
        <v>18672.258431999944</v>
      </c>
      <c r="BB109" s="1300">
        <f t="shared" si="2123"/>
        <v>2.5991058872371964E-2</v>
      </c>
      <c r="BC109" s="479">
        <v>836208.06662399997</v>
      </c>
      <c r="BD109" s="209">
        <f t="shared" ref="BD109" si="2402">BC109-BC$19</f>
        <v>304037.76453599997</v>
      </c>
      <c r="BE109" s="1300">
        <f t="shared" ref="BE109" si="2403">BC109/BC$19-1</f>
        <v>0.5713166693877707</v>
      </c>
      <c r="BF109" s="209">
        <f t="shared" si="2235"/>
        <v>34484.64057599986</v>
      </c>
      <c r="BG109" s="1300">
        <f t="shared" si="2126"/>
        <v>4.3013138266381645E-2</v>
      </c>
      <c r="BH109" s="472">
        <v>945817.40666400013</v>
      </c>
      <c r="BI109" s="209">
        <f t="shared" ref="BI109" si="2404">BH109-BH$19</f>
        <v>413647.10457600013</v>
      </c>
      <c r="BJ109" s="1300">
        <f t="shared" ref="BJ109" si="2405">BH109/BH$19-1</f>
        <v>0.77728333007879713</v>
      </c>
      <c r="BK109" s="209">
        <f t="shared" si="2237"/>
        <v>53731.867848000024</v>
      </c>
      <c r="BL109" s="1300">
        <f t="shared" si="2129"/>
        <v>6.0231744053730996E-2</v>
      </c>
      <c r="BM109" s="479">
        <v>737083.09824000008</v>
      </c>
      <c r="BN109" s="209">
        <f t="shared" ref="BN109" si="2406">BM109-BM$19</f>
        <v>204912.79615200008</v>
      </c>
      <c r="BO109" s="1300">
        <f t="shared" ref="BO109" si="2407">BM109/BM$19-1</f>
        <v>0.38505116754545154</v>
      </c>
      <c r="BP109" s="209">
        <f t="shared" si="2239"/>
        <v>18672.258431999944</v>
      </c>
      <c r="BQ109" s="1300">
        <f t="shared" si="2132"/>
        <v>2.5991058872371964E-2</v>
      </c>
      <c r="BR109" s="479">
        <v>836208.06662399997</v>
      </c>
      <c r="BS109" s="209">
        <f t="shared" ref="BS109" si="2408">BR109-BR$19</f>
        <v>304037.76453599997</v>
      </c>
      <c r="BT109" s="1300">
        <f t="shared" ref="BT109" si="2409">BR109/BR$19-1</f>
        <v>0.5713166693877707</v>
      </c>
      <c r="BU109" s="209">
        <f t="shared" si="2241"/>
        <v>34484.64057599986</v>
      </c>
      <c r="BV109" s="1300">
        <f t="shared" si="2135"/>
        <v>4.3013138266381645E-2</v>
      </c>
      <c r="BW109" s="472">
        <v>945817.40666400013</v>
      </c>
      <c r="BX109" s="209">
        <f t="shared" ref="BX109" si="2410">BW109-BW$19</f>
        <v>413647.10457600013</v>
      </c>
      <c r="BY109" s="1300">
        <f t="shared" ref="BY109" si="2411">BW109/BW$19-1</f>
        <v>0.77728333007879713</v>
      </c>
      <c r="BZ109" s="209">
        <f t="shared" si="2243"/>
        <v>53731.867848000024</v>
      </c>
      <c r="CA109" s="1300">
        <f t="shared" si="2138"/>
        <v>6.0231744053730996E-2</v>
      </c>
      <c r="CB109" s="472">
        <v>737083.09824000008</v>
      </c>
      <c r="CC109" s="209">
        <f t="shared" ref="CC109" si="2412">CB109-CB$19</f>
        <v>204912.79615200008</v>
      </c>
      <c r="CD109" s="1300">
        <f t="shared" ref="CD109" si="2413">CB109/CB$19-1</f>
        <v>0.38505116754545154</v>
      </c>
      <c r="CE109" s="209">
        <f t="shared" si="2246"/>
        <v>18672.258431999944</v>
      </c>
      <c r="CF109" s="1300">
        <f t="shared" si="2141"/>
        <v>2.5991058872371964E-2</v>
      </c>
      <c r="CG109" s="479">
        <v>836208.06662399997</v>
      </c>
      <c r="CH109" s="209">
        <f t="shared" ref="CH109" si="2414">CG109-CG$19</f>
        <v>304037.76453599997</v>
      </c>
      <c r="CI109" s="1300">
        <f t="shared" ref="CI109" si="2415">CG109/CG$19-1</f>
        <v>0.5713166693877707</v>
      </c>
      <c r="CJ109" s="209">
        <f t="shared" si="2249"/>
        <v>34484.64057599986</v>
      </c>
      <c r="CK109" s="1300">
        <f t="shared" si="2144"/>
        <v>4.3013138266381645E-2</v>
      </c>
      <c r="CL109" s="472">
        <v>945817.40666400013</v>
      </c>
      <c r="CM109" s="209">
        <f t="shared" ref="CM109" si="2416">CL109-CL$19</f>
        <v>413647.10457600013</v>
      </c>
      <c r="CN109" s="1300">
        <f t="shared" ref="CN109" si="2417">CL109/CL$19-1</f>
        <v>0.77728333007879713</v>
      </c>
      <c r="CO109" s="209">
        <f t="shared" si="2252"/>
        <v>53731.867848000024</v>
      </c>
      <c r="CP109" s="1300">
        <f t="shared" si="2147"/>
        <v>6.0231744053730996E-2</v>
      </c>
    </row>
    <row r="110" spans="1:94" ht="18.75" x14ac:dyDescent="0.25">
      <c r="A110" s="164">
        <v>2033</v>
      </c>
      <c r="B110" s="165"/>
      <c r="C110" s="166"/>
      <c r="D110" s="475" t="s">
        <v>157</v>
      </c>
      <c r="E110" s="490">
        <v>438029269.40680027</v>
      </c>
      <c r="F110" s="490">
        <f t="shared" ref="F110" si="2418">E110-E$10</f>
        <v>221932835.01680025</v>
      </c>
      <c r="G110" s="1319">
        <f t="shared" ref="G110" si="2419">E110/E$10-1</f>
        <v>1.0270083152610794</v>
      </c>
      <c r="H110" s="490">
        <f t="shared" si="2206"/>
        <v>30443634.016553998</v>
      </c>
      <c r="I110" s="1319">
        <f>E110/E100-1</f>
        <v>7.4692607818245271E-2</v>
      </c>
      <c r="J110" s="1309">
        <v>438029269.40680027</v>
      </c>
      <c r="K110" s="490">
        <f t="shared" ref="K110" si="2420">J110-J$10</f>
        <v>221932835.01680025</v>
      </c>
      <c r="L110" s="1301">
        <f t="shared" ref="L110" si="2421">J110/J$10-1</f>
        <v>1.0270083152610794</v>
      </c>
      <c r="M110" s="490">
        <f t="shared" si="2208"/>
        <v>30443634.016553998</v>
      </c>
      <c r="N110" s="1301">
        <f>J110/J100-1</f>
        <v>7.4692607818245271E-2</v>
      </c>
      <c r="O110" s="490">
        <v>438029269.40680027</v>
      </c>
      <c r="P110" s="490">
        <f t="shared" ref="P110" si="2422">O110-O$10</f>
        <v>221932835.01680025</v>
      </c>
      <c r="Q110" s="1301">
        <f t="shared" ref="Q110" si="2423">O110/O$10-1</f>
        <v>1.0270083152610794</v>
      </c>
      <c r="R110" s="490">
        <f t="shared" si="2210"/>
        <v>30443634.016553998</v>
      </c>
      <c r="S110" s="1301">
        <f>O110/O100-1</f>
        <v>7.4692607818245271E-2</v>
      </c>
      <c r="T110" s="490">
        <v>438029269.40680027</v>
      </c>
      <c r="U110" s="490">
        <f t="shared" ref="U110" si="2424">T110-T$10</f>
        <v>221932835.01680025</v>
      </c>
      <c r="V110" s="1301">
        <f t="shared" ref="V110" si="2425">T110/T$10-1</f>
        <v>1.0270083152610794</v>
      </c>
      <c r="W110" s="490">
        <f t="shared" si="2213"/>
        <v>30443634.016553998</v>
      </c>
      <c r="X110" s="1301">
        <f>T110/T100-1</f>
        <v>7.4692607818245271E-2</v>
      </c>
      <c r="Y110" s="490">
        <v>438029269.40680027</v>
      </c>
      <c r="Z110" s="490">
        <f t="shared" ref="Z110" si="2426">Y110-Y$10</f>
        <v>221932835.01680025</v>
      </c>
      <c r="AA110" s="1301">
        <f t="shared" ref="AA110" si="2427">Y110/Y$10-1</f>
        <v>1.0270083152610794</v>
      </c>
      <c r="AB110" s="490">
        <f t="shared" si="2216"/>
        <v>30443634.016553998</v>
      </c>
      <c r="AC110" s="1301">
        <f>Y110/Y100-1</f>
        <v>7.4692607818245271E-2</v>
      </c>
      <c r="AD110" s="490">
        <v>438029269.40680027</v>
      </c>
      <c r="AE110" s="490">
        <f t="shared" ref="AE110" si="2428">AD110-AD$10</f>
        <v>221932835.01680025</v>
      </c>
      <c r="AF110" s="1301">
        <f t="shared" ref="AF110" si="2429">AD110/AD$10-1</f>
        <v>1.0270083152610794</v>
      </c>
      <c r="AG110" s="490">
        <f t="shared" si="2219"/>
        <v>30443634.016553998</v>
      </c>
      <c r="AH110" s="1301">
        <f>AD110/AD100-1</f>
        <v>7.4692607818245271E-2</v>
      </c>
      <c r="AI110" s="490">
        <v>438029269.40680027</v>
      </c>
      <c r="AJ110" s="490">
        <f t="shared" ref="AJ110" si="2430">AI110-AI$10</f>
        <v>221932835.01680025</v>
      </c>
      <c r="AK110" s="1301">
        <f t="shared" ref="AK110" si="2431">AI110/AI$10-1</f>
        <v>1.0270083152610794</v>
      </c>
      <c r="AL110" s="490">
        <f t="shared" si="2222"/>
        <v>30443634.016553998</v>
      </c>
      <c r="AM110" s="1301">
        <f>AI110/AI100-1</f>
        <v>7.4692607818245271E-2</v>
      </c>
      <c r="AN110" s="490">
        <v>438029269.40680027</v>
      </c>
      <c r="AO110" s="490">
        <f t="shared" ref="AO110" si="2432">AN110-AN$10</f>
        <v>221932835.01680025</v>
      </c>
      <c r="AP110" s="1301">
        <f t="shared" ref="AP110" si="2433">AN110/AN$10-1</f>
        <v>1.0270083152610794</v>
      </c>
      <c r="AQ110" s="490">
        <f t="shared" si="2226"/>
        <v>30443634.016553998</v>
      </c>
      <c r="AR110" s="1301">
        <f>AN110/AN100-1</f>
        <v>7.4692607818245271E-2</v>
      </c>
      <c r="AS110" s="490">
        <v>438029269.40680027</v>
      </c>
      <c r="AT110" s="490">
        <f t="shared" ref="AT110" si="2434">AS110-AS$10</f>
        <v>221932835.01680025</v>
      </c>
      <c r="AU110" s="1301">
        <f t="shared" ref="AU110" si="2435">AS110/AS$10-1</f>
        <v>1.0270083152610794</v>
      </c>
      <c r="AV110" s="490">
        <f t="shared" si="2230"/>
        <v>30443634.016553998</v>
      </c>
      <c r="AW110" s="1301">
        <f>AS110/AS100-1</f>
        <v>7.4692607818245271E-2</v>
      </c>
      <c r="AX110" s="490">
        <v>438029269.40680027</v>
      </c>
      <c r="AY110" s="490">
        <f t="shared" ref="AY110" si="2436">AX110-AX$10</f>
        <v>221932835.01680025</v>
      </c>
      <c r="AZ110" s="1301">
        <f t="shared" ref="AZ110" si="2437">AX110/AX$10-1</f>
        <v>1.0270083152610794</v>
      </c>
      <c r="BA110" s="490">
        <f t="shared" si="2233"/>
        <v>30443634.016553998</v>
      </c>
      <c r="BB110" s="1301">
        <f>AX110/AX100-1</f>
        <v>7.4692607818245271E-2</v>
      </c>
      <c r="BC110" s="490">
        <v>438029269.40680027</v>
      </c>
      <c r="BD110" s="490">
        <f t="shared" ref="BD110" si="2438">BC110-BC$10</f>
        <v>221932835.01680025</v>
      </c>
      <c r="BE110" s="1301">
        <f t="shared" ref="BE110" si="2439">BC110/BC$10-1</f>
        <v>1.0270083152610794</v>
      </c>
      <c r="BF110" s="490">
        <f t="shared" si="2235"/>
        <v>30443634.016553998</v>
      </c>
      <c r="BG110" s="1301">
        <f>BC110/BC100-1</f>
        <v>7.4692607818245271E-2</v>
      </c>
      <c r="BH110" s="490">
        <v>438029269.40680027</v>
      </c>
      <c r="BI110" s="490">
        <f t="shared" ref="BI110" si="2440">BH110-BH$10</f>
        <v>221932835.01680025</v>
      </c>
      <c r="BJ110" s="1301">
        <f t="shared" ref="BJ110" si="2441">BH110/BH$10-1</f>
        <v>1.0270083152610794</v>
      </c>
      <c r="BK110" s="490">
        <f t="shared" si="2237"/>
        <v>30443634.016553998</v>
      </c>
      <c r="BL110" s="1301">
        <f>BH110/BH100-1</f>
        <v>7.4692607818245271E-2</v>
      </c>
      <c r="BM110" s="490">
        <v>438029269.40680027</v>
      </c>
      <c r="BN110" s="490">
        <f t="shared" ref="BN110" si="2442">BM110-BM$10</f>
        <v>221932835.01680025</v>
      </c>
      <c r="BO110" s="1301">
        <f t="shared" ref="BO110" si="2443">BM110/BM$10-1</f>
        <v>1.0270083152610794</v>
      </c>
      <c r="BP110" s="490">
        <f t="shared" si="2239"/>
        <v>30443634.016553998</v>
      </c>
      <c r="BQ110" s="1301">
        <f>BM110/BM100-1</f>
        <v>7.4692607818245271E-2</v>
      </c>
      <c r="BR110" s="490">
        <v>438029269.40680027</v>
      </c>
      <c r="BS110" s="490">
        <f t="shared" ref="BS110" si="2444">BR110-BR$10</f>
        <v>221932835.01680025</v>
      </c>
      <c r="BT110" s="1301">
        <f t="shared" ref="BT110" si="2445">BR110/BR$10-1</f>
        <v>1.0270083152610794</v>
      </c>
      <c r="BU110" s="490">
        <f t="shared" si="2241"/>
        <v>30443634.016553998</v>
      </c>
      <c r="BV110" s="1301">
        <f>BR110/BR100-1</f>
        <v>7.4692607818245271E-2</v>
      </c>
      <c r="BW110" s="490">
        <v>438029269.40680027</v>
      </c>
      <c r="BX110" s="490">
        <f t="shared" ref="BX110" si="2446">BW110-BW$10</f>
        <v>221932835.01680025</v>
      </c>
      <c r="BY110" s="1301">
        <f t="shared" ref="BY110" si="2447">BW110/BW$10-1</f>
        <v>1.0270083152610794</v>
      </c>
      <c r="BZ110" s="490">
        <f t="shared" si="2243"/>
        <v>30443634.016553998</v>
      </c>
      <c r="CA110" s="1301">
        <f>BW110/BW100-1</f>
        <v>7.4692607818245271E-2</v>
      </c>
      <c r="CB110" s="484">
        <v>442651701.5553754</v>
      </c>
      <c r="CC110" s="490">
        <f t="shared" ref="CC110" si="2448">CB110-CB$10</f>
        <v>222708989.68537539</v>
      </c>
      <c r="CD110" s="1301">
        <f t="shared" ref="CD110" si="2449">CB110/CB$10-1</f>
        <v>1.0125772651971774</v>
      </c>
      <c r="CE110" s="490">
        <f t="shared" si="2246"/>
        <v>30511456.004328966</v>
      </c>
      <c r="CF110" s="1301">
        <f>CB110/CB100-1</f>
        <v>7.4031731512980592E-2</v>
      </c>
      <c r="CG110" s="484">
        <v>442651701.5553754</v>
      </c>
      <c r="CH110" s="490">
        <f t="shared" ref="CH110" si="2450">CG110-CG$10</f>
        <v>222708989.68537539</v>
      </c>
      <c r="CI110" s="1301">
        <f t="shared" ref="CI110" si="2451">CG110/CG$10-1</f>
        <v>1.0125772651971774</v>
      </c>
      <c r="CJ110" s="490">
        <f t="shared" si="2249"/>
        <v>30511456.004328966</v>
      </c>
      <c r="CK110" s="1301">
        <f>CG110/CG100-1</f>
        <v>7.4031731512980592E-2</v>
      </c>
      <c r="CL110" s="484">
        <v>442651701.5553754</v>
      </c>
      <c r="CM110" s="490">
        <f t="shared" ref="CM110" si="2452">CL110-CL$10</f>
        <v>222708989.68537539</v>
      </c>
      <c r="CN110" s="1301">
        <f t="shared" ref="CN110" si="2453">CL110/CL$10-1</f>
        <v>1.0125772651971774</v>
      </c>
      <c r="CO110" s="490">
        <f t="shared" si="2252"/>
        <v>30511456.004328966</v>
      </c>
      <c r="CP110" s="1301">
        <f>CL110/CL100-1</f>
        <v>7.4031731512980592E-2</v>
      </c>
    </row>
    <row r="111" spans="1:94" ht="15.75" outlineLevel="1" x14ac:dyDescent="0.25">
      <c r="A111" s="174">
        <v>2033</v>
      </c>
      <c r="B111" s="175" t="s">
        <v>158</v>
      </c>
      <c r="C111" s="175" t="s">
        <v>159</v>
      </c>
      <c r="D111" s="176" t="s">
        <v>96</v>
      </c>
      <c r="E111" s="491">
        <v>206265700.26296625</v>
      </c>
      <c r="F111" s="1298">
        <f t="shared" ref="F111" si="2454">E111-E$11</f>
        <v>123538459.76296625</v>
      </c>
      <c r="G111" s="1320">
        <f t="shared" ref="G111" si="2455">E111/E$11-1</f>
        <v>1.4933226228302181</v>
      </c>
      <c r="H111" s="1298">
        <f t="shared" si="2206"/>
        <v>19813868.944548577</v>
      </c>
      <c r="I111" s="1320">
        <f t="shared" ref="I111:I119" si="2456">E111/E101-1</f>
        <v>0.10626803075326707</v>
      </c>
      <c r="J111" s="1310">
        <v>187511473.23735297</v>
      </c>
      <c r="K111" s="1298">
        <f t="shared" ref="K111" si="2457">J111-J$11</f>
        <v>104784232.73735297</v>
      </c>
      <c r="L111" s="1299">
        <f t="shared" ref="L111" si="2458">J111/J$11-1</f>
        <v>1.2666230869546888</v>
      </c>
      <c r="M111" s="1298">
        <f t="shared" si="2208"/>
        <v>17304307.240043551</v>
      </c>
      <c r="N111" s="1299">
        <f t="shared" ref="N111:N119" si="2459">J111/J101-1</f>
        <v>0.10166614982777578</v>
      </c>
      <c r="O111" s="491">
        <v>166198456.41441458</v>
      </c>
      <c r="P111" s="1298">
        <f t="shared" ref="P111" si="2460">O111-O$11</f>
        <v>83471215.914414585</v>
      </c>
      <c r="Q111" s="1299">
        <f t="shared" ref="Q111" si="2461">O111/O$11-1</f>
        <v>1.0089931129083727</v>
      </c>
      <c r="R111" s="1298">
        <f t="shared" si="2210"/>
        <v>14174694.597550869</v>
      </c>
      <c r="S111" s="1299">
        <f t="shared" ref="S111:S119" si="2462">O111/O101-1</f>
        <v>9.3239993722997738E-2</v>
      </c>
      <c r="T111" s="485">
        <v>138725894.05248684</v>
      </c>
      <c r="U111" s="1298">
        <f t="shared" ref="U111" si="2463">T111-T$11</f>
        <v>70287154.552486837</v>
      </c>
      <c r="V111" s="1299">
        <f t="shared" ref="V111" si="2464">T111/T$11-1</f>
        <v>1.0270083152610785</v>
      </c>
      <c r="W111" s="1298">
        <f t="shared" si="2213"/>
        <v>9641639.5937937349</v>
      </c>
      <c r="X111" s="1299">
        <f t="shared" ref="X111:X119" si="2465">T111/T101-1</f>
        <v>7.4692607818245271E-2</v>
      </c>
      <c r="Y111" s="485">
        <v>138725894.05248684</v>
      </c>
      <c r="Z111" s="1298">
        <f t="shared" ref="Z111" si="2466">Y111-Y$11</f>
        <v>70287154.552486837</v>
      </c>
      <c r="AA111" s="1299">
        <f t="shared" ref="AA111" si="2467">Y111/Y$11-1</f>
        <v>1.0270083152610785</v>
      </c>
      <c r="AB111" s="1298">
        <f t="shared" si="2216"/>
        <v>9641639.5937937349</v>
      </c>
      <c r="AC111" s="1299">
        <f t="shared" ref="AC111:AC119" si="2468">Y111/Y101-1</f>
        <v>7.4692607818245271E-2</v>
      </c>
      <c r="AD111" s="485">
        <v>138725894.05248684</v>
      </c>
      <c r="AE111" s="1298">
        <f t="shared" ref="AE111" si="2469">AD111-AD$11</f>
        <v>70287154.552486837</v>
      </c>
      <c r="AF111" s="1299">
        <f t="shared" ref="AF111" si="2470">AD111/AD$11-1</f>
        <v>1.0270083152610785</v>
      </c>
      <c r="AG111" s="1298">
        <f t="shared" si="2219"/>
        <v>9641639.5937937349</v>
      </c>
      <c r="AH111" s="1299">
        <f t="shared" ref="AH111:AH119" si="2471">AD111/AD101-1</f>
        <v>7.4692607818245271E-2</v>
      </c>
      <c r="AI111" s="485">
        <v>0</v>
      </c>
      <c r="AJ111" s="1298">
        <f t="shared" ref="AJ111" si="2472">AI111-AI$11</f>
        <v>0</v>
      </c>
      <c r="AK111" s="1299"/>
      <c r="AL111" s="1298">
        <f t="shared" si="2222"/>
        <v>0</v>
      </c>
      <c r="AM111" s="1299"/>
      <c r="AN111" s="485">
        <v>0</v>
      </c>
      <c r="AO111" s="1298">
        <f t="shared" ref="AO111" si="2473">AN111-AN$11</f>
        <v>0</v>
      </c>
      <c r="AP111" s="1299"/>
      <c r="AQ111" s="1298">
        <f t="shared" si="2226"/>
        <v>0</v>
      </c>
      <c r="AR111" s="1299"/>
      <c r="AS111" s="485">
        <v>0</v>
      </c>
      <c r="AT111" s="1298">
        <f t="shared" ref="AT111" si="2474">AS111-AS$11</f>
        <v>0</v>
      </c>
      <c r="AU111" s="1299"/>
      <c r="AV111" s="1298">
        <f t="shared" si="2230"/>
        <v>0</v>
      </c>
      <c r="AW111" s="1299"/>
      <c r="AX111" s="491">
        <v>175543293.03519908</v>
      </c>
      <c r="AY111" s="1298">
        <f t="shared" ref="AY111" si="2475">AX111-AX$11</f>
        <v>116145221.74473217</v>
      </c>
      <c r="AZ111" s="1299">
        <f t="shared" ref="AZ111" si="2476">AX111/AX$11-1</f>
        <v>1.9553702539727564</v>
      </c>
      <c r="BA111" s="1298">
        <f t="shared" si="2233"/>
        <v>19186768.966737658</v>
      </c>
      <c r="BB111" s="1299">
        <f t="shared" ref="BB111:BB119" si="2477">AX111/AX101-1</f>
        <v>0.12271166221587682</v>
      </c>
      <c r="BC111" s="491">
        <v>151606079.29490989</v>
      </c>
      <c r="BD111" s="1298">
        <f t="shared" ref="BD111" si="2478">BC111-BC$11</f>
        <v>92208008.00444299</v>
      </c>
      <c r="BE111" s="1299">
        <f t="shared" ref="BE111" si="2479">BC111/BC$11-1</f>
        <v>1.5523737724332798</v>
      </c>
      <c r="BF111" s="1298">
        <f t="shared" si="2235"/>
        <v>16086472.916766018</v>
      </c>
      <c r="BG111" s="1299">
        <f t="shared" ref="BG111:BG119" si="2480">BC111/BC101-1</f>
        <v>0.11870218152699996</v>
      </c>
      <c r="BH111" s="491">
        <v>124337380.02579594</v>
      </c>
      <c r="BI111" s="1298">
        <f t="shared" ref="BI111" si="2481">BH111-BH$11</f>
        <v>64939308.735329032</v>
      </c>
      <c r="BJ111" s="1299">
        <f t="shared" ref="BJ111" si="2482">BH111/BH$11-1</f>
        <v>1.0932898547793668</v>
      </c>
      <c r="BK111" s="1298">
        <f t="shared" si="2237"/>
        <v>12204716.748860553</v>
      </c>
      <c r="BL111" s="1299">
        <f t="shared" ref="BL111:BL119" si="2483">BH111/BH101-1</f>
        <v>0.10884176289221292</v>
      </c>
      <c r="BM111" s="491">
        <v>105786607.94840674</v>
      </c>
      <c r="BN111" s="1298">
        <f t="shared" ref="BN111" si="2484">BM111-BM$11</f>
        <v>59941881.038073406</v>
      </c>
      <c r="BO111" s="1299">
        <f t="shared" ref="BO111" si="2485">BM111/BM$11-1</f>
        <v>1.3074978318730608</v>
      </c>
      <c r="BP111" s="1298">
        <f t="shared" si="2239"/>
        <v>9178354.2181739658</v>
      </c>
      <c r="BQ111" s="1299">
        <f t="shared" ref="BQ111:BQ119" si="2486">BM111/BM101-1</f>
        <v>9.5005901294970663E-2</v>
      </c>
      <c r="BR111" s="491">
        <v>99535198.939868972</v>
      </c>
      <c r="BS111" s="1298">
        <f t="shared" ref="BS111" si="2487">BR111-BR$11</f>
        <v>53690472.029535636</v>
      </c>
      <c r="BT111" s="1299">
        <f t="shared" ref="BT111" si="2488">BR111/BR$11-1</f>
        <v>1.1711373509661782</v>
      </c>
      <c r="BU111" s="1298">
        <f t="shared" si="2241"/>
        <v>8341833.650005579</v>
      </c>
      <c r="BV111" s="1299">
        <f t="shared" ref="BV111:BV119" si="2489">BR111/BR101-1</f>
        <v>9.1474128885260297E-2</v>
      </c>
      <c r="BW111" s="491">
        <v>92430859.998889506</v>
      </c>
      <c r="BX111" s="1298">
        <f t="shared" ref="BX111" si="2490">BW111-BW$11</f>
        <v>46586133.08855617</v>
      </c>
      <c r="BY111" s="1299">
        <f t="shared" ref="BY111" si="2491">BW111/BW$11-1</f>
        <v>1.0161721146179565</v>
      </c>
      <c r="BZ111" s="1298">
        <f t="shared" si="2243"/>
        <v>7298629.4358413815</v>
      </c>
      <c r="CA111" s="1299">
        <f t="shared" ref="CA111:CA119" si="2492">BW111/BW101-1</f>
        <v>8.5732858020630465E-2</v>
      </c>
      <c r="CB111" s="485">
        <v>84484701.902155906</v>
      </c>
      <c r="CC111" s="1298">
        <f t="shared" ref="CC111" si="2493">CB111-CB$11</f>
        <v>16045962.402155906</v>
      </c>
      <c r="CD111" s="1299">
        <f t="shared" ref="CD111" si="2494">CB111/CB$11-1</f>
        <v>0.23445730472806137</v>
      </c>
      <c r="CE111" s="1298">
        <f t="shared" si="2246"/>
        <v>1500870.570316866</v>
      </c>
      <c r="CF111" s="1299">
        <f t="shared" ref="CF111:CF119" si="2495">CB111/CB101-1</f>
        <v>1.8086301225537893E-2</v>
      </c>
      <c r="CG111" s="485">
        <v>91032681.645325214</v>
      </c>
      <c r="CH111" s="1298">
        <f t="shared" ref="CH111" si="2496">CG111-CG$11</f>
        <v>22593942.145325214</v>
      </c>
      <c r="CI111" s="1299">
        <f t="shared" ref="CI111" si="2497">CG111/CG$11-1</f>
        <v>0.33013381471359815</v>
      </c>
      <c r="CJ111" s="1298">
        <f t="shared" si="2249"/>
        <v>2336960.2965410203</v>
      </c>
      <c r="CK111" s="1299">
        <f t="shared" ref="CK111:CK119" si="2498">CG111/CG101-1</f>
        <v>2.6348061225538011E-2</v>
      </c>
      <c r="CL111" s="485">
        <v>98027016.521717995</v>
      </c>
      <c r="CM111" s="1298">
        <f t="shared" ref="CM111" si="2499">CL111-CL$11</f>
        <v>29588277.021717995</v>
      </c>
      <c r="CN111" s="1299">
        <f t="shared" ref="CN111" si="2500">CL111/CL$11-1</f>
        <v>0.43233229071552381</v>
      </c>
      <c r="CO111" s="1298">
        <f t="shared" si="2252"/>
        <v>3279204.8243566006</v>
      </c>
      <c r="CP111" s="1299">
        <f t="shared" ref="CP111:CP119" si="2501">CL111/CL101-1</f>
        <v>3.4609821225537907E-2</v>
      </c>
    </row>
    <row r="112" spans="1:94" ht="31.5" outlineLevel="1" x14ac:dyDescent="0.25">
      <c r="A112" s="174">
        <v>2033</v>
      </c>
      <c r="B112" s="175" t="s">
        <v>160</v>
      </c>
      <c r="C112" s="175" t="s">
        <v>161</v>
      </c>
      <c r="D112" s="176" t="s">
        <v>162</v>
      </c>
      <c r="E112" s="485">
        <v>111094123.58225396</v>
      </c>
      <c r="F112" s="1298">
        <f t="shared" ref="F112" si="2502">E112-E$12</f>
        <v>56287183.351253964</v>
      </c>
      <c r="G112" s="1320">
        <f t="shared" ref="G112" si="2503">E112/E$12-1</f>
        <v>1.0270083152610789</v>
      </c>
      <c r="H112" s="1298">
        <f t="shared" si="2206"/>
        <v>7721193.7099732459</v>
      </c>
      <c r="I112" s="1320">
        <f t="shared" si="2456"/>
        <v>7.4692607818245271E-2</v>
      </c>
      <c r="J112" s="1311">
        <v>111094123.58225396</v>
      </c>
      <c r="K112" s="1298">
        <f t="shared" ref="K112" si="2504">J112-J$12</f>
        <v>56287183.351253964</v>
      </c>
      <c r="L112" s="1299">
        <f t="shared" ref="L112" si="2505">J112/J$12-1</f>
        <v>1.0270083152610789</v>
      </c>
      <c r="M112" s="1298">
        <f t="shared" si="2208"/>
        <v>7721193.7099732459</v>
      </c>
      <c r="N112" s="1299">
        <f t="shared" si="2459"/>
        <v>7.4692607818245271E-2</v>
      </c>
      <c r="O112" s="485">
        <v>111094123.58225396</v>
      </c>
      <c r="P112" s="1298">
        <f t="shared" ref="P112" si="2506">O112-O$12</f>
        <v>56287183.351253964</v>
      </c>
      <c r="Q112" s="1299">
        <f t="shared" ref="Q112" si="2507">O112/O$12-1</f>
        <v>1.0270083152610789</v>
      </c>
      <c r="R112" s="1298">
        <f t="shared" si="2210"/>
        <v>7721193.7099732459</v>
      </c>
      <c r="S112" s="1299">
        <f t="shared" si="2462"/>
        <v>7.4692607818245271E-2</v>
      </c>
      <c r="T112" s="485">
        <v>111094123.58225396</v>
      </c>
      <c r="U112" s="1298">
        <f t="shared" ref="U112" si="2508">T112-T$12</f>
        <v>56287183.351253964</v>
      </c>
      <c r="V112" s="1299">
        <f t="shared" ref="V112" si="2509">T112/T$12-1</f>
        <v>1.0270083152610789</v>
      </c>
      <c r="W112" s="1298">
        <f t="shared" si="2213"/>
        <v>7721193.7099732459</v>
      </c>
      <c r="X112" s="1299">
        <f t="shared" si="2465"/>
        <v>7.4692607818245271E-2</v>
      </c>
      <c r="Y112" s="485">
        <v>111094123.58225396</v>
      </c>
      <c r="Z112" s="1298">
        <f t="shared" ref="Z112" si="2510">Y112-Y$12</f>
        <v>56287183.351253964</v>
      </c>
      <c r="AA112" s="1299">
        <f t="shared" ref="AA112" si="2511">Y112/Y$12-1</f>
        <v>1.0270083152610789</v>
      </c>
      <c r="AB112" s="1298">
        <f t="shared" si="2216"/>
        <v>7721193.7099732459</v>
      </c>
      <c r="AC112" s="1299">
        <f t="shared" si="2468"/>
        <v>7.4692607818245271E-2</v>
      </c>
      <c r="AD112" s="485">
        <v>111094123.58225396</v>
      </c>
      <c r="AE112" s="1298">
        <f t="shared" ref="AE112" si="2512">AD112-AD$12</f>
        <v>56287183.351253964</v>
      </c>
      <c r="AF112" s="1299">
        <f t="shared" ref="AF112" si="2513">AD112/AD$12-1</f>
        <v>1.0270083152610789</v>
      </c>
      <c r="AG112" s="1298">
        <f t="shared" si="2219"/>
        <v>7721193.7099732459</v>
      </c>
      <c r="AH112" s="1299">
        <f t="shared" si="2471"/>
        <v>7.4692607818245271E-2</v>
      </c>
      <c r="AI112" s="485">
        <v>0</v>
      </c>
      <c r="AJ112" s="1298">
        <f t="shared" ref="AJ112" si="2514">AI112-AI$12</f>
        <v>0</v>
      </c>
      <c r="AK112" s="1299"/>
      <c r="AL112" s="1298">
        <f t="shared" si="2222"/>
        <v>0</v>
      </c>
      <c r="AM112" s="1299"/>
      <c r="AN112" s="485">
        <v>0</v>
      </c>
      <c r="AO112" s="1298">
        <f t="shared" ref="AO112" si="2515">AN112-AN$12</f>
        <v>0</v>
      </c>
      <c r="AP112" s="1299"/>
      <c r="AQ112" s="1298">
        <f t="shared" si="2226"/>
        <v>0</v>
      </c>
      <c r="AR112" s="1299"/>
      <c r="AS112" s="485">
        <v>0</v>
      </c>
      <c r="AT112" s="1298">
        <f t="shared" ref="AT112" si="2516">AS112-AS$12</f>
        <v>0</v>
      </c>
      <c r="AU112" s="1299"/>
      <c r="AV112" s="1298">
        <f t="shared" si="2230"/>
        <v>0</v>
      </c>
      <c r="AW112" s="1299"/>
      <c r="AX112" s="485">
        <v>111094123.58225396</v>
      </c>
      <c r="AY112" s="1298">
        <f t="shared" ref="AY112" si="2517">AX112-AX$12</f>
        <v>56287183.351253964</v>
      </c>
      <c r="AZ112" s="1299">
        <f t="shared" ref="AZ112" si="2518">AX112/AX$12-1</f>
        <v>1.0270083152610789</v>
      </c>
      <c r="BA112" s="1298">
        <f t="shared" si="2233"/>
        <v>7721193.7099732459</v>
      </c>
      <c r="BB112" s="1299">
        <f t="shared" si="2477"/>
        <v>7.4692607818245271E-2</v>
      </c>
      <c r="BC112" s="485">
        <v>111094123.58225396</v>
      </c>
      <c r="BD112" s="1298">
        <f t="shared" ref="BD112" si="2519">BC112-BC$12</f>
        <v>56287183.351253964</v>
      </c>
      <c r="BE112" s="1299">
        <f t="shared" ref="BE112" si="2520">BC112/BC$12-1</f>
        <v>1.0270083152610789</v>
      </c>
      <c r="BF112" s="1298">
        <f t="shared" si="2235"/>
        <v>7721193.7099732459</v>
      </c>
      <c r="BG112" s="1299">
        <f t="shared" si="2480"/>
        <v>7.4692607818245271E-2</v>
      </c>
      <c r="BH112" s="485">
        <v>111094123.58225396</v>
      </c>
      <c r="BI112" s="1298">
        <f t="shared" ref="BI112" si="2521">BH112-BH$12</f>
        <v>56287183.351253964</v>
      </c>
      <c r="BJ112" s="1299">
        <f t="shared" ref="BJ112" si="2522">BH112/BH$12-1</f>
        <v>1.0270083152610789</v>
      </c>
      <c r="BK112" s="1298">
        <f t="shared" si="2237"/>
        <v>7721193.7099732459</v>
      </c>
      <c r="BL112" s="1299">
        <f t="shared" si="2483"/>
        <v>7.4692607818245271E-2</v>
      </c>
      <c r="BM112" s="491">
        <v>105786607.94840674</v>
      </c>
      <c r="BN112" s="1298">
        <f t="shared" ref="BN112" si="2523">BM112-BM$12</f>
        <v>59941881.038073406</v>
      </c>
      <c r="BO112" s="1299">
        <f t="shared" ref="BO112" si="2524">BM112/BM$12-1</f>
        <v>1.3074978318730608</v>
      </c>
      <c r="BP112" s="1298">
        <f t="shared" si="2239"/>
        <v>9178354.2181739658</v>
      </c>
      <c r="BQ112" s="1299">
        <f t="shared" si="2486"/>
        <v>9.5005901294970663E-2</v>
      </c>
      <c r="BR112" s="491">
        <v>99535198.939868972</v>
      </c>
      <c r="BS112" s="1298">
        <f t="shared" ref="BS112" si="2525">BR112-BR$12</f>
        <v>53690472.029535636</v>
      </c>
      <c r="BT112" s="1299">
        <f t="shared" ref="BT112" si="2526">BR112/BR$12-1</f>
        <v>1.1711373509661782</v>
      </c>
      <c r="BU112" s="1298">
        <f t="shared" si="2241"/>
        <v>8341833.650005579</v>
      </c>
      <c r="BV112" s="1299">
        <f t="shared" si="2489"/>
        <v>9.1474128885260297E-2</v>
      </c>
      <c r="BW112" s="491">
        <v>92430859.998889506</v>
      </c>
      <c r="BX112" s="1298">
        <f t="shared" ref="BX112" si="2527">BW112-BW$12</f>
        <v>46586133.08855617</v>
      </c>
      <c r="BY112" s="1299">
        <f t="shared" ref="BY112" si="2528">BW112/BW$12-1</f>
        <v>1.0161721146179565</v>
      </c>
      <c r="BZ112" s="1298">
        <f t="shared" si="2243"/>
        <v>7298629.4358413815</v>
      </c>
      <c r="CA112" s="1299">
        <f t="shared" si="2492"/>
        <v>8.5732858020630465E-2</v>
      </c>
      <c r="CB112" s="485">
        <v>71884131.747560933</v>
      </c>
      <c r="CC112" s="1298">
        <f t="shared" ref="CC112" si="2529">CB112-CB$12</f>
        <v>17077191.516560934</v>
      </c>
      <c r="CD112" s="1299">
        <f t="shared" ref="CD112" si="2530">CB112/CB$12-1</f>
        <v>0.31158812085812637</v>
      </c>
      <c r="CE112" s="1298">
        <f t="shared" si="2246"/>
        <v>1277021.4652309865</v>
      </c>
      <c r="CF112" s="1299">
        <f t="shared" si="2495"/>
        <v>1.8086301225537893E-2</v>
      </c>
      <c r="CG112" s="485">
        <v>77455505.35651882</v>
      </c>
      <c r="CH112" s="1298">
        <f t="shared" ref="CH112" si="2531">CG112-CG$12</f>
        <v>22648565.125518821</v>
      </c>
      <c r="CI112" s="1299">
        <f t="shared" ref="CI112" si="2532">CG112/CG$12-1</f>
        <v>0.41324264828614354</v>
      </c>
      <c r="CJ112" s="1298">
        <f t="shared" si="2249"/>
        <v>1988411.606635347</v>
      </c>
      <c r="CK112" s="1299">
        <f t="shared" si="2498"/>
        <v>2.6348061225538011E-2</v>
      </c>
      <c r="CL112" s="485">
        <v>83406661.937783256</v>
      </c>
      <c r="CM112" s="1298">
        <f t="shared" ref="CM112" si="2533">CL112-CL$12</f>
        <v>28599721.706783257</v>
      </c>
      <c r="CN112" s="1299">
        <f t="shared" ref="CN112" si="2534">CL112/CL$12-1</f>
        <v>0.52182664433083303</v>
      </c>
      <c r="CO112" s="1298">
        <f t="shared" si="2252"/>
        <v>2790123.9669909179</v>
      </c>
      <c r="CP112" s="1299">
        <f t="shared" si="2501"/>
        <v>3.4609821225537907E-2</v>
      </c>
    </row>
    <row r="113" spans="1:95" ht="15.75" outlineLevel="1" x14ac:dyDescent="0.25">
      <c r="A113" s="174">
        <v>2033</v>
      </c>
      <c r="B113" s="175">
        <v>0</v>
      </c>
      <c r="C113" s="175">
        <v>0</v>
      </c>
      <c r="D113" s="176" t="s">
        <v>163</v>
      </c>
      <c r="E113" s="485">
        <v>0</v>
      </c>
      <c r="F113" s="1298">
        <f t="shared" ref="F113" si="2535">E113-E$13</f>
        <v>0</v>
      </c>
      <c r="G113" s="1320"/>
      <c r="H113" s="1298">
        <f t="shared" si="2206"/>
        <v>0</v>
      </c>
      <c r="I113" s="1320"/>
      <c r="J113" s="1311">
        <v>0</v>
      </c>
      <c r="K113" s="1298">
        <f t="shared" ref="K113" si="2536">J113-J$13</f>
        <v>0</v>
      </c>
      <c r="L113" s="1299"/>
      <c r="M113" s="1298">
        <f t="shared" si="2208"/>
        <v>0</v>
      </c>
      <c r="N113" s="1299"/>
      <c r="O113" s="485">
        <v>0</v>
      </c>
      <c r="P113" s="1298">
        <f t="shared" ref="P113" si="2537">O113-O$13</f>
        <v>0</v>
      </c>
      <c r="Q113" s="1299"/>
      <c r="R113" s="1298">
        <f t="shared" si="2210"/>
        <v>0</v>
      </c>
      <c r="S113" s="1299"/>
      <c r="T113" s="485">
        <v>0</v>
      </c>
      <c r="U113" s="1298">
        <f t="shared" ref="U113" si="2538">T113-T$13</f>
        <v>0</v>
      </c>
      <c r="V113" s="1299"/>
      <c r="W113" s="1298">
        <f t="shared" si="2213"/>
        <v>0</v>
      </c>
      <c r="X113" s="1299"/>
      <c r="Y113" s="485">
        <v>0</v>
      </c>
      <c r="Z113" s="1298">
        <f t="shared" ref="Z113" si="2539">Y113-Y$13</f>
        <v>0</v>
      </c>
      <c r="AA113" s="1299"/>
      <c r="AB113" s="1298">
        <f t="shared" si="2216"/>
        <v>0</v>
      </c>
      <c r="AC113" s="1299"/>
      <c r="AD113" s="485">
        <v>0</v>
      </c>
      <c r="AE113" s="1298">
        <f t="shared" ref="AE113" si="2540">AD113-AD$13</f>
        <v>0</v>
      </c>
      <c r="AF113" s="1299"/>
      <c r="AG113" s="1298">
        <f t="shared" si="2219"/>
        <v>0</v>
      </c>
      <c r="AH113" s="1299"/>
      <c r="AI113" s="485">
        <v>0</v>
      </c>
      <c r="AJ113" s="1298">
        <f t="shared" ref="AJ113" si="2541">AI113-AI$13</f>
        <v>0</v>
      </c>
      <c r="AK113" s="1299"/>
      <c r="AL113" s="1298">
        <f t="shared" si="2222"/>
        <v>0</v>
      </c>
      <c r="AM113" s="1299"/>
      <c r="AN113" s="485">
        <v>0</v>
      </c>
      <c r="AO113" s="1298">
        <f t="shared" ref="AO113" si="2542">AN113-AN$13</f>
        <v>0</v>
      </c>
      <c r="AP113" s="1299"/>
      <c r="AQ113" s="1298">
        <f t="shared" si="2226"/>
        <v>0</v>
      </c>
      <c r="AR113" s="1299"/>
      <c r="AS113" s="485">
        <v>0</v>
      </c>
      <c r="AT113" s="1298">
        <f t="shared" ref="AT113" si="2543">AS113-AS$13</f>
        <v>0</v>
      </c>
      <c r="AU113" s="1299"/>
      <c r="AV113" s="1298">
        <f t="shared" si="2230"/>
        <v>0</v>
      </c>
      <c r="AW113" s="1299"/>
      <c r="AX113" s="491">
        <v>30722407.227767158</v>
      </c>
      <c r="AY113" s="1298">
        <f t="shared" ref="AY113" si="2544">AX113-AX$13</f>
        <v>7393238.0182340592</v>
      </c>
      <c r="AZ113" s="1299">
        <f t="shared" ref="AZ113" si="2545">AX113/AX$13-1</f>
        <v>0.31690961439007981</v>
      </c>
      <c r="BA113" s="1298">
        <f t="shared" si="2233"/>
        <v>627099.97781088203</v>
      </c>
      <c r="BB113" s="1299">
        <f t="shared" si="2477"/>
        <v>2.0837134926136702E-2</v>
      </c>
      <c r="BC113" s="491">
        <v>35905393.942443095</v>
      </c>
      <c r="BD113" s="1298">
        <f t="shared" ref="BD113" si="2546">BC113-BC$13</f>
        <v>12576224.732909996</v>
      </c>
      <c r="BE113" s="1299">
        <f t="shared" ref="BE113" si="2547">BC113/BC$13-1</f>
        <v>0.53907726503054887</v>
      </c>
      <c r="BF113" s="1298">
        <f t="shared" si="2235"/>
        <v>1217834.3232775778</v>
      </c>
      <c r="BG113" s="1299">
        <f t="shared" si="2480"/>
        <v>3.5108676904578306E-2</v>
      </c>
      <c r="BH113" s="491">
        <v>41861076.38861867</v>
      </c>
      <c r="BI113" s="1298">
        <f t="shared" ref="BI113" si="2548">BH113-BH$13</f>
        <v>18531907.179085571</v>
      </c>
      <c r="BJ113" s="1299">
        <f t="shared" ref="BJ113" si="2549">BH113/BH$13-1</f>
        <v>0.7943663579546929</v>
      </c>
      <c r="BK113" s="1298">
        <f t="shared" si="2237"/>
        <v>1969977.8486903459</v>
      </c>
      <c r="BL113" s="1299">
        <f t="shared" si="2483"/>
        <v>4.9383895675836786E-2</v>
      </c>
      <c r="BM113" s="491">
        <v>105786607.94840667</v>
      </c>
      <c r="BN113" s="1298">
        <f t="shared" ref="BN113" si="2550">BM113-BM$13</f>
        <v>59941881.038073331</v>
      </c>
      <c r="BO113" s="1299">
        <f t="shared" ref="BO113" si="2551">BM113/BM$13-1</f>
        <v>1.3074978318730595</v>
      </c>
      <c r="BP113" s="1298">
        <f t="shared" si="2239"/>
        <v>9178354.2181738466</v>
      </c>
      <c r="BQ113" s="1299">
        <f t="shared" si="2486"/>
        <v>9.500590129496933E-2</v>
      </c>
      <c r="BR113" s="491">
        <v>99535198.939868942</v>
      </c>
      <c r="BS113" s="1298">
        <f t="shared" ref="BS113" si="2552">BR113-BR$13</f>
        <v>53690472.029535607</v>
      </c>
      <c r="BT113" s="1299">
        <f t="shared" ref="BT113" si="2553">BR113/BR$13-1</f>
        <v>1.1711373509661773</v>
      </c>
      <c r="BU113" s="1298">
        <f t="shared" si="2241"/>
        <v>8341833.6500056237</v>
      </c>
      <c r="BV113" s="1299">
        <f t="shared" si="2489"/>
        <v>9.1474128885260741E-2</v>
      </c>
      <c r="BW113" s="491">
        <v>92430859.998889506</v>
      </c>
      <c r="BX113" s="1298">
        <f t="shared" ref="BX113" si="2554">BW113-BW$13</f>
        <v>46586133.08855617</v>
      </c>
      <c r="BY113" s="1299">
        <f t="shared" ref="BY113" si="2555">BW113/BW$13-1</f>
        <v>1.0161721146179565</v>
      </c>
      <c r="BZ113" s="1298">
        <f t="shared" si="2243"/>
        <v>7298629.4358413368</v>
      </c>
      <c r="CA113" s="1299">
        <f t="shared" si="2492"/>
        <v>8.5732858020629799E-2</v>
      </c>
      <c r="CB113" s="485">
        <v>0</v>
      </c>
      <c r="CC113" s="1298">
        <f t="shared" ref="CC113" si="2556">CB113-CB$13</f>
        <v>0</v>
      </c>
      <c r="CD113" s="1299"/>
      <c r="CE113" s="1298">
        <f t="shared" si="2246"/>
        <v>0</v>
      </c>
      <c r="CF113" s="1299"/>
      <c r="CG113" s="485">
        <v>0</v>
      </c>
      <c r="CH113" s="1298">
        <f t="shared" ref="CH113" si="2557">CG113-CG$13</f>
        <v>0</v>
      </c>
      <c r="CI113" s="1299"/>
      <c r="CJ113" s="1298">
        <f t="shared" si="2249"/>
        <v>0</v>
      </c>
      <c r="CK113" s="1299"/>
      <c r="CL113" s="485">
        <v>0</v>
      </c>
      <c r="CM113" s="1298">
        <f t="shared" ref="CM113" si="2558">CL113-CL$13</f>
        <v>0</v>
      </c>
      <c r="CN113" s="1299"/>
      <c r="CO113" s="1298">
        <f t="shared" si="2252"/>
        <v>0</v>
      </c>
      <c r="CP113" s="1299"/>
    </row>
    <row r="114" spans="1:95" ht="15.75" outlineLevel="1" x14ac:dyDescent="0.25">
      <c r="A114" s="174">
        <v>2033</v>
      </c>
      <c r="B114" s="175" t="s">
        <v>164</v>
      </c>
      <c r="C114" s="175" t="s">
        <v>165</v>
      </c>
      <c r="D114" s="176" t="s">
        <v>99</v>
      </c>
      <c r="E114" s="485">
        <v>0</v>
      </c>
      <c r="F114" s="1298">
        <f t="shared" ref="F114" si="2559">E114-E$14</f>
        <v>0</v>
      </c>
      <c r="G114" s="1320"/>
      <c r="H114" s="1298">
        <f t="shared" si="2206"/>
        <v>0</v>
      </c>
      <c r="I114" s="1320"/>
      <c r="J114" s="1311">
        <v>0</v>
      </c>
      <c r="K114" s="1298">
        <f t="shared" ref="K114" si="2560">J114-J$14</f>
        <v>0</v>
      </c>
      <c r="L114" s="1299"/>
      <c r="M114" s="1298">
        <f t="shared" si="2208"/>
        <v>0</v>
      </c>
      <c r="N114" s="1299"/>
      <c r="O114" s="485">
        <v>0</v>
      </c>
      <c r="P114" s="1298">
        <f t="shared" ref="P114" si="2561">O114-O$14</f>
        <v>0</v>
      </c>
      <c r="Q114" s="1299"/>
      <c r="R114" s="1298">
        <f t="shared" si="2210"/>
        <v>0</v>
      </c>
      <c r="S114" s="1299"/>
      <c r="T114" s="486">
        <v>67539806.210479379</v>
      </c>
      <c r="U114" s="1298">
        <f t="shared" ref="U114" si="2562">T114-T$14</f>
        <v>53251305.210479371</v>
      </c>
      <c r="V114" s="1299">
        <f t="shared" ref="V114" si="2563">T114/T$14-1</f>
        <v>3.7268643653018145</v>
      </c>
      <c r="W114" s="1298">
        <f t="shared" si="2213"/>
        <v>10172229.350754812</v>
      </c>
      <c r="X114" s="1299">
        <f t="shared" si="2465"/>
        <v>0.177316698866818</v>
      </c>
      <c r="Y114" s="486">
        <v>48785579.18486613</v>
      </c>
      <c r="Z114" s="1298">
        <f t="shared" ref="Z114" si="2564">Y114-Y$14</f>
        <v>34497078.184866123</v>
      </c>
      <c r="AA114" s="1299">
        <f t="shared" ref="AA114" si="2565">Y114/Y$14-1</f>
        <v>2.4143245106583331</v>
      </c>
      <c r="AB114" s="1298">
        <f t="shared" si="2216"/>
        <v>7662667.6462498158</v>
      </c>
      <c r="AC114" s="1299">
        <f t="shared" si="2468"/>
        <v>0.18633572768927653</v>
      </c>
      <c r="AD114" s="486">
        <v>27472562.361927718</v>
      </c>
      <c r="AE114" s="1298">
        <f t="shared" ref="AE114" si="2566">AD114-AD$14</f>
        <v>13184061.36192771</v>
      </c>
      <c r="AF114" s="1299">
        <f t="shared" ref="AF114" si="2567">AD114/AD$14-1</f>
        <v>0.92270430340647369</v>
      </c>
      <c r="AG114" s="1298">
        <f t="shared" si="2219"/>
        <v>4533055.0037571043</v>
      </c>
      <c r="AH114" s="1299">
        <f t="shared" si="2471"/>
        <v>0.19760908257441345</v>
      </c>
      <c r="AI114" s="486">
        <v>317359823.84522021</v>
      </c>
      <c r="AJ114" s="1298">
        <f t="shared" ref="AJ114" si="2568">AI114-AI$14</f>
        <v>179825643.1142202</v>
      </c>
      <c r="AK114" s="1299">
        <f t="shared" ref="AK114" si="2569">AI114/AI$14-1</f>
        <v>1.3074978318730608</v>
      </c>
      <c r="AL114" s="1298">
        <f t="shared" si="2222"/>
        <v>27535062.654521883</v>
      </c>
      <c r="AM114" s="1299">
        <f t="shared" ref="AM114:AM119" si="2570">AI114/AI104-1</f>
        <v>9.5005901294970441E-2</v>
      </c>
      <c r="AN114" s="486">
        <v>298605596.8196069</v>
      </c>
      <c r="AO114" s="1298">
        <f t="shared" ref="AO114" si="2571">AN114-AN$14</f>
        <v>161071416.08860689</v>
      </c>
      <c r="AP114" s="1299">
        <f t="shared" ref="AP114" si="2572">AN114/AN$14-1</f>
        <v>1.1711373509661778</v>
      </c>
      <c r="AQ114" s="1298">
        <f t="shared" si="2226"/>
        <v>25025500.950016737</v>
      </c>
      <c r="AR114" s="1299">
        <f t="shared" ref="AR114:AR119" si="2573">AN114/AN104-1</f>
        <v>9.1474128885260297E-2</v>
      </c>
      <c r="AS114" s="486">
        <v>277292579.99666852</v>
      </c>
      <c r="AT114" s="1298">
        <f t="shared" ref="AT114" si="2574">AS114-AS$14</f>
        <v>139758399.26566851</v>
      </c>
      <c r="AU114" s="1299">
        <f t="shared" ref="AU114" si="2575">AS114/AS$14-1</f>
        <v>1.0161721146179565</v>
      </c>
      <c r="AV114" s="1298">
        <f t="shared" si="2230"/>
        <v>21895888.307524145</v>
      </c>
      <c r="AW114" s="1299">
        <f t="shared" ref="AW114:AW119" si="2576">AS114/AS104-1</f>
        <v>8.5732858020630465E-2</v>
      </c>
      <c r="AX114" s="485">
        <v>0</v>
      </c>
      <c r="AY114" s="1298">
        <f t="shared" ref="AY114" si="2577">AX114-AX$14</f>
        <v>0</v>
      </c>
      <c r="AZ114" s="1299"/>
      <c r="BA114" s="1298">
        <f t="shared" si="2233"/>
        <v>0</v>
      </c>
      <c r="BB114" s="1299"/>
      <c r="BC114" s="485">
        <v>0</v>
      </c>
      <c r="BD114" s="1298">
        <f t="shared" ref="BD114" si="2578">BC114-BC$14</f>
        <v>0</v>
      </c>
      <c r="BE114" s="1299"/>
      <c r="BF114" s="1298">
        <f t="shared" si="2235"/>
        <v>0</v>
      </c>
      <c r="BG114" s="1299"/>
      <c r="BH114" s="485">
        <v>0</v>
      </c>
      <c r="BI114" s="1298">
        <f t="shared" ref="BI114" si="2579">BH114-BH$14</f>
        <v>0</v>
      </c>
      <c r="BJ114" s="1299"/>
      <c r="BK114" s="1298">
        <f t="shared" si="2237"/>
        <v>0</v>
      </c>
      <c r="BL114" s="1299"/>
      <c r="BM114" s="485">
        <v>0</v>
      </c>
      <c r="BN114" s="1298">
        <f t="shared" ref="BN114" si="2580">BM114-BM$14</f>
        <v>0</v>
      </c>
      <c r="BO114" s="1299"/>
      <c r="BP114" s="1298">
        <f t="shared" si="2239"/>
        <v>0</v>
      </c>
      <c r="BQ114" s="1299"/>
      <c r="BR114" s="485">
        <v>0</v>
      </c>
      <c r="BS114" s="1298">
        <f t="shared" ref="BS114" si="2581">BR114-BR$14</f>
        <v>0</v>
      </c>
      <c r="BT114" s="1299"/>
      <c r="BU114" s="1298">
        <f t="shared" si="2241"/>
        <v>0</v>
      </c>
      <c r="BV114" s="1299"/>
      <c r="BW114" s="485">
        <v>0</v>
      </c>
      <c r="BX114" s="1298">
        <f t="shared" ref="BX114" si="2582">BW114-BW$14</f>
        <v>0</v>
      </c>
      <c r="BY114" s="1299"/>
      <c r="BZ114" s="1298">
        <f t="shared" si="2243"/>
        <v>0</v>
      </c>
      <c r="CA114" s="1299"/>
      <c r="CB114" s="192">
        <v>165613422.34407845</v>
      </c>
      <c r="CC114" s="1298">
        <f t="shared" ref="CC114" si="2583">CB114-CB$14</f>
        <v>147478643.86407846</v>
      </c>
      <c r="CD114" s="1299">
        <f t="shared" ref="CD114" si="2584">CB114/CB$14-1</f>
        <v>8.1323653347475844</v>
      </c>
      <c r="CE114" s="1298">
        <f t="shared" si="2246"/>
        <v>24824992.606748909</v>
      </c>
      <c r="CF114" s="1299">
        <f t="shared" si="2495"/>
        <v>0.17632835775684952</v>
      </c>
      <c r="CG114" s="192">
        <v>134739841.96633798</v>
      </c>
      <c r="CH114" s="1298">
        <f t="shared" ref="CH114" si="2585">CG114-CG$14</f>
        <v>116605063.48633799</v>
      </c>
      <c r="CI114" s="1299">
        <f t="shared" ref="CI114" si="2586">CG114/CG$14-1</f>
        <v>6.4299138594351337</v>
      </c>
      <c r="CJ114" s="1298">
        <f t="shared" si="2249"/>
        <v>20767951.034615368</v>
      </c>
      <c r="CK114" s="1299">
        <f t="shared" si="2498"/>
        <v>0.18221993918708312</v>
      </c>
      <c r="CL114" s="192">
        <v>100481333.68574244</v>
      </c>
      <c r="CM114" s="1298">
        <f t="shared" ref="CM114" si="2587">CL114-CL$14</f>
        <v>82346555.205742449</v>
      </c>
      <c r="CN114" s="1299">
        <f t="shared" ref="CN114" si="2588">CL114/CL$14-1</f>
        <v>4.5408084414462868</v>
      </c>
      <c r="CO114" s="1298">
        <f t="shared" si="2252"/>
        <v>15894381.503951624</v>
      </c>
      <c r="CP114" s="1299">
        <f t="shared" si="2501"/>
        <v>0.18790583055637322</v>
      </c>
    </row>
    <row r="115" spans="1:95" ht="31.5" outlineLevel="1" x14ac:dyDescent="0.25">
      <c r="A115" s="174">
        <v>2033</v>
      </c>
      <c r="B115" s="175" t="s">
        <v>166</v>
      </c>
      <c r="C115" s="175" t="s">
        <v>249</v>
      </c>
      <c r="D115" s="176" t="s">
        <v>168</v>
      </c>
      <c r="E115" s="485">
        <v>60569923.830359101</v>
      </c>
      <c r="F115" s="1298">
        <f t="shared" ref="F115" si="2589">E115-E$15</f>
        <v>22090047.171359099</v>
      </c>
      <c r="G115" s="1320">
        <f t="shared" ref="G115" si="2590">E115/E$15-1</f>
        <v>0.57406751500572928</v>
      </c>
      <c r="H115" s="1298">
        <f t="shared" si="2206"/>
        <v>1543152.2148521245</v>
      </c>
      <c r="I115" s="1320">
        <f t="shared" si="2456"/>
        <v>2.6143259619618497E-2</v>
      </c>
      <c r="J115" s="1311">
        <v>69983591.864981517</v>
      </c>
      <c r="K115" s="1298">
        <f t="shared" ref="K115" si="2591">J115-J$15</f>
        <v>31503715.205981515</v>
      </c>
      <c r="L115" s="1299">
        <f t="shared" ref="L115" si="2592">J115/J$15-1</f>
        <v>0.81870624184064678</v>
      </c>
      <c r="M115" s="1298">
        <f t="shared" si="2208"/>
        <v>2814301.2982770503</v>
      </c>
      <c r="N115" s="1299">
        <f t="shared" si="2459"/>
        <v>4.1898630676800552E-2</v>
      </c>
      <c r="O115" s="485">
        <v>80681642.225225806</v>
      </c>
      <c r="P115" s="1298">
        <f t="shared" ref="P115" si="2593">O115-O$15</f>
        <v>42201765.566225804</v>
      </c>
      <c r="Q115" s="1299">
        <f t="shared" ref="Q115" si="2594">O115/O$15-1</f>
        <v>1.0967229947280845</v>
      </c>
      <c r="R115" s="1298">
        <f t="shared" si="2210"/>
        <v>4398054.120844394</v>
      </c>
      <c r="S115" s="1299">
        <f t="shared" si="2462"/>
        <v>5.7654001733982163E-2</v>
      </c>
      <c r="T115" s="485">
        <v>60569923.830359101</v>
      </c>
      <c r="U115" s="1298">
        <f t="shared" ref="U115" si="2595">T115-T$15</f>
        <v>22090047.171359099</v>
      </c>
      <c r="V115" s="1299">
        <f t="shared" ref="V115" si="2596">T115/T$15-1</f>
        <v>0.57406751500572928</v>
      </c>
      <c r="W115" s="1298">
        <f t="shared" si="2213"/>
        <v>1543152.2148521245</v>
      </c>
      <c r="X115" s="1299">
        <f t="shared" si="2465"/>
        <v>2.6143259619618497E-2</v>
      </c>
      <c r="Y115" s="485">
        <v>69983591.864981517</v>
      </c>
      <c r="Z115" s="1298">
        <f t="shared" ref="Z115" si="2597">Y115-Y$15</f>
        <v>31503715.205981515</v>
      </c>
      <c r="AA115" s="1299">
        <f t="shared" ref="AA115" si="2598">Y115/Y$15-1</f>
        <v>0.81870624184064678</v>
      </c>
      <c r="AB115" s="1298">
        <f t="shared" si="2216"/>
        <v>2814301.2982770503</v>
      </c>
      <c r="AC115" s="1299">
        <f t="shared" si="2468"/>
        <v>4.1898630676800552E-2</v>
      </c>
      <c r="AD115" s="485">
        <v>80681642.225225806</v>
      </c>
      <c r="AE115" s="1298">
        <f t="shared" ref="AE115" si="2599">AD115-AD$15</f>
        <v>42201765.566225804</v>
      </c>
      <c r="AF115" s="1299">
        <f t="shared" ref="AF115" si="2600">AD115/AD$15-1</f>
        <v>1.0967229947280845</v>
      </c>
      <c r="AG115" s="1298">
        <f t="shared" si="2219"/>
        <v>4398054.120844394</v>
      </c>
      <c r="AH115" s="1299">
        <f t="shared" si="2471"/>
        <v>5.7654001733982163E-2</v>
      </c>
      <c r="AI115" s="485">
        <v>60569923.830359101</v>
      </c>
      <c r="AJ115" s="1298">
        <f t="shared" ref="AJ115" si="2601">AI115-AI$15</f>
        <v>22090047.171359099</v>
      </c>
      <c r="AK115" s="1299">
        <f t="shared" ref="AK115" si="2602">AI115/AI$15-1</f>
        <v>0.57406751500572928</v>
      </c>
      <c r="AL115" s="1298">
        <f t="shared" si="2222"/>
        <v>1543152.2148521245</v>
      </c>
      <c r="AM115" s="1299">
        <f t="shared" si="2570"/>
        <v>2.6143259619618497E-2</v>
      </c>
      <c r="AN115" s="485">
        <v>69983591.864981517</v>
      </c>
      <c r="AO115" s="1298">
        <f t="shared" ref="AO115" si="2603">AN115-AN$15</f>
        <v>31503715.205981515</v>
      </c>
      <c r="AP115" s="1299">
        <f t="shared" ref="AP115" si="2604">AN115/AN$15-1</f>
        <v>0.81870624184064678</v>
      </c>
      <c r="AQ115" s="1298">
        <f t="shared" si="2226"/>
        <v>2814301.2982770503</v>
      </c>
      <c r="AR115" s="1299">
        <f t="shared" si="2573"/>
        <v>4.1898630676800552E-2</v>
      </c>
      <c r="AS115" s="485">
        <v>80681642.225225806</v>
      </c>
      <c r="AT115" s="1298">
        <f t="shared" ref="AT115" si="2605">AS115-AS$15</f>
        <v>42201765.566225804</v>
      </c>
      <c r="AU115" s="1299">
        <f t="shared" ref="AU115" si="2606">AS115/AS$15-1</f>
        <v>1.0967229947280845</v>
      </c>
      <c r="AV115" s="1298">
        <f t="shared" si="2230"/>
        <v>4398054.120844394</v>
      </c>
      <c r="AW115" s="1299">
        <f t="shared" si="2576"/>
        <v>5.7654001733982163E-2</v>
      </c>
      <c r="AX115" s="485">
        <v>60569923.830359101</v>
      </c>
      <c r="AY115" s="1298">
        <f t="shared" ref="AY115" si="2607">AX115-AX$15</f>
        <v>22090047.171359099</v>
      </c>
      <c r="AZ115" s="1299">
        <f t="shared" ref="AZ115" si="2608">AX115/AX$15-1</f>
        <v>0.57406751500572928</v>
      </c>
      <c r="BA115" s="1298">
        <f t="shared" si="2233"/>
        <v>1543152.2148521245</v>
      </c>
      <c r="BB115" s="1299">
        <f t="shared" si="2477"/>
        <v>2.6143259619618497E-2</v>
      </c>
      <c r="BC115" s="485">
        <v>69983591.864981517</v>
      </c>
      <c r="BD115" s="1298">
        <f t="shared" ref="BD115" si="2609">BC115-BC$15</f>
        <v>31503715.205981515</v>
      </c>
      <c r="BE115" s="1299">
        <f t="shared" ref="BE115" si="2610">BC115/BC$15-1</f>
        <v>0.81870624184064678</v>
      </c>
      <c r="BF115" s="1298">
        <f t="shared" si="2235"/>
        <v>2814301.2982770503</v>
      </c>
      <c r="BG115" s="1299">
        <f t="shared" si="2480"/>
        <v>4.1898630676800552E-2</v>
      </c>
      <c r="BH115" s="485">
        <v>80681642.225225806</v>
      </c>
      <c r="BI115" s="1298">
        <f t="shared" ref="BI115" si="2611">BH115-BH$15</f>
        <v>42201765.566225804</v>
      </c>
      <c r="BJ115" s="1299">
        <f t="shared" ref="BJ115" si="2612">BH115/BH$15-1</f>
        <v>1.0967229947280845</v>
      </c>
      <c r="BK115" s="1298">
        <f t="shared" si="2237"/>
        <v>4398054.120844394</v>
      </c>
      <c r="BL115" s="1299">
        <f t="shared" si="2483"/>
        <v>5.7654001733982163E-2</v>
      </c>
      <c r="BM115" s="485">
        <v>60569923.830359101</v>
      </c>
      <c r="BN115" s="1298">
        <f t="shared" ref="BN115" si="2613">BM115-BM$15</f>
        <v>22090047.171359099</v>
      </c>
      <c r="BO115" s="1299">
        <f t="shared" ref="BO115" si="2614">BM115/BM$15-1</f>
        <v>0.57406751500572928</v>
      </c>
      <c r="BP115" s="1298">
        <f t="shared" si="2239"/>
        <v>1543152.2148521245</v>
      </c>
      <c r="BQ115" s="1299">
        <f t="shared" si="2486"/>
        <v>2.6143259619618497E-2</v>
      </c>
      <c r="BR115" s="485">
        <v>69983591.864981517</v>
      </c>
      <c r="BS115" s="1298">
        <f t="shared" ref="BS115" si="2615">BR115-BR$15</f>
        <v>31503715.205981515</v>
      </c>
      <c r="BT115" s="1299">
        <f t="shared" ref="BT115" si="2616">BR115/BR$15-1</f>
        <v>0.81870624184064678</v>
      </c>
      <c r="BU115" s="1298">
        <f t="shared" si="2241"/>
        <v>2814301.2982770503</v>
      </c>
      <c r="BV115" s="1299">
        <f t="shared" si="2489"/>
        <v>4.1898630676800552E-2</v>
      </c>
      <c r="BW115" s="485">
        <v>80681642.225225806</v>
      </c>
      <c r="BX115" s="1298">
        <f t="shared" ref="BX115" si="2617">BW115-BW$15</f>
        <v>42201765.566225804</v>
      </c>
      <c r="BY115" s="1299">
        <f t="shared" ref="BY115" si="2618">BW115/BW$15-1</f>
        <v>1.0967229947280845</v>
      </c>
      <c r="BZ115" s="1298">
        <f t="shared" si="2243"/>
        <v>4398054.120844394</v>
      </c>
      <c r="CA115" s="1299">
        <f t="shared" si="2492"/>
        <v>5.7654001733982163E-2</v>
      </c>
      <c r="CB115" s="485">
        <v>60569923.830359101</v>
      </c>
      <c r="CC115" s="1298">
        <f t="shared" ref="CC115" si="2619">CB115-CB$15</f>
        <v>22090047.171359099</v>
      </c>
      <c r="CD115" s="1299">
        <f t="shared" ref="CD115" si="2620">CB115/CB$15-1</f>
        <v>0.57406751500572928</v>
      </c>
      <c r="CE115" s="1298">
        <f t="shared" si="2246"/>
        <v>1543152.2148521245</v>
      </c>
      <c r="CF115" s="1299">
        <f t="shared" si="2495"/>
        <v>2.6143259619618497E-2</v>
      </c>
      <c r="CG115" s="485">
        <v>69983591.864981517</v>
      </c>
      <c r="CH115" s="1298">
        <f t="shared" ref="CH115" si="2621">CG115-CG$15</f>
        <v>31503715.205981515</v>
      </c>
      <c r="CI115" s="1299">
        <f t="shared" ref="CI115" si="2622">CG115/CG$15-1</f>
        <v>0.81870624184064678</v>
      </c>
      <c r="CJ115" s="1298">
        <f t="shared" si="2249"/>
        <v>2814301.2982770503</v>
      </c>
      <c r="CK115" s="1299">
        <f t="shared" si="2498"/>
        <v>4.1898630676800552E-2</v>
      </c>
      <c r="CL115" s="485">
        <v>80681642.225225806</v>
      </c>
      <c r="CM115" s="1298">
        <f t="shared" ref="CM115" si="2623">CL115-CL$15</f>
        <v>42201765.566225804</v>
      </c>
      <c r="CN115" s="1299">
        <f t="shared" ref="CN115" si="2624">CL115/CL$15-1</f>
        <v>1.0967229947280845</v>
      </c>
      <c r="CO115" s="1298">
        <f t="shared" si="2252"/>
        <v>4398054.120844394</v>
      </c>
      <c r="CP115" s="1299">
        <f t="shared" si="2501"/>
        <v>5.7654001733982163E-2</v>
      </c>
    </row>
    <row r="116" spans="1:95" ht="15.75" outlineLevel="1" x14ac:dyDescent="0.25">
      <c r="A116" s="174">
        <v>2033</v>
      </c>
      <c r="B116" s="175" t="s">
        <v>169</v>
      </c>
      <c r="C116" s="175" t="s">
        <v>249</v>
      </c>
      <c r="D116" s="176" t="s">
        <v>170</v>
      </c>
      <c r="E116" s="485">
        <v>60099521.73122099</v>
      </c>
      <c r="F116" s="1298">
        <f t="shared" ref="F116" si="2625">E116-E$16</f>
        <v>20017144.73122099</v>
      </c>
      <c r="G116" s="1320">
        <f t="shared" ref="G116" si="2626">E116/E$16-1</f>
        <v>0.49940014114484743</v>
      </c>
      <c r="H116" s="1298">
        <f t="shared" si="2206"/>
        <v>1365419.1471800655</v>
      </c>
      <c r="I116" s="1320">
        <f t="shared" si="2456"/>
        <v>2.3247467605831407E-2</v>
      </c>
      <c r="J116" s="1311">
        <v>69440080.722211823</v>
      </c>
      <c r="K116" s="1298">
        <f t="shared" ref="K116" si="2627">J116-J$16</f>
        <v>29357703.722211823</v>
      </c>
      <c r="L116" s="1299">
        <f t="shared" ref="L116" si="2628">J116/J$16-1</f>
        <v>0.73243419975346824</v>
      </c>
      <c r="M116" s="1298">
        <f t="shared" si="2208"/>
        <v>2603831.7682601362</v>
      </c>
      <c r="N116" s="1299">
        <f t="shared" si="2459"/>
        <v>3.8958376764293146E-2</v>
      </c>
      <c r="O116" s="485">
        <v>80055047.184905946</v>
      </c>
      <c r="P116" s="1298">
        <f t="shared" ref="P116" si="2629">O116-O$16</f>
        <v>39972670.184905946</v>
      </c>
      <c r="Q116" s="1299">
        <f t="shared" ref="Q116" si="2630">O116/O$16-1</f>
        <v>0.99726296633819755</v>
      </c>
      <c r="R116" s="1298">
        <f t="shared" si="2210"/>
        <v>4149691.5881855041</v>
      </c>
      <c r="S116" s="1299">
        <f t="shared" si="2462"/>
        <v>5.4669285922755106E-2</v>
      </c>
      <c r="T116" s="485">
        <v>60099521.73122099</v>
      </c>
      <c r="U116" s="1298">
        <f t="shared" ref="U116" si="2631">T116-T$16</f>
        <v>20017144.73122099</v>
      </c>
      <c r="V116" s="1299">
        <f t="shared" ref="V116" si="2632">T116/T$16-1</f>
        <v>0.49940014114484743</v>
      </c>
      <c r="W116" s="1298">
        <f t="shared" si="2213"/>
        <v>1365419.1471800655</v>
      </c>
      <c r="X116" s="1299">
        <f t="shared" si="2465"/>
        <v>2.3247467605831407E-2</v>
      </c>
      <c r="Y116" s="485">
        <v>69440080.722211823</v>
      </c>
      <c r="Z116" s="1298">
        <f t="shared" ref="Z116" si="2633">Y116-Y$16</f>
        <v>29357703.722211823</v>
      </c>
      <c r="AA116" s="1299">
        <f t="shared" ref="AA116" si="2634">Y116/Y$16-1</f>
        <v>0.73243419975346824</v>
      </c>
      <c r="AB116" s="1298">
        <f t="shared" si="2216"/>
        <v>2603831.7682601362</v>
      </c>
      <c r="AC116" s="1299">
        <f t="shared" si="2468"/>
        <v>3.8958376764293146E-2</v>
      </c>
      <c r="AD116" s="485">
        <v>80055047.184905946</v>
      </c>
      <c r="AE116" s="1298">
        <f t="shared" ref="AE116" si="2635">AD116-AD$16</f>
        <v>39972670.184905946</v>
      </c>
      <c r="AF116" s="1299">
        <f t="shared" ref="AF116" si="2636">AD116/AD$16-1</f>
        <v>0.99726296633819755</v>
      </c>
      <c r="AG116" s="1298">
        <f t="shared" si="2219"/>
        <v>4149691.5881855041</v>
      </c>
      <c r="AH116" s="1299">
        <f t="shared" si="2471"/>
        <v>5.4669285922755106E-2</v>
      </c>
      <c r="AI116" s="485">
        <v>60099521.73122099</v>
      </c>
      <c r="AJ116" s="1298">
        <f t="shared" ref="AJ116" si="2637">AI116-AI$16</f>
        <v>20017144.73122099</v>
      </c>
      <c r="AK116" s="1299">
        <f t="shared" ref="AK116" si="2638">AI116/AI$16-1</f>
        <v>0.49940014114484743</v>
      </c>
      <c r="AL116" s="1298">
        <f t="shared" si="2222"/>
        <v>1365419.1471800655</v>
      </c>
      <c r="AM116" s="1299">
        <f t="shared" si="2570"/>
        <v>2.3247467605831407E-2</v>
      </c>
      <c r="AN116" s="485">
        <v>69440080.722211823</v>
      </c>
      <c r="AO116" s="1298">
        <f t="shared" ref="AO116" si="2639">AN116-AN$16</f>
        <v>29357703.722211823</v>
      </c>
      <c r="AP116" s="1299">
        <f t="shared" ref="AP116" si="2640">AN116/AN$16-1</f>
        <v>0.73243419975346824</v>
      </c>
      <c r="AQ116" s="1298">
        <f t="shared" si="2226"/>
        <v>2603831.7682601362</v>
      </c>
      <c r="AR116" s="1299">
        <f t="shared" si="2573"/>
        <v>3.8958376764293146E-2</v>
      </c>
      <c r="AS116" s="485">
        <v>80055047.184905946</v>
      </c>
      <c r="AT116" s="1298">
        <f t="shared" ref="AT116" si="2641">AS116-AS$16</f>
        <v>39972670.184905946</v>
      </c>
      <c r="AU116" s="1299">
        <f t="shared" ref="AU116" si="2642">AS116/AS$16-1</f>
        <v>0.99726296633819755</v>
      </c>
      <c r="AV116" s="1298">
        <f t="shared" si="2230"/>
        <v>4149691.5881855041</v>
      </c>
      <c r="AW116" s="1299">
        <f t="shared" si="2576"/>
        <v>5.4669285922755106E-2</v>
      </c>
      <c r="AX116" s="485">
        <v>60099521.73122099</v>
      </c>
      <c r="AY116" s="1298">
        <f t="shared" ref="AY116" si="2643">AX116-AX$16</f>
        <v>20017144.73122099</v>
      </c>
      <c r="AZ116" s="1299">
        <f t="shared" ref="AZ116" si="2644">AX116/AX$16-1</f>
        <v>0.49940014114484743</v>
      </c>
      <c r="BA116" s="1298">
        <f t="shared" si="2233"/>
        <v>1365419.1471800655</v>
      </c>
      <c r="BB116" s="1299">
        <f t="shared" si="2477"/>
        <v>2.3247467605831407E-2</v>
      </c>
      <c r="BC116" s="485">
        <v>69440080.722211823</v>
      </c>
      <c r="BD116" s="1298">
        <f t="shared" ref="BD116" si="2645">BC116-BC$16</f>
        <v>29357703.722211823</v>
      </c>
      <c r="BE116" s="1299">
        <f t="shared" ref="BE116" si="2646">BC116/BC$16-1</f>
        <v>0.73243419975346824</v>
      </c>
      <c r="BF116" s="1298">
        <f t="shared" si="2235"/>
        <v>2603831.7682601362</v>
      </c>
      <c r="BG116" s="1299">
        <f t="shared" si="2480"/>
        <v>3.8958376764293146E-2</v>
      </c>
      <c r="BH116" s="485">
        <v>80055047.184905946</v>
      </c>
      <c r="BI116" s="1298">
        <f t="shared" ref="BI116" si="2647">BH116-BH$16</f>
        <v>39972670.184905946</v>
      </c>
      <c r="BJ116" s="1299">
        <f t="shared" ref="BJ116" si="2648">BH116/BH$16-1</f>
        <v>0.99726296633819755</v>
      </c>
      <c r="BK116" s="1298">
        <f t="shared" si="2237"/>
        <v>4149691.5881855041</v>
      </c>
      <c r="BL116" s="1299">
        <f t="shared" si="2483"/>
        <v>5.4669285922755106E-2</v>
      </c>
      <c r="BM116" s="485">
        <v>60099521.73122099</v>
      </c>
      <c r="BN116" s="1298">
        <f t="shared" ref="BN116" si="2649">BM116-BM$16</f>
        <v>20017144.73122099</v>
      </c>
      <c r="BO116" s="1299">
        <f t="shared" ref="BO116" si="2650">BM116/BM$16-1</f>
        <v>0.49940014114484743</v>
      </c>
      <c r="BP116" s="1298">
        <f t="shared" si="2239"/>
        <v>1365419.1471800655</v>
      </c>
      <c r="BQ116" s="1299">
        <f t="shared" si="2486"/>
        <v>2.3247467605831407E-2</v>
      </c>
      <c r="BR116" s="485">
        <v>69440080.722211823</v>
      </c>
      <c r="BS116" s="1298">
        <f t="shared" ref="BS116" si="2651">BR116-BR$16</f>
        <v>29357703.722211823</v>
      </c>
      <c r="BT116" s="1299">
        <f t="shared" ref="BT116" si="2652">BR116/BR$16-1</f>
        <v>0.73243419975346824</v>
      </c>
      <c r="BU116" s="1298">
        <f t="shared" si="2241"/>
        <v>2603831.7682601362</v>
      </c>
      <c r="BV116" s="1299">
        <f t="shared" si="2489"/>
        <v>3.8958376764293146E-2</v>
      </c>
      <c r="BW116" s="485">
        <v>80055047.184905946</v>
      </c>
      <c r="BX116" s="1298">
        <f t="shared" ref="BX116" si="2653">BW116-BW$16</f>
        <v>39972670.184905946</v>
      </c>
      <c r="BY116" s="1299">
        <f t="shared" ref="BY116" si="2654">BW116/BW$16-1</f>
        <v>0.99726296633819755</v>
      </c>
      <c r="BZ116" s="1298">
        <f t="shared" si="2243"/>
        <v>4149691.5881855041</v>
      </c>
      <c r="CA116" s="1299">
        <f t="shared" si="2492"/>
        <v>5.4669285922755106E-2</v>
      </c>
      <c r="CB116" s="485">
        <v>60099521.73122099</v>
      </c>
      <c r="CC116" s="1298">
        <f t="shared" ref="CC116" si="2655">CB116-CB$16</f>
        <v>20017144.73122099</v>
      </c>
      <c r="CD116" s="1299">
        <f t="shared" ref="CD116" si="2656">CB116/CB$16-1</f>
        <v>0.49940014114484743</v>
      </c>
      <c r="CE116" s="1298">
        <f t="shared" si="2246"/>
        <v>1365419.1471800655</v>
      </c>
      <c r="CF116" s="1299">
        <f t="shared" si="2495"/>
        <v>2.3247467605831407E-2</v>
      </c>
      <c r="CG116" s="485">
        <v>69440080.722211823</v>
      </c>
      <c r="CH116" s="1298">
        <f t="shared" ref="CH116" si="2657">CG116-CG$16</f>
        <v>29357703.722211823</v>
      </c>
      <c r="CI116" s="1299">
        <f t="shared" ref="CI116" si="2658">CG116/CG$16-1</f>
        <v>0.73243419975346824</v>
      </c>
      <c r="CJ116" s="1298">
        <f t="shared" si="2249"/>
        <v>2603831.7682601362</v>
      </c>
      <c r="CK116" s="1299">
        <f t="shared" si="2498"/>
        <v>3.8958376764293146E-2</v>
      </c>
      <c r="CL116" s="485">
        <v>80055047.184905946</v>
      </c>
      <c r="CM116" s="1298">
        <f t="shared" ref="CM116" si="2659">CL116-CL$16</f>
        <v>39972670.184905946</v>
      </c>
      <c r="CN116" s="1299">
        <f t="shared" ref="CN116" si="2660">CL116/CL$16-1</f>
        <v>0.99726296633819755</v>
      </c>
      <c r="CO116" s="1298">
        <f t="shared" si="2252"/>
        <v>4149691.5881855041</v>
      </c>
      <c r="CP116" s="1299">
        <f t="shared" si="2501"/>
        <v>5.4669285922755106E-2</v>
      </c>
    </row>
    <row r="117" spans="1:95" s="134" customFormat="1" ht="32.25" outlineLevel="1" thickBot="1" x14ac:dyDescent="0.3">
      <c r="A117" s="174">
        <v>2033</v>
      </c>
      <c r="B117" s="197" t="s">
        <v>171</v>
      </c>
      <c r="C117" s="198" t="s">
        <v>172</v>
      </c>
      <c r="D117" s="199" t="s">
        <v>173</v>
      </c>
      <c r="E117" s="492">
        <v>0</v>
      </c>
      <c r="F117" s="1298">
        <f t="shared" ref="F117" si="2661">E117-E$17</f>
        <v>0</v>
      </c>
      <c r="G117" s="1320"/>
      <c r="H117" s="1298">
        <f t="shared" si="2206"/>
        <v>0</v>
      </c>
      <c r="I117" s="1320"/>
      <c r="J117" s="1312">
        <v>0</v>
      </c>
      <c r="K117" s="1298">
        <f t="shared" ref="K117" si="2662">J117-J$17</f>
        <v>0</v>
      </c>
      <c r="L117" s="1299"/>
      <c r="M117" s="1298">
        <f t="shared" si="2208"/>
        <v>0</v>
      </c>
      <c r="N117" s="1299"/>
      <c r="O117" s="492">
        <v>0</v>
      </c>
      <c r="P117" s="1298">
        <f t="shared" ref="P117" si="2663">O117-O$17</f>
        <v>0</v>
      </c>
      <c r="Q117" s="1299"/>
      <c r="R117" s="1298">
        <f t="shared" si="2210"/>
        <v>0</v>
      </c>
      <c r="S117" s="1299"/>
      <c r="T117" s="492">
        <v>0</v>
      </c>
      <c r="U117" s="1298">
        <f t="shared" ref="U117" si="2664">T117-T$17</f>
        <v>0</v>
      </c>
      <c r="V117" s="1299"/>
      <c r="W117" s="1298">
        <f t="shared" si="2213"/>
        <v>0</v>
      </c>
      <c r="X117" s="1299"/>
      <c r="Y117" s="492">
        <v>0</v>
      </c>
      <c r="Z117" s="1298">
        <f t="shared" ref="Z117" si="2665">Y117-Y$17</f>
        <v>0</v>
      </c>
      <c r="AA117" s="1299"/>
      <c r="AB117" s="1298">
        <f t="shared" si="2216"/>
        <v>0</v>
      </c>
      <c r="AC117" s="1299"/>
      <c r="AD117" s="492">
        <v>0</v>
      </c>
      <c r="AE117" s="1298">
        <f t="shared" ref="AE117" si="2666">AD117-AD$17</f>
        <v>0</v>
      </c>
      <c r="AF117" s="1299"/>
      <c r="AG117" s="1298">
        <f t="shared" si="2219"/>
        <v>0</v>
      </c>
      <c r="AH117" s="1299"/>
      <c r="AI117" s="492">
        <v>0</v>
      </c>
      <c r="AJ117" s="1298">
        <f t="shared" ref="AJ117" si="2667">AI117-AI$17</f>
        <v>0</v>
      </c>
      <c r="AK117" s="1299"/>
      <c r="AL117" s="1298">
        <f t="shared" si="2222"/>
        <v>0</v>
      </c>
      <c r="AM117" s="1299"/>
      <c r="AN117" s="492">
        <v>0</v>
      </c>
      <c r="AO117" s="1298">
        <f t="shared" ref="AO117" si="2668">AN117-AN$17</f>
        <v>0</v>
      </c>
      <c r="AP117" s="1299"/>
      <c r="AQ117" s="1298">
        <f t="shared" si="2226"/>
        <v>0</v>
      </c>
      <c r="AR117" s="1299"/>
      <c r="AS117" s="492">
        <v>0</v>
      </c>
      <c r="AT117" s="1298">
        <f t="shared" ref="AT117" si="2669">AS117-AS$17</f>
        <v>0</v>
      </c>
      <c r="AU117" s="1299"/>
      <c r="AV117" s="1298">
        <f t="shared" si="2230"/>
        <v>0</v>
      </c>
      <c r="AW117" s="1299"/>
      <c r="AX117" s="492">
        <v>0</v>
      </c>
      <c r="AY117" s="1298">
        <f t="shared" ref="AY117" si="2670">AX117-AX$17</f>
        <v>0</v>
      </c>
      <c r="AZ117" s="1299"/>
      <c r="BA117" s="1298">
        <f t="shared" si="2233"/>
        <v>0</v>
      </c>
      <c r="BB117" s="1299"/>
      <c r="BC117" s="492">
        <v>0</v>
      </c>
      <c r="BD117" s="1298">
        <f t="shared" ref="BD117" si="2671">BC117-BC$17</f>
        <v>0</v>
      </c>
      <c r="BE117" s="1299"/>
      <c r="BF117" s="1298">
        <f t="shared" si="2235"/>
        <v>0</v>
      </c>
      <c r="BG117" s="1299"/>
      <c r="BH117" s="492">
        <v>0</v>
      </c>
      <c r="BI117" s="1298">
        <f t="shared" ref="BI117" si="2672">BH117-BH$17</f>
        <v>0</v>
      </c>
      <c r="BJ117" s="1299"/>
      <c r="BK117" s="1298">
        <f t="shared" si="2237"/>
        <v>0</v>
      </c>
      <c r="BL117" s="1299"/>
      <c r="BM117" s="492">
        <v>0</v>
      </c>
      <c r="BN117" s="1298">
        <f t="shared" ref="BN117" si="2673">BM117-BM$17</f>
        <v>0</v>
      </c>
      <c r="BO117" s="1299"/>
      <c r="BP117" s="1298">
        <f t="shared" si="2239"/>
        <v>0</v>
      </c>
      <c r="BQ117" s="1299"/>
      <c r="BR117" s="492">
        <v>0</v>
      </c>
      <c r="BS117" s="1298">
        <f t="shared" ref="BS117" si="2674">BR117-BR$17</f>
        <v>0</v>
      </c>
      <c r="BT117" s="1299"/>
      <c r="BU117" s="1298">
        <f t="shared" si="2241"/>
        <v>0</v>
      </c>
      <c r="BV117" s="1299"/>
      <c r="BW117" s="492">
        <v>0</v>
      </c>
      <c r="BX117" s="1298">
        <f t="shared" ref="BX117" si="2675">BW117-BW$17</f>
        <v>0</v>
      </c>
      <c r="BY117" s="1299"/>
      <c r="BZ117" s="1298">
        <f t="shared" si="2243"/>
        <v>0</v>
      </c>
      <c r="CA117" s="1299"/>
      <c r="CB117" s="1329">
        <v>4622432.1485751206</v>
      </c>
      <c r="CC117" s="1298">
        <f t="shared" ref="CC117" si="2676">CB117-CB$17</f>
        <v>776154.66857512062</v>
      </c>
      <c r="CD117" s="1299">
        <f t="shared" ref="CD117" si="2677">CB117/CB$17-1</f>
        <v>0.20179372721052902</v>
      </c>
      <c r="CE117" s="1298">
        <f t="shared" si="2246"/>
        <v>67821.987774977461</v>
      </c>
      <c r="CF117" s="1299">
        <f t="shared" si="2495"/>
        <v>1.4890843646443441E-2</v>
      </c>
      <c r="CG117" s="1329">
        <v>4622432.1485751206</v>
      </c>
      <c r="CH117" s="1298">
        <f t="shared" ref="CH117" si="2678">CG117-CG$17</f>
        <v>776154.66857512062</v>
      </c>
      <c r="CI117" s="1299">
        <f t="shared" ref="CI117" si="2679">CG117/CG$17-1</f>
        <v>0.20179372721052902</v>
      </c>
      <c r="CJ117" s="1298">
        <f t="shared" si="2249"/>
        <v>67821.987774977461</v>
      </c>
      <c r="CK117" s="1299">
        <f t="shared" si="2498"/>
        <v>1.4890843646443441E-2</v>
      </c>
      <c r="CL117" s="1329">
        <v>4622432.1485751206</v>
      </c>
      <c r="CM117" s="1298">
        <f t="shared" ref="CM117" si="2680">CL117-CL$17</f>
        <v>776154.66857512062</v>
      </c>
      <c r="CN117" s="1299">
        <f t="shared" ref="CN117" si="2681">CL117/CL$17-1</f>
        <v>0.20179372721052902</v>
      </c>
      <c r="CO117" s="1298">
        <f t="shared" si="2252"/>
        <v>67821.987774977461</v>
      </c>
      <c r="CP117" s="1299">
        <f t="shared" si="2501"/>
        <v>1.4890843646443441E-2</v>
      </c>
      <c r="CQ117" s="131"/>
    </row>
    <row r="118" spans="1:95" s="134" customFormat="1" ht="15.75" outlineLevel="1" x14ac:dyDescent="0.25">
      <c r="A118" s="174">
        <v>2033</v>
      </c>
      <c r="B118" s="206" t="s">
        <v>174</v>
      </c>
      <c r="C118" s="206" t="s">
        <v>175</v>
      </c>
      <c r="D118" s="207" t="s">
        <v>176</v>
      </c>
      <c r="E118" s="1325">
        <v>1197073.2335999999</v>
      </c>
      <c r="F118" s="1321">
        <f t="shared" ref="F118" si="2682">E118-E$18</f>
        <v>348786.1547999999</v>
      </c>
      <c r="G118" s="1322">
        <f t="shared" ref="G118" si="2683">E118/E$18-1</f>
        <v>0.41116523346482903</v>
      </c>
      <c r="H118" s="1321">
        <f t="shared" si="2206"/>
        <v>30448.605695999693</v>
      </c>
      <c r="I118" s="1322">
        <f t="shared" si="2456"/>
        <v>2.6099745340285363E-2</v>
      </c>
      <c r="J118" s="1307">
        <v>1377894.2957279999</v>
      </c>
      <c r="K118" s="209">
        <f t="shared" ref="K118" si="2684">J118-J$18</f>
        <v>529607.21692799986</v>
      </c>
      <c r="L118" s="1300">
        <f t="shared" ref="L118" si="2685">J118/J$18-1</f>
        <v>0.62432545557241115</v>
      </c>
      <c r="M118" s="209">
        <f t="shared" si="2208"/>
        <v>54957.217679999769</v>
      </c>
      <c r="N118" s="1300">
        <f t="shared" si="2459"/>
        <v>4.1541822806183237E-2</v>
      </c>
      <c r="O118" s="211">
        <v>1583286.8610719999</v>
      </c>
      <c r="P118" s="209">
        <f t="shared" ref="P118" si="2686">O118-O$18</f>
        <v>734999.78227199987</v>
      </c>
      <c r="Q118" s="1300">
        <f t="shared" ref="Q118" si="2687">O118/O$18-1</f>
        <v>0.86645170089321866</v>
      </c>
      <c r="R118" s="209">
        <f t="shared" si="2210"/>
        <v>86245.671887999633</v>
      </c>
      <c r="S118" s="1300">
        <f t="shared" si="2462"/>
        <v>5.7610754140311915E-2</v>
      </c>
      <c r="T118" s="211">
        <v>1197073.2335999999</v>
      </c>
      <c r="U118" s="209">
        <f t="shared" ref="U118" si="2688">T118-T$18</f>
        <v>348786.1547999999</v>
      </c>
      <c r="V118" s="1300">
        <f t="shared" ref="V118" si="2689">T118/T$18-1</f>
        <v>0.41116523346482903</v>
      </c>
      <c r="W118" s="209">
        <f t="shared" si="2213"/>
        <v>30448.605695999693</v>
      </c>
      <c r="X118" s="1300">
        <f t="shared" si="2465"/>
        <v>2.6099745340285363E-2</v>
      </c>
      <c r="Y118" s="210">
        <v>1377894.2957279999</v>
      </c>
      <c r="Z118" s="209">
        <f t="shared" ref="Z118" si="2690">Y118-Y$18</f>
        <v>529607.21692799986</v>
      </c>
      <c r="AA118" s="1300">
        <f t="shared" ref="AA118" si="2691">Y118/Y$18-1</f>
        <v>0.62432545557241115</v>
      </c>
      <c r="AB118" s="209">
        <f t="shared" si="2216"/>
        <v>54957.217679999769</v>
      </c>
      <c r="AC118" s="1300">
        <f t="shared" si="2468"/>
        <v>4.1541822806183237E-2</v>
      </c>
      <c r="AD118" s="211">
        <v>1583286.8610719999</v>
      </c>
      <c r="AE118" s="209">
        <f t="shared" ref="AE118" si="2692">AD118-AD$18</f>
        <v>734999.78227199987</v>
      </c>
      <c r="AF118" s="1300">
        <f t="shared" ref="AF118" si="2693">AD118/AD$18-1</f>
        <v>0.86645170089321866</v>
      </c>
      <c r="AG118" s="209">
        <f t="shared" si="2219"/>
        <v>86245.671887999633</v>
      </c>
      <c r="AH118" s="1300">
        <f t="shared" si="2471"/>
        <v>5.7610754140311915E-2</v>
      </c>
      <c r="AI118" s="211">
        <v>1197073.2335999999</v>
      </c>
      <c r="AJ118" s="209">
        <f t="shared" ref="AJ118" si="2694">AI118-AI$18</f>
        <v>348786.1547999999</v>
      </c>
      <c r="AK118" s="1300">
        <f t="shared" ref="AK118" si="2695">AI118/AI$18-1</f>
        <v>0.41116523346482903</v>
      </c>
      <c r="AL118" s="209">
        <f t="shared" si="2222"/>
        <v>30448.605695999693</v>
      </c>
      <c r="AM118" s="1300">
        <f t="shared" si="2570"/>
        <v>2.6099745340285363E-2</v>
      </c>
      <c r="AN118" s="210">
        <v>1377894.2957279999</v>
      </c>
      <c r="AO118" s="209">
        <f t="shared" ref="AO118" si="2696">AN118-AN$18</f>
        <v>529607.21692799986</v>
      </c>
      <c r="AP118" s="1300">
        <f t="shared" ref="AP118" si="2697">AN118/AN$18-1</f>
        <v>0.62432545557241115</v>
      </c>
      <c r="AQ118" s="209">
        <f t="shared" si="2226"/>
        <v>54957.217679999769</v>
      </c>
      <c r="AR118" s="1300">
        <f t="shared" si="2573"/>
        <v>4.1541822806183237E-2</v>
      </c>
      <c r="AS118" s="211">
        <v>1583286.8610719999</v>
      </c>
      <c r="AT118" s="209">
        <f t="shared" ref="AT118" si="2698">AS118-AS$18</f>
        <v>734999.78227199987</v>
      </c>
      <c r="AU118" s="1300">
        <f t="shared" ref="AU118" si="2699">AS118/AS$18-1</f>
        <v>0.86645170089321866</v>
      </c>
      <c r="AV118" s="209">
        <f t="shared" si="2230"/>
        <v>86245.671887999633</v>
      </c>
      <c r="AW118" s="1300">
        <f t="shared" si="2576"/>
        <v>5.7610754140311915E-2</v>
      </c>
      <c r="AX118" s="210">
        <v>1197073.2335999999</v>
      </c>
      <c r="AY118" s="209">
        <f t="shared" ref="AY118" si="2700">AX118-AX$18</f>
        <v>348786.1547999999</v>
      </c>
      <c r="AZ118" s="1300">
        <f t="shared" ref="AZ118" si="2701">AX118/AX$18-1</f>
        <v>0.41116523346482903</v>
      </c>
      <c r="BA118" s="209">
        <f t="shared" si="2233"/>
        <v>30448.605695999693</v>
      </c>
      <c r="BB118" s="1300">
        <f t="shared" si="2477"/>
        <v>2.6099745340285363E-2</v>
      </c>
      <c r="BC118" s="210">
        <v>1377894.2957279999</v>
      </c>
      <c r="BD118" s="209">
        <f t="shared" ref="BD118" si="2702">BC118-BC$18</f>
        <v>529607.21692799986</v>
      </c>
      <c r="BE118" s="1300">
        <f t="shared" ref="BE118" si="2703">BC118/BC$18-1</f>
        <v>0.62432545557241115</v>
      </c>
      <c r="BF118" s="209">
        <f t="shared" si="2235"/>
        <v>54957.217679999769</v>
      </c>
      <c r="BG118" s="1300">
        <f t="shared" si="2480"/>
        <v>4.1541822806183237E-2</v>
      </c>
      <c r="BH118" s="211">
        <v>1583286.8610719999</v>
      </c>
      <c r="BI118" s="209">
        <f t="shared" ref="BI118" si="2704">BH118-BH$18</f>
        <v>734999.78227199987</v>
      </c>
      <c r="BJ118" s="1300">
        <f t="shared" ref="BJ118" si="2705">BH118/BH$18-1</f>
        <v>0.86645170089321866</v>
      </c>
      <c r="BK118" s="209">
        <f t="shared" si="2237"/>
        <v>86245.671887999633</v>
      </c>
      <c r="BL118" s="1300">
        <f t="shared" si="2483"/>
        <v>5.7610754140311915E-2</v>
      </c>
      <c r="BM118" s="210">
        <v>1197073.2335999999</v>
      </c>
      <c r="BN118" s="209">
        <f t="shared" ref="BN118" si="2706">BM118-BM$18</f>
        <v>348786.1547999999</v>
      </c>
      <c r="BO118" s="1300">
        <f t="shared" ref="BO118" si="2707">BM118/BM$18-1</f>
        <v>0.41116523346482903</v>
      </c>
      <c r="BP118" s="209">
        <f t="shared" si="2239"/>
        <v>30448.605695999693</v>
      </c>
      <c r="BQ118" s="1300">
        <f t="shared" si="2486"/>
        <v>2.6099745340285363E-2</v>
      </c>
      <c r="BR118" s="210">
        <v>1377894.2957279999</v>
      </c>
      <c r="BS118" s="209">
        <f t="shared" ref="BS118" si="2708">BR118-BR$18</f>
        <v>529607.21692799986</v>
      </c>
      <c r="BT118" s="1300">
        <f t="shared" ref="BT118" si="2709">BR118/BR$18-1</f>
        <v>0.62432545557241115</v>
      </c>
      <c r="BU118" s="209">
        <f t="shared" si="2241"/>
        <v>54957.217679999769</v>
      </c>
      <c r="BV118" s="1300">
        <f t="shared" si="2489"/>
        <v>4.1541822806183237E-2</v>
      </c>
      <c r="BW118" s="211">
        <v>1583286.8610719999</v>
      </c>
      <c r="BX118" s="209">
        <f t="shared" ref="BX118" si="2710">BW118-BW$18</f>
        <v>734999.78227199987</v>
      </c>
      <c r="BY118" s="1300">
        <f t="shared" ref="BY118" si="2711">BW118/BW$18-1</f>
        <v>0.86645170089321866</v>
      </c>
      <c r="BZ118" s="209">
        <f t="shared" si="2243"/>
        <v>86245.671887999633</v>
      </c>
      <c r="CA118" s="1300">
        <f t="shared" si="2492"/>
        <v>5.7610754140311915E-2</v>
      </c>
      <c r="CB118" s="211">
        <v>1197073.2335999999</v>
      </c>
      <c r="CC118" s="209">
        <f t="shared" ref="CC118" si="2712">CB118-CB$18</f>
        <v>348786.1547999999</v>
      </c>
      <c r="CD118" s="1300">
        <f t="shared" ref="CD118" si="2713">CB118/CB$18-1</f>
        <v>0.41116523346482903</v>
      </c>
      <c r="CE118" s="209">
        <f t="shared" si="2246"/>
        <v>30448.605695999693</v>
      </c>
      <c r="CF118" s="1300">
        <f t="shared" si="2495"/>
        <v>2.6099745340285363E-2</v>
      </c>
      <c r="CG118" s="210">
        <v>1377894.2957279999</v>
      </c>
      <c r="CH118" s="209">
        <f t="shared" ref="CH118" si="2714">CG118-CG$18</f>
        <v>529607.21692799986</v>
      </c>
      <c r="CI118" s="1300">
        <f t="shared" ref="CI118" si="2715">CG118/CG$18-1</f>
        <v>0.62432545557241115</v>
      </c>
      <c r="CJ118" s="209">
        <f t="shared" si="2249"/>
        <v>54957.217679999769</v>
      </c>
      <c r="CK118" s="1300">
        <f t="shared" si="2498"/>
        <v>4.1541822806183237E-2</v>
      </c>
      <c r="CL118" s="211">
        <v>1583286.8610719999</v>
      </c>
      <c r="CM118" s="209">
        <f t="shared" ref="CM118" si="2716">CL118-CL$18</f>
        <v>734999.78227199987</v>
      </c>
      <c r="CN118" s="1300">
        <f t="shared" ref="CN118" si="2717">CL118/CL$18-1</f>
        <v>0.86645170089321866</v>
      </c>
      <c r="CO118" s="209">
        <f t="shared" si="2252"/>
        <v>86245.671887999633</v>
      </c>
      <c r="CP118" s="1300">
        <f t="shared" si="2501"/>
        <v>5.7610754140311915E-2</v>
      </c>
      <c r="CQ118" s="131"/>
    </row>
    <row r="119" spans="1:95" s="134" customFormat="1" ht="16.5" outlineLevel="1" thickBot="1" x14ac:dyDescent="0.3">
      <c r="A119" s="174">
        <v>2033</v>
      </c>
      <c r="B119" s="206" t="s">
        <v>177</v>
      </c>
      <c r="C119" s="206" t="s">
        <v>178</v>
      </c>
      <c r="D119" s="207" t="s">
        <v>179</v>
      </c>
      <c r="E119" s="1326">
        <v>756361.27207199996</v>
      </c>
      <c r="F119" s="1321">
        <f t="shared" ref="F119" si="2718">E119-E$19</f>
        <v>224190.96998399997</v>
      </c>
      <c r="G119" s="1322">
        <f t="shared" ref="G119" si="2719">E119/E$19-1</f>
        <v>0.42127673999164195</v>
      </c>
      <c r="H119" s="1321">
        <f t="shared" si="2206"/>
        <v>19278.173831999884</v>
      </c>
      <c r="I119" s="1322">
        <f t="shared" si="2456"/>
        <v>2.6154681715035988E-2</v>
      </c>
      <c r="J119" s="1308">
        <v>871028.28707999992</v>
      </c>
      <c r="K119" s="209">
        <f t="shared" ref="K119" si="2720">J119-J$19</f>
        <v>338857.98499199993</v>
      </c>
      <c r="L119" s="1300">
        <f t="shared" ref="L119" si="2721">J119/J$19-1</f>
        <v>0.63674726617113286</v>
      </c>
      <c r="M119" s="209">
        <f t="shared" si="2208"/>
        <v>34820.220455999952</v>
      </c>
      <c r="N119" s="1300">
        <f t="shared" si="2459"/>
        <v>4.1640617743115893E-2</v>
      </c>
      <c r="O119" s="472">
        <v>1000186.1885999999</v>
      </c>
      <c r="P119" s="209">
        <f t="shared" ref="P119" si="2722">O119-O$19</f>
        <v>468015.88651199988</v>
      </c>
      <c r="Q119" s="1300">
        <f t="shared" ref="Q119" si="2723">O119/O$19-1</f>
        <v>0.87944758412055934</v>
      </c>
      <c r="R119" s="209">
        <f t="shared" si="2210"/>
        <v>54368.781935999752</v>
      </c>
      <c r="S119" s="1300">
        <f t="shared" si="2462"/>
        <v>5.7483380568945419E-2</v>
      </c>
      <c r="T119" s="472">
        <v>756361.27207199996</v>
      </c>
      <c r="U119" s="209">
        <f t="shared" ref="U119" si="2724">T119-T$19</f>
        <v>224190.96998399997</v>
      </c>
      <c r="V119" s="1300">
        <f t="shared" ref="V119" si="2725">T119/T$19-1</f>
        <v>0.42127673999164195</v>
      </c>
      <c r="W119" s="209">
        <f t="shared" si="2213"/>
        <v>19278.173831999884</v>
      </c>
      <c r="X119" s="1300">
        <f t="shared" si="2465"/>
        <v>2.6154681715035988E-2</v>
      </c>
      <c r="Y119" s="479">
        <v>871028.28707999992</v>
      </c>
      <c r="Z119" s="209">
        <f t="shared" ref="Z119" si="2726">Y119-Y$19</f>
        <v>338857.98499199993</v>
      </c>
      <c r="AA119" s="1300">
        <f t="shared" ref="AA119" si="2727">Y119/Y$19-1</f>
        <v>0.63674726617113286</v>
      </c>
      <c r="AB119" s="209">
        <f t="shared" si="2216"/>
        <v>34820.220455999952</v>
      </c>
      <c r="AC119" s="1300">
        <f t="shared" si="2468"/>
        <v>4.1640617743115893E-2</v>
      </c>
      <c r="AD119" s="472">
        <v>1000186.1885999999</v>
      </c>
      <c r="AE119" s="209">
        <f t="shared" ref="AE119" si="2728">AD119-AD$19</f>
        <v>468015.88651199988</v>
      </c>
      <c r="AF119" s="1300">
        <f t="shared" ref="AF119" si="2729">AD119/AD$19-1</f>
        <v>0.87944758412055934</v>
      </c>
      <c r="AG119" s="209">
        <f t="shared" si="2219"/>
        <v>54368.781935999752</v>
      </c>
      <c r="AH119" s="1300">
        <f t="shared" si="2471"/>
        <v>5.7483380568945419E-2</v>
      </c>
      <c r="AI119" s="472">
        <v>756361.27207199996</v>
      </c>
      <c r="AJ119" s="209">
        <f t="shared" ref="AJ119" si="2730">AI119-AI$19</f>
        <v>224190.96998399997</v>
      </c>
      <c r="AK119" s="1300">
        <f t="shared" ref="AK119" si="2731">AI119/AI$19-1</f>
        <v>0.42127673999164195</v>
      </c>
      <c r="AL119" s="209">
        <f t="shared" si="2222"/>
        <v>19278.173831999884</v>
      </c>
      <c r="AM119" s="1300">
        <f t="shared" si="2570"/>
        <v>2.6154681715035988E-2</v>
      </c>
      <c r="AN119" s="479">
        <v>871028.28707999992</v>
      </c>
      <c r="AO119" s="209">
        <f t="shared" ref="AO119" si="2732">AN119-AN$19</f>
        <v>338857.98499199993</v>
      </c>
      <c r="AP119" s="1300">
        <f t="shared" ref="AP119" si="2733">AN119/AN$19-1</f>
        <v>0.63674726617113286</v>
      </c>
      <c r="AQ119" s="209">
        <f t="shared" si="2226"/>
        <v>34820.220455999952</v>
      </c>
      <c r="AR119" s="1300">
        <f t="shared" si="2573"/>
        <v>4.1640617743115893E-2</v>
      </c>
      <c r="AS119" s="472">
        <v>1000186.1885999999</v>
      </c>
      <c r="AT119" s="209">
        <f t="shared" ref="AT119" si="2734">AS119-AS$19</f>
        <v>468015.88651199988</v>
      </c>
      <c r="AU119" s="1300">
        <f t="shared" ref="AU119" si="2735">AS119/AS$19-1</f>
        <v>0.87944758412055934</v>
      </c>
      <c r="AV119" s="209">
        <f t="shared" si="2230"/>
        <v>54368.781935999752</v>
      </c>
      <c r="AW119" s="1300">
        <f t="shared" si="2576"/>
        <v>5.7483380568945419E-2</v>
      </c>
      <c r="AX119" s="479">
        <v>756361.27207199996</v>
      </c>
      <c r="AY119" s="209">
        <f t="shared" ref="AY119" si="2736">AX119-AX$19</f>
        <v>224190.96998399997</v>
      </c>
      <c r="AZ119" s="1300">
        <f t="shared" ref="AZ119" si="2737">AX119/AX$19-1</f>
        <v>0.42127673999164195</v>
      </c>
      <c r="BA119" s="209">
        <f t="shared" si="2233"/>
        <v>19278.173831999884</v>
      </c>
      <c r="BB119" s="1300">
        <f t="shared" si="2477"/>
        <v>2.6154681715035988E-2</v>
      </c>
      <c r="BC119" s="479">
        <v>871028.28707999992</v>
      </c>
      <c r="BD119" s="209">
        <f t="shared" ref="BD119" si="2738">BC119-BC$19</f>
        <v>338857.98499199993</v>
      </c>
      <c r="BE119" s="1300">
        <f t="shared" ref="BE119" si="2739">BC119/BC$19-1</f>
        <v>0.63674726617113286</v>
      </c>
      <c r="BF119" s="209">
        <f t="shared" si="2235"/>
        <v>34820.220455999952</v>
      </c>
      <c r="BG119" s="1300">
        <f t="shared" si="2480"/>
        <v>4.1640617743115893E-2</v>
      </c>
      <c r="BH119" s="472">
        <v>1000186.1885999999</v>
      </c>
      <c r="BI119" s="209">
        <f t="shared" ref="BI119" si="2740">BH119-BH$19</f>
        <v>468015.88651199988</v>
      </c>
      <c r="BJ119" s="1300">
        <f t="shared" ref="BJ119" si="2741">BH119/BH$19-1</f>
        <v>0.87944758412055934</v>
      </c>
      <c r="BK119" s="209">
        <f t="shared" si="2237"/>
        <v>54368.781935999752</v>
      </c>
      <c r="BL119" s="1300">
        <f t="shared" si="2483"/>
        <v>5.7483380568945419E-2</v>
      </c>
      <c r="BM119" s="479">
        <v>756361.27207199996</v>
      </c>
      <c r="BN119" s="209">
        <f t="shared" ref="BN119" si="2742">BM119-BM$19</f>
        <v>224190.96998399997</v>
      </c>
      <c r="BO119" s="1300">
        <f t="shared" ref="BO119" si="2743">BM119/BM$19-1</f>
        <v>0.42127673999164195</v>
      </c>
      <c r="BP119" s="209">
        <f t="shared" si="2239"/>
        <v>19278.173831999884</v>
      </c>
      <c r="BQ119" s="1300">
        <f t="shared" si="2486"/>
        <v>2.6154681715035988E-2</v>
      </c>
      <c r="BR119" s="479">
        <v>871028.28707999992</v>
      </c>
      <c r="BS119" s="209">
        <f t="shared" ref="BS119" si="2744">BR119-BR$19</f>
        <v>338857.98499199993</v>
      </c>
      <c r="BT119" s="1300">
        <f t="shared" ref="BT119" si="2745">BR119/BR$19-1</f>
        <v>0.63674726617113286</v>
      </c>
      <c r="BU119" s="209">
        <f t="shared" si="2241"/>
        <v>34820.220455999952</v>
      </c>
      <c r="BV119" s="1300">
        <f t="shared" si="2489"/>
        <v>4.1640617743115893E-2</v>
      </c>
      <c r="BW119" s="472">
        <v>1000186.1885999999</v>
      </c>
      <c r="BX119" s="209">
        <f t="shared" ref="BX119" si="2746">BW119-BW$19</f>
        <v>468015.88651199988</v>
      </c>
      <c r="BY119" s="1300">
        <f t="shared" ref="BY119" si="2747">BW119/BW$19-1</f>
        <v>0.87944758412055934</v>
      </c>
      <c r="BZ119" s="209">
        <f t="shared" si="2243"/>
        <v>54368.781935999752</v>
      </c>
      <c r="CA119" s="1300">
        <f t="shared" si="2492"/>
        <v>5.7483380568945419E-2</v>
      </c>
      <c r="CB119" s="472">
        <v>756361.27207199996</v>
      </c>
      <c r="CC119" s="209">
        <f t="shared" ref="CC119" si="2748">CB119-CB$19</f>
        <v>224190.96998399997</v>
      </c>
      <c r="CD119" s="1300">
        <f t="shared" ref="CD119" si="2749">CB119/CB$19-1</f>
        <v>0.42127673999164195</v>
      </c>
      <c r="CE119" s="209">
        <f t="shared" si="2246"/>
        <v>19278.173831999884</v>
      </c>
      <c r="CF119" s="1300">
        <f t="shared" si="2495"/>
        <v>2.6154681715035988E-2</v>
      </c>
      <c r="CG119" s="479">
        <v>871028.28707999992</v>
      </c>
      <c r="CH119" s="209">
        <f t="shared" ref="CH119" si="2750">CG119-CG$19</f>
        <v>338857.98499199993</v>
      </c>
      <c r="CI119" s="1300">
        <f t="shared" ref="CI119" si="2751">CG119/CG$19-1</f>
        <v>0.63674726617113286</v>
      </c>
      <c r="CJ119" s="209">
        <f t="shared" si="2249"/>
        <v>34820.220455999952</v>
      </c>
      <c r="CK119" s="1300">
        <f t="shared" si="2498"/>
        <v>4.1640617743115893E-2</v>
      </c>
      <c r="CL119" s="472">
        <v>1000186.1885999999</v>
      </c>
      <c r="CM119" s="209">
        <f t="shared" ref="CM119" si="2752">CL119-CL$19</f>
        <v>468015.88651199988</v>
      </c>
      <c r="CN119" s="1300">
        <f t="shared" ref="CN119" si="2753">CL119/CL$19-1</f>
        <v>0.87944758412055934</v>
      </c>
      <c r="CO119" s="209">
        <f t="shared" si="2252"/>
        <v>54368.781935999752</v>
      </c>
      <c r="CP119" s="1300">
        <f t="shared" si="2501"/>
        <v>5.7483380568945419E-2</v>
      </c>
      <c r="CQ119" s="131"/>
    </row>
    <row r="120" spans="1:95" s="134" customFormat="1" ht="18.75" x14ac:dyDescent="0.25">
      <c r="A120" s="164">
        <v>2034</v>
      </c>
      <c r="B120" s="165"/>
      <c r="C120" s="166"/>
      <c r="D120" s="475" t="s">
        <v>157</v>
      </c>
      <c r="E120" s="490">
        <v>464978668.62258363</v>
      </c>
      <c r="F120" s="490">
        <f t="shared" ref="F120" si="2754">E120-E$10</f>
        <v>248882234.23258361</v>
      </c>
      <c r="G120" s="1319">
        <f t="shared" ref="G120" si="2755">E120/E$10-1</f>
        <v>1.1517183748780111</v>
      </c>
      <c r="H120" s="490">
        <f t="shared" si="2206"/>
        <v>26949399.215783358</v>
      </c>
      <c r="I120" s="1319">
        <f>E120/E110-1</f>
        <v>6.1524197349367871E-2</v>
      </c>
      <c r="J120" s="1309">
        <v>464978668.62258363</v>
      </c>
      <c r="K120" s="490">
        <f t="shared" ref="K120" si="2756">J120-J$10</f>
        <v>248882234.23258361</v>
      </c>
      <c r="L120" s="1301">
        <f t="shared" ref="L120" si="2757">J120/J$10-1</f>
        <v>1.1517183748780111</v>
      </c>
      <c r="M120" s="490">
        <f t="shared" si="2208"/>
        <v>26949399.215783358</v>
      </c>
      <c r="N120" s="1301">
        <f>J120/J110-1</f>
        <v>6.1524197349367871E-2</v>
      </c>
      <c r="O120" s="490">
        <v>464978668.62258363</v>
      </c>
      <c r="P120" s="490">
        <f t="shared" ref="P120" si="2758">O120-O$10</f>
        <v>248882234.23258361</v>
      </c>
      <c r="Q120" s="1301">
        <f t="shared" ref="Q120" si="2759">O120/O$10-1</f>
        <v>1.1517183748780111</v>
      </c>
      <c r="R120" s="490">
        <f t="shared" si="2210"/>
        <v>26949399.215783358</v>
      </c>
      <c r="S120" s="1301">
        <f>O120/O110-1</f>
        <v>6.1524197349367871E-2</v>
      </c>
      <c r="T120" s="490">
        <v>464978668.62258363</v>
      </c>
      <c r="U120" s="490">
        <f t="shared" ref="U120" si="2760">T120-T$10</f>
        <v>248882234.23258361</v>
      </c>
      <c r="V120" s="1301">
        <f t="shared" ref="V120" si="2761">T120/T$10-1</f>
        <v>1.1517183748780111</v>
      </c>
      <c r="W120" s="490">
        <f t="shared" si="2213"/>
        <v>26949399.215783358</v>
      </c>
      <c r="X120" s="1301">
        <f>T120/T110-1</f>
        <v>6.1524197349367871E-2</v>
      </c>
      <c r="Y120" s="490">
        <v>464978668.62258363</v>
      </c>
      <c r="Z120" s="490">
        <f t="shared" ref="Z120" si="2762">Y120-Y$10</f>
        <v>248882234.23258361</v>
      </c>
      <c r="AA120" s="1301">
        <f t="shared" ref="AA120" si="2763">Y120/Y$10-1</f>
        <v>1.1517183748780111</v>
      </c>
      <c r="AB120" s="490">
        <f t="shared" si="2216"/>
        <v>26949399.215783358</v>
      </c>
      <c r="AC120" s="1301">
        <f>Y120/Y110-1</f>
        <v>6.1524197349367871E-2</v>
      </c>
      <c r="AD120" s="490">
        <v>464978668.62258363</v>
      </c>
      <c r="AE120" s="490">
        <f t="shared" ref="AE120" si="2764">AD120-AD$10</f>
        <v>248882234.23258361</v>
      </c>
      <c r="AF120" s="1301">
        <f t="shared" ref="AF120" si="2765">AD120/AD$10-1</f>
        <v>1.1517183748780111</v>
      </c>
      <c r="AG120" s="490">
        <f t="shared" si="2219"/>
        <v>26949399.215783358</v>
      </c>
      <c r="AH120" s="1301">
        <f>AD120/AD110-1</f>
        <v>6.1524197349367871E-2</v>
      </c>
      <c r="AI120" s="490">
        <v>464978668.62258363</v>
      </c>
      <c r="AJ120" s="490">
        <f t="shared" ref="AJ120" si="2766">AI120-AI$10</f>
        <v>248882234.23258361</v>
      </c>
      <c r="AK120" s="1301">
        <f t="shared" ref="AK120" si="2767">AI120/AI$10-1</f>
        <v>1.1517183748780111</v>
      </c>
      <c r="AL120" s="490">
        <f t="shared" si="2222"/>
        <v>26949399.215783358</v>
      </c>
      <c r="AM120" s="1301">
        <f>AI120/AI110-1</f>
        <v>6.1524197349367871E-2</v>
      </c>
      <c r="AN120" s="490">
        <v>464978668.62258363</v>
      </c>
      <c r="AO120" s="490">
        <f t="shared" ref="AO120" si="2768">AN120-AN$10</f>
        <v>248882234.23258361</v>
      </c>
      <c r="AP120" s="1301">
        <f t="shared" ref="AP120" si="2769">AN120/AN$10-1</f>
        <v>1.1517183748780111</v>
      </c>
      <c r="AQ120" s="490">
        <f t="shared" si="2226"/>
        <v>26949399.215783358</v>
      </c>
      <c r="AR120" s="1301">
        <f>AN120/AN110-1</f>
        <v>6.1524197349367871E-2</v>
      </c>
      <c r="AS120" s="490">
        <v>464978668.62258363</v>
      </c>
      <c r="AT120" s="490">
        <f t="shared" ref="AT120" si="2770">AS120-AS$10</f>
        <v>248882234.23258361</v>
      </c>
      <c r="AU120" s="1301">
        <f t="shared" ref="AU120" si="2771">AS120/AS$10-1</f>
        <v>1.1517183748780111</v>
      </c>
      <c r="AV120" s="490">
        <f t="shared" si="2230"/>
        <v>26949399.215783358</v>
      </c>
      <c r="AW120" s="1301">
        <f>AS120/AS110-1</f>
        <v>6.1524197349367871E-2</v>
      </c>
      <c r="AX120" s="490">
        <v>464978668.62258363</v>
      </c>
      <c r="AY120" s="490">
        <f t="shared" ref="AY120" si="2772">AX120-AX$10</f>
        <v>248882234.23258361</v>
      </c>
      <c r="AZ120" s="1301">
        <f t="shared" ref="AZ120" si="2773">AX120/AX$10-1</f>
        <v>1.1517183748780111</v>
      </c>
      <c r="BA120" s="490">
        <f t="shared" si="2233"/>
        <v>26949399.215783358</v>
      </c>
      <c r="BB120" s="1301">
        <f>AX120/AX110-1</f>
        <v>6.1524197349367871E-2</v>
      </c>
      <c r="BC120" s="490">
        <v>464978668.62258363</v>
      </c>
      <c r="BD120" s="490">
        <f t="shared" ref="BD120" si="2774">BC120-BC$10</f>
        <v>248882234.23258361</v>
      </c>
      <c r="BE120" s="1301">
        <f t="shared" ref="BE120" si="2775">BC120/BC$10-1</f>
        <v>1.1517183748780111</v>
      </c>
      <c r="BF120" s="490">
        <f t="shared" si="2235"/>
        <v>26949399.215783358</v>
      </c>
      <c r="BG120" s="1301">
        <f>BC120/BC110-1</f>
        <v>6.1524197349367871E-2</v>
      </c>
      <c r="BH120" s="490">
        <v>464978668.62258363</v>
      </c>
      <c r="BI120" s="490">
        <f t="shared" ref="BI120" si="2776">BH120-BH$10</f>
        <v>248882234.23258361</v>
      </c>
      <c r="BJ120" s="1301">
        <f t="shared" ref="BJ120" si="2777">BH120/BH$10-1</f>
        <v>1.1517183748780111</v>
      </c>
      <c r="BK120" s="490">
        <f t="shared" si="2237"/>
        <v>26949399.215783358</v>
      </c>
      <c r="BL120" s="1301">
        <f>BH120/BH110-1</f>
        <v>6.1524197349367871E-2</v>
      </c>
      <c r="BM120" s="490">
        <v>464978668.62258363</v>
      </c>
      <c r="BN120" s="490">
        <f t="shared" ref="BN120" si="2778">BM120-BM$10</f>
        <v>248882234.23258361</v>
      </c>
      <c r="BO120" s="1301">
        <f t="shared" ref="BO120" si="2779">BM120/BM$10-1</f>
        <v>1.1517183748780111</v>
      </c>
      <c r="BP120" s="490">
        <f t="shared" si="2239"/>
        <v>26949399.215783358</v>
      </c>
      <c r="BQ120" s="1301">
        <f>BM120/BM110-1</f>
        <v>6.1524197349367871E-2</v>
      </c>
      <c r="BR120" s="490">
        <v>464978668.62258363</v>
      </c>
      <c r="BS120" s="490">
        <f t="shared" ref="BS120" si="2780">BR120-BR$10</f>
        <v>248882234.23258361</v>
      </c>
      <c r="BT120" s="1301">
        <f t="shared" ref="BT120" si="2781">BR120/BR$10-1</f>
        <v>1.1517183748780111</v>
      </c>
      <c r="BU120" s="490">
        <f t="shared" si="2241"/>
        <v>26949399.215783358</v>
      </c>
      <c r="BV120" s="1301">
        <f>BR120/BR110-1</f>
        <v>6.1524197349367871E-2</v>
      </c>
      <c r="BW120" s="490">
        <v>464978668.62258363</v>
      </c>
      <c r="BX120" s="490">
        <f t="shared" ref="BX120" si="2782">BW120-BW$10</f>
        <v>248882234.23258361</v>
      </c>
      <c r="BY120" s="1301">
        <f t="shared" ref="BY120" si="2783">BW120/BW$10-1</f>
        <v>1.1517183748780111</v>
      </c>
      <c r="BZ120" s="490">
        <f t="shared" si="2243"/>
        <v>26949399.215783358</v>
      </c>
      <c r="CA120" s="1301">
        <f>BW120/BW110-1</f>
        <v>6.1524197349367871E-2</v>
      </c>
      <c r="CB120" s="484">
        <v>469669701.6936577</v>
      </c>
      <c r="CC120" s="490">
        <f t="shared" ref="CC120" si="2784">CB120-CB$10</f>
        <v>249726989.82365769</v>
      </c>
      <c r="CD120" s="1301">
        <f t="shared" ref="CD120" si="2785">CB120/CB$10-1</f>
        <v>1.1354183446244952</v>
      </c>
      <c r="CE120" s="490">
        <f t="shared" si="2246"/>
        <v>27018000.138282299</v>
      </c>
      <c r="CF120" s="1301">
        <f>CB120/CB110-1</f>
        <v>6.1036702317752933E-2</v>
      </c>
      <c r="CG120" s="484">
        <v>469669701.6936577</v>
      </c>
      <c r="CH120" s="490">
        <f t="shared" ref="CH120" si="2786">CG120-CG$10</f>
        <v>249726989.82365769</v>
      </c>
      <c r="CI120" s="1301">
        <f t="shared" ref="CI120" si="2787">CG120/CG$10-1</f>
        <v>1.1354183446244952</v>
      </c>
      <c r="CJ120" s="490">
        <f t="shared" si="2249"/>
        <v>27018000.138282299</v>
      </c>
      <c r="CK120" s="1301">
        <f>CG120/CG110-1</f>
        <v>6.1036702317752933E-2</v>
      </c>
      <c r="CL120" s="484">
        <v>469669701.6936577</v>
      </c>
      <c r="CM120" s="490">
        <f t="shared" ref="CM120" si="2788">CL120-CL$10</f>
        <v>249726989.82365769</v>
      </c>
      <c r="CN120" s="1301">
        <f t="shared" ref="CN120" si="2789">CL120/CL$10-1</f>
        <v>1.1354183446244952</v>
      </c>
      <c r="CO120" s="490">
        <f t="shared" si="2252"/>
        <v>27018000.138282299</v>
      </c>
      <c r="CP120" s="1301">
        <f>CL120/CL110-1</f>
        <v>6.1036702317752933E-2</v>
      </c>
      <c r="CQ120" s="131"/>
    </row>
    <row r="121" spans="1:95" s="134" customFormat="1" ht="15.75" outlineLevel="1" x14ac:dyDescent="0.25">
      <c r="A121" s="174">
        <v>2034</v>
      </c>
      <c r="B121" s="175" t="s">
        <v>158</v>
      </c>
      <c r="C121" s="175" t="s">
        <v>159</v>
      </c>
      <c r="D121" s="176" t="s">
        <v>96</v>
      </c>
      <c r="E121" s="491">
        <v>223305105.24651265</v>
      </c>
      <c r="F121" s="1298">
        <f t="shared" ref="F121" si="2790">E121-E$11</f>
        <v>140577864.74651265</v>
      </c>
      <c r="G121" s="1320">
        <f t="shared" ref="G121" si="2791">E121/E$11-1</f>
        <v>1.6992935325397762</v>
      </c>
      <c r="H121" s="1298">
        <f t="shared" si="2206"/>
        <v>17039404.983546406</v>
      </c>
      <c r="I121" s="1320">
        <f t="shared" ref="I121:I129" si="2792">E121/E111-1</f>
        <v>8.2609008486738356E-2</v>
      </c>
      <c r="J121" s="1310">
        <v>202017821.71291113</v>
      </c>
      <c r="K121" s="1298">
        <f t="shared" ref="K121" si="2793">J121-J$11</f>
        <v>119290581.21291113</v>
      </c>
      <c r="L121" s="1299">
        <f t="shared" ref="L121" si="2794">J121/J$11-1</f>
        <v>1.4419746203538741</v>
      </c>
      <c r="M121" s="1298">
        <f t="shared" si="2208"/>
        <v>14506348.475558162</v>
      </c>
      <c r="N121" s="1299">
        <f t="shared" ref="N121:N129" si="2795">J121/J111-1</f>
        <v>7.7362458014480717E-2</v>
      </c>
      <c r="O121" s="491">
        <v>177478223.45463431</v>
      </c>
      <c r="P121" s="1298">
        <f t="shared" ref="P121" si="2796">O121-O$11</f>
        <v>94750982.954634309</v>
      </c>
      <c r="Q121" s="1299">
        <f t="shared" ref="Q121" si="2797">O121/O$11-1</f>
        <v>1.1453419983788087</v>
      </c>
      <c r="R121" s="1298">
        <f t="shared" si="2210"/>
        <v>11279767.040219724</v>
      </c>
      <c r="S121" s="1299">
        <f t="shared" ref="S121:S129" si="2798">O121/O111-1</f>
        <v>6.7869264754744307E-2</v>
      </c>
      <c r="T121" s="485">
        <v>147260893.33563954</v>
      </c>
      <c r="U121" s="1298">
        <f t="shared" ref="U121" si="2799">T121-T$11</f>
        <v>78822153.835639536</v>
      </c>
      <c r="V121" s="1299">
        <f t="shared" ref="V121" si="2800">T121/T$11-1</f>
        <v>1.1517183748780111</v>
      </c>
      <c r="W121" s="1298">
        <f t="shared" si="2213"/>
        <v>8534999.2831526995</v>
      </c>
      <c r="X121" s="1299">
        <f t="shared" ref="X121:X129" si="2801">T121/T111-1</f>
        <v>6.1524197349367871E-2</v>
      </c>
      <c r="Y121" s="485">
        <v>147260893.33563954</v>
      </c>
      <c r="Z121" s="1298">
        <f t="shared" ref="Z121" si="2802">Y121-Y$11</f>
        <v>78822153.835639536</v>
      </c>
      <c r="AA121" s="1299">
        <f t="shared" ref="AA121" si="2803">Y121/Y$11-1</f>
        <v>1.1517183748780111</v>
      </c>
      <c r="AB121" s="1298">
        <f t="shared" si="2216"/>
        <v>8534999.2831526995</v>
      </c>
      <c r="AC121" s="1299">
        <f t="shared" ref="AC121:AC129" si="2804">Y121/Y111-1</f>
        <v>6.1524197349367871E-2</v>
      </c>
      <c r="AD121" s="485">
        <v>147260893.33563954</v>
      </c>
      <c r="AE121" s="1298">
        <f t="shared" ref="AE121" si="2805">AD121-AD$11</f>
        <v>78822153.835639536</v>
      </c>
      <c r="AF121" s="1299">
        <f t="shared" ref="AF121" si="2806">AD121/AD$11-1</f>
        <v>1.1517183748780111</v>
      </c>
      <c r="AG121" s="1298">
        <f t="shared" si="2219"/>
        <v>8534999.2831526995</v>
      </c>
      <c r="AH121" s="1299">
        <f t="shared" ref="AH121:AH129" si="2807">AD121/AD111-1</f>
        <v>6.1524197349367871E-2</v>
      </c>
      <c r="AI121" s="485">
        <v>0</v>
      </c>
      <c r="AJ121" s="1298">
        <f t="shared" ref="AJ121" si="2808">AI121-AI$11</f>
        <v>0</v>
      </c>
      <c r="AK121" s="1299"/>
      <c r="AL121" s="1298">
        <f t="shared" si="2222"/>
        <v>0</v>
      </c>
      <c r="AM121" s="1299"/>
      <c r="AN121" s="485">
        <v>0</v>
      </c>
      <c r="AO121" s="1298">
        <f t="shared" ref="AO121" si="2809">AN121-AN$11</f>
        <v>0</v>
      </c>
      <c r="AP121" s="1299"/>
      <c r="AQ121" s="1298">
        <f t="shared" si="2226"/>
        <v>0</v>
      </c>
      <c r="AR121" s="1299"/>
      <c r="AS121" s="485">
        <v>0</v>
      </c>
      <c r="AT121" s="1298">
        <f t="shared" ref="AT121" si="2810">AS121-AS$11</f>
        <v>0</v>
      </c>
      <c r="AU121" s="1299"/>
      <c r="AV121" s="1298">
        <f t="shared" si="2230"/>
        <v>0</v>
      </c>
      <c r="AW121" s="1299"/>
      <c r="AX121" s="491">
        <v>191892477.13850152</v>
      </c>
      <c r="AY121" s="1298">
        <f t="shared" ref="AY121" si="2811">AX121-AX$11</f>
        <v>132494405.84803462</v>
      </c>
      <c r="AZ121" s="1299">
        <f t="shared" ref="AZ121" si="2812">AX121/AX$11-1</f>
        <v>2.2306179808451003</v>
      </c>
      <c r="BA121" s="1298">
        <f t="shared" si="2233"/>
        <v>16349184.103302449</v>
      </c>
      <c r="BB121" s="1299">
        <f t="shared" ref="BB121:BB129" si="2813">AX121/AX111-1</f>
        <v>9.3134769324534572E-2</v>
      </c>
      <c r="BC121" s="491">
        <v>164814008.27899265</v>
      </c>
      <c r="BD121" s="1298">
        <f t="shared" ref="BD121" si="2814">BC121-BC$11</f>
        <v>105415936.98852575</v>
      </c>
      <c r="BE121" s="1299">
        <f t="shared" ref="BE121" si="2815">BC121/BC$11-1</f>
        <v>1.7747366993285603</v>
      </c>
      <c r="BF121" s="1298">
        <f t="shared" si="2235"/>
        <v>13207928.984082758</v>
      </c>
      <c r="BG121" s="1299">
        <f t="shared" ref="BG121:BG129" si="2816">BC121/BC111-1</f>
        <v>8.7120048519889526E-2</v>
      </c>
      <c r="BH121" s="491">
        <v>133529954.19630854</v>
      </c>
      <c r="BI121" s="1298">
        <f t="shared" ref="BI121" si="2817">BH121-BH$11</f>
        <v>74131882.905841634</v>
      </c>
      <c r="BJ121" s="1299">
        <f t="shared" ref="BJ121" si="2818">BH121/BH$11-1</f>
        <v>1.2480520208025583</v>
      </c>
      <c r="BK121" s="1298">
        <f t="shared" si="2237"/>
        <v>9192574.1705126017</v>
      </c>
      <c r="BL121" s="1299">
        <f t="shared" ref="BL121:BL129" si="2819">BH121/BH111-1</f>
        <v>7.3932506609077908E-2</v>
      </c>
      <c r="BM121" s="491">
        <v>113744735.20413208</v>
      </c>
      <c r="BN121" s="1298">
        <f t="shared" ref="BN121" si="2820">BM121-BM$11</f>
        <v>67900008.293798745</v>
      </c>
      <c r="BO121" s="1299">
        <f t="shared" ref="BO121" si="2821">BM121/BM$11-1</f>
        <v>1.4810865473493351</v>
      </c>
      <c r="BP121" s="1298">
        <f t="shared" si="2239"/>
        <v>7958127.2557253391</v>
      </c>
      <c r="BQ121" s="1299">
        <f t="shared" ref="BQ121:BQ129" si="2822">BM121/BM111-1</f>
        <v>7.5228116394530753E-2</v>
      </c>
      <c r="BR121" s="491">
        <v>106648974.02626491</v>
      </c>
      <c r="BS121" s="1298">
        <f t="shared" ref="BS121" si="2823">BR121-BR$11</f>
        <v>60804247.115931571</v>
      </c>
      <c r="BT121" s="1299">
        <f t="shared" ref="BT121" si="2824">BR121/BR$11-1</f>
        <v>1.326308415684474</v>
      </c>
      <c r="BU121" s="1298">
        <f t="shared" si="2241"/>
        <v>7113775.0863959342</v>
      </c>
      <c r="BV121" s="1299">
        <f t="shared" ref="BV121:BV129" si="2825">BR121/BR111-1</f>
        <v>7.1469943920979162E-2</v>
      </c>
      <c r="BW121" s="491">
        <v>98469107.940172628</v>
      </c>
      <c r="BX121" s="1298">
        <f t="shared" ref="BX121" si="2826">BW121-BW$11</f>
        <v>52624381.029839292</v>
      </c>
      <c r="BY121" s="1299">
        <f t="shared" ref="BY121" si="2827">BW121/BW$11-1</f>
        <v>1.1478829644413877</v>
      </c>
      <c r="BZ121" s="1298">
        <f t="shared" si="2243"/>
        <v>6038247.9412831217</v>
      </c>
      <c r="CA121" s="1299">
        <f t="shared" ref="CA121:CA129" si="2828">BW121/BW111-1</f>
        <v>6.532718554555994E-2</v>
      </c>
      <c r="CB121" s="485">
        <v>86000716.831308752</v>
      </c>
      <c r="CC121" s="1298">
        <f t="shared" ref="CC121" si="2829">CB121-CB$11</f>
        <v>17561977.331308752</v>
      </c>
      <c r="CD121" s="1299">
        <f t="shared" ref="CD121" si="2830">CB121/CB$11-1</f>
        <v>0.25660871985096612</v>
      </c>
      <c r="CE121" s="1298">
        <f t="shared" si="2246"/>
        <v>1516014.9291528463</v>
      </c>
      <c r="CF121" s="1299">
        <f t="shared" ref="CF121:CF129" si="2831">CB121/CB111-1</f>
        <v>1.7944253752692152E-2</v>
      </c>
      <c r="CG121" s="485">
        <v>93370096.292111278</v>
      </c>
      <c r="CH121" s="1298">
        <f t="shared" ref="CH121" si="2832">CG121-CG$11</f>
        <v>24931356.792111278</v>
      </c>
      <c r="CI121" s="1299">
        <f t="shared" ref="CI121" si="2833">CG121/CG$11-1</f>
        <v>0.36428720011874671</v>
      </c>
      <c r="CJ121" s="1298">
        <f t="shared" si="2249"/>
        <v>2337414.6467860639</v>
      </c>
      <c r="CK121" s="1299">
        <f t="shared" ref="CK121:CK129" si="2834">CG121/CG111-1</f>
        <v>2.5676653752692014E-2</v>
      </c>
      <c r="CL121" s="485">
        <v>101302006.38590811</v>
      </c>
      <c r="CM121" s="1298">
        <f t="shared" ref="CM121" si="2835">CL121-CL$11</f>
        <v>32863266.885908112</v>
      </c>
      <c r="CN121" s="1299">
        <f t="shared" ref="CN121" si="2836">CL121/CL$11-1</f>
        <v>0.48018515720775534</v>
      </c>
      <c r="CO121" s="1298">
        <f t="shared" si="2252"/>
        <v>3274989.8641901165</v>
      </c>
      <c r="CP121" s="1299">
        <f t="shared" ref="CP121:CP129" si="2837">CL121/CL111-1</f>
        <v>3.3409053752692097E-2</v>
      </c>
      <c r="CQ121" s="131"/>
    </row>
    <row r="122" spans="1:95" s="134" customFormat="1" ht="31.5" outlineLevel="1" x14ac:dyDescent="0.25">
      <c r="A122" s="174">
        <v>2034</v>
      </c>
      <c r="B122" s="175" t="s">
        <v>160</v>
      </c>
      <c r="C122" s="175" t="s">
        <v>161</v>
      </c>
      <c r="D122" s="176" t="s">
        <v>162</v>
      </c>
      <c r="E122" s="485">
        <v>117929100.3658836</v>
      </c>
      <c r="F122" s="1298">
        <f t="shared" ref="F122" si="2838">E122-E$12</f>
        <v>63122160.134883605</v>
      </c>
      <c r="G122" s="1320">
        <f t="shared" ref="G122" si="2839">E122/E$12-1</f>
        <v>1.1517183748780111</v>
      </c>
      <c r="H122" s="1298">
        <f t="shared" si="2206"/>
        <v>6834976.7836296409</v>
      </c>
      <c r="I122" s="1320">
        <f t="shared" si="2792"/>
        <v>6.1524197349367649E-2</v>
      </c>
      <c r="J122" s="1311">
        <v>117929100.3658836</v>
      </c>
      <c r="K122" s="1298">
        <f t="shared" ref="K122" si="2840">J122-J$12</f>
        <v>63122160.134883605</v>
      </c>
      <c r="L122" s="1299">
        <f t="shared" ref="L122" si="2841">J122/J$12-1</f>
        <v>1.1517183748780111</v>
      </c>
      <c r="M122" s="1298">
        <f t="shared" si="2208"/>
        <v>6834976.7836296409</v>
      </c>
      <c r="N122" s="1299">
        <f t="shared" si="2795"/>
        <v>6.1524197349367649E-2</v>
      </c>
      <c r="O122" s="485">
        <v>117929100.3658836</v>
      </c>
      <c r="P122" s="1298">
        <f t="shared" ref="P122" si="2842">O122-O$12</f>
        <v>63122160.134883605</v>
      </c>
      <c r="Q122" s="1299">
        <f t="shared" ref="Q122" si="2843">O122/O$12-1</f>
        <v>1.1517183748780111</v>
      </c>
      <c r="R122" s="1298">
        <f t="shared" si="2210"/>
        <v>6834976.7836296409</v>
      </c>
      <c r="S122" s="1299">
        <f t="shared" si="2798"/>
        <v>6.1524197349367649E-2</v>
      </c>
      <c r="T122" s="485">
        <v>117929100.3658836</v>
      </c>
      <c r="U122" s="1298">
        <f t="shared" ref="U122" si="2844">T122-T$12</f>
        <v>63122160.134883605</v>
      </c>
      <c r="V122" s="1299">
        <f t="shared" ref="V122" si="2845">T122/T$12-1</f>
        <v>1.1517183748780111</v>
      </c>
      <c r="W122" s="1298">
        <f t="shared" si="2213"/>
        <v>6834976.7836296409</v>
      </c>
      <c r="X122" s="1299">
        <f t="shared" si="2801"/>
        <v>6.1524197349367649E-2</v>
      </c>
      <c r="Y122" s="485">
        <v>117929100.3658836</v>
      </c>
      <c r="Z122" s="1298">
        <f t="shared" ref="Z122" si="2846">Y122-Y$12</f>
        <v>63122160.134883605</v>
      </c>
      <c r="AA122" s="1299">
        <f t="shared" ref="AA122" si="2847">Y122/Y$12-1</f>
        <v>1.1517183748780111</v>
      </c>
      <c r="AB122" s="1298">
        <f t="shared" si="2216"/>
        <v>6834976.7836296409</v>
      </c>
      <c r="AC122" s="1299">
        <f t="shared" si="2804"/>
        <v>6.1524197349367649E-2</v>
      </c>
      <c r="AD122" s="485">
        <v>117929100.3658836</v>
      </c>
      <c r="AE122" s="1298">
        <f t="shared" ref="AE122" si="2848">AD122-AD$12</f>
        <v>63122160.134883605</v>
      </c>
      <c r="AF122" s="1299">
        <f t="shared" ref="AF122" si="2849">AD122/AD$12-1</f>
        <v>1.1517183748780111</v>
      </c>
      <c r="AG122" s="1298">
        <f t="shared" si="2219"/>
        <v>6834976.7836296409</v>
      </c>
      <c r="AH122" s="1299">
        <f t="shared" si="2807"/>
        <v>6.1524197349367649E-2</v>
      </c>
      <c r="AI122" s="485">
        <v>0</v>
      </c>
      <c r="AJ122" s="1298">
        <f t="shared" ref="AJ122" si="2850">AI122-AI$12</f>
        <v>0</v>
      </c>
      <c r="AK122" s="1299"/>
      <c r="AL122" s="1298">
        <f t="shared" si="2222"/>
        <v>0</v>
      </c>
      <c r="AM122" s="1299"/>
      <c r="AN122" s="485">
        <v>0</v>
      </c>
      <c r="AO122" s="1298">
        <f t="shared" ref="AO122" si="2851">AN122-AN$12</f>
        <v>0</v>
      </c>
      <c r="AP122" s="1299"/>
      <c r="AQ122" s="1298">
        <f t="shared" si="2226"/>
        <v>0</v>
      </c>
      <c r="AR122" s="1299"/>
      <c r="AS122" s="485">
        <v>0</v>
      </c>
      <c r="AT122" s="1298">
        <f t="shared" ref="AT122" si="2852">AS122-AS$12</f>
        <v>0</v>
      </c>
      <c r="AU122" s="1299"/>
      <c r="AV122" s="1298">
        <f t="shared" si="2230"/>
        <v>0</v>
      </c>
      <c r="AW122" s="1299"/>
      <c r="AX122" s="485">
        <v>117929100.3658836</v>
      </c>
      <c r="AY122" s="1298">
        <f t="shared" ref="AY122" si="2853">AX122-AX$12</f>
        <v>63122160.134883605</v>
      </c>
      <c r="AZ122" s="1299">
        <f t="shared" ref="AZ122" si="2854">AX122/AX$12-1</f>
        <v>1.1517183748780111</v>
      </c>
      <c r="BA122" s="1298">
        <f t="shared" si="2233"/>
        <v>6834976.7836296409</v>
      </c>
      <c r="BB122" s="1299">
        <f t="shared" si="2813"/>
        <v>6.1524197349367649E-2</v>
      </c>
      <c r="BC122" s="485">
        <v>117929100.3658836</v>
      </c>
      <c r="BD122" s="1298">
        <f t="shared" ref="BD122" si="2855">BC122-BC$12</f>
        <v>63122160.134883605</v>
      </c>
      <c r="BE122" s="1299">
        <f t="shared" ref="BE122" si="2856">BC122/BC$12-1</f>
        <v>1.1517183748780111</v>
      </c>
      <c r="BF122" s="1298">
        <f t="shared" si="2235"/>
        <v>6834976.7836296409</v>
      </c>
      <c r="BG122" s="1299">
        <f t="shared" si="2816"/>
        <v>6.1524197349367649E-2</v>
      </c>
      <c r="BH122" s="485">
        <v>117929100.3658836</v>
      </c>
      <c r="BI122" s="1298">
        <f t="shared" ref="BI122" si="2857">BH122-BH$12</f>
        <v>63122160.134883605</v>
      </c>
      <c r="BJ122" s="1299">
        <f t="shared" ref="BJ122" si="2858">BH122/BH$12-1</f>
        <v>1.1517183748780111</v>
      </c>
      <c r="BK122" s="1298">
        <f t="shared" si="2237"/>
        <v>6834976.7836296409</v>
      </c>
      <c r="BL122" s="1299">
        <f t="shared" si="2819"/>
        <v>6.1524197349367649E-2</v>
      </c>
      <c r="BM122" s="491">
        <v>113744735.20413208</v>
      </c>
      <c r="BN122" s="1298">
        <f t="shared" ref="BN122" si="2859">BM122-BM$12</f>
        <v>67900008.293798745</v>
      </c>
      <c r="BO122" s="1299">
        <f t="shared" ref="BO122" si="2860">BM122/BM$12-1</f>
        <v>1.4810865473493351</v>
      </c>
      <c r="BP122" s="1298">
        <f t="shared" si="2239"/>
        <v>7958127.2557253391</v>
      </c>
      <c r="BQ122" s="1299">
        <f t="shared" si="2822"/>
        <v>7.5228116394530753E-2</v>
      </c>
      <c r="BR122" s="491">
        <v>106648974.02626491</v>
      </c>
      <c r="BS122" s="1298">
        <f t="shared" ref="BS122" si="2861">BR122-BR$12</f>
        <v>60804247.115931571</v>
      </c>
      <c r="BT122" s="1299">
        <f t="shared" ref="BT122" si="2862">BR122/BR$12-1</f>
        <v>1.326308415684474</v>
      </c>
      <c r="BU122" s="1298">
        <f t="shared" si="2241"/>
        <v>7113775.0863959342</v>
      </c>
      <c r="BV122" s="1299">
        <f t="shared" si="2825"/>
        <v>7.1469943920979162E-2</v>
      </c>
      <c r="BW122" s="491">
        <v>98469107.940172628</v>
      </c>
      <c r="BX122" s="1298">
        <f t="shared" ref="BX122" si="2863">BW122-BW$12</f>
        <v>52624381.029839292</v>
      </c>
      <c r="BY122" s="1299">
        <f t="shared" ref="BY122" si="2864">BW122/BW$12-1</f>
        <v>1.1478829644413877</v>
      </c>
      <c r="BZ122" s="1298">
        <f t="shared" si="2243"/>
        <v>6038247.9412831217</v>
      </c>
      <c r="CA122" s="1299">
        <f t="shared" si="2828"/>
        <v>6.532718554555994E-2</v>
      </c>
      <c r="CB122" s="485">
        <v>73174038.848431125</v>
      </c>
      <c r="CC122" s="1298">
        <f t="shared" ref="CC122" si="2865">CB122-CB$12</f>
        <v>18367098.617431127</v>
      </c>
      <c r="CD122" s="1299">
        <f t="shared" ref="CD122" si="2866">CB122/CB$12-1</f>
        <v>0.3351235909178214</v>
      </c>
      <c r="CE122" s="1298">
        <f t="shared" si="2246"/>
        <v>1289907.1008701921</v>
      </c>
      <c r="CF122" s="1299">
        <f t="shared" si="2831"/>
        <v>1.7944253752692152E-2</v>
      </c>
      <c r="CG122" s="485">
        <v>79444303.548797935</v>
      </c>
      <c r="CH122" s="1298">
        <f t="shared" ref="CH122" si="2867">CG122-CG$12</f>
        <v>24637363.317797936</v>
      </c>
      <c r="CI122" s="1299">
        <f t="shared" ref="CI122" si="2868">CG122/CG$12-1</f>
        <v>0.4495299904347243</v>
      </c>
      <c r="CJ122" s="1298">
        <f t="shared" si="2249"/>
        <v>1988798.1922791153</v>
      </c>
      <c r="CK122" s="1299">
        <f t="shared" si="2834"/>
        <v>2.5676653752692014E-2</v>
      </c>
      <c r="CL122" s="485">
        <v>86193199.589795277</v>
      </c>
      <c r="CM122" s="1298">
        <f t="shared" ref="CM122" si="2869">CL122-CL$12</f>
        <v>31386259.358795278</v>
      </c>
      <c r="CN122" s="1299">
        <f t="shared" ref="CN122" si="2870">CL122/CL$12-1</f>
        <v>0.57266943249356084</v>
      </c>
      <c r="CO122" s="1298">
        <f t="shared" si="2252"/>
        <v>2786537.6520120203</v>
      </c>
      <c r="CP122" s="1299">
        <f t="shared" si="2837"/>
        <v>3.3409053752692097E-2</v>
      </c>
      <c r="CQ122" s="131"/>
    </row>
    <row r="123" spans="1:95" s="134" customFormat="1" ht="15.75" outlineLevel="1" x14ac:dyDescent="0.25">
      <c r="A123" s="174">
        <v>2034</v>
      </c>
      <c r="B123" s="175">
        <v>0</v>
      </c>
      <c r="C123" s="175">
        <v>0</v>
      </c>
      <c r="D123" s="176" t="s">
        <v>163</v>
      </c>
      <c r="E123" s="485">
        <v>0</v>
      </c>
      <c r="F123" s="1298">
        <f t="shared" ref="F123" si="2871">E123-E$13</f>
        <v>0</v>
      </c>
      <c r="G123" s="1320"/>
      <c r="H123" s="1298">
        <f t="shared" si="2206"/>
        <v>0</v>
      </c>
      <c r="I123" s="1320"/>
      <c r="J123" s="1311">
        <v>0</v>
      </c>
      <c r="K123" s="1298">
        <f t="shared" ref="K123" si="2872">J123-J$13</f>
        <v>0</v>
      </c>
      <c r="L123" s="1299"/>
      <c r="M123" s="1298">
        <f t="shared" si="2208"/>
        <v>0</v>
      </c>
      <c r="N123" s="1299"/>
      <c r="O123" s="485">
        <v>0</v>
      </c>
      <c r="P123" s="1298">
        <f t="shared" ref="P123" si="2873">O123-O$13</f>
        <v>0</v>
      </c>
      <c r="Q123" s="1299"/>
      <c r="R123" s="1298">
        <f t="shared" si="2210"/>
        <v>0</v>
      </c>
      <c r="S123" s="1299"/>
      <c r="T123" s="485">
        <v>0</v>
      </c>
      <c r="U123" s="1298">
        <f t="shared" ref="U123" si="2874">T123-T$13</f>
        <v>0</v>
      </c>
      <c r="V123" s="1299"/>
      <c r="W123" s="1298">
        <f t="shared" si="2213"/>
        <v>0</v>
      </c>
      <c r="X123" s="1299"/>
      <c r="Y123" s="485">
        <v>0</v>
      </c>
      <c r="Z123" s="1298">
        <f t="shared" ref="Z123" si="2875">Y123-Y$13</f>
        <v>0</v>
      </c>
      <c r="AA123" s="1299"/>
      <c r="AB123" s="1298">
        <f t="shared" si="2216"/>
        <v>0</v>
      </c>
      <c r="AC123" s="1299"/>
      <c r="AD123" s="485">
        <v>0</v>
      </c>
      <c r="AE123" s="1298">
        <f t="shared" ref="AE123" si="2876">AD123-AD$13</f>
        <v>0</v>
      </c>
      <c r="AF123" s="1299"/>
      <c r="AG123" s="1298">
        <f t="shared" si="2219"/>
        <v>0</v>
      </c>
      <c r="AH123" s="1299"/>
      <c r="AI123" s="485">
        <v>0</v>
      </c>
      <c r="AJ123" s="1298">
        <f t="shared" ref="AJ123" si="2877">AI123-AI$13</f>
        <v>0</v>
      </c>
      <c r="AK123" s="1299"/>
      <c r="AL123" s="1298">
        <f t="shared" si="2222"/>
        <v>0</v>
      </c>
      <c r="AM123" s="1299"/>
      <c r="AN123" s="485">
        <v>0</v>
      </c>
      <c r="AO123" s="1298">
        <f t="shared" ref="AO123" si="2878">AN123-AN$13</f>
        <v>0</v>
      </c>
      <c r="AP123" s="1299"/>
      <c r="AQ123" s="1298">
        <f t="shared" si="2226"/>
        <v>0</v>
      </c>
      <c r="AR123" s="1299"/>
      <c r="AS123" s="485">
        <v>0</v>
      </c>
      <c r="AT123" s="1298">
        <f t="shared" ref="AT123" si="2879">AS123-AS$13</f>
        <v>0</v>
      </c>
      <c r="AU123" s="1299"/>
      <c r="AV123" s="1298">
        <f t="shared" si="2230"/>
        <v>0</v>
      </c>
      <c r="AW123" s="1299"/>
      <c r="AX123" s="491">
        <v>31412628.108011153</v>
      </c>
      <c r="AY123" s="1298">
        <f t="shared" ref="AY123" si="2880">AX123-AX$13</f>
        <v>8083458.8984780535</v>
      </c>
      <c r="AZ123" s="1299">
        <f t="shared" ref="AZ123" si="2881">AX123/AX$13-1</f>
        <v>0.34649578927889446</v>
      </c>
      <c r="BA123" s="1298">
        <f t="shared" si="2233"/>
        <v>690220.8802439943</v>
      </c>
      <c r="BB123" s="1299">
        <f t="shared" si="2813"/>
        <v>2.2466367141314558E-2</v>
      </c>
      <c r="BC123" s="491">
        <v>37203813.433918461</v>
      </c>
      <c r="BD123" s="1298">
        <f t="shared" ref="BD123" si="2882">BC123-BC$13</f>
        <v>13874644.224385362</v>
      </c>
      <c r="BE123" s="1299">
        <f t="shared" ref="BE123" si="2883">BC123/BC$13-1</f>
        <v>0.5947337472573051</v>
      </c>
      <c r="BF123" s="1298">
        <f t="shared" si="2235"/>
        <v>1298419.4914753661</v>
      </c>
      <c r="BG123" s="1299">
        <f t="shared" si="2816"/>
        <v>3.6162240513410104E-2</v>
      </c>
      <c r="BH123" s="491">
        <v>43948269.258325733</v>
      </c>
      <c r="BI123" s="1298">
        <f t="shared" ref="BI123" si="2884">BH123-BH$13</f>
        <v>20619100.048792634</v>
      </c>
      <c r="BJ123" s="1299">
        <f t="shared" ref="BJ123" si="2885">BH123/BH$13-1</f>
        <v>0.88383344745799874</v>
      </c>
      <c r="BK123" s="1298">
        <f t="shared" si="2237"/>
        <v>2087192.8697070628</v>
      </c>
      <c r="BL123" s="1299">
        <f t="shared" si="2819"/>
        <v>4.9859990467768567E-2</v>
      </c>
      <c r="BM123" s="491">
        <v>113744735.20413209</v>
      </c>
      <c r="BN123" s="1298">
        <f t="shared" ref="BN123" si="2886">BM123-BM$13</f>
        <v>67900008.29379876</v>
      </c>
      <c r="BO123" s="1299">
        <f t="shared" ref="BO123" si="2887">BM123/BM$13-1</f>
        <v>1.4810865473493351</v>
      </c>
      <c r="BP123" s="1298">
        <f t="shared" si="2239"/>
        <v>7958127.2557254285</v>
      </c>
      <c r="BQ123" s="1299">
        <f t="shared" si="2822"/>
        <v>7.5228116394531641E-2</v>
      </c>
      <c r="BR123" s="491">
        <v>106648974.02626492</v>
      </c>
      <c r="BS123" s="1298">
        <f t="shared" ref="BS123" si="2888">BR123-BR$13</f>
        <v>60804247.115931585</v>
      </c>
      <c r="BT123" s="1299">
        <f t="shared" ref="BT123" si="2889">BR123/BR$13-1</f>
        <v>1.326308415684474</v>
      </c>
      <c r="BU123" s="1298">
        <f t="shared" si="2241"/>
        <v>7113775.0863959789</v>
      </c>
      <c r="BV123" s="1299">
        <f t="shared" si="2825"/>
        <v>7.1469943920979606E-2</v>
      </c>
      <c r="BW123" s="491">
        <v>98469107.940172657</v>
      </c>
      <c r="BX123" s="1298">
        <f t="shared" ref="BX123" si="2890">BW123-BW$13</f>
        <v>52624381.029839322</v>
      </c>
      <c r="BY123" s="1299">
        <f t="shared" ref="BY123" si="2891">BW123/BW$13-1</f>
        <v>1.1478829644413886</v>
      </c>
      <c r="BZ123" s="1298">
        <f t="shared" si="2243"/>
        <v>6038247.9412831515</v>
      </c>
      <c r="CA123" s="1299">
        <f t="shared" si="2828"/>
        <v>6.5327185545560162E-2</v>
      </c>
      <c r="CB123" s="485">
        <v>0</v>
      </c>
      <c r="CC123" s="1298">
        <f t="shared" ref="CC123" si="2892">CB123-CB$13</f>
        <v>0</v>
      </c>
      <c r="CD123" s="1299"/>
      <c r="CE123" s="1298">
        <f t="shared" si="2246"/>
        <v>0</v>
      </c>
      <c r="CF123" s="1299"/>
      <c r="CG123" s="485">
        <v>0</v>
      </c>
      <c r="CH123" s="1298">
        <f t="shared" ref="CH123" si="2893">CG123-CG$13</f>
        <v>0</v>
      </c>
      <c r="CI123" s="1299"/>
      <c r="CJ123" s="1298">
        <f t="shared" si="2249"/>
        <v>0</v>
      </c>
      <c r="CK123" s="1299"/>
      <c r="CL123" s="485">
        <v>0</v>
      </c>
      <c r="CM123" s="1298">
        <f t="shared" ref="CM123" si="2894">CL123-CL$13</f>
        <v>0</v>
      </c>
      <c r="CN123" s="1299"/>
      <c r="CO123" s="1298">
        <f t="shared" si="2252"/>
        <v>0</v>
      </c>
      <c r="CP123" s="1299"/>
      <c r="CQ123" s="131"/>
    </row>
    <row r="124" spans="1:95" s="134" customFormat="1" ht="15.75" outlineLevel="1" x14ac:dyDescent="0.25">
      <c r="A124" s="174">
        <v>2034</v>
      </c>
      <c r="B124" s="175" t="s">
        <v>164</v>
      </c>
      <c r="C124" s="175" t="s">
        <v>165</v>
      </c>
      <c r="D124" s="176" t="s">
        <v>99</v>
      </c>
      <c r="E124" s="485">
        <v>0</v>
      </c>
      <c r="F124" s="1298">
        <f t="shared" ref="F124" si="2895">E124-E$14</f>
        <v>0</v>
      </c>
      <c r="G124" s="1320"/>
      <c r="H124" s="1298">
        <f t="shared" si="2206"/>
        <v>0</v>
      </c>
      <c r="I124" s="1320"/>
      <c r="J124" s="1311">
        <v>0</v>
      </c>
      <c r="K124" s="1298">
        <f t="shared" ref="K124" si="2896">J124-J$14</f>
        <v>0</v>
      </c>
      <c r="L124" s="1299"/>
      <c r="M124" s="1298">
        <f t="shared" si="2208"/>
        <v>0</v>
      </c>
      <c r="N124" s="1299"/>
      <c r="O124" s="485">
        <v>0</v>
      </c>
      <c r="P124" s="1298">
        <f t="shared" ref="P124" si="2897">O124-O$14</f>
        <v>0</v>
      </c>
      <c r="Q124" s="1299"/>
      <c r="R124" s="1298">
        <f t="shared" si="2210"/>
        <v>0</v>
      </c>
      <c r="S124" s="1299"/>
      <c r="T124" s="486">
        <v>76044211.91087313</v>
      </c>
      <c r="U124" s="1298">
        <f t="shared" ref="U124" si="2898">T124-T$14</f>
        <v>61755710.910873123</v>
      </c>
      <c r="V124" s="1299">
        <f t="shared" ref="V124" si="2899">T124/T$14-1</f>
        <v>4.3220566601684176</v>
      </c>
      <c r="W124" s="1298">
        <f t="shared" si="2213"/>
        <v>8504405.7003937513</v>
      </c>
      <c r="X124" s="1299">
        <f t="shared" si="2801"/>
        <v>0.12591693961766537</v>
      </c>
      <c r="Y124" s="486">
        <v>54756928.377271608</v>
      </c>
      <c r="Z124" s="1298">
        <f t="shared" ref="Z124" si="2900">Y124-Y$14</f>
        <v>40468427.3772716</v>
      </c>
      <c r="AA124" s="1299">
        <f t="shared" ref="AA124" si="2901">Y124/Y$14-1</f>
        <v>2.8322374318531791</v>
      </c>
      <c r="AB124" s="1298">
        <f t="shared" si="2216"/>
        <v>5971349.1924054772</v>
      </c>
      <c r="AC124" s="1299">
        <f t="shared" si="2804"/>
        <v>0.12239988316584061</v>
      </c>
      <c r="AD124" s="486">
        <v>30217330.118994758</v>
      </c>
      <c r="AE124" s="1298">
        <f t="shared" ref="AE124" si="2902">AD124-AD$14</f>
        <v>15928829.11899475</v>
      </c>
      <c r="AF124" s="1299">
        <f t="shared" ref="AF124" si="2903">AD124/AD$14-1</f>
        <v>1.1148005741816265</v>
      </c>
      <c r="AG124" s="1298">
        <f t="shared" si="2219"/>
        <v>2744767.7570670396</v>
      </c>
      <c r="AH124" s="1299">
        <f t="shared" si="2807"/>
        <v>9.9909419474858208E-2</v>
      </c>
      <c r="AI124" s="486">
        <v>341234205.61239624</v>
      </c>
      <c r="AJ124" s="1298">
        <f t="shared" ref="AJ124" si="2904">AI124-AI$14</f>
        <v>203700024.88139623</v>
      </c>
      <c r="AK124" s="1299">
        <f t="shared" ref="AK124" si="2905">AI124/AI$14-1</f>
        <v>1.4810865473493351</v>
      </c>
      <c r="AL124" s="1298">
        <f t="shared" si="2222"/>
        <v>23874381.767176032</v>
      </c>
      <c r="AM124" s="1299">
        <f t="shared" ref="AM124:AM129" si="2906">AI124/AI114-1</f>
        <v>7.5228116394530753E-2</v>
      </c>
      <c r="AN124" s="486">
        <v>319946922.07879472</v>
      </c>
      <c r="AO124" s="1298">
        <f t="shared" ref="AO124" si="2907">AN124-AN$14</f>
        <v>182412741.34779471</v>
      </c>
      <c r="AP124" s="1299">
        <f t="shared" ref="AP124" si="2908">AN124/AN$14-1</f>
        <v>1.326308415684474</v>
      </c>
      <c r="AQ124" s="1298">
        <f t="shared" si="2226"/>
        <v>21341325.259187818</v>
      </c>
      <c r="AR124" s="1299">
        <f t="shared" ref="AR124:AR129" si="2909">AN124/AN114-1</f>
        <v>7.1469943920979162E-2</v>
      </c>
      <c r="AS124" s="486">
        <v>295407323.8205179</v>
      </c>
      <c r="AT124" s="1298">
        <f t="shared" ref="AT124" si="2910">AS124-AS$14</f>
        <v>157873143.08951789</v>
      </c>
      <c r="AU124" s="1299">
        <f t="shared" ref="AU124" si="2911">AS124/AS$14-1</f>
        <v>1.1478829644413877</v>
      </c>
      <c r="AV124" s="1298">
        <f t="shared" si="2230"/>
        <v>18114743.82384938</v>
      </c>
      <c r="AW124" s="1299">
        <f t="shared" ref="AW124:AW129" si="2912">AS124/AS114-1</f>
        <v>6.532718554555994E-2</v>
      </c>
      <c r="AX124" s="485">
        <v>0</v>
      </c>
      <c r="AY124" s="1298">
        <f t="shared" ref="AY124" si="2913">AX124-AX$14</f>
        <v>0</v>
      </c>
      <c r="AZ124" s="1299"/>
      <c r="BA124" s="1298">
        <f t="shared" si="2233"/>
        <v>0</v>
      </c>
      <c r="BB124" s="1299"/>
      <c r="BC124" s="485">
        <v>0</v>
      </c>
      <c r="BD124" s="1298">
        <f t="shared" ref="BD124" si="2914">BC124-BC$14</f>
        <v>0</v>
      </c>
      <c r="BE124" s="1299"/>
      <c r="BF124" s="1298">
        <f t="shared" si="2235"/>
        <v>0</v>
      </c>
      <c r="BG124" s="1299"/>
      <c r="BH124" s="485">
        <v>0</v>
      </c>
      <c r="BI124" s="1298">
        <f t="shared" ref="BI124" si="2915">BH124-BH$14</f>
        <v>0</v>
      </c>
      <c r="BJ124" s="1299"/>
      <c r="BK124" s="1298">
        <f t="shared" si="2237"/>
        <v>0</v>
      </c>
      <c r="BL124" s="1299"/>
      <c r="BM124" s="485">
        <v>0</v>
      </c>
      <c r="BN124" s="1298">
        <f t="shared" ref="BN124" si="2916">BM124-BM$14</f>
        <v>0</v>
      </c>
      <c r="BO124" s="1299"/>
      <c r="BP124" s="1298">
        <f t="shared" si="2239"/>
        <v>0</v>
      </c>
      <c r="BQ124" s="1299"/>
      <c r="BR124" s="485">
        <v>0</v>
      </c>
      <c r="BS124" s="1298">
        <f t="shared" ref="BS124" si="2917">BR124-BR$14</f>
        <v>0</v>
      </c>
      <c r="BT124" s="1299"/>
      <c r="BU124" s="1298">
        <f t="shared" si="2241"/>
        <v>0</v>
      </c>
      <c r="BV124" s="1299"/>
      <c r="BW124" s="485">
        <v>0</v>
      </c>
      <c r="BX124" s="1298">
        <f t="shared" ref="BX124" si="2918">BW124-BW$14</f>
        <v>0</v>
      </c>
      <c r="BY124" s="1299"/>
      <c r="BZ124" s="1298">
        <f t="shared" si="2243"/>
        <v>0</v>
      </c>
      <c r="CA124" s="1299"/>
      <c r="CB124" s="192">
        <v>186750483.00373042</v>
      </c>
      <c r="CC124" s="1298">
        <f t="shared" ref="CC124" si="2919">CB124-CB$14</f>
        <v>168615704.52373043</v>
      </c>
      <c r="CD124" s="1299">
        <f t="shared" ref="CD124" si="2920">CB124/CB$14-1</f>
        <v>9.2979191728031765</v>
      </c>
      <c r="CE124" s="1298">
        <f t="shared" si="2246"/>
        <v>21137060.659651965</v>
      </c>
      <c r="CF124" s="1299">
        <f t="shared" si="2831"/>
        <v>0.12762891051027014</v>
      </c>
      <c r="CG124" s="192">
        <v>151823555.3089596</v>
      </c>
      <c r="CH124" s="1298">
        <f t="shared" ref="CH124" si="2921">CG124-CG$14</f>
        <v>133688776.82895961</v>
      </c>
      <c r="CI124" s="1299">
        <f t="shared" ref="CI124" si="2922">CG124/CG$14-1</f>
        <v>7.3719553275160621</v>
      </c>
      <c r="CJ124" s="1298">
        <f t="shared" si="2249"/>
        <v>17083713.342621624</v>
      </c>
      <c r="CK124" s="1299">
        <f t="shared" si="2834"/>
        <v>0.12679036202884708</v>
      </c>
      <c r="CL124" s="192">
        <v>112603150.91588853</v>
      </c>
      <c r="CM124" s="1298">
        <f t="shared" ref="CM124" si="2923">CL124-CL$14</f>
        <v>94468372.435888529</v>
      </c>
      <c r="CN124" s="1299">
        <f t="shared" ref="CN124" si="2924">CL124/CL$14-1</f>
        <v>5.2092377384192101</v>
      </c>
      <c r="CO124" s="1298">
        <f t="shared" si="2252"/>
        <v>12121817.230146095</v>
      </c>
      <c r="CP124" s="1299">
        <f t="shared" si="2837"/>
        <v>0.12063750336014989</v>
      </c>
      <c r="CQ124" s="131"/>
    </row>
    <row r="125" spans="1:95" s="134" customFormat="1" ht="31.5" outlineLevel="1" x14ac:dyDescent="0.25">
      <c r="A125" s="174">
        <v>2034</v>
      </c>
      <c r="B125" s="175" t="s">
        <v>166</v>
      </c>
      <c r="C125" s="175" t="s">
        <v>249</v>
      </c>
      <c r="D125" s="176" t="s">
        <v>168</v>
      </c>
      <c r="E125" s="485">
        <v>62219264.560218379</v>
      </c>
      <c r="F125" s="1298">
        <f t="shared" ref="F125" si="2925">E125-E$15</f>
        <v>23739387.901218377</v>
      </c>
      <c r="G125" s="1320">
        <f t="shared" ref="G125" si="2926">E125/E$15-1</f>
        <v>0.61692993747333147</v>
      </c>
      <c r="H125" s="1298">
        <f t="shared" si="2206"/>
        <v>1649340.7298592776</v>
      </c>
      <c r="I125" s="1320">
        <f t="shared" si="2792"/>
        <v>2.7230358328973026E-2</v>
      </c>
      <c r="J125" s="1311">
        <v>72922605.087353677</v>
      </c>
      <c r="K125" s="1298">
        <f t="shared" ref="K125" si="2927">J125-J$15</f>
        <v>34442728.428353675</v>
      </c>
      <c r="L125" s="1299">
        <f t="shared" ref="L125" si="2928">J125/J$15-1</f>
        <v>0.89508416915099231</v>
      </c>
      <c r="M125" s="1298">
        <f t="shared" si="2208"/>
        <v>2939013.2223721594</v>
      </c>
      <c r="N125" s="1299">
        <f t="shared" si="2795"/>
        <v>4.1995747060859179E-2</v>
      </c>
      <c r="O125" s="485">
        <v>85261223.875553548</v>
      </c>
      <c r="P125" s="1298">
        <f t="shared" ref="P125" si="2929">O125-O$15</f>
        <v>46781347.216553546</v>
      </c>
      <c r="Q125" s="1299">
        <f t="shared" ref="Q125" si="2930">O125/O$15-1</f>
        <v>1.2157353733516172</v>
      </c>
      <c r="R125" s="1298">
        <f t="shared" si="2210"/>
        <v>4579581.6503277421</v>
      </c>
      <c r="S125" s="1299">
        <f t="shared" si="2798"/>
        <v>5.6761135792745332E-2</v>
      </c>
      <c r="T125" s="485">
        <v>62219264.560218379</v>
      </c>
      <c r="U125" s="1298">
        <f t="shared" ref="U125" si="2931">T125-T$15</f>
        <v>23739387.901218377</v>
      </c>
      <c r="V125" s="1299">
        <f t="shared" ref="V125" si="2932">T125/T$15-1</f>
        <v>0.61692993747333147</v>
      </c>
      <c r="W125" s="1298">
        <f t="shared" si="2213"/>
        <v>1649340.7298592776</v>
      </c>
      <c r="X125" s="1299">
        <f t="shared" si="2801"/>
        <v>2.7230358328973026E-2</v>
      </c>
      <c r="Y125" s="485">
        <v>72922605.087353677</v>
      </c>
      <c r="Z125" s="1298">
        <f t="shared" ref="Z125" si="2933">Y125-Y$15</f>
        <v>34442728.428353675</v>
      </c>
      <c r="AA125" s="1299">
        <f t="shared" ref="AA125" si="2934">Y125/Y$15-1</f>
        <v>0.89508416915099231</v>
      </c>
      <c r="AB125" s="1298">
        <f t="shared" si="2216"/>
        <v>2939013.2223721594</v>
      </c>
      <c r="AC125" s="1299">
        <f t="shared" si="2804"/>
        <v>4.1995747060859179E-2</v>
      </c>
      <c r="AD125" s="485">
        <v>85261223.875553548</v>
      </c>
      <c r="AE125" s="1298">
        <f t="shared" ref="AE125" si="2935">AD125-AD$15</f>
        <v>46781347.216553546</v>
      </c>
      <c r="AF125" s="1299">
        <f t="shared" ref="AF125" si="2936">AD125/AD$15-1</f>
        <v>1.2157353733516172</v>
      </c>
      <c r="AG125" s="1298">
        <f t="shared" si="2219"/>
        <v>4579581.6503277421</v>
      </c>
      <c r="AH125" s="1299">
        <f t="shared" si="2807"/>
        <v>5.6761135792745332E-2</v>
      </c>
      <c r="AI125" s="485">
        <v>62219264.560218379</v>
      </c>
      <c r="AJ125" s="1298">
        <f t="shared" ref="AJ125" si="2937">AI125-AI$15</f>
        <v>23739387.901218377</v>
      </c>
      <c r="AK125" s="1299">
        <f t="shared" ref="AK125" si="2938">AI125/AI$15-1</f>
        <v>0.61692993747333147</v>
      </c>
      <c r="AL125" s="1298">
        <f t="shared" si="2222"/>
        <v>1649340.7298592776</v>
      </c>
      <c r="AM125" s="1299">
        <f t="shared" si="2906"/>
        <v>2.7230358328973026E-2</v>
      </c>
      <c r="AN125" s="485">
        <v>72922605.087353677</v>
      </c>
      <c r="AO125" s="1298">
        <f t="shared" ref="AO125" si="2939">AN125-AN$15</f>
        <v>34442728.428353675</v>
      </c>
      <c r="AP125" s="1299">
        <f t="shared" ref="AP125" si="2940">AN125/AN$15-1</f>
        <v>0.89508416915099231</v>
      </c>
      <c r="AQ125" s="1298">
        <f t="shared" si="2226"/>
        <v>2939013.2223721594</v>
      </c>
      <c r="AR125" s="1299">
        <f t="shared" si="2909"/>
        <v>4.1995747060859179E-2</v>
      </c>
      <c r="AS125" s="485">
        <v>85261223.875553548</v>
      </c>
      <c r="AT125" s="1298">
        <f t="shared" ref="AT125" si="2941">AS125-AS$15</f>
        <v>46781347.216553546</v>
      </c>
      <c r="AU125" s="1299">
        <f t="shared" ref="AU125" si="2942">AS125/AS$15-1</f>
        <v>1.2157353733516172</v>
      </c>
      <c r="AV125" s="1298">
        <f t="shared" si="2230"/>
        <v>4579581.6503277421</v>
      </c>
      <c r="AW125" s="1299">
        <f t="shared" si="2912"/>
        <v>5.6761135792745332E-2</v>
      </c>
      <c r="AX125" s="485">
        <v>62219264.560218379</v>
      </c>
      <c r="AY125" s="1298">
        <f t="shared" ref="AY125" si="2943">AX125-AX$15</f>
        <v>23739387.901218377</v>
      </c>
      <c r="AZ125" s="1299">
        <f t="shared" ref="AZ125" si="2944">AX125/AX$15-1</f>
        <v>0.61692993747333147</v>
      </c>
      <c r="BA125" s="1298">
        <f t="shared" si="2233"/>
        <v>1649340.7298592776</v>
      </c>
      <c r="BB125" s="1299">
        <f t="shared" si="2813"/>
        <v>2.7230358328973026E-2</v>
      </c>
      <c r="BC125" s="485">
        <v>72922605.087353677</v>
      </c>
      <c r="BD125" s="1298">
        <f t="shared" ref="BD125" si="2945">BC125-BC$15</f>
        <v>34442728.428353675</v>
      </c>
      <c r="BE125" s="1299">
        <f t="shared" ref="BE125" si="2946">BC125/BC$15-1</f>
        <v>0.89508416915099231</v>
      </c>
      <c r="BF125" s="1298">
        <f t="shared" si="2235"/>
        <v>2939013.2223721594</v>
      </c>
      <c r="BG125" s="1299">
        <f t="shared" si="2816"/>
        <v>4.1995747060859179E-2</v>
      </c>
      <c r="BH125" s="485">
        <v>85261223.875553548</v>
      </c>
      <c r="BI125" s="1298">
        <f t="shared" ref="BI125" si="2947">BH125-BH$15</f>
        <v>46781347.216553546</v>
      </c>
      <c r="BJ125" s="1299">
        <f t="shared" ref="BJ125" si="2948">BH125/BH$15-1</f>
        <v>1.2157353733516172</v>
      </c>
      <c r="BK125" s="1298">
        <f t="shared" si="2237"/>
        <v>4579581.6503277421</v>
      </c>
      <c r="BL125" s="1299">
        <f t="shared" si="2819"/>
        <v>5.6761135792745332E-2</v>
      </c>
      <c r="BM125" s="485">
        <v>62219264.560218379</v>
      </c>
      <c r="BN125" s="1298">
        <f t="shared" ref="BN125" si="2949">BM125-BM$15</f>
        <v>23739387.901218377</v>
      </c>
      <c r="BO125" s="1299">
        <f t="shared" ref="BO125" si="2950">BM125/BM$15-1</f>
        <v>0.61692993747333147</v>
      </c>
      <c r="BP125" s="1298">
        <f t="shared" si="2239"/>
        <v>1649340.7298592776</v>
      </c>
      <c r="BQ125" s="1299">
        <f t="shared" si="2822"/>
        <v>2.7230358328973026E-2</v>
      </c>
      <c r="BR125" s="485">
        <v>72922605.087353677</v>
      </c>
      <c r="BS125" s="1298">
        <f t="shared" ref="BS125" si="2951">BR125-BR$15</f>
        <v>34442728.428353675</v>
      </c>
      <c r="BT125" s="1299">
        <f t="shared" ref="BT125" si="2952">BR125/BR$15-1</f>
        <v>0.89508416915099231</v>
      </c>
      <c r="BU125" s="1298">
        <f t="shared" si="2241"/>
        <v>2939013.2223721594</v>
      </c>
      <c r="BV125" s="1299">
        <f t="shared" si="2825"/>
        <v>4.1995747060859179E-2</v>
      </c>
      <c r="BW125" s="485">
        <v>85261223.875553548</v>
      </c>
      <c r="BX125" s="1298">
        <f t="shared" ref="BX125" si="2953">BW125-BW$15</f>
        <v>46781347.216553546</v>
      </c>
      <c r="BY125" s="1299">
        <f t="shared" ref="BY125" si="2954">BW125/BW$15-1</f>
        <v>1.2157353733516172</v>
      </c>
      <c r="BZ125" s="1298">
        <f t="shared" si="2243"/>
        <v>4579581.6503277421</v>
      </c>
      <c r="CA125" s="1299">
        <f t="shared" si="2828"/>
        <v>5.6761135792745332E-2</v>
      </c>
      <c r="CB125" s="485">
        <v>62219264.560218379</v>
      </c>
      <c r="CC125" s="1298">
        <f t="shared" ref="CC125" si="2955">CB125-CB$15</f>
        <v>23739387.901218377</v>
      </c>
      <c r="CD125" s="1299">
        <f t="shared" ref="CD125" si="2956">CB125/CB$15-1</f>
        <v>0.61692993747333147</v>
      </c>
      <c r="CE125" s="1298">
        <f t="shared" si="2246"/>
        <v>1649340.7298592776</v>
      </c>
      <c r="CF125" s="1299">
        <f t="shared" si="2831"/>
        <v>2.7230358328973026E-2</v>
      </c>
      <c r="CG125" s="485">
        <v>72922605.087353677</v>
      </c>
      <c r="CH125" s="1298">
        <f t="shared" ref="CH125" si="2957">CG125-CG$15</f>
        <v>34442728.428353675</v>
      </c>
      <c r="CI125" s="1299">
        <f t="shared" ref="CI125" si="2958">CG125/CG$15-1</f>
        <v>0.89508416915099231</v>
      </c>
      <c r="CJ125" s="1298">
        <f t="shared" si="2249"/>
        <v>2939013.2223721594</v>
      </c>
      <c r="CK125" s="1299">
        <f t="shared" si="2834"/>
        <v>4.1995747060859179E-2</v>
      </c>
      <c r="CL125" s="485">
        <v>85261223.875553548</v>
      </c>
      <c r="CM125" s="1298">
        <f t="shared" ref="CM125" si="2959">CL125-CL$15</f>
        <v>46781347.216553546</v>
      </c>
      <c r="CN125" s="1299">
        <f t="shared" ref="CN125" si="2960">CL125/CL$15-1</f>
        <v>1.2157353733516172</v>
      </c>
      <c r="CO125" s="1298">
        <f t="shared" si="2252"/>
        <v>4579581.6503277421</v>
      </c>
      <c r="CP125" s="1299">
        <f t="shared" si="2837"/>
        <v>5.6761135792745332E-2</v>
      </c>
      <c r="CQ125" s="131"/>
    </row>
    <row r="126" spans="1:95" s="134" customFormat="1" ht="15.75" outlineLevel="1" x14ac:dyDescent="0.25">
      <c r="A126" s="174">
        <v>2034</v>
      </c>
      <c r="B126" s="175" t="s">
        <v>169</v>
      </c>
      <c r="C126" s="175" t="s">
        <v>249</v>
      </c>
      <c r="D126" s="176" t="s">
        <v>170</v>
      </c>
      <c r="E126" s="485">
        <v>61525198.449968979</v>
      </c>
      <c r="F126" s="1298">
        <f t="shared" ref="F126" si="2961">E126-E$16</f>
        <v>21442821.449968979</v>
      </c>
      <c r="G126" s="1320">
        <f t="shared" ref="G126" si="2962">E126/E$16-1</f>
        <v>0.53496880811157932</v>
      </c>
      <c r="H126" s="1298">
        <f t="shared" si="2206"/>
        <v>1425676.7187479883</v>
      </c>
      <c r="I126" s="1320">
        <f t="shared" si="2792"/>
        <v>2.3721931184809586E-2</v>
      </c>
      <c r="J126" s="1311">
        <v>72109141.456435218</v>
      </c>
      <c r="K126" s="1298">
        <f t="shared" ref="K126" si="2963">J126-J$16</f>
        <v>32026764.456435218</v>
      </c>
      <c r="L126" s="1299">
        <f t="shared" ref="L126" si="2964">J126/J$16-1</f>
        <v>0.79902358226996406</v>
      </c>
      <c r="M126" s="1298">
        <f t="shared" si="2208"/>
        <v>2669060.7342233956</v>
      </c>
      <c r="N126" s="1299">
        <f t="shared" si="2795"/>
        <v>3.8436889854732481E-2</v>
      </c>
      <c r="O126" s="485">
        <v>84310120.926512197</v>
      </c>
      <c r="P126" s="1298">
        <f t="shared" ref="P126" si="2965">O126-O$16</f>
        <v>44227743.926512197</v>
      </c>
      <c r="Q126" s="1299">
        <f t="shared" ref="Q126" si="2966">O126/O$16-1</f>
        <v>1.1034211849889091</v>
      </c>
      <c r="R126" s="1298">
        <f t="shared" si="2210"/>
        <v>4255073.7416062504</v>
      </c>
      <c r="S126" s="1299">
        <f t="shared" si="2798"/>
        <v>5.3151848524655154E-2</v>
      </c>
      <c r="T126" s="485">
        <v>61525198.449968979</v>
      </c>
      <c r="U126" s="1298">
        <f t="shared" ref="U126" si="2967">T126-T$16</f>
        <v>21442821.449968979</v>
      </c>
      <c r="V126" s="1299">
        <f t="shared" ref="V126" si="2968">T126/T$16-1</f>
        <v>0.53496880811157932</v>
      </c>
      <c r="W126" s="1298">
        <f t="shared" si="2213"/>
        <v>1425676.7187479883</v>
      </c>
      <c r="X126" s="1299">
        <f t="shared" si="2801"/>
        <v>2.3721931184809586E-2</v>
      </c>
      <c r="Y126" s="485">
        <v>72109141.456435218</v>
      </c>
      <c r="Z126" s="1298">
        <f t="shared" ref="Z126" si="2969">Y126-Y$16</f>
        <v>32026764.456435218</v>
      </c>
      <c r="AA126" s="1299">
        <f t="shared" ref="AA126" si="2970">Y126/Y$16-1</f>
        <v>0.79902358226996406</v>
      </c>
      <c r="AB126" s="1298">
        <f t="shared" si="2216"/>
        <v>2669060.7342233956</v>
      </c>
      <c r="AC126" s="1299">
        <f t="shared" si="2804"/>
        <v>3.8436889854732481E-2</v>
      </c>
      <c r="AD126" s="485">
        <v>84310120.926512197</v>
      </c>
      <c r="AE126" s="1298">
        <f t="shared" ref="AE126" si="2971">AD126-AD$16</f>
        <v>44227743.926512197</v>
      </c>
      <c r="AF126" s="1299">
        <f t="shared" ref="AF126" si="2972">AD126/AD$16-1</f>
        <v>1.1034211849889091</v>
      </c>
      <c r="AG126" s="1298">
        <f t="shared" si="2219"/>
        <v>4255073.7416062504</v>
      </c>
      <c r="AH126" s="1299">
        <f t="shared" si="2807"/>
        <v>5.3151848524655154E-2</v>
      </c>
      <c r="AI126" s="485">
        <v>61525198.449968979</v>
      </c>
      <c r="AJ126" s="1298">
        <f t="shared" ref="AJ126" si="2973">AI126-AI$16</f>
        <v>21442821.449968979</v>
      </c>
      <c r="AK126" s="1299">
        <f t="shared" ref="AK126" si="2974">AI126/AI$16-1</f>
        <v>0.53496880811157932</v>
      </c>
      <c r="AL126" s="1298">
        <f t="shared" si="2222"/>
        <v>1425676.7187479883</v>
      </c>
      <c r="AM126" s="1299">
        <f t="shared" si="2906"/>
        <v>2.3721931184809586E-2</v>
      </c>
      <c r="AN126" s="485">
        <v>72109141.456435218</v>
      </c>
      <c r="AO126" s="1298">
        <f t="shared" ref="AO126" si="2975">AN126-AN$16</f>
        <v>32026764.456435218</v>
      </c>
      <c r="AP126" s="1299">
        <f t="shared" ref="AP126" si="2976">AN126/AN$16-1</f>
        <v>0.79902358226996406</v>
      </c>
      <c r="AQ126" s="1298">
        <f t="shared" si="2226"/>
        <v>2669060.7342233956</v>
      </c>
      <c r="AR126" s="1299">
        <f t="shared" si="2909"/>
        <v>3.8436889854732481E-2</v>
      </c>
      <c r="AS126" s="485">
        <v>84310120.926512197</v>
      </c>
      <c r="AT126" s="1298">
        <f t="shared" ref="AT126" si="2977">AS126-AS$16</f>
        <v>44227743.926512197</v>
      </c>
      <c r="AU126" s="1299">
        <f t="shared" ref="AU126" si="2978">AS126/AS$16-1</f>
        <v>1.1034211849889091</v>
      </c>
      <c r="AV126" s="1298">
        <f t="shared" si="2230"/>
        <v>4255073.7416062504</v>
      </c>
      <c r="AW126" s="1299">
        <f t="shared" si="2912"/>
        <v>5.3151848524655154E-2</v>
      </c>
      <c r="AX126" s="485">
        <v>61525198.449968979</v>
      </c>
      <c r="AY126" s="1298">
        <f t="shared" ref="AY126" si="2979">AX126-AX$16</f>
        <v>21442821.449968979</v>
      </c>
      <c r="AZ126" s="1299">
        <f t="shared" ref="AZ126" si="2980">AX126/AX$16-1</f>
        <v>0.53496880811157932</v>
      </c>
      <c r="BA126" s="1298">
        <f t="shared" si="2233"/>
        <v>1425676.7187479883</v>
      </c>
      <c r="BB126" s="1299">
        <f t="shared" si="2813"/>
        <v>2.3721931184809586E-2</v>
      </c>
      <c r="BC126" s="485">
        <v>72109141.456435218</v>
      </c>
      <c r="BD126" s="1298">
        <f t="shared" ref="BD126" si="2981">BC126-BC$16</f>
        <v>32026764.456435218</v>
      </c>
      <c r="BE126" s="1299">
        <f t="shared" ref="BE126" si="2982">BC126/BC$16-1</f>
        <v>0.79902358226996406</v>
      </c>
      <c r="BF126" s="1298">
        <f t="shared" si="2235"/>
        <v>2669060.7342233956</v>
      </c>
      <c r="BG126" s="1299">
        <f t="shared" si="2816"/>
        <v>3.8436889854732481E-2</v>
      </c>
      <c r="BH126" s="485">
        <v>84310120.926512197</v>
      </c>
      <c r="BI126" s="1298">
        <f t="shared" ref="BI126" si="2983">BH126-BH$16</f>
        <v>44227743.926512197</v>
      </c>
      <c r="BJ126" s="1299">
        <f t="shared" ref="BJ126" si="2984">BH126/BH$16-1</f>
        <v>1.1034211849889091</v>
      </c>
      <c r="BK126" s="1298">
        <f t="shared" si="2237"/>
        <v>4255073.7416062504</v>
      </c>
      <c r="BL126" s="1299">
        <f t="shared" si="2819"/>
        <v>5.3151848524655154E-2</v>
      </c>
      <c r="BM126" s="485">
        <v>61525198.449968979</v>
      </c>
      <c r="BN126" s="1298">
        <f t="shared" ref="BN126" si="2985">BM126-BM$16</f>
        <v>21442821.449968979</v>
      </c>
      <c r="BO126" s="1299">
        <f t="shared" ref="BO126" si="2986">BM126/BM$16-1</f>
        <v>0.53496880811157932</v>
      </c>
      <c r="BP126" s="1298">
        <f t="shared" si="2239"/>
        <v>1425676.7187479883</v>
      </c>
      <c r="BQ126" s="1299">
        <f t="shared" si="2822"/>
        <v>2.3721931184809586E-2</v>
      </c>
      <c r="BR126" s="485">
        <v>72109141.456435218</v>
      </c>
      <c r="BS126" s="1298">
        <f t="shared" ref="BS126" si="2987">BR126-BR$16</f>
        <v>32026764.456435218</v>
      </c>
      <c r="BT126" s="1299">
        <f t="shared" ref="BT126" si="2988">BR126/BR$16-1</f>
        <v>0.79902358226996406</v>
      </c>
      <c r="BU126" s="1298">
        <f t="shared" si="2241"/>
        <v>2669060.7342233956</v>
      </c>
      <c r="BV126" s="1299">
        <f t="shared" si="2825"/>
        <v>3.8436889854732481E-2</v>
      </c>
      <c r="BW126" s="485">
        <v>84310120.926512197</v>
      </c>
      <c r="BX126" s="1298">
        <f t="shared" ref="BX126" si="2989">BW126-BW$16</f>
        <v>44227743.926512197</v>
      </c>
      <c r="BY126" s="1299">
        <f t="shared" ref="BY126" si="2990">BW126/BW$16-1</f>
        <v>1.1034211849889091</v>
      </c>
      <c r="BZ126" s="1298">
        <f t="shared" si="2243"/>
        <v>4255073.7416062504</v>
      </c>
      <c r="CA126" s="1299">
        <f t="shared" si="2828"/>
        <v>5.3151848524655154E-2</v>
      </c>
      <c r="CB126" s="485">
        <v>61525198.449968979</v>
      </c>
      <c r="CC126" s="1298">
        <f t="shared" ref="CC126" si="2991">CB126-CB$16</f>
        <v>21442821.449968979</v>
      </c>
      <c r="CD126" s="1299">
        <f t="shared" ref="CD126" si="2992">CB126/CB$16-1</f>
        <v>0.53496880811157932</v>
      </c>
      <c r="CE126" s="1298">
        <f t="shared" si="2246"/>
        <v>1425676.7187479883</v>
      </c>
      <c r="CF126" s="1299">
        <f t="shared" si="2831"/>
        <v>2.3721931184809586E-2</v>
      </c>
      <c r="CG126" s="485">
        <v>72109141.456435218</v>
      </c>
      <c r="CH126" s="1298">
        <f t="shared" ref="CH126" si="2993">CG126-CG$16</f>
        <v>32026764.456435218</v>
      </c>
      <c r="CI126" s="1299">
        <f t="shared" ref="CI126" si="2994">CG126/CG$16-1</f>
        <v>0.79902358226996406</v>
      </c>
      <c r="CJ126" s="1298">
        <f t="shared" si="2249"/>
        <v>2669060.7342233956</v>
      </c>
      <c r="CK126" s="1299">
        <f t="shared" si="2834"/>
        <v>3.8436889854732481E-2</v>
      </c>
      <c r="CL126" s="485">
        <v>84310120.926512197</v>
      </c>
      <c r="CM126" s="1298">
        <f t="shared" ref="CM126" si="2995">CL126-CL$16</f>
        <v>44227743.926512197</v>
      </c>
      <c r="CN126" s="1299">
        <f t="shared" ref="CN126" si="2996">CL126/CL$16-1</f>
        <v>1.1034211849889091</v>
      </c>
      <c r="CO126" s="1298">
        <f t="shared" si="2252"/>
        <v>4255073.7416062504</v>
      </c>
      <c r="CP126" s="1299">
        <f t="shared" si="2837"/>
        <v>5.3151848524655154E-2</v>
      </c>
      <c r="CQ126" s="131"/>
    </row>
    <row r="127" spans="1:95" s="134" customFormat="1" ht="32.25" outlineLevel="1" thickBot="1" x14ac:dyDescent="0.3">
      <c r="A127" s="174">
        <v>2034</v>
      </c>
      <c r="B127" s="197" t="s">
        <v>171</v>
      </c>
      <c r="C127" s="198" t="s">
        <v>172</v>
      </c>
      <c r="D127" s="199" t="s">
        <v>173</v>
      </c>
      <c r="E127" s="492">
        <v>0</v>
      </c>
      <c r="F127" s="1298">
        <f t="shared" ref="F127" si="2997">E127-E$17</f>
        <v>0</v>
      </c>
      <c r="G127" s="1320"/>
      <c r="H127" s="1298">
        <f t="shared" si="2206"/>
        <v>0</v>
      </c>
      <c r="I127" s="1320"/>
      <c r="J127" s="1312">
        <v>0</v>
      </c>
      <c r="K127" s="1298">
        <f t="shared" ref="K127" si="2998">J127-J$17</f>
        <v>0</v>
      </c>
      <c r="L127" s="1299"/>
      <c r="M127" s="1298">
        <f t="shared" si="2208"/>
        <v>0</v>
      </c>
      <c r="N127" s="1299"/>
      <c r="O127" s="492">
        <v>0</v>
      </c>
      <c r="P127" s="1298">
        <f t="shared" ref="P127" si="2999">O127-O$17</f>
        <v>0</v>
      </c>
      <c r="Q127" s="1299"/>
      <c r="R127" s="1298">
        <f t="shared" si="2210"/>
        <v>0</v>
      </c>
      <c r="S127" s="1299"/>
      <c r="T127" s="492">
        <v>0</v>
      </c>
      <c r="U127" s="1298">
        <f t="shared" ref="U127" si="3000">T127-T$17</f>
        <v>0</v>
      </c>
      <c r="V127" s="1299"/>
      <c r="W127" s="1298">
        <f t="shared" si="2213"/>
        <v>0</v>
      </c>
      <c r="X127" s="1299"/>
      <c r="Y127" s="492">
        <v>0</v>
      </c>
      <c r="Z127" s="1298">
        <f t="shared" ref="Z127" si="3001">Y127-Y$17</f>
        <v>0</v>
      </c>
      <c r="AA127" s="1299"/>
      <c r="AB127" s="1298">
        <f t="shared" si="2216"/>
        <v>0</v>
      </c>
      <c r="AC127" s="1299"/>
      <c r="AD127" s="492">
        <v>0</v>
      </c>
      <c r="AE127" s="1298">
        <f t="shared" ref="AE127" si="3002">AD127-AD$17</f>
        <v>0</v>
      </c>
      <c r="AF127" s="1299"/>
      <c r="AG127" s="1298">
        <f t="shared" si="2219"/>
        <v>0</v>
      </c>
      <c r="AH127" s="1299"/>
      <c r="AI127" s="492">
        <v>0</v>
      </c>
      <c r="AJ127" s="1298">
        <f t="shared" ref="AJ127" si="3003">AI127-AI$17</f>
        <v>0</v>
      </c>
      <c r="AK127" s="1299"/>
      <c r="AL127" s="1298">
        <f t="shared" si="2222"/>
        <v>0</v>
      </c>
      <c r="AM127" s="1299"/>
      <c r="AN127" s="492">
        <v>0</v>
      </c>
      <c r="AO127" s="1298">
        <f t="shared" ref="AO127" si="3004">AN127-AN$17</f>
        <v>0</v>
      </c>
      <c r="AP127" s="1299"/>
      <c r="AQ127" s="1298">
        <f t="shared" si="2226"/>
        <v>0</v>
      </c>
      <c r="AR127" s="1299"/>
      <c r="AS127" s="492">
        <v>0</v>
      </c>
      <c r="AT127" s="1298">
        <f t="shared" ref="AT127" si="3005">AS127-AS$17</f>
        <v>0</v>
      </c>
      <c r="AU127" s="1299"/>
      <c r="AV127" s="1298">
        <f t="shared" si="2230"/>
        <v>0</v>
      </c>
      <c r="AW127" s="1299"/>
      <c r="AX127" s="492">
        <v>0</v>
      </c>
      <c r="AY127" s="1298">
        <f t="shared" ref="AY127" si="3006">AX127-AX$17</f>
        <v>0</v>
      </c>
      <c r="AZ127" s="1299"/>
      <c r="BA127" s="1298">
        <f t="shared" si="2233"/>
        <v>0</v>
      </c>
      <c r="BB127" s="1299"/>
      <c r="BC127" s="492">
        <v>0</v>
      </c>
      <c r="BD127" s="1298">
        <f t="shared" ref="BD127" si="3007">BC127-BC$17</f>
        <v>0</v>
      </c>
      <c r="BE127" s="1299"/>
      <c r="BF127" s="1298">
        <f t="shared" si="2235"/>
        <v>0</v>
      </c>
      <c r="BG127" s="1299"/>
      <c r="BH127" s="492">
        <v>0</v>
      </c>
      <c r="BI127" s="1298">
        <f t="shared" ref="BI127" si="3008">BH127-BH$17</f>
        <v>0</v>
      </c>
      <c r="BJ127" s="1299"/>
      <c r="BK127" s="1298">
        <f t="shared" si="2237"/>
        <v>0</v>
      </c>
      <c r="BL127" s="1299"/>
      <c r="BM127" s="492">
        <v>0</v>
      </c>
      <c r="BN127" s="1298">
        <f t="shared" ref="BN127" si="3009">BM127-BM$17</f>
        <v>0</v>
      </c>
      <c r="BO127" s="1299"/>
      <c r="BP127" s="1298">
        <f t="shared" si="2239"/>
        <v>0</v>
      </c>
      <c r="BQ127" s="1299"/>
      <c r="BR127" s="492">
        <v>0</v>
      </c>
      <c r="BS127" s="1298">
        <f t="shared" ref="BS127" si="3010">BR127-BR$17</f>
        <v>0</v>
      </c>
      <c r="BT127" s="1299"/>
      <c r="BU127" s="1298">
        <f t="shared" si="2241"/>
        <v>0</v>
      </c>
      <c r="BV127" s="1299"/>
      <c r="BW127" s="492">
        <v>0</v>
      </c>
      <c r="BX127" s="1298">
        <f t="shared" ref="BX127" si="3011">BW127-BW$17</f>
        <v>0</v>
      </c>
      <c r="BY127" s="1299"/>
      <c r="BZ127" s="1298">
        <f t="shared" si="2243"/>
        <v>0</v>
      </c>
      <c r="CA127" s="1299"/>
      <c r="CB127" s="1329">
        <v>4691033.0710740658</v>
      </c>
      <c r="CC127" s="1298">
        <f t="shared" ref="CC127" si="3012">CB127-CB$17</f>
        <v>844755.59107406577</v>
      </c>
      <c r="CD127" s="1299">
        <f t="shared" ref="CD127" si="3013">CB127/CB$17-1</f>
        <v>0.2196293937363214</v>
      </c>
      <c r="CE127" s="1298">
        <f t="shared" si="2246"/>
        <v>68600.922498945147</v>
      </c>
      <c r="CF127" s="1299">
        <f t="shared" si="2831"/>
        <v>1.484087170865056E-2</v>
      </c>
      <c r="CG127" s="1329">
        <v>4691033.0710740658</v>
      </c>
      <c r="CH127" s="1298">
        <f t="shared" ref="CH127" si="3014">CG127-CG$17</f>
        <v>844755.59107406577</v>
      </c>
      <c r="CI127" s="1299">
        <f t="shared" ref="CI127" si="3015">CG127/CG$17-1</f>
        <v>0.2196293937363214</v>
      </c>
      <c r="CJ127" s="1298">
        <f t="shared" si="2249"/>
        <v>68600.922498945147</v>
      </c>
      <c r="CK127" s="1299">
        <f t="shared" si="2834"/>
        <v>1.484087170865056E-2</v>
      </c>
      <c r="CL127" s="1329">
        <v>4691033.0710740658</v>
      </c>
      <c r="CM127" s="1298">
        <f t="shared" ref="CM127" si="3016">CL127-CL$17</f>
        <v>844755.59107406577</v>
      </c>
      <c r="CN127" s="1299">
        <f t="shared" ref="CN127" si="3017">CL127/CL$17-1</f>
        <v>0.2196293937363214</v>
      </c>
      <c r="CO127" s="1298">
        <f t="shared" si="2252"/>
        <v>68600.922498945147</v>
      </c>
      <c r="CP127" s="1299">
        <f t="shared" si="2837"/>
        <v>1.484087170865056E-2</v>
      </c>
      <c r="CQ127" s="131"/>
    </row>
    <row r="128" spans="1:95" s="134" customFormat="1" ht="15.75" outlineLevel="1" x14ac:dyDescent="0.25">
      <c r="A128" s="174">
        <v>2034</v>
      </c>
      <c r="B128" s="206" t="s">
        <v>174</v>
      </c>
      <c r="C128" s="206" t="s">
        <v>175</v>
      </c>
      <c r="D128" s="207" t="s">
        <v>176</v>
      </c>
      <c r="E128" s="1325">
        <v>1228783.2804480002</v>
      </c>
      <c r="F128" s="1321">
        <f t="shared" ref="F128" si="3018">E128-E$18</f>
        <v>380496.20164800016</v>
      </c>
      <c r="G128" s="1322">
        <f t="shared" ref="G128" si="3019">E128/E$18-1</f>
        <v>0.44854650171762134</v>
      </c>
      <c r="H128" s="1321">
        <f t="shared" si="2206"/>
        <v>31710.04684800026</v>
      </c>
      <c r="I128" s="1322">
        <f t="shared" si="2792"/>
        <v>2.6489646546216328E-2</v>
      </c>
      <c r="J128" s="1307">
        <v>1434413.8497600001</v>
      </c>
      <c r="K128" s="209">
        <f t="shared" ref="K128" si="3020">J128-J$18</f>
        <v>586126.77096000011</v>
      </c>
      <c r="L128" s="1300">
        <f t="shared" ref="L128" si="3021">J128/J$18-1</f>
        <v>0.69095331711187224</v>
      </c>
      <c r="M128" s="209">
        <f t="shared" si="2208"/>
        <v>56519.554032000247</v>
      </c>
      <c r="N128" s="1300">
        <f t="shared" si="2795"/>
        <v>4.1018788021136787E-2</v>
      </c>
      <c r="O128" s="211">
        <v>1671295.2654720002</v>
      </c>
      <c r="P128" s="209">
        <f t="shared" ref="P128" si="3022">O128-O$18</f>
        <v>823008.18667200021</v>
      </c>
      <c r="Q128" s="1300">
        <f t="shared" ref="Q128" si="3023">O128/O$18-1</f>
        <v>0.97020007405540154</v>
      </c>
      <c r="R128" s="209">
        <f t="shared" si="2210"/>
        <v>88008.404400000349</v>
      </c>
      <c r="S128" s="1300">
        <f t="shared" si="2798"/>
        <v>5.5585886906439841E-2</v>
      </c>
      <c r="T128" s="211">
        <v>1228783.2804480002</v>
      </c>
      <c r="U128" s="209">
        <f t="shared" ref="U128" si="3024">T128-T$18</f>
        <v>380496.20164800016</v>
      </c>
      <c r="V128" s="1300">
        <f t="shared" ref="V128" si="3025">T128/T$18-1</f>
        <v>0.44854650171762134</v>
      </c>
      <c r="W128" s="209">
        <f t="shared" si="2213"/>
        <v>31710.04684800026</v>
      </c>
      <c r="X128" s="1300">
        <f t="shared" si="2801"/>
        <v>2.6489646546216328E-2</v>
      </c>
      <c r="Y128" s="210">
        <v>1434413.8497600001</v>
      </c>
      <c r="Z128" s="209">
        <f t="shared" ref="Z128" si="3026">Y128-Y$18</f>
        <v>586126.77096000011</v>
      </c>
      <c r="AA128" s="1300">
        <f t="shared" ref="AA128" si="3027">Y128/Y$18-1</f>
        <v>0.69095331711187224</v>
      </c>
      <c r="AB128" s="209">
        <f t="shared" si="2216"/>
        <v>56519.554032000247</v>
      </c>
      <c r="AC128" s="1300">
        <f t="shared" si="2804"/>
        <v>4.1018788021136787E-2</v>
      </c>
      <c r="AD128" s="211">
        <v>1671295.2654720002</v>
      </c>
      <c r="AE128" s="209">
        <f t="shared" ref="AE128" si="3028">AD128-AD$18</f>
        <v>823008.18667200021</v>
      </c>
      <c r="AF128" s="1300">
        <f t="shared" ref="AF128" si="3029">AD128/AD$18-1</f>
        <v>0.97020007405540154</v>
      </c>
      <c r="AG128" s="209">
        <f t="shared" si="2219"/>
        <v>88008.404400000349</v>
      </c>
      <c r="AH128" s="1300">
        <f t="shared" si="2807"/>
        <v>5.5585886906439841E-2</v>
      </c>
      <c r="AI128" s="211">
        <v>1228783.2804480002</v>
      </c>
      <c r="AJ128" s="209">
        <f t="shared" ref="AJ128" si="3030">AI128-AI$18</f>
        <v>380496.20164800016</v>
      </c>
      <c r="AK128" s="1300">
        <f t="shared" ref="AK128" si="3031">AI128/AI$18-1</f>
        <v>0.44854650171762134</v>
      </c>
      <c r="AL128" s="209">
        <f t="shared" si="2222"/>
        <v>31710.04684800026</v>
      </c>
      <c r="AM128" s="1300">
        <f t="shared" si="2906"/>
        <v>2.6489646546216328E-2</v>
      </c>
      <c r="AN128" s="210">
        <v>1434413.8497600001</v>
      </c>
      <c r="AO128" s="209">
        <f t="shared" ref="AO128" si="3032">AN128-AN$18</f>
        <v>586126.77096000011</v>
      </c>
      <c r="AP128" s="1300">
        <f t="shared" ref="AP128" si="3033">AN128/AN$18-1</f>
        <v>0.69095331711187224</v>
      </c>
      <c r="AQ128" s="209">
        <f t="shared" si="2226"/>
        <v>56519.554032000247</v>
      </c>
      <c r="AR128" s="1300">
        <f t="shared" si="2909"/>
        <v>4.1018788021136787E-2</v>
      </c>
      <c r="AS128" s="211">
        <v>1671295.2654720002</v>
      </c>
      <c r="AT128" s="209">
        <f t="shared" ref="AT128" si="3034">AS128-AS$18</f>
        <v>823008.18667200021</v>
      </c>
      <c r="AU128" s="1300">
        <f t="shared" ref="AU128" si="3035">AS128/AS$18-1</f>
        <v>0.97020007405540154</v>
      </c>
      <c r="AV128" s="209">
        <f t="shared" si="2230"/>
        <v>88008.404400000349</v>
      </c>
      <c r="AW128" s="1300">
        <f t="shared" si="2912"/>
        <v>5.5585886906439841E-2</v>
      </c>
      <c r="AX128" s="210">
        <v>1228783.2804480002</v>
      </c>
      <c r="AY128" s="209">
        <f t="shared" ref="AY128" si="3036">AX128-AX$18</f>
        <v>380496.20164800016</v>
      </c>
      <c r="AZ128" s="1300">
        <f t="shared" ref="AZ128" si="3037">AX128/AX$18-1</f>
        <v>0.44854650171762134</v>
      </c>
      <c r="BA128" s="209">
        <f t="shared" si="2233"/>
        <v>31710.04684800026</v>
      </c>
      <c r="BB128" s="1300">
        <f t="shared" si="2813"/>
        <v>2.6489646546216328E-2</v>
      </c>
      <c r="BC128" s="210">
        <v>1434413.8497600001</v>
      </c>
      <c r="BD128" s="209">
        <f t="shared" ref="BD128" si="3038">BC128-BC$18</f>
        <v>586126.77096000011</v>
      </c>
      <c r="BE128" s="1300">
        <f t="shared" ref="BE128" si="3039">BC128/BC$18-1</f>
        <v>0.69095331711187224</v>
      </c>
      <c r="BF128" s="209">
        <f t="shared" si="2235"/>
        <v>56519.554032000247</v>
      </c>
      <c r="BG128" s="1300">
        <f t="shared" si="2816"/>
        <v>4.1018788021136787E-2</v>
      </c>
      <c r="BH128" s="211">
        <v>1671295.2654720002</v>
      </c>
      <c r="BI128" s="209">
        <f t="shared" ref="BI128" si="3040">BH128-BH$18</f>
        <v>823008.18667200021</v>
      </c>
      <c r="BJ128" s="1300">
        <f t="shared" ref="BJ128" si="3041">BH128/BH$18-1</f>
        <v>0.97020007405540154</v>
      </c>
      <c r="BK128" s="209">
        <f t="shared" si="2237"/>
        <v>88008.404400000349</v>
      </c>
      <c r="BL128" s="1300">
        <f t="shared" si="2819"/>
        <v>5.5585886906439841E-2</v>
      </c>
      <c r="BM128" s="210">
        <v>1228783.2804480002</v>
      </c>
      <c r="BN128" s="209">
        <f t="shared" ref="BN128" si="3042">BM128-BM$18</f>
        <v>380496.20164800016</v>
      </c>
      <c r="BO128" s="1300">
        <f t="shared" ref="BO128" si="3043">BM128/BM$18-1</f>
        <v>0.44854650171762134</v>
      </c>
      <c r="BP128" s="209">
        <f t="shared" si="2239"/>
        <v>31710.04684800026</v>
      </c>
      <c r="BQ128" s="1300">
        <f t="shared" si="2822"/>
        <v>2.6489646546216328E-2</v>
      </c>
      <c r="BR128" s="210">
        <v>1434413.8497600001</v>
      </c>
      <c r="BS128" s="209">
        <f t="shared" ref="BS128" si="3044">BR128-BR$18</f>
        <v>586126.77096000011</v>
      </c>
      <c r="BT128" s="1300">
        <f t="shared" ref="BT128" si="3045">BR128/BR$18-1</f>
        <v>0.69095331711187224</v>
      </c>
      <c r="BU128" s="209">
        <f t="shared" si="2241"/>
        <v>56519.554032000247</v>
      </c>
      <c r="BV128" s="1300">
        <f t="shared" si="2825"/>
        <v>4.1018788021136787E-2</v>
      </c>
      <c r="BW128" s="211">
        <v>1671295.2654720002</v>
      </c>
      <c r="BX128" s="209">
        <f t="shared" ref="BX128" si="3046">BW128-BW$18</f>
        <v>823008.18667200021</v>
      </c>
      <c r="BY128" s="1300">
        <f t="shared" ref="BY128" si="3047">BW128/BW$18-1</f>
        <v>0.97020007405540154</v>
      </c>
      <c r="BZ128" s="209">
        <f t="shared" si="2243"/>
        <v>88008.404400000349</v>
      </c>
      <c r="CA128" s="1300">
        <f t="shared" si="2828"/>
        <v>5.5585886906439841E-2</v>
      </c>
      <c r="CB128" s="211">
        <v>1228783.2804480002</v>
      </c>
      <c r="CC128" s="209">
        <f t="shared" ref="CC128" si="3048">CB128-CB$18</f>
        <v>380496.20164800016</v>
      </c>
      <c r="CD128" s="1300">
        <f t="shared" ref="CD128" si="3049">CB128/CB$18-1</f>
        <v>0.44854650171762134</v>
      </c>
      <c r="CE128" s="209">
        <f t="shared" si="2246"/>
        <v>31710.04684800026</v>
      </c>
      <c r="CF128" s="1300">
        <f t="shared" si="2831"/>
        <v>2.6489646546216328E-2</v>
      </c>
      <c r="CG128" s="210">
        <v>1434413.8497600001</v>
      </c>
      <c r="CH128" s="209">
        <f t="shared" ref="CH128" si="3050">CG128-CG$18</f>
        <v>586126.77096000011</v>
      </c>
      <c r="CI128" s="1300">
        <f t="shared" ref="CI128" si="3051">CG128/CG$18-1</f>
        <v>0.69095331711187224</v>
      </c>
      <c r="CJ128" s="209">
        <f t="shared" si="2249"/>
        <v>56519.554032000247</v>
      </c>
      <c r="CK128" s="1300">
        <f t="shared" si="2834"/>
        <v>4.1018788021136787E-2</v>
      </c>
      <c r="CL128" s="211">
        <v>1671295.2654720002</v>
      </c>
      <c r="CM128" s="209">
        <f t="shared" ref="CM128" si="3052">CL128-CL$18</f>
        <v>823008.18667200021</v>
      </c>
      <c r="CN128" s="1300">
        <f t="shared" ref="CN128" si="3053">CL128/CL$18-1</f>
        <v>0.97020007405540154</v>
      </c>
      <c r="CO128" s="209">
        <f t="shared" si="2252"/>
        <v>88008.404400000349</v>
      </c>
      <c r="CP128" s="1300">
        <f t="shared" si="2837"/>
        <v>5.5585886906439841E-2</v>
      </c>
      <c r="CQ128" s="131"/>
    </row>
    <row r="129" spans="1:95" s="134" customFormat="1" ht="16.5" outlineLevel="1" thickBot="1" x14ac:dyDescent="0.3">
      <c r="A129" s="174">
        <v>2034</v>
      </c>
      <c r="B129" s="206" t="s">
        <v>177</v>
      </c>
      <c r="C129" s="206" t="s">
        <v>178</v>
      </c>
      <c r="D129" s="207" t="s">
        <v>179</v>
      </c>
      <c r="E129" s="1326">
        <v>776271.02457600017</v>
      </c>
      <c r="F129" s="1321">
        <f t="shared" ref="F129" si="3054">E129-E$19</f>
        <v>244100.72248800017</v>
      </c>
      <c r="G129" s="1322">
        <f t="shared" ref="G129" si="3055">E129/E$19-1</f>
        <v>0.45868911047883976</v>
      </c>
      <c r="H129" s="1321">
        <f t="shared" si="2206"/>
        <v>19909.752504000207</v>
      </c>
      <c r="I129" s="1322">
        <f t="shared" si="2792"/>
        <v>2.6323072371829515E-2</v>
      </c>
      <c r="J129" s="1308">
        <v>906899.56252800021</v>
      </c>
      <c r="K129" s="209">
        <f t="shared" ref="K129" si="3056">J129-J$19</f>
        <v>374729.26044000022</v>
      </c>
      <c r="L129" s="1300">
        <f t="shared" ref="L129" si="3057">J129/J$19-1</f>
        <v>0.70415289799097946</v>
      </c>
      <c r="M129" s="209">
        <f t="shared" si="2208"/>
        <v>35871.275448000291</v>
      </c>
      <c r="N129" s="1300">
        <f t="shared" si="2795"/>
        <v>4.1182675672053914E-2</v>
      </c>
      <c r="O129" s="472">
        <v>1055966.0998560002</v>
      </c>
      <c r="P129" s="209">
        <f t="shared" ref="P129" si="3058">O129-O$19</f>
        <v>523795.79776800016</v>
      </c>
      <c r="Q129" s="1300">
        <f t="shared" ref="Q129" si="3059">O129/O$19-1</f>
        <v>0.9842634880466985</v>
      </c>
      <c r="R129" s="209">
        <f t="shared" si="2210"/>
        <v>55779.911256000283</v>
      </c>
      <c r="S129" s="1300">
        <f t="shared" si="2798"/>
        <v>5.5769527605732616E-2</v>
      </c>
      <c r="T129" s="472">
        <v>776271.02457600017</v>
      </c>
      <c r="U129" s="209">
        <f t="shared" ref="U129" si="3060">T129-T$19</f>
        <v>244100.72248800017</v>
      </c>
      <c r="V129" s="1300">
        <f t="shared" ref="V129" si="3061">T129/T$19-1</f>
        <v>0.45868911047883976</v>
      </c>
      <c r="W129" s="209">
        <f t="shared" si="2213"/>
        <v>19909.752504000207</v>
      </c>
      <c r="X129" s="1300">
        <f t="shared" si="2801"/>
        <v>2.6323072371829515E-2</v>
      </c>
      <c r="Y129" s="479">
        <v>906899.56252800021</v>
      </c>
      <c r="Z129" s="209">
        <f t="shared" ref="Z129" si="3062">Y129-Y$19</f>
        <v>374729.26044000022</v>
      </c>
      <c r="AA129" s="1300">
        <f t="shared" ref="AA129" si="3063">Y129/Y$19-1</f>
        <v>0.70415289799097946</v>
      </c>
      <c r="AB129" s="209">
        <f t="shared" si="2216"/>
        <v>35871.275448000291</v>
      </c>
      <c r="AC129" s="1300">
        <f t="shared" si="2804"/>
        <v>4.1182675672053914E-2</v>
      </c>
      <c r="AD129" s="472">
        <v>1055966.0998560002</v>
      </c>
      <c r="AE129" s="209">
        <f t="shared" ref="AE129" si="3064">AD129-AD$19</f>
        <v>523795.79776800016</v>
      </c>
      <c r="AF129" s="1300">
        <f t="shared" ref="AF129" si="3065">AD129/AD$19-1</f>
        <v>0.9842634880466985</v>
      </c>
      <c r="AG129" s="209">
        <f t="shared" si="2219"/>
        <v>55779.911256000283</v>
      </c>
      <c r="AH129" s="1300">
        <f t="shared" si="2807"/>
        <v>5.5769527605732616E-2</v>
      </c>
      <c r="AI129" s="472">
        <v>776271.02457600017</v>
      </c>
      <c r="AJ129" s="209">
        <f t="shared" ref="AJ129" si="3066">AI129-AI$19</f>
        <v>244100.72248800017</v>
      </c>
      <c r="AK129" s="1300">
        <f t="shared" ref="AK129" si="3067">AI129/AI$19-1</f>
        <v>0.45868911047883976</v>
      </c>
      <c r="AL129" s="209">
        <f t="shared" si="2222"/>
        <v>19909.752504000207</v>
      </c>
      <c r="AM129" s="1300">
        <f t="shared" si="2906"/>
        <v>2.6323072371829515E-2</v>
      </c>
      <c r="AN129" s="479">
        <v>906899.56252800021</v>
      </c>
      <c r="AO129" s="209">
        <f t="shared" ref="AO129" si="3068">AN129-AN$19</f>
        <v>374729.26044000022</v>
      </c>
      <c r="AP129" s="1300">
        <f t="shared" ref="AP129" si="3069">AN129/AN$19-1</f>
        <v>0.70415289799097946</v>
      </c>
      <c r="AQ129" s="209">
        <f t="shared" si="2226"/>
        <v>35871.275448000291</v>
      </c>
      <c r="AR129" s="1300">
        <f t="shared" si="2909"/>
        <v>4.1182675672053914E-2</v>
      </c>
      <c r="AS129" s="472">
        <v>1055966.0998560002</v>
      </c>
      <c r="AT129" s="209">
        <f t="shared" ref="AT129" si="3070">AS129-AS$19</f>
        <v>523795.79776800016</v>
      </c>
      <c r="AU129" s="1300">
        <f t="shared" ref="AU129" si="3071">AS129/AS$19-1</f>
        <v>0.9842634880466985</v>
      </c>
      <c r="AV129" s="209">
        <f t="shared" si="2230"/>
        <v>55779.911256000283</v>
      </c>
      <c r="AW129" s="1300">
        <f t="shared" si="2912"/>
        <v>5.5769527605732616E-2</v>
      </c>
      <c r="AX129" s="479">
        <v>776271.02457600017</v>
      </c>
      <c r="AY129" s="209">
        <f t="shared" ref="AY129" si="3072">AX129-AX$19</f>
        <v>244100.72248800017</v>
      </c>
      <c r="AZ129" s="1300">
        <f t="shared" ref="AZ129" si="3073">AX129/AX$19-1</f>
        <v>0.45868911047883976</v>
      </c>
      <c r="BA129" s="209">
        <f t="shared" si="2233"/>
        <v>19909.752504000207</v>
      </c>
      <c r="BB129" s="1300">
        <f t="shared" si="2813"/>
        <v>2.6323072371829515E-2</v>
      </c>
      <c r="BC129" s="479">
        <v>906899.56252800021</v>
      </c>
      <c r="BD129" s="209">
        <f t="shared" ref="BD129" si="3074">BC129-BC$19</f>
        <v>374729.26044000022</v>
      </c>
      <c r="BE129" s="1300">
        <f t="shared" ref="BE129" si="3075">BC129/BC$19-1</f>
        <v>0.70415289799097946</v>
      </c>
      <c r="BF129" s="209">
        <f t="shared" si="2235"/>
        <v>35871.275448000291</v>
      </c>
      <c r="BG129" s="1300">
        <f t="shared" si="2816"/>
        <v>4.1182675672053914E-2</v>
      </c>
      <c r="BH129" s="472">
        <v>1055966.0998560002</v>
      </c>
      <c r="BI129" s="209">
        <f t="shared" ref="BI129" si="3076">BH129-BH$19</f>
        <v>523795.79776800016</v>
      </c>
      <c r="BJ129" s="1300">
        <f t="shared" ref="BJ129" si="3077">BH129/BH$19-1</f>
        <v>0.9842634880466985</v>
      </c>
      <c r="BK129" s="209">
        <f t="shared" si="2237"/>
        <v>55779.911256000283</v>
      </c>
      <c r="BL129" s="1300">
        <f t="shared" si="2819"/>
        <v>5.5769527605732616E-2</v>
      </c>
      <c r="BM129" s="479">
        <v>776271.02457600017</v>
      </c>
      <c r="BN129" s="209">
        <f t="shared" ref="BN129" si="3078">BM129-BM$19</f>
        <v>244100.72248800017</v>
      </c>
      <c r="BO129" s="1300">
        <f t="shared" ref="BO129" si="3079">BM129/BM$19-1</f>
        <v>0.45868911047883976</v>
      </c>
      <c r="BP129" s="209">
        <f t="shared" si="2239"/>
        <v>19909.752504000207</v>
      </c>
      <c r="BQ129" s="1300">
        <f t="shared" si="2822"/>
        <v>2.6323072371829515E-2</v>
      </c>
      <c r="BR129" s="479">
        <v>906899.56252800021</v>
      </c>
      <c r="BS129" s="209">
        <f t="shared" ref="BS129" si="3080">BR129-BR$19</f>
        <v>374729.26044000022</v>
      </c>
      <c r="BT129" s="1300">
        <f t="shared" ref="BT129" si="3081">BR129/BR$19-1</f>
        <v>0.70415289799097946</v>
      </c>
      <c r="BU129" s="209">
        <f t="shared" si="2241"/>
        <v>35871.275448000291</v>
      </c>
      <c r="BV129" s="1300">
        <f t="shared" si="2825"/>
        <v>4.1182675672053914E-2</v>
      </c>
      <c r="BW129" s="472">
        <v>1055966.0998560002</v>
      </c>
      <c r="BX129" s="209">
        <f t="shared" ref="BX129" si="3082">BW129-BW$19</f>
        <v>523795.79776800016</v>
      </c>
      <c r="BY129" s="1300">
        <f t="shared" ref="BY129" si="3083">BW129/BW$19-1</f>
        <v>0.9842634880466985</v>
      </c>
      <c r="BZ129" s="209">
        <f t="shared" si="2243"/>
        <v>55779.911256000283</v>
      </c>
      <c r="CA129" s="1300">
        <f t="shared" si="2828"/>
        <v>5.5769527605732616E-2</v>
      </c>
      <c r="CB129" s="472">
        <v>776271.02457600017</v>
      </c>
      <c r="CC129" s="209">
        <f t="shared" ref="CC129" si="3084">CB129-CB$19</f>
        <v>244100.72248800017</v>
      </c>
      <c r="CD129" s="1300">
        <f t="shared" ref="CD129" si="3085">CB129/CB$19-1</f>
        <v>0.45868911047883976</v>
      </c>
      <c r="CE129" s="209">
        <f t="shared" si="2246"/>
        <v>19909.752504000207</v>
      </c>
      <c r="CF129" s="1300">
        <f t="shared" si="2831"/>
        <v>2.6323072371829515E-2</v>
      </c>
      <c r="CG129" s="479">
        <v>906899.56252800021</v>
      </c>
      <c r="CH129" s="209">
        <f t="shared" ref="CH129" si="3086">CG129-CG$19</f>
        <v>374729.26044000022</v>
      </c>
      <c r="CI129" s="1300">
        <f t="shared" ref="CI129" si="3087">CG129/CG$19-1</f>
        <v>0.70415289799097946</v>
      </c>
      <c r="CJ129" s="209">
        <f t="shared" si="2249"/>
        <v>35871.275448000291</v>
      </c>
      <c r="CK129" s="1300">
        <f t="shared" si="2834"/>
        <v>4.1182675672053914E-2</v>
      </c>
      <c r="CL129" s="472">
        <v>1055966.0998560002</v>
      </c>
      <c r="CM129" s="209">
        <f t="shared" ref="CM129" si="3088">CL129-CL$19</f>
        <v>523795.79776800016</v>
      </c>
      <c r="CN129" s="1300">
        <f t="shared" ref="CN129" si="3089">CL129/CL$19-1</f>
        <v>0.9842634880466985</v>
      </c>
      <c r="CO129" s="209">
        <f t="shared" si="2252"/>
        <v>55779.911256000283</v>
      </c>
      <c r="CP129" s="1300">
        <f t="shared" si="2837"/>
        <v>5.5769527605732616E-2</v>
      </c>
      <c r="CQ129" s="131"/>
    </row>
    <row r="130" spans="1:95" s="134" customFormat="1" ht="18.75" x14ac:dyDescent="0.25">
      <c r="A130" s="164">
        <v>2035</v>
      </c>
      <c r="B130" s="165"/>
      <c r="C130" s="166"/>
      <c r="D130" s="475" t="s">
        <v>157</v>
      </c>
      <c r="E130" s="490">
        <v>498772068.07796049</v>
      </c>
      <c r="F130" s="490">
        <f t="shared" ref="F130" si="3090">E130-E$10</f>
        <v>282675633.68796051</v>
      </c>
      <c r="G130" s="1319">
        <f t="shared" ref="G130" si="3091">E130/E$10-1</f>
        <v>1.3080994810761277</v>
      </c>
      <c r="H130" s="490">
        <f t="shared" si="2206"/>
        <v>33793399.455376863</v>
      </c>
      <c r="I130" s="1319">
        <f>E130/E120-1</f>
        <v>7.2677311317277837E-2</v>
      </c>
      <c r="J130" s="1309">
        <v>498772068.07796049</v>
      </c>
      <c r="K130" s="490">
        <f t="shared" ref="K130" si="3092">J130-J$10</f>
        <v>282675633.68796051</v>
      </c>
      <c r="L130" s="1301">
        <f t="shared" ref="L130" si="3093">J130/J$10-1</f>
        <v>1.3080994810761277</v>
      </c>
      <c r="M130" s="490">
        <f t="shared" si="2208"/>
        <v>33793399.455376863</v>
      </c>
      <c r="N130" s="1301">
        <f>J130/J120-1</f>
        <v>7.2677311317277837E-2</v>
      </c>
      <c r="O130" s="490">
        <v>498772068.07796049</v>
      </c>
      <c r="P130" s="490">
        <f t="shared" ref="P130" si="3094">O130-O$10</f>
        <v>282675633.68796051</v>
      </c>
      <c r="Q130" s="1301">
        <f t="shared" ref="Q130" si="3095">O130/O$10-1</f>
        <v>1.3080994810761277</v>
      </c>
      <c r="R130" s="490">
        <f t="shared" si="2210"/>
        <v>33793399.455376863</v>
      </c>
      <c r="S130" s="1301">
        <f>O130/O120-1</f>
        <v>7.2677311317277837E-2</v>
      </c>
      <c r="T130" s="490">
        <v>498772068.07796049</v>
      </c>
      <c r="U130" s="490">
        <f t="shared" ref="U130" si="3096">T130-T$10</f>
        <v>282675633.68796051</v>
      </c>
      <c r="V130" s="1301">
        <f t="shared" ref="V130" si="3097">T130/T$10-1</f>
        <v>1.3080994810761277</v>
      </c>
      <c r="W130" s="490">
        <f t="shared" si="2213"/>
        <v>33793399.455376863</v>
      </c>
      <c r="X130" s="1301">
        <f>T130/T120-1</f>
        <v>7.2677311317277837E-2</v>
      </c>
      <c r="Y130" s="490">
        <v>498772068.07796049</v>
      </c>
      <c r="Z130" s="490">
        <f t="shared" ref="Z130" si="3098">Y130-Y$10</f>
        <v>282675633.68796051</v>
      </c>
      <c r="AA130" s="1301">
        <f t="shared" ref="AA130" si="3099">Y130/Y$10-1</f>
        <v>1.3080994810761277</v>
      </c>
      <c r="AB130" s="490">
        <f t="shared" si="2216"/>
        <v>33793399.455376863</v>
      </c>
      <c r="AC130" s="1301">
        <f>Y130/Y120-1</f>
        <v>7.2677311317277837E-2</v>
      </c>
      <c r="AD130" s="490">
        <v>498772068.07796049</v>
      </c>
      <c r="AE130" s="490">
        <f t="shared" ref="AE130" si="3100">AD130-AD$10</f>
        <v>282675633.68796051</v>
      </c>
      <c r="AF130" s="1301">
        <f t="shared" ref="AF130" si="3101">AD130/AD$10-1</f>
        <v>1.3080994810761277</v>
      </c>
      <c r="AG130" s="490">
        <f t="shared" si="2219"/>
        <v>33793399.455376863</v>
      </c>
      <c r="AH130" s="1301">
        <f>AD130/AD120-1</f>
        <v>7.2677311317277837E-2</v>
      </c>
      <c r="AI130" s="490">
        <v>498772068.07796049</v>
      </c>
      <c r="AJ130" s="490">
        <f t="shared" ref="AJ130" si="3102">AI130-AI$10</f>
        <v>282675633.68796051</v>
      </c>
      <c r="AK130" s="1301">
        <f t="shared" ref="AK130" si="3103">AI130/AI$10-1</f>
        <v>1.3080994810761277</v>
      </c>
      <c r="AL130" s="490">
        <f t="shared" si="2222"/>
        <v>33793399.455376863</v>
      </c>
      <c r="AM130" s="1301">
        <f>AI130/AI120-1</f>
        <v>7.2677311317277837E-2</v>
      </c>
      <c r="AN130" s="490">
        <v>498772068.07796049</v>
      </c>
      <c r="AO130" s="490">
        <f t="shared" ref="AO130" si="3104">AN130-AN$10</f>
        <v>282675633.68796051</v>
      </c>
      <c r="AP130" s="1301">
        <f t="shared" ref="AP130" si="3105">AN130/AN$10-1</f>
        <v>1.3080994810761277</v>
      </c>
      <c r="AQ130" s="490">
        <f t="shared" si="2226"/>
        <v>33793399.455376863</v>
      </c>
      <c r="AR130" s="1301">
        <f>AN130/AN120-1</f>
        <v>7.2677311317277837E-2</v>
      </c>
      <c r="AS130" s="490">
        <v>498772068.07796049</v>
      </c>
      <c r="AT130" s="490">
        <f t="shared" ref="AT130" si="3106">AS130-AS$10</f>
        <v>282675633.68796051</v>
      </c>
      <c r="AU130" s="1301">
        <f t="shared" ref="AU130" si="3107">AS130/AS$10-1</f>
        <v>1.3080994810761277</v>
      </c>
      <c r="AV130" s="490">
        <f t="shared" si="2230"/>
        <v>33793399.455376863</v>
      </c>
      <c r="AW130" s="1301">
        <f>AS130/AS120-1</f>
        <v>7.2677311317277837E-2</v>
      </c>
      <c r="AX130" s="490">
        <v>498772068.07796049</v>
      </c>
      <c r="AY130" s="490">
        <f t="shared" ref="AY130" si="3108">AX130-AX$10</f>
        <v>282675633.68796051</v>
      </c>
      <c r="AZ130" s="1301">
        <f t="shared" ref="AZ130" si="3109">AX130/AX$10-1</f>
        <v>1.3080994810761277</v>
      </c>
      <c r="BA130" s="490">
        <f t="shared" si="2233"/>
        <v>33793399.455376863</v>
      </c>
      <c r="BB130" s="1301">
        <f>AX130/AX120-1</f>
        <v>7.2677311317277837E-2</v>
      </c>
      <c r="BC130" s="490">
        <v>498772068.07796049</v>
      </c>
      <c r="BD130" s="490">
        <f t="shared" ref="BD130" si="3110">BC130-BC$10</f>
        <v>282675633.68796051</v>
      </c>
      <c r="BE130" s="1301">
        <f t="shared" ref="BE130" si="3111">BC130/BC$10-1</f>
        <v>1.3080994810761277</v>
      </c>
      <c r="BF130" s="490">
        <f t="shared" si="2235"/>
        <v>33793399.455376863</v>
      </c>
      <c r="BG130" s="1301">
        <f>BC130/BC120-1</f>
        <v>7.2677311317277837E-2</v>
      </c>
      <c r="BH130" s="490">
        <v>498772068.07796049</v>
      </c>
      <c r="BI130" s="490">
        <f t="shared" ref="BI130" si="3112">BH130-BH$10</f>
        <v>282675633.68796051</v>
      </c>
      <c r="BJ130" s="1301">
        <f t="shared" ref="BJ130" si="3113">BH130/BH$10-1</f>
        <v>1.3080994810761277</v>
      </c>
      <c r="BK130" s="490">
        <f t="shared" si="2237"/>
        <v>33793399.455376863</v>
      </c>
      <c r="BL130" s="1301">
        <f>BH130/BH120-1</f>
        <v>7.2677311317277837E-2</v>
      </c>
      <c r="BM130" s="490">
        <v>498772068.07796049</v>
      </c>
      <c r="BN130" s="490">
        <f t="shared" ref="BN130" si="3114">BM130-BM$10</f>
        <v>282675633.68796051</v>
      </c>
      <c r="BO130" s="1301">
        <f t="shared" ref="BO130" si="3115">BM130/BM$10-1</f>
        <v>1.3080994810761277</v>
      </c>
      <c r="BP130" s="490">
        <f t="shared" si="2239"/>
        <v>33793399.455376863</v>
      </c>
      <c r="BQ130" s="1301">
        <f>BM130/BM120-1</f>
        <v>7.2677311317277837E-2</v>
      </c>
      <c r="BR130" s="490">
        <v>498772068.07796049</v>
      </c>
      <c r="BS130" s="490">
        <f t="shared" ref="BS130" si="3116">BR130-BR$10</f>
        <v>282675633.68796051</v>
      </c>
      <c r="BT130" s="1301">
        <f t="shared" ref="BT130" si="3117">BR130/BR$10-1</f>
        <v>1.3080994810761277</v>
      </c>
      <c r="BU130" s="490">
        <f t="shared" si="2241"/>
        <v>33793399.455376863</v>
      </c>
      <c r="BV130" s="1301">
        <f>BR130/BR120-1</f>
        <v>7.2677311317277837E-2</v>
      </c>
      <c r="BW130" s="490">
        <v>498772068.07796049</v>
      </c>
      <c r="BX130" s="490">
        <f t="shared" ref="BX130" si="3118">BW130-BW$10</f>
        <v>282675633.68796051</v>
      </c>
      <c r="BY130" s="1301">
        <f t="shared" ref="BY130" si="3119">BW130/BW$10-1</f>
        <v>1.3080994810761277</v>
      </c>
      <c r="BZ130" s="490">
        <f t="shared" si="2243"/>
        <v>33793399.455376863</v>
      </c>
      <c r="CA130" s="1301">
        <f>BW130/BW120-1</f>
        <v>7.2677311317277837E-2</v>
      </c>
      <c r="CB130" s="484">
        <v>503530306.78796494</v>
      </c>
      <c r="CC130" s="490">
        <f t="shared" ref="CC130" si="3120">CB130-CB$10</f>
        <v>283587594.91796494</v>
      </c>
      <c r="CD130" s="1301">
        <f t="shared" ref="CD130" si="3121">CB130/CB$10-1</f>
        <v>1.2893702751359322</v>
      </c>
      <c r="CE130" s="490">
        <f t="shared" si="2246"/>
        <v>33860605.094307244</v>
      </c>
      <c r="CF130" s="1301">
        <f>CB130/CB120-1</f>
        <v>7.2094505930878183E-2</v>
      </c>
      <c r="CG130" s="484">
        <v>503530306.78796494</v>
      </c>
      <c r="CH130" s="490">
        <f t="shared" ref="CH130" si="3122">CG130-CG$10</f>
        <v>283587594.91796494</v>
      </c>
      <c r="CI130" s="1301">
        <f t="shared" ref="CI130" si="3123">CG130/CG$10-1</f>
        <v>1.2893702751359322</v>
      </c>
      <c r="CJ130" s="490">
        <f t="shared" si="2249"/>
        <v>33860605.094307244</v>
      </c>
      <c r="CK130" s="1301">
        <f>CG130/CG120-1</f>
        <v>7.2094505930878183E-2</v>
      </c>
      <c r="CL130" s="484">
        <v>503530306.78796494</v>
      </c>
      <c r="CM130" s="490">
        <f t="shared" ref="CM130" si="3124">CL130-CL$10</f>
        <v>283587594.91796494</v>
      </c>
      <c r="CN130" s="1301">
        <f t="shared" ref="CN130" si="3125">CL130/CL$10-1</f>
        <v>1.2893702751359322</v>
      </c>
      <c r="CO130" s="490">
        <f t="shared" si="2252"/>
        <v>33860605.094307244</v>
      </c>
      <c r="CP130" s="1301">
        <f>CL130/CL120-1</f>
        <v>7.2094505930878183E-2</v>
      </c>
      <c r="CQ130" s="131"/>
    </row>
    <row r="131" spans="1:95" s="134" customFormat="1" ht="15.75" outlineLevel="1" x14ac:dyDescent="0.25">
      <c r="A131" s="174">
        <v>2035</v>
      </c>
      <c r="B131" s="175" t="s">
        <v>158</v>
      </c>
      <c r="C131" s="175" t="s">
        <v>159</v>
      </c>
      <c r="D131" s="176" t="s">
        <v>96</v>
      </c>
      <c r="E131" s="491">
        <v>245468961.38672945</v>
      </c>
      <c r="F131" s="1298">
        <f t="shared" ref="F131" si="3126">E131-E$11</f>
        <v>162741720.88672945</v>
      </c>
      <c r="G131" s="1320">
        <f t="shared" ref="G131" si="3127">E131/E$11-1</f>
        <v>1.9672083814608738</v>
      </c>
      <c r="H131" s="1298">
        <f t="shared" si="2206"/>
        <v>22163856.140216798</v>
      </c>
      <c r="I131" s="1320">
        <f t="shared" ref="I131:I139" si="3128">E131/E121-1</f>
        <v>9.9253692009188432E-2</v>
      </c>
      <c r="J131" s="1310">
        <v>221475427.86654663</v>
      </c>
      <c r="K131" s="1298">
        <f t="shared" ref="K131" si="3129">J131-J$11</f>
        <v>138748187.36654663</v>
      </c>
      <c r="L131" s="1299">
        <f t="shared" ref="L131" si="3130">J131/J$11-1</f>
        <v>1.6771765446056022</v>
      </c>
      <c r="M131" s="1298">
        <f t="shared" si="2208"/>
        <v>19457606.153635502</v>
      </c>
      <c r="N131" s="1299">
        <f t="shared" ref="N131:N139" si="3131">J131/J121-1</f>
        <v>9.6316285309158589E-2</v>
      </c>
      <c r="O131" s="491">
        <v>193411447.93664294</v>
      </c>
      <c r="P131" s="1298">
        <f t="shared" ref="P131" si="3132">O131-O$11</f>
        <v>110684207.43664294</v>
      </c>
      <c r="Q131" s="1299">
        <f t="shared" ref="Q131" si="3133">O131/O$11-1</f>
        <v>1.3379414902234403</v>
      </c>
      <c r="R131" s="1298">
        <f t="shared" si="2210"/>
        <v>15933224.482008636</v>
      </c>
      <c r="S131" s="1299">
        <f t="shared" ref="S131:S139" si="3134">O131/O121-1</f>
        <v>8.9775659074485592E-2</v>
      </c>
      <c r="T131" s="485">
        <v>157963419.12545425</v>
      </c>
      <c r="U131" s="1298">
        <f t="shared" ref="U131" si="3135">T131-T$11</f>
        <v>89524679.625454247</v>
      </c>
      <c r="V131" s="1299">
        <f t="shared" ref="V131" si="3136">T131/T$11-1</f>
        <v>1.3080994810761273</v>
      </c>
      <c r="W131" s="1298">
        <f t="shared" si="2213"/>
        <v>10702525.789814711</v>
      </c>
      <c r="X131" s="1299">
        <f t="shared" ref="X131:X139" si="3137">T131/T121-1</f>
        <v>7.2677311317277837E-2</v>
      </c>
      <c r="Y131" s="485">
        <v>157963419.12545425</v>
      </c>
      <c r="Z131" s="1298">
        <f t="shared" ref="Z131" si="3138">Y131-Y$11</f>
        <v>89524679.625454247</v>
      </c>
      <c r="AA131" s="1299">
        <f t="shared" ref="AA131" si="3139">Y131/Y$11-1</f>
        <v>1.3080994810761273</v>
      </c>
      <c r="AB131" s="1298">
        <f t="shared" si="2216"/>
        <v>10702525.789814711</v>
      </c>
      <c r="AC131" s="1299">
        <f t="shared" ref="AC131:AC139" si="3140">Y131/Y121-1</f>
        <v>7.2677311317277837E-2</v>
      </c>
      <c r="AD131" s="485">
        <v>157963419.12545425</v>
      </c>
      <c r="AE131" s="1298">
        <f t="shared" ref="AE131" si="3141">AD131-AD$11</f>
        <v>89524679.625454247</v>
      </c>
      <c r="AF131" s="1299">
        <f t="shared" ref="AF131" si="3142">AD131/AD$11-1</f>
        <v>1.3080994810761273</v>
      </c>
      <c r="AG131" s="1298">
        <f t="shared" si="2219"/>
        <v>10702525.789814711</v>
      </c>
      <c r="AH131" s="1299">
        <f t="shared" ref="AH131:AH139" si="3143">AD131/AD121-1</f>
        <v>7.2677311317277837E-2</v>
      </c>
      <c r="AI131" s="485">
        <v>0</v>
      </c>
      <c r="AJ131" s="1298">
        <f t="shared" ref="AJ131" si="3144">AI131-AI$11</f>
        <v>0</v>
      </c>
      <c r="AK131" s="1299"/>
      <c r="AL131" s="1298">
        <f t="shared" si="2222"/>
        <v>0</v>
      </c>
      <c r="AM131" s="1299"/>
      <c r="AN131" s="485">
        <v>0</v>
      </c>
      <c r="AO131" s="1298">
        <f t="shared" ref="AO131" si="3145">AN131-AN$11</f>
        <v>0</v>
      </c>
      <c r="AP131" s="1299"/>
      <c r="AQ131" s="1298">
        <f t="shared" si="2226"/>
        <v>0</v>
      </c>
      <c r="AR131" s="1299"/>
      <c r="AS131" s="485">
        <v>0</v>
      </c>
      <c r="AT131" s="1298">
        <f t="shared" ref="AT131" si="3146">AS131-AS$11</f>
        <v>0</v>
      </c>
      <c r="AU131" s="1299"/>
      <c r="AV131" s="1298">
        <f t="shared" si="2230"/>
        <v>0</v>
      </c>
      <c r="AW131" s="1299"/>
      <c r="AX131" s="491">
        <v>213367585.41293797</v>
      </c>
      <c r="AY131" s="1298">
        <f t="shared" ref="AY131" si="3147">AX131-AX$11</f>
        <v>153969514.12247106</v>
      </c>
      <c r="AZ131" s="1299">
        <f t="shared" ref="AZ131" si="3148">AX131/AX$11-1</f>
        <v>2.5921635295114775</v>
      </c>
      <c r="BA131" s="1298">
        <f t="shared" si="2233"/>
        <v>21475108.274436444</v>
      </c>
      <c r="BB131" s="1299">
        <f t="shared" ref="BB131:BB139" si="3149">AX131/AX121-1</f>
        <v>0.11191219475965397</v>
      </c>
      <c r="BC131" s="491">
        <v>182886960.38600743</v>
      </c>
      <c r="BD131" s="1298">
        <f t="shared" ref="BD131" si="3150">BC131-BC$11</f>
        <v>123488889.09554052</v>
      </c>
      <c r="BE131" s="1299">
        <f t="shared" ref="BE131" si="3151">BC131/BC$11-1</f>
        <v>2.0790050318579936</v>
      </c>
      <c r="BF131" s="1298">
        <f t="shared" si="2235"/>
        <v>18072952.107014775</v>
      </c>
      <c r="BG131" s="1299">
        <f t="shared" ref="BG131:BG139" si="3152">BC131/BC121-1</f>
        <v>0.10965665052221385</v>
      </c>
      <c r="BH131" s="491">
        <v>147155434.03711146</v>
      </c>
      <c r="BI131" s="1298">
        <f t="shared" ref="BI131" si="3153">BH131-BH$11</f>
        <v>87757362.746644557</v>
      </c>
      <c r="BJ131" s="1299">
        <f t="shared" ref="BJ131" si="3154">BH131/BH$11-1</f>
        <v>1.4774446516536837</v>
      </c>
      <c r="BK131" s="1298">
        <f t="shared" si="2237"/>
        <v>13625479.840802923</v>
      </c>
      <c r="BL131" s="1299">
        <f t="shared" ref="BL131:BL139" si="3155">BH131/BH121-1</f>
        <v>0.10204062393949065</v>
      </c>
      <c r="BM131" s="491">
        <v>123989610.56442362</v>
      </c>
      <c r="BN131" s="1298">
        <f t="shared" ref="BN131" si="3156">BM131-BM$11</f>
        <v>78144883.654090285</v>
      </c>
      <c r="BO131" s="1299">
        <f t="shared" ref="BO131" si="3157">BM131/BM$11-1</f>
        <v>1.7045555491459705</v>
      </c>
      <c r="BP131" s="1298">
        <f t="shared" si="2239"/>
        <v>10244875.360291541</v>
      </c>
      <c r="BQ131" s="1299">
        <f t="shared" ref="BQ131:BQ139" si="3158">BM131/BM121-1</f>
        <v>9.0069007078926067E-2</v>
      </c>
      <c r="BR131" s="491">
        <v>115991766.05769603</v>
      </c>
      <c r="BS131" s="1298">
        <f t="shared" ref="BS131" si="3159">BR131-BR$11</f>
        <v>70147039.147362694</v>
      </c>
      <c r="BT131" s="1299">
        <f t="shared" ref="BT131" si="3160">BR131/BR$11-1</f>
        <v>1.5301004908276954</v>
      </c>
      <c r="BU131" s="1298">
        <f t="shared" si="2241"/>
        <v>9342792.0314311236</v>
      </c>
      <c r="BV131" s="1299">
        <f t="shared" ref="BV131:BV139" si="3161">BR131/BR121-1</f>
        <v>8.7603205907355708E-2</v>
      </c>
      <c r="BW131" s="491">
        <v>106637106.08106147</v>
      </c>
      <c r="BX131" s="1298">
        <f t="shared" ref="BX131" si="3162">BW131-BW$11</f>
        <v>60792379.170728132</v>
      </c>
      <c r="BY131" s="1299">
        <f t="shared" ref="BY131" si="3163">BW131/BW$11-1</f>
        <v>1.3260495430506234</v>
      </c>
      <c r="BZ131" s="1298">
        <f t="shared" si="2243"/>
        <v>8167998.14088884</v>
      </c>
      <c r="CA131" s="1299">
        <f t="shared" ref="CA131:CA139" si="3164">BW131/BW121-1</f>
        <v>8.2949854139549251E-2</v>
      </c>
      <c r="CB131" s="485">
        <v>87476201.908713207</v>
      </c>
      <c r="CC131" s="1298">
        <f t="shared" ref="CC131" si="3165">CB131-CB$11</f>
        <v>19037462.408713207</v>
      </c>
      <c r="CD131" s="1299">
        <f t="shared" ref="CD131" si="3166">CB131/CB$11-1</f>
        <v>0.27816792868771656</v>
      </c>
      <c r="CE131" s="1298">
        <f t="shared" si="2246"/>
        <v>1475485.0774044544</v>
      </c>
      <c r="CF131" s="1299">
        <f t="shared" ref="CF131:CF139" si="3167">CB131/CB121-1</f>
        <v>1.7156660220619235E-2</v>
      </c>
      <c r="CG131" s="485">
        <v>95707730.58490099</v>
      </c>
      <c r="CH131" s="1298">
        <f t="shared" ref="CH131" si="3168">CG131-CG$11</f>
        <v>27268991.08490099</v>
      </c>
      <c r="CI131" s="1299">
        <f t="shared" ref="CI131" si="3169">CG131/CG$11-1</f>
        <v>0.39844379490509163</v>
      </c>
      <c r="CJ131" s="1298">
        <f t="shared" si="2249"/>
        <v>2337634.2927897125</v>
      </c>
      <c r="CK131" s="1299">
        <f t="shared" ref="CK131:CK139" si="3170">CG131/CG121-1</f>
        <v>2.5036220220619132E-2</v>
      </c>
      <c r="CL131" s="485">
        <v>104636440.96401443</v>
      </c>
      <c r="CM131" s="1298">
        <f t="shared" ref="CM131" si="3171">CL131-CL$11</f>
        <v>36197701.464014426</v>
      </c>
      <c r="CN131" s="1299">
        <f t="shared" ref="CN131" si="3172">CL131/CL$11-1</f>
        <v>0.52890660652822841</v>
      </c>
      <c r="CO131" s="1298">
        <f t="shared" si="2252"/>
        <v>3334434.5781063139</v>
      </c>
      <c r="CP131" s="1299">
        <f t="shared" ref="CP131:CP139" si="3173">CL131/CL121-1</f>
        <v>3.2915780220619251E-2</v>
      </c>
      <c r="CQ131" s="131"/>
    </row>
    <row r="132" spans="1:95" s="134" customFormat="1" ht="31.5" outlineLevel="1" x14ac:dyDescent="0.25">
      <c r="A132" s="174">
        <v>2035</v>
      </c>
      <c r="B132" s="175" t="s">
        <v>160</v>
      </c>
      <c r="C132" s="175" t="s">
        <v>161</v>
      </c>
      <c r="D132" s="176" t="s">
        <v>162</v>
      </c>
      <c r="E132" s="485">
        <v>126499870.30654143</v>
      </c>
      <c r="F132" s="1298">
        <f t="shared" ref="F132" si="3174">E132-E$12</f>
        <v>71692930.075541437</v>
      </c>
      <c r="G132" s="1320">
        <f t="shared" ref="G132" si="3175">E132/E$12-1</f>
        <v>1.3080994810761273</v>
      </c>
      <c r="H132" s="1298">
        <f t="shared" si="2206"/>
        <v>8570769.9406578243</v>
      </c>
      <c r="I132" s="1320">
        <f t="shared" si="3128"/>
        <v>7.2677311317277837E-2</v>
      </c>
      <c r="J132" s="1311">
        <v>126499870.30654143</v>
      </c>
      <c r="K132" s="1298">
        <f t="shared" ref="K132" si="3176">J132-J$12</f>
        <v>71692930.075541437</v>
      </c>
      <c r="L132" s="1299">
        <f t="shared" ref="L132" si="3177">J132/J$12-1</f>
        <v>1.3080994810761273</v>
      </c>
      <c r="M132" s="1298">
        <f t="shared" si="2208"/>
        <v>8570769.9406578243</v>
      </c>
      <c r="N132" s="1299">
        <f t="shared" si="3131"/>
        <v>7.2677311317277837E-2</v>
      </c>
      <c r="O132" s="485">
        <v>126499870.30654143</v>
      </c>
      <c r="P132" s="1298">
        <f t="shared" ref="P132" si="3178">O132-O$12</f>
        <v>71692930.075541437</v>
      </c>
      <c r="Q132" s="1299">
        <f t="shared" ref="Q132" si="3179">O132/O$12-1</f>
        <v>1.3080994810761273</v>
      </c>
      <c r="R132" s="1298">
        <f t="shared" si="2210"/>
        <v>8570769.9406578243</v>
      </c>
      <c r="S132" s="1299">
        <f t="shared" si="3134"/>
        <v>7.2677311317277837E-2</v>
      </c>
      <c r="T132" s="485">
        <v>126499870.30654143</v>
      </c>
      <c r="U132" s="1298">
        <f t="shared" ref="U132" si="3180">T132-T$12</f>
        <v>71692930.075541437</v>
      </c>
      <c r="V132" s="1299">
        <f t="shared" ref="V132" si="3181">T132/T$12-1</f>
        <v>1.3080994810761273</v>
      </c>
      <c r="W132" s="1298">
        <f t="shared" si="2213"/>
        <v>8570769.9406578243</v>
      </c>
      <c r="X132" s="1299">
        <f t="shared" si="3137"/>
        <v>7.2677311317277837E-2</v>
      </c>
      <c r="Y132" s="485">
        <v>126499870.30654143</v>
      </c>
      <c r="Z132" s="1298">
        <f t="shared" ref="Z132" si="3182">Y132-Y$12</f>
        <v>71692930.075541437</v>
      </c>
      <c r="AA132" s="1299">
        <f t="shared" ref="AA132" si="3183">Y132/Y$12-1</f>
        <v>1.3080994810761273</v>
      </c>
      <c r="AB132" s="1298">
        <f t="shared" si="2216"/>
        <v>8570769.9406578243</v>
      </c>
      <c r="AC132" s="1299">
        <f t="shared" si="3140"/>
        <v>7.2677311317277837E-2</v>
      </c>
      <c r="AD132" s="485">
        <v>126499870.30654143</v>
      </c>
      <c r="AE132" s="1298">
        <f t="shared" ref="AE132" si="3184">AD132-AD$12</f>
        <v>71692930.075541437</v>
      </c>
      <c r="AF132" s="1299">
        <f t="shared" ref="AF132" si="3185">AD132/AD$12-1</f>
        <v>1.3080994810761273</v>
      </c>
      <c r="AG132" s="1298">
        <f t="shared" si="2219"/>
        <v>8570769.9406578243</v>
      </c>
      <c r="AH132" s="1299">
        <f t="shared" si="3143"/>
        <v>7.2677311317277837E-2</v>
      </c>
      <c r="AI132" s="485">
        <v>0</v>
      </c>
      <c r="AJ132" s="1298">
        <f t="shared" ref="AJ132" si="3186">AI132-AI$12</f>
        <v>0</v>
      </c>
      <c r="AK132" s="1299"/>
      <c r="AL132" s="1298">
        <f t="shared" si="2222"/>
        <v>0</v>
      </c>
      <c r="AM132" s="1299"/>
      <c r="AN132" s="485">
        <v>0</v>
      </c>
      <c r="AO132" s="1298">
        <f t="shared" ref="AO132" si="3187">AN132-AN$12</f>
        <v>0</v>
      </c>
      <c r="AP132" s="1299"/>
      <c r="AQ132" s="1298">
        <f t="shared" si="2226"/>
        <v>0</v>
      </c>
      <c r="AR132" s="1299"/>
      <c r="AS132" s="485">
        <v>0</v>
      </c>
      <c r="AT132" s="1298">
        <f t="shared" ref="AT132" si="3188">AS132-AS$12</f>
        <v>0</v>
      </c>
      <c r="AU132" s="1299"/>
      <c r="AV132" s="1298">
        <f t="shared" si="2230"/>
        <v>0</v>
      </c>
      <c r="AW132" s="1299"/>
      <c r="AX132" s="485">
        <v>126499870.30654143</v>
      </c>
      <c r="AY132" s="1298">
        <f t="shared" ref="AY132" si="3189">AX132-AX$12</f>
        <v>71692930.075541437</v>
      </c>
      <c r="AZ132" s="1299">
        <f t="shared" ref="AZ132" si="3190">AX132/AX$12-1</f>
        <v>1.3080994810761273</v>
      </c>
      <c r="BA132" s="1298">
        <f t="shared" si="2233"/>
        <v>8570769.9406578243</v>
      </c>
      <c r="BB132" s="1299">
        <f t="shared" si="3149"/>
        <v>7.2677311317277837E-2</v>
      </c>
      <c r="BC132" s="485">
        <v>126499870.30654143</v>
      </c>
      <c r="BD132" s="1298">
        <f t="shared" ref="BD132" si="3191">BC132-BC$12</f>
        <v>71692930.075541437</v>
      </c>
      <c r="BE132" s="1299">
        <f t="shared" ref="BE132" si="3192">BC132/BC$12-1</f>
        <v>1.3080994810761273</v>
      </c>
      <c r="BF132" s="1298">
        <f t="shared" si="2235"/>
        <v>8570769.9406578243</v>
      </c>
      <c r="BG132" s="1299">
        <f t="shared" si="3152"/>
        <v>7.2677311317277837E-2</v>
      </c>
      <c r="BH132" s="485">
        <v>126499870.30654143</v>
      </c>
      <c r="BI132" s="1298">
        <f t="shared" ref="BI132" si="3193">BH132-BH$12</f>
        <v>71692930.075541437</v>
      </c>
      <c r="BJ132" s="1299">
        <f t="shared" ref="BJ132" si="3194">BH132/BH$12-1</f>
        <v>1.3080994810761273</v>
      </c>
      <c r="BK132" s="1298">
        <f t="shared" si="2237"/>
        <v>8570769.9406578243</v>
      </c>
      <c r="BL132" s="1299">
        <f t="shared" si="3155"/>
        <v>7.2677311317277837E-2</v>
      </c>
      <c r="BM132" s="491">
        <v>123989610.56442362</v>
      </c>
      <c r="BN132" s="1298">
        <f t="shared" ref="BN132" si="3195">BM132-BM$12</f>
        <v>78144883.654090285</v>
      </c>
      <c r="BO132" s="1299">
        <f t="shared" ref="BO132" si="3196">BM132/BM$12-1</f>
        <v>1.7045555491459705</v>
      </c>
      <c r="BP132" s="1298">
        <f t="shared" si="2239"/>
        <v>10244875.360291541</v>
      </c>
      <c r="BQ132" s="1299">
        <f t="shared" si="3158"/>
        <v>9.0069007078926067E-2</v>
      </c>
      <c r="BR132" s="491">
        <v>115991766.05769603</v>
      </c>
      <c r="BS132" s="1298">
        <f t="shared" ref="BS132" si="3197">BR132-BR$12</f>
        <v>70147039.147362694</v>
      </c>
      <c r="BT132" s="1299">
        <f t="shared" ref="BT132" si="3198">BR132/BR$12-1</f>
        <v>1.5301004908276954</v>
      </c>
      <c r="BU132" s="1298">
        <f t="shared" si="2241"/>
        <v>9342792.0314311236</v>
      </c>
      <c r="BV132" s="1299">
        <f t="shared" si="3161"/>
        <v>8.7603205907355708E-2</v>
      </c>
      <c r="BW132" s="491">
        <v>106637106.08106147</v>
      </c>
      <c r="BX132" s="1298">
        <f t="shared" ref="BX132" si="3199">BW132-BW$12</f>
        <v>60792379.170728132</v>
      </c>
      <c r="BY132" s="1299">
        <f t="shared" ref="BY132" si="3200">BW132/BW$12-1</f>
        <v>1.3260495430506234</v>
      </c>
      <c r="BZ132" s="1298">
        <f t="shared" si="2243"/>
        <v>8167998.14088884</v>
      </c>
      <c r="CA132" s="1299">
        <f t="shared" si="3164"/>
        <v>8.2949854139549251E-2</v>
      </c>
      <c r="CB132" s="485">
        <v>74429460.969924048</v>
      </c>
      <c r="CC132" s="1298">
        <f t="shared" ref="CC132" si="3201">CB132-CB$12</f>
        <v>19622520.738924049</v>
      </c>
      <c r="CD132" s="1299">
        <f t="shared" ref="CD132" si="3202">CB132/CB$12-1</f>
        <v>0.35802985271973142</v>
      </c>
      <c r="CE132" s="1298">
        <f t="shared" si="2246"/>
        <v>1255422.1214929223</v>
      </c>
      <c r="CF132" s="1299">
        <f t="shared" si="3167"/>
        <v>1.7156660220619235E-2</v>
      </c>
      <c r="CG132" s="485">
        <v>81433288.627719358</v>
      </c>
      <c r="CH132" s="1298">
        <f t="shared" ref="CH132" si="3203">CG132-CG$12</f>
        <v>26626348.396719359</v>
      </c>
      <c r="CI132" s="1299">
        <f t="shared" ref="CI132" si="3204">CG132/CG$12-1</f>
        <v>0.48582074249164009</v>
      </c>
      <c r="CJ132" s="1298">
        <f t="shared" si="2249"/>
        <v>1988985.0789214224</v>
      </c>
      <c r="CK132" s="1299">
        <f t="shared" si="3170"/>
        <v>2.5036220220619132E-2</v>
      </c>
      <c r="CL132" s="485">
        <v>89030316.00400494</v>
      </c>
      <c r="CM132" s="1298">
        <f t="shared" ref="CM132" si="3205">CL132-CL$12</f>
        <v>34223375.773004942</v>
      </c>
      <c r="CN132" s="1299">
        <f t="shared" ref="CN132" si="3206">CL132/CL$12-1</f>
        <v>0.62443507389320474</v>
      </c>
      <c r="CO132" s="1298">
        <f t="shared" si="2252"/>
        <v>2837116.4142096639</v>
      </c>
      <c r="CP132" s="1299">
        <f t="shared" si="3173"/>
        <v>3.2915780220619251E-2</v>
      </c>
      <c r="CQ132" s="131"/>
    </row>
    <row r="133" spans="1:95" ht="15.75" outlineLevel="1" x14ac:dyDescent="0.25">
      <c r="A133" s="174">
        <v>2035</v>
      </c>
      <c r="B133" s="175">
        <v>0</v>
      </c>
      <c r="C133" s="175">
        <v>0</v>
      </c>
      <c r="D133" s="176" t="s">
        <v>163</v>
      </c>
      <c r="E133" s="485">
        <v>0</v>
      </c>
      <c r="F133" s="1298">
        <f t="shared" ref="F133" si="3207">E133-E$13</f>
        <v>0</v>
      </c>
      <c r="G133" s="1320"/>
      <c r="H133" s="1298">
        <f t="shared" si="2206"/>
        <v>0</v>
      </c>
      <c r="I133" s="1320"/>
      <c r="J133" s="1311">
        <v>0</v>
      </c>
      <c r="K133" s="1298">
        <f t="shared" ref="K133" si="3208">J133-J$13</f>
        <v>0</v>
      </c>
      <c r="L133" s="1299"/>
      <c r="M133" s="1298">
        <f t="shared" si="2208"/>
        <v>0</v>
      </c>
      <c r="N133" s="1299"/>
      <c r="O133" s="485">
        <v>0</v>
      </c>
      <c r="P133" s="1298">
        <f t="shared" ref="P133" si="3209">O133-O$13</f>
        <v>0</v>
      </c>
      <c r="Q133" s="1299"/>
      <c r="R133" s="1298">
        <f t="shared" si="2210"/>
        <v>0</v>
      </c>
      <c r="S133" s="1299"/>
      <c r="T133" s="485">
        <v>0</v>
      </c>
      <c r="U133" s="1298">
        <f t="shared" ref="U133" si="3210">T133-T$13</f>
        <v>0</v>
      </c>
      <c r="V133" s="1299"/>
      <c r="W133" s="1298">
        <f t="shared" si="2213"/>
        <v>0</v>
      </c>
      <c r="X133" s="1299"/>
      <c r="Y133" s="485">
        <v>0</v>
      </c>
      <c r="Z133" s="1298">
        <f t="shared" ref="Z133" si="3211">Y133-Y$13</f>
        <v>0</v>
      </c>
      <c r="AA133" s="1299"/>
      <c r="AB133" s="1298">
        <f t="shared" si="2216"/>
        <v>0</v>
      </c>
      <c r="AC133" s="1299"/>
      <c r="AD133" s="485">
        <v>0</v>
      </c>
      <c r="AE133" s="1298">
        <f t="shared" ref="AE133" si="3212">AD133-AD$13</f>
        <v>0</v>
      </c>
      <c r="AF133" s="1299"/>
      <c r="AG133" s="1298">
        <f t="shared" si="2219"/>
        <v>0</v>
      </c>
      <c r="AH133" s="1299"/>
      <c r="AI133" s="485">
        <v>0</v>
      </c>
      <c r="AJ133" s="1298">
        <f t="shared" ref="AJ133" si="3213">AI133-AI$13</f>
        <v>0</v>
      </c>
      <c r="AK133" s="1299"/>
      <c r="AL133" s="1298">
        <f t="shared" si="2222"/>
        <v>0</v>
      </c>
      <c r="AM133" s="1299"/>
      <c r="AN133" s="485">
        <v>0</v>
      </c>
      <c r="AO133" s="1298">
        <f t="shared" ref="AO133" si="3214">AN133-AN$13</f>
        <v>0</v>
      </c>
      <c r="AP133" s="1299"/>
      <c r="AQ133" s="1298">
        <f t="shared" si="2226"/>
        <v>0</v>
      </c>
      <c r="AR133" s="1299"/>
      <c r="AS133" s="485">
        <v>0</v>
      </c>
      <c r="AT133" s="1298">
        <f t="shared" ref="AT133" si="3215">AS133-AS$13</f>
        <v>0</v>
      </c>
      <c r="AU133" s="1299"/>
      <c r="AV133" s="1298">
        <f t="shared" si="2230"/>
        <v>0</v>
      </c>
      <c r="AW133" s="1299"/>
      <c r="AX133" s="491">
        <v>32101375.973791499</v>
      </c>
      <c r="AY133" s="1298">
        <f t="shared" ref="AY133" si="3216">AX133-AX$13</f>
        <v>8772206.7642583996</v>
      </c>
      <c r="AZ133" s="1299">
        <f t="shared" ref="AZ133" si="3217">AX133/AX$13-1</f>
        <v>0.37601882370820872</v>
      </c>
      <c r="BA133" s="1298">
        <f t="shared" si="2233"/>
        <v>688747.8657803461</v>
      </c>
      <c r="BB133" s="1299">
        <f t="shared" si="3149"/>
        <v>2.1925827517905061E-2</v>
      </c>
      <c r="BC133" s="491">
        <v>38588467.480539225</v>
      </c>
      <c r="BD133" s="1298">
        <f t="shared" ref="BD133" si="3218">BC133-BC$13</f>
        <v>15259298.271006126</v>
      </c>
      <c r="BE133" s="1299">
        <f t="shared" ref="BE133" si="3219">BC133/BC$13-1</f>
        <v>0.65408665580644221</v>
      </c>
      <c r="BF133" s="1298">
        <f t="shared" si="2235"/>
        <v>1384654.0466207638</v>
      </c>
      <c r="BG133" s="1299">
        <f t="shared" si="3152"/>
        <v>3.7218067687609269E-2</v>
      </c>
      <c r="BH133" s="491">
        <v>46256013.899531499</v>
      </c>
      <c r="BI133" s="1298">
        <f t="shared" ref="BI133" si="3220">BH133-BH$13</f>
        <v>22926844.689998399</v>
      </c>
      <c r="BJ133" s="1299">
        <f t="shared" ref="BJ133" si="3221">BH133/BH$13-1</f>
        <v>0.98275444290702407</v>
      </c>
      <c r="BK133" s="1298">
        <f t="shared" si="2237"/>
        <v>2307744.6412057653</v>
      </c>
      <c r="BL133" s="1299">
        <f t="shared" si="3155"/>
        <v>5.2510478345369149E-2</v>
      </c>
      <c r="BM133" s="491">
        <v>123989610.56442365</v>
      </c>
      <c r="BN133" s="1298">
        <f t="shared" ref="BN133" si="3222">BM133-BM$13</f>
        <v>78144883.654090315</v>
      </c>
      <c r="BO133" s="1299">
        <f t="shared" ref="BO133" si="3223">BM133/BM$13-1</f>
        <v>1.704555549145971</v>
      </c>
      <c r="BP133" s="1298">
        <f t="shared" si="2239"/>
        <v>10244875.360291556</v>
      </c>
      <c r="BQ133" s="1299">
        <f t="shared" si="3158"/>
        <v>9.0069007078926067E-2</v>
      </c>
      <c r="BR133" s="491">
        <v>115991766.057696</v>
      </c>
      <c r="BS133" s="1298">
        <f t="shared" ref="BS133" si="3224">BR133-BR$13</f>
        <v>70147039.147362664</v>
      </c>
      <c r="BT133" s="1299">
        <f t="shared" ref="BT133" si="3225">BR133/BR$13-1</f>
        <v>1.5301004908276949</v>
      </c>
      <c r="BU133" s="1298">
        <f t="shared" si="2241"/>
        <v>9342792.0314310789</v>
      </c>
      <c r="BV133" s="1299">
        <f t="shared" si="3161"/>
        <v>8.7603205907355264E-2</v>
      </c>
      <c r="BW133" s="491">
        <v>106637106.08106142</v>
      </c>
      <c r="BX133" s="1298">
        <f t="shared" ref="BX133" si="3226">BW133-BW$13</f>
        <v>60792379.170728087</v>
      </c>
      <c r="BY133" s="1299">
        <f t="shared" ref="BY133" si="3227">BW133/BW$13-1</f>
        <v>1.3260495430506225</v>
      </c>
      <c r="BZ133" s="1298">
        <f t="shared" si="2243"/>
        <v>8167998.1408887655</v>
      </c>
      <c r="CA133" s="1299">
        <f t="shared" si="3164"/>
        <v>8.2949854139548362E-2</v>
      </c>
      <c r="CB133" s="485">
        <v>0</v>
      </c>
      <c r="CC133" s="1298">
        <f t="shared" ref="CC133" si="3228">CB133-CB$13</f>
        <v>0</v>
      </c>
      <c r="CD133" s="1299"/>
      <c r="CE133" s="1298">
        <f t="shared" si="2246"/>
        <v>0</v>
      </c>
      <c r="CF133" s="1299"/>
      <c r="CG133" s="485">
        <v>0</v>
      </c>
      <c r="CH133" s="1298">
        <f t="shared" ref="CH133" si="3229">CG133-CG$13</f>
        <v>0</v>
      </c>
      <c r="CI133" s="1299"/>
      <c r="CJ133" s="1298">
        <f t="shared" si="2249"/>
        <v>0</v>
      </c>
      <c r="CK133" s="1299"/>
      <c r="CL133" s="485">
        <v>0</v>
      </c>
      <c r="CM133" s="1298">
        <f t="shared" ref="CM133" si="3230">CL133-CL$13</f>
        <v>0</v>
      </c>
      <c r="CN133" s="1299"/>
      <c r="CO133" s="1298">
        <f t="shared" si="2252"/>
        <v>0</v>
      </c>
      <c r="CP133" s="1299"/>
    </row>
    <row r="134" spans="1:95" ht="15.75" outlineLevel="1" x14ac:dyDescent="0.25">
      <c r="A134" s="174">
        <v>2035</v>
      </c>
      <c r="B134" s="175" t="s">
        <v>164</v>
      </c>
      <c r="C134" s="175" t="s">
        <v>165</v>
      </c>
      <c r="D134" s="176" t="s">
        <v>99</v>
      </c>
      <c r="E134" s="485">
        <v>0</v>
      </c>
      <c r="F134" s="1298">
        <f t="shared" ref="F134" si="3231">E134-E$14</f>
        <v>0</v>
      </c>
      <c r="G134" s="1320"/>
      <c r="H134" s="1298">
        <f t="shared" si="2206"/>
        <v>0</v>
      </c>
      <c r="I134" s="1320"/>
      <c r="J134" s="1311">
        <v>0</v>
      </c>
      <c r="K134" s="1298">
        <f t="shared" ref="K134" si="3232">J134-J$14</f>
        <v>0</v>
      </c>
      <c r="L134" s="1299"/>
      <c r="M134" s="1298">
        <f t="shared" si="2208"/>
        <v>0</v>
      </c>
      <c r="N134" s="1299"/>
      <c r="O134" s="485">
        <v>0</v>
      </c>
      <c r="P134" s="1298">
        <f t="shared" ref="P134" si="3233">O134-O$14</f>
        <v>0</v>
      </c>
      <c r="Q134" s="1299"/>
      <c r="R134" s="1298">
        <f t="shared" si="2210"/>
        <v>0</v>
      </c>
      <c r="S134" s="1299"/>
      <c r="T134" s="486">
        <v>87505542.261275202</v>
      </c>
      <c r="U134" s="1298">
        <f t="shared" ref="U134" si="3234">T134-T$14</f>
        <v>73217041.261275202</v>
      </c>
      <c r="V134" s="1299">
        <f t="shared" ref="V134" si="3235">T134/T$14-1</f>
        <v>5.1241933118999086</v>
      </c>
      <c r="W134" s="1298">
        <f t="shared" si="2213"/>
        <v>11461330.350402072</v>
      </c>
      <c r="X134" s="1299">
        <f t="shared" si="3137"/>
        <v>0.15071929950217933</v>
      </c>
      <c r="Y134" s="486">
        <v>63512008.741092399</v>
      </c>
      <c r="Z134" s="1298">
        <f t="shared" ref="Z134" si="3236">Y134-Y$14</f>
        <v>49223507.741092391</v>
      </c>
      <c r="AA134" s="1299">
        <f t="shared" ref="AA134" si="3237">Y134/Y$14-1</f>
        <v>3.4449735308897953</v>
      </c>
      <c r="AB134" s="1298">
        <f t="shared" si="2216"/>
        <v>8755080.3638207912</v>
      </c>
      <c r="AC134" s="1299">
        <f t="shared" si="3140"/>
        <v>0.15988991025024024</v>
      </c>
      <c r="AD134" s="486">
        <v>35448028.811188698</v>
      </c>
      <c r="AE134" s="1298">
        <f t="shared" ref="AE134" si="3238">AD134-AD$14</f>
        <v>21159527.81118869</v>
      </c>
      <c r="AF134" s="1299">
        <f t="shared" ref="AF134" si="3239">AD134/AD$14-1</f>
        <v>1.4808780718977226</v>
      </c>
      <c r="AG134" s="1298">
        <f t="shared" si="2219"/>
        <v>5230698.6921939403</v>
      </c>
      <c r="AH134" s="1299">
        <f t="shared" si="3143"/>
        <v>0.17310260938327904</v>
      </c>
      <c r="AI134" s="486">
        <v>371968831.69327086</v>
      </c>
      <c r="AJ134" s="1298">
        <f t="shared" ref="AJ134" si="3240">AI134-AI$14</f>
        <v>234434650.96227086</v>
      </c>
      <c r="AK134" s="1299">
        <f t="shared" ref="AK134" si="3241">AI134/AI$14-1</f>
        <v>1.7045555491459705</v>
      </c>
      <c r="AL134" s="1298">
        <f t="shared" si="2222"/>
        <v>30734626.080874622</v>
      </c>
      <c r="AM134" s="1299">
        <f t="shared" ref="AM134:AM139" si="3242">AI134/AI124-1</f>
        <v>9.0069007078926067E-2</v>
      </c>
      <c r="AN134" s="486">
        <v>347975298.17308807</v>
      </c>
      <c r="AO134" s="1298">
        <f t="shared" ref="AO134" si="3243">AN134-AN$14</f>
        <v>210441117.44208807</v>
      </c>
      <c r="AP134" s="1299">
        <f t="shared" ref="AP134" si="3244">AN134/AN$14-1</f>
        <v>1.5301004908276954</v>
      </c>
      <c r="AQ134" s="1298">
        <f t="shared" si="2226"/>
        <v>28028376.094293356</v>
      </c>
      <c r="AR134" s="1299">
        <f t="shared" ref="AR134:AR139" si="3245">AN134/AN124-1</f>
        <v>8.7603205907355708E-2</v>
      </c>
      <c r="AS134" s="486">
        <v>319911318.24318439</v>
      </c>
      <c r="AT134" s="1298">
        <f t="shared" ref="AT134" si="3246">AS134-AS$14</f>
        <v>182377137.51218438</v>
      </c>
      <c r="AU134" s="1299">
        <f t="shared" ref="AU134" si="3247">AS134/AS$14-1</f>
        <v>1.3260495430506234</v>
      </c>
      <c r="AV134" s="1298">
        <f t="shared" si="2230"/>
        <v>24503994.42266649</v>
      </c>
      <c r="AW134" s="1299">
        <f t="shared" ref="AW134:AW139" si="3248">AS134/AS124-1</f>
        <v>8.2949854139549029E-2</v>
      </c>
      <c r="AX134" s="485">
        <v>0</v>
      </c>
      <c r="AY134" s="1298">
        <f t="shared" ref="AY134" si="3249">AX134-AX$14</f>
        <v>0</v>
      </c>
      <c r="AZ134" s="1299"/>
      <c r="BA134" s="1298">
        <f t="shared" si="2233"/>
        <v>0</v>
      </c>
      <c r="BB134" s="1299"/>
      <c r="BC134" s="485">
        <v>0</v>
      </c>
      <c r="BD134" s="1298">
        <f t="shared" ref="BD134" si="3250">BC134-BC$14</f>
        <v>0</v>
      </c>
      <c r="BE134" s="1299"/>
      <c r="BF134" s="1298">
        <f t="shared" si="2235"/>
        <v>0</v>
      </c>
      <c r="BG134" s="1299"/>
      <c r="BH134" s="485">
        <v>0</v>
      </c>
      <c r="BI134" s="1298">
        <f t="shared" ref="BI134" si="3251">BH134-BH$14</f>
        <v>0</v>
      </c>
      <c r="BJ134" s="1299"/>
      <c r="BK134" s="1298">
        <f t="shared" si="2237"/>
        <v>0</v>
      </c>
      <c r="BL134" s="1299"/>
      <c r="BM134" s="485">
        <v>0</v>
      </c>
      <c r="BN134" s="1298">
        <f t="shared" ref="BN134" si="3252">BM134-BM$14</f>
        <v>0</v>
      </c>
      <c r="BO134" s="1299"/>
      <c r="BP134" s="1298">
        <f t="shared" si="2239"/>
        <v>0</v>
      </c>
      <c r="BQ134" s="1299"/>
      <c r="BR134" s="485">
        <v>0</v>
      </c>
      <c r="BS134" s="1298">
        <f t="shared" ref="BS134" si="3253">BR134-BR$14</f>
        <v>0</v>
      </c>
      <c r="BT134" s="1299"/>
      <c r="BU134" s="1298">
        <f t="shared" si="2241"/>
        <v>0</v>
      </c>
      <c r="BV134" s="1299"/>
      <c r="BW134" s="485">
        <v>0</v>
      </c>
      <c r="BX134" s="1298">
        <f t="shared" ref="BX134" si="3254">BW134-BW$14</f>
        <v>0</v>
      </c>
      <c r="BY134" s="1299"/>
      <c r="BZ134" s="1298">
        <f t="shared" si="2243"/>
        <v>0</v>
      </c>
      <c r="CA134" s="1299"/>
      <c r="CB134" s="192">
        <v>214821407.52463809</v>
      </c>
      <c r="CC134" s="1298">
        <f t="shared" ref="CC134" si="3255">CB134-CB$14</f>
        <v>196686629.0446381</v>
      </c>
      <c r="CD134" s="1299">
        <f t="shared" ref="CD134" si="3256">CB134/CB$14-1</f>
        <v>10.845824737344028</v>
      </c>
      <c r="CE134" s="1298">
        <f t="shared" si="2246"/>
        <v>28070924.52090767</v>
      </c>
      <c r="CF134" s="1299">
        <f t="shared" si="3167"/>
        <v>0.15031246007726229</v>
      </c>
      <c r="CG134" s="192">
        <v>175592517.6704722</v>
      </c>
      <c r="CH134" s="1298">
        <f t="shared" ref="CH134" si="3257">CG134-CG$14</f>
        <v>157457739.19047222</v>
      </c>
      <c r="CI134" s="1299">
        <f t="shared" ref="CI134" si="3258">CG134/CG$14-1</f>
        <v>8.6826392373154722</v>
      </c>
      <c r="CJ134" s="1298">
        <f t="shared" si="2249"/>
        <v>23768962.361512601</v>
      </c>
      <c r="CK134" s="1299">
        <f t="shared" si="3170"/>
        <v>0.15655648633140595</v>
      </c>
      <c r="CL134" s="192">
        <v>131002799.98516947</v>
      </c>
      <c r="CM134" s="1298">
        <f t="shared" ref="CM134" si="3259">CL134-CL$14</f>
        <v>112868021.50516948</v>
      </c>
      <c r="CN134" s="1299">
        <f t="shared" ref="CN134" si="3260">CL134/CL$14-1</f>
        <v>6.2238434083794498</v>
      </c>
      <c r="CO134" s="1298">
        <f t="shared" si="2252"/>
        <v>18399649.069280937</v>
      </c>
      <c r="CP134" s="1299">
        <f t="shared" si="3173"/>
        <v>0.16340261280099488</v>
      </c>
    </row>
    <row r="135" spans="1:95" s="134" customFormat="1" ht="31.5" outlineLevel="1" x14ac:dyDescent="0.25">
      <c r="A135" s="174">
        <v>2035</v>
      </c>
      <c r="B135" s="175" t="s">
        <v>166</v>
      </c>
      <c r="C135" s="175" t="s">
        <v>249</v>
      </c>
      <c r="D135" s="176" t="s">
        <v>168</v>
      </c>
      <c r="E135" s="485">
        <v>63863443.140667789</v>
      </c>
      <c r="F135" s="1298">
        <f t="shared" ref="F135" si="3261">E135-E$15</f>
        <v>25383566.481667787</v>
      </c>
      <c r="G135" s="1320">
        <f t="shared" ref="G135" si="3262">E135/E$15-1</f>
        <v>0.65965820801899233</v>
      </c>
      <c r="H135" s="1298">
        <f t="shared" si="2206"/>
        <v>1644178.5804494098</v>
      </c>
      <c r="I135" s="1320">
        <f t="shared" si="3128"/>
        <v>2.6425554722815825E-2</v>
      </c>
      <c r="J135" s="1311">
        <v>75947595.780599236</v>
      </c>
      <c r="K135" s="1298">
        <f t="shared" ref="K135" si="3263">J135-J$15</f>
        <v>37467719.121599235</v>
      </c>
      <c r="L135" s="1299">
        <f t="shared" ref="L135" si="3264">J135/J$15-1</f>
        <v>0.97369644538182176</v>
      </c>
      <c r="M135" s="1298">
        <f t="shared" si="2208"/>
        <v>3024990.6932455599</v>
      </c>
      <c r="N135" s="1299">
        <f t="shared" si="3131"/>
        <v>4.1482208289486344E-2</v>
      </c>
      <c r="O135" s="485">
        <v>90081796.433940351</v>
      </c>
      <c r="P135" s="1298">
        <f t="shared" ref="P135" si="3265">O135-O$15</f>
        <v>51601919.774940349</v>
      </c>
      <c r="Q135" s="1299">
        <f t="shared" ref="Q135" si="3266">O135/O$15-1</f>
        <v>1.3410105295353447</v>
      </c>
      <c r="R135" s="1298">
        <f t="shared" si="2210"/>
        <v>4820572.5583868027</v>
      </c>
      <c r="S135" s="1299">
        <f t="shared" si="3134"/>
        <v>5.6538861856157085E-2</v>
      </c>
      <c r="T135" s="485">
        <v>63863443.140667789</v>
      </c>
      <c r="U135" s="1298">
        <f t="shared" ref="U135" si="3267">T135-T$15</f>
        <v>25383566.481667787</v>
      </c>
      <c r="V135" s="1299">
        <f t="shared" ref="V135" si="3268">T135/T$15-1</f>
        <v>0.65965820801899233</v>
      </c>
      <c r="W135" s="1298">
        <f t="shared" si="2213"/>
        <v>1644178.5804494098</v>
      </c>
      <c r="X135" s="1299">
        <f t="shared" si="3137"/>
        <v>2.6425554722815825E-2</v>
      </c>
      <c r="Y135" s="485">
        <v>75947595.780599236</v>
      </c>
      <c r="Z135" s="1298">
        <f t="shared" ref="Z135" si="3269">Y135-Y$15</f>
        <v>37467719.121599235</v>
      </c>
      <c r="AA135" s="1299">
        <f t="shared" ref="AA135" si="3270">Y135/Y$15-1</f>
        <v>0.97369644538182176</v>
      </c>
      <c r="AB135" s="1298">
        <f t="shared" si="2216"/>
        <v>3024990.6932455599</v>
      </c>
      <c r="AC135" s="1299">
        <f t="shared" si="3140"/>
        <v>4.1482208289486344E-2</v>
      </c>
      <c r="AD135" s="485">
        <v>90081796.433940351</v>
      </c>
      <c r="AE135" s="1298">
        <f t="shared" ref="AE135" si="3271">AD135-AD$15</f>
        <v>51601919.774940349</v>
      </c>
      <c r="AF135" s="1299">
        <f t="shared" ref="AF135" si="3272">AD135/AD$15-1</f>
        <v>1.3410105295353447</v>
      </c>
      <c r="AG135" s="1298">
        <f t="shared" si="2219"/>
        <v>4820572.5583868027</v>
      </c>
      <c r="AH135" s="1299">
        <f t="shared" si="3143"/>
        <v>5.6538861856157085E-2</v>
      </c>
      <c r="AI135" s="485">
        <v>63863443.140667789</v>
      </c>
      <c r="AJ135" s="1298">
        <f t="shared" ref="AJ135" si="3273">AI135-AI$15</f>
        <v>25383566.481667787</v>
      </c>
      <c r="AK135" s="1299">
        <f t="shared" ref="AK135" si="3274">AI135/AI$15-1</f>
        <v>0.65965820801899233</v>
      </c>
      <c r="AL135" s="1298">
        <f t="shared" si="2222"/>
        <v>1644178.5804494098</v>
      </c>
      <c r="AM135" s="1299">
        <f t="shared" si="3242"/>
        <v>2.6425554722815825E-2</v>
      </c>
      <c r="AN135" s="485">
        <v>75947595.780599236</v>
      </c>
      <c r="AO135" s="1298">
        <f t="shared" ref="AO135" si="3275">AN135-AN$15</f>
        <v>37467719.121599235</v>
      </c>
      <c r="AP135" s="1299">
        <f t="shared" ref="AP135" si="3276">AN135/AN$15-1</f>
        <v>0.97369644538182176</v>
      </c>
      <c r="AQ135" s="1298">
        <f t="shared" si="2226"/>
        <v>3024990.6932455599</v>
      </c>
      <c r="AR135" s="1299">
        <f t="shared" si="3245"/>
        <v>4.1482208289486344E-2</v>
      </c>
      <c r="AS135" s="485">
        <v>90081796.433940351</v>
      </c>
      <c r="AT135" s="1298">
        <f t="shared" ref="AT135" si="3277">AS135-AS$15</f>
        <v>51601919.774940349</v>
      </c>
      <c r="AU135" s="1299">
        <f t="shared" ref="AU135" si="3278">AS135/AS$15-1</f>
        <v>1.3410105295353447</v>
      </c>
      <c r="AV135" s="1298">
        <f t="shared" si="2230"/>
        <v>4820572.5583868027</v>
      </c>
      <c r="AW135" s="1299">
        <f t="shared" si="3248"/>
        <v>5.6538861856157085E-2</v>
      </c>
      <c r="AX135" s="485">
        <v>63863443.140667789</v>
      </c>
      <c r="AY135" s="1298">
        <f t="shared" ref="AY135" si="3279">AX135-AX$15</f>
        <v>25383566.481667787</v>
      </c>
      <c r="AZ135" s="1299">
        <f t="shared" ref="AZ135" si="3280">AX135/AX$15-1</f>
        <v>0.65965820801899233</v>
      </c>
      <c r="BA135" s="1298">
        <f t="shared" si="2233"/>
        <v>1644178.5804494098</v>
      </c>
      <c r="BB135" s="1299">
        <f t="shared" si="3149"/>
        <v>2.6425554722815825E-2</v>
      </c>
      <c r="BC135" s="485">
        <v>75947595.780599236</v>
      </c>
      <c r="BD135" s="1298">
        <f t="shared" ref="BD135" si="3281">BC135-BC$15</f>
        <v>37467719.121599235</v>
      </c>
      <c r="BE135" s="1299">
        <f t="shared" ref="BE135" si="3282">BC135/BC$15-1</f>
        <v>0.97369644538182176</v>
      </c>
      <c r="BF135" s="1298">
        <f t="shared" si="2235"/>
        <v>3024990.6932455599</v>
      </c>
      <c r="BG135" s="1299">
        <f t="shared" si="3152"/>
        <v>4.1482208289486344E-2</v>
      </c>
      <c r="BH135" s="485">
        <v>90081796.433940351</v>
      </c>
      <c r="BI135" s="1298">
        <f t="shared" ref="BI135" si="3283">BH135-BH$15</f>
        <v>51601919.774940349</v>
      </c>
      <c r="BJ135" s="1299">
        <f t="shared" ref="BJ135" si="3284">BH135/BH$15-1</f>
        <v>1.3410105295353447</v>
      </c>
      <c r="BK135" s="1298">
        <f t="shared" si="2237"/>
        <v>4820572.5583868027</v>
      </c>
      <c r="BL135" s="1299">
        <f t="shared" si="3155"/>
        <v>5.6538861856157085E-2</v>
      </c>
      <c r="BM135" s="485">
        <v>63863443.140667789</v>
      </c>
      <c r="BN135" s="1298">
        <f t="shared" ref="BN135" si="3285">BM135-BM$15</f>
        <v>25383566.481667787</v>
      </c>
      <c r="BO135" s="1299">
        <f t="shared" ref="BO135" si="3286">BM135/BM$15-1</f>
        <v>0.65965820801899233</v>
      </c>
      <c r="BP135" s="1298">
        <f t="shared" si="2239"/>
        <v>1644178.5804494098</v>
      </c>
      <c r="BQ135" s="1299">
        <f t="shared" si="3158"/>
        <v>2.6425554722815825E-2</v>
      </c>
      <c r="BR135" s="485">
        <v>75947595.780599236</v>
      </c>
      <c r="BS135" s="1298">
        <f t="shared" ref="BS135" si="3287">BR135-BR$15</f>
        <v>37467719.121599235</v>
      </c>
      <c r="BT135" s="1299">
        <f t="shared" ref="BT135" si="3288">BR135/BR$15-1</f>
        <v>0.97369644538182176</v>
      </c>
      <c r="BU135" s="1298">
        <f t="shared" si="2241"/>
        <v>3024990.6932455599</v>
      </c>
      <c r="BV135" s="1299">
        <f t="shared" si="3161"/>
        <v>4.1482208289486344E-2</v>
      </c>
      <c r="BW135" s="485">
        <v>90081796.433940351</v>
      </c>
      <c r="BX135" s="1298">
        <f t="shared" ref="BX135" si="3289">BW135-BW$15</f>
        <v>51601919.774940349</v>
      </c>
      <c r="BY135" s="1299">
        <f t="shared" ref="BY135" si="3290">BW135/BW$15-1</f>
        <v>1.3410105295353447</v>
      </c>
      <c r="BZ135" s="1298">
        <f t="shared" si="2243"/>
        <v>4820572.5583868027</v>
      </c>
      <c r="CA135" s="1299">
        <f t="shared" si="3164"/>
        <v>5.6538861856157085E-2</v>
      </c>
      <c r="CB135" s="485">
        <v>63863443.140667789</v>
      </c>
      <c r="CC135" s="1298">
        <f t="shared" ref="CC135" si="3291">CB135-CB$15</f>
        <v>25383566.481667787</v>
      </c>
      <c r="CD135" s="1299">
        <f t="shared" ref="CD135" si="3292">CB135/CB$15-1</f>
        <v>0.65965820801899233</v>
      </c>
      <c r="CE135" s="1298">
        <f t="shared" si="2246"/>
        <v>1644178.5804494098</v>
      </c>
      <c r="CF135" s="1299">
        <f t="shared" si="3167"/>
        <v>2.6425554722815825E-2</v>
      </c>
      <c r="CG135" s="485">
        <v>75947595.780599236</v>
      </c>
      <c r="CH135" s="1298">
        <f t="shared" ref="CH135" si="3293">CG135-CG$15</f>
        <v>37467719.121599235</v>
      </c>
      <c r="CI135" s="1299">
        <f t="shared" ref="CI135" si="3294">CG135/CG$15-1</f>
        <v>0.97369644538182176</v>
      </c>
      <c r="CJ135" s="1298">
        <f t="shared" si="2249"/>
        <v>3024990.6932455599</v>
      </c>
      <c r="CK135" s="1299">
        <f t="shared" si="3170"/>
        <v>4.1482208289486344E-2</v>
      </c>
      <c r="CL135" s="485">
        <v>90081796.433940351</v>
      </c>
      <c r="CM135" s="1298">
        <f t="shared" ref="CM135" si="3295">CL135-CL$15</f>
        <v>51601919.774940349</v>
      </c>
      <c r="CN135" s="1299">
        <f t="shared" ref="CN135" si="3296">CL135/CL$15-1</f>
        <v>1.3410105295353447</v>
      </c>
      <c r="CO135" s="1298">
        <f t="shared" si="2252"/>
        <v>4820572.5583868027</v>
      </c>
      <c r="CP135" s="1299">
        <f t="shared" si="3173"/>
        <v>5.6538861856157085E-2</v>
      </c>
      <c r="CQ135" s="131"/>
    </row>
    <row r="136" spans="1:95" s="134" customFormat="1" ht="15.75" outlineLevel="1" x14ac:dyDescent="0.25">
      <c r="A136" s="174">
        <v>2035</v>
      </c>
      <c r="B136" s="175" t="s">
        <v>169</v>
      </c>
      <c r="C136" s="175" t="s">
        <v>249</v>
      </c>
      <c r="D136" s="176" t="s">
        <v>170</v>
      </c>
      <c r="E136" s="485">
        <v>62939793.244021811</v>
      </c>
      <c r="F136" s="1298">
        <f t="shared" ref="F136" si="3297">E136-E$16</f>
        <v>22857416.244021811</v>
      </c>
      <c r="G136" s="1320">
        <f t="shared" ref="G136" si="3298">E136/E$16-1</f>
        <v>0.57026099634814109</v>
      </c>
      <c r="H136" s="1298">
        <f t="shared" si="2206"/>
        <v>1414594.7940528318</v>
      </c>
      <c r="I136" s="1320">
        <f t="shared" si="3128"/>
        <v>2.2992120784513181E-2</v>
      </c>
      <c r="J136" s="1311">
        <v>74849174.124273166</v>
      </c>
      <c r="K136" s="1298">
        <f t="shared" ref="K136" si="3299">J136-J$16</f>
        <v>34766797.124273166</v>
      </c>
      <c r="L136" s="1299">
        <f t="shared" ref="L136" si="3300">J136/J$16-1</f>
        <v>0.8673836166022082</v>
      </c>
      <c r="M136" s="1298">
        <f t="shared" si="2208"/>
        <v>2740032.6678379476</v>
      </c>
      <c r="N136" s="1299">
        <f t="shared" si="3131"/>
        <v>3.7998409251527976E-2</v>
      </c>
      <c r="O136" s="485">
        <v>88778953.400835752</v>
      </c>
      <c r="P136" s="1298">
        <f t="shared" ref="P136" si="3301">O136-O$16</f>
        <v>48696576.400835752</v>
      </c>
      <c r="Q136" s="1299">
        <f t="shared" ref="Q136" si="3302">O136/O$16-1</f>
        <v>1.214912389074025</v>
      </c>
      <c r="R136" s="1298">
        <f t="shared" si="2210"/>
        <v>4468832.4743235558</v>
      </c>
      <c r="S136" s="1299">
        <f t="shared" si="3134"/>
        <v>5.3004697718542548E-2</v>
      </c>
      <c r="T136" s="485">
        <v>62939793.244021811</v>
      </c>
      <c r="U136" s="1298">
        <f t="shared" ref="U136" si="3303">T136-T$16</f>
        <v>22857416.244021811</v>
      </c>
      <c r="V136" s="1299">
        <f t="shared" ref="V136" si="3304">T136/T$16-1</f>
        <v>0.57026099634814109</v>
      </c>
      <c r="W136" s="1298">
        <f t="shared" si="2213"/>
        <v>1414594.7940528318</v>
      </c>
      <c r="X136" s="1299">
        <f t="shared" si="3137"/>
        <v>2.2992120784513181E-2</v>
      </c>
      <c r="Y136" s="485">
        <v>74849174.124273166</v>
      </c>
      <c r="Z136" s="1298">
        <f t="shared" ref="Z136" si="3305">Y136-Y$16</f>
        <v>34766797.124273166</v>
      </c>
      <c r="AA136" s="1299">
        <f t="shared" ref="AA136" si="3306">Y136/Y$16-1</f>
        <v>0.8673836166022082</v>
      </c>
      <c r="AB136" s="1298">
        <f t="shared" si="2216"/>
        <v>2740032.6678379476</v>
      </c>
      <c r="AC136" s="1299">
        <f t="shared" si="3140"/>
        <v>3.7998409251527976E-2</v>
      </c>
      <c r="AD136" s="485">
        <v>88778953.400835752</v>
      </c>
      <c r="AE136" s="1298">
        <f t="shared" ref="AE136" si="3307">AD136-AD$16</f>
        <v>48696576.400835752</v>
      </c>
      <c r="AF136" s="1299">
        <f t="shared" ref="AF136" si="3308">AD136/AD$16-1</f>
        <v>1.214912389074025</v>
      </c>
      <c r="AG136" s="1298">
        <f t="shared" si="2219"/>
        <v>4468832.4743235558</v>
      </c>
      <c r="AH136" s="1299">
        <f t="shared" si="3143"/>
        <v>5.3004697718542548E-2</v>
      </c>
      <c r="AI136" s="485">
        <v>62939793.244021811</v>
      </c>
      <c r="AJ136" s="1298">
        <f t="shared" ref="AJ136" si="3309">AI136-AI$16</f>
        <v>22857416.244021811</v>
      </c>
      <c r="AK136" s="1299">
        <f t="shared" ref="AK136" si="3310">AI136/AI$16-1</f>
        <v>0.57026099634814109</v>
      </c>
      <c r="AL136" s="1298">
        <f t="shared" si="2222"/>
        <v>1414594.7940528318</v>
      </c>
      <c r="AM136" s="1299">
        <f t="shared" si="3242"/>
        <v>2.2992120784513181E-2</v>
      </c>
      <c r="AN136" s="485">
        <v>74849174.124273166</v>
      </c>
      <c r="AO136" s="1298">
        <f t="shared" ref="AO136" si="3311">AN136-AN$16</f>
        <v>34766797.124273166</v>
      </c>
      <c r="AP136" s="1299">
        <f t="shared" ref="AP136" si="3312">AN136/AN$16-1</f>
        <v>0.8673836166022082</v>
      </c>
      <c r="AQ136" s="1298">
        <f t="shared" si="2226"/>
        <v>2740032.6678379476</v>
      </c>
      <c r="AR136" s="1299">
        <f t="shared" si="3245"/>
        <v>3.7998409251527976E-2</v>
      </c>
      <c r="AS136" s="485">
        <v>88778953.400835752</v>
      </c>
      <c r="AT136" s="1298">
        <f t="shared" ref="AT136" si="3313">AS136-AS$16</f>
        <v>48696576.400835752</v>
      </c>
      <c r="AU136" s="1299">
        <f t="shared" ref="AU136" si="3314">AS136/AS$16-1</f>
        <v>1.214912389074025</v>
      </c>
      <c r="AV136" s="1298">
        <f t="shared" si="2230"/>
        <v>4468832.4743235558</v>
      </c>
      <c r="AW136" s="1299">
        <f t="shared" si="3248"/>
        <v>5.3004697718542548E-2</v>
      </c>
      <c r="AX136" s="485">
        <v>62939793.244021811</v>
      </c>
      <c r="AY136" s="1298">
        <f t="shared" ref="AY136" si="3315">AX136-AX$16</f>
        <v>22857416.244021811</v>
      </c>
      <c r="AZ136" s="1299">
        <f t="shared" ref="AZ136" si="3316">AX136/AX$16-1</f>
        <v>0.57026099634814109</v>
      </c>
      <c r="BA136" s="1298">
        <f t="shared" si="2233"/>
        <v>1414594.7940528318</v>
      </c>
      <c r="BB136" s="1299">
        <f t="shared" si="3149"/>
        <v>2.2992120784513181E-2</v>
      </c>
      <c r="BC136" s="485">
        <v>74849174.124273166</v>
      </c>
      <c r="BD136" s="1298">
        <f t="shared" ref="BD136" si="3317">BC136-BC$16</f>
        <v>34766797.124273166</v>
      </c>
      <c r="BE136" s="1299">
        <f t="shared" ref="BE136" si="3318">BC136/BC$16-1</f>
        <v>0.8673836166022082</v>
      </c>
      <c r="BF136" s="1298">
        <f t="shared" si="2235"/>
        <v>2740032.6678379476</v>
      </c>
      <c r="BG136" s="1299">
        <f t="shared" si="3152"/>
        <v>3.7998409251527976E-2</v>
      </c>
      <c r="BH136" s="485">
        <v>88778953.400835752</v>
      </c>
      <c r="BI136" s="1298">
        <f t="shared" ref="BI136" si="3319">BH136-BH$16</f>
        <v>48696576.400835752</v>
      </c>
      <c r="BJ136" s="1299">
        <f t="shared" ref="BJ136" si="3320">BH136/BH$16-1</f>
        <v>1.214912389074025</v>
      </c>
      <c r="BK136" s="1298">
        <f t="shared" si="2237"/>
        <v>4468832.4743235558</v>
      </c>
      <c r="BL136" s="1299">
        <f t="shared" si="3155"/>
        <v>5.3004697718542548E-2</v>
      </c>
      <c r="BM136" s="485">
        <v>62939793.244021811</v>
      </c>
      <c r="BN136" s="1298">
        <f t="shared" ref="BN136" si="3321">BM136-BM$16</f>
        <v>22857416.244021811</v>
      </c>
      <c r="BO136" s="1299">
        <f t="shared" ref="BO136" si="3322">BM136/BM$16-1</f>
        <v>0.57026099634814109</v>
      </c>
      <c r="BP136" s="1298">
        <f t="shared" si="2239"/>
        <v>1414594.7940528318</v>
      </c>
      <c r="BQ136" s="1299">
        <f t="shared" si="3158"/>
        <v>2.2992120784513181E-2</v>
      </c>
      <c r="BR136" s="485">
        <v>74849174.124273166</v>
      </c>
      <c r="BS136" s="1298">
        <f t="shared" ref="BS136" si="3323">BR136-BR$16</f>
        <v>34766797.124273166</v>
      </c>
      <c r="BT136" s="1299">
        <f t="shared" ref="BT136" si="3324">BR136/BR$16-1</f>
        <v>0.8673836166022082</v>
      </c>
      <c r="BU136" s="1298">
        <f t="shared" si="2241"/>
        <v>2740032.6678379476</v>
      </c>
      <c r="BV136" s="1299">
        <f t="shared" si="3161"/>
        <v>3.7998409251527976E-2</v>
      </c>
      <c r="BW136" s="485">
        <v>88778953.400835752</v>
      </c>
      <c r="BX136" s="1298">
        <f t="shared" ref="BX136" si="3325">BW136-BW$16</f>
        <v>48696576.400835752</v>
      </c>
      <c r="BY136" s="1299">
        <f t="shared" ref="BY136" si="3326">BW136/BW$16-1</f>
        <v>1.214912389074025</v>
      </c>
      <c r="BZ136" s="1298">
        <f t="shared" si="2243"/>
        <v>4468832.4743235558</v>
      </c>
      <c r="CA136" s="1299">
        <f t="shared" si="3164"/>
        <v>5.3004697718542548E-2</v>
      </c>
      <c r="CB136" s="485">
        <v>62939793.244021811</v>
      </c>
      <c r="CC136" s="1298">
        <f t="shared" ref="CC136" si="3327">CB136-CB$16</f>
        <v>22857416.244021811</v>
      </c>
      <c r="CD136" s="1299">
        <f t="shared" ref="CD136" si="3328">CB136/CB$16-1</f>
        <v>0.57026099634814109</v>
      </c>
      <c r="CE136" s="1298">
        <f t="shared" si="2246"/>
        <v>1414594.7940528318</v>
      </c>
      <c r="CF136" s="1299">
        <f t="shared" si="3167"/>
        <v>2.2992120784513181E-2</v>
      </c>
      <c r="CG136" s="485">
        <v>74849174.124273166</v>
      </c>
      <c r="CH136" s="1298">
        <f t="shared" ref="CH136" si="3329">CG136-CG$16</f>
        <v>34766797.124273166</v>
      </c>
      <c r="CI136" s="1299">
        <f t="shared" ref="CI136" si="3330">CG136/CG$16-1</f>
        <v>0.8673836166022082</v>
      </c>
      <c r="CJ136" s="1298">
        <f t="shared" si="2249"/>
        <v>2740032.6678379476</v>
      </c>
      <c r="CK136" s="1299">
        <f t="shared" si="3170"/>
        <v>3.7998409251527976E-2</v>
      </c>
      <c r="CL136" s="485">
        <v>88778953.400835752</v>
      </c>
      <c r="CM136" s="1298">
        <f t="shared" ref="CM136" si="3331">CL136-CL$16</f>
        <v>48696576.400835752</v>
      </c>
      <c r="CN136" s="1299">
        <f t="shared" ref="CN136" si="3332">CL136/CL$16-1</f>
        <v>1.214912389074025</v>
      </c>
      <c r="CO136" s="1298">
        <f t="shared" si="2252"/>
        <v>4468832.4743235558</v>
      </c>
      <c r="CP136" s="1299">
        <f t="shared" si="3173"/>
        <v>5.3004697718542548E-2</v>
      </c>
      <c r="CQ136" s="131"/>
    </row>
    <row r="137" spans="1:95" s="134" customFormat="1" ht="32.25" outlineLevel="1" thickBot="1" x14ac:dyDescent="0.3">
      <c r="A137" s="174">
        <v>2035</v>
      </c>
      <c r="B137" s="197" t="s">
        <v>171</v>
      </c>
      <c r="C137" s="198" t="s">
        <v>172</v>
      </c>
      <c r="D137" s="199" t="s">
        <v>173</v>
      </c>
      <c r="E137" s="492">
        <v>0</v>
      </c>
      <c r="F137" s="1298">
        <f t="shared" ref="F137" si="3333">E137-E$17</f>
        <v>0</v>
      </c>
      <c r="G137" s="1320"/>
      <c r="H137" s="1298">
        <f t="shared" si="2206"/>
        <v>0</v>
      </c>
      <c r="I137" s="1320"/>
      <c r="J137" s="1312">
        <v>0</v>
      </c>
      <c r="K137" s="1298">
        <f t="shared" ref="K137" si="3334">J137-J$17</f>
        <v>0</v>
      </c>
      <c r="L137" s="1299"/>
      <c r="M137" s="1298">
        <f t="shared" si="2208"/>
        <v>0</v>
      </c>
      <c r="N137" s="1299"/>
      <c r="O137" s="492">
        <v>0</v>
      </c>
      <c r="P137" s="1298">
        <f t="shared" ref="P137" si="3335">O137-O$17</f>
        <v>0</v>
      </c>
      <c r="Q137" s="1299"/>
      <c r="R137" s="1298">
        <f t="shared" si="2210"/>
        <v>0</v>
      </c>
      <c r="S137" s="1299"/>
      <c r="T137" s="492">
        <v>0</v>
      </c>
      <c r="U137" s="1298">
        <f t="shared" ref="U137" si="3336">T137-T$17</f>
        <v>0</v>
      </c>
      <c r="V137" s="1299"/>
      <c r="W137" s="1298">
        <f t="shared" si="2213"/>
        <v>0</v>
      </c>
      <c r="X137" s="1299"/>
      <c r="Y137" s="492">
        <v>0</v>
      </c>
      <c r="Z137" s="1298">
        <f t="shared" ref="Z137" si="3337">Y137-Y$17</f>
        <v>0</v>
      </c>
      <c r="AA137" s="1299"/>
      <c r="AB137" s="1298">
        <f t="shared" si="2216"/>
        <v>0</v>
      </c>
      <c r="AC137" s="1299"/>
      <c r="AD137" s="492">
        <v>0</v>
      </c>
      <c r="AE137" s="1298">
        <f t="shared" ref="AE137" si="3338">AD137-AD$17</f>
        <v>0</v>
      </c>
      <c r="AF137" s="1299"/>
      <c r="AG137" s="1298">
        <f t="shared" si="2219"/>
        <v>0</v>
      </c>
      <c r="AH137" s="1299"/>
      <c r="AI137" s="492">
        <v>0</v>
      </c>
      <c r="AJ137" s="1298">
        <f t="shared" ref="AJ137" si="3339">AI137-AI$17</f>
        <v>0</v>
      </c>
      <c r="AK137" s="1299"/>
      <c r="AL137" s="1298">
        <f t="shared" si="2222"/>
        <v>0</v>
      </c>
      <c r="AM137" s="1299"/>
      <c r="AN137" s="492">
        <v>0</v>
      </c>
      <c r="AO137" s="1298">
        <f t="shared" ref="AO137" si="3340">AN137-AN$17</f>
        <v>0</v>
      </c>
      <c r="AP137" s="1299"/>
      <c r="AQ137" s="1298">
        <f t="shared" si="2226"/>
        <v>0</v>
      </c>
      <c r="AR137" s="1299"/>
      <c r="AS137" s="492">
        <v>0</v>
      </c>
      <c r="AT137" s="1298">
        <f t="shared" ref="AT137" si="3341">AS137-AS$17</f>
        <v>0</v>
      </c>
      <c r="AU137" s="1299"/>
      <c r="AV137" s="1298">
        <f t="shared" si="2230"/>
        <v>0</v>
      </c>
      <c r="AW137" s="1299"/>
      <c r="AX137" s="492">
        <v>0</v>
      </c>
      <c r="AY137" s="1298">
        <f t="shared" ref="AY137" si="3342">AX137-AX$17</f>
        <v>0</v>
      </c>
      <c r="AZ137" s="1299"/>
      <c r="BA137" s="1298">
        <f t="shared" si="2233"/>
        <v>0</v>
      </c>
      <c r="BB137" s="1299"/>
      <c r="BC137" s="492">
        <v>0</v>
      </c>
      <c r="BD137" s="1298">
        <f t="shared" ref="BD137" si="3343">BC137-BC$17</f>
        <v>0</v>
      </c>
      <c r="BE137" s="1299"/>
      <c r="BF137" s="1298">
        <f t="shared" si="2235"/>
        <v>0</v>
      </c>
      <c r="BG137" s="1299"/>
      <c r="BH137" s="492">
        <v>0</v>
      </c>
      <c r="BI137" s="1298">
        <f t="shared" ref="BI137" si="3344">BH137-BH$17</f>
        <v>0</v>
      </c>
      <c r="BJ137" s="1299"/>
      <c r="BK137" s="1298">
        <f t="shared" si="2237"/>
        <v>0</v>
      </c>
      <c r="BL137" s="1299"/>
      <c r="BM137" s="492">
        <v>0</v>
      </c>
      <c r="BN137" s="1298">
        <f t="shared" ref="BN137" si="3345">BM137-BM$17</f>
        <v>0</v>
      </c>
      <c r="BO137" s="1299"/>
      <c r="BP137" s="1298">
        <f t="shared" si="2239"/>
        <v>0</v>
      </c>
      <c r="BQ137" s="1299"/>
      <c r="BR137" s="492">
        <v>0</v>
      </c>
      <c r="BS137" s="1298">
        <f t="shared" ref="BS137" si="3346">BR137-BR$17</f>
        <v>0</v>
      </c>
      <c r="BT137" s="1299"/>
      <c r="BU137" s="1298">
        <f t="shared" si="2241"/>
        <v>0</v>
      </c>
      <c r="BV137" s="1299"/>
      <c r="BW137" s="492">
        <v>0</v>
      </c>
      <c r="BX137" s="1298">
        <f t="shared" ref="BX137" si="3347">BW137-BW$17</f>
        <v>0</v>
      </c>
      <c r="BY137" s="1299"/>
      <c r="BZ137" s="1298">
        <f t="shared" si="2243"/>
        <v>0</v>
      </c>
      <c r="CA137" s="1299"/>
      <c r="CB137" s="1329">
        <v>4758238.710004447</v>
      </c>
      <c r="CC137" s="1298">
        <f t="shared" ref="CC137" si="3348">CB137-CB$17</f>
        <v>911961.23000444705</v>
      </c>
      <c r="CD137" s="1299">
        <f t="shared" ref="CD137" si="3349">CB137/CB$17-1</f>
        <v>0.23710229819520112</v>
      </c>
      <c r="CE137" s="1298">
        <f t="shared" si="2246"/>
        <v>67205.638930381276</v>
      </c>
      <c r="CF137" s="1299">
        <f t="shared" si="3167"/>
        <v>1.4326404847747831E-2</v>
      </c>
      <c r="CG137" s="1329">
        <v>4758238.710004447</v>
      </c>
      <c r="CH137" s="1298">
        <f t="shared" ref="CH137" si="3350">CG137-CG$17</f>
        <v>911961.23000444705</v>
      </c>
      <c r="CI137" s="1299">
        <f t="shared" ref="CI137" si="3351">CG137/CG$17-1</f>
        <v>0.23710229819520112</v>
      </c>
      <c r="CJ137" s="1298">
        <f t="shared" si="2249"/>
        <v>67205.638930381276</v>
      </c>
      <c r="CK137" s="1299">
        <f t="shared" si="3170"/>
        <v>1.4326404847747831E-2</v>
      </c>
      <c r="CL137" s="1329">
        <v>4758238.710004447</v>
      </c>
      <c r="CM137" s="1298">
        <f t="shared" ref="CM137" si="3352">CL137-CL$17</f>
        <v>911961.23000444705</v>
      </c>
      <c r="CN137" s="1299">
        <f t="shared" ref="CN137" si="3353">CL137/CL$17-1</f>
        <v>0.23710229819520112</v>
      </c>
      <c r="CO137" s="1298">
        <f t="shared" si="2252"/>
        <v>67205.638930381276</v>
      </c>
      <c r="CP137" s="1299">
        <f t="shared" si="3173"/>
        <v>1.4326404847747831E-2</v>
      </c>
      <c r="CQ137" s="131"/>
    </row>
    <row r="138" spans="1:95" s="134" customFormat="1" ht="15.75" outlineLevel="1" x14ac:dyDescent="0.25">
      <c r="A138" s="174">
        <v>2035</v>
      </c>
      <c r="B138" s="206" t="s">
        <v>174</v>
      </c>
      <c r="C138" s="206" t="s">
        <v>175</v>
      </c>
      <c r="D138" s="207" t="s">
        <v>176</v>
      </c>
      <c r="E138" s="1325">
        <v>1261036.03896</v>
      </c>
      <c r="F138" s="1321">
        <f t="shared" ref="F138" si="3354">E138-E$18</f>
        <v>412748.96016000002</v>
      </c>
      <c r="G138" s="1322">
        <f t="shared" ref="G138" si="3355">E138/E$18-1</f>
        <v>0.48656754355362941</v>
      </c>
      <c r="H138" s="1321">
        <f t="shared" si="2206"/>
        <v>32252.758511999855</v>
      </c>
      <c r="I138" s="1322">
        <f t="shared" si="3128"/>
        <v>2.6247719207443065E-2</v>
      </c>
      <c r="J138" s="1307">
        <v>1493250.4547999999</v>
      </c>
      <c r="K138" s="209">
        <f t="shared" ref="K138" si="3356">J138-J$18</f>
        <v>644963.37599999993</v>
      </c>
      <c r="L138" s="1300">
        <f t="shared" ref="L138" si="3357">J138/J$18-1</f>
        <v>0.7603126254290884</v>
      </c>
      <c r="M138" s="209">
        <f t="shared" si="2208"/>
        <v>58836.60503999982</v>
      </c>
      <c r="N138" s="1300">
        <f t="shared" si="3131"/>
        <v>4.1017872944997036E-2</v>
      </c>
      <c r="O138" s="211">
        <v>1765202.0968799999</v>
      </c>
      <c r="P138" s="209">
        <f t="shared" ref="P138" si="3358">O138-O$18</f>
        <v>916915.01807999983</v>
      </c>
      <c r="Q138" s="1300">
        <f t="shared" ref="Q138" si="3359">O138/O$18-1</f>
        <v>1.0809017854864438</v>
      </c>
      <c r="R138" s="209">
        <f t="shared" si="2210"/>
        <v>93906.83140799962</v>
      </c>
      <c r="S138" s="1300">
        <f t="shared" si="3134"/>
        <v>5.6188055664406322E-2</v>
      </c>
      <c r="T138" s="211">
        <v>1261036.03896</v>
      </c>
      <c r="U138" s="209">
        <f t="shared" ref="U138" si="3360">T138-T$18</f>
        <v>412748.96016000002</v>
      </c>
      <c r="V138" s="1300">
        <f t="shared" ref="V138" si="3361">T138/T$18-1</f>
        <v>0.48656754355362941</v>
      </c>
      <c r="W138" s="209">
        <f t="shared" si="2213"/>
        <v>32252.758511999855</v>
      </c>
      <c r="X138" s="1300">
        <f t="shared" si="3137"/>
        <v>2.6247719207443065E-2</v>
      </c>
      <c r="Y138" s="210">
        <v>1493250.4547999999</v>
      </c>
      <c r="Z138" s="209">
        <f t="shared" ref="Z138" si="3362">Y138-Y$18</f>
        <v>644963.37599999993</v>
      </c>
      <c r="AA138" s="1300">
        <f t="shared" ref="AA138" si="3363">Y138/Y$18-1</f>
        <v>0.7603126254290884</v>
      </c>
      <c r="AB138" s="209">
        <f t="shared" si="2216"/>
        <v>58836.60503999982</v>
      </c>
      <c r="AC138" s="1300">
        <f t="shared" si="3140"/>
        <v>4.1017872944997036E-2</v>
      </c>
      <c r="AD138" s="211">
        <v>1765202.0968799999</v>
      </c>
      <c r="AE138" s="209">
        <f t="shared" ref="AE138" si="3364">AD138-AD$18</f>
        <v>916915.01807999983</v>
      </c>
      <c r="AF138" s="1300">
        <f t="shared" ref="AF138" si="3365">AD138/AD$18-1</f>
        <v>1.0809017854864438</v>
      </c>
      <c r="AG138" s="209">
        <f t="shared" si="2219"/>
        <v>93906.83140799962</v>
      </c>
      <c r="AH138" s="1300">
        <f t="shared" si="3143"/>
        <v>5.6188055664406322E-2</v>
      </c>
      <c r="AI138" s="211">
        <v>1261036.03896</v>
      </c>
      <c r="AJ138" s="209">
        <f t="shared" ref="AJ138" si="3366">AI138-AI$18</f>
        <v>412748.96016000002</v>
      </c>
      <c r="AK138" s="1300">
        <f t="shared" ref="AK138" si="3367">AI138/AI$18-1</f>
        <v>0.48656754355362941</v>
      </c>
      <c r="AL138" s="209">
        <f t="shared" si="2222"/>
        <v>32252.758511999855</v>
      </c>
      <c r="AM138" s="1300">
        <f t="shared" si="3242"/>
        <v>2.6247719207443065E-2</v>
      </c>
      <c r="AN138" s="210">
        <v>1493250.4547999999</v>
      </c>
      <c r="AO138" s="209">
        <f t="shared" ref="AO138" si="3368">AN138-AN$18</f>
        <v>644963.37599999993</v>
      </c>
      <c r="AP138" s="1300">
        <f t="shared" ref="AP138" si="3369">AN138/AN$18-1</f>
        <v>0.7603126254290884</v>
      </c>
      <c r="AQ138" s="209">
        <f t="shared" si="2226"/>
        <v>58836.60503999982</v>
      </c>
      <c r="AR138" s="1300">
        <f t="shared" si="3245"/>
        <v>4.1017872944997036E-2</v>
      </c>
      <c r="AS138" s="211">
        <v>1765202.0968799999</v>
      </c>
      <c r="AT138" s="209">
        <f t="shared" ref="AT138" si="3370">AS138-AS$18</f>
        <v>916915.01807999983</v>
      </c>
      <c r="AU138" s="1300">
        <f t="shared" ref="AU138" si="3371">AS138/AS$18-1</f>
        <v>1.0809017854864438</v>
      </c>
      <c r="AV138" s="209">
        <f t="shared" si="2230"/>
        <v>93906.83140799962</v>
      </c>
      <c r="AW138" s="1300">
        <f t="shared" si="3248"/>
        <v>5.6188055664406322E-2</v>
      </c>
      <c r="AX138" s="210">
        <v>1261036.03896</v>
      </c>
      <c r="AY138" s="209">
        <f t="shared" ref="AY138" si="3372">AX138-AX$18</f>
        <v>412748.96016000002</v>
      </c>
      <c r="AZ138" s="1300">
        <f t="shared" ref="AZ138" si="3373">AX138/AX$18-1</f>
        <v>0.48656754355362941</v>
      </c>
      <c r="BA138" s="209">
        <f t="shared" si="2233"/>
        <v>32252.758511999855</v>
      </c>
      <c r="BB138" s="1300">
        <f t="shared" si="3149"/>
        <v>2.6247719207443065E-2</v>
      </c>
      <c r="BC138" s="210">
        <v>1493250.4547999999</v>
      </c>
      <c r="BD138" s="209">
        <f t="shared" ref="BD138" si="3374">BC138-BC$18</f>
        <v>644963.37599999993</v>
      </c>
      <c r="BE138" s="1300">
        <f t="shared" ref="BE138" si="3375">BC138/BC$18-1</f>
        <v>0.7603126254290884</v>
      </c>
      <c r="BF138" s="209">
        <f t="shared" si="2235"/>
        <v>58836.60503999982</v>
      </c>
      <c r="BG138" s="1300">
        <f t="shared" si="3152"/>
        <v>4.1017872944997036E-2</v>
      </c>
      <c r="BH138" s="211">
        <v>1765202.0968799999</v>
      </c>
      <c r="BI138" s="209">
        <f t="shared" ref="BI138" si="3376">BH138-BH$18</f>
        <v>916915.01807999983</v>
      </c>
      <c r="BJ138" s="1300">
        <f t="shared" ref="BJ138" si="3377">BH138/BH$18-1</f>
        <v>1.0809017854864438</v>
      </c>
      <c r="BK138" s="209">
        <f t="shared" si="2237"/>
        <v>93906.83140799962</v>
      </c>
      <c r="BL138" s="1300">
        <f t="shared" si="3155"/>
        <v>5.6188055664406322E-2</v>
      </c>
      <c r="BM138" s="210">
        <v>1261036.03896</v>
      </c>
      <c r="BN138" s="209">
        <f t="shared" ref="BN138" si="3378">BM138-BM$18</f>
        <v>412748.96016000002</v>
      </c>
      <c r="BO138" s="1300">
        <f t="shared" ref="BO138" si="3379">BM138/BM$18-1</f>
        <v>0.48656754355362941</v>
      </c>
      <c r="BP138" s="209">
        <f t="shared" si="2239"/>
        <v>32252.758511999855</v>
      </c>
      <c r="BQ138" s="1300">
        <f t="shared" si="3158"/>
        <v>2.6247719207443065E-2</v>
      </c>
      <c r="BR138" s="210">
        <v>1493250.4547999999</v>
      </c>
      <c r="BS138" s="209">
        <f t="shared" ref="BS138" si="3380">BR138-BR$18</f>
        <v>644963.37599999993</v>
      </c>
      <c r="BT138" s="1300">
        <f t="shared" ref="BT138" si="3381">BR138/BR$18-1</f>
        <v>0.7603126254290884</v>
      </c>
      <c r="BU138" s="209">
        <f t="shared" si="2241"/>
        <v>58836.60503999982</v>
      </c>
      <c r="BV138" s="1300">
        <f t="shared" si="3161"/>
        <v>4.1017872944997036E-2</v>
      </c>
      <c r="BW138" s="211">
        <v>1765202.0968799999</v>
      </c>
      <c r="BX138" s="209">
        <f t="shared" ref="BX138" si="3382">BW138-BW$18</f>
        <v>916915.01807999983</v>
      </c>
      <c r="BY138" s="1300">
        <f t="shared" ref="BY138" si="3383">BW138/BW$18-1</f>
        <v>1.0809017854864438</v>
      </c>
      <c r="BZ138" s="209">
        <f t="shared" si="2243"/>
        <v>93906.83140799962</v>
      </c>
      <c r="CA138" s="1300">
        <f t="shared" si="3164"/>
        <v>5.6188055664406322E-2</v>
      </c>
      <c r="CB138" s="211">
        <v>1261036.03896</v>
      </c>
      <c r="CC138" s="209">
        <f t="shared" ref="CC138" si="3384">CB138-CB$18</f>
        <v>412748.96016000002</v>
      </c>
      <c r="CD138" s="1300">
        <f t="shared" ref="CD138" si="3385">CB138/CB$18-1</f>
        <v>0.48656754355362941</v>
      </c>
      <c r="CE138" s="209">
        <f t="shared" si="2246"/>
        <v>32252.758511999855</v>
      </c>
      <c r="CF138" s="1300">
        <f t="shared" si="3167"/>
        <v>2.6247719207443065E-2</v>
      </c>
      <c r="CG138" s="210">
        <v>1493250.4547999999</v>
      </c>
      <c r="CH138" s="209">
        <f t="shared" ref="CH138" si="3386">CG138-CG$18</f>
        <v>644963.37599999993</v>
      </c>
      <c r="CI138" s="1300">
        <f t="shared" ref="CI138" si="3387">CG138/CG$18-1</f>
        <v>0.7603126254290884</v>
      </c>
      <c r="CJ138" s="209">
        <f t="shared" si="2249"/>
        <v>58836.60503999982</v>
      </c>
      <c r="CK138" s="1300">
        <f t="shared" si="3170"/>
        <v>4.1017872944997036E-2</v>
      </c>
      <c r="CL138" s="211">
        <v>1765202.0968799999</v>
      </c>
      <c r="CM138" s="209">
        <f t="shared" ref="CM138" si="3388">CL138-CL$18</f>
        <v>916915.01807999983</v>
      </c>
      <c r="CN138" s="1300">
        <f t="shared" ref="CN138" si="3389">CL138/CL$18-1</f>
        <v>1.0809017854864438</v>
      </c>
      <c r="CO138" s="209">
        <f t="shared" si="2252"/>
        <v>93906.83140799962</v>
      </c>
      <c r="CP138" s="1300">
        <f t="shared" si="3173"/>
        <v>5.6188055664406322E-2</v>
      </c>
      <c r="CQ138" s="131"/>
    </row>
    <row r="139" spans="1:95" s="134" customFormat="1" ht="16.5" outlineLevel="1" thickBot="1" x14ac:dyDescent="0.3">
      <c r="A139" s="174">
        <v>2035</v>
      </c>
      <c r="B139" s="206" t="s">
        <v>177</v>
      </c>
      <c r="C139" s="206" t="s">
        <v>178</v>
      </c>
      <c r="D139" s="207" t="s">
        <v>179</v>
      </c>
      <c r="E139" s="1326">
        <v>796607.20727999997</v>
      </c>
      <c r="F139" s="1321">
        <f t="shared" ref="F139" si="3390">E139-E$19</f>
        <v>264436.90519199998</v>
      </c>
      <c r="G139" s="1322">
        <f t="shared" ref="G139" si="3391">E139/E$19-1</f>
        <v>0.49690278498154994</v>
      </c>
      <c r="H139" s="1321">
        <f t="shared" si="2206"/>
        <v>20336.182703999802</v>
      </c>
      <c r="I139" s="1322">
        <f t="shared" si="3128"/>
        <v>2.6197271391273924E-2</v>
      </c>
      <c r="J139" s="1308">
        <v>944380.01736000006</v>
      </c>
      <c r="K139" s="209">
        <f t="shared" ref="K139" si="3392">J139-J$19</f>
        <v>412209.71527200006</v>
      </c>
      <c r="L139" s="1300">
        <f t="shared" ref="L139" si="3393">J139/J$19-1</f>
        <v>0.77458233511842378</v>
      </c>
      <c r="M139" s="209">
        <f t="shared" si="2208"/>
        <v>37480.454831999843</v>
      </c>
      <c r="N139" s="1300">
        <f t="shared" si="3131"/>
        <v>4.1328120974633897E-2</v>
      </c>
      <c r="O139" s="472">
        <v>1115436.3584400001</v>
      </c>
      <c r="P139" s="209">
        <f t="shared" ref="P139" si="3394">O139-O$19</f>
        <v>583266.0563520001</v>
      </c>
      <c r="Q139" s="1300">
        <f t="shared" ref="Q139" si="3395">O139/O$19-1</f>
        <v>1.0960139152138386</v>
      </c>
      <c r="R139" s="209">
        <f t="shared" si="2210"/>
        <v>59470.258583999937</v>
      </c>
      <c r="S139" s="1300">
        <f t="shared" si="3134"/>
        <v>5.6318340704412551E-2</v>
      </c>
      <c r="T139" s="472">
        <v>796607.20727999997</v>
      </c>
      <c r="U139" s="209">
        <f t="shared" ref="U139" si="3396">T139-T$19</f>
        <v>264436.90519199998</v>
      </c>
      <c r="V139" s="1300">
        <f t="shared" ref="V139" si="3397">T139/T$19-1</f>
        <v>0.49690278498154994</v>
      </c>
      <c r="W139" s="209">
        <f t="shared" si="2213"/>
        <v>20336.182703999802</v>
      </c>
      <c r="X139" s="1300">
        <f t="shared" si="3137"/>
        <v>2.6197271391273924E-2</v>
      </c>
      <c r="Y139" s="479">
        <v>944380.01736000006</v>
      </c>
      <c r="Z139" s="209">
        <f t="shared" ref="Z139" si="3398">Y139-Y$19</f>
        <v>412209.71527200006</v>
      </c>
      <c r="AA139" s="1300">
        <f t="shared" ref="AA139" si="3399">Y139/Y$19-1</f>
        <v>0.77458233511842378</v>
      </c>
      <c r="AB139" s="209">
        <f t="shared" si="2216"/>
        <v>37480.454831999843</v>
      </c>
      <c r="AC139" s="1300">
        <f t="shared" si="3140"/>
        <v>4.1328120974633897E-2</v>
      </c>
      <c r="AD139" s="472">
        <v>1115436.3584400001</v>
      </c>
      <c r="AE139" s="209">
        <f t="shared" ref="AE139" si="3400">AD139-AD$19</f>
        <v>583266.0563520001</v>
      </c>
      <c r="AF139" s="1300">
        <f t="shared" ref="AF139" si="3401">AD139/AD$19-1</f>
        <v>1.0960139152138386</v>
      </c>
      <c r="AG139" s="209">
        <f t="shared" si="2219"/>
        <v>59470.258583999937</v>
      </c>
      <c r="AH139" s="1300">
        <f t="shared" si="3143"/>
        <v>5.6318340704412551E-2</v>
      </c>
      <c r="AI139" s="472">
        <v>796607.20727999997</v>
      </c>
      <c r="AJ139" s="209">
        <f t="shared" ref="AJ139" si="3402">AI139-AI$19</f>
        <v>264436.90519199998</v>
      </c>
      <c r="AK139" s="1300">
        <f t="shared" ref="AK139" si="3403">AI139/AI$19-1</f>
        <v>0.49690278498154994</v>
      </c>
      <c r="AL139" s="209">
        <f t="shared" si="2222"/>
        <v>20336.182703999802</v>
      </c>
      <c r="AM139" s="1300">
        <f t="shared" si="3242"/>
        <v>2.6197271391273924E-2</v>
      </c>
      <c r="AN139" s="479">
        <v>944380.01736000006</v>
      </c>
      <c r="AO139" s="209">
        <f t="shared" ref="AO139" si="3404">AN139-AN$19</f>
        <v>412209.71527200006</v>
      </c>
      <c r="AP139" s="1300">
        <f t="shared" ref="AP139" si="3405">AN139/AN$19-1</f>
        <v>0.77458233511842378</v>
      </c>
      <c r="AQ139" s="209">
        <f t="shared" si="2226"/>
        <v>37480.454831999843</v>
      </c>
      <c r="AR139" s="1300">
        <f t="shared" si="3245"/>
        <v>4.1328120974633897E-2</v>
      </c>
      <c r="AS139" s="472">
        <v>1115436.3584400001</v>
      </c>
      <c r="AT139" s="209">
        <f t="shared" ref="AT139" si="3406">AS139-AS$19</f>
        <v>583266.0563520001</v>
      </c>
      <c r="AU139" s="1300">
        <f t="shared" ref="AU139" si="3407">AS139/AS$19-1</f>
        <v>1.0960139152138386</v>
      </c>
      <c r="AV139" s="209">
        <f t="shared" si="2230"/>
        <v>59470.258583999937</v>
      </c>
      <c r="AW139" s="1300">
        <f t="shared" si="3248"/>
        <v>5.6318340704412551E-2</v>
      </c>
      <c r="AX139" s="479">
        <v>796607.20727999997</v>
      </c>
      <c r="AY139" s="209">
        <f t="shared" ref="AY139" si="3408">AX139-AX$19</f>
        <v>264436.90519199998</v>
      </c>
      <c r="AZ139" s="1300">
        <f t="shared" ref="AZ139" si="3409">AX139/AX$19-1</f>
        <v>0.49690278498154994</v>
      </c>
      <c r="BA139" s="209">
        <f t="shared" si="2233"/>
        <v>20336.182703999802</v>
      </c>
      <c r="BB139" s="1300">
        <f t="shared" si="3149"/>
        <v>2.6197271391273924E-2</v>
      </c>
      <c r="BC139" s="479">
        <v>944380.01736000006</v>
      </c>
      <c r="BD139" s="209">
        <f t="shared" ref="BD139" si="3410">BC139-BC$19</f>
        <v>412209.71527200006</v>
      </c>
      <c r="BE139" s="1300">
        <f t="shared" ref="BE139" si="3411">BC139/BC$19-1</f>
        <v>0.77458233511842378</v>
      </c>
      <c r="BF139" s="209">
        <f t="shared" si="2235"/>
        <v>37480.454831999843</v>
      </c>
      <c r="BG139" s="1300">
        <f t="shared" si="3152"/>
        <v>4.1328120974633897E-2</v>
      </c>
      <c r="BH139" s="472">
        <v>1115436.3584400001</v>
      </c>
      <c r="BI139" s="209">
        <f t="shared" ref="BI139" si="3412">BH139-BH$19</f>
        <v>583266.0563520001</v>
      </c>
      <c r="BJ139" s="1300">
        <f t="shared" ref="BJ139" si="3413">BH139/BH$19-1</f>
        <v>1.0960139152138386</v>
      </c>
      <c r="BK139" s="209">
        <f t="shared" si="2237"/>
        <v>59470.258583999937</v>
      </c>
      <c r="BL139" s="1300">
        <f t="shared" si="3155"/>
        <v>5.6318340704412551E-2</v>
      </c>
      <c r="BM139" s="479">
        <v>796607.20727999997</v>
      </c>
      <c r="BN139" s="209">
        <f t="shared" ref="BN139" si="3414">BM139-BM$19</f>
        <v>264436.90519199998</v>
      </c>
      <c r="BO139" s="1300">
        <f t="shared" ref="BO139" si="3415">BM139/BM$19-1</f>
        <v>0.49690278498154994</v>
      </c>
      <c r="BP139" s="209">
        <f t="shared" si="2239"/>
        <v>20336.182703999802</v>
      </c>
      <c r="BQ139" s="1300">
        <f t="shared" si="3158"/>
        <v>2.6197271391273924E-2</v>
      </c>
      <c r="BR139" s="479">
        <v>944380.01736000006</v>
      </c>
      <c r="BS139" s="209">
        <f t="shared" ref="BS139" si="3416">BR139-BR$19</f>
        <v>412209.71527200006</v>
      </c>
      <c r="BT139" s="1300">
        <f t="shared" ref="BT139" si="3417">BR139/BR$19-1</f>
        <v>0.77458233511842378</v>
      </c>
      <c r="BU139" s="209">
        <f t="shared" si="2241"/>
        <v>37480.454831999843</v>
      </c>
      <c r="BV139" s="1300">
        <f t="shared" si="3161"/>
        <v>4.1328120974633897E-2</v>
      </c>
      <c r="BW139" s="472">
        <v>1115436.3584400001</v>
      </c>
      <c r="BX139" s="209">
        <f t="shared" ref="BX139" si="3418">BW139-BW$19</f>
        <v>583266.0563520001</v>
      </c>
      <c r="BY139" s="1300">
        <f t="shared" ref="BY139" si="3419">BW139/BW$19-1</f>
        <v>1.0960139152138386</v>
      </c>
      <c r="BZ139" s="209">
        <f t="shared" si="2243"/>
        <v>59470.258583999937</v>
      </c>
      <c r="CA139" s="1300">
        <f t="shared" si="3164"/>
        <v>5.6318340704412551E-2</v>
      </c>
      <c r="CB139" s="472">
        <v>796607.20727999997</v>
      </c>
      <c r="CC139" s="209">
        <f t="shared" ref="CC139" si="3420">CB139-CB$19</f>
        <v>264436.90519199998</v>
      </c>
      <c r="CD139" s="1300">
        <f t="shared" ref="CD139" si="3421">CB139/CB$19-1</f>
        <v>0.49690278498154994</v>
      </c>
      <c r="CE139" s="209">
        <f t="shared" si="2246"/>
        <v>20336.182703999802</v>
      </c>
      <c r="CF139" s="1300">
        <f t="shared" si="3167"/>
        <v>2.6197271391273924E-2</v>
      </c>
      <c r="CG139" s="479">
        <v>944380.01736000006</v>
      </c>
      <c r="CH139" s="209">
        <f t="shared" ref="CH139" si="3422">CG139-CG$19</f>
        <v>412209.71527200006</v>
      </c>
      <c r="CI139" s="1300">
        <f t="shared" ref="CI139" si="3423">CG139/CG$19-1</f>
        <v>0.77458233511842378</v>
      </c>
      <c r="CJ139" s="209">
        <f t="shared" si="2249"/>
        <v>37480.454831999843</v>
      </c>
      <c r="CK139" s="1300">
        <f t="shared" si="3170"/>
        <v>4.1328120974633897E-2</v>
      </c>
      <c r="CL139" s="472">
        <v>1115436.3584400001</v>
      </c>
      <c r="CM139" s="209">
        <f t="shared" ref="CM139" si="3424">CL139-CL$19</f>
        <v>583266.0563520001</v>
      </c>
      <c r="CN139" s="1300">
        <f t="shared" ref="CN139" si="3425">CL139/CL$19-1</f>
        <v>1.0960139152138386</v>
      </c>
      <c r="CO139" s="209">
        <f t="shared" si="2252"/>
        <v>59470.258583999937</v>
      </c>
      <c r="CP139" s="1300">
        <f t="shared" si="3173"/>
        <v>5.6318340704412551E-2</v>
      </c>
      <c r="CQ139" s="131"/>
    </row>
    <row r="140" spans="1:95" s="134" customFormat="1" ht="18.75" x14ac:dyDescent="0.25">
      <c r="A140" s="164">
        <v>2036</v>
      </c>
      <c r="B140" s="165"/>
      <c r="C140" s="166"/>
      <c r="D140" s="475" t="s">
        <v>157</v>
      </c>
      <c r="E140" s="490">
        <v>534875230.25029695</v>
      </c>
      <c r="F140" s="490">
        <f t="shared" ref="F140" si="3426">E140-E$10</f>
        <v>318778795.86029696</v>
      </c>
      <c r="G140" s="1319">
        <f t="shared" ref="G140" si="3427">E140/E$10-1</f>
        <v>1.4751691612133726</v>
      </c>
      <c r="H140" s="490">
        <f t="shared" si="2206"/>
        <v>36103162.172336459</v>
      </c>
      <c r="I140" s="1319">
        <f>E140/E130-1</f>
        <v>7.2384089813733121E-2</v>
      </c>
      <c r="J140" s="1309">
        <v>534875230.25029695</v>
      </c>
      <c r="K140" s="490">
        <f t="shared" ref="K140" si="3428">J140-J$10</f>
        <v>318778795.86029696</v>
      </c>
      <c r="L140" s="1301">
        <f t="shared" ref="L140" si="3429">J140/J$10-1</f>
        <v>1.4751691612133726</v>
      </c>
      <c r="M140" s="490">
        <f t="shared" si="2208"/>
        <v>36103162.172336459</v>
      </c>
      <c r="N140" s="1301">
        <f>J140/J130-1</f>
        <v>7.2384089813733121E-2</v>
      </c>
      <c r="O140" s="490">
        <v>534875230.25029695</v>
      </c>
      <c r="P140" s="490">
        <f t="shared" ref="P140" si="3430">O140-O$10</f>
        <v>318778795.86029696</v>
      </c>
      <c r="Q140" s="1301">
        <f t="shared" ref="Q140" si="3431">O140/O$10-1</f>
        <v>1.4751691612133726</v>
      </c>
      <c r="R140" s="490">
        <f t="shared" si="2210"/>
        <v>36103162.172336459</v>
      </c>
      <c r="S140" s="1301">
        <f>O140/O130-1</f>
        <v>7.2384089813733121E-2</v>
      </c>
      <c r="T140" s="490">
        <v>534875230.25029695</v>
      </c>
      <c r="U140" s="490">
        <f t="shared" ref="U140" si="3432">T140-T$10</f>
        <v>318778795.86029696</v>
      </c>
      <c r="V140" s="1301">
        <f t="shared" ref="V140" si="3433">T140/T$10-1</f>
        <v>1.4751691612133726</v>
      </c>
      <c r="W140" s="490">
        <f t="shared" si="2213"/>
        <v>36103162.172336459</v>
      </c>
      <c r="X140" s="1301">
        <f>T140/T130-1</f>
        <v>7.2384089813733121E-2</v>
      </c>
      <c r="Y140" s="490">
        <v>534875230.25029695</v>
      </c>
      <c r="Z140" s="490">
        <f t="shared" ref="Z140" si="3434">Y140-Y$10</f>
        <v>318778795.86029696</v>
      </c>
      <c r="AA140" s="1301">
        <f t="shared" ref="AA140" si="3435">Y140/Y$10-1</f>
        <v>1.4751691612133726</v>
      </c>
      <c r="AB140" s="490">
        <f t="shared" si="2216"/>
        <v>36103162.172336459</v>
      </c>
      <c r="AC140" s="1301">
        <f>Y140/Y130-1</f>
        <v>7.2384089813733121E-2</v>
      </c>
      <c r="AD140" s="490">
        <v>534875230.25029695</v>
      </c>
      <c r="AE140" s="490">
        <f t="shared" ref="AE140" si="3436">AD140-AD$10</f>
        <v>318778795.86029696</v>
      </c>
      <c r="AF140" s="1301">
        <f t="shared" ref="AF140" si="3437">AD140/AD$10-1</f>
        <v>1.4751691612133726</v>
      </c>
      <c r="AG140" s="490">
        <f t="shared" si="2219"/>
        <v>36103162.172336459</v>
      </c>
      <c r="AH140" s="1301">
        <f>AD140/AD130-1</f>
        <v>7.2384089813733121E-2</v>
      </c>
      <c r="AI140" s="490">
        <v>534875230.25029695</v>
      </c>
      <c r="AJ140" s="490">
        <f t="shared" ref="AJ140" si="3438">AI140-AI$10</f>
        <v>318778795.86029696</v>
      </c>
      <c r="AK140" s="1301">
        <f t="shared" ref="AK140" si="3439">AI140/AI$10-1</f>
        <v>1.4751691612133726</v>
      </c>
      <c r="AL140" s="490">
        <f t="shared" si="2222"/>
        <v>36103162.172336459</v>
      </c>
      <c r="AM140" s="1301">
        <f>AI140/AI130-1</f>
        <v>7.2384089813733121E-2</v>
      </c>
      <c r="AN140" s="490">
        <v>534875230.25029695</v>
      </c>
      <c r="AO140" s="490">
        <f t="shared" ref="AO140" si="3440">AN140-AN$10</f>
        <v>318778795.86029696</v>
      </c>
      <c r="AP140" s="1301">
        <f t="shared" ref="AP140" si="3441">AN140/AN$10-1</f>
        <v>1.4751691612133726</v>
      </c>
      <c r="AQ140" s="490">
        <f t="shared" si="2226"/>
        <v>36103162.172336459</v>
      </c>
      <c r="AR140" s="1301">
        <f>AN140/AN130-1</f>
        <v>7.2384089813733121E-2</v>
      </c>
      <c r="AS140" s="490">
        <v>534875230.25029695</v>
      </c>
      <c r="AT140" s="490">
        <f t="shared" ref="AT140" si="3442">AS140-AS$10</f>
        <v>318778795.86029696</v>
      </c>
      <c r="AU140" s="1301">
        <f t="shared" ref="AU140" si="3443">AS140/AS$10-1</f>
        <v>1.4751691612133726</v>
      </c>
      <c r="AV140" s="490">
        <f t="shared" si="2230"/>
        <v>36103162.172336459</v>
      </c>
      <c r="AW140" s="1301">
        <f>AS140/AS130-1</f>
        <v>7.2384089813733121E-2</v>
      </c>
      <c r="AX140" s="490">
        <v>534875230.25029695</v>
      </c>
      <c r="AY140" s="490">
        <f t="shared" ref="AY140" si="3444">AX140-AX$10</f>
        <v>318778795.86029696</v>
      </c>
      <c r="AZ140" s="1301">
        <f t="shared" ref="AZ140" si="3445">AX140/AX$10-1</f>
        <v>1.4751691612133726</v>
      </c>
      <c r="BA140" s="490">
        <f t="shared" si="2233"/>
        <v>36103162.172336459</v>
      </c>
      <c r="BB140" s="1301">
        <f>AX140/AX130-1</f>
        <v>7.2384089813733121E-2</v>
      </c>
      <c r="BC140" s="490">
        <v>534875230.25029695</v>
      </c>
      <c r="BD140" s="490">
        <f t="shared" ref="BD140" si="3446">BC140-BC$10</f>
        <v>318778795.86029696</v>
      </c>
      <c r="BE140" s="1301">
        <f t="shared" ref="BE140" si="3447">BC140/BC$10-1</f>
        <v>1.4751691612133726</v>
      </c>
      <c r="BF140" s="490">
        <f t="shared" si="2235"/>
        <v>36103162.172336459</v>
      </c>
      <c r="BG140" s="1301">
        <f>BC140/BC130-1</f>
        <v>7.2384089813733121E-2</v>
      </c>
      <c r="BH140" s="490">
        <v>534875230.25029695</v>
      </c>
      <c r="BI140" s="490">
        <f t="shared" ref="BI140" si="3448">BH140-BH$10</f>
        <v>318778795.86029696</v>
      </c>
      <c r="BJ140" s="1301">
        <f t="shared" ref="BJ140" si="3449">BH140/BH$10-1</f>
        <v>1.4751691612133726</v>
      </c>
      <c r="BK140" s="490">
        <f t="shared" si="2237"/>
        <v>36103162.172336459</v>
      </c>
      <c r="BL140" s="1301">
        <f>BH140/BH130-1</f>
        <v>7.2384089813733121E-2</v>
      </c>
      <c r="BM140" s="490">
        <v>534875230.25029695</v>
      </c>
      <c r="BN140" s="490">
        <f t="shared" ref="BN140" si="3450">BM140-BM$10</f>
        <v>318778795.86029696</v>
      </c>
      <c r="BO140" s="1301">
        <f t="shared" ref="BO140" si="3451">BM140/BM$10-1</f>
        <v>1.4751691612133726</v>
      </c>
      <c r="BP140" s="490">
        <f t="shared" si="2239"/>
        <v>36103162.172336459</v>
      </c>
      <c r="BQ140" s="1301">
        <f>BM140/BM130-1</f>
        <v>7.2384089813733121E-2</v>
      </c>
      <c r="BR140" s="490">
        <v>534875230.25029695</v>
      </c>
      <c r="BS140" s="490">
        <f t="shared" ref="BS140" si="3452">BR140-BR$10</f>
        <v>318778795.86029696</v>
      </c>
      <c r="BT140" s="1301">
        <f t="shared" ref="BT140" si="3453">BR140/BR$10-1</f>
        <v>1.4751691612133726</v>
      </c>
      <c r="BU140" s="490">
        <f t="shared" si="2241"/>
        <v>36103162.172336459</v>
      </c>
      <c r="BV140" s="1301">
        <f>BR140/BR130-1</f>
        <v>7.2384089813733121E-2</v>
      </c>
      <c r="BW140" s="490">
        <v>534875230.25029695</v>
      </c>
      <c r="BX140" s="490">
        <f t="shared" ref="BX140" si="3454">BW140-BW$10</f>
        <v>318778795.86029696</v>
      </c>
      <c r="BY140" s="1301">
        <f t="shared" ref="BY140" si="3455">BW140/BW$10-1</f>
        <v>1.4751691612133726</v>
      </c>
      <c r="BZ140" s="490">
        <f t="shared" si="2243"/>
        <v>36103162.172336459</v>
      </c>
      <c r="CA140" s="1301">
        <f>BW140/BW130-1</f>
        <v>7.2384089813733121E-2</v>
      </c>
      <c r="CB140" s="484">
        <v>539706499.0298804</v>
      </c>
      <c r="CC140" s="490">
        <f t="shared" ref="CC140" si="3456">CB140-CB$10</f>
        <v>319763787.1598804</v>
      </c>
      <c r="CD140" s="1301">
        <f t="shared" ref="CD140" si="3457">CB140/CB$10-1</f>
        <v>1.4538503433061285</v>
      </c>
      <c r="CE140" s="490">
        <f t="shared" si="2246"/>
        <v>36176192.241915464</v>
      </c>
      <c r="CF140" s="1301">
        <f>CB140/CB130-1</f>
        <v>7.1845113897283541E-2</v>
      </c>
      <c r="CG140" s="484">
        <v>539706499.0298804</v>
      </c>
      <c r="CH140" s="490">
        <f t="shared" ref="CH140" si="3458">CG140-CG$10</f>
        <v>319763787.1598804</v>
      </c>
      <c r="CI140" s="1301">
        <f t="shared" ref="CI140" si="3459">CG140/CG$10-1</f>
        <v>1.4538503433061285</v>
      </c>
      <c r="CJ140" s="490">
        <f t="shared" si="2249"/>
        <v>36176192.241915464</v>
      </c>
      <c r="CK140" s="1301">
        <f>CG140/CG130-1</f>
        <v>7.1845113897283541E-2</v>
      </c>
      <c r="CL140" s="484">
        <v>539706499.0298804</v>
      </c>
      <c r="CM140" s="490">
        <f t="shared" ref="CM140" si="3460">CL140-CL$10</f>
        <v>319763787.1598804</v>
      </c>
      <c r="CN140" s="1301">
        <f t="shared" ref="CN140" si="3461">CL140/CL$10-1</f>
        <v>1.4538503433061285</v>
      </c>
      <c r="CO140" s="490">
        <f t="shared" si="2252"/>
        <v>36176192.241915464</v>
      </c>
      <c r="CP140" s="1301">
        <f>CL140/CL130-1</f>
        <v>7.1845113897283541E-2</v>
      </c>
      <c r="CQ140" s="131"/>
    </row>
    <row r="141" spans="1:95" s="134" customFormat="1" ht="15.75" outlineLevel="1" x14ac:dyDescent="0.25">
      <c r="A141" s="174">
        <v>2036</v>
      </c>
      <c r="B141" s="175" t="s">
        <v>158</v>
      </c>
      <c r="C141" s="175" t="s">
        <v>159</v>
      </c>
      <c r="D141" s="176" t="s">
        <v>96</v>
      </c>
      <c r="E141" s="491">
        <v>269284741.75667191</v>
      </c>
      <c r="F141" s="1298">
        <f t="shared" ref="F141" si="3462">E141-E$11</f>
        <v>186557501.25667191</v>
      </c>
      <c r="G141" s="1320">
        <f t="shared" ref="G141" si="3463">E141/E$11-1</f>
        <v>2.2550915530256557</v>
      </c>
      <c r="H141" s="1298">
        <f t="shared" si="2206"/>
        <v>23815780.369942456</v>
      </c>
      <c r="I141" s="1320">
        <f t="shared" ref="I141:I149" si="3464">E141/E131-1</f>
        <v>9.7021555130228254E-2</v>
      </c>
      <c r="J141" s="1310">
        <v>242579553.58514416</v>
      </c>
      <c r="K141" s="1298">
        <f t="shared" ref="K141" si="3465">J141-J$11</f>
        <v>159852313.08514416</v>
      </c>
      <c r="L141" s="1299">
        <f t="shared" ref="L141" si="3466">J141/J$11-1</f>
        <v>1.9322814603630367</v>
      </c>
      <c r="M141" s="1298">
        <f t="shared" si="2208"/>
        <v>21104125.718597531</v>
      </c>
      <c r="N141" s="1299">
        <f t="shared" ref="N141:N149" si="3467">J141/J131-1</f>
        <v>9.528879082384778E-2</v>
      </c>
      <c r="O141" s="491">
        <v>210914614.74713781</v>
      </c>
      <c r="P141" s="1298">
        <f t="shared" ref="P141" si="3468">O141-O$11</f>
        <v>128187374.24713781</v>
      </c>
      <c r="Q141" s="1299">
        <f t="shared" ref="Q141" si="3469">O141/O$11-1</f>
        <v>1.5495183143107236</v>
      </c>
      <c r="R141" s="1298">
        <f t="shared" si="2210"/>
        <v>17503166.81049487</v>
      </c>
      <c r="S141" s="1299">
        <f t="shared" ref="S141:S149" si="3470">O141/O131-1</f>
        <v>9.0497056907554496E-2</v>
      </c>
      <c r="T141" s="485">
        <v>169397457.4427155</v>
      </c>
      <c r="U141" s="1298">
        <f t="shared" ref="U141" si="3471">T141-T$11</f>
        <v>100958717.9427155</v>
      </c>
      <c r="V141" s="1299">
        <f t="shared" ref="V141" si="3472">T141/T$11-1</f>
        <v>1.4751691612133722</v>
      </c>
      <c r="W141" s="1298">
        <f t="shared" si="2213"/>
        <v>11434038.317261249</v>
      </c>
      <c r="X141" s="1299">
        <f t="shared" ref="X141:X149" si="3473">T141/T131-1</f>
        <v>7.2384089813733121E-2</v>
      </c>
      <c r="Y141" s="485">
        <v>169397457.4427155</v>
      </c>
      <c r="Z141" s="1298">
        <f t="shared" ref="Z141" si="3474">Y141-Y$11</f>
        <v>100958717.9427155</v>
      </c>
      <c r="AA141" s="1299">
        <f t="shared" ref="AA141" si="3475">Y141/Y$11-1</f>
        <v>1.4751691612133722</v>
      </c>
      <c r="AB141" s="1298">
        <f t="shared" si="2216"/>
        <v>11434038.317261249</v>
      </c>
      <c r="AC141" s="1299">
        <f t="shared" ref="AC141:AC149" si="3476">Y141/Y131-1</f>
        <v>7.2384089813733121E-2</v>
      </c>
      <c r="AD141" s="485">
        <v>169397457.4427155</v>
      </c>
      <c r="AE141" s="1298">
        <f t="shared" ref="AE141" si="3477">AD141-AD$11</f>
        <v>100958717.9427155</v>
      </c>
      <c r="AF141" s="1299">
        <f t="shared" ref="AF141" si="3478">AD141/AD$11-1</f>
        <v>1.4751691612133722</v>
      </c>
      <c r="AG141" s="1298">
        <f t="shared" si="2219"/>
        <v>11434038.317261249</v>
      </c>
      <c r="AH141" s="1299">
        <f t="shared" ref="AH141:AH149" si="3479">AD141/AD131-1</f>
        <v>7.2384089813733121E-2</v>
      </c>
      <c r="AI141" s="485">
        <v>0</v>
      </c>
      <c r="AJ141" s="1298">
        <f t="shared" ref="AJ141" si="3480">AI141-AI$11</f>
        <v>0</v>
      </c>
      <c r="AK141" s="1299"/>
      <c r="AL141" s="1298">
        <f t="shared" si="2222"/>
        <v>0</v>
      </c>
      <c r="AM141" s="1299"/>
      <c r="AN141" s="485">
        <v>0</v>
      </c>
      <c r="AO141" s="1298">
        <f t="shared" ref="AO141" si="3481">AN141-AN$11</f>
        <v>0</v>
      </c>
      <c r="AP141" s="1299"/>
      <c r="AQ141" s="1298">
        <f t="shared" si="2226"/>
        <v>0</v>
      </c>
      <c r="AR141" s="1299"/>
      <c r="AS141" s="485">
        <v>0</v>
      </c>
      <c r="AT141" s="1298">
        <f t="shared" ref="AT141" si="3482">AS141-AS$11</f>
        <v>0</v>
      </c>
      <c r="AU141" s="1299"/>
      <c r="AV141" s="1298">
        <f t="shared" si="2230"/>
        <v>0</v>
      </c>
      <c r="AW141" s="1299"/>
      <c r="AX141" s="491">
        <v>236473322.15398335</v>
      </c>
      <c r="AY141" s="1298">
        <f t="shared" ref="AY141" si="3483">AX141-AX$11</f>
        <v>177075250.86351645</v>
      </c>
      <c r="AZ141" s="1299">
        <f t="shared" ref="AZ141" si="3484">AX141/AX$11-1</f>
        <v>2.9811616272452293</v>
      </c>
      <c r="BA141" s="1298">
        <f t="shared" si="2233"/>
        <v>23105736.741045386</v>
      </c>
      <c r="BB141" s="1299">
        <f t="shared" ref="BB141:BB149" si="3485">AX141/AX131-1</f>
        <v>0.10829075417584177</v>
      </c>
      <c r="BC141" s="491">
        <v>202634198.36084914</v>
      </c>
      <c r="BD141" s="1298">
        <f t="shared" ref="BD141" si="3486">BC141-BC$11</f>
        <v>143236127.07038224</v>
      </c>
      <c r="BE141" s="1299">
        <f t="shared" ref="BE141" si="3487">BC141/BC$11-1</f>
        <v>2.4114609104045255</v>
      </c>
      <c r="BF141" s="1298">
        <f t="shared" si="2235"/>
        <v>19747237.974841714</v>
      </c>
      <c r="BG141" s="1299">
        <f t="shared" ref="BG141:BG149" si="3488">BC141/BC131-1</f>
        <v>0.10797510075711525</v>
      </c>
      <c r="BH141" s="491">
        <v>162428641.6250641</v>
      </c>
      <c r="BI141" s="1298">
        <f t="shared" ref="BI141" si="3489">BH141-BH$11</f>
        <v>103030570.3345972</v>
      </c>
      <c r="BJ141" s="1299">
        <f t="shared" ref="BJ141" si="3490">BH141/BH$11-1</f>
        <v>1.734577707595248</v>
      </c>
      <c r="BK141" s="1298">
        <f t="shared" si="2237"/>
        <v>15273207.587952644</v>
      </c>
      <c r="BL141" s="1299">
        <f t="shared" ref="BL141:BL149" si="3491">BH141/BH131-1</f>
        <v>0.10378962685197779</v>
      </c>
      <c r="BM141" s="491">
        <v>134980396.6789692</v>
      </c>
      <c r="BN141" s="1298">
        <f t="shared" ref="BN141" si="3492">BM141-BM$11</f>
        <v>89135669.768635869</v>
      </c>
      <c r="BO141" s="1299">
        <f t="shared" ref="BO141" si="3493">BM141/BM$11-1</f>
        <v>1.944294922793941</v>
      </c>
      <c r="BP141" s="1298">
        <f t="shared" si="2239"/>
        <v>10990786.114545584</v>
      </c>
      <c r="BQ141" s="1299">
        <f t="shared" ref="BQ141:BQ149" si="3494">BM141/BM131-1</f>
        <v>8.8642798896725994E-2</v>
      </c>
      <c r="BR141" s="491">
        <v>126078667.28845996</v>
      </c>
      <c r="BS141" s="1298">
        <f t="shared" ref="BS141" si="3495">BR141-BR$11</f>
        <v>80233940.378126621</v>
      </c>
      <c r="BT141" s="1299">
        <f t="shared" ref="BT141" si="3496">BR141/BR$11-1</f>
        <v>1.7501236409381251</v>
      </c>
      <c r="BU141" s="1298">
        <f t="shared" si="2241"/>
        <v>10086901.230763927</v>
      </c>
      <c r="BV141" s="1299">
        <f t="shared" ref="BV141:BV149" si="3497">BR141/BR131-1</f>
        <v>8.6962217867659231E-2</v>
      </c>
      <c r="BW141" s="491">
        <v>115523687.67579119</v>
      </c>
      <c r="BX141" s="1298">
        <f t="shared" ref="BX141" si="3498">BW141-BW$11</f>
        <v>69678960.765457854</v>
      </c>
      <c r="BY141" s="1299">
        <f t="shared" ref="BY141" si="3499">BW141/BW$11-1</f>
        <v>1.5198904096809511</v>
      </c>
      <c r="BZ141" s="1298">
        <f t="shared" si="2243"/>
        <v>8886581.5947297215</v>
      </c>
      <c r="CA141" s="1299">
        <f t="shared" ref="CA141:CA149" si="3500">BW141/BW131-1</f>
        <v>8.3334797063739474E-2</v>
      </c>
      <c r="CB141" s="485">
        <v>88968261.045669615</v>
      </c>
      <c r="CC141" s="1298">
        <f t="shared" ref="CC141" si="3501">CB141-CB$11</f>
        <v>20529521.545669615</v>
      </c>
      <c r="CD141" s="1299">
        <f t="shared" ref="CD141" si="3502">CB141/CB$11-1</f>
        <v>0.29996931117747438</v>
      </c>
      <c r="CE141" s="1298">
        <f t="shared" si="2246"/>
        <v>1492059.1369564086</v>
      </c>
      <c r="CF141" s="1299">
        <f t="shared" ref="CF141:CF149" si="3503">CB141/CB131-1</f>
        <v>1.7056743484513248E-2</v>
      </c>
      <c r="CG141" s="485">
        <v>98045152.649579808</v>
      </c>
      <c r="CH141" s="1298">
        <f t="shared" ref="CH141" si="3504">CG141-CG$11</f>
        <v>29606413.149579808</v>
      </c>
      <c r="CI141" s="1299">
        <f t="shared" ref="CI141" si="3505">CG141/CG$11-1</f>
        <v>0.43259728869757752</v>
      </c>
      <c r="CJ141" s="1298">
        <f t="shared" si="2249"/>
        <v>2337422.064678818</v>
      </c>
      <c r="CK141" s="1299">
        <f t="shared" ref="CK141:CK149" si="3506">CG141/CG131-1</f>
        <v>2.4422500151179749E-2</v>
      </c>
      <c r="CL141" s="485">
        <v>107962651.02188395</v>
      </c>
      <c r="CM141" s="1298">
        <f t="shared" ref="CM141" si="3507">CL141-CL$11</f>
        <v>39523911.52188395</v>
      </c>
      <c r="CN141" s="1299">
        <f t="shared" ref="CN141" si="3508">CL141/CL$11-1</f>
        <v>0.57750788238704986</v>
      </c>
      <c r="CO141" s="1298">
        <f t="shared" si="2252"/>
        <v>3326210.0578695238</v>
      </c>
      <c r="CP141" s="1299">
        <f t="shared" ref="CP141:CP149" si="3509">CL141/CL131-1</f>
        <v>3.1788256817846472E-2</v>
      </c>
      <c r="CQ141" s="131"/>
    </row>
    <row r="142" spans="1:95" s="134" customFormat="1" ht="31.5" outlineLevel="1" x14ac:dyDescent="0.25">
      <c r="A142" s="174">
        <v>2036</v>
      </c>
      <c r="B142" s="175" t="s">
        <v>160</v>
      </c>
      <c r="C142" s="175" t="s">
        <v>161</v>
      </c>
      <c r="D142" s="176" t="s">
        <v>162</v>
      </c>
      <c r="E142" s="485">
        <v>135656448.28023571</v>
      </c>
      <c r="F142" s="1298">
        <f t="shared" ref="F142" si="3510">E142-E$12</f>
        <v>80849508.049235702</v>
      </c>
      <c r="G142" s="1320">
        <f t="shared" ref="G142" si="3511">E142/E$12-1</f>
        <v>1.4751691612133726</v>
      </c>
      <c r="H142" s="1298">
        <f t="shared" si="2206"/>
        <v>9156577.9736942798</v>
      </c>
      <c r="I142" s="1320">
        <f t="shared" si="3464"/>
        <v>7.2384089813733121E-2</v>
      </c>
      <c r="J142" s="1311">
        <v>135656448.28023571</v>
      </c>
      <c r="K142" s="1298">
        <f t="shared" ref="K142" si="3512">J142-J$12</f>
        <v>80849508.049235702</v>
      </c>
      <c r="L142" s="1299">
        <f t="shared" ref="L142" si="3513">J142/J$12-1</f>
        <v>1.4751691612133726</v>
      </c>
      <c r="M142" s="1298">
        <f t="shared" si="2208"/>
        <v>9156577.9736942798</v>
      </c>
      <c r="N142" s="1299">
        <f t="shared" si="3467"/>
        <v>7.2384089813733121E-2</v>
      </c>
      <c r="O142" s="485">
        <v>135656448.28023571</v>
      </c>
      <c r="P142" s="1298">
        <f t="shared" ref="P142" si="3514">O142-O$12</f>
        <v>80849508.049235702</v>
      </c>
      <c r="Q142" s="1299">
        <f t="shared" ref="Q142" si="3515">O142/O$12-1</f>
        <v>1.4751691612133726</v>
      </c>
      <c r="R142" s="1298">
        <f t="shared" si="2210"/>
        <v>9156577.9736942798</v>
      </c>
      <c r="S142" s="1299">
        <f t="shared" si="3470"/>
        <v>7.2384089813733121E-2</v>
      </c>
      <c r="T142" s="485">
        <v>135656448.28023571</v>
      </c>
      <c r="U142" s="1298">
        <f t="shared" ref="U142" si="3516">T142-T$12</f>
        <v>80849508.049235702</v>
      </c>
      <c r="V142" s="1299">
        <f t="shared" ref="V142" si="3517">T142/T$12-1</f>
        <v>1.4751691612133726</v>
      </c>
      <c r="W142" s="1298">
        <f t="shared" si="2213"/>
        <v>9156577.9736942798</v>
      </c>
      <c r="X142" s="1299">
        <f t="shared" si="3473"/>
        <v>7.2384089813733121E-2</v>
      </c>
      <c r="Y142" s="485">
        <v>135656448.28023571</v>
      </c>
      <c r="Z142" s="1298">
        <f t="shared" ref="Z142" si="3518">Y142-Y$12</f>
        <v>80849508.049235702</v>
      </c>
      <c r="AA142" s="1299">
        <f t="shared" ref="AA142" si="3519">Y142/Y$12-1</f>
        <v>1.4751691612133726</v>
      </c>
      <c r="AB142" s="1298">
        <f t="shared" si="2216"/>
        <v>9156577.9736942798</v>
      </c>
      <c r="AC142" s="1299">
        <f t="shared" si="3476"/>
        <v>7.2384089813733121E-2</v>
      </c>
      <c r="AD142" s="485">
        <v>135656448.28023571</v>
      </c>
      <c r="AE142" s="1298">
        <f t="shared" ref="AE142" si="3520">AD142-AD$12</f>
        <v>80849508.049235702</v>
      </c>
      <c r="AF142" s="1299">
        <f t="shared" ref="AF142" si="3521">AD142/AD$12-1</f>
        <v>1.4751691612133726</v>
      </c>
      <c r="AG142" s="1298">
        <f t="shared" si="2219"/>
        <v>9156577.9736942798</v>
      </c>
      <c r="AH142" s="1299">
        <f t="shared" si="3479"/>
        <v>7.2384089813733121E-2</v>
      </c>
      <c r="AI142" s="485">
        <v>0</v>
      </c>
      <c r="AJ142" s="1298">
        <f t="shared" ref="AJ142" si="3522">AI142-AI$12</f>
        <v>0</v>
      </c>
      <c r="AK142" s="1299"/>
      <c r="AL142" s="1298">
        <f t="shared" si="2222"/>
        <v>0</v>
      </c>
      <c r="AM142" s="1299"/>
      <c r="AN142" s="485">
        <v>0</v>
      </c>
      <c r="AO142" s="1298">
        <f t="shared" ref="AO142" si="3523">AN142-AN$12</f>
        <v>0</v>
      </c>
      <c r="AP142" s="1299"/>
      <c r="AQ142" s="1298">
        <f t="shared" si="2226"/>
        <v>0</v>
      </c>
      <c r="AR142" s="1299"/>
      <c r="AS142" s="485">
        <v>0</v>
      </c>
      <c r="AT142" s="1298">
        <f t="shared" ref="AT142" si="3524">AS142-AS$12</f>
        <v>0</v>
      </c>
      <c r="AU142" s="1299"/>
      <c r="AV142" s="1298">
        <f t="shared" si="2230"/>
        <v>0</v>
      </c>
      <c r="AW142" s="1299"/>
      <c r="AX142" s="485">
        <v>135656448.28023571</v>
      </c>
      <c r="AY142" s="1298">
        <f t="shared" ref="AY142" si="3525">AX142-AX$12</f>
        <v>80849508.049235702</v>
      </c>
      <c r="AZ142" s="1299">
        <f t="shared" ref="AZ142" si="3526">AX142/AX$12-1</f>
        <v>1.4751691612133726</v>
      </c>
      <c r="BA142" s="1298">
        <f t="shared" si="2233"/>
        <v>9156577.9736942798</v>
      </c>
      <c r="BB142" s="1299">
        <f t="shared" si="3485"/>
        <v>7.2384089813733121E-2</v>
      </c>
      <c r="BC142" s="485">
        <v>135656448.28023571</v>
      </c>
      <c r="BD142" s="1298">
        <f t="shared" ref="BD142" si="3527">BC142-BC$12</f>
        <v>80849508.049235702</v>
      </c>
      <c r="BE142" s="1299">
        <f t="shared" ref="BE142" si="3528">BC142/BC$12-1</f>
        <v>1.4751691612133726</v>
      </c>
      <c r="BF142" s="1298">
        <f t="shared" si="2235"/>
        <v>9156577.9736942798</v>
      </c>
      <c r="BG142" s="1299">
        <f t="shared" si="3488"/>
        <v>7.2384089813733121E-2</v>
      </c>
      <c r="BH142" s="485">
        <v>135656448.28023571</v>
      </c>
      <c r="BI142" s="1298">
        <f t="shared" ref="BI142" si="3529">BH142-BH$12</f>
        <v>80849508.049235702</v>
      </c>
      <c r="BJ142" s="1299">
        <f t="shared" ref="BJ142" si="3530">BH142/BH$12-1</f>
        <v>1.4751691612133726</v>
      </c>
      <c r="BK142" s="1298">
        <f t="shared" si="2237"/>
        <v>9156577.9736942798</v>
      </c>
      <c r="BL142" s="1299">
        <f t="shared" si="3491"/>
        <v>7.2384089813733121E-2</v>
      </c>
      <c r="BM142" s="491">
        <v>134980396.6789692</v>
      </c>
      <c r="BN142" s="1298">
        <f t="shared" ref="BN142" si="3531">BM142-BM$12</f>
        <v>89135669.768635869</v>
      </c>
      <c r="BO142" s="1299">
        <f t="shared" ref="BO142" si="3532">BM142/BM$12-1</f>
        <v>1.944294922793941</v>
      </c>
      <c r="BP142" s="1298">
        <f t="shared" si="2239"/>
        <v>10990786.114545584</v>
      </c>
      <c r="BQ142" s="1299">
        <f t="shared" si="3494"/>
        <v>8.8642798896725994E-2</v>
      </c>
      <c r="BR142" s="491">
        <v>126078667.28845996</v>
      </c>
      <c r="BS142" s="1298">
        <f t="shared" ref="BS142" si="3533">BR142-BR$12</f>
        <v>80233940.378126621</v>
      </c>
      <c r="BT142" s="1299">
        <f t="shared" ref="BT142" si="3534">BR142/BR$12-1</f>
        <v>1.7501236409381251</v>
      </c>
      <c r="BU142" s="1298">
        <f t="shared" si="2241"/>
        <v>10086901.230763927</v>
      </c>
      <c r="BV142" s="1299">
        <f t="shared" si="3497"/>
        <v>8.6962217867659231E-2</v>
      </c>
      <c r="BW142" s="491">
        <v>115523687.67579119</v>
      </c>
      <c r="BX142" s="1298">
        <f t="shared" ref="BX142" si="3535">BW142-BW$12</f>
        <v>69678960.765457854</v>
      </c>
      <c r="BY142" s="1299">
        <f t="shared" ref="BY142" si="3536">BW142/BW$12-1</f>
        <v>1.5198904096809511</v>
      </c>
      <c r="BZ142" s="1298">
        <f t="shared" si="2243"/>
        <v>8886581.5947297215</v>
      </c>
      <c r="CA142" s="1299">
        <f t="shared" si="3500"/>
        <v>8.3334797063739474E-2</v>
      </c>
      <c r="CB142" s="485">
        <v>75698985.193378627</v>
      </c>
      <c r="CC142" s="1298">
        <f t="shared" ref="CC142" si="3537">CB142-CB$12</f>
        <v>20892044.962378629</v>
      </c>
      <c r="CD142" s="1299">
        <f t="shared" ref="CD142" si="3538">CB142/CB$12-1</f>
        <v>0.38119341956188313</v>
      </c>
      <c r="CE142" s="1298">
        <f t="shared" si="2246"/>
        <v>1269524.2234545797</v>
      </c>
      <c r="CF142" s="1299">
        <f t="shared" si="3503"/>
        <v>1.7056743484513248E-2</v>
      </c>
      <c r="CG142" s="485">
        <v>83422093.131540895</v>
      </c>
      <c r="CH142" s="1298">
        <f t="shared" ref="CH142" si="3539">CG142-CG$12</f>
        <v>28615152.900540896</v>
      </c>
      <c r="CI142" s="1299">
        <f t="shared" ref="CI142" si="3540">CG142/CG$12-1</f>
        <v>0.52210819979976808</v>
      </c>
      <c r="CJ142" s="1298">
        <f t="shared" si="2249"/>
        <v>1988804.5038215369</v>
      </c>
      <c r="CK142" s="1299">
        <f t="shared" si="3506"/>
        <v>2.4422500151179749E-2</v>
      </c>
      <c r="CL142" s="485">
        <v>91860434.553714275</v>
      </c>
      <c r="CM142" s="1298">
        <f t="shared" ref="CM142" si="3541">CL142-CL$12</f>
        <v>37053494.322714277</v>
      </c>
      <c r="CN142" s="1299">
        <f t="shared" ref="CN142" si="3542">CL142/CL$12-1</f>
        <v>0.6760730332060394</v>
      </c>
      <c r="CO142" s="1298">
        <f t="shared" si="2252"/>
        <v>2830118.549709335</v>
      </c>
      <c r="CP142" s="1299">
        <f t="shared" si="3509"/>
        <v>3.1788256817846472E-2</v>
      </c>
      <c r="CQ142" s="131"/>
    </row>
    <row r="143" spans="1:95" s="134" customFormat="1" ht="15.75" outlineLevel="1" x14ac:dyDescent="0.25">
      <c r="A143" s="174">
        <v>2036</v>
      </c>
      <c r="B143" s="175">
        <v>0</v>
      </c>
      <c r="C143" s="175">
        <v>0</v>
      </c>
      <c r="D143" s="176" t="s">
        <v>163</v>
      </c>
      <c r="E143" s="485">
        <v>0</v>
      </c>
      <c r="F143" s="1298">
        <f t="shared" ref="F143" si="3543">E143-E$13</f>
        <v>0</v>
      </c>
      <c r="G143" s="1320"/>
      <c r="H143" s="1298">
        <f t="shared" si="2206"/>
        <v>0</v>
      </c>
      <c r="I143" s="1320"/>
      <c r="J143" s="1311">
        <v>0</v>
      </c>
      <c r="K143" s="1298">
        <f t="shared" ref="K143" si="3544">J143-J$13</f>
        <v>0</v>
      </c>
      <c r="L143" s="1299"/>
      <c r="M143" s="1298">
        <f t="shared" si="2208"/>
        <v>0</v>
      </c>
      <c r="N143" s="1299"/>
      <c r="O143" s="485">
        <v>0</v>
      </c>
      <c r="P143" s="1298">
        <f t="shared" ref="P143" si="3545">O143-O$13</f>
        <v>0</v>
      </c>
      <c r="Q143" s="1299"/>
      <c r="R143" s="1298">
        <f t="shared" si="2210"/>
        <v>0</v>
      </c>
      <c r="S143" s="1299"/>
      <c r="T143" s="485">
        <v>0</v>
      </c>
      <c r="U143" s="1298">
        <f t="shared" ref="U143" si="3546">T143-T$13</f>
        <v>0</v>
      </c>
      <c r="V143" s="1299"/>
      <c r="W143" s="1298">
        <f t="shared" si="2213"/>
        <v>0</v>
      </c>
      <c r="X143" s="1299"/>
      <c r="Y143" s="485">
        <v>0</v>
      </c>
      <c r="Z143" s="1298">
        <f t="shared" ref="Z143" si="3547">Y143-Y$13</f>
        <v>0</v>
      </c>
      <c r="AA143" s="1299"/>
      <c r="AB143" s="1298">
        <f t="shared" si="2216"/>
        <v>0</v>
      </c>
      <c r="AC143" s="1299"/>
      <c r="AD143" s="485">
        <v>0</v>
      </c>
      <c r="AE143" s="1298">
        <f t="shared" ref="AE143" si="3548">AD143-AD$13</f>
        <v>0</v>
      </c>
      <c r="AF143" s="1299"/>
      <c r="AG143" s="1298">
        <f t="shared" si="2219"/>
        <v>0</v>
      </c>
      <c r="AH143" s="1299"/>
      <c r="AI143" s="485">
        <v>0</v>
      </c>
      <c r="AJ143" s="1298">
        <f t="shared" ref="AJ143" si="3549">AI143-AI$13</f>
        <v>0</v>
      </c>
      <c r="AK143" s="1299"/>
      <c r="AL143" s="1298">
        <f t="shared" si="2222"/>
        <v>0</v>
      </c>
      <c r="AM143" s="1299"/>
      <c r="AN143" s="485">
        <v>0</v>
      </c>
      <c r="AO143" s="1298">
        <f t="shared" ref="AO143" si="3550">AN143-AN$13</f>
        <v>0</v>
      </c>
      <c r="AP143" s="1299"/>
      <c r="AQ143" s="1298">
        <f t="shared" si="2226"/>
        <v>0</v>
      </c>
      <c r="AR143" s="1299"/>
      <c r="AS143" s="485">
        <v>0</v>
      </c>
      <c r="AT143" s="1298">
        <f t="shared" ref="AT143" si="3551">AS143-AS$13</f>
        <v>0</v>
      </c>
      <c r="AU143" s="1299"/>
      <c r="AV143" s="1298">
        <f t="shared" si="2230"/>
        <v>0</v>
      </c>
      <c r="AW143" s="1299"/>
      <c r="AX143" s="491">
        <v>32811419.602688551</v>
      </c>
      <c r="AY143" s="1298">
        <f t="shared" ref="AY143" si="3552">AX143-AX$13</f>
        <v>9482250.3931554519</v>
      </c>
      <c r="AZ143" s="1299">
        <f t="shared" ref="AZ143" si="3553">AX143/AX$13-1</f>
        <v>0.40645469660705613</v>
      </c>
      <c r="BA143" s="1298">
        <f t="shared" si="2233"/>
        <v>710043.62889705226</v>
      </c>
      <c r="BB143" s="1299">
        <f t="shared" si="3485"/>
        <v>2.2118791090972367E-2</v>
      </c>
      <c r="BC143" s="491">
        <v>39945355.224294998</v>
      </c>
      <c r="BD143" s="1298">
        <f t="shared" ref="BD143" si="3554">BC143-BC$13</f>
        <v>16616186.014761899</v>
      </c>
      <c r="BE143" s="1299">
        <f t="shared" ref="BE143" si="3555">BC143/BC$13-1</f>
        <v>0.71224936754164192</v>
      </c>
      <c r="BF143" s="1298">
        <f t="shared" si="2235"/>
        <v>1356887.7437557727</v>
      </c>
      <c r="BG143" s="1299">
        <f t="shared" si="3488"/>
        <v>3.5163037880166392E-2</v>
      </c>
      <c r="BH143" s="491">
        <v>48485973.122073717</v>
      </c>
      <c r="BI143" s="1298">
        <f t="shared" ref="BI143" si="3556">BH143-BH$13</f>
        <v>25156803.912540618</v>
      </c>
      <c r="BJ143" s="1299">
        <f t="shared" ref="BJ143" si="3557">BH143/BH$13-1</f>
        <v>1.0783411825167217</v>
      </c>
      <c r="BK143" s="1298">
        <f t="shared" si="2237"/>
        <v>2229959.2225422189</v>
      </c>
      <c r="BL143" s="1299">
        <f t="shared" si="3491"/>
        <v>4.8209065904072812E-2</v>
      </c>
      <c r="BM143" s="491">
        <v>134980396.6789692</v>
      </c>
      <c r="BN143" s="1298">
        <f t="shared" ref="BN143" si="3558">BM143-BM$13</f>
        <v>89135669.768635869</v>
      </c>
      <c r="BO143" s="1299">
        <f t="shared" ref="BO143" si="3559">BM143/BM$13-1</f>
        <v>1.944294922793941</v>
      </c>
      <c r="BP143" s="1298">
        <f t="shared" si="2239"/>
        <v>10990786.114545554</v>
      </c>
      <c r="BQ143" s="1299">
        <f t="shared" si="3494"/>
        <v>8.8642798896725772E-2</v>
      </c>
      <c r="BR143" s="491">
        <v>126078667.28845996</v>
      </c>
      <c r="BS143" s="1298">
        <f t="shared" ref="BS143" si="3560">BR143-BR$13</f>
        <v>80233940.378126621</v>
      </c>
      <c r="BT143" s="1299">
        <f t="shared" ref="BT143" si="3561">BR143/BR$13-1</f>
        <v>1.7501236409381251</v>
      </c>
      <c r="BU143" s="1298">
        <f t="shared" si="2241"/>
        <v>10086901.230763957</v>
      </c>
      <c r="BV143" s="1299">
        <f t="shared" si="3497"/>
        <v>8.6962217867659453E-2</v>
      </c>
      <c r="BW143" s="491">
        <v>115523687.67579111</v>
      </c>
      <c r="BX143" s="1298">
        <f t="shared" ref="BX143" si="3562">BW143-BW$13</f>
        <v>69678960.765457779</v>
      </c>
      <c r="BY143" s="1299">
        <f t="shared" ref="BY143" si="3563">BW143/BW$13-1</f>
        <v>1.5198904096809494</v>
      </c>
      <c r="BZ143" s="1298">
        <f t="shared" si="2243"/>
        <v>8886581.5947296917</v>
      </c>
      <c r="CA143" s="1299">
        <f t="shared" si="3500"/>
        <v>8.3334797063739252E-2</v>
      </c>
      <c r="CB143" s="485">
        <v>0</v>
      </c>
      <c r="CC143" s="1298">
        <f t="shared" ref="CC143" si="3564">CB143-CB$13</f>
        <v>0</v>
      </c>
      <c r="CD143" s="1299"/>
      <c r="CE143" s="1298">
        <f t="shared" si="2246"/>
        <v>0</v>
      </c>
      <c r="CF143" s="1299"/>
      <c r="CG143" s="485">
        <v>0</v>
      </c>
      <c r="CH143" s="1298">
        <f t="shared" ref="CH143" si="3565">CG143-CG$13</f>
        <v>0</v>
      </c>
      <c r="CI143" s="1299"/>
      <c r="CJ143" s="1298">
        <f t="shared" si="2249"/>
        <v>0</v>
      </c>
      <c r="CK143" s="1299"/>
      <c r="CL143" s="485">
        <v>0</v>
      </c>
      <c r="CM143" s="1298">
        <f t="shared" ref="CM143" si="3566">CL143-CL$13</f>
        <v>0</v>
      </c>
      <c r="CN143" s="1299"/>
      <c r="CO143" s="1298">
        <f t="shared" si="2252"/>
        <v>0</v>
      </c>
      <c r="CP143" s="1299"/>
      <c r="CQ143" s="131"/>
    </row>
    <row r="144" spans="1:95" s="134" customFormat="1" ht="15.75" outlineLevel="1" x14ac:dyDescent="0.25">
      <c r="A144" s="174">
        <v>2036</v>
      </c>
      <c r="B144" s="175" t="s">
        <v>164</v>
      </c>
      <c r="C144" s="175" t="s">
        <v>165</v>
      </c>
      <c r="D144" s="176" t="s">
        <v>99</v>
      </c>
      <c r="E144" s="485">
        <v>0</v>
      </c>
      <c r="F144" s="1298">
        <f t="shared" ref="F144" si="3567">E144-E$14</f>
        <v>0</v>
      </c>
      <c r="G144" s="1320"/>
      <c r="H144" s="1298">
        <f t="shared" si="2206"/>
        <v>0</v>
      </c>
      <c r="I144" s="1320"/>
      <c r="J144" s="1311">
        <v>0</v>
      </c>
      <c r="K144" s="1298">
        <f t="shared" ref="K144" si="3568">J144-J$14</f>
        <v>0</v>
      </c>
      <c r="L144" s="1299"/>
      <c r="M144" s="1298">
        <f t="shared" si="2208"/>
        <v>0</v>
      </c>
      <c r="N144" s="1299"/>
      <c r="O144" s="485">
        <v>0</v>
      </c>
      <c r="P144" s="1298">
        <f t="shared" ref="P144" si="3569">O144-O$14</f>
        <v>0</v>
      </c>
      <c r="Q144" s="1299"/>
      <c r="R144" s="1298">
        <f t="shared" si="2210"/>
        <v>0</v>
      </c>
      <c r="S144" s="1299"/>
      <c r="T144" s="486">
        <v>99887284.31395638</v>
      </c>
      <c r="U144" s="1298">
        <f t="shared" ref="U144" si="3570">T144-T$14</f>
        <v>85598783.31395638</v>
      </c>
      <c r="V144" s="1299">
        <f t="shared" ref="V144" si="3571">T144/T$14-1</f>
        <v>5.9907462171123704</v>
      </c>
      <c r="W144" s="1298">
        <f t="shared" si="2213"/>
        <v>12381742.052681178</v>
      </c>
      <c r="X144" s="1299">
        <f t="shared" si="3473"/>
        <v>0.14149666104246994</v>
      </c>
      <c r="Y144" s="486">
        <v>73182096.142428637</v>
      </c>
      <c r="Z144" s="1298">
        <f t="shared" ref="Z144" si="3572">Y144-Y$14</f>
        <v>58893595.142428629</v>
      </c>
      <c r="AA144" s="1299">
        <f t="shared" ref="AA144" si="3573">Y144/Y$14-1</f>
        <v>4.121747630659689</v>
      </c>
      <c r="AB144" s="1298">
        <f t="shared" si="2216"/>
        <v>9670087.4013362378</v>
      </c>
      <c r="AC144" s="1299">
        <f t="shared" si="3476"/>
        <v>0.15225604721079566</v>
      </c>
      <c r="AD144" s="486">
        <v>41517157.304422289</v>
      </c>
      <c r="AE144" s="1298">
        <f t="shared" ref="AE144" si="3574">AD144-AD$14</f>
        <v>27228656.304422282</v>
      </c>
      <c r="AF144" s="1299">
        <f t="shared" ref="AF144" si="3575">AD144/AD$14-1</f>
        <v>1.9056342092443614</v>
      </c>
      <c r="AG144" s="1298">
        <f t="shared" si="2219"/>
        <v>6069128.4932335913</v>
      </c>
      <c r="AH144" s="1299">
        <f t="shared" si="3479"/>
        <v>0.17121201648645568</v>
      </c>
      <c r="AI144" s="486">
        <v>404941190.03690761</v>
      </c>
      <c r="AJ144" s="1298">
        <f t="shared" ref="AJ144" si="3576">AI144-AI$14</f>
        <v>267407009.30590761</v>
      </c>
      <c r="AK144" s="1299">
        <f t="shared" ref="AK144" si="3577">AI144/AI$14-1</f>
        <v>1.944294922793941</v>
      </c>
      <c r="AL144" s="1298">
        <f t="shared" si="2222"/>
        <v>32972358.343636751</v>
      </c>
      <c r="AM144" s="1299">
        <f t="shared" ref="AM144:AM149" si="3578">AI144/AI134-1</f>
        <v>8.8642798896725994E-2</v>
      </c>
      <c r="AN144" s="486">
        <v>378236001.86537987</v>
      </c>
      <c r="AO144" s="1298">
        <f t="shared" ref="AO144" si="3579">AN144-AN$14</f>
        <v>240701821.13437986</v>
      </c>
      <c r="AP144" s="1299">
        <f t="shared" ref="AP144" si="3580">AN144/AN$14-1</f>
        <v>1.7501236409381251</v>
      </c>
      <c r="AQ144" s="1298">
        <f t="shared" si="2226"/>
        <v>30260703.692291796</v>
      </c>
      <c r="AR144" s="1299">
        <f t="shared" ref="AR144:AR149" si="3581">AN144/AN134-1</f>
        <v>8.6962217867659231E-2</v>
      </c>
      <c r="AS144" s="486">
        <v>346571063.02737355</v>
      </c>
      <c r="AT144" s="1298">
        <f t="shared" ref="AT144" si="3582">AS144-AS$14</f>
        <v>209036882.29637355</v>
      </c>
      <c r="AU144" s="1299">
        <f t="shared" ref="AU144" si="3583">AS144/AS$14-1</f>
        <v>1.5198904096809511</v>
      </c>
      <c r="AV144" s="1298">
        <f t="shared" si="2230"/>
        <v>26659744.784189165</v>
      </c>
      <c r="AW144" s="1299">
        <f t="shared" ref="AW144:AW149" si="3584">AS144/AS134-1</f>
        <v>8.3334797063739474E-2</v>
      </c>
      <c r="AX144" s="485">
        <v>0</v>
      </c>
      <c r="AY144" s="1298">
        <f t="shared" ref="AY144" si="3585">AX144-AX$14</f>
        <v>0</v>
      </c>
      <c r="AZ144" s="1299"/>
      <c r="BA144" s="1298">
        <f t="shared" si="2233"/>
        <v>0</v>
      </c>
      <c r="BB144" s="1299"/>
      <c r="BC144" s="485">
        <v>0</v>
      </c>
      <c r="BD144" s="1298">
        <f t="shared" ref="BD144" si="3586">BC144-BC$14</f>
        <v>0</v>
      </c>
      <c r="BE144" s="1299"/>
      <c r="BF144" s="1298">
        <f t="shared" si="2235"/>
        <v>0</v>
      </c>
      <c r="BG144" s="1299"/>
      <c r="BH144" s="485">
        <v>0</v>
      </c>
      <c r="BI144" s="1298">
        <f t="shared" ref="BI144" si="3587">BH144-BH$14</f>
        <v>0</v>
      </c>
      <c r="BJ144" s="1299"/>
      <c r="BK144" s="1298">
        <f t="shared" si="2237"/>
        <v>0</v>
      </c>
      <c r="BL144" s="1299"/>
      <c r="BM144" s="485">
        <v>0</v>
      </c>
      <c r="BN144" s="1298">
        <f t="shared" ref="BN144" si="3588">BM144-BM$14</f>
        <v>0</v>
      </c>
      <c r="BO144" s="1299"/>
      <c r="BP144" s="1298">
        <f t="shared" si="2239"/>
        <v>0</v>
      </c>
      <c r="BQ144" s="1299"/>
      <c r="BR144" s="485">
        <v>0</v>
      </c>
      <c r="BS144" s="1298">
        <f t="shared" ref="BS144" si="3589">BR144-BR$14</f>
        <v>0</v>
      </c>
      <c r="BT144" s="1299"/>
      <c r="BU144" s="1298">
        <f t="shared" si="2241"/>
        <v>0</v>
      </c>
      <c r="BV144" s="1299"/>
      <c r="BW144" s="485">
        <v>0</v>
      </c>
      <c r="BX144" s="1298">
        <f t="shared" ref="BX144" si="3590">BW144-BW$14</f>
        <v>0</v>
      </c>
      <c r="BY144" s="1299"/>
      <c r="BZ144" s="1298">
        <f t="shared" si="2243"/>
        <v>0</v>
      </c>
      <c r="CA144" s="1299"/>
      <c r="CB144" s="192">
        <v>245105212.57744282</v>
      </c>
      <c r="CC144" s="1298">
        <f t="shared" ref="CC144" si="3591">CB144-CB$14</f>
        <v>226970434.09744284</v>
      </c>
      <c r="CD144" s="1299">
        <f t="shared" ref="CD144" si="3592">CB144/CB$14-1</f>
        <v>12.515754429962183</v>
      </c>
      <c r="CE144" s="1298">
        <f t="shared" si="2246"/>
        <v>30283805.052804738</v>
      </c>
      <c r="CF144" s="1299">
        <f t="shared" si="3503"/>
        <v>0.140972007407276</v>
      </c>
      <c r="CG144" s="192">
        <v>201600024.86384261</v>
      </c>
      <c r="CH144" s="1298">
        <f t="shared" ref="CH144" si="3593">CG144-CG$14</f>
        <v>183465246.38384262</v>
      </c>
      <c r="CI144" s="1299">
        <f t="shared" ref="CI144" si="3594">CG144/CG$14-1</f>
        <v>10.116762473066759</v>
      </c>
      <c r="CJ144" s="1298">
        <f t="shared" si="2249"/>
        <v>26007507.193370402</v>
      </c>
      <c r="CK144" s="1299">
        <f t="shared" si="3506"/>
        <v>0.14811284409155578</v>
      </c>
      <c r="CL144" s="192">
        <v>151579246.23135874</v>
      </c>
      <c r="CM144" s="1298">
        <f t="shared" ref="CM144" si="3595">CL144-CL$14</f>
        <v>133444467.75135875</v>
      </c>
      <c r="CN144" s="1299">
        <f t="shared" ref="CN144" si="3596">CL144/CL$14-1</f>
        <v>7.358483474089768</v>
      </c>
      <c r="CO144" s="1298">
        <f t="shared" si="2252"/>
        <v>20576446.246189266</v>
      </c>
      <c r="CP144" s="1299">
        <f t="shared" si="3509"/>
        <v>0.15706875157262812</v>
      </c>
      <c r="CQ144" s="131"/>
    </row>
    <row r="145" spans="1:95" s="134" customFormat="1" ht="31.5" outlineLevel="1" x14ac:dyDescent="0.25">
      <c r="A145" s="174">
        <v>2036</v>
      </c>
      <c r="B145" s="175" t="s">
        <v>166</v>
      </c>
      <c r="C145" s="175" t="s">
        <v>249</v>
      </c>
      <c r="D145" s="176" t="s">
        <v>168</v>
      </c>
      <c r="E145" s="485">
        <v>65499212.619136408</v>
      </c>
      <c r="F145" s="1298">
        <f t="shared" ref="F145" si="3597">E145-E$15</f>
        <v>27019335.960136406</v>
      </c>
      <c r="G145" s="1320">
        <f t="shared" ref="G145" si="3598">E145/E$15-1</f>
        <v>0.70216794610792732</v>
      </c>
      <c r="H145" s="1298">
        <f t="shared" si="2206"/>
        <v>1635769.4784686193</v>
      </c>
      <c r="I145" s="1320">
        <f t="shared" si="3464"/>
        <v>2.5613549755931775E-2</v>
      </c>
      <c r="J145" s="1311">
        <v>78961187.596658066</v>
      </c>
      <c r="K145" s="1298">
        <f t="shared" ref="K145" si="3599">J145-J$15</f>
        <v>40481310.937658064</v>
      </c>
      <c r="L145" s="1299">
        <f t="shared" ref="L145" si="3600">J145/J$15-1</f>
        <v>1.0520124920460199</v>
      </c>
      <c r="M145" s="1298">
        <f t="shared" si="2208"/>
        <v>3013591.8160588294</v>
      </c>
      <c r="N145" s="1299">
        <f t="shared" si="3467"/>
        <v>3.9679884334516968E-2</v>
      </c>
      <c r="O145" s="485">
        <v>94923352.38516438</v>
      </c>
      <c r="P145" s="1298">
        <f t="shared" ref="P145" si="3601">O145-O$15</f>
        <v>56443475.726164378</v>
      </c>
      <c r="Q145" s="1299">
        <f t="shared" ref="Q145" si="3602">O145/O$15-1</f>
        <v>1.4668309939336277</v>
      </c>
      <c r="R145" s="1298">
        <f t="shared" si="2210"/>
        <v>4841555.9512240291</v>
      </c>
      <c r="S145" s="1299">
        <f t="shared" si="3470"/>
        <v>5.3746218913101718E-2</v>
      </c>
      <c r="T145" s="485">
        <v>65499212.619136408</v>
      </c>
      <c r="U145" s="1298">
        <f t="shared" ref="U145" si="3603">T145-T$15</f>
        <v>27019335.960136406</v>
      </c>
      <c r="V145" s="1299">
        <f t="shared" ref="V145" si="3604">T145/T$15-1</f>
        <v>0.70216794610792732</v>
      </c>
      <c r="W145" s="1298">
        <f t="shared" si="2213"/>
        <v>1635769.4784686193</v>
      </c>
      <c r="X145" s="1299">
        <f t="shared" si="3473"/>
        <v>2.5613549755931775E-2</v>
      </c>
      <c r="Y145" s="485">
        <v>78961187.596658066</v>
      </c>
      <c r="Z145" s="1298">
        <f t="shared" ref="Z145" si="3605">Y145-Y$15</f>
        <v>40481310.937658064</v>
      </c>
      <c r="AA145" s="1299">
        <f t="shared" ref="AA145" si="3606">Y145/Y$15-1</f>
        <v>1.0520124920460199</v>
      </c>
      <c r="AB145" s="1298">
        <f t="shared" si="2216"/>
        <v>3013591.8160588294</v>
      </c>
      <c r="AC145" s="1299">
        <f t="shared" si="3476"/>
        <v>3.9679884334516968E-2</v>
      </c>
      <c r="AD145" s="485">
        <v>94923352.38516438</v>
      </c>
      <c r="AE145" s="1298">
        <f t="shared" ref="AE145" si="3607">AD145-AD$15</f>
        <v>56443475.726164378</v>
      </c>
      <c r="AF145" s="1299">
        <f t="shared" ref="AF145" si="3608">AD145/AD$15-1</f>
        <v>1.4668309939336277</v>
      </c>
      <c r="AG145" s="1298">
        <f t="shared" si="2219"/>
        <v>4841555.9512240291</v>
      </c>
      <c r="AH145" s="1299">
        <f t="shared" si="3479"/>
        <v>5.3746218913101718E-2</v>
      </c>
      <c r="AI145" s="485">
        <v>65499212.619136408</v>
      </c>
      <c r="AJ145" s="1298">
        <f t="shared" ref="AJ145" si="3609">AI145-AI$15</f>
        <v>27019335.960136406</v>
      </c>
      <c r="AK145" s="1299">
        <f t="shared" ref="AK145" si="3610">AI145/AI$15-1</f>
        <v>0.70216794610792732</v>
      </c>
      <c r="AL145" s="1298">
        <f t="shared" si="2222"/>
        <v>1635769.4784686193</v>
      </c>
      <c r="AM145" s="1299">
        <f t="shared" si="3578"/>
        <v>2.5613549755931775E-2</v>
      </c>
      <c r="AN145" s="485">
        <v>78961187.596658066</v>
      </c>
      <c r="AO145" s="1298">
        <f t="shared" ref="AO145" si="3611">AN145-AN$15</f>
        <v>40481310.937658064</v>
      </c>
      <c r="AP145" s="1299">
        <f t="shared" ref="AP145" si="3612">AN145/AN$15-1</f>
        <v>1.0520124920460199</v>
      </c>
      <c r="AQ145" s="1298">
        <f t="shared" si="2226"/>
        <v>3013591.8160588294</v>
      </c>
      <c r="AR145" s="1299">
        <f t="shared" si="3581"/>
        <v>3.9679884334516968E-2</v>
      </c>
      <c r="AS145" s="485">
        <v>94923352.38516438</v>
      </c>
      <c r="AT145" s="1298">
        <f t="shared" ref="AT145" si="3613">AS145-AS$15</f>
        <v>56443475.726164378</v>
      </c>
      <c r="AU145" s="1299">
        <f t="shared" ref="AU145" si="3614">AS145/AS$15-1</f>
        <v>1.4668309939336277</v>
      </c>
      <c r="AV145" s="1298">
        <f t="shared" si="2230"/>
        <v>4841555.9512240291</v>
      </c>
      <c r="AW145" s="1299">
        <f t="shared" si="3584"/>
        <v>5.3746218913101718E-2</v>
      </c>
      <c r="AX145" s="485">
        <v>65499212.619136408</v>
      </c>
      <c r="AY145" s="1298">
        <f t="shared" ref="AY145" si="3615">AX145-AX$15</f>
        <v>27019335.960136406</v>
      </c>
      <c r="AZ145" s="1299">
        <f t="shared" ref="AZ145" si="3616">AX145/AX$15-1</f>
        <v>0.70216794610792732</v>
      </c>
      <c r="BA145" s="1298">
        <f t="shared" si="2233"/>
        <v>1635769.4784686193</v>
      </c>
      <c r="BB145" s="1299">
        <f t="shared" si="3485"/>
        <v>2.5613549755931775E-2</v>
      </c>
      <c r="BC145" s="485">
        <v>78961187.596658066</v>
      </c>
      <c r="BD145" s="1298">
        <f t="shared" ref="BD145" si="3617">BC145-BC$15</f>
        <v>40481310.937658064</v>
      </c>
      <c r="BE145" s="1299">
        <f t="shared" ref="BE145" si="3618">BC145/BC$15-1</f>
        <v>1.0520124920460199</v>
      </c>
      <c r="BF145" s="1298">
        <f t="shared" si="2235"/>
        <v>3013591.8160588294</v>
      </c>
      <c r="BG145" s="1299">
        <f t="shared" si="3488"/>
        <v>3.9679884334516968E-2</v>
      </c>
      <c r="BH145" s="485">
        <v>94923352.38516438</v>
      </c>
      <c r="BI145" s="1298">
        <f t="shared" ref="BI145" si="3619">BH145-BH$15</f>
        <v>56443475.726164378</v>
      </c>
      <c r="BJ145" s="1299">
        <f t="shared" ref="BJ145" si="3620">BH145/BH$15-1</f>
        <v>1.4668309939336277</v>
      </c>
      <c r="BK145" s="1298">
        <f t="shared" si="2237"/>
        <v>4841555.9512240291</v>
      </c>
      <c r="BL145" s="1299">
        <f t="shared" si="3491"/>
        <v>5.3746218913101718E-2</v>
      </c>
      <c r="BM145" s="485">
        <v>65499212.619136408</v>
      </c>
      <c r="BN145" s="1298">
        <f t="shared" ref="BN145" si="3621">BM145-BM$15</f>
        <v>27019335.960136406</v>
      </c>
      <c r="BO145" s="1299">
        <f t="shared" ref="BO145" si="3622">BM145/BM$15-1</f>
        <v>0.70216794610792732</v>
      </c>
      <c r="BP145" s="1298">
        <f t="shared" si="2239"/>
        <v>1635769.4784686193</v>
      </c>
      <c r="BQ145" s="1299">
        <f t="shared" si="3494"/>
        <v>2.5613549755931775E-2</v>
      </c>
      <c r="BR145" s="485">
        <v>78961187.596658066</v>
      </c>
      <c r="BS145" s="1298">
        <f t="shared" ref="BS145" si="3623">BR145-BR$15</f>
        <v>40481310.937658064</v>
      </c>
      <c r="BT145" s="1299">
        <f t="shared" ref="BT145" si="3624">BR145/BR$15-1</f>
        <v>1.0520124920460199</v>
      </c>
      <c r="BU145" s="1298">
        <f t="shared" si="2241"/>
        <v>3013591.8160588294</v>
      </c>
      <c r="BV145" s="1299">
        <f t="shared" si="3497"/>
        <v>3.9679884334516968E-2</v>
      </c>
      <c r="BW145" s="485">
        <v>94923352.38516438</v>
      </c>
      <c r="BX145" s="1298">
        <f t="shared" ref="BX145" si="3625">BW145-BW$15</f>
        <v>56443475.726164378</v>
      </c>
      <c r="BY145" s="1299">
        <f t="shared" ref="BY145" si="3626">BW145/BW$15-1</f>
        <v>1.4668309939336277</v>
      </c>
      <c r="BZ145" s="1298">
        <f t="shared" si="2243"/>
        <v>4841555.9512240291</v>
      </c>
      <c r="CA145" s="1299">
        <f t="shared" si="3500"/>
        <v>5.3746218913101718E-2</v>
      </c>
      <c r="CB145" s="485">
        <v>65499212.619136408</v>
      </c>
      <c r="CC145" s="1298">
        <f t="shared" ref="CC145" si="3627">CB145-CB$15</f>
        <v>27019335.960136406</v>
      </c>
      <c r="CD145" s="1299">
        <f t="shared" ref="CD145" si="3628">CB145/CB$15-1</f>
        <v>0.70216794610792732</v>
      </c>
      <c r="CE145" s="1298">
        <f t="shared" si="2246"/>
        <v>1635769.4784686193</v>
      </c>
      <c r="CF145" s="1299">
        <f t="shared" si="3503"/>
        <v>2.5613549755931775E-2</v>
      </c>
      <c r="CG145" s="485">
        <v>78961187.596658066</v>
      </c>
      <c r="CH145" s="1298">
        <f t="shared" ref="CH145" si="3629">CG145-CG$15</f>
        <v>40481310.937658064</v>
      </c>
      <c r="CI145" s="1299">
        <f t="shared" ref="CI145" si="3630">CG145/CG$15-1</f>
        <v>1.0520124920460199</v>
      </c>
      <c r="CJ145" s="1298">
        <f t="shared" si="2249"/>
        <v>3013591.8160588294</v>
      </c>
      <c r="CK145" s="1299">
        <f t="shared" si="3506"/>
        <v>3.9679884334516968E-2</v>
      </c>
      <c r="CL145" s="485">
        <v>94923352.38516438</v>
      </c>
      <c r="CM145" s="1298">
        <f t="shared" ref="CM145" si="3631">CL145-CL$15</f>
        <v>56443475.726164378</v>
      </c>
      <c r="CN145" s="1299">
        <f t="shared" ref="CN145" si="3632">CL145/CL$15-1</f>
        <v>1.4668309939336277</v>
      </c>
      <c r="CO145" s="1298">
        <f t="shared" si="2252"/>
        <v>4841555.9512240291</v>
      </c>
      <c r="CP145" s="1299">
        <f t="shared" si="3509"/>
        <v>5.3746218913101718E-2</v>
      </c>
      <c r="CQ145" s="131"/>
    </row>
    <row r="146" spans="1:95" s="134" customFormat="1" ht="15.75" outlineLevel="1" x14ac:dyDescent="0.25">
      <c r="A146" s="174">
        <v>2036</v>
      </c>
      <c r="B146" s="175" t="s">
        <v>169</v>
      </c>
      <c r="C146" s="175" t="s">
        <v>249</v>
      </c>
      <c r="D146" s="176" t="s">
        <v>170</v>
      </c>
      <c r="E146" s="485">
        <v>64434827.594252944</v>
      </c>
      <c r="F146" s="1298">
        <f t="shared" ref="F146" si="3633">E146-E$16</f>
        <v>24352450.594252944</v>
      </c>
      <c r="G146" s="1320">
        <f t="shared" ref="G146" si="3634">E146/E$16-1</f>
        <v>0.607560040519876</v>
      </c>
      <c r="H146" s="1298">
        <f t="shared" si="2206"/>
        <v>1495034.3502311334</v>
      </c>
      <c r="I146" s="1320">
        <f t="shared" si="3464"/>
        <v>2.3753404216546814E-2</v>
      </c>
      <c r="J146" s="1311">
        <v>77678040.788259029</v>
      </c>
      <c r="K146" s="1298">
        <f t="shared" ref="K146" si="3635">J146-J$16</f>
        <v>37595663.788259029</v>
      </c>
      <c r="L146" s="1299">
        <f t="shared" ref="L146" si="3636">J146/J$16-1</f>
        <v>0.93795993656411714</v>
      </c>
      <c r="M146" s="1298">
        <f t="shared" si="2208"/>
        <v>2828866.6639858633</v>
      </c>
      <c r="N146" s="1299">
        <f t="shared" si="3467"/>
        <v>3.7794226817907894E-2</v>
      </c>
      <c r="O146" s="485">
        <v>93380814.837759048</v>
      </c>
      <c r="P146" s="1298">
        <f t="shared" ref="P146" si="3637">O146-O$16</f>
        <v>53298437.837759048</v>
      </c>
      <c r="Q146" s="1299">
        <f t="shared" ref="Q146" si="3638">O146/O$16-1</f>
        <v>1.3297224822210283</v>
      </c>
      <c r="R146" s="1298">
        <f t="shared" si="2210"/>
        <v>4601861.4369232953</v>
      </c>
      <c r="S146" s="1299">
        <f t="shared" si="3470"/>
        <v>5.1835049419268975E-2</v>
      </c>
      <c r="T146" s="485">
        <v>64434827.594252944</v>
      </c>
      <c r="U146" s="1298">
        <f t="shared" ref="U146" si="3639">T146-T$16</f>
        <v>24352450.594252944</v>
      </c>
      <c r="V146" s="1299">
        <f t="shared" ref="V146" si="3640">T146/T$16-1</f>
        <v>0.607560040519876</v>
      </c>
      <c r="W146" s="1298">
        <f t="shared" si="2213"/>
        <v>1495034.3502311334</v>
      </c>
      <c r="X146" s="1299">
        <f t="shared" si="3473"/>
        <v>2.3753404216546814E-2</v>
      </c>
      <c r="Y146" s="485">
        <v>77678040.788259029</v>
      </c>
      <c r="Z146" s="1298">
        <f t="shared" ref="Z146" si="3641">Y146-Y$16</f>
        <v>37595663.788259029</v>
      </c>
      <c r="AA146" s="1299">
        <f t="shared" ref="AA146" si="3642">Y146/Y$16-1</f>
        <v>0.93795993656411714</v>
      </c>
      <c r="AB146" s="1298">
        <f t="shared" si="2216"/>
        <v>2828866.6639858633</v>
      </c>
      <c r="AC146" s="1299">
        <f t="shared" si="3476"/>
        <v>3.7794226817907894E-2</v>
      </c>
      <c r="AD146" s="485">
        <v>93380814.837759048</v>
      </c>
      <c r="AE146" s="1298">
        <f t="shared" ref="AE146" si="3643">AD146-AD$16</f>
        <v>53298437.837759048</v>
      </c>
      <c r="AF146" s="1299">
        <f t="shared" ref="AF146" si="3644">AD146/AD$16-1</f>
        <v>1.3297224822210283</v>
      </c>
      <c r="AG146" s="1298">
        <f t="shared" si="2219"/>
        <v>4601861.4369232953</v>
      </c>
      <c r="AH146" s="1299">
        <f t="shared" si="3479"/>
        <v>5.1835049419268975E-2</v>
      </c>
      <c r="AI146" s="485">
        <v>64434827.594252944</v>
      </c>
      <c r="AJ146" s="1298">
        <f t="shared" ref="AJ146" si="3645">AI146-AI$16</f>
        <v>24352450.594252944</v>
      </c>
      <c r="AK146" s="1299">
        <f t="shared" ref="AK146" si="3646">AI146/AI$16-1</f>
        <v>0.607560040519876</v>
      </c>
      <c r="AL146" s="1298">
        <f t="shared" si="2222"/>
        <v>1495034.3502311334</v>
      </c>
      <c r="AM146" s="1299">
        <f t="shared" si="3578"/>
        <v>2.3753404216546814E-2</v>
      </c>
      <c r="AN146" s="485">
        <v>77678040.788259029</v>
      </c>
      <c r="AO146" s="1298">
        <f t="shared" ref="AO146" si="3647">AN146-AN$16</f>
        <v>37595663.788259029</v>
      </c>
      <c r="AP146" s="1299">
        <f t="shared" ref="AP146" si="3648">AN146/AN$16-1</f>
        <v>0.93795993656411714</v>
      </c>
      <c r="AQ146" s="1298">
        <f t="shared" si="2226"/>
        <v>2828866.6639858633</v>
      </c>
      <c r="AR146" s="1299">
        <f t="shared" si="3581"/>
        <v>3.7794226817907894E-2</v>
      </c>
      <c r="AS146" s="485">
        <v>93380814.837759048</v>
      </c>
      <c r="AT146" s="1298">
        <f t="shared" ref="AT146" si="3649">AS146-AS$16</f>
        <v>53298437.837759048</v>
      </c>
      <c r="AU146" s="1299">
        <f t="shared" ref="AU146" si="3650">AS146/AS$16-1</f>
        <v>1.3297224822210283</v>
      </c>
      <c r="AV146" s="1298">
        <f t="shared" si="2230"/>
        <v>4601861.4369232953</v>
      </c>
      <c r="AW146" s="1299">
        <f t="shared" si="3584"/>
        <v>5.1835049419268975E-2</v>
      </c>
      <c r="AX146" s="485">
        <v>64434827.594252944</v>
      </c>
      <c r="AY146" s="1298">
        <f t="shared" ref="AY146" si="3651">AX146-AX$16</f>
        <v>24352450.594252944</v>
      </c>
      <c r="AZ146" s="1299">
        <f t="shared" ref="AZ146" si="3652">AX146/AX$16-1</f>
        <v>0.607560040519876</v>
      </c>
      <c r="BA146" s="1298">
        <f t="shared" si="2233"/>
        <v>1495034.3502311334</v>
      </c>
      <c r="BB146" s="1299">
        <f t="shared" si="3485"/>
        <v>2.3753404216546814E-2</v>
      </c>
      <c r="BC146" s="485">
        <v>77678040.788259029</v>
      </c>
      <c r="BD146" s="1298">
        <f t="shared" ref="BD146" si="3653">BC146-BC$16</f>
        <v>37595663.788259029</v>
      </c>
      <c r="BE146" s="1299">
        <f t="shared" ref="BE146" si="3654">BC146/BC$16-1</f>
        <v>0.93795993656411714</v>
      </c>
      <c r="BF146" s="1298">
        <f t="shared" si="2235"/>
        <v>2828866.6639858633</v>
      </c>
      <c r="BG146" s="1299">
        <f t="shared" si="3488"/>
        <v>3.7794226817907894E-2</v>
      </c>
      <c r="BH146" s="485">
        <v>93380814.837759048</v>
      </c>
      <c r="BI146" s="1298">
        <f t="shared" ref="BI146" si="3655">BH146-BH$16</f>
        <v>53298437.837759048</v>
      </c>
      <c r="BJ146" s="1299">
        <f t="shared" ref="BJ146" si="3656">BH146/BH$16-1</f>
        <v>1.3297224822210283</v>
      </c>
      <c r="BK146" s="1298">
        <f t="shared" si="2237"/>
        <v>4601861.4369232953</v>
      </c>
      <c r="BL146" s="1299">
        <f t="shared" si="3491"/>
        <v>5.1835049419268975E-2</v>
      </c>
      <c r="BM146" s="485">
        <v>64434827.594252944</v>
      </c>
      <c r="BN146" s="1298">
        <f t="shared" ref="BN146" si="3657">BM146-BM$16</f>
        <v>24352450.594252944</v>
      </c>
      <c r="BO146" s="1299">
        <f t="shared" ref="BO146" si="3658">BM146/BM$16-1</f>
        <v>0.607560040519876</v>
      </c>
      <c r="BP146" s="1298">
        <f t="shared" si="2239"/>
        <v>1495034.3502311334</v>
      </c>
      <c r="BQ146" s="1299">
        <f t="shared" si="3494"/>
        <v>2.3753404216546814E-2</v>
      </c>
      <c r="BR146" s="485">
        <v>77678040.788259029</v>
      </c>
      <c r="BS146" s="1298">
        <f t="shared" ref="BS146" si="3659">BR146-BR$16</f>
        <v>37595663.788259029</v>
      </c>
      <c r="BT146" s="1299">
        <f t="shared" ref="BT146" si="3660">BR146/BR$16-1</f>
        <v>0.93795993656411714</v>
      </c>
      <c r="BU146" s="1298">
        <f t="shared" si="2241"/>
        <v>2828866.6639858633</v>
      </c>
      <c r="BV146" s="1299">
        <f t="shared" si="3497"/>
        <v>3.7794226817907894E-2</v>
      </c>
      <c r="BW146" s="485">
        <v>93380814.837759048</v>
      </c>
      <c r="BX146" s="1298">
        <f t="shared" ref="BX146" si="3661">BW146-BW$16</f>
        <v>53298437.837759048</v>
      </c>
      <c r="BY146" s="1299">
        <f t="shared" ref="BY146" si="3662">BW146/BW$16-1</f>
        <v>1.3297224822210283</v>
      </c>
      <c r="BZ146" s="1298">
        <f t="shared" si="2243"/>
        <v>4601861.4369232953</v>
      </c>
      <c r="CA146" s="1299">
        <f t="shared" si="3500"/>
        <v>5.1835049419268975E-2</v>
      </c>
      <c r="CB146" s="485">
        <v>64434827.594252944</v>
      </c>
      <c r="CC146" s="1298">
        <f t="shared" ref="CC146" si="3663">CB146-CB$16</f>
        <v>24352450.594252944</v>
      </c>
      <c r="CD146" s="1299">
        <f t="shared" ref="CD146" si="3664">CB146/CB$16-1</f>
        <v>0.607560040519876</v>
      </c>
      <c r="CE146" s="1298">
        <f t="shared" si="2246"/>
        <v>1495034.3502311334</v>
      </c>
      <c r="CF146" s="1299">
        <f t="shared" si="3503"/>
        <v>2.3753404216546814E-2</v>
      </c>
      <c r="CG146" s="485">
        <v>77678040.788259029</v>
      </c>
      <c r="CH146" s="1298">
        <f t="shared" ref="CH146" si="3665">CG146-CG$16</f>
        <v>37595663.788259029</v>
      </c>
      <c r="CI146" s="1299">
        <f t="shared" ref="CI146" si="3666">CG146/CG$16-1</f>
        <v>0.93795993656411714</v>
      </c>
      <c r="CJ146" s="1298">
        <f t="shared" si="2249"/>
        <v>2828866.6639858633</v>
      </c>
      <c r="CK146" s="1299">
        <f t="shared" si="3506"/>
        <v>3.7794226817907894E-2</v>
      </c>
      <c r="CL146" s="485">
        <v>93380814.837759048</v>
      </c>
      <c r="CM146" s="1298">
        <f t="shared" ref="CM146" si="3667">CL146-CL$16</f>
        <v>53298437.837759048</v>
      </c>
      <c r="CN146" s="1299">
        <f t="shared" ref="CN146" si="3668">CL146/CL$16-1</f>
        <v>1.3297224822210283</v>
      </c>
      <c r="CO146" s="1298">
        <f t="shared" si="2252"/>
        <v>4601861.4369232953</v>
      </c>
      <c r="CP146" s="1299">
        <f t="shared" si="3509"/>
        <v>5.1835049419268975E-2</v>
      </c>
      <c r="CQ146" s="131"/>
    </row>
    <row r="147" spans="1:95" ht="32.25" outlineLevel="1" thickBot="1" x14ac:dyDescent="0.3">
      <c r="A147" s="174">
        <v>2036</v>
      </c>
      <c r="B147" s="197" t="s">
        <v>171</v>
      </c>
      <c r="C147" s="198" t="s">
        <v>172</v>
      </c>
      <c r="D147" s="199" t="s">
        <v>173</v>
      </c>
      <c r="E147" s="492">
        <v>0</v>
      </c>
      <c r="F147" s="1298">
        <f t="shared" ref="F147" si="3669">E147-E$17</f>
        <v>0</v>
      </c>
      <c r="G147" s="1320"/>
      <c r="H147" s="1298">
        <f t="shared" si="2206"/>
        <v>0</v>
      </c>
      <c r="I147" s="1320"/>
      <c r="J147" s="1312">
        <v>0</v>
      </c>
      <c r="K147" s="1298">
        <f t="shared" ref="K147" si="3670">J147-J$17</f>
        <v>0</v>
      </c>
      <c r="L147" s="1299"/>
      <c r="M147" s="1298">
        <f t="shared" si="2208"/>
        <v>0</v>
      </c>
      <c r="N147" s="1299"/>
      <c r="O147" s="492">
        <v>0</v>
      </c>
      <c r="P147" s="1298">
        <f t="shared" ref="P147" si="3671">O147-O$17</f>
        <v>0</v>
      </c>
      <c r="Q147" s="1299"/>
      <c r="R147" s="1298">
        <f t="shared" si="2210"/>
        <v>0</v>
      </c>
      <c r="S147" s="1299"/>
      <c r="T147" s="492">
        <v>0</v>
      </c>
      <c r="U147" s="1298">
        <f t="shared" ref="U147" si="3672">T147-T$17</f>
        <v>0</v>
      </c>
      <c r="V147" s="1299"/>
      <c r="W147" s="1298">
        <f t="shared" si="2213"/>
        <v>0</v>
      </c>
      <c r="X147" s="1299"/>
      <c r="Y147" s="492">
        <v>0</v>
      </c>
      <c r="Z147" s="1298">
        <f t="shared" ref="Z147" si="3673">Y147-Y$17</f>
        <v>0</v>
      </c>
      <c r="AA147" s="1299"/>
      <c r="AB147" s="1298">
        <f t="shared" si="2216"/>
        <v>0</v>
      </c>
      <c r="AC147" s="1299"/>
      <c r="AD147" s="492">
        <v>0</v>
      </c>
      <c r="AE147" s="1298">
        <f t="shared" ref="AE147" si="3674">AD147-AD$17</f>
        <v>0</v>
      </c>
      <c r="AF147" s="1299"/>
      <c r="AG147" s="1298">
        <f t="shared" si="2219"/>
        <v>0</v>
      </c>
      <c r="AH147" s="1299"/>
      <c r="AI147" s="492">
        <v>0</v>
      </c>
      <c r="AJ147" s="1298">
        <f t="shared" ref="AJ147" si="3675">AI147-AI$17</f>
        <v>0</v>
      </c>
      <c r="AK147" s="1299"/>
      <c r="AL147" s="1298">
        <f t="shared" si="2222"/>
        <v>0</v>
      </c>
      <c r="AM147" s="1299"/>
      <c r="AN147" s="492">
        <v>0</v>
      </c>
      <c r="AO147" s="1298">
        <f t="shared" ref="AO147" si="3676">AN147-AN$17</f>
        <v>0</v>
      </c>
      <c r="AP147" s="1299"/>
      <c r="AQ147" s="1298">
        <f t="shared" si="2226"/>
        <v>0</v>
      </c>
      <c r="AR147" s="1299"/>
      <c r="AS147" s="492">
        <v>0</v>
      </c>
      <c r="AT147" s="1298">
        <f t="shared" ref="AT147" si="3677">AS147-AS$17</f>
        <v>0</v>
      </c>
      <c r="AU147" s="1299"/>
      <c r="AV147" s="1298">
        <f t="shared" si="2230"/>
        <v>0</v>
      </c>
      <c r="AW147" s="1299"/>
      <c r="AX147" s="492">
        <v>0</v>
      </c>
      <c r="AY147" s="1298">
        <f t="shared" ref="AY147" si="3678">AX147-AX$17</f>
        <v>0</v>
      </c>
      <c r="AZ147" s="1299"/>
      <c r="BA147" s="1298">
        <f t="shared" si="2233"/>
        <v>0</v>
      </c>
      <c r="BB147" s="1299"/>
      <c r="BC147" s="492">
        <v>0</v>
      </c>
      <c r="BD147" s="1298">
        <f t="shared" ref="BD147" si="3679">BC147-BC$17</f>
        <v>0</v>
      </c>
      <c r="BE147" s="1299"/>
      <c r="BF147" s="1298">
        <f t="shared" si="2235"/>
        <v>0</v>
      </c>
      <c r="BG147" s="1299"/>
      <c r="BH147" s="492">
        <v>0</v>
      </c>
      <c r="BI147" s="1298">
        <f t="shared" ref="BI147" si="3680">BH147-BH$17</f>
        <v>0</v>
      </c>
      <c r="BJ147" s="1299"/>
      <c r="BK147" s="1298">
        <f t="shared" si="2237"/>
        <v>0</v>
      </c>
      <c r="BL147" s="1299"/>
      <c r="BM147" s="492">
        <v>0</v>
      </c>
      <c r="BN147" s="1298">
        <f t="shared" ref="BN147" si="3681">BM147-BM$17</f>
        <v>0</v>
      </c>
      <c r="BO147" s="1299"/>
      <c r="BP147" s="1298">
        <f t="shared" si="2239"/>
        <v>0</v>
      </c>
      <c r="BQ147" s="1299"/>
      <c r="BR147" s="492">
        <v>0</v>
      </c>
      <c r="BS147" s="1298">
        <f t="shared" ref="BS147" si="3682">BR147-BR$17</f>
        <v>0</v>
      </c>
      <c r="BT147" s="1299"/>
      <c r="BU147" s="1298">
        <f t="shared" si="2241"/>
        <v>0</v>
      </c>
      <c r="BV147" s="1299"/>
      <c r="BW147" s="492">
        <v>0</v>
      </c>
      <c r="BX147" s="1298">
        <f t="shared" ref="BX147" si="3683">BW147-BW$17</f>
        <v>0</v>
      </c>
      <c r="BY147" s="1299"/>
      <c r="BZ147" s="1298">
        <f t="shared" si="2243"/>
        <v>0</v>
      </c>
      <c r="CA147" s="1299"/>
      <c r="CB147" s="1329">
        <v>4831268.7795834057</v>
      </c>
      <c r="CC147" s="1298">
        <f t="shared" ref="CC147" si="3684">CB147-CB$17</f>
        <v>984991.29958340572</v>
      </c>
      <c r="CD147" s="1299">
        <f t="shared" ref="CD147" si="3685">CB147/CB$17-1</f>
        <v>0.25608950594573487</v>
      </c>
      <c r="CE147" s="1298">
        <f t="shared" si="2246"/>
        <v>73030.069578958675</v>
      </c>
      <c r="CF147" s="1299">
        <f t="shared" si="3503"/>
        <v>1.5348130690755246E-2</v>
      </c>
      <c r="CG147" s="1329">
        <v>4831268.7795834057</v>
      </c>
      <c r="CH147" s="1298">
        <f t="shared" ref="CH147" si="3686">CG147-CG$17</f>
        <v>984991.29958340572</v>
      </c>
      <c r="CI147" s="1299">
        <f t="shared" ref="CI147" si="3687">CG147/CG$17-1</f>
        <v>0.25608950594573487</v>
      </c>
      <c r="CJ147" s="1298">
        <f t="shared" si="2249"/>
        <v>73030.069578958675</v>
      </c>
      <c r="CK147" s="1299">
        <f t="shared" si="3506"/>
        <v>1.5348130690755246E-2</v>
      </c>
      <c r="CL147" s="1329">
        <v>4831268.7795834057</v>
      </c>
      <c r="CM147" s="1298">
        <f t="shared" ref="CM147" si="3688">CL147-CL$17</f>
        <v>984991.29958340572</v>
      </c>
      <c r="CN147" s="1299">
        <f t="shared" ref="CN147" si="3689">CL147/CL$17-1</f>
        <v>0.25608950594573487</v>
      </c>
      <c r="CO147" s="1298">
        <f t="shared" si="2252"/>
        <v>73030.069578958675</v>
      </c>
      <c r="CP147" s="1299">
        <f t="shared" si="3509"/>
        <v>1.5348130690755246E-2</v>
      </c>
    </row>
    <row r="148" spans="1:95" s="134" customFormat="1" ht="15.75" outlineLevel="1" x14ac:dyDescent="0.25">
      <c r="A148" s="174">
        <v>2036</v>
      </c>
      <c r="B148" s="206" t="s">
        <v>174</v>
      </c>
      <c r="C148" s="206" t="s">
        <v>175</v>
      </c>
      <c r="D148" s="207" t="s">
        <v>176</v>
      </c>
      <c r="E148" s="1325">
        <v>1294860.9946559998</v>
      </c>
      <c r="F148" s="1321">
        <f t="shared" ref="F148" si="3690">E148-E$18</f>
        <v>446573.9158559998</v>
      </c>
      <c r="G148" s="1322">
        <f t="shared" ref="G148" si="3691">E148/E$18-1</f>
        <v>0.52644196406684651</v>
      </c>
      <c r="H148" s="1321">
        <f t="shared" si="2206"/>
        <v>33824.955695999786</v>
      </c>
      <c r="I148" s="1322">
        <f t="shared" si="3464"/>
        <v>2.68231475159868E-2</v>
      </c>
      <c r="J148" s="1307">
        <v>1554080.068896</v>
      </c>
      <c r="K148" s="209">
        <f t="shared" ref="K148" si="3692">J148-J$18</f>
        <v>705792.99009600002</v>
      </c>
      <c r="L148" s="1300">
        <f t="shared" ref="L148" si="3693">J148/J$18-1</f>
        <v>0.83202138490005728</v>
      </c>
      <c r="M148" s="209">
        <f t="shared" si="2208"/>
        <v>60829.614096000092</v>
      </c>
      <c r="N148" s="1300">
        <f t="shared" si="3467"/>
        <v>4.0736377411080271E-2</v>
      </c>
      <c r="O148" s="211">
        <v>1862057.0166239999</v>
      </c>
      <c r="P148" s="209">
        <f t="shared" ref="P148" si="3694">O148-O$18</f>
        <v>1013769.9378239999</v>
      </c>
      <c r="Q148" s="1300">
        <f t="shared" ref="Q148" si="3695">O148/O$18-1</f>
        <v>1.1950788396518952</v>
      </c>
      <c r="R148" s="209">
        <f t="shared" si="2210"/>
        <v>96854.919744000072</v>
      </c>
      <c r="S148" s="1300">
        <f t="shared" si="3470"/>
        <v>5.4869025997188237E-2</v>
      </c>
      <c r="T148" s="211">
        <v>1294860.9946559998</v>
      </c>
      <c r="U148" s="209">
        <f t="shared" ref="U148" si="3696">T148-T$18</f>
        <v>446573.9158559998</v>
      </c>
      <c r="V148" s="1300">
        <f t="shared" ref="V148" si="3697">T148/T$18-1</f>
        <v>0.52644196406684651</v>
      </c>
      <c r="W148" s="209">
        <f t="shared" si="2213"/>
        <v>33824.955695999786</v>
      </c>
      <c r="X148" s="1300">
        <f t="shared" si="3473"/>
        <v>2.68231475159868E-2</v>
      </c>
      <c r="Y148" s="210">
        <v>1554080.068896</v>
      </c>
      <c r="Z148" s="209">
        <f t="shared" ref="Z148" si="3698">Y148-Y$18</f>
        <v>705792.99009600002</v>
      </c>
      <c r="AA148" s="1300">
        <f t="shared" ref="AA148" si="3699">Y148/Y$18-1</f>
        <v>0.83202138490005728</v>
      </c>
      <c r="AB148" s="209">
        <f t="shared" si="2216"/>
        <v>60829.614096000092</v>
      </c>
      <c r="AC148" s="1300">
        <f t="shared" si="3476"/>
        <v>4.0736377411080271E-2</v>
      </c>
      <c r="AD148" s="211">
        <v>1862057.0166239999</v>
      </c>
      <c r="AE148" s="209">
        <f t="shared" ref="AE148" si="3700">AD148-AD$18</f>
        <v>1013769.9378239999</v>
      </c>
      <c r="AF148" s="1300">
        <f t="shared" ref="AF148" si="3701">AD148/AD$18-1</f>
        <v>1.1950788396518952</v>
      </c>
      <c r="AG148" s="209">
        <f t="shared" si="2219"/>
        <v>96854.919744000072</v>
      </c>
      <c r="AH148" s="1300">
        <f t="shared" si="3479"/>
        <v>5.4869025997188237E-2</v>
      </c>
      <c r="AI148" s="211">
        <v>1294860.9946559998</v>
      </c>
      <c r="AJ148" s="209">
        <f t="shared" ref="AJ148" si="3702">AI148-AI$18</f>
        <v>446573.9158559998</v>
      </c>
      <c r="AK148" s="1300">
        <f t="shared" ref="AK148" si="3703">AI148/AI$18-1</f>
        <v>0.52644196406684651</v>
      </c>
      <c r="AL148" s="209">
        <f t="shared" si="2222"/>
        <v>33824.955695999786</v>
      </c>
      <c r="AM148" s="1300">
        <f t="shared" si="3578"/>
        <v>2.68231475159868E-2</v>
      </c>
      <c r="AN148" s="210">
        <v>1554080.068896</v>
      </c>
      <c r="AO148" s="209">
        <f t="shared" ref="AO148" si="3704">AN148-AN$18</f>
        <v>705792.99009600002</v>
      </c>
      <c r="AP148" s="1300">
        <f t="shared" ref="AP148" si="3705">AN148/AN$18-1</f>
        <v>0.83202138490005728</v>
      </c>
      <c r="AQ148" s="209">
        <f t="shared" si="2226"/>
        <v>60829.614096000092</v>
      </c>
      <c r="AR148" s="1300">
        <f t="shared" si="3581"/>
        <v>4.0736377411080271E-2</v>
      </c>
      <c r="AS148" s="211">
        <v>1862057.0166239999</v>
      </c>
      <c r="AT148" s="209">
        <f t="shared" ref="AT148" si="3706">AS148-AS$18</f>
        <v>1013769.9378239999</v>
      </c>
      <c r="AU148" s="1300">
        <f t="shared" ref="AU148" si="3707">AS148/AS$18-1</f>
        <v>1.1950788396518952</v>
      </c>
      <c r="AV148" s="209">
        <f t="shared" si="2230"/>
        <v>96854.919744000072</v>
      </c>
      <c r="AW148" s="1300">
        <f t="shared" si="3584"/>
        <v>5.4869025997188237E-2</v>
      </c>
      <c r="AX148" s="210">
        <v>1294860.9946559998</v>
      </c>
      <c r="AY148" s="209">
        <f t="shared" ref="AY148" si="3708">AX148-AX$18</f>
        <v>446573.9158559998</v>
      </c>
      <c r="AZ148" s="1300">
        <f t="shared" ref="AZ148" si="3709">AX148/AX$18-1</f>
        <v>0.52644196406684651</v>
      </c>
      <c r="BA148" s="209">
        <f t="shared" si="2233"/>
        <v>33824.955695999786</v>
      </c>
      <c r="BB148" s="1300">
        <f t="shared" si="3485"/>
        <v>2.68231475159868E-2</v>
      </c>
      <c r="BC148" s="210">
        <v>1554080.068896</v>
      </c>
      <c r="BD148" s="209">
        <f t="shared" ref="BD148" si="3710">BC148-BC$18</f>
        <v>705792.99009600002</v>
      </c>
      <c r="BE148" s="1300">
        <f t="shared" ref="BE148" si="3711">BC148/BC$18-1</f>
        <v>0.83202138490005728</v>
      </c>
      <c r="BF148" s="209">
        <f t="shared" si="2235"/>
        <v>60829.614096000092</v>
      </c>
      <c r="BG148" s="1300">
        <f t="shared" si="3488"/>
        <v>4.0736377411080271E-2</v>
      </c>
      <c r="BH148" s="211">
        <v>1862057.0166239999</v>
      </c>
      <c r="BI148" s="209">
        <f t="shared" ref="BI148" si="3712">BH148-BH$18</f>
        <v>1013769.9378239999</v>
      </c>
      <c r="BJ148" s="1300">
        <f t="shared" ref="BJ148" si="3713">BH148/BH$18-1</f>
        <v>1.1950788396518952</v>
      </c>
      <c r="BK148" s="209">
        <f t="shared" si="2237"/>
        <v>96854.919744000072</v>
      </c>
      <c r="BL148" s="1300">
        <f t="shared" si="3491"/>
        <v>5.4869025997188237E-2</v>
      </c>
      <c r="BM148" s="210">
        <v>1294860.9946559998</v>
      </c>
      <c r="BN148" s="209">
        <f t="shared" ref="BN148" si="3714">BM148-BM$18</f>
        <v>446573.9158559998</v>
      </c>
      <c r="BO148" s="1300">
        <f t="shared" ref="BO148" si="3715">BM148/BM$18-1</f>
        <v>0.52644196406684651</v>
      </c>
      <c r="BP148" s="209">
        <f t="shared" si="2239"/>
        <v>33824.955695999786</v>
      </c>
      <c r="BQ148" s="1300">
        <f t="shared" si="3494"/>
        <v>2.68231475159868E-2</v>
      </c>
      <c r="BR148" s="210">
        <v>1554080.068896</v>
      </c>
      <c r="BS148" s="209">
        <f t="shared" ref="BS148" si="3716">BR148-BR$18</f>
        <v>705792.99009600002</v>
      </c>
      <c r="BT148" s="1300">
        <f t="shared" ref="BT148" si="3717">BR148/BR$18-1</f>
        <v>0.83202138490005728</v>
      </c>
      <c r="BU148" s="209">
        <f t="shared" si="2241"/>
        <v>60829.614096000092</v>
      </c>
      <c r="BV148" s="1300">
        <f t="shared" si="3497"/>
        <v>4.0736377411080271E-2</v>
      </c>
      <c r="BW148" s="211">
        <v>1862057.0166239999</v>
      </c>
      <c r="BX148" s="209">
        <f t="shared" ref="BX148" si="3718">BW148-BW$18</f>
        <v>1013769.9378239999</v>
      </c>
      <c r="BY148" s="1300">
        <f t="shared" ref="BY148" si="3719">BW148/BW$18-1</f>
        <v>1.1950788396518952</v>
      </c>
      <c r="BZ148" s="209">
        <f t="shared" si="2243"/>
        <v>96854.919744000072</v>
      </c>
      <c r="CA148" s="1300">
        <f t="shared" si="3500"/>
        <v>5.4869025997188237E-2</v>
      </c>
      <c r="CB148" s="211">
        <v>1294860.9946559998</v>
      </c>
      <c r="CC148" s="209">
        <f t="shared" ref="CC148" si="3720">CB148-CB$18</f>
        <v>446573.9158559998</v>
      </c>
      <c r="CD148" s="1300">
        <f t="shared" ref="CD148" si="3721">CB148/CB$18-1</f>
        <v>0.52644196406684651</v>
      </c>
      <c r="CE148" s="209">
        <f t="shared" si="2246"/>
        <v>33824.955695999786</v>
      </c>
      <c r="CF148" s="1300">
        <f t="shared" si="3503"/>
        <v>2.68231475159868E-2</v>
      </c>
      <c r="CG148" s="210">
        <v>1554080.068896</v>
      </c>
      <c r="CH148" s="209">
        <f t="shared" ref="CH148" si="3722">CG148-CG$18</f>
        <v>705792.99009600002</v>
      </c>
      <c r="CI148" s="1300">
        <f t="shared" ref="CI148" si="3723">CG148/CG$18-1</f>
        <v>0.83202138490005728</v>
      </c>
      <c r="CJ148" s="209">
        <f t="shared" si="2249"/>
        <v>60829.614096000092</v>
      </c>
      <c r="CK148" s="1300">
        <f t="shared" si="3506"/>
        <v>4.0736377411080271E-2</v>
      </c>
      <c r="CL148" s="211">
        <v>1862057.0166239999</v>
      </c>
      <c r="CM148" s="209">
        <f t="shared" ref="CM148" si="3724">CL148-CL$18</f>
        <v>1013769.9378239999</v>
      </c>
      <c r="CN148" s="1300">
        <f t="shared" ref="CN148" si="3725">CL148/CL$18-1</f>
        <v>1.1950788396518952</v>
      </c>
      <c r="CO148" s="209">
        <f t="shared" si="2252"/>
        <v>96854.919744000072</v>
      </c>
      <c r="CP148" s="1300">
        <f t="shared" si="3509"/>
        <v>5.4869025997188237E-2</v>
      </c>
      <c r="CQ148" s="131"/>
    </row>
    <row r="149" spans="1:95" s="134" customFormat="1" ht="16.5" outlineLevel="1" thickBot="1" x14ac:dyDescent="0.3">
      <c r="A149" s="174">
        <v>2036</v>
      </c>
      <c r="B149" s="206" t="s">
        <v>177</v>
      </c>
      <c r="C149" s="206" t="s">
        <v>178</v>
      </c>
      <c r="D149" s="207" t="s">
        <v>179</v>
      </c>
      <c r="E149" s="1326">
        <v>817774.46039999998</v>
      </c>
      <c r="F149" s="1321">
        <f t="shared" ref="F149" si="3726">E149-E$19</f>
        <v>285604.15831199999</v>
      </c>
      <c r="G149" s="1322">
        <f t="shared" ref="G149" si="3727">E149/E$19-1</f>
        <v>0.53667812200608722</v>
      </c>
      <c r="H149" s="1321">
        <f t="shared" si="2206"/>
        <v>21167.253120000008</v>
      </c>
      <c r="I149" s="1322">
        <f t="shared" si="3464"/>
        <v>2.657175697954739E-2</v>
      </c>
      <c r="J149" s="1308">
        <v>982872.32315999991</v>
      </c>
      <c r="K149" s="209">
        <f t="shared" ref="K149" si="3728">J149-J$19</f>
        <v>450702.02107199992</v>
      </c>
      <c r="L149" s="1300">
        <f t="shared" ref="L149" si="3729">J149/J$19-1</f>
        <v>0.84691313909033505</v>
      </c>
      <c r="M149" s="209">
        <f t="shared" si="2208"/>
        <v>38492.305799999856</v>
      </c>
      <c r="N149" s="1300">
        <f t="shared" si="3467"/>
        <v>4.0759339558670948E-2</v>
      </c>
      <c r="O149" s="472">
        <v>1176669.4405680001</v>
      </c>
      <c r="P149" s="209">
        <f t="shared" ref="P149" si="3730">O149-O$19</f>
        <v>644499.13848000008</v>
      </c>
      <c r="Q149" s="1300">
        <f t="shared" ref="Q149" si="3731">O149/O$19-1</f>
        <v>1.2110768600789479</v>
      </c>
      <c r="R149" s="209">
        <f t="shared" si="2210"/>
        <v>61233.08212799998</v>
      </c>
      <c r="S149" s="1300">
        <f t="shared" si="3470"/>
        <v>5.489607870917701E-2</v>
      </c>
      <c r="T149" s="472">
        <v>817774.46039999998</v>
      </c>
      <c r="U149" s="209">
        <f t="shared" ref="U149" si="3732">T149-T$19</f>
        <v>285604.15831199999</v>
      </c>
      <c r="V149" s="1300">
        <f t="shared" ref="V149" si="3733">T149/T$19-1</f>
        <v>0.53667812200608722</v>
      </c>
      <c r="W149" s="209">
        <f t="shared" si="2213"/>
        <v>21167.253120000008</v>
      </c>
      <c r="X149" s="1300">
        <f t="shared" si="3473"/>
        <v>2.657175697954739E-2</v>
      </c>
      <c r="Y149" s="479">
        <v>982872.32315999991</v>
      </c>
      <c r="Z149" s="209">
        <f t="shared" ref="Z149" si="3734">Y149-Y$19</f>
        <v>450702.02107199992</v>
      </c>
      <c r="AA149" s="1300">
        <f t="shared" ref="AA149" si="3735">Y149/Y$19-1</f>
        <v>0.84691313909033505</v>
      </c>
      <c r="AB149" s="209">
        <f t="shared" si="2216"/>
        <v>38492.305799999856</v>
      </c>
      <c r="AC149" s="1300">
        <f t="shared" si="3476"/>
        <v>4.0759339558670948E-2</v>
      </c>
      <c r="AD149" s="472">
        <v>1176669.4405680001</v>
      </c>
      <c r="AE149" s="209">
        <f t="shared" ref="AE149" si="3736">AD149-AD$19</f>
        <v>644499.13848000008</v>
      </c>
      <c r="AF149" s="1300">
        <f t="shared" ref="AF149" si="3737">AD149/AD$19-1</f>
        <v>1.2110768600789479</v>
      </c>
      <c r="AG149" s="209">
        <f t="shared" si="2219"/>
        <v>61233.08212799998</v>
      </c>
      <c r="AH149" s="1300">
        <f t="shared" si="3479"/>
        <v>5.489607870917701E-2</v>
      </c>
      <c r="AI149" s="472">
        <v>817774.46039999998</v>
      </c>
      <c r="AJ149" s="209">
        <f t="shared" ref="AJ149" si="3738">AI149-AI$19</f>
        <v>285604.15831199999</v>
      </c>
      <c r="AK149" s="1300">
        <f t="shared" ref="AK149" si="3739">AI149/AI$19-1</f>
        <v>0.53667812200608722</v>
      </c>
      <c r="AL149" s="209">
        <f t="shared" si="2222"/>
        <v>21167.253120000008</v>
      </c>
      <c r="AM149" s="1300">
        <f t="shared" si="3578"/>
        <v>2.657175697954739E-2</v>
      </c>
      <c r="AN149" s="479">
        <v>982872.32315999991</v>
      </c>
      <c r="AO149" s="209">
        <f t="shared" ref="AO149" si="3740">AN149-AN$19</f>
        <v>450702.02107199992</v>
      </c>
      <c r="AP149" s="1300">
        <f t="shared" ref="AP149" si="3741">AN149/AN$19-1</f>
        <v>0.84691313909033505</v>
      </c>
      <c r="AQ149" s="209">
        <f t="shared" si="2226"/>
        <v>38492.305799999856</v>
      </c>
      <c r="AR149" s="1300">
        <f t="shared" si="3581"/>
        <v>4.0759339558670948E-2</v>
      </c>
      <c r="AS149" s="472">
        <v>1176669.4405680001</v>
      </c>
      <c r="AT149" s="209">
        <f t="shared" ref="AT149" si="3742">AS149-AS$19</f>
        <v>644499.13848000008</v>
      </c>
      <c r="AU149" s="1300">
        <f t="shared" ref="AU149" si="3743">AS149/AS$19-1</f>
        <v>1.2110768600789479</v>
      </c>
      <c r="AV149" s="209">
        <f t="shared" si="2230"/>
        <v>61233.08212799998</v>
      </c>
      <c r="AW149" s="1300">
        <f t="shared" si="3584"/>
        <v>5.489607870917701E-2</v>
      </c>
      <c r="AX149" s="479">
        <v>817774.46039999998</v>
      </c>
      <c r="AY149" s="209">
        <f t="shared" ref="AY149" si="3744">AX149-AX$19</f>
        <v>285604.15831199999</v>
      </c>
      <c r="AZ149" s="1300">
        <f t="shared" ref="AZ149" si="3745">AX149/AX$19-1</f>
        <v>0.53667812200608722</v>
      </c>
      <c r="BA149" s="209">
        <f t="shared" si="2233"/>
        <v>21167.253120000008</v>
      </c>
      <c r="BB149" s="1300">
        <f t="shared" si="3485"/>
        <v>2.657175697954739E-2</v>
      </c>
      <c r="BC149" s="479">
        <v>982872.32315999991</v>
      </c>
      <c r="BD149" s="209">
        <f t="shared" ref="BD149" si="3746">BC149-BC$19</f>
        <v>450702.02107199992</v>
      </c>
      <c r="BE149" s="1300">
        <f t="shared" ref="BE149" si="3747">BC149/BC$19-1</f>
        <v>0.84691313909033505</v>
      </c>
      <c r="BF149" s="209">
        <f t="shared" si="2235"/>
        <v>38492.305799999856</v>
      </c>
      <c r="BG149" s="1300">
        <f t="shared" si="3488"/>
        <v>4.0759339558670948E-2</v>
      </c>
      <c r="BH149" s="472">
        <v>1176669.4405680001</v>
      </c>
      <c r="BI149" s="209">
        <f t="shared" ref="BI149" si="3748">BH149-BH$19</f>
        <v>644499.13848000008</v>
      </c>
      <c r="BJ149" s="1300">
        <f t="shared" ref="BJ149" si="3749">BH149/BH$19-1</f>
        <v>1.2110768600789479</v>
      </c>
      <c r="BK149" s="209">
        <f t="shared" si="2237"/>
        <v>61233.08212799998</v>
      </c>
      <c r="BL149" s="1300">
        <f t="shared" si="3491"/>
        <v>5.489607870917701E-2</v>
      </c>
      <c r="BM149" s="479">
        <v>817774.46039999998</v>
      </c>
      <c r="BN149" s="209">
        <f t="shared" ref="BN149" si="3750">BM149-BM$19</f>
        <v>285604.15831199999</v>
      </c>
      <c r="BO149" s="1300">
        <f t="shared" ref="BO149" si="3751">BM149/BM$19-1</f>
        <v>0.53667812200608722</v>
      </c>
      <c r="BP149" s="209">
        <f t="shared" si="2239"/>
        <v>21167.253120000008</v>
      </c>
      <c r="BQ149" s="1300">
        <f t="shared" si="3494"/>
        <v>2.657175697954739E-2</v>
      </c>
      <c r="BR149" s="479">
        <v>982872.32315999991</v>
      </c>
      <c r="BS149" s="209">
        <f t="shared" ref="BS149" si="3752">BR149-BR$19</f>
        <v>450702.02107199992</v>
      </c>
      <c r="BT149" s="1300">
        <f t="shared" ref="BT149" si="3753">BR149/BR$19-1</f>
        <v>0.84691313909033505</v>
      </c>
      <c r="BU149" s="209">
        <f t="shared" si="2241"/>
        <v>38492.305799999856</v>
      </c>
      <c r="BV149" s="1300">
        <f t="shared" si="3497"/>
        <v>4.0759339558670948E-2</v>
      </c>
      <c r="BW149" s="472">
        <v>1176669.4405680001</v>
      </c>
      <c r="BX149" s="209">
        <f t="shared" ref="BX149" si="3754">BW149-BW$19</f>
        <v>644499.13848000008</v>
      </c>
      <c r="BY149" s="1300">
        <f t="shared" ref="BY149" si="3755">BW149/BW$19-1</f>
        <v>1.2110768600789479</v>
      </c>
      <c r="BZ149" s="209">
        <f t="shared" si="2243"/>
        <v>61233.08212799998</v>
      </c>
      <c r="CA149" s="1300">
        <f t="shared" si="3500"/>
        <v>5.489607870917701E-2</v>
      </c>
      <c r="CB149" s="472">
        <v>817774.46039999998</v>
      </c>
      <c r="CC149" s="209">
        <f t="shared" ref="CC149" si="3756">CB149-CB$19</f>
        <v>285604.15831199999</v>
      </c>
      <c r="CD149" s="1300">
        <f t="shared" ref="CD149" si="3757">CB149/CB$19-1</f>
        <v>0.53667812200608722</v>
      </c>
      <c r="CE149" s="209">
        <f t="shared" si="2246"/>
        <v>21167.253120000008</v>
      </c>
      <c r="CF149" s="1300">
        <f t="shared" si="3503"/>
        <v>2.657175697954739E-2</v>
      </c>
      <c r="CG149" s="479">
        <v>982872.32315999991</v>
      </c>
      <c r="CH149" s="209">
        <f t="shared" ref="CH149" si="3758">CG149-CG$19</f>
        <v>450702.02107199992</v>
      </c>
      <c r="CI149" s="1300">
        <f t="shared" ref="CI149" si="3759">CG149/CG$19-1</f>
        <v>0.84691313909033505</v>
      </c>
      <c r="CJ149" s="209">
        <f t="shared" si="2249"/>
        <v>38492.305799999856</v>
      </c>
      <c r="CK149" s="1300">
        <f t="shared" si="3506"/>
        <v>4.0759339558670948E-2</v>
      </c>
      <c r="CL149" s="472">
        <v>1176669.4405680001</v>
      </c>
      <c r="CM149" s="209">
        <f t="shared" ref="CM149" si="3760">CL149-CL$19</f>
        <v>644499.13848000008</v>
      </c>
      <c r="CN149" s="1300">
        <f t="shared" ref="CN149" si="3761">CL149/CL$19-1</f>
        <v>1.2110768600789479</v>
      </c>
      <c r="CO149" s="209">
        <f t="shared" si="2252"/>
        <v>61233.08212799998</v>
      </c>
      <c r="CP149" s="1300">
        <f t="shared" si="3509"/>
        <v>5.489607870917701E-2</v>
      </c>
      <c r="CQ149" s="131"/>
    </row>
    <row r="150" spans="1:95" ht="18.75" x14ac:dyDescent="0.25">
      <c r="A150" s="164">
        <v>2037</v>
      </c>
      <c r="B150" s="165"/>
      <c r="C150" s="166"/>
      <c r="D150" s="475" t="s">
        <v>157</v>
      </c>
      <c r="E150" s="490">
        <v>570978392.42263341</v>
      </c>
      <c r="F150" s="490">
        <f t="shared" ref="F150" si="3762">E150-E$10</f>
        <v>354881958.03263342</v>
      </c>
      <c r="G150" s="1319">
        <f t="shared" ref="G150" si="3763">E150/E$10-1</f>
        <v>1.6422388413506175</v>
      </c>
      <c r="H150" s="490">
        <f t="shared" si="2206"/>
        <v>36103162.172336459</v>
      </c>
      <c r="I150" s="1319">
        <f>E150/E140-1</f>
        <v>6.7498287694948589E-2</v>
      </c>
      <c r="J150" s="1309">
        <v>570978392.42263341</v>
      </c>
      <c r="K150" s="490">
        <f t="shared" ref="K150" si="3764">J150-J$10</f>
        <v>354881958.03263342</v>
      </c>
      <c r="L150" s="1301">
        <f t="shared" ref="L150" si="3765">J150/J$10-1</f>
        <v>1.6422388413506175</v>
      </c>
      <c r="M150" s="490">
        <f t="shared" si="2208"/>
        <v>36103162.172336459</v>
      </c>
      <c r="N150" s="1301">
        <f>J150/J140-1</f>
        <v>6.7498287694948589E-2</v>
      </c>
      <c r="O150" s="490">
        <v>570978392.42263341</v>
      </c>
      <c r="P150" s="490">
        <f t="shared" ref="P150" si="3766">O150-O$10</f>
        <v>354881958.03263342</v>
      </c>
      <c r="Q150" s="1301">
        <f t="shared" ref="Q150" si="3767">O150/O$10-1</f>
        <v>1.6422388413506175</v>
      </c>
      <c r="R150" s="490">
        <f t="shared" si="2210"/>
        <v>36103162.172336459</v>
      </c>
      <c r="S150" s="1301">
        <f>O150/O140-1</f>
        <v>6.7498287694948589E-2</v>
      </c>
      <c r="T150" s="490">
        <v>570978392.42263341</v>
      </c>
      <c r="U150" s="490">
        <f t="shared" ref="U150" si="3768">T150-T$10</f>
        <v>354881958.03263342</v>
      </c>
      <c r="V150" s="1301">
        <f t="shared" ref="V150" si="3769">T150/T$10-1</f>
        <v>1.6422388413506175</v>
      </c>
      <c r="W150" s="490">
        <f t="shared" si="2213"/>
        <v>36103162.172336459</v>
      </c>
      <c r="X150" s="1301">
        <f>T150/T140-1</f>
        <v>6.7498287694948589E-2</v>
      </c>
      <c r="Y150" s="490">
        <v>570978392.42263341</v>
      </c>
      <c r="Z150" s="490">
        <f t="shared" ref="Z150" si="3770">Y150-Y$10</f>
        <v>354881958.03263342</v>
      </c>
      <c r="AA150" s="1301">
        <f t="shared" ref="AA150" si="3771">Y150/Y$10-1</f>
        <v>1.6422388413506175</v>
      </c>
      <c r="AB150" s="490">
        <f t="shared" si="2216"/>
        <v>36103162.172336459</v>
      </c>
      <c r="AC150" s="1301">
        <f>Y150/Y140-1</f>
        <v>6.7498287694948589E-2</v>
      </c>
      <c r="AD150" s="490">
        <v>570978392.42263341</v>
      </c>
      <c r="AE150" s="490">
        <f t="shared" ref="AE150" si="3772">AD150-AD$10</f>
        <v>354881958.03263342</v>
      </c>
      <c r="AF150" s="1301">
        <f t="shared" ref="AF150" si="3773">AD150/AD$10-1</f>
        <v>1.6422388413506175</v>
      </c>
      <c r="AG150" s="490">
        <f t="shared" si="2219"/>
        <v>36103162.172336459</v>
      </c>
      <c r="AH150" s="1301">
        <f>AD150/AD140-1</f>
        <v>6.7498287694948589E-2</v>
      </c>
      <c r="AI150" s="490">
        <v>570978392.42263341</v>
      </c>
      <c r="AJ150" s="490">
        <f t="shared" ref="AJ150" si="3774">AI150-AI$10</f>
        <v>354881958.03263342</v>
      </c>
      <c r="AK150" s="1301">
        <f t="shared" ref="AK150" si="3775">AI150/AI$10-1</f>
        <v>1.6422388413506175</v>
      </c>
      <c r="AL150" s="490">
        <f t="shared" si="2222"/>
        <v>36103162.172336459</v>
      </c>
      <c r="AM150" s="1301">
        <f>AI150/AI140-1</f>
        <v>6.7498287694948589E-2</v>
      </c>
      <c r="AN150" s="490">
        <v>570978392.42263341</v>
      </c>
      <c r="AO150" s="490">
        <f t="shared" ref="AO150" si="3776">AN150-AN$10</f>
        <v>354881958.03263342</v>
      </c>
      <c r="AP150" s="1301">
        <f t="shared" ref="AP150" si="3777">AN150/AN$10-1</f>
        <v>1.6422388413506175</v>
      </c>
      <c r="AQ150" s="490">
        <f t="shared" si="2226"/>
        <v>36103162.172336459</v>
      </c>
      <c r="AR150" s="1301">
        <f>AN150/AN140-1</f>
        <v>6.7498287694948589E-2</v>
      </c>
      <c r="AS150" s="490">
        <v>570978392.42263341</v>
      </c>
      <c r="AT150" s="490">
        <f t="shared" ref="AT150" si="3778">AS150-AS$10</f>
        <v>354881958.03263342</v>
      </c>
      <c r="AU150" s="1301">
        <f t="shared" ref="AU150" si="3779">AS150/AS$10-1</f>
        <v>1.6422388413506175</v>
      </c>
      <c r="AV150" s="490">
        <f t="shared" si="2230"/>
        <v>36103162.172336459</v>
      </c>
      <c r="AW150" s="1301">
        <f>AS150/AS140-1</f>
        <v>6.7498287694948589E-2</v>
      </c>
      <c r="AX150" s="490">
        <v>570978392.42263341</v>
      </c>
      <c r="AY150" s="490">
        <f t="shared" ref="AY150" si="3780">AX150-AX$10</f>
        <v>354881958.03263342</v>
      </c>
      <c r="AZ150" s="1301">
        <f t="shared" ref="AZ150" si="3781">AX150/AX$10-1</f>
        <v>1.6422388413506175</v>
      </c>
      <c r="BA150" s="490">
        <f t="shared" si="2233"/>
        <v>36103162.172336459</v>
      </c>
      <c r="BB150" s="1301">
        <f>AX150/AX140-1</f>
        <v>6.7498287694948589E-2</v>
      </c>
      <c r="BC150" s="490">
        <v>570978392.42263341</v>
      </c>
      <c r="BD150" s="490">
        <f t="shared" ref="BD150" si="3782">BC150-BC$10</f>
        <v>354881958.03263342</v>
      </c>
      <c r="BE150" s="1301">
        <f t="shared" ref="BE150" si="3783">BC150/BC$10-1</f>
        <v>1.6422388413506175</v>
      </c>
      <c r="BF150" s="490">
        <f t="shared" si="2235"/>
        <v>36103162.172336459</v>
      </c>
      <c r="BG150" s="1301">
        <f>BC150/BC140-1</f>
        <v>6.7498287694948589E-2</v>
      </c>
      <c r="BH150" s="490">
        <v>570978392.42263341</v>
      </c>
      <c r="BI150" s="490">
        <f t="shared" ref="BI150" si="3784">BH150-BH$10</f>
        <v>354881958.03263342</v>
      </c>
      <c r="BJ150" s="1301">
        <f t="shared" ref="BJ150" si="3785">BH150/BH$10-1</f>
        <v>1.6422388413506175</v>
      </c>
      <c r="BK150" s="490">
        <f t="shared" si="2237"/>
        <v>36103162.172336459</v>
      </c>
      <c r="BL150" s="1301">
        <f>BH150/BH140-1</f>
        <v>6.7498287694948589E-2</v>
      </c>
      <c r="BM150" s="490">
        <v>570978392.42263341</v>
      </c>
      <c r="BN150" s="490">
        <f t="shared" ref="BN150" si="3786">BM150-BM$10</f>
        <v>354881958.03263342</v>
      </c>
      <c r="BO150" s="1301">
        <f t="shared" ref="BO150" si="3787">BM150/BM$10-1</f>
        <v>1.6422388413506175</v>
      </c>
      <c r="BP150" s="490">
        <f t="shared" si="2239"/>
        <v>36103162.172336459</v>
      </c>
      <c r="BQ150" s="1301">
        <f>BM150/BM140-1</f>
        <v>6.7498287694948589E-2</v>
      </c>
      <c r="BR150" s="490">
        <v>570978392.42263341</v>
      </c>
      <c r="BS150" s="490">
        <f t="shared" ref="BS150" si="3788">BR150-BR$10</f>
        <v>354881958.03263342</v>
      </c>
      <c r="BT150" s="1301">
        <f t="shared" ref="BT150" si="3789">BR150/BR$10-1</f>
        <v>1.6422388413506175</v>
      </c>
      <c r="BU150" s="490">
        <f t="shared" si="2241"/>
        <v>36103162.172336459</v>
      </c>
      <c r="BV150" s="1301">
        <f>BR150/BR140-1</f>
        <v>6.7498287694948589E-2</v>
      </c>
      <c r="BW150" s="490">
        <v>570978392.42263341</v>
      </c>
      <c r="BX150" s="490">
        <f t="shared" ref="BX150" si="3790">BW150-BW$10</f>
        <v>354881958.03263342</v>
      </c>
      <c r="BY150" s="1301">
        <f t="shared" ref="BY150" si="3791">BW150/BW$10-1</f>
        <v>1.6422388413506175</v>
      </c>
      <c r="BZ150" s="490">
        <f t="shared" si="2243"/>
        <v>36103162.172336459</v>
      </c>
      <c r="CA150" s="1301">
        <f>BW150/BW140-1</f>
        <v>6.7498287694948589E-2</v>
      </c>
      <c r="CB150" s="484">
        <v>575878237.05361557</v>
      </c>
      <c r="CC150" s="490">
        <f t="shared" ref="CC150" si="3792">CB150-CB$10</f>
        <v>355935525.18361557</v>
      </c>
      <c r="CD150" s="1301">
        <f t="shared" ref="CD150" si="3793">CB150/CB$10-1</f>
        <v>1.6183101597564908</v>
      </c>
      <c r="CE150" s="490">
        <f t="shared" si="2246"/>
        <v>36171738.023735166</v>
      </c>
      <c r="CF150" s="1301">
        <f>CB150/CB140-1</f>
        <v>6.7021127388226187E-2</v>
      </c>
      <c r="CG150" s="484">
        <v>575878237.05361557</v>
      </c>
      <c r="CH150" s="490">
        <f t="shared" ref="CH150" si="3794">CG150-CG$10</f>
        <v>355935525.18361557</v>
      </c>
      <c r="CI150" s="1301">
        <f t="shared" ref="CI150" si="3795">CG150/CG$10-1</f>
        <v>1.6183101597564908</v>
      </c>
      <c r="CJ150" s="490">
        <f t="shared" si="2249"/>
        <v>36171738.023735166</v>
      </c>
      <c r="CK150" s="1301">
        <f>CG150/CG140-1</f>
        <v>6.7021127388226187E-2</v>
      </c>
      <c r="CL150" s="484">
        <v>575878237.05361557</v>
      </c>
      <c r="CM150" s="490">
        <f t="shared" ref="CM150" si="3796">CL150-CL$10</f>
        <v>355935525.18361557</v>
      </c>
      <c r="CN150" s="1301">
        <f t="shared" ref="CN150" si="3797">CL150/CL$10-1</f>
        <v>1.6183101597564908</v>
      </c>
      <c r="CO150" s="490">
        <f t="shared" si="2252"/>
        <v>36171738.023735166</v>
      </c>
      <c r="CP150" s="1301">
        <f>CL150/CL140-1</f>
        <v>6.7021127388226187E-2</v>
      </c>
    </row>
    <row r="151" spans="1:95" ht="15.75" outlineLevel="1" x14ac:dyDescent="0.25">
      <c r="A151" s="174">
        <v>2037</v>
      </c>
      <c r="B151" s="175" t="s">
        <v>158</v>
      </c>
      <c r="C151" s="175" t="s">
        <v>159</v>
      </c>
      <c r="D151" s="176" t="s">
        <v>96</v>
      </c>
      <c r="E151" s="491">
        <v>293177937.69614995</v>
      </c>
      <c r="F151" s="1298">
        <f t="shared" ref="F151" si="3798">E151-E$11</f>
        <v>210450697.19614995</v>
      </c>
      <c r="G151" s="1320">
        <f t="shared" ref="G151" si="3799">E151/E$11-1</f>
        <v>2.5439105175537668</v>
      </c>
      <c r="H151" s="1298">
        <f t="shared" si="2206"/>
        <v>23893195.93947804</v>
      </c>
      <c r="I151" s="1320">
        <f t="shared" ref="I151:I159" si="3800">E151/E141-1</f>
        <v>8.8728369025335097E-2</v>
      </c>
      <c r="J151" s="1310">
        <v>263643971.95464498</v>
      </c>
      <c r="K151" s="1298">
        <f t="shared" ref="K151" si="3801">J151-J$11</f>
        <v>180916731.45464498</v>
      </c>
      <c r="L151" s="1299">
        <f t="shared" ref="L151" si="3802">J151/J$11-1</f>
        <v>2.1869063969883653</v>
      </c>
      <c r="M151" s="1298">
        <f t="shared" si="2208"/>
        <v>21064418.369500816</v>
      </c>
      <c r="N151" s="1299">
        <f t="shared" ref="N151:N159" si="3803">J151/J141-1</f>
        <v>8.6835094129676271E-2</v>
      </c>
      <c r="O151" s="491">
        <v>228143742.23073784</v>
      </c>
      <c r="P151" s="1298">
        <f t="shared" ref="P151" si="3804">O151-O$11</f>
        <v>145416501.73073784</v>
      </c>
      <c r="Q151" s="1299">
        <f t="shared" ref="Q151" si="3805">O151/O$11-1</f>
        <v>1.7577825738154269</v>
      </c>
      <c r="R151" s="1298">
        <f t="shared" si="2210"/>
        <v>17229127.48360002</v>
      </c>
      <c r="S151" s="1299">
        <f t="shared" ref="S151:S159" si="3806">O151/O141-1</f>
        <v>8.1687689135509833E-2</v>
      </c>
      <c r="T151" s="485">
        <v>180831495.75997671</v>
      </c>
      <c r="U151" s="1298">
        <f t="shared" ref="U151" si="3807">T151-T$11</f>
        <v>112392756.25997671</v>
      </c>
      <c r="V151" s="1299">
        <f t="shared" ref="V151" si="3808">T151/T$11-1</f>
        <v>1.642238841350617</v>
      </c>
      <c r="W151" s="1298">
        <f t="shared" si="2213"/>
        <v>11434038.317261219</v>
      </c>
      <c r="X151" s="1299">
        <f t="shared" ref="X151:X159" si="3809">T151/T141-1</f>
        <v>6.7498287694948589E-2</v>
      </c>
      <c r="Y151" s="485">
        <v>180831495.75997671</v>
      </c>
      <c r="Z151" s="1298">
        <f t="shared" ref="Z151" si="3810">Y151-Y$11</f>
        <v>112392756.25997671</v>
      </c>
      <c r="AA151" s="1299">
        <f t="shared" ref="AA151" si="3811">Y151/Y$11-1</f>
        <v>1.642238841350617</v>
      </c>
      <c r="AB151" s="1298">
        <f t="shared" si="2216"/>
        <v>11434038.317261219</v>
      </c>
      <c r="AC151" s="1299">
        <f t="shared" ref="AC151:AC159" si="3812">Y151/Y141-1</f>
        <v>6.7498287694948589E-2</v>
      </c>
      <c r="AD151" s="485">
        <v>180831495.75997671</v>
      </c>
      <c r="AE151" s="1298">
        <f t="shared" ref="AE151" si="3813">AD151-AD$11</f>
        <v>112392756.25997671</v>
      </c>
      <c r="AF151" s="1299">
        <f t="shared" ref="AF151" si="3814">AD151/AD$11-1</f>
        <v>1.642238841350617</v>
      </c>
      <c r="AG151" s="1298">
        <f t="shared" si="2219"/>
        <v>11434038.317261219</v>
      </c>
      <c r="AH151" s="1299">
        <f t="shared" ref="AH151:AH159" si="3815">AD151/AD141-1</f>
        <v>6.7498287694948589E-2</v>
      </c>
      <c r="AI151" s="485">
        <v>0</v>
      </c>
      <c r="AJ151" s="1298">
        <f t="shared" ref="AJ151" si="3816">AI151-AI$11</f>
        <v>0</v>
      </c>
      <c r="AK151" s="1299"/>
      <c r="AL151" s="1298">
        <f t="shared" si="2222"/>
        <v>0</v>
      </c>
      <c r="AM151" s="1299"/>
      <c r="AN151" s="485">
        <v>0</v>
      </c>
      <c r="AO151" s="1298">
        <f t="shared" ref="AO151" si="3817">AN151-AN$11</f>
        <v>0</v>
      </c>
      <c r="AP151" s="1299"/>
      <c r="AQ151" s="1298">
        <f t="shared" si="2226"/>
        <v>0</v>
      </c>
      <c r="AR151" s="1299"/>
      <c r="AS151" s="485">
        <v>0</v>
      </c>
      <c r="AT151" s="1298">
        <f t="shared" ref="AT151" si="3818">AS151-AS$11</f>
        <v>0</v>
      </c>
      <c r="AU151" s="1299"/>
      <c r="AV151" s="1298">
        <f t="shared" si="2230"/>
        <v>0</v>
      </c>
      <c r="AW151" s="1299"/>
      <c r="AX151" s="491">
        <v>259756072.89888698</v>
      </c>
      <c r="AY151" s="1298">
        <f t="shared" ref="AY151" si="3819">AX151-AX$11</f>
        <v>200358001.60842007</v>
      </c>
      <c r="AZ151" s="1299">
        <f t="shared" ref="AZ151" si="3820">AX151/AX$11-1</f>
        <v>3.3731398554783807</v>
      </c>
      <c r="BA151" s="1298">
        <f t="shared" si="2233"/>
        <v>23282750.744903624</v>
      </c>
      <c r="BB151" s="1299">
        <f t="shared" ref="BB151:BB159" si="3821">AX151/AX141-1</f>
        <v>9.8458255387229965E-2</v>
      </c>
      <c r="BC151" s="491">
        <v>222396173.78028607</v>
      </c>
      <c r="BD151" s="1298">
        <f t="shared" ref="BD151" si="3822">BC151-BC$11</f>
        <v>162998102.48981917</v>
      </c>
      <c r="BE151" s="1299">
        <f t="shared" ref="BE151" si="3823">BC151/BC$11-1</f>
        <v>2.7441649021351231</v>
      </c>
      <c r="BF151" s="1298">
        <f t="shared" si="2235"/>
        <v>19761975.419436932</v>
      </c>
      <c r="BG151" s="1299">
        <f t="shared" ref="BG151:BG159" si="3824">BC151/BC141-1</f>
        <v>9.7525371231982128E-2</v>
      </c>
      <c r="BH151" s="491">
        <v>177398003.83641103</v>
      </c>
      <c r="BI151" s="1298">
        <f t="shared" ref="BI151" si="3825">BH151-BH$11</f>
        <v>117999932.54594412</v>
      </c>
      <c r="BJ151" s="1299">
        <f t="shared" ref="BJ151" si="3826">BH151/BH$11-1</f>
        <v>1.9865953554098401</v>
      </c>
      <c r="BK151" s="1298">
        <f t="shared" si="2237"/>
        <v>14969362.211346924</v>
      </c>
      <c r="BL151" s="1299">
        <f t="shared" ref="BL151:BL159" si="3827">BH151/BH141-1</f>
        <v>9.2159621982808249E-2</v>
      </c>
      <c r="BM151" s="491">
        <v>145996987.98335996</v>
      </c>
      <c r="BN151" s="1298">
        <f t="shared" ref="BN151" si="3828">BM151-BM$11</f>
        <v>100152261.07302663</v>
      </c>
      <c r="BO151" s="1299">
        <f t="shared" ref="BO151" si="3829">BM151/BM$11-1</f>
        <v>2.1845971788404839</v>
      </c>
      <c r="BP151" s="1298">
        <f t="shared" si="2239"/>
        <v>11016591.304390758</v>
      </c>
      <c r="BQ151" s="1299">
        <f t="shared" ref="BQ151:BQ159" si="3830">BM151/BM141-1</f>
        <v>8.161623150798758E-2</v>
      </c>
      <c r="BR151" s="491">
        <v>136152332.73619166</v>
      </c>
      <c r="BS151" s="1298">
        <f t="shared" ref="BS151" si="3831">BR151-BR$11</f>
        <v>90307605.825858325</v>
      </c>
      <c r="BT151" s="1299">
        <f t="shared" ref="BT151" si="3832">BR151/BR$11-1</f>
        <v>1.9698580820971827</v>
      </c>
      <c r="BU151" s="1298">
        <f t="shared" si="2241"/>
        <v>10073665.447731704</v>
      </c>
      <c r="BV151" s="1299">
        <f t="shared" ref="BV151:BV159" si="3833">BR151/BR141-1</f>
        <v>7.9899840824648072E-2</v>
      </c>
      <c r="BW151" s="491">
        <v>124318922.82822259</v>
      </c>
      <c r="BX151" s="1298">
        <f t="shared" ref="BX151" si="3834">BW151-BW$11</f>
        <v>78474195.917889252</v>
      </c>
      <c r="BY151" s="1299">
        <f t="shared" ref="BY151" si="3835">BW151/BW$11-1</f>
        <v>1.7117387583391031</v>
      </c>
      <c r="BZ151" s="1298">
        <f t="shared" si="2243"/>
        <v>8795235.1524313986</v>
      </c>
      <c r="CA151" s="1299">
        <f t="shared" ref="CA151:CA159" si="3836">BW151/BW141-1</f>
        <v>7.613360800180291E-2</v>
      </c>
      <c r="CB151" s="485">
        <v>90433237.239754304</v>
      </c>
      <c r="CC151" s="1298">
        <f t="shared" ref="CC151" si="3837">CB151-CB$11</f>
        <v>21994497.739754304</v>
      </c>
      <c r="CD151" s="1299">
        <f t="shared" ref="CD151" si="3838">CB151/CB$11-1</f>
        <v>0.32137496833579626</v>
      </c>
      <c r="CE151" s="1298">
        <f t="shared" si="2246"/>
        <v>1464976.194084689</v>
      </c>
      <c r="CF151" s="1299">
        <f t="shared" ref="CF151:CF159" si="3839">CB151/CB141-1</f>
        <v>1.6466278837715898E-2</v>
      </c>
      <c r="CG151" s="485">
        <v>100381768.2085572</v>
      </c>
      <c r="CH151" s="1298">
        <f t="shared" ref="CH151" si="3840">CG151-CG$11</f>
        <v>31943028.708557203</v>
      </c>
      <c r="CI151" s="1299">
        <f t="shared" ref="CI151" si="3841">CG151/CG$11-1</f>
        <v>0.46673899814530051</v>
      </c>
      <c r="CJ151" s="1298">
        <f t="shared" si="2249"/>
        <v>2336615.5589773953</v>
      </c>
      <c r="CK151" s="1299">
        <f t="shared" ref="CK151:CK159" si="3842">CG151/CG141-1</f>
        <v>2.383203550438262E-2</v>
      </c>
      <c r="CL151" s="485">
        <v>111330847.37070021</v>
      </c>
      <c r="CM151" s="1298">
        <f t="shared" ref="CM151" si="3843">CL151-CL$11</f>
        <v>42892107.87070021</v>
      </c>
      <c r="CN151" s="1299">
        <f t="shared" ref="CN151" si="3844">CL151/CL$11-1</f>
        <v>0.62672264544995326</v>
      </c>
      <c r="CO151" s="1298">
        <f t="shared" si="2252"/>
        <v>3368196.3488162607</v>
      </c>
      <c r="CP151" s="1299">
        <f t="shared" ref="CP151:CP159" si="3845">CL151/CL141-1</f>
        <v>3.1197792171049343E-2</v>
      </c>
    </row>
    <row r="152" spans="1:95" ht="31.5" outlineLevel="1" x14ac:dyDescent="0.25">
      <c r="A152" s="174">
        <v>2037</v>
      </c>
      <c r="B152" s="175" t="s">
        <v>160</v>
      </c>
      <c r="C152" s="175" t="s">
        <v>161</v>
      </c>
      <c r="D152" s="176" t="s">
        <v>162</v>
      </c>
      <c r="E152" s="485">
        <v>144813026.25392997</v>
      </c>
      <c r="F152" s="1298">
        <f t="shared" ref="F152" si="3846">E152-E$12</f>
        <v>90006086.022929966</v>
      </c>
      <c r="G152" s="1320">
        <f t="shared" ref="G152" si="3847">E152/E$12-1</f>
        <v>1.6422388413506175</v>
      </c>
      <c r="H152" s="1298">
        <f t="shared" si="2206"/>
        <v>9156577.9736942649</v>
      </c>
      <c r="I152" s="1320">
        <f t="shared" si="3800"/>
        <v>6.7498287694948589E-2</v>
      </c>
      <c r="J152" s="1311">
        <v>144813026.25392997</v>
      </c>
      <c r="K152" s="1298">
        <f t="shared" ref="K152" si="3848">J152-J$12</f>
        <v>90006086.022929966</v>
      </c>
      <c r="L152" s="1299">
        <f t="shared" ref="L152" si="3849">J152/J$12-1</f>
        <v>1.6422388413506175</v>
      </c>
      <c r="M152" s="1298">
        <f t="shared" si="2208"/>
        <v>9156577.9736942649</v>
      </c>
      <c r="N152" s="1299">
        <f t="shared" si="3803"/>
        <v>6.7498287694948589E-2</v>
      </c>
      <c r="O152" s="485">
        <v>144813026.25392997</v>
      </c>
      <c r="P152" s="1298">
        <f t="shared" ref="P152" si="3850">O152-O$12</f>
        <v>90006086.022929966</v>
      </c>
      <c r="Q152" s="1299">
        <f t="shared" ref="Q152" si="3851">O152/O$12-1</f>
        <v>1.6422388413506175</v>
      </c>
      <c r="R152" s="1298">
        <f t="shared" si="2210"/>
        <v>9156577.9736942649</v>
      </c>
      <c r="S152" s="1299">
        <f t="shared" si="3806"/>
        <v>6.7498287694948589E-2</v>
      </c>
      <c r="T152" s="485">
        <v>144813026.25392997</v>
      </c>
      <c r="U152" s="1298">
        <f t="shared" ref="U152" si="3852">T152-T$12</f>
        <v>90006086.022929966</v>
      </c>
      <c r="V152" s="1299">
        <f t="shared" ref="V152" si="3853">T152/T$12-1</f>
        <v>1.6422388413506175</v>
      </c>
      <c r="W152" s="1298">
        <f t="shared" si="2213"/>
        <v>9156577.9736942649</v>
      </c>
      <c r="X152" s="1299">
        <f t="shared" si="3809"/>
        <v>6.7498287694948589E-2</v>
      </c>
      <c r="Y152" s="485">
        <v>144813026.25392997</v>
      </c>
      <c r="Z152" s="1298">
        <f t="shared" ref="Z152" si="3854">Y152-Y$12</f>
        <v>90006086.022929966</v>
      </c>
      <c r="AA152" s="1299">
        <f t="shared" ref="AA152" si="3855">Y152/Y$12-1</f>
        <v>1.6422388413506175</v>
      </c>
      <c r="AB152" s="1298">
        <f t="shared" si="2216"/>
        <v>9156577.9736942649</v>
      </c>
      <c r="AC152" s="1299">
        <f t="shared" si="3812"/>
        <v>6.7498287694948589E-2</v>
      </c>
      <c r="AD152" s="485">
        <v>144813026.25392997</v>
      </c>
      <c r="AE152" s="1298">
        <f t="shared" ref="AE152" si="3856">AD152-AD$12</f>
        <v>90006086.022929966</v>
      </c>
      <c r="AF152" s="1299">
        <f t="shared" ref="AF152" si="3857">AD152/AD$12-1</f>
        <v>1.6422388413506175</v>
      </c>
      <c r="AG152" s="1298">
        <f t="shared" si="2219"/>
        <v>9156577.9736942649</v>
      </c>
      <c r="AH152" s="1299">
        <f t="shared" si="3815"/>
        <v>6.7498287694948589E-2</v>
      </c>
      <c r="AI152" s="485">
        <v>0</v>
      </c>
      <c r="AJ152" s="1298">
        <f t="shared" ref="AJ152" si="3858">AI152-AI$12</f>
        <v>0</v>
      </c>
      <c r="AK152" s="1299"/>
      <c r="AL152" s="1298">
        <f t="shared" si="2222"/>
        <v>0</v>
      </c>
      <c r="AM152" s="1299"/>
      <c r="AN152" s="485">
        <v>0</v>
      </c>
      <c r="AO152" s="1298">
        <f t="shared" ref="AO152" si="3859">AN152-AN$12</f>
        <v>0</v>
      </c>
      <c r="AP152" s="1299"/>
      <c r="AQ152" s="1298">
        <f t="shared" si="2226"/>
        <v>0</v>
      </c>
      <c r="AR152" s="1299"/>
      <c r="AS152" s="485">
        <v>0</v>
      </c>
      <c r="AT152" s="1298">
        <f t="shared" ref="AT152" si="3860">AS152-AS$12</f>
        <v>0</v>
      </c>
      <c r="AU152" s="1299"/>
      <c r="AV152" s="1298">
        <f t="shared" si="2230"/>
        <v>0</v>
      </c>
      <c r="AW152" s="1299"/>
      <c r="AX152" s="485">
        <v>144813026.25392997</v>
      </c>
      <c r="AY152" s="1298">
        <f t="shared" ref="AY152" si="3861">AX152-AX$12</f>
        <v>90006086.022929966</v>
      </c>
      <c r="AZ152" s="1299">
        <f t="shared" ref="AZ152" si="3862">AX152/AX$12-1</f>
        <v>1.6422388413506175</v>
      </c>
      <c r="BA152" s="1298">
        <f t="shared" si="2233"/>
        <v>9156577.9736942649</v>
      </c>
      <c r="BB152" s="1299">
        <f t="shared" si="3821"/>
        <v>6.7498287694948589E-2</v>
      </c>
      <c r="BC152" s="485">
        <v>144813026.25392997</v>
      </c>
      <c r="BD152" s="1298">
        <f t="shared" ref="BD152" si="3863">BC152-BC$12</f>
        <v>90006086.022929966</v>
      </c>
      <c r="BE152" s="1299">
        <f t="shared" ref="BE152" si="3864">BC152/BC$12-1</f>
        <v>1.6422388413506175</v>
      </c>
      <c r="BF152" s="1298">
        <f t="shared" si="2235"/>
        <v>9156577.9736942649</v>
      </c>
      <c r="BG152" s="1299">
        <f t="shared" si="3824"/>
        <v>6.7498287694948589E-2</v>
      </c>
      <c r="BH152" s="485">
        <v>144813026.25392997</v>
      </c>
      <c r="BI152" s="1298">
        <f t="shared" ref="BI152" si="3865">BH152-BH$12</f>
        <v>90006086.022929966</v>
      </c>
      <c r="BJ152" s="1299">
        <f t="shared" ref="BJ152" si="3866">BH152/BH$12-1</f>
        <v>1.6422388413506175</v>
      </c>
      <c r="BK152" s="1298">
        <f t="shared" si="2237"/>
        <v>9156577.9736942649</v>
      </c>
      <c r="BL152" s="1299">
        <f t="shared" si="3827"/>
        <v>6.7498287694948589E-2</v>
      </c>
      <c r="BM152" s="491">
        <v>145996987.98335996</v>
      </c>
      <c r="BN152" s="1298">
        <f t="shared" ref="BN152" si="3867">BM152-BM$12</f>
        <v>100152261.07302663</v>
      </c>
      <c r="BO152" s="1299">
        <f t="shared" ref="BO152" si="3868">BM152/BM$12-1</f>
        <v>2.1845971788404839</v>
      </c>
      <c r="BP152" s="1298">
        <f t="shared" si="2239"/>
        <v>11016591.304390758</v>
      </c>
      <c r="BQ152" s="1299">
        <f t="shared" si="3830"/>
        <v>8.161623150798758E-2</v>
      </c>
      <c r="BR152" s="491">
        <v>136152332.73619166</v>
      </c>
      <c r="BS152" s="1298">
        <f t="shared" ref="BS152" si="3869">BR152-BR$12</f>
        <v>90307605.825858325</v>
      </c>
      <c r="BT152" s="1299">
        <f t="shared" ref="BT152" si="3870">BR152/BR$12-1</f>
        <v>1.9698580820971827</v>
      </c>
      <c r="BU152" s="1298">
        <f t="shared" si="2241"/>
        <v>10073665.447731704</v>
      </c>
      <c r="BV152" s="1299">
        <f t="shared" si="3833"/>
        <v>7.9899840824648072E-2</v>
      </c>
      <c r="BW152" s="491">
        <v>124318922.82822259</v>
      </c>
      <c r="BX152" s="1298">
        <f t="shared" ref="BX152" si="3871">BW152-BW$12</f>
        <v>78474195.917889252</v>
      </c>
      <c r="BY152" s="1299">
        <f t="shared" ref="BY152" si="3872">BW152/BW$12-1</f>
        <v>1.7117387583391031</v>
      </c>
      <c r="BZ152" s="1298">
        <f t="shared" si="2243"/>
        <v>8795235.1524313986</v>
      </c>
      <c r="CA152" s="1299">
        <f t="shared" si="3836"/>
        <v>7.613360800180291E-2</v>
      </c>
      <c r="CB152" s="485">
        <v>76945465.791304931</v>
      </c>
      <c r="CC152" s="1298">
        <f t="shared" ref="CC152" si="3873">CB152-CB$12</f>
        <v>22138525.560304932</v>
      </c>
      <c r="CD152" s="1299">
        <f t="shared" ref="CD152" si="3874">CB152/CB$12-1</f>
        <v>0.40393653553720732</v>
      </c>
      <c r="CE152" s="1298">
        <f t="shared" si="2246"/>
        <v>1246480.5979263037</v>
      </c>
      <c r="CF152" s="1299">
        <f t="shared" si="3839"/>
        <v>1.6466278837715898E-2</v>
      </c>
      <c r="CG152" s="485">
        <v>85410211.416901693</v>
      </c>
      <c r="CH152" s="1298">
        <f t="shared" ref="CH152" si="3875">CG152-CG$12</f>
        <v>30603271.185901694</v>
      </c>
      <c r="CI152" s="1299">
        <f t="shared" ref="CI152" si="3876">CG152/CG$12-1</f>
        <v>0.55838313645890802</v>
      </c>
      <c r="CJ152" s="1298">
        <f t="shared" si="2249"/>
        <v>1988118.2853607982</v>
      </c>
      <c r="CK152" s="1299">
        <f t="shared" si="3842"/>
        <v>2.383203550438262E-2</v>
      </c>
      <c r="CL152" s="485">
        <v>94726277.299663335</v>
      </c>
      <c r="CM152" s="1298">
        <f t="shared" ref="CM152" si="3877">CL152-CL$12</f>
        <v>39919337.068663336</v>
      </c>
      <c r="CN152" s="1299">
        <f t="shared" ref="CN152" si="3878">CL152/CL$12-1</f>
        <v>0.72836281135950176</v>
      </c>
      <c r="CO152" s="1298">
        <f t="shared" si="2252"/>
        <v>2865842.7459490597</v>
      </c>
      <c r="CP152" s="1299">
        <f t="shared" si="3845"/>
        <v>3.1197792171049343E-2</v>
      </c>
    </row>
    <row r="153" spans="1:95" ht="15.75" outlineLevel="1" x14ac:dyDescent="0.25">
      <c r="A153" s="174">
        <v>2037</v>
      </c>
      <c r="B153" s="175">
        <v>0</v>
      </c>
      <c r="C153" s="175">
        <v>0</v>
      </c>
      <c r="D153" s="176" t="s">
        <v>163</v>
      </c>
      <c r="E153" s="485">
        <v>0</v>
      </c>
      <c r="F153" s="1298">
        <f t="shared" ref="F153" si="3879">E153-E$13</f>
        <v>0</v>
      </c>
      <c r="G153" s="1320"/>
      <c r="H153" s="1298">
        <f t="shared" si="2206"/>
        <v>0</v>
      </c>
      <c r="I153" s="1320"/>
      <c r="J153" s="1311">
        <v>0</v>
      </c>
      <c r="K153" s="1298">
        <f t="shared" ref="K153" si="3880">J153-J$13</f>
        <v>0</v>
      </c>
      <c r="L153" s="1299"/>
      <c r="M153" s="1298">
        <f t="shared" si="2208"/>
        <v>0</v>
      </c>
      <c r="N153" s="1299"/>
      <c r="O153" s="485">
        <v>0</v>
      </c>
      <c r="P153" s="1298">
        <f t="shared" ref="P153" si="3881">O153-O$13</f>
        <v>0</v>
      </c>
      <c r="Q153" s="1299"/>
      <c r="R153" s="1298">
        <f t="shared" si="2210"/>
        <v>0</v>
      </c>
      <c r="S153" s="1299"/>
      <c r="T153" s="485">
        <v>0</v>
      </c>
      <c r="U153" s="1298">
        <f t="shared" ref="U153" si="3882">T153-T$13</f>
        <v>0</v>
      </c>
      <c r="V153" s="1299"/>
      <c r="W153" s="1298">
        <f t="shared" si="2213"/>
        <v>0</v>
      </c>
      <c r="X153" s="1299"/>
      <c r="Y153" s="485">
        <v>0</v>
      </c>
      <c r="Z153" s="1298">
        <f t="shared" ref="Z153" si="3883">Y153-Y$13</f>
        <v>0</v>
      </c>
      <c r="AA153" s="1299"/>
      <c r="AB153" s="1298">
        <f t="shared" si="2216"/>
        <v>0</v>
      </c>
      <c r="AC153" s="1299"/>
      <c r="AD153" s="485">
        <v>0</v>
      </c>
      <c r="AE153" s="1298">
        <f t="shared" ref="AE153" si="3884">AD153-AD$13</f>
        <v>0</v>
      </c>
      <c r="AF153" s="1299"/>
      <c r="AG153" s="1298">
        <f t="shared" si="2219"/>
        <v>0</v>
      </c>
      <c r="AH153" s="1299"/>
      <c r="AI153" s="485">
        <v>0</v>
      </c>
      <c r="AJ153" s="1298">
        <f t="shared" ref="AJ153" si="3885">AI153-AI$13</f>
        <v>0</v>
      </c>
      <c r="AK153" s="1299"/>
      <c r="AL153" s="1298">
        <f t="shared" si="2222"/>
        <v>0</v>
      </c>
      <c r="AM153" s="1299"/>
      <c r="AN153" s="485">
        <v>0</v>
      </c>
      <c r="AO153" s="1298">
        <f t="shared" ref="AO153" si="3886">AN153-AN$13</f>
        <v>0</v>
      </c>
      <c r="AP153" s="1299"/>
      <c r="AQ153" s="1298">
        <f t="shared" si="2226"/>
        <v>0</v>
      </c>
      <c r="AR153" s="1299"/>
      <c r="AS153" s="485">
        <v>0</v>
      </c>
      <c r="AT153" s="1298">
        <f t="shared" ref="AT153" si="3887">AS153-AS$13</f>
        <v>0</v>
      </c>
      <c r="AU153" s="1299"/>
      <c r="AV153" s="1298">
        <f t="shared" si="2230"/>
        <v>0</v>
      </c>
      <c r="AW153" s="1299"/>
      <c r="AX153" s="491">
        <v>33421864.797262978</v>
      </c>
      <c r="AY153" s="1298">
        <f t="shared" ref="AY153" si="3888">AX153-AX$13</f>
        <v>10092695.587729879</v>
      </c>
      <c r="AZ153" s="1299">
        <f t="shared" ref="AZ153" si="3889">AX153/AX$13-1</f>
        <v>0.43262130327408554</v>
      </c>
      <c r="BA153" s="1298">
        <f t="shared" si="2233"/>
        <v>610445.19457442686</v>
      </c>
      <c r="BB153" s="1299">
        <f t="shared" si="3821"/>
        <v>1.8604656609383818E-2</v>
      </c>
      <c r="BC153" s="491">
        <v>41247798.174358912</v>
      </c>
      <c r="BD153" s="1298">
        <f t="shared" ref="BD153" si="3890">BC153-BC$13</f>
        <v>17918628.964825813</v>
      </c>
      <c r="BE153" s="1299">
        <f t="shared" ref="BE153" si="3891">BC153/BC$13-1</f>
        <v>0.7680783144863832</v>
      </c>
      <c r="BF153" s="1298">
        <f t="shared" si="2235"/>
        <v>1302442.9500639141</v>
      </c>
      <c r="BG153" s="1299">
        <f t="shared" si="3824"/>
        <v>3.2605616917176894E-2</v>
      </c>
      <c r="BH153" s="491">
        <v>50745738.394326791</v>
      </c>
      <c r="BI153" s="1298">
        <f t="shared" ref="BI153" si="3892">BH153-BH$13</f>
        <v>27416569.184793692</v>
      </c>
      <c r="BJ153" s="1299">
        <f t="shared" ref="BJ153" si="3893">BH153/BH$13-1</f>
        <v>1.1752055522658877</v>
      </c>
      <c r="BK153" s="1298">
        <f t="shared" si="2237"/>
        <v>2259765.2722530738</v>
      </c>
      <c r="BL153" s="1299">
        <f t="shared" si="3827"/>
        <v>4.6606577670693206E-2</v>
      </c>
      <c r="BM153" s="491">
        <v>145996987.98336005</v>
      </c>
      <c r="BN153" s="1298">
        <f t="shared" ref="BN153" si="3894">BM153-BM$13</f>
        <v>100152261.07302672</v>
      </c>
      <c r="BO153" s="1299">
        <f t="shared" ref="BO153" si="3895">BM153/BM$13-1</f>
        <v>2.1845971788404861</v>
      </c>
      <c r="BP153" s="1298">
        <f t="shared" si="2239"/>
        <v>11016591.304390848</v>
      </c>
      <c r="BQ153" s="1299">
        <f t="shared" si="3830"/>
        <v>8.1616231507988246E-2</v>
      </c>
      <c r="BR153" s="491">
        <v>136152332.73619169</v>
      </c>
      <c r="BS153" s="1298">
        <f t="shared" ref="BS153" si="3896">BR153-BR$13</f>
        <v>90307605.825858355</v>
      </c>
      <c r="BT153" s="1299">
        <f t="shared" ref="BT153" si="3897">BR153/BR$13-1</f>
        <v>1.9698580820971832</v>
      </c>
      <c r="BU153" s="1298">
        <f t="shared" si="2241"/>
        <v>10073665.447731733</v>
      </c>
      <c r="BV153" s="1299">
        <f t="shared" si="3833"/>
        <v>7.9899840824648294E-2</v>
      </c>
      <c r="BW153" s="491">
        <v>124318922.82822266</v>
      </c>
      <c r="BX153" s="1298">
        <f t="shared" ref="BX153" si="3898">BW153-BW$13</f>
        <v>78474195.917889327</v>
      </c>
      <c r="BY153" s="1299">
        <f t="shared" ref="BY153" si="3899">BW153/BW$13-1</f>
        <v>1.7117387583391048</v>
      </c>
      <c r="BZ153" s="1298">
        <f t="shared" si="2243"/>
        <v>8795235.1524315476</v>
      </c>
      <c r="CA153" s="1299">
        <f t="shared" si="3836"/>
        <v>7.6133608001804243E-2</v>
      </c>
      <c r="CB153" s="485">
        <v>0</v>
      </c>
      <c r="CC153" s="1298">
        <f t="shared" ref="CC153" si="3900">CB153-CB$13</f>
        <v>0</v>
      </c>
      <c r="CD153" s="1299"/>
      <c r="CE153" s="1298">
        <f t="shared" si="2246"/>
        <v>0</v>
      </c>
      <c r="CF153" s="1299"/>
      <c r="CG153" s="485">
        <v>0</v>
      </c>
      <c r="CH153" s="1298">
        <f t="shared" ref="CH153" si="3901">CG153-CG$13</f>
        <v>0</v>
      </c>
      <c r="CI153" s="1299"/>
      <c r="CJ153" s="1298">
        <f t="shared" si="2249"/>
        <v>0</v>
      </c>
      <c r="CK153" s="1299"/>
      <c r="CL153" s="485">
        <v>0</v>
      </c>
      <c r="CM153" s="1298">
        <f t="shared" ref="CM153" si="3902">CL153-CL$13</f>
        <v>0</v>
      </c>
      <c r="CN153" s="1299"/>
      <c r="CO153" s="1298">
        <f t="shared" si="2252"/>
        <v>0</v>
      </c>
      <c r="CP153" s="1299"/>
    </row>
    <row r="154" spans="1:95" ht="15.75" outlineLevel="1" x14ac:dyDescent="0.25">
      <c r="A154" s="174">
        <v>2037</v>
      </c>
      <c r="B154" s="175" t="s">
        <v>164</v>
      </c>
      <c r="C154" s="175" t="s">
        <v>165</v>
      </c>
      <c r="D154" s="176" t="s">
        <v>99</v>
      </c>
      <c r="E154" s="485">
        <v>0</v>
      </c>
      <c r="F154" s="1298">
        <f t="shared" ref="F154" si="3903">E154-E$14</f>
        <v>0</v>
      </c>
      <c r="G154" s="1320"/>
      <c r="H154" s="1298">
        <f t="shared" si="2206"/>
        <v>0</v>
      </c>
      <c r="I154" s="1320"/>
      <c r="J154" s="1311">
        <v>0</v>
      </c>
      <c r="K154" s="1298">
        <f t="shared" ref="K154" si="3904">J154-J$14</f>
        <v>0</v>
      </c>
      <c r="L154" s="1299"/>
      <c r="M154" s="1298">
        <f t="shared" si="2208"/>
        <v>0</v>
      </c>
      <c r="N154" s="1299"/>
      <c r="O154" s="485">
        <v>0</v>
      </c>
      <c r="P154" s="1298">
        <f t="shared" ref="P154" si="3905">O154-O$14</f>
        <v>0</v>
      </c>
      <c r="Q154" s="1299"/>
      <c r="R154" s="1298">
        <f t="shared" si="2210"/>
        <v>0</v>
      </c>
      <c r="S154" s="1299"/>
      <c r="T154" s="486">
        <v>112346441.9361732</v>
      </c>
      <c r="U154" s="1298">
        <f t="shared" ref="U154" si="3906">T154-T$14</f>
        <v>98057940.936173201</v>
      </c>
      <c r="V154" s="1299">
        <f t="shared" ref="V154" si="3907">T154/T$14-1</f>
        <v>6.862717155296636</v>
      </c>
      <c r="W154" s="1298">
        <f t="shared" si="2213"/>
        <v>12459157.622216821</v>
      </c>
      <c r="X154" s="1299">
        <f t="shared" si="3809"/>
        <v>0.12473216894210837</v>
      </c>
      <c r="Y154" s="486">
        <v>82812476.194668233</v>
      </c>
      <c r="Z154" s="1298">
        <f t="shared" ref="Z154" si="3908">Y154-Y$14</f>
        <v>68523975.194668233</v>
      </c>
      <c r="AA154" s="1299">
        <f t="shared" ref="AA154" si="3909">Y154/Y$14-1</f>
        <v>4.7957427580869529</v>
      </c>
      <c r="AB154" s="1298">
        <f t="shared" si="2216"/>
        <v>9630380.0522395968</v>
      </c>
      <c r="AC154" s="1299">
        <f t="shared" si="3812"/>
        <v>0.13159475554644873</v>
      </c>
      <c r="AD154" s="486">
        <v>47312246.470761091</v>
      </c>
      <c r="AE154" s="1298">
        <f t="shared" ref="AE154" si="3910">AD154-AD$14</f>
        <v>33023745.470761083</v>
      </c>
      <c r="AF154" s="1299">
        <f t="shared" ref="AF154" si="3911">AD154/AD$14-1</f>
        <v>2.3112113349581644</v>
      </c>
      <c r="AG154" s="1298">
        <f t="shared" si="2219"/>
        <v>5795089.1663388014</v>
      </c>
      <c r="AH154" s="1299">
        <f t="shared" si="3815"/>
        <v>0.1395829951421439</v>
      </c>
      <c r="AI154" s="486">
        <v>437990963.95007992</v>
      </c>
      <c r="AJ154" s="1298">
        <f t="shared" ref="AJ154" si="3912">AI154-AI$14</f>
        <v>300456783.21907991</v>
      </c>
      <c r="AK154" s="1299">
        <f t="shared" ref="AK154" si="3913">AI154/AI$14-1</f>
        <v>2.1845971788404843</v>
      </c>
      <c r="AL154" s="1298">
        <f t="shared" si="2222"/>
        <v>33049773.913172305</v>
      </c>
      <c r="AM154" s="1299">
        <f t="shared" ref="AM154:AM159" si="3914">AI154/AI144-1</f>
        <v>8.1616231507987802E-2</v>
      </c>
      <c r="AN154" s="486">
        <v>408456998.20857495</v>
      </c>
      <c r="AO154" s="1298">
        <f t="shared" ref="AO154" si="3915">AN154-AN$14</f>
        <v>270922817.47757494</v>
      </c>
      <c r="AP154" s="1299">
        <f t="shared" ref="AP154" si="3916">AN154/AN$14-1</f>
        <v>1.9698580820971823</v>
      </c>
      <c r="AQ154" s="1298">
        <f t="shared" si="2226"/>
        <v>30220996.343195081</v>
      </c>
      <c r="AR154" s="1299">
        <f t="shared" ref="AR154:AR159" si="3917">AN154/AN144-1</f>
        <v>7.989984082464785E-2</v>
      </c>
      <c r="AS154" s="486">
        <v>372956768.48466778</v>
      </c>
      <c r="AT154" s="1298">
        <f t="shared" ref="AT154" si="3918">AS154-AS$14</f>
        <v>235422587.75366777</v>
      </c>
      <c r="AU154" s="1299">
        <f t="shared" ref="AU154" si="3919">AS154/AS$14-1</f>
        <v>1.7117387583391031</v>
      </c>
      <c r="AV154" s="1298">
        <f t="shared" si="2230"/>
        <v>26385705.457294226</v>
      </c>
      <c r="AW154" s="1299">
        <f t="shared" ref="AW154:AW159" si="3920">AS154/AS144-1</f>
        <v>7.613360800180291E-2</v>
      </c>
      <c r="AX154" s="485">
        <v>0</v>
      </c>
      <c r="AY154" s="1298">
        <f t="shared" ref="AY154" si="3921">AX154-AX$14</f>
        <v>0</v>
      </c>
      <c r="AZ154" s="1299"/>
      <c r="BA154" s="1298">
        <f t="shared" si="2233"/>
        <v>0</v>
      </c>
      <c r="BB154" s="1299"/>
      <c r="BC154" s="485">
        <v>0</v>
      </c>
      <c r="BD154" s="1298">
        <f t="shared" ref="BD154" si="3922">BC154-BC$14</f>
        <v>0</v>
      </c>
      <c r="BE154" s="1299"/>
      <c r="BF154" s="1298">
        <f t="shared" si="2235"/>
        <v>0</v>
      </c>
      <c r="BG154" s="1299"/>
      <c r="BH154" s="485">
        <v>0</v>
      </c>
      <c r="BI154" s="1298">
        <f t="shared" ref="BI154" si="3923">BH154-BH$14</f>
        <v>0</v>
      </c>
      <c r="BJ154" s="1299"/>
      <c r="BK154" s="1298">
        <f t="shared" si="2237"/>
        <v>0</v>
      </c>
      <c r="BL154" s="1299"/>
      <c r="BM154" s="485">
        <v>0</v>
      </c>
      <c r="BN154" s="1298">
        <f t="shared" ref="BN154" si="3924">BM154-BM$14</f>
        <v>0</v>
      </c>
      <c r="BO154" s="1299"/>
      <c r="BP154" s="1298">
        <f t="shared" si="2239"/>
        <v>0</v>
      </c>
      <c r="BQ154" s="1299"/>
      <c r="BR154" s="485">
        <v>0</v>
      </c>
      <c r="BS154" s="1298">
        <f t="shared" ref="BS154" si="3925">BR154-BR$14</f>
        <v>0</v>
      </c>
      <c r="BT154" s="1299"/>
      <c r="BU154" s="1298">
        <f t="shared" si="2241"/>
        <v>0</v>
      </c>
      <c r="BV154" s="1299"/>
      <c r="BW154" s="485">
        <v>0</v>
      </c>
      <c r="BX154" s="1298">
        <f t="shared" ref="BX154" si="3926">BW154-BW$14</f>
        <v>0</v>
      </c>
      <c r="BY154" s="1299"/>
      <c r="BZ154" s="1298">
        <f t="shared" si="2243"/>
        <v>0</v>
      </c>
      <c r="CA154" s="1299"/>
      <c r="CB154" s="192">
        <v>275512105.55000281</v>
      </c>
      <c r="CC154" s="1298">
        <f t="shared" ref="CC154" si="3927">CB154-CB$14</f>
        <v>257377327.07000282</v>
      </c>
      <c r="CD154" s="1299">
        <f t="shared" ref="CD154" si="3928">CB154/CB$14-1</f>
        <v>14.192471518406045</v>
      </c>
      <c r="CE154" s="1298">
        <f t="shared" si="2246"/>
        <v>30406892.972559988</v>
      </c>
      <c r="CF154" s="1299">
        <f t="shared" si="3839"/>
        <v>0.1240564925274803</v>
      </c>
      <c r="CG154" s="192">
        <v>227564863.21409822</v>
      </c>
      <c r="CH154" s="1298">
        <f t="shared" ref="CH154" si="3929">CG154-CG$14</f>
        <v>209430084.73409823</v>
      </c>
      <c r="CI154" s="1299">
        <f t="shared" ref="CI154" si="3930">CG154/CG$14-1</f>
        <v>11.548532835130516</v>
      </c>
      <c r="CJ154" s="1298">
        <f t="shared" si="2249"/>
        <v>25964838.350255609</v>
      </c>
      <c r="CK154" s="1299">
        <f t="shared" si="3842"/>
        <v>0.12879382513862203</v>
      </c>
      <c r="CL154" s="192">
        <v>171799488.44528639</v>
      </c>
      <c r="CM154" s="1298">
        <f t="shared" ref="CM154" si="3931">CL154-CL$14</f>
        <v>153664709.9652864</v>
      </c>
      <c r="CN154" s="1299">
        <f t="shared" ref="CN154" si="3932">CL154/CL$14-1</f>
        <v>8.4734815004636559</v>
      </c>
      <c r="CO154" s="1298">
        <f t="shared" si="2252"/>
        <v>20220242.213927656</v>
      </c>
      <c r="CP154" s="1299">
        <f t="shared" si="3845"/>
        <v>0.13339716825788317</v>
      </c>
    </row>
    <row r="155" spans="1:95" ht="31.5" outlineLevel="1" x14ac:dyDescent="0.25">
      <c r="A155" s="174">
        <v>2037</v>
      </c>
      <c r="B155" s="175" t="s">
        <v>166</v>
      </c>
      <c r="C155" s="175" t="s">
        <v>249</v>
      </c>
      <c r="D155" s="176" t="s">
        <v>168</v>
      </c>
      <c r="E155" s="485">
        <v>67099726.722120643</v>
      </c>
      <c r="F155" s="1298">
        <f t="shared" ref="F155" si="3933">E155-E$15</f>
        <v>28619850.063120641</v>
      </c>
      <c r="G155" s="1320">
        <f t="shared" ref="G155" si="3934">E155/E$15-1</f>
        <v>0.74376148127353181</v>
      </c>
      <c r="H155" s="1298">
        <f t="shared" si="2206"/>
        <v>1600514.1029842347</v>
      </c>
      <c r="I155" s="1320">
        <f t="shared" si="3800"/>
        <v>2.4435623559184938E-2</v>
      </c>
      <c r="J155" s="1311">
        <v>82001293.381742537</v>
      </c>
      <c r="K155" s="1298">
        <f t="shared" ref="K155" si="3935">J155-J$15</f>
        <v>43521416.722742535</v>
      </c>
      <c r="L155" s="1299">
        <f t="shared" ref="L155" si="3936">J155/J$15-1</f>
        <v>1.131017573377886</v>
      </c>
      <c r="M155" s="1298">
        <f t="shared" si="2208"/>
        <v>3040105.7850844711</v>
      </c>
      <c r="N155" s="1299">
        <f t="shared" si="3803"/>
        <v>3.8501267237945447E-2</v>
      </c>
      <c r="O155" s="485">
        <v>99913179.793910384</v>
      </c>
      <c r="P155" s="1298">
        <f t="shared" ref="P155" si="3937">O155-O$15</f>
        <v>61433303.134910382</v>
      </c>
      <c r="Q155" s="1299">
        <f t="shared" ref="Q155" si="3938">O155/O$15-1</f>
        <v>1.5965046790383055</v>
      </c>
      <c r="R155" s="1298">
        <f t="shared" si="2210"/>
        <v>4989827.4087460041</v>
      </c>
      <c r="S155" s="1299">
        <f t="shared" si="3806"/>
        <v>5.2566910916705734E-2</v>
      </c>
      <c r="T155" s="485">
        <v>67099726.722120643</v>
      </c>
      <c r="U155" s="1298">
        <f t="shared" ref="U155" si="3939">T155-T$15</f>
        <v>28619850.063120641</v>
      </c>
      <c r="V155" s="1299">
        <f t="shared" ref="V155" si="3940">T155/T$15-1</f>
        <v>0.74376148127353181</v>
      </c>
      <c r="W155" s="1298">
        <f t="shared" si="2213"/>
        <v>1600514.1029842347</v>
      </c>
      <c r="X155" s="1299">
        <f t="shared" si="3809"/>
        <v>2.4435623559184938E-2</v>
      </c>
      <c r="Y155" s="485">
        <v>82001293.381742537</v>
      </c>
      <c r="Z155" s="1298">
        <f t="shared" ref="Z155" si="3941">Y155-Y$15</f>
        <v>43521416.722742535</v>
      </c>
      <c r="AA155" s="1299">
        <f t="shared" ref="AA155" si="3942">Y155/Y$15-1</f>
        <v>1.131017573377886</v>
      </c>
      <c r="AB155" s="1298">
        <f t="shared" si="2216"/>
        <v>3040105.7850844711</v>
      </c>
      <c r="AC155" s="1299">
        <f t="shared" si="3812"/>
        <v>3.8501267237945447E-2</v>
      </c>
      <c r="AD155" s="485">
        <v>99913179.793910384</v>
      </c>
      <c r="AE155" s="1298">
        <f t="shared" ref="AE155" si="3943">AD155-AD$15</f>
        <v>61433303.134910382</v>
      </c>
      <c r="AF155" s="1299">
        <f t="shared" ref="AF155" si="3944">AD155/AD$15-1</f>
        <v>1.5965046790383055</v>
      </c>
      <c r="AG155" s="1298">
        <f t="shared" si="2219"/>
        <v>4989827.4087460041</v>
      </c>
      <c r="AH155" s="1299">
        <f t="shared" si="3815"/>
        <v>5.2566910916705734E-2</v>
      </c>
      <c r="AI155" s="485">
        <v>67099726.722120643</v>
      </c>
      <c r="AJ155" s="1298">
        <f t="shared" ref="AJ155" si="3945">AI155-AI$15</f>
        <v>28619850.063120641</v>
      </c>
      <c r="AK155" s="1299">
        <f t="shared" ref="AK155" si="3946">AI155/AI$15-1</f>
        <v>0.74376148127353181</v>
      </c>
      <c r="AL155" s="1298">
        <f t="shared" si="2222"/>
        <v>1600514.1029842347</v>
      </c>
      <c r="AM155" s="1299">
        <f t="shared" si="3914"/>
        <v>2.4435623559184938E-2</v>
      </c>
      <c r="AN155" s="485">
        <v>82001293.381742537</v>
      </c>
      <c r="AO155" s="1298">
        <f t="shared" ref="AO155" si="3947">AN155-AN$15</f>
        <v>43521416.722742535</v>
      </c>
      <c r="AP155" s="1299">
        <f t="shared" ref="AP155" si="3948">AN155/AN$15-1</f>
        <v>1.131017573377886</v>
      </c>
      <c r="AQ155" s="1298">
        <f t="shared" si="2226"/>
        <v>3040105.7850844711</v>
      </c>
      <c r="AR155" s="1299">
        <f t="shared" si="3917"/>
        <v>3.8501267237945447E-2</v>
      </c>
      <c r="AS155" s="485">
        <v>99913179.793910384</v>
      </c>
      <c r="AT155" s="1298">
        <f t="shared" ref="AT155" si="3949">AS155-AS$15</f>
        <v>61433303.134910382</v>
      </c>
      <c r="AU155" s="1299">
        <f t="shared" ref="AU155" si="3950">AS155/AS$15-1</f>
        <v>1.5965046790383055</v>
      </c>
      <c r="AV155" s="1298">
        <f t="shared" si="2230"/>
        <v>4989827.4087460041</v>
      </c>
      <c r="AW155" s="1299">
        <f t="shared" si="3920"/>
        <v>5.2566910916705734E-2</v>
      </c>
      <c r="AX155" s="485">
        <v>67099726.722120643</v>
      </c>
      <c r="AY155" s="1298">
        <f t="shared" ref="AY155" si="3951">AX155-AX$15</f>
        <v>28619850.063120641</v>
      </c>
      <c r="AZ155" s="1299">
        <f t="shared" ref="AZ155" si="3952">AX155/AX$15-1</f>
        <v>0.74376148127353181</v>
      </c>
      <c r="BA155" s="1298">
        <f t="shared" si="2233"/>
        <v>1600514.1029842347</v>
      </c>
      <c r="BB155" s="1299">
        <f t="shared" si="3821"/>
        <v>2.4435623559184938E-2</v>
      </c>
      <c r="BC155" s="485">
        <v>82001293.381742537</v>
      </c>
      <c r="BD155" s="1298">
        <f t="shared" ref="BD155" si="3953">BC155-BC$15</f>
        <v>43521416.722742535</v>
      </c>
      <c r="BE155" s="1299">
        <f t="shared" ref="BE155" si="3954">BC155/BC$15-1</f>
        <v>1.131017573377886</v>
      </c>
      <c r="BF155" s="1298">
        <f t="shared" si="2235"/>
        <v>3040105.7850844711</v>
      </c>
      <c r="BG155" s="1299">
        <f t="shared" si="3824"/>
        <v>3.8501267237945447E-2</v>
      </c>
      <c r="BH155" s="485">
        <v>99913179.793910384</v>
      </c>
      <c r="BI155" s="1298">
        <f t="shared" ref="BI155" si="3955">BH155-BH$15</f>
        <v>61433303.134910382</v>
      </c>
      <c r="BJ155" s="1299">
        <f t="shared" ref="BJ155" si="3956">BH155/BH$15-1</f>
        <v>1.5965046790383055</v>
      </c>
      <c r="BK155" s="1298">
        <f t="shared" si="2237"/>
        <v>4989827.4087460041</v>
      </c>
      <c r="BL155" s="1299">
        <f t="shared" si="3827"/>
        <v>5.2566910916705734E-2</v>
      </c>
      <c r="BM155" s="485">
        <v>67099726.722120643</v>
      </c>
      <c r="BN155" s="1298">
        <f t="shared" ref="BN155" si="3957">BM155-BM$15</f>
        <v>28619850.063120641</v>
      </c>
      <c r="BO155" s="1299">
        <f t="shared" ref="BO155" si="3958">BM155/BM$15-1</f>
        <v>0.74376148127353181</v>
      </c>
      <c r="BP155" s="1298">
        <f t="shared" si="2239"/>
        <v>1600514.1029842347</v>
      </c>
      <c r="BQ155" s="1299">
        <f t="shared" si="3830"/>
        <v>2.4435623559184938E-2</v>
      </c>
      <c r="BR155" s="485">
        <v>82001293.381742537</v>
      </c>
      <c r="BS155" s="1298">
        <f t="shared" ref="BS155" si="3959">BR155-BR$15</f>
        <v>43521416.722742535</v>
      </c>
      <c r="BT155" s="1299">
        <f t="shared" ref="BT155" si="3960">BR155/BR$15-1</f>
        <v>1.131017573377886</v>
      </c>
      <c r="BU155" s="1298">
        <f t="shared" si="2241"/>
        <v>3040105.7850844711</v>
      </c>
      <c r="BV155" s="1299">
        <f t="shared" si="3833"/>
        <v>3.8501267237945447E-2</v>
      </c>
      <c r="BW155" s="485">
        <v>99913179.793910384</v>
      </c>
      <c r="BX155" s="1298">
        <f t="shared" ref="BX155" si="3961">BW155-BW$15</f>
        <v>61433303.134910382</v>
      </c>
      <c r="BY155" s="1299">
        <f t="shared" ref="BY155" si="3962">BW155/BW$15-1</f>
        <v>1.5965046790383055</v>
      </c>
      <c r="BZ155" s="1298">
        <f t="shared" si="2243"/>
        <v>4989827.4087460041</v>
      </c>
      <c r="CA155" s="1299">
        <f t="shared" si="3836"/>
        <v>5.2566910916705734E-2</v>
      </c>
      <c r="CB155" s="485">
        <v>67099726.722120643</v>
      </c>
      <c r="CC155" s="1298">
        <f t="shared" ref="CC155" si="3963">CB155-CB$15</f>
        <v>28619850.063120641</v>
      </c>
      <c r="CD155" s="1299">
        <f t="shared" ref="CD155" si="3964">CB155/CB$15-1</f>
        <v>0.74376148127353181</v>
      </c>
      <c r="CE155" s="1298">
        <f t="shared" si="2246"/>
        <v>1600514.1029842347</v>
      </c>
      <c r="CF155" s="1299">
        <f t="shared" si="3839"/>
        <v>2.4435623559184938E-2</v>
      </c>
      <c r="CG155" s="485">
        <v>82001293.381742537</v>
      </c>
      <c r="CH155" s="1298">
        <f t="shared" ref="CH155" si="3965">CG155-CG$15</f>
        <v>43521416.722742535</v>
      </c>
      <c r="CI155" s="1299">
        <f t="shared" ref="CI155" si="3966">CG155/CG$15-1</f>
        <v>1.131017573377886</v>
      </c>
      <c r="CJ155" s="1298">
        <f t="shared" si="2249"/>
        <v>3040105.7850844711</v>
      </c>
      <c r="CK155" s="1299">
        <f t="shared" si="3842"/>
        <v>3.8501267237945447E-2</v>
      </c>
      <c r="CL155" s="485">
        <v>99913179.793910384</v>
      </c>
      <c r="CM155" s="1298">
        <f t="shared" ref="CM155" si="3967">CL155-CL$15</f>
        <v>61433303.134910382</v>
      </c>
      <c r="CN155" s="1299">
        <f t="shared" ref="CN155" si="3968">CL155/CL$15-1</f>
        <v>1.5965046790383055</v>
      </c>
      <c r="CO155" s="1298">
        <f t="shared" si="2252"/>
        <v>4989827.4087460041</v>
      </c>
      <c r="CP155" s="1299">
        <f t="shared" si="3845"/>
        <v>5.2566910916705734E-2</v>
      </c>
    </row>
    <row r="156" spans="1:95" ht="15.75" outlineLevel="1" x14ac:dyDescent="0.25">
      <c r="A156" s="174">
        <v>2037</v>
      </c>
      <c r="B156" s="175" t="s">
        <v>169</v>
      </c>
      <c r="C156" s="175" t="s">
        <v>249</v>
      </c>
      <c r="D156" s="176" t="s">
        <v>170</v>
      </c>
      <c r="E156" s="485">
        <v>65887701.750432841</v>
      </c>
      <c r="F156" s="1298">
        <f t="shared" ref="F156" si="3969">E156-E$16</f>
        <v>25805324.750432841</v>
      </c>
      <c r="G156" s="1320">
        <f t="shared" ref="G156" si="3970">E156/E$16-1</f>
        <v>0.64380724602317985</v>
      </c>
      <c r="H156" s="1298">
        <f t="shared" si="2206"/>
        <v>1452874.1561798975</v>
      </c>
      <c r="I156" s="1320">
        <f t="shared" si="3800"/>
        <v>2.2547963739868671E-2</v>
      </c>
      <c r="J156" s="1311">
        <v>80520100.832315922</v>
      </c>
      <c r="K156" s="1298">
        <f t="shared" ref="K156" si="3971">J156-J$16</f>
        <v>40437723.832315922</v>
      </c>
      <c r="L156" s="1299">
        <f t="shared" ref="L156" si="3972">J156/J$16-1</f>
        <v>1.0088654131544126</v>
      </c>
      <c r="M156" s="1298">
        <f t="shared" si="2208"/>
        <v>2842060.0440568924</v>
      </c>
      <c r="N156" s="1299">
        <f t="shared" si="3803"/>
        <v>3.6587689586610628E-2</v>
      </c>
      <c r="O156" s="485">
        <v>98108444.144055218</v>
      </c>
      <c r="P156" s="1298">
        <f t="shared" ref="P156" si="3973">O156-O$16</f>
        <v>58026067.144055218</v>
      </c>
      <c r="Q156" s="1299">
        <f t="shared" ref="Q156" si="3974">O156/O$16-1</f>
        <v>1.4476703101728527</v>
      </c>
      <c r="R156" s="1298">
        <f t="shared" si="2210"/>
        <v>4727629.3062961698</v>
      </c>
      <c r="S156" s="1299">
        <f t="shared" si="3806"/>
        <v>5.0627415433352141E-2</v>
      </c>
      <c r="T156" s="485">
        <v>65887701.750432841</v>
      </c>
      <c r="U156" s="1298">
        <f t="shared" ref="U156" si="3975">T156-T$16</f>
        <v>25805324.750432841</v>
      </c>
      <c r="V156" s="1299">
        <f t="shared" ref="V156" si="3976">T156/T$16-1</f>
        <v>0.64380724602317985</v>
      </c>
      <c r="W156" s="1298">
        <f t="shared" si="2213"/>
        <v>1452874.1561798975</v>
      </c>
      <c r="X156" s="1299">
        <f t="shared" si="3809"/>
        <v>2.2547963739868671E-2</v>
      </c>
      <c r="Y156" s="485">
        <v>80520100.832315922</v>
      </c>
      <c r="Z156" s="1298">
        <f t="shared" ref="Z156" si="3977">Y156-Y$16</f>
        <v>40437723.832315922</v>
      </c>
      <c r="AA156" s="1299">
        <f t="shared" ref="AA156" si="3978">Y156/Y$16-1</f>
        <v>1.0088654131544126</v>
      </c>
      <c r="AB156" s="1298">
        <f t="shared" si="2216"/>
        <v>2842060.0440568924</v>
      </c>
      <c r="AC156" s="1299">
        <f t="shared" si="3812"/>
        <v>3.6587689586610628E-2</v>
      </c>
      <c r="AD156" s="485">
        <v>98108444.144055218</v>
      </c>
      <c r="AE156" s="1298">
        <f t="shared" ref="AE156" si="3979">AD156-AD$16</f>
        <v>58026067.144055218</v>
      </c>
      <c r="AF156" s="1299">
        <f t="shared" ref="AF156" si="3980">AD156/AD$16-1</f>
        <v>1.4476703101728527</v>
      </c>
      <c r="AG156" s="1298">
        <f t="shared" si="2219"/>
        <v>4727629.3062961698</v>
      </c>
      <c r="AH156" s="1299">
        <f t="shared" si="3815"/>
        <v>5.0627415433352141E-2</v>
      </c>
      <c r="AI156" s="485">
        <v>65887701.750432841</v>
      </c>
      <c r="AJ156" s="1298">
        <f t="shared" ref="AJ156" si="3981">AI156-AI$16</f>
        <v>25805324.750432841</v>
      </c>
      <c r="AK156" s="1299">
        <f t="shared" ref="AK156" si="3982">AI156/AI$16-1</f>
        <v>0.64380724602317985</v>
      </c>
      <c r="AL156" s="1298">
        <f t="shared" si="2222"/>
        <v>1452874.1561798975</v>
      </c>
      <c r="AM156" s="1299">
        <f t="shared" si="3914"/>
        <v>2.2547963739868671E-2</v>
      </c>
      <c r="AN156" s="485">
        <v>80520100.832315922</v>
      </c>
      <c r="AO156" s="1298">
        <f t="shared" ref="AO156" si="3983">AN156-AN$16</f>
        <v>40437723.832315922</v>
      </c>
      <c r="AP156" s="1299">
        <f t="shared" ref="AP156" si="3984">AN156/AN$16-1</f>
        <v>1.0088654131544126</v>
      </c>
      <c r="AQ156" s="1298">
        <f t="shared" si="2226"/>
        <v>2842060.0440568924</v>
      </c>
      <c r="AR156" s="1299">
        <f t="shared" si="3917"/>
        <v>3.6587689586610628E-2</v>
      </c>
      <c r="AS156" s="485">
        <v>98108444.144055218</v>
      </c>
      <c r="AT156" s="1298">
        <f t="shared" ref="AT156" si="3985">AS156-AS$16</f>
        <v>58026067.144055218</v>
      </c>
      <c r="AU156" s="1299">
        <f t="shared" ref="AU156" si="3986">AS156/AS$16-1</f>
        <v>1.4476703101728527</v>
      </c>
      <c r="AV156" s="1298">
        <f t="shared" si="2230"/>
        <v>4727629.3062961698</v>
      </c>
      <c r="AW156" s="1299">
        <f t="shared" si="3920"/>
        <v>5.0627415433352141E-2</v>
      </c>
      <c r="AX156" s="485">
        <v>65887701.750432841</v>
      </c>
      <c r="AY156" s="1298">
        <f t="shared" ref="AY156" si="3987">AX156-AX$16</f>
        <v>25805324.750432841</v>
      </c>
      <c r="AZ156" s="1299">
        <f t="shared" ref="AZ156" si="3988">AX156/AX$16-1</f>
        <v>0.64380724602317985</v>
      </c>
      <c r="BA156" s="1298">
        <f t="shared" si="2233"/>
        <v>1452874.1561798975</v>
      </c>
      <c r="BB156" s="1299">
        <f t="shared" si="3821"/>
        <v>2.2547963739868671E-2</v>
      </c>
      <c r="BC156" s="485">
        <v>80520100.832315922</v>
      </c>
      <c r="BD156" s="1298">
        <f t="shared" ref="BD156" si="3989">BC156-BC$16</f>
        <v>40437723.832315922</v>
      </c>
      <c r="BE156" s="1299">
        <f t="shared" ref="BE156" si="3990">BC156/BC$16-1</f>
        <v>1.0088654131544126</v>
      </c>
      <c r="BF156" s="1298">
        <f t="shared" si="2235"/>
        <v>2842060.0440568924</v>
      </c>
      <c r="BG156" s="1299">
        <f t="shared" si="3824"/>
        <v>3.6587689586610628E-2</v>
      </c>
      <c r="BH156" s="485">
        <v>98108444.144055218</v>
      </c>
      <c r="BI156" s="1298">
        <f t="shared" ref="BI156" si="3991">BH156-BH$16</f>
        <v>58026067.144055218</v>
      </c>
      <c r="BJ156" s="1299">
        <f t="shared" ref="BJ156" si="3992">BH156/BH$16-1</f>
        <v>1.4476703101728527</v>
      </c>
      <c r="BK156" s="1298">
        <f t="shared" si="2237"/>
        <v>4727629.3062961698</v>
      </c>
      <c r="BL156" s="1299">
        <f t="shared" si="3827"/>
        <v>5.0627415433352141E-2</v>
      </c>
      <c r="BM156" s="485">
        <v>65887701.750432841</v>
      </c>
      <c r="BN156" s="1298">
        <f t="shared" ref="BN156" si="3993">BM156-BM$16</f>
        <v>25805324.750432841</v>
      </c>
      <c r="BO156" s="1299">
        <f t="shared" ref="BO156" si="3994">BM156/BM$16-1</f>
        <v>0.64380724602317985</v>
      </c>
      <c r="BP156" s="1298">
        <f t="shared" si="2239"/>
        <v>1452874.1561798975</v>
      </c>
      <c r="BQ156" s="1299">
        <f t="shared" si="3830"/>
        <v>2.2547963739868671E-2</v>
      </c>
      <c r="BR156" s="485">
        <v>80520100.832315922</v>
      </c>
      <c r="BS156" s="1298">
        <f t="shared" ref="BS156" si="3995">BR156-BR$16</f>
        <v>40437723.832315922</v>
      </c>
      <c r="BT156" s="1299">
        <f t="shared" ref="BT156" si="3996">BR156/BR$16-1</f>
        <v>1.0088654131544126</v>
      </c>
      <c r="BU156" s="1298">
        <f t="shared" si="2241"/>
        <v>2842060.0440568924</v>
      </c>
      <c r="BV156" s="1299">
        <f t="shared" si="3833"/>
        <v>3.6587689586610628E-2</v>
      </c>
      <c r="BW156" s="485">
        <v>98108444.144055218</v>
      </c>
      <c r="BX156" s="1298">
        <f t="shared" ref="BX156" si="3997">BW156-BW$16</f>
        <v>58026067.144055218</v>
      </c>
      <c r="BY156" s="1299">
        <f t="shared" ref="BY156" si="3998">BW156/BW$16-1</f>
        <v>1.4476703101728527</v>
      </c>
      <c r="BZ156" s="1298">
        <f t="shared" si="2243"/>
        <v>4727629.3062961698</v>
      </c>
      <c r="CA156" s="1299">
        <f t="shared" si="3836"/>
        <v>5.0627415433352141E-2</v>
      </c>
      <c r="CB156" s="485">
        <v>65887701.750432841</v>
      </c>
      <c r="CC156" s="1298">
        <f t="shared" ref="CC156" si="3999">CB156-CB$16</f>
        <v>25805324.750432841</v>
      </c>
      <c r="CD156" s="1299">
        <f t="shared" ref="CD156" si="4000">CB156/CB$16-1</f>
        <v>0.64380724602317985</v>
      </c>
      <c r="CE156" s="1298">
        <f t="shared" si="2246"/>
        <v>1452874.1561798975</v>
      </c>
      <c r="CF156" s="1299">
        <f t="shared" si="3839"/>
        <v>2.2547963739868671E-2</v>
      </c>
      <c r="CG156" s="485">
        <v>80520100.832315922</v>
      </c>
      <c r="CH156" s="1298">
        <f t="shared" ref="CH156" si="4001">CG156-CG$16</f>
        <v>40437723.832315922</v>
      </c>
      <c r="CI156" s="1299">
        <f t="shared" ref="CI156" si="4002">CG156/CG$16-1</f>
        <v>1.0088654131544126</v>
      </c>
      <c r="CJ156" s="1298">
        <f t="shared" si="2249"/>
        <v>2842060.0440568924</v>
      </c>
      <c r="CK156" s="1299">
        <f t="shared" si="3842"/>
        <v>3.6587689586610628E-2</v>
      </c>
      <c r="CL156" s="485">
        <v>98108444.144055218</v>
      </c>
      <c r="CM156" s="1298">
        <f t="shared" ref="CM156" si="4003">CL156-CL$16</f>
        <v>58026067.144055218</v>
      </c>
      <c r="CN156" s="1299">
        <f t="shared" ref="CN156" si="4004">CL156/CL$16-1</f>
        <v>1.4476703101728527</v>
      </c>
      <c r="CO156" s="1298">
        <f t="shared" si="2252"/>
        <v>4727629.3062961698</v>
      </c>
      <c r="CP156" s="1299">
        <f t="shared" si="3845"/>
        <v>5.0627415433352141E-2</v>
      </c>
    </row>
    <row r="157" spans="1:95" ht="32.25" outlineLevel="1" thickBot="1" x14ac:dyDescent="0.3">
      <c r="A157" s="174">
        <v>2037</v>
      </c>
      <c r="B157" s="197" t="s">
        <v>171</v>
      </c>
      <c r="C157" s="198" t="s">
        <v>172</v>
      </c>
      <c r="D157" s="199" t="s">
        <v>173</v>
      </c>
      <c r="E157" s="492">
        <v>0</v>
      </c>
      <c r="F157" s="1298">
        <f t="shared" ref="F157" si="4005">E157-E$17</f>
        <v>0</v>
      </c>
      <c r="G157" s="1320"/>
      <c r="H157" s="1298">
        <f t="shared" si="2206"/>
        <v>0</v>
      </c>
      <c r="I157" s="1320"/>
      <c r="J157" s="1312">
        <v>0</v>
      </c>
      <c r="K157" s="1298">
        <f t="shared" ref="K157" si="4006">J157-J$17</f>
        <v>0</v>
      </c>
      <c r="L157" s="1299"/>
      <c r="M157" s="1298">
        <f t="shared" si="2208"/>
        <v>0</v>
      </c>
      <c r="N157" s="1299"/>
      <c r="O157" s="492">
        <v>0</v>
      </c>
      <c r="P157" s="1298">
        <f t="shared" ref="P157" si="4007">O157-O$17</f>
        <v>0</v>
      </c>
      <c r="Q157" s="1299"/>
      <c r="R157" s="1298">
        <f t="shared" si="2210"/>
        <v>0</v>
      </c>
      <c r="S157" s="1299"/>
      <c r="T157" s="492">
        <v>0</v>
      </c>
      <c r="U157" s="1298">
        <f t="shared" ref="U157" si="4008">T157-T$17</f>
        <v>0</v>
      </c>
      <c r="V157" s="1299"/>
      <c r="W157" s="1298">
        <f t="shared" si="2213"/>
        <v>0</v>
      </c>
      <c r="X157" s="1299"/>
      <c r="Y157" s="492">
        <v>0</v>
      </c>
      <c r="Z157" s="1298">
        <f t="shared" ref="Z157" si="4009">Y157-Y$17</f>
        <v>0</v>
      </c>
      <c r="AA157" s="1299"/>
      <c r="AB157" s="1298">
        <f t="shared" si="2216"/>
        <v>0</v>
      </c>
      <c r="AC157" s="1299"/>
      <c r="AD157" s="492">
        <v>0</v>
      </c>
      <c r="AE157" s="1298">
        <f t="shared" ref="AE157" si="4010">AD157-AD$17</f>
        <v>0</v>
      </c>
      <c r="AF157" s="1299"/>
      <c r="AG157" s="1298">
        <f t="shared" si="2219"/>
        <v>0</v>
      </c>
      <c r="AH157" s="1299"/>
      <c r="AI157" s="492">
        <v>0</v>
      </c>
      <c r="AJ157" s="1298">
        <f t="shared" ref="AJ157" si="4011">AI157-AI$17</f>
        <v>0</v>
      </c>
      <c r="AK157" s="1299"/>
      <c r="AL157" s="1298">
        <f t="shared" si="2222"/>
        <v>0</v>
      </c>
      <c r="AM157" s="1299"/>
      <c r="AN157" s="492">
        <v>0</v>
      </c>
      <c r="AO157" s="1298">
        <f t="shared" ref="AO157" si="4012">AN157-AN$17</f>
        <v>0</v>
      </c>
      <c r="AP157" s="1299"/>
      <c r="AQ157" s="1298">
        <f t="shared" si="2226"/>
        <v>0</v>
      </c>
      <c r="AR157" s="1299"/>
      <c r="AS157" s="492">
        <v>0</v>
      </c>
      <c r="AT157" s="1298">
        <f t="shared" ref="AT157" si="4013">AS157-AS$17</f>
        <v>0</v>
      </c>
      <c r="AU157" s="1299"/>
      <c r="AV157" s="1298">
        <f t="shared" si="2230"/>
        <v>0</v>
      </c>
      <c r="AW157" s="1299"/>
      <c r="AX157" s="492">
        <v>0</v>
      </c>
      <c r="AY157" s="1298">
        <f t="shared" ref="AY157" si="4014">AX157-AX$17</f>
        <v>0</v>
      </c>
      <c r="AZ157" s="1299"/>
      <c r="BA157" s="1298">
        <f t="shared" si="2233"/>
        <v>0</v>
      </c>
      <c r="BB157" s="1299"/>
      <c r="BC157" s="492">
        <v>0</v>
      </c>
      <c r="BD157" s="1298">
        <f t="shared" ref="BD157" si="4015">BC157-BC$17</f>
        <v>0</v>
      </c>
      <c r="BE157" s="1299"/>
      <c r="BF157" s="1298">
        <f t="shared" si="2235"/>
        <v>0</v>
      </c>
      <c r="BG157" s="1299"/>
      <c r="BH157" s="492">
        <v>0</v>
      </c>
      <c r="BI157" s="1298">
        <f t="shared" ref="BI157" si="4016">BH157-BH$17</f>
        <v>0</v>
      </c>
      <c r="BJ157" s="1299"/>
      <c r="BK157" s="1298">
        <f t="shared" si="2237"/>
        <v>0</v>
      </c>
      <c r="BL157" s="1299"/>
      <c r="BM157" s="492">
        <v>0</v>
      </c>
      <c r="BN157" s="1298">
        <f t="shared" ref="BN157" si="4017">BM157-BM$17</f>
        <v>0</v>
      </c>
      <c r="BO157" s="1299"/>
      <c r="BP157" s="1298">
        <f t="shared" si="2239"/>
        <v>0</v>
      </c>
      <c r="BQ157" s="1299"/>
      <c r="BR157" s="492">
        <v>0</v>
      </c>
      <c r="BS157" s="1298">
        <f t="shared" ref="BS157" si="4018">BR157-BR$17</f>
        <v>0</v>
      </c>
      <c r="BT157" s="1299"/>
      <c r="BU157" s="1298">
        <f t="shared" si="2241"/>
        <v>0</v>
      </c>
      <c r="BV157" s="1299"/>
      <c r="BW157" s="492">
        <v>0</v>
      </c>
      <c r="BX157" s="1298">
        <f t="shared" ref="BX157" si="4019">BW157-BW$17</f>
        <v>0</v>
      </c>
      <c r="BY157" s="1299"/>
      <c r="BZ157" s="1298">
        <f t="shared" si="2243"/>
        <v>0</v>
      </c>
      <c r="CA157" s="1299"/>
      <c r="CB157" s="1329">
        <v>4899844.6309821159</v>
      </c>
      <c r="CC157" s="1298">
        <f t="shared" ref="CC157" si="4020">CB157-CB$17</f>
        <v>1053567.1509821159</v>
      </c>
      <c r="CD157" s="1299">
        <f t="shared" ref="CD157" si="4021">CB157/CB$17-1</f>
        <v>0.27391865419499473</v>
      </c>
      <c r="CE157" s="1298">
        <f t="shared" si="2246"/>
        <v>68575.851398710161</v>
      </c>
      <c r="CF157" s="1299">
        <f t="shared" si="3839"/>
        <v>1.4194170212286084E-2</v>
      </c>
      <c r="CG157" s="1329">
        <v>4899844.6309821159</v>
      </c>
      <c r="CH157" s="1298">
        <f t="shared" ref="CH157" si="4022">CG157-CG$17</f>
        <v>1053567.1509821159</v>
      </c>
      <c r="CI157" s="1299">
        <f t="shared" ref="CI157" si="4023">CG157/CG$17-1</f>
        <v>0.27391865419499473</v>
      </c>
      <c r="CJ157" s="1298">
        <f t="shared" si="2249"/>
        <v>68575.851398710161</v>
      </c>
      <c r="CK157" s="1299">
        <f t="shared" si="3842"/>
        <v>1.4194170212286084E-2</v>
      </c>
      <c r="CL157" s="1329">
        <v>4899844.6309821159</v>
      </c>
      <c r="CM157" s="1298">
        <f t="shared" ref="CM157" si="4024">CL157-CL$17</f>
        <v>1053567.1509821159</v>
      </c>
      <c r="CN157" s="1299">
        <f t="shared" ref="CN157" si="4025">CL157/CL$17-1</f>
        <v>0.27391865419499473</v>
      </c>
      <c r="CO157" s="1298">
        <f t="shared" si="2252"/>
        <v>68575.851398710161</v>
      </c>
      <c r="CP157" s="1299">
        <f t="shared" si="3845"/>
        <v>1.4194170212286084E-2</v>
      </c>
    </row>
    <row r="158" spans="1:95" ht="15.75" outlineLevel="1" x14ac:dyDescent="0.25">
      <c r="A158" s="174">
        <v>2037</v>
      </c>
      <c r="B158" s="206" t="s">
        <v>174</v>
      </c>
      <c r="C158" s="206" t="s">
        <v>175</v>
      </c>
      <c r="D158" s="207" t="s">
        <v>176</v>
      </c>
      <c r="E158" s="1325">
        <v>1327266.444288</v>
      </c>
      <c r="F158" s="1321">
        <f t="shared" ref="F158" si="4026">E158-E$18</f>
        <v>478979.36548799998</v>
      </c>
      <c r="G158" s="1322">
        <f t="shared" ref="G158" si="4027">E158/E$18-1</f>
        <v>0.56464300524955724</v>
      </c>
      <c r="H158" s="1321">
        <f t="shared" si="2206"/>
        <v>32405.449632000178</v>
      </c>
      <c r="I158" s="1322">
        <f t="shared" si="3800"/>
        <v>2.5026199542452998E-2</v>
      </c>
      <c r="J158" s="1307">
        <v>1614922.6191359998</v>
      </c>
      <c r="K158" s="209">
        <f t="shared" ref="K158" si="4028">J158-J$18</f>
        <v>766635.5403359998</v>
      </c>
      <c r="L158" s="1300">
        <f t="shared" ref="L158" si="4029">J158/J$18-1</f>
        <v>0.90374539409523269</v>
      </c>
      <c r="M158" s="209">
        <f t="shared" si="2208"/>
        <v>60842.550239999779</v>
      </c>
      <c r="N158" s="1300">
        <f t="shared" si="3803"/>
        <v>3.9150203041482756E-2</v>
      </c>
      <c r="O158" s="211">
        <v>1961459.375616</v>
      </c>
      <c r="P158" s="209">
        <f t="shared" ref="P158" si="4030">O158-O$18</f>
        <v>1113172.296816</v>
      </c>
      <c r="Q158" s="1300">
        <f t="shared" ref="Q158" si="4031">O158/O$18-1</f>
        <v>1.3122589328965271</v>
      </c>
      <c r="R158" s="209">
        <f t="shared" si="2210"/>
        <v>99402.35899200011</v>
      </c>
      <c r="S158" s="1300">
        <f t="shared" si="3806"/>
        <v>5.3383090906754971E-2</v>
      </c>
      <c r="T158" s="211">
        <v>1327266.444288</v>
      </c>
      <c r="U158" s="209">
        <f t="shared" ref="U158" si="4032">T158-T$18</f>
        <v>478979.36548799998</v>
      </c>
      <c r="V158" s="1300">
        <f t="shared" ref="V158" si="4033">T158/T$18-1</f>
        <v>0.56464300524955724</v>
      </c>
      <c r="W158" s="209">
        <f t="shared" si="2213"/>
        <v>32405.449632000178</v>
      </c>
      <c r="X158" s="1300">
        <f t="shared" si="3809"/>
        <v>2.5026199542452998E-2</v>
      </c>
      <c r="Y158" s="210">
        <v>1614922.6191359998</v>
      </c>
      <c r="Z158" s="209">
        <f t="shared" ref="Z158" si="4034">Y158-Y$18</f>
        <v>766635.5403359998</v>
      </c>
      <c r="AA158" s="1300">
        <f t="shared" ref="AA158" si="4035">Y158/Y$18-1</f>
        <v>0.90374539409523269</v>
      </c>
      <c r="AB158" s="209">
        <f t="shared" si="2216"/>
        <v>60842.550239999779</v>
      </c>
      <c r="AC158" s="1300">
        <f t="shared" si="3812"/>
        <v>3.9150203041482756E-2</v>
      </c>
      <c r="AD158" s="211">
        <v>1961459.375616</v>
      </c>
      <c r="AE158" s="209">
        <f t="shared" ref="AE158" si="4036">AD158-AD$18</f>
        <v>1113172.296816</v>
      </c>
      <c r="AF158" s="1300">
        <f t="shared" ref="AF158" si="4037">AD158/AD$18-1</f>
        <v>1.3122589328965271</v>
      </c>
      <c r="AG158" s="209">
        <f t="shared" si="2219"/>
        <v>99402.35899200011</v>
      </c>
      <c r="AH158" s="1300">
        <f t="shared" si="3815"/>
        <v>5.3383090906754971E-2</v>
      </c>
      <c r="AI158" s="211">
        <v>1327266.444288</v>
      </c>
      <c r="AJ158" s="209">
        <f t="shared" ref="AJ158" si="4038">AI158-AI$18</f>
        <v>478979.36548799998</v>
      </c>
      <c r="AK158" s="1300">
        <f t="shared" ref="AK158" si="4039">AI158/AI$18-1</f>
        <v>0.56464300524955724</v>
      </c>
      <c r="AL158" s="209">
        <f t="shared" si="2222"/>
        <v>32405.449632000178</v>
      </c>
      <c r="AM158" s="1300">
        <f t="shared" si="3914"/>
        <v>2.5026199542452998E-2</v>
      </c>
      <c r="AN158" s="210">
        <v>1614922.6191359998</v>
      </c>
      <c r="AO158" s="209">
        <f t="shared" ref="AO158" si="4040">AN158-AN$18</f>
        <v>766635.5403359998</v>
      </c>
      <c r="AP158" s="1300">
        <f t="shared" ref="AP158" si="4041">AN158/AN$18-1</f>
        <v>0.90374539409523269</v>
      </c>
      <c r="AQ158" s="209">
        <f t="shared" si="2226"/>
        <v>60842.550239999779</v>
      </c>
      <c r="AR158" s="1300">
        <f t="shared" si="3917"/>
        <v>3.9150203041482756E-2</v>
      </c>
      <c r="AS158" s="211">
        <v>1961459.375616</v>
      </c>
      <c r="AT158" s="209">
        <f t="shared" ref="AT158" si="4042">AS158-AS$18</f>
        <v>1113172.296816</v>
      </c>
      <c r="AU158" s="1300">
        <f t="shared" ref="AU158" si="4043">AS158/AS$18-1</f>
        <v>1.3122589328965271</v>
      </c>
      <c r="AV158" s="209">
        <f t="shared" si="2230"/>
        <v>99402.35899200011</v>
      </c>
      <c r="AW158" s="1300">
        <f t="shared" si="3920"/>
        <v>5.3383090906754971E-2</v>
      </c>
      <c r="AX158" s="210">
        <v>1327266.444288</v>
      </c>
      <c r="AY158" s="209">
        <f t="shared" ref="AY158" si="4044">AX158-AX$18</f>
        <v>478979.36548799998</v>
      </c>
      <c r="AZ158" s="1300">
        <f t="shared" ref="AZ158" si="4045">AX158/AX$18-1</f>
        <v>0.56464300524955724</v>
      </c>
      <c r="BA158" s="209">
        <f t="shared" si="2233"/>
        <v>32405.449632000178</v>
      </c>
      <c r="BB158" s="1300">
        <f t="shared" si="3821"/>
        <v>2.5026199542452998E-2</v>
      </c>
      <c r="BC158" s="210">
        <v>1614922.6191359998</v>
      </c>
      <c r="BD158" s="209">
        <f t="shared" ref="BD158" si="4046">BC158-BC$18</f>
        <v>766635.5403359998</v>
      </c>
      <c r="BE158" s="1300">
        <f t="shared" ref="BE158" si="4047">BC158/BC$18-1</f>
        <v>0.90374539409523269</v>
      </c>
      <c r="BF158" s="209">
        <f t="shared" si="2235"/>
        <v>60842.550239999779</v>
      </c>
      <c r="BG158" s="1300">
        <f t="shared" si="3824"/>
        <v>3.9150203041482756E-2</v>
      </c>
      <c r="BH158" s="211">
        <v>1961459.375616</v>
      </c>
      <c r="BI158" s="209">
        <f t="shared" ref="BI158" si="4048">BH158-BH$18</f>
        <v>1113172.296816</v>
      </c>
      <c r="BJ158" s="1300">
        <f t="shared" ref="BJ158" si="4049">BH158/BH$18-1</f>
        <v>1.3122589328965271</v>
      </c>
      <c r="BK158" s="209">
        <f t="shared" si="2237"/>
        <v>99402.35899200011</v>
      </c>
      <c r="BL158" s="1300">
        <f t="shared" si="3827"/>
        <v>5.3383090906754971E-2</v>
      </c>
      <c r="BM158" s="210">
        <v>1327266.444288</v>
      </c>
      <c r="BN158" s="209">
        <f t="shared" ref="BN158" si="4050">BM158-BM$18</f>
        <v>478979.36548799998</v>
      </c>
      <c r="BO158" s="1300">
        <f t="shared" ref="BO158" si="4051">BM158/BM$18-1</f>
        <v>0.56464300524955724</v>
      </c>
      <c r="BP158" s="209">
        <f t="shared" si="2239"/>
        <v>32405.449632000178</v>
      </c>
      <c r="BQ158" s="1300">
        <f t="shared" si="3830"/>
        <v>2.5026199542452998E-2</v>
      </c>
      <c r="BR158" s="210">
        <v>1614922.6191359998</v>
      </c>
      <c r="BS158" s="209">
        <f t="shared" ref="BS158" si="4052">BR158-BR$18</f>
        <v>766635.5403359998</v>
      </c>
      <c r="BT158" s="1300">
        <f t="shared" ref="BT158" si="4053">BR158/BR$18-1</f>
        <v>0.90374539409523269</v>
      </c>
      <c r="BU158" s="209">
        <f t="shared" si="2241"/>
        <v>60842.550239999779</v>
      </c>
      <c r="BV158" s="1300">
        <f t="shared" si="3833"/>
        <v>3.9150203041482756E-2</v>
      </c>
      <c r="BW158" s="211">
        <v>1961459.375616</v>
      </c>
      <c r="BX158" s="209">
        <f t="shared" ref="BX158" si="4054">BW158-BW$18</f>
        <v>1113172.296816</v>
      </c>
      <c r="BY158" s="1300">
        <f t="shared" ref="BY158" si="4055">BW158/BW$18-1</f>
        <v>1.3122589328965271</v>
      </c>
      <c r="BZ158" s="209">
        <f t="shared" si="2243"/>
        <v>99402.35899200011</v>
      </c>
      <c r="CA158" s="1300">
        <f t="shared" si="3836"/>
        <v>5.3383090906754971E-2</v>
      </c>
      <c r="CB158" s="211">
        <v>1327266.444288</v>
      </c>
      <c r="CC158" s="209">
        <f t="shared" ref="CC158" si="4056">CB158-CB$18</f>
        <v>478979.36548799998</v>
      </c>
      <c r="CD158" s="1300">
        <f t="shared" ref="CD158" si="4057">CB158/CB$18-1</f>
        <v>0.56464300524955724</v>
      </c>
      <c r="CE158" s="209">
        <f t="shared" si="2246"/>
        <v>32405.449632000178</v>
      </c>
      <c r="CF158" s="1300">
        <f t="shared" si="3839"/>
        <v>2.5026199542452998E-2</v>
      </c>
      <c r="CG158" s="210">
        <v>1614922.6191359998</v>
      </c>
      <c r="CH158" s="209">
        <f t="shared" ref="CH158" si="4058">CG158-CG$18</f>
        <v>766635.5403359998</v>
      </c>
      <c r="CI158" s="1300">
        <f t="shared" ref="CI158" si="4059">CG158/CG$18-1</f>
        <v>0.90374539409523269</v>
      </c>
      <c r="CJ158" s="209">
        <f t="shared" si="2249"/>
        <v>60842.550239999779</v>
      </c>
      <c r="CK158" s="1300">
        <f t="shared" si="3842"/>
        <v>3.9150203041482756E-2</v>
      </c>
      <c r="CL158" s="211">
        <v>1961459.375616</v>
      </c>
      <c r="CM158" s="209">
        <f t="shared" ref="CM158" si="4060">CL158-CL$18</f>
        <v>1113172.296816</v>
      </c>
      <c r="CN158" s="1300">
        <f t="shared" ref="CN158" si="4061">CL158/CL$18-1</f>
        <v>1.3122589328965271</v>
      </c>
      <c r="CO158" s="209">
        <f t="shared" si="2252"/>
        <v>99402.35899200011</v>
      </c>
      <c r="CP158" s="1300">
        <f t="shared" si="3845"/>
        <v>5.3383090906754971E-2</v>
      </c>
    </row>
    <row r="159" spans="1:95" ht="16.5" outlineLevel="1" thickBot="1" x14ac:dyDescent="0.3">
      <c r="A159" s="174">
        <v>2037</v>
      </c>
      <c r="B159" s="206" t="s">
        <v>177</v>
      </c>
      <c r="C159" s="206" t="s">
        <v>178</v>
      </c>
      <c r="D159" s="207" t="s">
        <v>179</v>
      </c>
      <c r="E159" s="1326">
        <v>838434.94886399992</v>
      </c>
      <c r="F159" s="1321">
        <f t="shared" ref="F159" si="4062">E159-E$19</f>
        <v>306264.64677599992</v>
      </c>
      <c r="G159" s="1322">
        <f t="shared" ref="G159" si="4063">E159/E$19-1</f>
        <v>0.57550119872220118</v>
      </c>
      <c r="H159" s="1321">
        <f t="shared" si="2206"/>
        <v>20660.488463999936</v>
      </c>
      <c r="I159" s="1322">
        <f t="shared" si="3800"/>
        <v>2.5264286749544951E-2</v>
      </c>
      <c r="J159" s="1308">
        <v>1021516.7573760001</v>
      </c>
      <c r="K159" s="209">
        <f t="shared" ref="K159" si="4064">J159-J$19</f>
        <v>489346.45528800006</v>
      </c>
      <c r="L159" s="1300">
        <f t="shared" ref="L159" si="4065">J159/J$19-1</f>
        <v>0.91952980722152633</v>
      </c>
      <c r="M159" s="209">
        <f t="shared" si="2208"/>
        <v>38644.43421600014</v>
      </c>
      <c r="N159" s="1300">
        <f t="shared" si="3803"/>
        <v>3.9317857778063958E-2</v>
      </c>
      <c r="O159" s="472">
        <v>1239558.911232</v>
      </c>
      <c r="P159" s="209">
        <f t="shared" ref="P159" si="4066">O159-O$19</f>
        <v>707388.60914399999</v>
      </c>
      <c r="Q159" s="1300">
        <f t="shared" ref="Q159" si="4067">O159/O$19-1</f>
        <v>1.3292523208614258</v>
      </c>
      <c r="R159" s="209">
        <f t="shared" si="2210"/>
        <v>62889.470663999906</v>
      </c>
      <c r="S159" s="1300">
        <f t="shared" si="3806"/>
        <v>5.3447016210127707E-2</v>
      </c>
      <c r="T159" s="472">
        <v>838434.94886399992</v>
      </c>
      <c r="U159" s="209">
        <f t="shared" ref="U159" si="4068">T159-T$19</f>
        <v>306264.64677599992</v>
      </c>
      <c r="V159" s="1300">
        <f t="shared" ref="V159" si="4069">T159/T$19-1</f>
        <v>0.57550119872220118</v>
      </c>
      <c r="W159" s="209">
        <f t="shared" si="2213"/>
        <v>20660.488463999936</v>
      </c>
      <c r="X159" s="1300">
        <f t="shared" si="3809"/>
        <v>2.5264286749544951E-2</v>
      </c>
      <c r="Y159" s="479">
        <v>1021516.7573760001</v>
      </c>
      <c r="Z159" s="209">
        <f t="shared" ref="Z159" si="4070">Y159-Y$19</f>
        <v>489346.45528800006</v>
      </c>
      <c r="AA159" s="1300">
        <f t="shared" ref="AA159" si="4071">Y159/Y$19-1</f>
        <v>0.91952980722152633</v>
      </c>
      <c r="AB159" s="209">
        <f t="shared" si="2216"/>
        <v>38644.43421600014</v>
      </c>
      <c r="AC159" s="1300">
        <f t="shared" si="3812"/>
        <v>3.9317857778063958E-2</v>
      </c>
      <c r="AD159" s="472">
        <v>1239558.911232</v>
      </c>
      <c r="AE159" s="209">
        <f t="shared" ref="AE159" si="4072">AD159-AD$19</f>
        <v>707388.60914399999</v>
      </c>
      <c r="AF159" s="1300">
        <f t="shared" ref="AF159" si="4073">AD159/AD$19-1</f>
        <v>1.3292523208614258</v>
      </c>
      <c r="AG159" s="209">
        <f t="shared" si="2219"/>
        <v>62889.470663999906</v>
      </c>
      <c r="AH159" s="1300">
        <f t="shared" si="3815"/>
        <v>5.3447016210127707E-2</v>
      </c>
      <c r="AI159" s="472">
        <v>838434.94886399992</v>
      </c>
      <c r="AJ159" s="209">
        <f t="shared" ref="AJ159" si="4074">AI159-AI$19</f>
        <v>306264.64677599992</v>
      </c>
      <c r="AK159" s="1300">
        <f t="shared" ref="AK159" si="4075">AI159/AI$19-1</f>
        <v>0.57550119872220118</v>
      </c>
      <c r="AL159" s="209">
        <f t="shared" si="2222"/>
        <v>20660.488463999936</v>
      </c>
      <c r="AM159" s="1300">
        <f t="shared" si="3914"/>
        <v>2.5264286749544951E-2</v>
      </c>
      <c r="AN159" s="479">
        <v>1021516.7573760001</v>
      </c>
      <c r="AO159" s="209">
        <f t="shared" ref="AO159" si="4076">AN159-AN$19</f>
        <v>489346.45528800006</v>
      </c>
      <c r="AP159" s="1300">
        <f t="shared" ref="AP159" si="4077">AN159/AN$19-1</f>
        <v>0.91952980722152633</v>
      </c>
      <c r="AQ159" s="209">
        <f t="shared" si="2226"/>
        <v>38644.43421600014</v>
      </c>
      <c r="AR159" s="1300">
        <f t="shared" si="3917"/>
        <v>3.9317857778063958E-2</v>
      </c>
      <c r="AS159" s="472">
        <v>1239558.911232</v>
      </c>
      <c r="AT159" s="209">
        <f t="shared" ref="AT159" si="4078">AS159-AS$19</f>
        <v>707388.60914399999</v>
      </c>
      <c r="AU159" s="1300">
        <f t="shared" ref="AU159" si="4079">AS159/AS$19-1</f>
        <v>1.3292523208614258</v>
      </c>
      <c r="AV159" s="209">
        <f t="shared" si="2230"/>
        <v>62889.470663999906</v>
      </c>
      <c r="AW159" s="1300">
        <f t="shared" si="3920"/>
        <v>5.3447016210127707E-2</v>
      </c>
      <c r="AX159" s="479">
        <v>838434.94886399992</v>
      </c>
      <c r="AY159" s="209">
        <f t="shared" ref="AY159" si="4080">AX159-AX$19</f>
        <v>306264.64677599992</v>
      </c>
      <c r="AZ159" s="1300">
        <f t="shared" ref="AZ159" si="4081">AX159/AX$19-1</f>
        <v>0.57550119872220118</v>
      </c>
      <c r="BA159" s="209">
        <f t="shared" si="2233"/>
        <v>20660.488463999936</v>
      </c>
      <c r="BB159" s="1300">
        <f t="shared" si="3821"/>
        <v>2.5264286749544951E-2</v>
      </c>
      <c r="BC159" s="479">
        <v>1021516.7573760001</v>
      </c>
      <c r="BD159" s="209">
        <f t="shared" ref="BD159" si="4082">BC159-BC$19</f>
        <v>489346.45528800006</v>
      </c>
      <c r="BE159" s="1300">
        <f t="shared" ref="BE159" si="4083">BC159/BC$19-1</f>
        <v>0.91952980722152633</v>
      </c>
      <c r="BF159" s="209">
        <f t="shared" si="2235"/>
        <v>38644.43421600014</v>
      </c>
      <c r="BG159" s="1300">
        <f t="shared" si="3824"/>
        <v>3.9317857778063958E-2</v>
      </c>
      <c r="BH159" s="472">
        <v>1239558.911232</v>
      </c>
      <c r="BI159" s="209">
        <f t="shared" ref="BI159" si="4084">BH159-BH$19</f>
        <v>707388.60914399999</v>
      </c>
      <c r="BJ159" s="1300">
        <f t="shared" ref="BJ159" si="4085">BH159/BH$19-1</f>
        <v>1.3292523208614258</v>
      </c>
      <c r="BK159" s="209">
        <f t="shared" si="2237"/>
        <v>62889.470663999906</v>
      </c>
      <c r="BL159" s="1300">
        <f t="shared" si="3827"/>
        <v>5.3447016210127707E-2</v>
      </c>
      <c r="BM159" s="479">
        <v>838434.94886399992</v>
      </c>
      <c r="BN159" s="209">
        <f t="shared" ref="BN159" si="4086">BM159-BM$19</f>
        <v>306264.64677599992</v>
      </c>
      <c r="BO159" s="1300">
        <f t="shared" ref="BO159" si="4087">BM159/BM$19-1</f>
        <v>0.57550119872220118</v>
      </c>
      <c r="BP159" s="209">
        <f t="shared" si="2239"/>
        <v>20660.488463999936</v>
      </c>
      <c r="BQ159" s="1300">
        <f t="shared" si="3830"/>
        <v>2.5264286749544951E-2</v>
      </c>
      <c r="BR159" s="479">
        <v>1021516.7573760001</v>
      </c>
      <c r="BS159" s="209">
        <f t="shared" ref="BS159" si="4088">BR159-BR$19</f>
        <v>489346.45528800006</v>
      </c>
      <c r="BT159" s="1300">
        <f t="shared" ref="BT159" si="4089">BR159/BR$19-1</f>
        <v>0.91952980722152633</v>
      </c>
      <c r="BU159" s="209">
        <f t="shared" si="2241"/>
        <v>38644.43421600014</v>
      </c>
      <c r="BV159" s="1300">
        <f t="shared" si="3833"/>
        <v>3.9317857778063958E-2</v>
      </c>
      <c r="BW159" s="472">
        <v>1239558.911232</v>
      </c>
      <c r="BX159" s="209">
        <f t="shared" ref="BX159" si="4090">BW159-BW$19</f>
        <v>707388.60914399999</v>
      </c>
      <c r="BY159" s="1300">
        <f t="shared" ref="BY159" si="4091">BW159/BW$19-1</f>
        <v>1.3292523208614258</v>
      </c>
      <c r="BZ159" s="209">
        <f t="shared" si="2243"/>
        <v>62889.470663999906</v>
      </c>
      <c r="CA159" s="1300">
        <f t="shared" si="3836"/>
        <v>5.3447016210127707E-2</v>
      </c>
      <c r="CB159" s="472">
        <v>838434.94886399992</v>
      </c>
      <c r="CC159" s="209">
        <f t="shared" ref="CC159" si="4092">CB159-CB$19</f>
        <v>306264.64677599992</v>
      </c>
      <c r="CD159" s="1300">
        <f t="shared" ref="CD159" si="4093">CB159/CB$19-1</f>
        <v>0.57550119872220118</v>
      </c>
      <c r="CE159" s="209">
        <f t="shared" si="2246"/>
        <v>20660.488463999936</v>
      </c>
      <c r="CF159" s="1300">
        <f t="shared" si="3839"/>
        <v>2.5264286749544951E-2</v>
      </c>
      <c r="CG159" s="479">
        <v>1021516.7573760001</v>
      </c>
      <c r="CH159" s="209">
        <f t="shared" ref="CH159" si="4094">CG159-CG$19</f>
        <v>489346.45528800006</v>
      </c>
      <c r="CI159" s="1300">
        <f t="shared" ref="CI159" si="4095">CG159/CG$19-1</f>
        <v>0.91952980722152633</v>
      </c>
      <c r="CJ159" s="209">
        <f t="shared" si="2249"/>
        <v>38644.43421600014</v>
      </c>
      <c r="CK159" s="1300">
        <f t="shared" si="3842"/>
        <v>3.9317857778063958E-2</v>
      </c>
      <c r="CL159" s="472">
        <v>1239558.911232</v>
      </c>
      <c r="CM159" s="209">
        <f t="shared" ref="CM159" si="4096">CL159-CL$19</f>
        <v>707388.60914399999</v>
      </c>
      <c r="CN159" s="1300">
        <f t="shared" ref="CN159" si="4097">CL159/CL$19-1</f>
        <v>1.3292523208614258</v>
      </c>
      <c r="CO159" s="209">
        <f t="shared" si="2252"/>
        <v>62889.470663999906</v>
      </c>
      <c r="CP159" s="1300">
        <f t="shared" si="3845"/>
        <v>5.3447016210127707E-2</v>
      </c>
    </row>
    <row r="160" spans="1:95" ht="18.75" x14ac:dyDescent="0.25">
      <c r="A160" s="164">
        <v>2038</v>
      </c>
      <c r="B160" s="165"/>
      <c r="C160" s="166"/>
      <c r="D160" s="475" t="s">
        <v>157</v>
      </c>
      <c r="E160" s="490">
        <v>607081554.59496987</v>
      </c>
      <c r="F160" s="490">
        <f t="shared" ref="F160" si="4098">E160-E$10</f>
        <v>390985120.20496988</v>
      </c>
      <c r="G160" s="1319">
        <f t="shared" ref="G160" si="4099">E160/E$10-1</f>
        <v>1.8093085214878628</v>
      </c>
      <c r="H160" s="490">
        <f t="shared" si="2206"/>
        <v>36103162.172336459</v>
      </c>
      <c r="I160" s="1319">
        <f>E160/E150-1</f>
        <v>6.3230347507814644E-2</v>
      </c>
      <c r="J160" s="1309">
        <v>607081554.59496987</v>
      </c>
      <c r="K160" s="490">
        <f t="shared" ref="K160" si="4100">J160-J$10</f>
        <v>390985120.20496988</v>
      </c>
      <c r="L160" s="1301">
        <f t="shared" ref="L160" si="4101">J160/J$10-1</f>
        <v>1.8093085214878628</v>
      </c>
      <c r="M160" s="490">
        <f t="shared" si="2208"/>
        <v>36103162.172336459</v>
      </c>
      <c r="N160" s="1301">
        <f>J160/J150-1</f>
        <v>6.3230347507814644E-2</v>
      </c>
      <c r="O160" s="490">
        <v>607081554.59496987</v>
      </c>
      <c r="P160" s="490">
        <f t="shared" ref="P160" si="4102">O160-O$10</f>
        <v>390985120.20496988</v>
      </c>
      <c r="Q160" s="1301">
        <f t="shared" ref="Q160" si="4103">O160/O$10-1</f>
        <v>1.8093085214878628</v>
      </c>
      <c r="R160" s="490">
        <f t="shared" si="2210"/>
        <v>36103162.172336459</v>
      </c>
      <c r="S160" s="1301">
        <f>O160/O150-1</f>
        <v>6.3230347507814644E-2</v>
      </c>
      <c r="T160" s="490">
        <v>607081554.59496987</v>
      </c>
      <c r="U160" s="490">
        <f t="shared" ref="U160" si="4104">T160-T$10</f>
        <v>390985120.20496988</v>
      </c>
      <c r="V160" s="1301">
        <f t="shared" ref="V160" si="4105">T160/T$10-1</f>
        <v>1.8093085214878628</v>
      </c>
      <c r="W160" s="490">
        <f t="shared" si="2213"/>
        <v>36103162.172336459</v>
      </c>
      <c r="X160" s="1301">
        <f>T160/T150-1</f>
        <v>6.3230347507814644E-2</v>
      </c>
      <c r="Y160" s="490">
        <v>607081554.59496987</v>
      </c>
      <c r="Z160" s="490">
        <f t="shared" ref="Z160" si="4106">Y160-Y$10</f>
        <v>390985120.20496988</v>
      </c>
      <c r="AA160" s="1301">
        <f t="shared" ref="AA160" si="4107">Y160/Y$10-1</f>
        <v>1.8093085214878628</v>
      </c>
      <c r="AB160" s="490">
        <f t="shared" si="2216"/>
        <v>36103162.172336459</v>
      </c>
      <c r="AC160" s="1301">
        <f>Y160/Y150-1</f>
        <v>6.3230347507814644E-2</v>
      </c>
      <c r="AD160" s="490">
        <v>607081554.59496987</v>
      </c>
      <c r="AE160" s="490">
        <f t="shared" ref="AE160" si="4108">AD160-AD$10</f>
        <v>390985120.20496988</v>
      </c>
      <c r="AF160" s="1301">
        <f t="shared" ref="AF160" si="4109">AD160/AD$10-1</f>
        <v>1.8093085214878628</v>
      </c>
      <c r="AG160" s="490">
        <f t="shared" si="2219"/>
        <v>36103162.172336459</v>
      </c>
      <c r="AH160" s="1301">
        <f>AD160/AD150-1</f>
        <v>6.3230347507814644E-2</v>
      </c>
      <c r="AI160" s="490">
        <v>607081554.59496987</v>
      </c>
      <c r="AJ160" s="490">
        <f t="shared" ref="AJ160" si="4110">AI160-AI$10</f>
        <v>390985120.20496988</v>
      </c>
      <c r="AK160" s="1301">
        <f t="shared" ref="AK160" si="4111">AI160/AI$10-1</f>
        <v>1.8093085214878628</v>
      </c>
      <c r="AL160" s="490">
        <f t="shared" si="2222"/>
        <v>36103162.172336459</v>
      </c>
      <c r="AM160" s="1301">
        <f>AI160/AI150-1</f>
        <v>6.3230347507814644E-2</v>
      </c>
      <c r="AN160" s="490">
        <v>607081554.59496987</v>
      </c>
      <c r="AO160" s="490">
        <f t="shared" ref="AO160" si="4112">AN160-AN$10</f>
        <v>390985120.20496988</v>
      </c>
      <c r="AP160" s="1301">
        <f t="shared" ref="AP160" si="4113">AN160/AN$10-1</f>
        <v>1.8093085214878628</v>
      </c>
      <c r="AQ160" s="490">
        <f t="shared" si="2226"/>
        <v>36103162.172336459</v>
      </c>
      <c r="AR160" s="1301">
        <f>AN160/AN150-1</f>
        <v>6.3230347507814644E-2</v>
      </c>
      <c r="AS160" s="490">
        <v>607081554.59496987</v>
      </c>
      <c r="AT160" s="490">
        <f t="shared" ref="AT160" si="4114">AS160-AS$10</f>
        <v>390985120.20496988</v>
      </c>
      <c r="AU160" s="1301">
        <f t="shared" ref="AU160" si="4115">AS160/AS$10-1</f>
        <v>1.8093085214878628</v>
      </c>
      <c r="AV160" s="490">
        <f t="shared" si="2230"/>
        <v>36103162.172336459</v>
      </c>
      <c r="AW160" s="1301">
        <f>AS160/AS150-1</f>
        <v>6.3230347507814644E-2</v>
      </c>
      <c r="AX160" s="490">
        <v>607081554.59496987</v>
      </c>
      <c r="AY160" s="490">
        <f t="shared" ref="AY160" si="4116">AX160-AX$10</f>
        <v>390985120.20496988</v>
      </c>
      <c r="AZ160" s="1301">
        <f t="shared" ref="AZ160" si="4117">AX160/AX$10-1</f>
        <v>1.8093085214878628</v>
      </c>
      <c r="BA160" s="490">
        <f t="shared" si="2233"/>
        <v>36103162.172336459</v>
      </c>
      <c r="BB160" s="1301">
        <f>AX160/AX150-1</f>
        <v>6.3230347507814644E-2</v>
      </c>
      <c r="BC160" s="490">
        <v>607081554.59496987</v>
      </c>
      <c r="BD160" s="490">
        <f t="shared" ref="BD160" si="4118">BC160-BC$10</f>
        <v>390985120.20496988</v>
      </c>
      <c r="BE160" s="1301">
        <f t="shared" ref="BE160" si="4119">BC160/BC$10-1</f>
        <v>1.8093085214878628</v>
      </c>
      <c r="BF160" s="490">
        <f t="shared" si="2235"/>
        <v>36103162.172336459</v>
      </c>
      <c r="BG160" s="1301">
        <f>BC160/BC150-1</f>
        <v>6.3230347507814644E-2</v>
      </c>
      <c r="BH160" s="490">
        <v>607081554.59496987</v>
      </c>
      <c r="BI160" s="490">
        <f t="shared" ref="BI160" si="4120">BH160-BH$10</f>
        <v>390985120.20496988</v>
      </c>
      <c r="BJ160" s="1301">
        <f t="shared" ref="BJ160" si="4121">BH160/BH$10-1</f>
        <v>1.8093085214878628</v>
      </c>
      <c r="BK160" s="490">
        <f t="shared" si="2237"/>
        <v>36103162.172336459</v>
      </c>
      <c r="BL160" s="1301">
        <f>BH160/BH150-1</f>
        <v>6.3230347507814644E-2</v>
      </c>
      <c r="BM160" s="490">
        <v>607081554.59496987</v>
      </c>
      <c r="BN160" s="490">
        <f t="shared" ref="BN160" si="4122">BM160-BM$10</f>
        <v>390985120.20496988</v>
      </c>
      <c r="BO160" s="1301">
        <f t="shared" ref="BO160" si="4123">BM160/BM$10-1</f>
        <v>1.8093085214878628</v>
      </c>
      <c r="BP160" s="490">
        <f t="shared" si="2239"/>
        <v>36103162.172336459</v>
      </c>
      <c r="BQ160" s="1301">
        <f>BM160/BM150-1</f>
        <v>6.3230347507814644E-2</v>
      </c>
      <c r="BR160" s="490">
        <v>607081554.59496987</v>
      </c>
      <c r="BS160" s="490">
        <f t="shared" ref="BS160" si="4124">BR160-BR$10</f>
        <v>390985120.20496988</v>
      </c>
      <c r="BT160" s="1301">
        <f t="shared" ref="BT160" si="4125">BR160/BR$10-1</f>
        <v>1.8093085214878628</v>
      </c>
      <c r="BU160" s="490">
        <f t="shared" si="2241"/>
        <v>36103162.172336459</v>
      </c>
      <c r="BV160" s="1301">
        <f>BR160/BR150-1</f>
        <v>6.3230347507814644E-2</v>
      </c>
      <c r="BW160" s="490">
        <v>607081554.59496987</v>
      </c>
      <c r="BX160" s="490">
        <f t="shared" ref="BX160" si="4126">BW160-BW$10</f>
        <v>390985120.20496988</v>
      </c>
      <c r="BY160" s="1301">
        <f t="shared" ref="BY160" si="4127">BW160/BW$10-1</f>
        <v>1.8093085214878628</v>
      </c>
      <c r="BZ160" s="490">
        <f t="shared" si="2243"/>
        <v>36103162.172336459</v>
      </c>
      <c r="CA160" s="1301">
        <f>BW160/BW150-1</f>
        <v>6.3230347507814644E-2</v>
      </c>
      <c r="CB160" s="484">
        <v>612048534.49268329</v>
      </c>
      <c r="CC160" s="490">
        <f t="shared" ref="CC160" si="4128">CB160-CB$10</f>
        <v>392105822.62268329</v>
      </c>
      <c r="CD160" s="1301">
        <f t="shared" ref="CD160" si="4129">CB160/CB$10-1</f>
        <v>1.7827634263891521</v>
      </c>
      <c r="CE160" s="490">
        <f t="shared" si="2246"/>
        <v>36170297.439067721</v>
      </c>
      <c r="CF160" s="1301">
        <f>CB160/CB150-1</f>
        <v>6.280893270794019E-2</v>
      </c>
      <c r="CG160" s="484">
        <v>612048534.49268329</v>
      </c>
      <c r="CH160" s="490">
        <f t="shared" ref="CH160" si="4130">CG160-CG$10</f>
        <v>392105822.62268329</v>
      </c>
      <c r="CI160" s="1301">
        <f t="shared" ref="CI160" si="4131">CG160/CG$10-1</f>
        <v>1.7827634263891521</v>
      </c>
      <c r="CJ160" s="490">
        <f t="shared" si="2249"/>
        <v>36170297.439067721</v>
      </c>
      <c r="CK160" s="1301">
        <f>CG160/CG150-1</f>
        <v>6.280893270794019E-2</v>
      </c>
      <c r="CL160" s="484">
        <v>612048534.49268329</v>
      </c>
      <c r="CM160" s="490">
        <f t="shared" ref="CM160" si="4132">CL160-CL$10</f>
        <v>392105822.62268329</v>
      </c>
      <c r="CN160" s="1301">
        <f t="shared" ref="CN160" si="4133">CL160/CL$10-1</f>
        <v>1.7827634263891521</v>
      </c>
      <c r="CO160" s="490">
        <f t="shared" si="2252"/>
        <v>36170297.439067721</v>
      </c>
      <c r="CP160" s="1301">
        <f>CL160/CL150-1</f>
        <v>6.280893270794019E-2</v>
      </c>
    </row>
    <row r="161" spans="1:94" ht="15.75" outlineLevel="1" x14ac:dyDescent="0.25">
      <c r="A161" s="174">
        <v>2038</v>
      </c>
      <c r="B161" s="175" t="s">
        <v>158</v>
      </c>
      <c r="C161" s="175" t="s">
        <v>159</v>
      </c>
      <c r="D161" s="176" t="s">
        <v>96</v>
      </c>
      <c r="E161" s="491">
        <v>317135751.47796583</v>
      </c>
      <c r="F161" s="1298">
        <f t="shared" ref="F161" si="4134">E161-E$11</f>
        <v>234408510.97796583</v>
      </c>
      <c r="G161" s="1320">
        <f t="shared" ref="G161" si="4135">E161/E$11-1</f>
        <v>2.8335105771836524</v>
      </c>
      <c r="H161" s="1298">
        <f t="shared" si="2206"/>
        <v>23957813.781815886</v>
      </c>
      <c r="I161" s="1320">
        <f t="shared" ref="I161:I169" si="4136">E161/E151-1</f>
        <v>8.1717655735220385E-2</v>
      </c>
      <c r="J161" s="1310">
        <v>284654303.18411303</v>
      </c>
      <c r="K161" s="1298">
        <f t="shared" ref="K161" si="4137">J161-J$11</f>
        <v>201927062.68411303</v>
      </c>
      <c r="L161" s="1299">
        <f t="shared" ref="L161" si="4138">J161/J$11-1</f>
        <v>2.4408775327651964</v>
      </c>
      <c r="M161" s="1298">
        <f t="shared" si="2208"/>
        <v>21010331.229468048</v>
      </c>
      <c r="N161" s="1299">
        <f t="shared" ref="N161:N169" si="4139">J161/J151-1</f>
        <v>7.9692059991731901E-2</v>
      </c>
      <c r="O161" s="491">
        <v>245074813.50796223</v>
      </c>
      <c r="P161" s="1298">
        <f t="shared" ref="P161" si="4140">O161-O$11</f>
        <v>162347573.00796223</v>
      </c>
      <c r="Q161" s="1299">
        <f t="shared" ref="Q161" si="4141">O161/O$11-1</f>
        <v>1.9624439546966665</v>
      </c>
      <c r="R161" s="1298">
        <f t="shared" si="2210"/>
        <v>16931071.277224392</v>
      </c>
      <c r="S161" s="1299">
        <f t="shared" ref="S161:S169" si="4142">O161/O151-1</f>
        <v>7.4212297526446314E-2</v>
      </c>
      <c r="T161" s="485">
        <v>192265534.07723796</v>
      </c>
      <c r="U161" s="1298">
        <f t="shared" ref="U161" si="4143">T161-T$11</f>
        <v>123826794.57723796</v>
      </c>
      <c r="V161" s="1299">
        <f t="shared" ref="V161" si="4144">T161/T$11-1</f>
        <v>1.8093085214878624</v>
      </c>
      <c r="W161" s="1298">
        <f t="shared" si="2213"/>
        <v>11434038.317261249</v>
      </c>
      <c r="X161" s="1299">
        <f t="shared" ref="X161:X169" si="4145">T161/T151-1</f>
        <v>6.3230347507814644E-2</v>
      </c>
      <c r="Y161" s="485">
        <v>192265534.07723796</v>
      </c>
      <c r="Z161" s="1298">
        <f t="shared" ref="Z161" si="4146">Y161-Y$11</f>
        <v>123826794.57723796</v>
      </c>
      <c r="AA161" s="1299">
        <f t="shared" ref="AA161" si="4147">Y161/Y$11-1</f>
        <v>1.8093085214878624</v>
      </c>
      <c r="AB161" s="1298">
        <f t="shared" si="2216"/>
        <v>11434038.317261249</v>
      </c>
      <c r="AC161" s="1299">
        <f t="shared" ref="AC161:AC169" si="4148">Y161/Y151-1</f>
        <v>6.3230347507814644E-2</v>
      </c>
      <c r="AD161" s="485">
        <v>192265534.07723796</v>
      </c>
      <c r="AE161" s="1298">
        <f t="shared" ref="AE161" si="4149">AD161-AD$11</f>
        <v>123826794.57723796</v>
      </c>
      <c r="AF161" s="1299">
        <f t="shared" ref="AF161" si="4150">AD161/AD$11-1</f>
        <v>1.8093085214878624</v>
      </c>
      <c r="AG161" s="1298">
        <f t="shared" si="2219"/>
        <v>11434038.317261249</v>
      </c>
      <c r="AH161" s="1299">
        <f t="shared" ref="AH161:AH169" si="4151">AD161/AD151-1</f>
        <v>6.3230347507814644E-2</v>
      </c>
      <c r="AI161" s="485">
        <v>0</v>
      </c>
      <c r="AJ161" s="1298">
        <f t="shared" ref="AJ161" si="4152">AI161-AI$11</f>
        <v>0</v>
      </c>
      <c r="AK161" s="1299"/>
      <c r="AL161" s="1298">
        <f t="shared" si="2222"/>
        <v>0</v>
      </c>
      <c r="AM161" s="1299"/>
      <c r="AN161" s="485">
        <v>0</v>
      </c>
      <c r="AO161" s="1298">
        <f t="shared" ref="AO161" si="4153">AN161-AN$11</f>
        <v>0</v>
      </c>
      <c r="AP161" s="1299"/>
      <c r="AQ161" s="1298">
        <f t="shared" si="2226"/>
        <v>0</v>
      </c>
      <c r="AR161" s="1299"/>
      <c r="AS161" s="485">
        <v>0</v>
      </c>
      <c r="AT161" s="1298">
        <f t="shared" ref="AT161" si="4154">AS161-AS$11</f>
        <v>0</v>
      </c>
      <c r="AU161" s="1299"/>
      <c r="AV161" s="1298">
        <f t="shared" si="2230"/>
        <v>0</v>
      </c>
      <c r="AW161" s="1299"/>
      <c r="AX161" s="491">
        <v>283053928.5347625</v>
      </c>
      <c r="AY161" s="1298">
        <f t="shared" ref="AY161" si="4155">AX161-AX$11</f>
        <v>223655857.2442956</v>
      </c>
      <c r="AZ161" s="1299">
        <f t="shared" ref="AZ161" si="4156">AX161/AX$11-1</f>
        <v>3.765372383062398</v>
      </c>
      <c r="BA161" s="1298">
        <f t="shared" si="2233"/>
        <v>23297855.635875523</v>
      </c>
      <c r="BB161" s="1299">
        <f t="shared" ref="BB161:BB169" si="4157">AX161/AX151-1</f>
        <v>8.9691283733506655E-2</v>
      </c>
      <c r="BC161" s="491">
        <v>242013407.75593206</v>
      </c>
      <c r="BD161" s="1298">
        <f t="shared" ref="BD161" si="4158">BC161-BC$11</f>
        <v>182615336.46546516</v>
      </c>
      <c r="BE161" s="1299">
        <f t="shared" ref="BE161" si="4159">BC161/BC$11-1</f>
        <v>3.0744320901001041</v>
      </c>
      <c r="BF161" s="1298">
        <f t="shared" si="2235"/>
        <v>19617233.975645989</v>
      </c>
      <c r="BG161" s="1299">
        <f t="shared" ref="BG161:BG169" si="4160">BC161/BC151-1</f>
        <v>8.8208504859560444E-2</v>
      </c>
      <c r="BH161" s="491">
        <v>191903356.97148001</v>
      </c>
      <c r="BI161" s="1298">
        <f t="shared" ref="BI161" si="4161">BH161-BH$11</f>
        <v>132505285.68101311</v>
      </c>
      <c r="BJ161" s="1299">
        <f t="shared" ref="BJ161" si="4162">BH161/BH$11-1</f>
        <v>2.2308011489638981</v>
      </c>
      <c r="BK161" s="1298">
        <f t="shared" si="2237"/>
        <v>14505353.135068983</v>
      </c>
      <c r="BL161" s="1299">
        <f t="shared" ref="BL161:BL169" si="4163">BH161/BH151-1</f>
        <v>8.1767284982784849E-2</v>
      </c>
      <c r="BM161" s="491">
        <v>157035118.56853008</v>
      </c>
      <c r="BN161" s="1298">
        <f t="shared" ref="BN161" si="4164">BM161-BM$11</f>
        <v>111190391.65819675</v>
      </c>
      <c r="BO161" s="1299">
        <f t="shared" ref="BO161" si="4165">BM161/BM$11-1</f>
        <v>2.4253692660373245</v>
      </c>
      <c r="BP161" s="1298">
        <f t="shared" si="2239"/>
        <v>11038130.58517012</v>
      </c>
      <c r="BQ161" s="1299">
        <f t="shared" ref="BQ161:BQ169" si="4166">BM161/BM151-1</f>
        <v>7.5605193899124679E-2</v>
      </c>
      <c r="BR161" s="491">
        <v>146207969.13724577</v>
      </c>
      <c r="BS161" s="1298">
        <f t="shared" ref="BS161" si="4167">BR161-BR$11</f>
        <v>100363242.22691244</v>
      </c>
      <c r="BT161" s="1299">
        <f t="shared" ref="BT161" si="4168">BR161/BR$11-1</f>
        <v>2.1891992599980066</v>
      </c>
      <c r="BU161" s="1298">
        <f t="shared" si="2241"/>
        <v>10055636.401054114</v>
      </c>
      <c r="BV161" s="1299">
        <f t="shared" ref="BV161:BV169" si="4169">BR161/BR151-1</f>
        <v>7.3855777561578018E-2</v>
      </c>
      <c r="BW161" s="491">
        <v>133014805.91186218</v>
      </c>
      <c r="BX161" s="1298">
        <f t="shared" ref="BX161" si="4170">BW161-BW$11</f>
        <v>87170079.001528844</v>
      </c>
      <c r="BY161" s="1299">
        <f t="shared" ref="BY161" si="4171">BW161/BW$11-1</f>
        <v>1.9014199642201564</v>
      </c>
      <c r="BZ161" s="1298">
        <f t="shared" si="2243"/>
        <v>8695883.0836395919</v>
      </c>
      <c r="CA161" s="1299">
        <f t="shared" ref="CA161:CA169" si="4172">BW161/BW151-1</f>
        <v>6.9948185568299293E-2</v>
      </c>
      <c r="CB161" s="485">
        <v>91876815.302270919</v>
      </c>
      <c r="CC161" s="1298">
        <f t="shared" ref="CC161" si="4173">CB161-CB$11</f>
        <v>23438075.802270919</v>
      </c>
      <c r="CD161" s="1299">
        <f t="shared" ref="CD161" si="4174">CB161/CB$11-1</f>
        <v>0.34246796439421456</v>
      </c>
      <c r="CE161" s="1298">
        <f t="shared" si="2246"/>
        <v>1443578.0625166148</v>
      </c>
      <c r="CF161" s="1299">
        <f t="shared" ref="CF161:CF169" si="4175">CB161/CB151-1</f>
        <v>1.5962914815151885E-2</v>
      </c>
      <c r="CG161" s="485">
        <v>102723541.5018587</v>
      </c>
      <c r="CH161" s="1298">
        <f t="shared" ref="CH161" si="4176">CG161-CG$11</f>
        <v>34284802.001858696</v>
      </c>
      <c r="CI161" s="1299">
        <f t="shared" ref="CI161" si="4177">CG161/CG$11-1</f>
        <v>0.50095607038260392</v>
      </c>
      <c r="CJ161" s="1298">
        <f t="shared" si="2249"/>
        <v>2341773.2933014929</v>
      </c>
      <c r="CK161" s="1299">
        <f t="shared" ref="CK161:CK169" si="4178">CG161/CG151-1</f>
        <v>2.3328671481818608E-2</v>
      </c>
      <c r="CL161" s="485">
        <v>114748084.06603016</v>
      </c>
      <c r="CM161" s="1298">
        <f t="shared" ref="CM161" si="4179">CL161-CL$11</f>
        <v>46309344.56603016</v>
      </c>
      <c r="CN161" s="1299">
        <f t="shared" ref="CN161" si="4180">CL161/CL$11-1</f>
        <v>0.67665396680823098</v>
      </c>
      <c r="CO161" s="1298">
        <f t="shared" si="2252"/>
        <v>3417236.6953299493</v>
      </c>
      <c r="CP161" s="1299">
        <f t="shared" ref="CP161:CP169" si="4181">CL161/CL151-1</f>
        <v>3.0694428148485331E-2</v>
      </c>
    </row>
    <row r="162" spans="1:94" ht="49.35" customHeight="1" outlineLevel="1" x14ac:dyDescent="0.25">
      <c r="A162" s="174">
        <v>2038</v>
      </c>
      <c r="B162" s="175" t="s">
        <v>160</v>
      </c>
      <c r="C162" s="175" t="s">
        <v>161</v>
      </c>
      <c r="D162" s="176" t="s">
        <v>162</v>
      </c>
      <c r="E162" s="485">
        <v>153969604.22762427</v>
      </c>
      <c r="F162" s="1298">
        <f t="shared" ref="F162" si="4182">E162-E$12</f>
        <v>99162663.996624261</v>
      </c>
      <c r="G162" s="1320">
        <f t="shared" ref="G162" si="4183">E162/E$12-1</f>
        <v>1.8093085214878628</v>
      </c>
      <c r="H162" s="1298">
        <f t="shared" si="2206"/>
        <v>9156577.9736942947</v>
      </c>
      <c r="I162" s="1320">
        <f t="shared" si="4136"/>
        <v>6.3230347507814866E-2</v>
      </c>
      <c r="J162" s="1311">
        <v>153969604.22762427</v>
      </c>
      <c r="K162" s="1298">
        <f t="shared" ref="K162" si="4184">J162-J$12</f>
        <v>99162663.996624261</v>
      </c>
      <c r="L162" s="1299">
        <f t="shared" ref="L162" si="4185">J162/J$12-1</f>
        <v>1.8093085214878628</v>
      </c>
      <c r="M162" s="1298">
        <f t="shared" si="2208"/>
        <v>9156577.9736942947</v>
      </c>
      <c r="N162" s="1299">
        <f t="shared" si="4139"/>
        <v>6.3230347507814866E-2</v>
      </c>
      <c r="O162" s="485">
        <v>153969604.22762427</v>
      </c>
      <c r="P162" s="1298">
        <f t="shared" ref="P162" si="4186">O162-O$12</f>
        <v>99162663.996624261</v>
      </c>
      <c r="Q162" s="1299">
        <f t="shared" ref="Q162" si="4187">O162/O$12-1</f>
        <v>1.8093085214878628</v>
      </c>
      <c r="R162" s="1298">
        <f t="shared" si="2210"/>
        <v>9156577.9736942947</v>
      </c>
      <c r="S162" s="1299">
        <f t="shared" si="4142"/>
        <v>6.3230347507814866E-2</v>
      </c>
      <c r="T162" s="485">
        <v>153969604.22762427</v>
      </c>
      <c r="U162" s="1298">
        <f t="shared" ref="U162" si="4188">T162-T$12</f>
        <v>99162663.996624261</v>
      </c>
      <c r="V162" s="1299">
        <f t="shared" ref="V162" si="4189">T162/T$12-1</f>
        <v>1.8093085214878628</v>
      </c>
      <c r="W162" s="1298">
        <f t="shared" si="2213"/>
        <v>9156577.9736942947</v>
      </c>
      <c r="X162" s="1299">
        <f t="shared" si="4145"/>
        <v>6.3230347507814866E-2</v>
      </c>
      <c r="Y162" s="485">
        <v>153969604.22762427</v>
      </c>
      <c r="Z162" s="1298">
        <f t="shared" ref="Z162" si="4190">Y162-Y$12</f>
        <v>99162663.996624261</v>
      </c>
      <c r="AA162" s="1299">
        <f t="shared" ref="AA162" si="4191">Y162/Y$12-1</f>
        <v>1.8093085214878628</v>
      </c>
      <c r="AB162" s="1298">
        <f t="shared" si="2216"/>
        <v>9156577.9736942947</v>
      </c>
      <c r="AC162" s="1299">
        <f t="shared" si="4148"/>
        <v>6.3230347507814866E-2</v>
      </c>
      <c r="AD162" s="485">
        <v>153969604.22762427</v>
      </c>
      <c r="AE162" s="1298">
        <f t="shared" ref="AE162" si="4192">AD162-AD$12</f>
        <v>99162663.996624261</v>
      </c>
      <c r="AF162" s="1299">
        <f t="shared" ref="AF162" si="4193">AD162/AD$12-1</f>
        <v>1.8093085214878628</v>
      </c>
      <c r="AG162" s="1298">
        <f t="shared" si="2219"/>
        <v>9156577.9736942947</v>
      </c>
      <c r="AH162" s="1299">
        <f t="shared" si="4151"/>
        <v>6.3230347507814866E-2</v>
      </c>
      <c r="AI162" s="485">
        <v>0</v>
      </c>
      <c r="AJ162" s="1298">
        <f t="shared" ref="AJ162" si="4194">AI162-AI$12</f>
        <v>0</v>
      </c>
      <c r="AK162" s="1299"/>
      <c r="AL162" s="1298">
        <f t="shared" si="2222"/>
        <v>0</v>
      </c>
      <c r="AM162" s="1299"/>
      <c r="AN162" s="485">
        <v>0</v>
      </c>
      <c r="AO162" s="1298">
        <f t="shared" ref="AO162" si="4195">AN162-AN$12</f>
        <v>0</v>
      </c>
      <c r="AP162" s="1299"/>
      <c r="AQ162" s="1298">
        <f t="shared" si="2226"/>
        <v>0</v>
      </c>
      <c r="AR162" s="1299"/>
      <c r="AS162" s="485">
        <v>0</v>
      </c>
      <c r="AT162" s="1298">
        <f t="shared" ref="AT162" si="4196">AS162-AS$12</f>
        <v>0</v>
      </c>
      <c r="AU162" s="1299"/>
      <c r="AV162" s="1298">
        <f t="shared" si="2230"/>
        <v>0</v>
      </c>
      <c r="AW162" s="1299"/>
      <c r="AX162" s="485">
        <v>153969604.22762427</v>
      </c>
      <c r="AY162" s="1298">
        <f t="shared" ref="AY162" si="4197">AX162-AX$12</f>
        <v>99162663.996624261</v>
      </c>
      <c r="AZ162" s="1299">
        <f t="shared" ref="AZ162" si="4198">AX162/AX$12-1</f>
        <v>1.8093085214878628</v>
      </c>
      <c r="BA162" s="1298">
        <f t="shared" si="2233"/>
        <v>9156577.9736942947</v>
      </c>
      <c r="BB162" s="1299">
        <f t="shared" si="4157"/>
        <v>6.3230347507814866E-2</v>
      </c>
      <c r="BC162" s="485">
        <v>153969604.22762427</v>
      </c>
      <c r="BD162" s="1298">
        <f t="shared" ref="BD162" si="4199">BC162-BC$12</f>
        <v>99162663.996624261</v>
      </c>
      <c r="BE162" s="1299">
        <f t="shared" ref="BE162" si="4200">BC162/BC$12-1</f>
        <v>1.8093085214878628</v>
      </c>
      <c r="BF162" s="1298">
        <f t="shared" si="2235"/>
        <v>9156577.9736942947</v>
      </c>
      <c r="BG162" s="1299">
        <f t="shared" si="4160"/>
        <v>6.3230347507814866E-2</v>
      </c>
      <c r="BH162" s="485">
        <v>153969604.22762427</v>
      </c>
      <c r="BI162" s="1298">
        <f t="shared" ref="BI162" si="4201">BH162-BH$12</f>
        <v>99162663.996624261</v>
      </c>
      <c r="BJ162" s="1299">
        <f t="shared" ref="BJ162" si="4202">BH162/BH$12-1</f>
        <v>1.8093085214878628</v>
      </c>
      <c r="BK162" s="1298">
        <f t="shared" si="2237"/>
        <v>9156577.9736942947</v>
      </c>
      <c r="BL162" s="1299">
        <f t="shared" si="4163"/>
        <v>6.3230347507814866E-2</v>
      </c>
      <c r="BM162" s="491">
        <v>157035118.56853008</v>
      </c>
      <c r="BN162" s="1298">
        <f t="shared" ref="BN162" si="4203">BM162-BM$12</f>
        <v>111190391.65819675</v>
      </c>
      <c r="BO162" s="1299">
        <f t="shared" ref="BO162" si="4204">BM162/BM$12-1</f>
        <v>2.4253692660373245</v>
      </c>
      <c r="BP162" s="1298">
        <f t="shared" si="2239"/>
        <v>11038130.58517012</v>
      </c>
      <c r="BQ162" s="1299">
        <f t="shared" si="4166"/>
        <v>7.5605193899124679E-2</v>
      </c>
      <c r="BR162" s="491">
        <v>146207969.13724577</v>
      </c>
      <c r="BS162" s="1298">
        <f t="shared" ref="BS162" si="4205">BR162-BR$12</f>
        <v>100363242.22691244</v>
      </c>
      <c r="BT162" s="1299">
        <f t="shared" ref="BT162" si="4206">BR162/BR$12-1</f>
        <v>2.1891992599980066</v>
      </c>
      <c r="BU162" s="1298">
        <f t="shared" si="2241"/>
        <v>10055636.401054114</v>
      </c>
      <c r="BV162" s="1299">
        <f t="shared" si="4169"/>
        <v>7.3855777561578018E-2</v>
      </c>
      <c r="BW162" s="491">
        <v>133014805.91186218</v>
      </c>
      <c r="BX162" s="1298">
        <f t="shared" ref="BX162" si="4207">BW162-BW$12</f>
        <v>87170079.001528844</v>
      </c>
      <c r="BY162" s="1299">
        <f t="shared" ref="BY162" si="4208">BW162/BW$12-1</f>
        <v>1.9014199642201564</v>
      </c>
      <c r="BZ162" s="1298">
        <f t="shared" si="2243"/>
        <v>8695883.0836395919</v>
      </c>
      <c r="CA162" s="1299">
        <f t="shared" si="4172"/>
        <v>6.9948185568299293E-2</v>
      </c>
      <c r="CB162" s="485">
        <v>78173739.707143709</v>
      </c>
      <c r="CC162" s="1298">
        <f t="shared" ref="CC162" si="4209">CB162-CB$12</f>
        <v>23366799.47614371</v>
      </c>
      <c r="CD162" s="1299">
        <f t="shared" ref="CD162" si="4210">CB162/CB$12-1</f>
        <v>0.42634745485986714</v>
      </c>
      <c r="CE162" s="1298">
        <f t="shared" si="2246"/>
        <v>1228273.915838778</v>
      </c>
      <c r="CF162" s="1299">
        <f t="shared" si="4175"/>
        <v>1.5962914815151885E-2</v>
      </c>
      <c r="CG162" s="485">
        <v>87402718.18023926</v>
      </c>
      <c r="CH162" s="1298">
        <f t="shared" ref="CH162" si="4211">CG162-CG$12</f>
        <v>32595777.949239261</v>
      </c>
      <c r="CI162" s="1299">
        <f t="shared" ref="CI162" si="4212">CG162/CG$12-1</f>
        <v>0.59473814469216402</v>
      </c>
      <c r="CJ162" s="1298">
        <f t="shared" si="2249"/>
        <v>1992506.7633375674</v>
      </c>
      <c r="CK162" s="1299">
        <f t="shared" si="4178"/>
        <v>2.3328671481818608E-2</v>
      </c>
      <c r="CL162" s="485">
        <v>97633846.212011352</v>
      </c>
      <c r="CM162" s="1298">
        <f t="shared" ref="CM162" si="4213">CL162-CL$12</f>
        <v>42826905.981011353</v>
      </c>
      <c r="CN162" s="1299">
        <f t="shared" ref="CN162" si="4214">CL162/CL$12-1</f>
        <v>0.78141391948729</v>
      </c>
      <c r="CO162" s="1298">
        <f t="shared" si="2252"/>
        <v>2907568.9123480171</v>
      </c>
      <c r="CP162" s="1299">
        <f t="shared" si="4181"/>
        <v>3.0694428148485331E-2</v>
      </c>
    </row>
    <row r="163" spans="1:94" ht="49.35" customHeight="1" outlineLevel="1" x14ac:dyDescent="0.25">
      <c r="A163" s="174">
        <v>2038</v>
      </c>
      <c r="B163" s="175">
        <v>0</v>
      </c>
      <c r="C163" s="175">
        <v>0</v>
      </c>
      <c r="D163" s="176" t="s">
        <v>163</v>
      </c>
      <c r="E163" s="485">
        <v>0</v>
      </c>
      <c r="F163" s="1298">
        <f t="shared" ref="F163" si="4215">E163-E$13</f>
        <v>0</v>
      </c>
      <c r="G163" s="1320"/>
      <c r="H163" s="1298">
        <f t="shared" si="2206"/>
        <v>0</v>
      </c>
      <c r="I163" s="1320"/>
      <c r="J163" s="1311">
        <v>0</v>
      </c>
      <c r="K163" s="1298">
        <f t="shared" ref="K163" si="4216">J163-J$13</f>
        <v>0</v>
      </c>
      <c r="L163" s="1299"/>
      <c r="M163" s="1298">
        <f t="shared" si="2208"/>
        <v>0</v>
      </c>
      <c r="N163" s="1299"/>
      <c r="O163" s="485">
        <v>0</v>
      </c>
      <c r="P163" s="1298">
        <f t="shared" ref="P163" si="4217">O163-O$13</f>
        <v>0</v>
      </c>
      <c r="Q163" s="1299"/>
      <c r="R163" s="1298">
        <f t="shared" si="2210"/>
        <v>0</v>
      </c>
      <c r="S163" s="1299"/>
      <c r="T163" s="485">
        <v>0</v>
      </c>
      <c r="U163" s="1298">
        <f t="shared" ref="U163" si="4218">T163-T$13</f>
        <v>0</v>
      </c>
      <c r="V163" s="1299"/>
      <c r="W163" s="1298">
        <f t="shared" si="2213"/>
        <v>0</v>
      </c>
      <c r="X163" s="1299"/>
      <c r="Y163" s="485">
        <v>0</v>
      </c>
      <c r="Z163" s="1298">
        <f t="shared" ref="Z163" si="4219">Y163-Y$13</f>
        <v>0</v>
      </c>
      <c r="AA163" s="1299"/>
      <c r="AB163" s="1298">
        <f t="shared" si="2216"/>
        <v>0</v>
      </c>
      <c r="AC163" s="1299"/>
      <c r="AD163" s="485">
        <v>0</v>
      </c>
      <c r="AE163" s="1298">
        <f t="shared" ref="AE163" si="4220">AD163-AD$13</f>
        <v>0</v>
      </c>
      <c r="AF163" s="1299"/>
      <c r="AG163" s="1298">
        <f t="shared" si="2219"/>
        <v>0</v>
      </c>
      <c r="AH163" s="1299"/>
      <c r="AI163" s="485">
        <v>0</v>
      </c>
      <c r="AJ163" s="1298">
        <f t="shared" ref="AJ163" si="4221">AI163-AI$13</f>
        <v>0</v>
      </c>
      <c r="AK163" s="1299"/>
      <c r="AL163" s="1298">
        <f t="shared" si="2222"/>
        <v>0</v>
      </c>
      <c r="AM163" s="1299"/>
      <c r="AN163" s="485">
        <v>0</v>
      </c>
      <c r="AO163" s="1298">
        <f t="shared" ref="AO163" si="4222">AN163-AN$13</f>
        <v>0</v>
      </c>
      <c r="AP163" s="1299"/>
      <c r="AQ163" s="1298">
        <f t="shared" si="2226"/>
        <v>0</v>
      </c>
      <c r="AR163" s="1299"/>
      <c r="AS163" s="485">
        <v>0</v>
      </c>
      <c r="AT163" s="1298">
        <f t="shared" ref="AT163" si="4223">AS163-AS$13</f>
        <v>0</v>
      </c>
      <c r="AU163" s="1299"/>
      <c r="AV163" s="1298">
        <f t="shared" si="2230"/>
        <v>0</v>
      </c>
      <c r="AW163" s="1299"/>
      <c r="AX163" s="491">
        <v>34081822.943203375</v>
      </c>
      <c r="AY163" s="1298">
        <f t="shared" ref="AY163" si="4224">AX163-AX$13</f>
        <v>10752653.733670276</v>
      </c>
      <c r="AZ163" s="1299">
        <f t="shared" ref="AZ163" si="4225">AX163/AX$13-1</f>
        <v>0.46091027233307447</v>
      </c>
      <c r="BA163" s="1298">
        <f t="shared" si="2233"/>
        <v>659958.14594039693</v>
      </c>
      <c r="BB163" s="1299">
        <f t="shared" si="4157"/>
        <v>1.9746299314646443E-2</v>
      </c>
      <c r="BC163" s="491">
        <v>42640895.428180903</v>
      </c>
      <c r="BD163" s="1298">
        <f t="shared" ref="BD163" si="4226">BC163-BC$13</f>
        <v>19311726.218647804</v>
      </c>
      <c r="BE163" s="1299">
        <f t="shared" ref="BE163" si="4227">BC163/BC$13-1</f>
        <v>0.82779313936118948</v>
      </c>
      <c r="BF163" s="1298">
        <f t="shared" si="2235"/>
        <v>1393097.2538219914</v>
      </c>
      <c r="BG163" s="1299">
        <f t="shared" si="4160"/>
        <v>3.377385740526595E-2</v>
      </c>
      <c r="BH163" s="491">
        <v>53171456.536482155</v>
      </c>
      <c r="BI163" s="1298">
        <f t="shared" ref="BI163" si="4228">BH163-BH$13</f>
        <v>29842287.326949056</v>
      </c>
      <c r="BJ163" s="1299">
        <f t="shared" ref="BJ163" si="4229">BH163/BH$13-1</f>
        <v>1.2791834573669463</v>
      </c>
      <c r="BK163" s="1298">
        <f t="shared" si="2237"/>
        <v>2425718.1421553642</v>
      </c>
      <c r="BL163" s="1299">
        <f t="shared" si="4163"/>
        <v>4.7801415821482118E-2</v>
      </c>
      <c r="BM163" s="491">
        <v>157035118.56852999</v>
      </c>
      <c r="BN163" s="1298">
        <f t="shared" ref="BN163" si="4230">BM163-BM$13</f>
        <v>111190391.65819666</v>
      </c>
      <c r="BO163" s="1299">
        <f t="shared" ref="BO163" si="4231">BM163/BM$13-1</f>
        <v>2.4253692660373227</v>
      </c>
      <c r="BP163" s="1298">
        <f t="shared" si="2239"/>
        <v>11038130.585169941</v>
      </c>
      <c r="BQ163" s="1299">
        <f t="shared" si="4166"/>
        <v>7.5605193899123568E-2</v>
      </c>
      <c r="BR163" s="491">
        <v>146207969.13724571</v>
      </c>
      <c r="BS163" s="1298">
        <f t="shared" ref="BS163" si="4232">BR163-BR$13</f>
        <v>100363242.22691238</v>
      </c>
      <c r="BT163" s="1299">
        <f t="shared" ref="BT163" si="4233">BR163/BR$13-1</f>
        <v>2.1891992599980052</v>
      </c>
      <c r="BU163" s="1298">
        <f t="shared" si="2241"/>
        <v>10055636.401054025</v>
      </c>
      <c r="BV163" s="1299">
        <f t="shared" si="4169"/>
        <v>7.3855777561577352E-2</v>
      </c>
      <c r="BW163" s="491">
        <v>133014805.91186209</v>
      </c>
      <c r="BX163" s="1298">
        <f t="shared" ref="BX163" si="4234">BW163-BW$13</f>
        <v>87170079.001528755</v>
      </c>
      <c r="BY163" s="1299">
        <f t="shared" ref="BY163" si="4235">BW163/BW$13-1</f>
        <v>1.9014199642201541</v>
      </c>
      <c r="BZ163" s="1298">
        <f t="shared" si="2243"/>
        <v>8695883.083639428</v>
      </c>
      <c r="CA163" s="1299">
        <f t="shared" si="4172"/>
        <v>6.994818556829796E-2</v>
      </c>
      <c r="CB163" s="485">
        <v>0</v>
      </c>
      <c r="CC163" s="1298">
        <f t="shared" ref="CC163" si="4236">CB163-CB$13</f>
        <v>0</v>
      </c>
      <c r="CD163" s="1299"/>
      <c r="CE163" s="1298">
        <f t="shared" si="2246"/>
        <v>0</v>
      </c>
      <c r="CF163" s="1299"/>
      <c r="CG163" s="485">
        <v>0</v>
      </c>
      <c r="CH163" s="1298">
        <f t="shared" ref="CH163" si="4237">CG163-CG$13</f>
        <v>0</v>
      </c>
      <c r="CI163" s="1299"/>
      <c r="CJ163" s="1298">
        <f t="shared" si="2249"/>
        <v>0</v>
      </c>
      <c r="CK163" s="1299"/>
      <c r="CL163" s="485">
        <v>0</v>
      </c>
      <c r="CM163" s="1298">
        <f t="shared" ref="CM163" si="4238">CL163-CL$13</f>
        <v>0</v>
      </c>
      <c r="CN163" s="1299"/>
      <c r="CO163" s="1298">
        <f t="shared" si="2252"/>
        <v>0</v>
      </c>
      <c r="CP163" s="1299"/>
    </row>
    <row r="164" spans="1:94" ht="15.75" outlineLevel="1" x14ac:dyDescent="0.25">
      <c r="A164" s="174">
        <v>2038</v>
      </c>
      <c r="B164" s="175" t="s">
        <v>164</v>
      </c>
      <c r="C164" s="175" t="s">
        <v>165</v>
      </c>
      <c r="D164" s="176" t="s">
        <v>99</v>
      </c>
      <c r="E164" s="485">
        <v>0</v>
      </c>
      <c r="F164" s="1298">
        <f t="shared" ref="F164" si="4239">E164-E$14</f>
        <v>0</v>
      </c>
      <c r="G164" s="1320"/>
      <c r="H164" s="1298">
        <f t="shared" si="2206"/>
        <v>0</v>
      </c>
      <c r="I164" s="1320"/>
      <c r="J164" s="1311">
        <v>0</v>
      </c>
      <c r="K164" s="1298">
        <f t="shared" ref="K164" si="4240">J164-J$14</f>
        <v>0</v>
      </c>
      <c r="L164" s="1299"/>
      <c r="M164" s="1298">
        <f t="shared" si="2208"/>
        <v>0</v>
      </c>
      <c r="N164" s="1299"/>
      <c r="O164" s="485">
        <v>0</v>
      </c>
      <c r="P164" s="1298">
        <f t="shared" ref="P164" si="4241">O164-O$14</f>
        <v>0</v>
      </c>
      <c r="Q164" s="1299"/>
      <c r="R164" s="1298">
        <f t="shared" si="2210"/>
        <v>0</v>
      </c>
      <c r="S164" s="1299"/>
      <c r="T164" s="486">
        <v>124870217.40072793</v>
      </c>
      <c r="U164" s="1298">
        <f t="shared" ref="U164" si="4242">T164-T$14</f>
        <v>110581716.40072793</v>
      </c>
      <c r="V164" s="1299">
        <f t="shared" ref="V164" si="4243">T164/T$14-1</f>
        <v>7.7392104602664666</v>
      </c>
      <c r="W164" s="1298">
        <f t="shared" si="2213"/>
        <v>12523775.464554727</v>
      </c>
      <c r="X164" s="1299">
        <f t="shared" si="4145"/>
        <v>0.11147460701665834</v>
      </c>
      <c r="Y164" s="486">
        <v>92388769.106875032</v>
      </c>
      <c r="Z164" s="1298">
        <f t="shared" ref="Z164" si="4244">Y164-Y$14</f>
        <v>78100268.106875032</v>
      </c>
      <c r="AA164" s="1299">
        <f t="shared" ref="AA164" si="4245">Y164/Y$14-1</f>
        <v>5.4659525241223683</v>
      </c>
      <c r="AB164" s="1298">
        <f t="shared" si="2216"/>
        <v>9576292.9122067988</v>
      </c>
      <c r="AC164" s="1299">
        <f t="shared" si="4148"/>
        <v>0.11563828727564784</v>
      </c>
      <c r="AD164" s="486">
        <v>52809279.430724248</v>
      </c>
      <c r="AE164" s="1298">
        <f t="shared" ref="AE164" si="4246">AD164-AD$14</f>
        <v>38520778.430724241</v>
      </c>
      <c r="AF164" s="1299">
        <f t="shared" ref="AF164" si="4247">AD164/AD$14-1</f>
        <v>2.6959285953595988</v>
      </c>
      <c r="AG164" s="1298">
        <f t="shared" si="2219"/>
        <v>5497032.9599631578</v>
      </c>
      <c r="AH164" s="1299">
        <f t="shared" si="4151"/>
        <v>0.11618625979555453</v>
      </c>
      <c r="AI164" s="486">
        <v>471105355.70559025</v>
      </c>
      <c r="AJ164" s="1298">
        <f t="shared" ref="AJ164" si="4248">AI164-AI$14</f>
        <v>333571174.97459024</v>
      </c>
      <c r="AK164" s="1299">
        <f t="shared" ref="AK164" si="4249">AI164/AI$14-1</f>
        <v>2.4253692660373245</v>
      </c>
      <c r="AL164" s="1298">
        <f t="shared" si="2222"/>
        <v>33114391.75551033</v>
      </c>
      <c r="AM164" s="1299">
        <f t="shared" ref="AM164:AM169" si="4250">AI164/AI154-1</f>
        <v>7.5605193899124679E-2</v>
      </c>
      <c r="AN164" s="486">
        <v>438623907.41173732</v>
      </c>
      <c r="AO164" s="1298">
        <f t="shared" ref="AO164" si="4251">AN164-AN$14</f>
        <v>301089726.68073732</v>
      </c>
      <c r="AP164" s="1299">
        <f t="shared" ref="AP164" si="4252">AN164/AN$14-1</f>
        <v>2.1891992599980066</v>
      </c>
      <c r="AQ164" s="1298">
        <f t="shared" si="2226"/>
        <v>30166909.203162372</v>
      </c>
      <c r="AR164" s="1299">
        <f t="shared" ref="AR164:AR169" si="4253">AN164/AN154-1</f>
        <v>7.3855777561578018E-2</v>
      </c>
      <c r="AS164" s="486">
        <v>399044417.73558652</v>
      </c>
      <c r="AT164" s="1298">
        <f t="shared" ref="AT164" si="4254">AS164-AS$14</f>
        <v>261510237.00458652</v>
      </c>
      <c r="AU164" s="1299">
        <f t="shared" ref="AU164" si="4255">AS164/AS$14-1</f>
        <v>1.9014199642201559</v>
      </c>
      <c r="AV164" s="1298">
        <f t="shared" si="2230"/>
        <v>26087649.250918746</v>
      </c>
      <c r="AW164" s="1299">
        <f t="shared" ref="AW164:AW169" si="4256">AS164/AS154-1</f>
        <v>6.9948185568299293E-2</v>
      </c>
      <c r="AX164" s="485">
        <v>0</v>
      </c>
      <c r="AY164" s="1298">
        <f t="shared" ref="AY164" si="4257">AX164-AX$14</f>
        <v>0</v>
      </c>
      <c r="AZ164" s="1299"/>
      <c r="BA164" s="1298">
        <f t="shared" si="2233"/>
        <v>0</v>
      </c>
      <c r="BB164" s="1299"/>
      <c r="BC164" s="485">
        <v>0</v>
      </c>
      <c r="BD164" s="1298">
        <f t="shared" ref="BD164" si="4258">BC164-BC$14</f>
        <v>0</v>
      </c>
      <c r="BE164" s="1299"/>
      <c r="BF164" s="1298">
        <f t="shared" si="2235"/>
        <v>0</v>
      </c>
      <c r="BG164" s="1299"/>
      <c r="BH164" s="485">
        <v>0</v>
      </c>
      <c r="BI164" s="1298">
        <f t="shared" ref="BI164" si="4259">BH164-BH$14</f>
        <v>0</v>
      </c>
      <c r="BJ164" s="1299"/>
      <c r="BK164" s="1298">
        <f t="shared" si="2237"/>
        <v>0</v>
      </c>
      <c r="BL164" s="1299"/>
      <c r="BM164" s="485">
        <v>0</v>
      </c>
      <c r="BN164" s="1298">
        <f t="shared" ref="BN164" si="4260">BM164-BM$14</f>
        <v>0</v>
      </c>
      <c r="BO164" s="1299"/>
      <c r="BP164" s="1298">
        <f t="shared" si="2239"/>
        <v>0</v>
      </c>
      <c r="BQ164" s="1299"/>
      <c r="BR164" s="485">
        <v>0</v>
      </c>
      <c r="BS164" s="1298">
        <f t="shared" ref="BS164" si="4261">BR164-BR$14</f>
        <v>0</v>
      </c>
      <c r="BT164" s="1299"/>
      <c r="BU164" s="1298">
        <f t="shared" si="2241"/>
        <v>0</v>
      </c>
      <c r="BV164" s="1299"/>
      <c r="BW164" s="485">
        <v>0</v>
      </c>
      <c r="BX164" s="1298">
        <f t="shared" ref="BX164" si="4262">BW164-BW$14</f>
        <v>0</v>
      </c>
      <c r="BY164" s="1299"/>
      <c r="BZ164" s="1298">
        <f t="shared" si="2243"/>
        <v>0</v>
      </c>
      <c r="CA164" s="1299"/>
      <c r="CB164" s="192">
        <v>306021780.593889</v>
      </c>
      <c r="CC164" s="1298">
        <f t="shared" ref="CC164" si="4263">CB164-CB$14</f>
        <v>287887002.11388898</v>
      </c>
      <c r="CD164" s="1299">
        <f t="shared" ref="CD164" si="4264">CB164/CB$14-1</f>
        <v>15.874856284094463</v>
      </c>
      <c r="CE164" s="1298">
        <f t="shared" si="2246"/>
        <v>30509675.043886185</v>
      </c>
      <c r="CF164" s="1299">
        <f t="shared" si="4175"/>
        <v>0.11073805625701971</v>
      </c>
      <c r="CG164" s="192">
        <v>253464627.62735268</v>
      </c>
      <c r="CH164" s="1298">
        <f t="shared" ref="CH164" si="4265">CG164-CG$14</f>
        <v>235329849.1473527</v>
      </c>
      <c r="CI164" s="1299">
        <f t="shared" ref="CI164" si="4266">CG164/CG$14-1</f>
        <v>12.976714846938275</v>
      </c>
      <c r="CJ164" s="1298">
        <f t="shared" si="2249"/>
        <v>25899764.41325447</v>
      </c>
      <c r="CK164" s="1299">
        <f t="shared" si="4178"/>
        <v>0.11381266882527186</v>
      </c>
      <c r="CL164" s="192">
        <v>191629467.35525846</v>
      </c>
      <c r="CM164" s="1298">
        <f t="shared" ref="CM164" si="4267">CL164-CL$14</f>
        <v>173494688.87525848</v>
      </c>
      <c r="CN164" s="1299">
        <f t="shared" ref="CN164" si="4268">CL164/CL$14-1</f>
        <v>9.5669593685193171</v>
      </c>
      <c r="CO164" s="1298">
        <f t="shared" si="2252"/>
        <v>19829978.909972072</v>
      </c>
      <c r="CP164" s="1299">
        <f t="shared" si="4181"/>
        <v>0.11542513362190476</v>
      </c>
    </row>
    <row r="165" spans="1:94" ht="31.5" outlineLevel="1" x14ac:dyDescent="0.25">
      <c r="A165" s="174">
        <v>2038</v>
      </c>
      <c r="B165" s="175" t="s">
        <v>166</v>
      </c>
      <c r="C165" s="175" t="s">
        <v>249</v>
      </c>
      <c r="D165" s="176" t="s">
        <v>168</v>
      </c>
      <c r="E165" s="485">
        <v>68671431.64325875</v>
      </c>
      <c r="F165" s="1298">
        <f t="shared" ref="F165" si="4269">E165-E$15</f>
        <v>30191554.984258749</v>
      </c>
      <c r="G165" s="1320">
        <f t="shared" ref="G165" si="4270">E165/E$15-1</f>
        <v>0.78460633467746033</v>
      </c>
      <c r="H165" s="1298">
        <f t="shared" si="2206"/>
        <v>1571704.9211381078</v>
      </c>
      <c r="I165" s="1320">
        <f t="shared" si="4136"/>
        <v>2.3423417619075959E-2</v>
      </c>
      <c r="J165" s="1311">
        <v>85075387.441434652</v>
      </c>
      <c r="K165" s="1298">
        <f t="shared" ref="K165" si="4271">J165-J$15</f>
        <v>46595510.78243465</v>
      </c>
      <c r="L165" s="1299">
        <f t="shared" ref="L165" si="4272">J165/J$15-1</f>
        <v>1.2109059287105719</v>
      </c>
      <c r="M165" s="1298">
        <f t="shared" si="2208"/>
        <v>3074094.0596921146</v>
      </c>
      <c r="N165" s="1299">
        <f t="shared" si="4139"/>
        <v>3.7488360645498764E-2</v>
      </c>
      <c r="O165" s="485">
        <v>105064034.29265311</v>
      </c>
      <c r="P165" s="1298">
        <f t="shared" ref="P165" si="4273">O165-O$15</f>
        <v>66584157.633653112</v>
      </c>
      <c r="Q165" s="1299">
        <f t="shared" ref="Q165" si="4274">O165/O$15-1</f>
        <v>1.7303630732423319</v>
      </c>
      <c r="R165" s="1298">
        <f t="shared" si="2210"/>
        <v>5150854.4987427294</v>
      </c>
      <c r="S165" s="1299">
        <f t="shared" si="4142"/>
        <v>5.1553303671921347E-2</v>
      </c>
      <c r="T165" s="485">
        <v>68671431.64325875</v>
      </c>
      <c r="U165" s="1298">
        <f t="shared" ref="U165" si="4275">T165-T$15</f>
        <v>30191554.984258749</v>
      </c>
      <c r="V165" s="1299">
        <f t="shared" ref="V165" si="4276">T165/T$15-1</f>
        <v>0.78460633467746033</v>
      </c>
      <c r="W165" s="1298">
        <f t="shared" si="2213"/>
        <v>1571704.9211381078</v>
      </c>
      <c r="X165" s="1299">
        <f t="shared" si="4145"/>
        <v>2.3423417619075959E-2</v>
      </c>
      <c r="Y165" s="485">
        <v>85075387.441434652</v>
      </c>
      <c r="Z165" s="1298">
        <f t="shared" ref="Z165" si="4277">Y165-Y$15</f>
        <v>46595510.78243465</v>
      </c>
      <c r="AA165" s="1299">
        <f t="shared" ref="AA165" si="4278">Y165/Y$15-1</f>
        <v>1.2109059287105719</v>
      </c>
      <c r="AB165" s="1298">
        <f t="shared" si="2216"/>
        <v>3074094.0596921146</v>
      </c>
      <c r="AC165" s="1299">
        <f t="shared" si="4148"/>
        <v>3.7488360645498764E-2</v>
      </c>
      <c r="AD165" s="485">
        <v>105064034.29265311</v>
      </c>
      <c r="AE165" s="1298">
        <f t="shared" ref="AE165" si="4279">AD165-AD$15</f>
        <v>66584157.633653112</v>
      </c>
      <c r="AF165" s="1299">
        <f t="shared" ref="AF165" si="4280">AD165/AD$15-1</f>
        <v>1.7303630732423319</v>
      </c>
      <c r="AG165" s="1298">
        <f t="shared" si="2219"/>
        <v>5150854.4987427294</v>
      </c>
      <c r="AH165" s="1299">
        <f t="shared" si="4151"/>
        <v>5.1553303671921347E-2</v>
      </c>
      <c r="AI165" s="485">
        <v>68671431.64325875</v>
      </c>
      <c r="AJ165" s="1298">
        <f t="shared" ref="AJ165" si="4281">AI165-AI$15</f>
        <v>30191554.984258749</v>
      </c>
      <c r="AK165" s="1299">
        <f t="shared" ref="AK165" si="4282">AI165/AI$15-1</f>
        <v>0.78460633467746033</v>
      </c>
      <c r="AL165" s="1298">
        <f t="shared" si="2222"/>
        <v>1571704.9211381078</v>
      </c>
      <c r="AM165" s="1299">
        <f t="shared" si="4250"/>
        <v>2.3423417619075959E-2</v>
      </c>
      <c r="AN165" s="485">
        <v>85075387.441434652</v>
      </c>
      <c r="AO165" s="1298">
        <f t="shared" ref="AO165" si="4283">AN165-AN$15</f>
        <v>46595510.78243465</v>
      </c>
      <c r="AP165" s="1299">
        <f t="shared" ref="AP165" si="4284">AN165/AN$15-1</f>
        <v>1.2109059287105719</v>
      </c>
      <c r="AQ165" s="1298">
        <f t="shared" si="2226"/>
        <v>3074094.0596921146</v>
      </c>
      <c r="AR165" s="1299">
        <f t="shared" si="4253"/>
        <v>3.7488360645498764E-2</v>
      </c>
      <c r="AS165" s="485">
        <v>105064034.29265311</v>
      </c>
      <c r="AT165" s="1298">
        <f t="shared" ref="AT165" si="4285">AS165-AS$15</f>
        <v>66584157.633653112</v>
      </c>
      <c r="AU165" s="1299">
        <f t="shared" ref="AU165" si="4286">AS165/AS$15-1</f>
        <v>1.7303630732423319</v>
      </c>
      <c r="AV165" s="1298">
        <f t="shared" si="2230"/>
        <v>5150854.4987427294</v>
      </c>
      <c r="AW165" s="1299">
        <f t="shared" si="4256"/>
        <v>5.1553303671921347E-2</v>
      </c>
      <c r="AX165" s="485">
        <v>68671431.64325875</v>
      </c>
      <c r="AY165" s="1298">
        <f t="shared" ref="AY165" si="4287">AX165-AX$15</f>
        <v>30191554.984258749</v>
      </c>
      <c r="AZ165" s="1299">
        <f t="shared" ref="AZ165" si="4288">AX165/AX$15-1</f>
        <v>0.78460633467746033</v>
      </c>
      <c r="BA165" s="1298">
        <f t="shared" si="2233"/>
        <v>1571704.9211381078</v>
      </c>
      <c r="BB165" s="1299">
        <f t="shared" si="4157"/>
        <v>2.3423417619075959E-2</v>
      </c>
      <c r="BC165" s="485">
        <v>85075387.441434652</v>
      </c>
      <c r="BD165" s="1298">
        <f t="shared" ref="BD165" si="4289">BC165-BC$15</f>
        <v>46595510.78243465</v>
      </c>
      <c r="BE165" s="1299">
        <f t="shared" ref="BE165" si="4290">BC165/BC$15-1</f>
        <v>1.2109059287105719</v>
      </c>
      <c r="BF165" s="1298">
        <f t="shared" si="2235"/>
        <v>3074094.0596921146</v>
      </c>
      <c r="BG165" s="1299">
        <f t="shared" si="4160"/>
        <v>3.7488360645498764E-2</v>
      </c>
      <c r="BH165" s="485">
        <v>105064034.29265311</v>
      </c>
      <c r="BI165" s="1298">
        <f t="shared" ref="BI165" si="4291">BH165-BH$15</f>
        <v>66584157.633653112</v>
      </c>
      <c r="BJ165" s="1299">
        <f t="shared" ref="BJ165" si="4292">BH165/BH$15-1</f>
        <v>1.7303630732423319</v>
      </c>
      <c r="BK165" s="1298">
        <f t="shared" si="2237"/>
        <v>5150854.4987427294</v>
      </c>
      <c r="BL165" s="1299">
        <f t="shared" si="4163"/>
        <v>5.1553303671921347E-2</v>
      </c>
      <c r="BM165" s="485">
        <v>68671431.64325875</v>
      </c>
      <c r="BN165" s="1298">
        <f t="shared" ref="BN165" si="4293">BM165-BM$15</f>
        <v>30191554.984258749</v>
      </c>
      <c r="BO165" s="1299">
        <f t="shared" ref="BO165" si="4294">BM165/BM$15-1</f>
        <v>0.78460633467746033</v>
      </c>
      <c r="BP165" s="1298">
        <f t="shared" si="2239"/>
        <v>1571704.9211381078</v>
      </c>
      <c r="BQ165" s="1299">
        <f t="shared" si="4166"/>
        <v>2.3423417619075959E-2</v>
      </c>
      <c r="BR165" s="485">
        <v>85075387.441434652</v>
      </c>
      <c r="BS165" s="1298">
        <f t="shared" ref="BS165" si="4295">BR165-BR$15</f>
        <v>46595510.78243465</v>
      </c>
      <c r="BT165" s="1299">
        <f t="shared" ref="BT165" si="4296">BR165/BR$15-1</f>
        <v>1.2109059287105719</v>
      </c>
      <c r="BU165" s="1298">
        <f t="shared" si="2241"/>
        <v>3074094.0596921146</v>
      </c>
      <c r="BV165" s="1299">
        <f t="shared" si="4169"/>
        <v>3.7488360645498764E-2</v>
      </c>
      <c r="BW165" s="485">
        <v>105064034.29265311</v>
      </c>
      <c r="BX165" s="1298">
        <f t="shared" ref="BX165" si="4297">BW165-BW$15</f>
        <v>66584157.633653112</v>
      </c>
      <c r="BY165" s="1299">
        <f t="shared" ref="BY165" si="4298">BW165/BW$15-1</f>
        <v>1.7303630732423319</v>
      </c>
      <c r="BZ165" s="1298">
        <f t="shared" si="2243"/>
        <v>5150854.4987427294</v>
      </c>
      <c r="CA165" s="1299">
        <f t="shared" si="4172"/>
        <v>5.1553303671921347E-2</v>
      </c>
      <c r="CB165" s="485">
        <v>68671431.64325875</v>
      </c>
      <c r="CC165" s="1298">
        <f t="shared" ref="CC165" si="4299">CB165-CB$15</f>
        <v>30191554.984258749</v>
      </c>
      <c r="CD165" s="1299">
        <f t="shared" ref="CD165" si="4300">CB165/CB$15-1</f>
        <v>0.78460633467746033</v>
      </c>
      <c r="CE165" s="1298">
        <f t="shared" si="2246"/>
        <v>1571704.9211381078</v>
      </c>
      <c r="CF165" s="1299">
        <f t="shared" si="4175"/>
        <v>2.3423417619075959E-2</v>
      </c>
      <c r="CG165" s="485">
        <v>85075387.441434652</v>
      </c>
      <c r="CH165" s="1298">
        <f t="shared" ref="CH165" si="4301">CG165-CG$15</f>
        <v>46595510.78243465</v>
      </c>
      <c r="CI165" s="1299">
        <f t="shared" ref="CI165" si="4302">CG165/CG$15-1</f>
        <v>1.2109059287105719</v>
      </c>
      <c r="CJ165" s="1298">
        <f t="shared" si="2249"/>
        <v>3074094.0596921146</v>
      </c>
      <c r="CK165" s="1299">
        <f t="shared" si="4178"/>
        <v>3.7488360645498764E-2</v>
      </c>
      <c r="CL165" s="485">
        <v>105064034.29265311</v>
      </c>
      <c r="CM165" s="1298">
        <f t="shared" ref="CM165" si="4303">CL165-CL$15</f>
        <v>66584157.633653112</v>
      </c>
      <c r="CN165" s="1299">
        <f t="shared" ref="CN165" si="4304">CL165/CL$15-1</f>
        <v>1.7303630732423319</v>
      </c>
      <c r="CO165" s="1298">
        <f t="shared" si="2252"/>
        <v>5150854.4987427294</v>
      </c>
      <c r="CP165" s="1299">
        <f t="shared" si="4181"/>
        <v>5.1553303671921347E-2</v>
      </c>
    </row>
    <row r="166" spans="1:94" ht="15.75" outlineLevel="1" x14ac:dyDescent="0.25">
      <c r="A166" s="174">
        <v>2038</v>
      </c>
      <c r="B166" s="175" t="s">
        <v>169</v>
      </c>
      <c r="C166" s="175" t="s">
        <v>249</v>
      </c>
      <c r="D166" s="176" t="s">
        <v>170</v>
      </c>
      <c r="E166" s="485">
        <v>67304767.24612096</v>
      </c>
      <c r="F166" s="1298">
        <f t="shared" ref="F166" si="4305">E166-E$16</f>
        <v>27222390.24612096</v>
      </c>
      <c r="G166" s="1320">
        <f t="shared" ref="G166" si="4306">E166/E$16-1</f>
        <v>0.67916107485643784</v>
      </c>
      <c r="H166" s="1298">
        <f t="shared" si="2206"/>
        <v>1417065.495688118</v>
      </c>
      <c r="I166" s="1320">
        <f t="shared" si="4136"/>
        <v>2.1507283727327797E-2</v>
      </c>
      <c r="J166" s="1311">
        <v>83382259.741797954</v>
      </c>
      <c r="K166" s="1298">
        <f t="shared" ref="K166" si="4307">J166-J$16</f>
        <v>43299882.741797954</v>
      </c>
      <c r="L166" s="1299">
        <f t="shared" ref="L166" si="4308">J166/J$16-1</f>
        <v>1.0802723287044067</v>
      </c>
      <c r="M166" s="1298">
        <f t="shared" si="2208"/>
        <v>2862158.9094820321</v>
      </c>
      <c r="N166" s="1299">
        <f t="shared" si="4139"/>
        <v>3.554589326015023E-2</v>
      </c>
      <c r="O166" s="485">
        <v>102973102.56673028</v>
      </c>
      <c r="P166" s="1298">
        <f t="shared" ref="P166" si="4309">O166-O$16</f>
        <v>62890725.566730276</v>
      </c>
      <c r="Q166" s="1299">
        <f t="shared" ref="Q166" si="4310">O166/O$16-1</f>
        <v>1.5690368255038933</v>
      </c>
      <c r="R166" s="1298">
        <f t="shared" si="2210"/>
        <v>4864658.4226750582</v>
      </c>
      <c r="S166" s="1299">
        <f t="shared" si="4142"/>
        <v>4.9584502792972218E-2</v>
      </c>
      <c r="T166" s="485">
        <v>67304767.24612096</v>
      </c>
      <c r="U166" s="1298">
        <f t="shared" ref="U166" si="4311">T166-T$16</f>
        <v>27222390.24612096</v>
      </c>
      <c r="V166" s="1299">
        <f t="shared" ref="V166" si="4312">T166/T$16-1</f>
        <v>0.67916107485643784</v>
      </c>
      <c r="W166" s="1298">
        <f t="shared" si="2213"/>
        <v>1417065.495688118</v>
      </c>
      <c r="X166" s="1299">
        <f t="shared" si="4145"/>
        <v>2.1507283727327797E-2</v>
      </c>
      <c r="Y166" s="485">
        <v>83382259.741797954</v>
      </c>
      <c r="Z166" s="1298">
        <f t="shared" ref="Z166" si="4313">Y166-Y$16</f>
        <v>43299882.741797954</v>
      </c>
      <c r="AA166" s="1299">
        <f t="shared" ref="AA166" si="4314">Y166/Y$16-1</f>
        <v>1.0802723287044067</v>
      </c>
      <c r="AB166" s="1298">
        <f t="shared" si="2216"/>
        <v>2862158.9094820321</v>
      </c>
      <c r="AC166" s="1299">
        <f t="shared" si="4148"/>
        <v>3.554589326015023E-2</v>
      </c>
      <c r="AD166" s="485">
        <v>102973102.56673028</v>
      </c>
      <c r="AE166" s="1298">
        <f t="shared" ref="AE166" si="4315">AD166-AD$16</f>
        <v>62890725.566730276</v>
      </c>
      <c r="AF166" s="1299">
        <f t="shared" ref="AF166" si="4316">AD166/AD$16-1</f>
        <v>1.5690368255038933</v>
      </c>
      <c r="AG166" s="1298">
        <f t="shared" si="2219"/>
        <v>4864658.4226750582</v>
      </c>
      <c r="AH166" s="1299">
        <f t="shared" si="4151"/>
        <v>4.9584502792972218E-2</v>
      </c>
      <c r="AI166" s="485">
        <v>67304767.24612096</v>
      </c>
      <c r="AJ166" s="1298">
        <f t="shared" ref="AJ166" si="4317">AI166-AI$16</f>
        <v>27222390.24612096</v>
      </c>
      <c r="AK166" s="1299">
        <f t="shared" ref="AK166" si="4318">AI166/AI$16-1</f>
        <v>0.67916107485643784</v>
      </c>
      <c r="AL166" s="1298">
        <f t="shared" si="2222"/>
        <v>1417065.495688118</v>
      </c>
      <c r="AM166" s="1299">
        <f t="shared" si="4250"/>
        <v>2.1507283727327797E-2</v>
      </c>
      <c r="AN166" s="485">
        <v>83382259.741797954</v>
      </c>
      <c r="AO166" s="1298">
        <f t="shared" ref="AO166" si="4319">AN166-AN$16</f>
        <v>43299882.741797954</v>
      </c>
      <c r="AP166" s="1299">
        <f t="shared" ref="AP166" si="4320">AN166/AN$16-1</f>
        <v>1.0802723287044067</v>
      </c>
      <c r="AQ166" s="1298">
        <f t="shared" si="2226"/>
        <v>2862158.9094820321</v>
      </c>
      <c r="AR166" s="1299">
        <f t="shared" si="4253"/>
        <v>3.554589326015023E-2</v>
      </c>
      <c r="AS166" s="485">
        <v>102973102.56673028</v>
      </c>
      <c r="AT166" s="1298">
        <f t="shared" ref="AT166" si="4321">AS166-AS$16</f>
        <v>62890725.566730276</v>
      </c>
      <c r="AU166" s="1299">
        <f t="shared" ref="AU166" si="4322">AS166/AS$16-1</f>
        <v>1.5690368255038933</v>
      </c>
      <c r="AV166" s="1298">
        <f t="shared" si="2230"/>
        <v>4864658.4226750582</v>
      </c>
      <c r="AW166" s="1299">
        <f t="shared" si="4256"/>
        <v>4.9584502792972218E-2</v>
      </c>
      <c r="AX166" s="485">
        <v>67304767.24612096</v>
      </c>
      <c r="AY166" s="1298">
        <f t="shared" ref="AY166" si="4323">AX166-AX$16</f>
        <v>27222390.24612096</v>
      </c>
      <c r="AZ166" s="1299">
        <f t="shared" ref="AZ166" si="4324">AX166/AX$16-1</f>
        <v>0.67916107485643784</v>
      </c>
      <c r="BA166" s="1298">
        <f t="shared" si="2233"/>
        <v>1417065.495688118</v>
      </c>
      <c r="BB166" s="1299">
        <f t="shared" si="4157"/>
        <v>2.1507283727327797E-2</v>
      </c>
      <c r="BC166" s="485">
        <v>83382259.741797954</v>
      </c>
      <c r="BD166" s="1298">
        <f t="shared" ref="BD166" si="4325">BC166-BC$16</f>
        <v>43299882.741797954</v>
      </c>
      <c r="BE166" s="1299">
        <f t="shared" ref="BE166" si="4326">BC166/BC$16-1</f>
        <v>1.0802723287044067</v>
      </c>
      <c r="BF166" s="1298">
        <f t="shared" si="2235"/>
        <v>2862158.9094820321</v>
      </c>
      <c r="BG166" s="1299">
        <f t="shared" si="4160"/>
        <v>3.554589326015023E-2</v>
      </c>
      <c r="BH166" s="485">
        <v>102973102.56673028</v>
      </c>
      <c r="BI166" s="1298">
        <f t="shared" ref="BI166" si="4327">BH166-BH$16</f>
        <v>62890725.566730276</v>
      </c>
      <c r="BJ166" s="1299">
        <f t="shared" ref="BJ166" si="4328">BH166/BH$16-1</f>
        <v>1.5690368255038933</v>
      </c>
      <c r="BK166" s="1298">
        <f t="shared" si="2237"/>
        <v>4864658.4226750582</v>
      </c>
      <c r="BL166" s="1299">
        <f t="shared" si="4163"/>
        <v>4.9584502792972218E-2</v>
      </c>
      <c r="BM166" s="485">
        <v>67304767.24612096</v>
      </c>
      <c r="BN166" s="1298">
        <f t="shared" ref="BN166" si="4329">BM166-BM$16</f>
        <v>27222390.24612096</v>
      </c>
      <c r="BO166" s="1299">
        <f t="shared" ref="BO166" si="4330">BM166/BM$16-1</f>
        <v>0.67916107485643784</v>
      </c>
      <c r="BP166" s="1298">
        <f t="shared" si="2239"/>
        <v>1417065.495688118</v>
      </c>
      <c r="BQ166" s="1299">
        <f t="shared" si="4166"/>
        <v>2.1507283727327797E-2</v>
      </c>
      <c r="BR166" s="485">
        <v>83382259.741797954</v>
      </c>
      <c r="BS166" s="1298">
        <f t="shared" ref="BS166" si="4331">BR166-BR$16</f>
        <v>43299882.741797954</v>
      </c>
      <c r="BT166" s="1299">
        <f t="shared" ref="BT166" si="4332">BR166/BR$16-1</f>
        <v>1.0802723287044067</v>
      </c>
      <c r="BU166" s="1298">
        <f t="shared" si="2241"/>
        <v>2862158.9094820321</v>
      </c>
      <c r="BV166" s="1299">
        <f t="shared" si="4169"/>
        <v>3.554589326015023E-2</v>
      </c>
      <c r="BW166" s="485">
        <v>102973102.56673028</v>
      </c>
      <c r="BX166" s="1298">
        <f t="shared" ref="BX166" si="4333">BW166-BW$16</f>
        <v>62890725.566730276</v>
      </c>
      <c r="BY166" s="1299">
        <f t="shared" ref="BY166" si="4334">BW166/BW$16-1</f>
        <v>1.5690368255038933</v>
      </c>
      <c r="BZ166" s="1298">
        <f t="shared" si="2243"/>
        <v>4864658.4226750582</v>
      </c>
      <c r="CA166" s="1299">
        <f t="shared" si="4172"/>
        <v>4.9584502792972218E-2</v>
      </c>
      <c r="CB166" s="485">
        <v>67304767.24612096</v>
      </c>
      <c r="CC166" s="1298">
        <f t="shared" ref="CC166" si="4335">CB166-CB$16</f>
        <v>27222390.24612096</v>
      </c>
      <c r="CD166" s="1299">
        <f t="shared" ref="CD166" si="4336">CB166/CB$16-1</f>
        <v>0.67916107485643784</v>
      </c>
      <c r="CE166" s="1298">
        <f t="shared" si="2246"/>
        <v>1417065.495688118</v>
      </c>
      <c r="CF166" s="1299">
        <f t="shared" si="4175"/>
        <v>2.1507283727327797E-2</v>
      </c>
      <c r="CG166" s="485">
        <v>83382259.741797954</v>
      </c>
      <c r="CH166" s="1298">
        <f t="shared" ref="CH166" si="4337">CG166-CG$16</f>
        <v>43299882.741797954</v>
      </c>
      <c r="CI166" s="1299">
        <f t="shared" ref="CI166" si="4338">CG166/CG$16-1</f>
        <v>1.0802723287044067</v>
      </c>
      <c r="CJ166" s="1298">
        <f t="shared" si="2249"/>
        <v>2862158.9094820321</v>
      </c>
      <c r="CK166" s="1299">
        <f t="shared" si="4178"/>
        <v>3.554589326015023E-2</v>
      </c>
      <c r="CL166" s="485">
        <v>102973102.56673028</v>
      </c>
      <c r="CM166" s="1298">
        <f t="shared" ref="CM166" si="4339">CL166-CL$16</f>
        <v>62890725.566730276</v>
      </c>
      <c r="CN166" s="1299">
        <f t="shared" ref="CN166" si="4340">CL166/CL$16-1</f>
        <v>1.5690368255038933</v>
      </c>
      <c r="CO166" s="1298">
        <f t="shared" si="2252"/>
        <v>4864658.4226750582</v>
      </c>
      <c r="CP166" s="1299">
        <f t="shared" si="4181"/>
        <v>4.9584502792972218E-2</v>
      </c>
    </row>
    <row r="167" spans="1:94" ht="32.25" outlineLevel="1" thickBot="1" x14ac:dyDescent="0.3">
      <c r="A167" s="174">
        <v>2038</v>
      </c>
      <c r="B167" s="197" t="s">
        <v>171</v>
      </c>
      <c r="C167" s="198" t="s">
        <v>172</v>
      </c>
      <c r="D167" s="199" t="s">
        <v>173</v>
      </c>
      <c r="E167" s="492">
        <v>0</v>
      </c>
      <c r="F167" s="1298">
        <f t="shared" ref="F167" si="4341">E167-E$17</f>
        <v>0</v>
      </c>
      <c r="G167" s="1320"/>
      <c r="H167" s="1298">
        <f t="shared" si="2206"/>
        <v>0</v>
      </c>
      <c r="I167" s="1320"/>
      <c r="J167" s="1312">
        <v>0</v>
      </c>
      <c r="K167" s="1298">
        <f t="shared" ref="K167" si="4342">J167-J$17</f>
        <v>0</v>
      </c>
      <c r="L167" s="1299"/>
      <c r="M167" s="1298">
        <f t="shared" si="2208"/>
        <v>0</v>
      </c>
      <c r="N167" s="1299"/>
      <c r="O167" s="492">
        <v>0</v>
      </c>
      <c r="P167" s="1298">
        <f t="shared" ref="P167" si="4343">O167-O$17</f>
        <v>0</v>
      </c>
      <c r="Q167" s="1299"/>
      <c r="R167" s="1298">
        <f t="shared" si="2210"/>
        <v>0</v>
      </c>
      <c r="S167" s="1299"/>
      <c r="T167" s="492">
        <v>0</v>
      </c>
      <c r="U167" s="1298">
        <f t="shared" ref="U167" si="4344">T167-T$17</f>
        <v>0</v>
      </c>
      <c r="V167" s="1299"/>
      <c r="W167" s="1298">
        <f t="shared" si="2213"/>
        <v>0</v>
      </c>
      <c r="X167" s="1299"/>
      <c r="Y167" s="492">
        <v>0</v>
      </c>
      <c r="Z167" s="1298">
        <f t="shared" ref="Z167" si="4345">Y167-Y$17</f>
        <v>0</v>
      </c>
      <c r="AA167" s="1299"/>
      <c r="AB167" s="1298">
        <f t="shared" si="2216"/>
        <v>0</v>
      </c>
      <c r="AC167" s="1299"/>
      <c r="AD167" s="492">
        <v>0</v>
      </c>
      <c r="AE167" s="1298">
        <f t="shared" ref="AE167" si="4346">AD167-AD$17</f>
        <v>0</v>
      </c>
      <c r="AF167" s="1299"/>
      <c r="AG167" s="1298">
        <f t="shared" si="2219"/>
        <v>0</v>
      </c>
      <c r="AH167" s="1299"/>
      <c r="AI167" s="492">
        <v>0</v>
      </c>
      <c r="AJ167" s="1298">
        <f t="shared" ref="AJ167" si="4347">AI167-AI$17</f>
        <v>0</v>
      </c>
      <c r="AK167" s="1299"/>
      <c r="AL167" s="1298">
        <f t="shared" si="2222"/>
        <v>0</v>
      </c>
      <c r="AM167" s="1299"/>
      <c r="AN167" s="492">
        <v>0</v>
      </c>
      <c r="AO167" s="1298">
        <f t="shared" ref="AO167" si="4348">AN167-AN$17</f>
        <v>0</v>
      </c>
      <c r="AP167" s="1299"/>
      <c r="AQ167" s="1298">
        <f t="shared" si="2226"/>
        <v>0</v>
      </c>
      <c r="AR167" s="1299"/>
      <c r="AS167" s="492">
        <v>0</v>
      </c>
      <c r="AT167" s="1298">
        <f t="shared" ref="AT167" si="4349">AS167-AS$17</f>
        <v>0</v>
      </c>
      <c r="AU167" s="1299"/>
      <c r="AV167" s="1298">
        <f t="shared" si="2230"/>
        <v>0</v>
      </c>
      <c r="AW167" s="1299"/>
      <c r="AX167" s="492">
        <v>0</v>
      </c>
      <c r="AY167" s="1298">
        <f t="shared" ref="AY167" si="4350">AX167-AX$17</f>
        <v>0</v>
      </c>
      <c r="AZ167" s="1299"/>
      <c r="BA167" s="1298">
        <f t="shared" si="2233"/>
        <v>0</v>
      </c>
      <c r="BB167" s="1299"/>
      <c r="BC167" s="492">
        <v>0</v>
      </c>
      <c r="BD167" s="1298">
        <f t="shared" ref="BD167" si="4351">BC167-BC$17</f>
        <v>0</v>
      </c>
      <c r="BE167" s="1299"/>
      <c r="BF167" s="1298">
        <f t="shared" si="2235"/>
        <v>0</v>
      </c>
      <c r="BG167" s="1299"/>
      <c r="BH167" s="492">
        <v>0</v>
      </c>
      <c r="BI167" s="1298">
        <f t="shared" ref="BI167" si="4352">BH167-BH$17</f>
        <v>0</v>
      </c>
      <c r="BJ167" s="1299"/>
      <c r="BK167" s="1298">
        <f t="shared" si="2237"/>
        <v>0</v>
      </c>
      <c r="BL167" s="1299"/>
      <c r="BM167" s="492">
        <v>0</v>
      </c>
      <c r="BN167" s="1298">
        <f t="shared" ref="BN167" si="4353">BM167-BM$17</f>
        <v>0</v>
      </c>
      <c r="BO167" s="1299"/>
      <c r="BP167" s="1298">
        <f t="shared" si="2239"/>
        <v>0</v>
      </c>
      <c r="BQ167" s="1299"/>
      <c r="BR167" s="492">
        <v>0</v>
      </c>
      <c r="BS167" s="1298">
        <f t="shared" ref="BS167" si="4354">BR167-BR$17</f>
        <v>0</v>
      </c>
      <c r="BT167" s="1299"/>
      <c r="BU167" s="1298">
        <f t="shared" si="2241"/>
        <v>0</v>
      </c>
      <c r="BV167" s="1299"/>
      <c r="BW167" s="492">
        <v>0</v>
      </c>
      <c r="BX167" s="1298">
        <f t="shared" ref="BX167" si="4355">BW167-BW$17</f>
        <v>0</v>
      </c>
      <c r="BY167" s="1299"/>
      <c r="BZ167" s="1298">
        <f t="shared" si="2243"/>
        <v>0</v>
      </c>
      <c r="CA167" s="1299"/>
      <c r="CB167" s="1329">
        <v>4966979.8977134153</v>
      </c>
      <c r="CC167" s="1298">
        <f t="shared" ref="CC167" si="4356">CB167-CB$17</f>
        <v>1120702.4177134153</v>
      </c>
      <c r="CD167" s="1299">
        <f t="shared" ref="CD167" si="4357">CB167/CB$17-1</f>
        <v>0.29137326247024053</v>
      </c>
      <c r="CE167" s="1298">
        <f t="shared" si="2246"/>
        <v>67135.26673129946</v>
      </c>
      <c r="CF167" s="1299">
        <f t="shared" si="4175"/>
        <v>1.3701509290069636E-2</v>
      </c>
      <c r="CG167" s="1329">
        <v>4966979.8977134153</v>
      </c>
      <c r="CH167" s="1298">
        <f t="shared" ref="CH167" si="4358">CG167-CG$17</f>
        <v>1120702.4177134153</v>
      </c>
      <c r="CI167" s="1299">
        <f t="shared" ref="CI167" si="4359">CG167/CG$17-1</f>
        <v>0.29137326247024053</v>
      </c>
      <c r="CJ167" s="1298">
        <f t="shared" si="2249"/>
        <v>67135.26673129946</v>
      </c>
      <c r="CK167" s="1299">
        <f t="shared" si="4178"/>
        <v>1.3701509290069636E-2</v>
      </c>
      <c r="CL167" s="1329">
        <v>4966979.8977134153</v>
      </c>
      <c r="CM167" s="1298">
        <f t="shared" ref="CM167" si="4360">CL167-CL$17</f>
        <v>1120702.4177134153</v>
      </c>
      <c r="CN167" s="1299">
        <f t="shared" ref="CN167" si="4361">CL167/CL$17-1</f>
        <v>0.29137326247024053</v>
      </c>
      <c r="CO167" s="1298">
        <f t="shared" si="2252"/>
        <v>67135.26673129946</v>
      </c>
      <c r="CP167" s="1299">
        <f t="shared" si="4181"/>
        <v>1.3701509290069636E-2</v>
      </c>
    </row>
    <row r="168" spans="1:94" ht="15.75" outlineLevel="1" x14ac:dyDescent="0.25">
      <c r="A168" s="174">
        <v>2038</v>
      </c>
      <c r="B168" s="206" t="s">
        <v>174</v>
      </c>
      <c r="C168" s="206" t="s">
        <v>175</v>
      </c>
      <c r="D168" s="207" t="s">
        <v>176</v>
      </c>
      <c r="E168" s="1325">
        <v>1359536.3409599999</v>
      </c>
      <c r="F168" s="1321">
        <f t="shared" ref="F168" si="4362">E168-E$18</f>
        <v>511249.26215999993</v>
      </c>
      <c r="G168" s="1322">
        <f t="shared" ref="G168" si="4363">E168/E$18-1</f>
        <v>0.60268425034036954</v>
      </c>
      <c r="H168" s="1321">
        <f t="shared" ref="H168:H231" si="4364">E168-E158</f>
        <v>32269.896671999944</v>
      </c>
      <c r="I168" s="1322">
        <f t="shared" si="4136"/>
        <v>2.4313050940808489E-2</v>
      </c>
      <c r="J168" s="1307">
        <v>1677167.9255519998</v>
      </c>
      <c r="K168" s="209">
        <f t="shared" ref="K168" si="4365">J168-J$18</f>
        <v>828880.84675199981</v>
      </c>
      <c r="L168" s="1300">
        <f t="shared" ref="L168" si="4366">J168/J$18-1</f>
        <v>0.97712303707908355</v>
      </c>
      <c r="M168" s="209">
        <f t="shared" ref="M168:M231" si="4367">J168-J158</f>
        <v>62245.306416000007</v>
      </c>
      <c r="N168" s="1300">
        <f t="shared" si="4139"/>
        <v>3.8543832180208071E-2</v>
      </c>
      <c r="O168" s="211">
        <v>2064910.1286240001</v>
      </c>
      <c r="P168" s="209">
        <f t="shared" ref="P168" si="4368">O168-O$18</f>
        <v>1216623.0498240001</v>
      </c>
      <c r="Q168" s="1300">
        <f t="shared" ref="Q168" si="4369">O168/O$18-1</f>
        <v>1.4342114600461131</v>
      </c>
      <c r="R168" s="209">
        <f t="shared" ref="R168:R231" si="4370">O168-O158</f>
        <v>103450.75300800009</v>
      </c>
      <c r="S168" s="1300">
        <f t="shared" si="4142"/>
        <v>5.274172603014593E-2</v>
      </c>
      <c r="T168" s="211">
        <v>1359536.3409599999</v>
      </c>
      <c r="U168" s="209">
        <f t="shared" ref="U168" si="4371">T168-T$18</f>
        <v>511249.26215999993</v>
      </c>
      <c r="V168" s="1300">
        <f t="shared" ref="V168" si="4372">T168/T$18-1</f>
        <v>0.60268425034036954</v>
      </c>
      <c r="W168" s="209">
        <f t="shared" ref="W168:W231" si="4373">T168-T158</f>
        <v>32269.896671999944</v>
      </c>
      <c r="X168" s="1300">
        <f t="shared" si="4145"/>
        <v>2.4313050940808489E-2</v>
      </c>
      <c r="Y168" s="210">
        <v>1677167.9255519998</v>
      </c>
      <c r="Z168" s="209">
        <f t="shared" ref="Z168" si="4374">Y168-Y$18</f>
        <v>828880.84675199981</v>
      </c>
      <c r="AA168" s="1300">
        <f t="shared" ref="AA168" si="4375">Y168/Y$18-1</f>
        <v>0.97712303707908355</v>
      </c>
      <c r="AB168" s="209">
        <f t="shared" ref="AB168:AB231" si="4376">Y168-Y158</f>
        <v>62245.306416000007</v>
      </c>
      <c r="AC168" s="1300">
        <f t="shared" si="4148"/>
        <v>3.8543832180208071E-2</v>
      </c>
      <c r="AD168" s="211">
        <v>2064910.1286240001</v>
      </c>
      <c r="AE168" s="209">
        <f t="shared" ref="AE168" si="4377">AD168-AD$18</f>
        <v>1216623.0498240001</v>
      </c>
      <c r="AF168" s="1300">
        <f t="shared" ref="AF168" si="4378">AD168/AD$18-1</f>
        <v>1.4342114600461131</v>
      </c>
      <c r="AG168" s="209">
        <f t="shared" ref="AG168:AG231" si="4379">AD168-AD158</f>
        <v>103450.75300800009</v>
      </c>
      <c r="AH168" s="1300">
        <f t="shared" si="4151"/>
        <v>5.274172603014593E-2</v>
      </c>
      <c r="AI168" s="211">
        <v>1359536.3409599999</v>
      </c>
      <c r="AJ168" s="209">
        <f t="shared" ref="AJ168" si="4380">AI168-AI$18</f>
        <v>511249.26215999993</v>
      </c>
      <c r="AK168" s="1300">
        <f t="shared" ref="AK168" si="4381">AI168/AI$18-1</f>
        <v>0.60268425034036954</v>
      </c>
      <c r="AL168" s="209">
        <f t="shared" ref="AL168:AL231" si="4382">AI168-AI158</f>
        <v>32269.896671999944</v>
      </c>
      <c r="AM168" s="1300">
        <f t="shared" si="4250"/>
        <v>2.4313050940808489E-2</v>
      </c>
      <c r="AN168" s="210">
        <v>1677167.9255519998</v>
      </c>
      <c r="AO168" s="209">
        <f t="shared" ref="AO168" si="4383">AN168-AN$18</f>
        <v>828880.84675199981</v>
      </c>
      <c r="AP168" s="1300">
        <f t="shared" ref="AP168" si="4384">AN168/AN$18-1</f>
        <v>0.97712303707908355</v>
      </c>
      <c r="AQ168" s="209">
        <f t="shared" ref="AQ168:AQ231" si="4385">AN168-AN158</f>
        <v>62245.306416000007</v>
      </c>
      <c r="AR168" s="1300">
        <f t="shared" si="4253"/>
        <v>3.8543832180208071E-2</v>
      </c>
      <c r="AS168" s="211">
        <v>2064910.1286240001</v>
      </c>
      <c r="AT168" s="209">
        <f t="shared" ref="AT168" si="4386">AS168-AS$18</f>
        <v>1216623.0498240001</v>
      </c>
      <c r="AU168" s="1300">
        <f t="shared" ref="AU168" si="4387">AS168/AS$18-1</f>
        <v>1.4342114600461131</v>
      </c>
      <c r="AV168" s="209">
        <f t="shared" ref="AV168:AV231" si="4388">AS168-AS158</f>
        <v>103450.75300800009</v>
      </c>
      <c r="AW168" s="1300">
        <f t="shared" si="4256"/>
        <v>5.274172603014593E-2</v>
      </c>
      <c r="AX168" s="210">
        <v>1359536.3409599999</v>
      </c>
      <c r="AY168" s="209">
        <f t="shared" ref="AY168" si="4389">AX168-AX$18</f>
        <v>511249.26215999993</v>
      </c>
      <c r="AZ168" s="1300">
        <f t="shared" ref="AZ168" si="4390">AX168/AX$18-1</f>
        <v>0.60268425034036954</v>
      </c>
      <c r="BA168" s="209">
        <f t="shared" ref="BA168:BA231" si="4391">AX168-AX158</f>
        <v>32269.896671999944</v>
      </c>
      <c r="BB168" s="1300">
        <f t="shared" si="4157"/>
        <v>2.4313050940808489E-2</v>
      </c>
      <c r="BC168" s="210">
        <v>1677167.9255519998</v>
      </c>
      <c r="BD168" s="209">
        <f t="shared" ref="BD168" si="4392">BC168-BC$18</f>
        <v>828880.84675199981</v>
      </c>
      <c r="BE168" s="1300">
        <f t="shared" ref="BE168" si="4393">BC168/BC$18-1</f>
        <v>0.97712303707908355</v>
      </c>
      <c r="BF168" s="209">
        <f t="shared" ref="BF168:BF231" si="4394">BC168-BC158</f>
        <v>62245.306416000007</v>
      </c>
      <c r="BG168" s="1300">
        <f t="shared" si="4160"/>
        <v>3.8543832180208071E-2</v>
      </c>
      <c r="BH168" s="211">
        <v>2064910.1286240001</v>
      </c>
      <c r="BI168" s="209">
        <f t="shared" ref="BI168" si="4395">BH168-BH$18</f>
        <v>1216623.0498240001</v>
      </c>
      <c r="BJ168" s="1300">
        <f t="shared" ref="BJ168" si="4396">BH168/BH$18-1</f>
        <v>1.4342114600461131</v>
      </c>
      <c r="BK168" s="209">
        <f t="shared" ref="BK168:BK231" si="4397">BH168-BH158</f>
        <v>103450.75300800009</v>
      </c>
      <c r="BL168" s="1300">
        <f t="shared" si="4163"/>
        <v>5.274172603014593E-2</v>
      </c>
      <c r="BM168" s="210">
        <v>1359536.3409599999</v>
      </c>
      <c r="BN168" s="209">
        <f t="shared" ref="BN168" si="4398">BM168-BM$18</f>
        <v>511249.26215999993</v>
      </c>
      <c r="BO168" s="1300">
        <f t="shared" ref="BO168" si="4399">BM168/BM$18-1</f>
        <v>0.60268425034036954</v>
      </c>
      <c r="BP168" s="209">
        <f t="shared" ref="BP168:BP231" si="4400">BM168-BM158</f>
        <v>32269.896671999944</v>
      </c>
      <c r="BQ168" s="1300">
        <f t="shared" si="4166"/>
        <v>2.4313050940808489E-2</v>
      </c>
      <c r="BR168" s="210">
        <v>1677167.9255519998</v>
      </c>
      <c r="BS168" s="209">
        <f t="shared" ref="BS168" si="4401">BR168-BR$18</f>
        <v>828880.84675199981</v>
      </c>
      <c r="BT168" s="1300">
        <f t="shared" ref="BT168" si="4402">BR168/BR$18-1</f>
        <v>0.97712303707908355</v>
      </c>
      <c r="BU168" s="209">
        <f t="shared" ref="BU168:BU231" si="4403">BR168-BR158</f>
        <v>62245.306416000007</v>
      </c>
      <c r="BV168" s="1300">
        <f t="shared" si="4169"/>
        <v>3.8543832180208071E-2</v>
      </c>
      <c r="BW168" s="211">
        <v>2064910.1286240001</v>
      </c>
      <c r="BX168" s="209">
        <f t="shared" ref="BX168" si="4404">BW168-BW$18</f>
        <v>1216623.0498240001</v>
      </c>
      <c r="BY168" s="1300">
        <f t="shared" ref="BY168" si="4405">BW168/BW$18-1</f>
        <v>1.4342114600461131</v>
      </c>
      <c r="BZ168" s="209">
        <f t="shared" ref="BZ168:BZ231" si="4406">BW168-BW158</f>
        <v>103450.75300800009</v>
      </c>
      <c r="CA168" s="1300">
        <f t="shared" si="4172"/>
        <v>5.274172603014593E-2</v>
      </c>
      <c r="CB168" s="211">
        <v>1359536.3409599999</v>
      </c>
      <c r="CC168" s="209">
        <f t="shared" ref="CC168" si="4407">CB168-CB$18</f>
        <v>511249.26215999993</v>
      </c>
      <c r="CD168" s="1300">
        <f t="shared" ref="CD168" si="4408">CB168/CB$18-1</f>
        <v>0.60268425034036954</v>
      </c>
      <c r="CE168" s="209">
        <f t="shared" ref="CE168:CE231" si="4409">CB168-CB158</f>
        <v>32269.896671999944</v>
      </c>
      <c r="CF168" s="1300">
        <f t="shared" si="4175"/>
        <v>2.4313050940808489E-2</v>
      </c>
      <c r="CG168" s="210">
        <v>1677167.9255519998</v>
      </c>
      <c r="CH168" s="209">
        <f t="shared" ref="CH168" si="4410">CG168-CG$18</f>
        <v>828880.84675199981</v>
      </c>
      <c r="CI168" s="1300">
        <f t="shared" ref="CI168" si="4411">CG168/CG$18-1</f>
        <v>0.97712303707908355</v>
      </c>
      <c r="CJ168" s="209">
        <f t="shared" ref="CJ168:CJ231" si="4412">CG168-CG158</f>
        <v>62245.306416000007</v>
      </c>
      <c r="CK168" s="1300">
        <f t="shared" si="4178"/>
        <v>3.8543832180208071E-2</v>
      </c>
      <c r="CL168" s="211">
        <v>2064910.1286240001</v>
      </c>
      <c r="CM168" s="209">
        <f t="shared" ref="CM168" si="4413">CL168-CL$18</f>
        <v>1216623.0498240001</v>
      </c>
      <c r="CN168" s="1300">
        <f t="shared" ref="CN168" si="4414">CL168/CL$18-1</f>
        <v>1.4342114600461131</v>
      </c>
      <c r="CO168" s="209">
        <f t="shared" ref="CO168:CO231" si="4415">CL168-CL158</f>
        <v>103450.75300800009</v>
      </c>
      <c r="CP168" s="1300">
        <f t="shared" si="4181"/>
        <v>5.274172603014593E-2</v>
      </c>
    </row>
    <row r="169" spans="1:94" ht="16.5" outlineLevel="1" thickBot="1" x14ac:dyDescent="0.3">
      <c r="A169" s="174">
        <v>2038</v>
      </c>
      <c r="B169" s="206" t="s">
        <v>177</v>
      </c>
      <c r="C169" s="206" t="s">
        <v>178</v>
      </c>
      <c r="D169" s="207" t="s">
        <v>179</v>
      </c>
      <c r="E169" s="1326">
        <v>859007.49076800002</v>
      </c>
      <c r="F169" s="1321">
        <f t="shared" ref="F169" si="4416">E169-E$19</f>
        <v>326837.18868000002</v>
      </c>
      <c r="G169" s="1322">
        <f t="shared" ref="G169" si="4417">E169/E$19-1</f>
        <v>0.61415901525815331</v>
      </c>
      <c r="H169" s="1321">
        <f t="shared" si="4364"/>
        <v>20572.5419040001</v>
      </c>
      <c r="I169" s="1322">
        <f t="shared" si="4136"/>
        <v>2.4536837272675749E-2</v>
      </c>
      <c r="J169" s="1308">
        <v>1060804.1404800001</v>
      </c>
      <c r="K169" s="209">
        <f t="shared" ref="K169" si="4418">J169-J$19</f>
        <v>528633.83839200006</v>
      </c>
      <c r="L169" s="1300">
        <f t="shared" ref="L169" si="4419">J169/J$19-1</f>
        <v>0.9933546391406578</v>
      </c>
      <c r="M169" s="209">
        <f t="shared" si="4367"/>
        <v>39287.383104000008</v>
      </c>
      <c r="N169" s="1300">
        <f t="shared" si="4139"/>
        <v>3.845985180401601E-2</v>
      </c>
      <c r="O169" s="472">
        <v>1304971.9900559997</v>
      </c>
      <c r="P169" s="209">
        <f t="shared" ref="P169" si="4420">O169-O$19</f>
        <v>772801.68796799972</v>
      </c>
      <c r="Q169" s="1300">
        <f t="shared" ref="Q169" si="4421">O169/O$19-1</f>
        <v>1.4521698879773428</v>
      </c>
      <c r="R169" s="209">
        <f t="shared" si="4370"/>
        <v>65413.078823999735</v>
      </c>
      <c r="S169" s="1300">
        <f t="shared" si="4142"/>
        <v>5.2771254541654322E-2</v>
      </c>
      <c r="T169" s="472">
        <v>859007.49076800002</v>
      </c>
      <c r="U169" s="209">
        <f t="shared" ref="U169" si="4422">T169-T$19</f>
        <v>326837.18868000002</v>
      </c>
      <c r="V169" s="1300">
        <f t="shared" ref="V169" si="4423">T169/T$19-1</f>
        <v>0.61415901525815331</v>
      </c>
      <c r="W169" s="209">
        <f t="shared" si="4373"/>
        <v>20572.5419040001</v>
      </c>
      <c r="X169" s="1300">
        <f t="shared" si="4145"/>
        <v>2.4536837272675749E-2</v>
      </c>
      <c r="Y169" s="479">
        <v>1060804.1404800001</v>
      </c>
      <c r="Z169" s="209">
        <f t="shared" ref="Z169" si="4424">Y169-Y$19</f>
        <v>528633.83839200006</v>
      </c>
      <c r="AA169" s="1300">
        <f t="shared" ref="AA169" si="4425">Y169/Y$19-1</f>
        <v>0.9933546391406578</v>
      </c>
      <c r="AB169" s="209">
        <f t="shared" si="4376"/>
        <v>39287.383104000008</v>
      </c>
      <c r="AC169" s="1300">
        <f t="shared" si="4148"/>
        <v>3.845985180401601E-2</v>
      </c>
      <c r="AD169" s="472">
        <v>1304971.9900559997</v>
      </c>
      <c r="AE169" s="209">
        <f t="shared" ref="AE169" si="4426">AD169-AD$19</f>
        <v>772801.68796799972</v>
      </c>
      <c r="AF169" s="1300">
        <f t="shared" ref="AF169" si="4427">AD169/AD$19-1</f>
        <v>1.4521698879773428</v>
      </c>
      <c r="AG169" s="209">
        <f t="shared" si="4379"/>
        <v>65413.078823999735</v>
      </c>
      <c r="AH169" s="1300">
        <f t="shared" si="4151"/>
        <v>5.2771254541654322E-2</v>
      </c>
      <c r="AI169" s="472">
        <v>859007.49076800002</v>
      </c>
      <c r="AJ169" s="209">
        <f t="shared" ref="AJ169" si="4428">AI169-AI$19</f>
        <v>326837.18868000002</v>
      </c>
      <c r="AK169" s="1300">
        <f t="shared" ref="AK169" si="4429">AI169/AI$19-1</f>
        <v>0.61415901525815331</v>
      </c>
      <c r="AL169" s="209">
        <f t="shared" si="4382"/>
        <v>20572.5419040001</v>
      </c>
      <c r="AM169" s="1300">
        <f t="shared" si="4250"/>
        <v>2.4536837272675749E-2</v>
      </c>
      <c r="AN169" s="479">
        <v>1060804.1404800001</v>
      </c>
      <c r="AO169" s="209">
        <f t="shared" ref="AO169" si="4430">AN169-AN$19</f>
        <v>528633.83839200006</v>
      </c>
      <c r="AP169" s="1300">
        <f t="shared" ref="AP169" si="4431">AN169/AN$19-1</f>
        <v>0.9933546391406578</v>
      </c>
      <c r="AQ169" s="209">
        <f t="shared" si="4385"/>
        <v>39287.383104000008</v>
      </c>
      <c r="AR169" s="1300">
        <f t="shared" si="4253"/>
        <v>3.845985180401601E-2</v>
      </c>
      <c r="AS169" s="472">
        <v>1304971.9900559997</v>
      </c>
      <c r="AT169" s="209">
        <f t="shared" ref="AT169" si="4432">AS169-AS$19</f>
        <v>772801.68796799972</v>
      </c>
      <c r="AU169" s="1300">
        <f t="shared" ref="AU169" si="4433">AS169/AS$19-1</f>
        <v>1.4521698879773428</v>
      </c>
      <c r="AV169" s="209">
        <f t="shared" si="4388"/>
        <v>65413.078823999735</v>
      </c>
      <c r="AW169" s="1300">
        <f t="shared" si="4256"/>
        <v>5.2771254541654322E-2</v>
      </c>
      <c r="AX169" s="479">
        <v>859007.49076800002</v>
      </c>
      <c r="AY169" s="209">
        <f t="shared" ref="AY169" si="4434">AX169-AX$19</f>
        <v>326837.18868000002</v>
      </c>
      <c r="AZ169" s="1300">
        <f t="shared" ref="AZ169" si="4435">AX169/AX$19-1</f>
        <v>0.61415901525815331</v>
      </c>
      <c r="BA169" s="209">
        <f t="shared" si="4391"/>
        <v>20572.5419040001</v>
      </c>
      <c r="BB169" s="1300">
        <f t="shared" si="4157"/>
        <v>2.4536837272675749E-2</v>
      </c>
      <c r="BC169" s="479">
        <v>1060804.1404800001</v>
      </c>
      <c r="BD169" s="209">
        <f t="shared" ref="BD169" si="4436">BC169-BC$19</f>
        <v>528633.83839200006</v>
      </c>
      <c r="BE169" s="1300">
        <f t="shared" ref="BE169" si="4437">BC169/BC$19-1</f>
        <v>0.9933546391406578</v>
      </c>
      <c r="BF169" s="209">
        <f t="shared" si="4394"/>
        <v>39287.383104000008</v>
      </c>
      <c r="BG169" s="1300">
        <f t="shared" si="4160"/>
        <v>3.845985180401601E-2</v>
      </c>
      <c r="BH169" s="472">
        <v>1304971.9900559997</v>
      </c>
      <c r="BI169" s="209">
        <f t="shared" ref="BI169" si="4438">BH169-BH$19</f>
        <v>772801.68796799972</v>
      </c>
      <c r="BJ169" s="1300">
        <f t="shared" ref="BJ169" si="4439">BH169/BH$19-1</f>
        <v>1.4521698879773428</v>
      </c>
      <c r="BK169" s="209">
        <f t="shared" si="4397"/>
        <v>65413.078823999735</v>
      </c>
      <c r="BL169" s="1300">
        <f t="shared" si="4163"/>
        <v>5.2771254541654322E-2</v>
      </c>
      <c r="BM169" s="479">
        <v>859007.49076800002</v>
      </c>
      <c r="BN169" s="209">
        <f t="shared" ref="BN169" si="4440">BM169-BM$19</f>
        <v>326837.18868000002</v>
      </c>
      <c r="BO169" s="1300">
        <f t="shared" ref="BO169" si="4441">BM169/BM$19-1</f>
        <v>0.61415901525815331</v>
      </c>
      <c r="BP169" s="209">
        <f t="shared" si="4400"/>
        <v>20572.5419040001</v>
      </c>
      <c r="BQ169" s="1300">
        <f t="shared" si="4166"/>
        <v>2.4536837272675749E-2</v>
      </c>
      <c r="BR169" s="479">
        <v>1060804.1404800001</v>
      </c>
      <c r="BS169" s="209">
        <f t="shared" ref="BS169" si="4442">BR169-BR$19</f>
        <v>528633.83839200006</v>
      </c>
      <c r="BT169" s="1300">
        <f t="shared" ref="BT169" si="4443">BR169/BR$19-1</f>
        <v>0.9933546391406578</v>
      </c>
      <c r="BU169" s="209">
        <f t="shared" si="4403"/>
        <v>39287.383104000008</v>
      </c>
      <c r="BV169" s="1300">
        <f t="shared" si="4169"/>
        <v>3.845985180401601E-2</v>
      </c>
      <c r="BW169" s="472">
        <v>1304971.9900559997</v>
      </c>
      <c r="BX169" s="209">
        <f t="shared" ref="BX169" si="4444">BW169-BW$19</f>
        <v>772801.68796799972</v>
      </c>
      <c r="BY169" s="1300">
        <f t="shared" ref="BY169" si="4445">BW169/BW$19-1</f>
        <v>1.4521698879773428</v>
      </c>
      <c r="BZ169" s="209">
        <f t="shared" si="4406"/>
        <v>65413.078823999735</v>
      </c>
      <c r="CA169" s="1300">
        <f t="shared" si="4172"/>
        <v>5.2771254541654322E-2</v>
      </c>
      <c r="CB169" s="472">
        <v>859007.49076800002</v>
      </c>
      <c r="CC169" s="209">
        <f t="shared" ref="CC169" si="4446">CB169-CB$19</f>
        <v>326837.18868000002</v>
      </c>
      <c r="CD169" s="1300">
        <f t="shared" ref="CD169" si="4447">CB169/CB$19-1</f>
        <v>0.61415901525815331</v>
      </c>
      <c r="CE169" s="209">
        <f t="shared" si="4409"/>
        <v>20572.5419040001</v>
      </c>
      <c r="CF169" s="1300">
        <f t="shared" si="4175"/>
        <v>2.4536837272675749E-2</v>
      </c>
      <c r="CG169" s="479">
        <v>1060804.1404800001</v>
      </c>
      <c r="CH169" s="209">
        <f t="shared" ref="CH169" si="4448">CG169-CG$19</f>
        <v>528633.83839200006</v>
      </c>
      <c r="CI169" s="1300">
        <f t="shared" ref="CI169" si="4449">CG169/CG$19-1</f>
        <v>0.9933546391406578</v>
      </c>
      <c r="CJ169" s="209">
        <f t="shared" si="4412"/>
        <v>39287.383104000008</v>
      </c>
      <c r="CK169" s="1300">
        <f t="shared" si="4178"/>
        <v>3.845985180401601E-2</v>
      </c>
      <c r="CL169" s="472">
        <v>1304971.9900559997</v>
      </c>
      <c r="CM169" s="209">
        <f t="shared" ref="CM169" si="4450">CL169-CL$19</f>
        <v>772801.68796799972</v>
      </c>
      <c r="CN169" s="1300">
        <f t="shared" ref="CN169" si="4451">CL169/CL$19-1</f>
        <v>1.4521698879773428</v>
      </c>
      <c r="CO169" s="209">
        <f t="shared" si="4415"/>
        <v>65413.078823999735</v>
      </c>
      <c r="CP169" s="1300">
        <f t="shared" si="4181"/>
        <v>5.2771254541654322E-2</v>
      </c>
    </row>
    <row r="170" spans="1:94" ht="18.75" x14ac:dyDescent="0.25">
      <c r="A170" s="164">
        <v>2039</v>
      </c>
      <c r="B170" s="165"/>
      <c r="C170" s="166"/>
      <c r="D170" s="475" t="s">
        <v>157</v>
      </c>
      <c r="E170" s="490">
        <v>643184716.76730633</v>
      </c>
      <c r="F170" s="490">
        <f t="shared" ref="F170" si="4452">E170-E$10</f>
        <v>427088282.37730634</v>
      </c>
      <c r="G170" s="1319">
        <f t="shared" ref="G170" si="4453">E170/E$10-1</f>
        <v>1.9763782016251077</v>
      </c>
      <c r="H170" s="490">
        <f t="shared" si="4364"/>
        <v>36103162.172336459</v>
      </c>
      <c r="I170" s="1319">
        <f>E170/E160-1</f>
        <v>5.9470036437565099E-2</v>
      </c>
      <c r="J170" s="1309">
        <v>643184716.76730633</v>
      </c>
      <c r="K170" s="490">
        <f t="shared" ref="K170" si="4454">J170-J$10</f>
        <v>427088282.37730634</v>
      </c>
      <c r="L170" s="1301">
        <f t="shared" ref="L170" si="4455">J170/J$10-1</f>
        <v>1.9763782016251077</v>
      </c>
      <c r="M170" s="490">
        <f t="shared" si="4367"/>
        <v>36103162.172336459</v>
      </c>
      <c r="N170" s="1301">
        <f>J170/J160-1</f>
        <v>5.9470036437565099E-2</v>
      </c>
      <c r="O170" s="490">
        <v>643184716.76730633</v>
      </c>
      <c r="P170" s="490">
        <f t="shared" ref="P170" si="4456">O170-O$10</f>
        <v>427088282.37730634</v>
      </c>
      <c r="Q170" s="1301">
        <f t="shared" ref="Q170" si="4457">O170/O$10-1</f>
        <v>1.9763782016251077</v>
      </c>
      <c r="R170" s="490">
        <f t="shared" si="4370"/>
        <v>36103162.172336459</v>
      </c>
      <c r="S170" s="1301">
        <f>O170/O160-1</f>
        <v>5.9470036437565099E-2</v>
      </c>
      <c r="T170" s="490">
        <v>643184716.76730633</v>
      </c>
      <c r="U170" s="490">
        <f t="shared" ref="U170" si="4458">T170-T$10</f>
        <v>427088282.37730634</v>
      </c>
      <c r="V170" s="1301">
        <f t="shared" ref="V170" si="4459">T170/T$10-1</f>
        <v>1.9763782016251077</v>
      </c>
      <c r="W170" s="490">
        <f t="shared" si="4373"/>
        <v>36103162.172336459</v>
      </c>
      <c r="X170" s="1301">
        <f>T170/T160-1</f>
        <v>5.9470036437565099E-2</v>
      </c>
      <c r="Y170" s="490">
        <v>643184716.76730633</v>
      </c>
      <c r="Z170" s="490">
        <f t="shared" ref="Z170" si="4460">Y170-Y$10</f>
        <v>427088282.37730634</v>
      </c>
      <c r="AA170" s="1301">
        <f t="shared" ref="AA170" si="4461">Y170/Y$10-1</f>
        <v>1.9763782016251077</v>
      </c>
      <c r="AB170" s="490">
        <f t="shared" si="4376"/>
        <v>36103162.172336459</v>
      </c>
      <c r="AC170" s="1301">
        <f>Y170/Y160-1</f>
        <v>5.9470036437565099E-2</v>
      </c>
      <c r="AD170" s="490">
        <v>643184716.76730633</v>
      </c>
      <c r="AE170" s="490">
        <f t="shared" ref="AE170" si="4462">AD170-AD$10</f>
        <v>427088282.37730634</v>
      </c>
      <c r="AF170" s="1301">
        <f t="shared" ref="AF170" si="4463">AD170/AD$10-1</f>
        <v>1.9763782016251077</v>
      </c>
      <c r="AG170" s="490">
        <f t="shared" si="4379"/>
        <v>36103162.172336459</v>
      </c>
      <c r="AH170" s="1301">
        <f>AD170/AD160-1</f>
        <v>5.9470036437565099E-2</v>
      </c>
      <c r="AI170" s="490">
        <v>643184716.76730633</v>
      </c>
      <c r="AJ170" s="490">
        <f t="shared" ref="AJ170" si="4464">AI170-AI$10</f>
        <v>427088282.37730634</v>
      </c>
      <c r="AK170" s="1301">
        <f t="shared" ref="AK170" si="4465">AI170/AI$10-1</f>
        <v>1.9763782016251077</v>
      </c>
      <c r="AL170" s="490">
        <f t="shared" si="4382"/>
        <v>36103162.172336459</v>
      </c>
      <c r="AM170" s="1301">
        <f>AI170/AI160-1</f>
        <v>5.9470036437565099E-2</v>
      </c>
      <c r="AN170" s="490">
        <v>643184716.76730633</v>
      </c>
      <c r="AO170" s="490">
        <f t="shared" ref="AO170" si="4466">AN170-AN$10</f>
        <v>427088282.37730634</v>
      </c>
      <c r="AP170" s="1301">
        <f t="shared" ref="AP170" si="4467">AN170/AN$10-1</f>
        <v>1.9763782016251077</v>
      </c>
      <c r="AQ170" s="490">
        <f t="shared" si="4385"/>
        <v>36103162.172336459</v>
      </c>
      <c r="AR170" s="1301">
        <f>AN170/AN160-1</f>
        <v>5.9470036437565099E-2</v>
      </c>
      <c r="AS170" s="490">
        <v>643184716.76730633</v>
      </c>
      <c r="AT170" s="490">
        <f t="shared" ref="AT170" si="4468">AS170-AS$10</f>
        <v>427088282.37730634</v>
      </c>
      <c r="AU170" s="1301">
        <f t="shared" ref="AU170" si="4469">AS170/AS$10-1</f>
        <v>1.9763782016251077</v>
      </c>
      <c r="AV170" s="490">
        <f t="shared" si="4388"/>
        <v>36103162.172336459</v>
      </c>
      <c r="AW170" s="1301">
        <f>AS170/AS160-1</f>
        <v>5.9470036437565099E-2</v>
      </c>
      <c r="AX170" s="490">
        <v>643184716.76730633</v>
      </c>
      <c r="AY170" s="490">
        <f t="shared" ref="AY170" si="4470">AX170-AX$10</f>
        <v>427088282.37730634</v>
      </c>
      <c r="AZ170" s="1301">
        <f t="shared" ref="AZ170" si="4471">AX170/AX$10-1</f>
        <v>1.9763782016251077</v>
      </c>
      <c r="BA170" s="490">
        <f t="shared" si="4391"/>
        <v>36103162.172336459</v>
      </c>
      <c r="BB170" s="1301">
        <f>AX170/AX160-1</f>
        <v>5.9470036437565099E-2</v>
      </c>
      <c r="BC170" s="490">
        <v>643184716.76730633</v>
      </c>
      <c r="BD170" s="490">
        <f t="shared" ref="BD170" si="4472">BC170-BC$10</f>
        <v>427088282.37730634</v>
      </c>
      <c r="BE170" s="1301">
        <f t="shared" ref="BE170" si="4473">BC170/BC$10-1</f>
        <v>1.9763782016251077</v>
      </c>
      <c r="BF170" s="490">
        <f t="shared" si="4394"/>
        <v>36103162.172336459</v>
      </c>
      <c r="BG170" s="1301">
        <f>BC170/BC160-1</f>
        <v>5.9470036437565099E-2</v>
      </c>
      <c r="BH170" s="490">
        <v>643184716.76730633</v>
      </c>
      <c r="BI170" s="490">
        <f t="shared" ref="BI170" si="4474">BH170-BH$10</f>
        <v>427088282.37730634</v>
      </c>
      <c r="BJ170" s="1301">
        <f t="shared" ref="BJ170" si="4475">BH170/BH$10-1</f>
        <v>1.9763782016251077</v>
      </c>
      <c r="BK170" s="490">
        <f t="shared" si="4397"/>
        <v>36103162.172336459</v>
      </c>
      <c r="BL170" s="1301">
        <f>BH170/BH160-1</f>
        <v>5.9470036437565099E-2</v>
      </c>
      <c r="BM170" s="490">
        <v>643184716.76730633</v>
      </c>
      <c r="BN170" s="490">
        <f t="shared" ref="BN170" si="4476">BM170-BM$10</f>
        <v>427088282.37730634</v>
      </c>
      <c r="BO170" s="1301">
        <f t="shared" ref="BO170" si="4477">BM170/BM$10-1</f>
        <v>1.9763782016251077</v>
      </c>
      <c r="BP170" s="490">
        <f t="shared" si="4400"/>
        <v>36103162.172336459</v>
      </c>
      <c r="BQ170" s="1301">
        <f>BM170/BM160-1</f>
        <v>5.9470036437565099E-2</v>
      </c>
      <c r="BR170" s="490">
        <v>643184716.76730633</v>
      </c>
      <c r="BS170" s="490">
        <f t="shared" ref="BS170" si="4478">BR170-BR$10</f>
        <v>427088282.37730634</v>
      </c>
      <c r="BT170" s="1301">
        <f t="shared" ref="BT170" si="4479">BR170/BR$10-1</f>
        <v>1.9763782016251077</v>
      </c>
      <c r="BU170" s="490">
        <f t="shared" si="4403"/>
        <v>36103162.172336459</v>
      </c>
      <c r="BV170" s="1301">
        <f>BR170/BR160-1</f>
        <v>5.9470036437565099E-2</v>
      </c>
      <c r="BW170" s="490">
        <v>643184716.76730633</v>
      </c>
      <c r="BX170" s="490">
        <f t="shared" ref="BX170" si="4480">BW170-BW$10</f>
        <v>427088282.37730634</v>
      </c>
      <c r="BY170" s="1301">
        <f t="shared" ref="BY170" si="4481">BW170/BW$10-1</f>
        <v>1.9763782016251077</v>
      </c>
      <c r="BZ170" s="490">
        <f t="shared" si="4406"/>
        <v>36103162.172336459</v>
      </c>
      <c r="CA170" s="1301">
        <f>BW170/BW160-1</f>
        <v>5.9470036437565099E-2</v>
      </c>
      <c r="CB170" s="484">
        <v>648217026.94928789</v>
      </c>
      <c r="CC170" s="490">
        <f t="shared" ref="CC170" si="4482">CB170-CB$10</f>
        <v>428274315.07928789</v>
      </c>
      <c r="CD170" s="1301">
        <f t="shared" ref="CD170" si="4483">CB170/CB$10-1</f>
        <v>1.947208486419068</v>
      </c>
      <c r="CE170" s="490">
        <f t="shared" si="4409"/>
        <v>36168492.4566046</v>
      </c>
      <c r="CF170" s="1301">
        <f>CB170/CB160-1</f>
        <v>5.9094157437341144E-2</v>
      </c>
      <c r="CG170" s="484">
        <v>648217026.94928789</v>
      </c>
      <c r="CH170" s="490">
        <f t="shared" ref="CH170" si="4484">CG170-CG$10</f>
        <v>428274315.07928789</v>
      </c>
      <c r="CI170" s="1301">
        <f t="shared" ref="CI170" si="4485">CG170/CG$10-1</f>
        <v>1.947208486419068</v>
      </c>
      <c r="CJ170" s="490">
        <f t="shared" si="4412"/>
        <v>36168492.4566046</v>
      </c>
      <c r="CK170" s="1301">
        <f>CG170/CG160-1</f>
        <v>5.9094157437341144E-2</v>
      </c>
      <c r="CL170" s="484">
        <v>648217026.94928789</v>
      </c>
      <c r="CM170" s="490">
        <f t="shared" ref="CM170" si="4486">CL170-CL$10</f>
        <v>428274315.07928789</v>
      </c>
      <c r="CN170" s="1301">
        <f t="shared" ref="CN170" si="4487">CL170/CL$10-1</f>
        <v>1.947208486419068</v>
      </c>
      <c r="CO170" s="490">
        <f t="shared" si="4415"/>
        <v>36168492.4566046</v>
      </c>
      <c r="CP170" s="1301">
        <f>CL170/CL160-1</f>
        <v>5.9094157437341144E-2</v>
      </c>
    </row>
    <row r="171" spans="1:94" ht="15.75" outlineLevel="1" x14ac:dyDescent="0.25">
      <c r="A171" s="174">
        <v>2039</v>
      </c>
      <c r="B171" s="175" t="s">
        <v>158</v>
      </c>
      <c r="C171" s="175" t="s">
        <v>159</v>
      </c>
      <c r="D171" s="176" t="s">
        <v>96</v>
      </c>
      <c r="E171" s="491">
        <v>341161742.38042033</v>
      </c>
      <c r="F171" s="1298">
        <f t="shared" ref="F171" si="4488">E171-E$11</f>
        <v>258434501.88042033</v>
      </c>
      <c r="G171" s="1320">
        <f t="shared" ref="G171" si="4489">E171/E$11-1</f>
        <v>3.1239347561752693</v>
      </c>
      <c r="H171" s="1298">
        <f t="shared" si="4364"/>
        <v>24025990.902454495</v>
      </c>
      <c r="I171" s="1320">
        <f t="shared" ref="I171:I179" si="4490">E171/E161-1</f>
        <v>7.5759326378324721E-2</v>
      </c>
      <c r="J171" s="1310">
        <v>305615638.23699224</v>
      </c>
      <c r="K171" s="1298">
        <f t="shared" ref="K171" si="4491">J171-J$11</f>
        <v>222888397.73699224</v>
      </c>
      <c r="L171" s="1299">
        <f t="shared" ref="L171" si="4492">J171/J$11-1</f>
        <v>2.6942564068360557</v>
      </c>
      <c r="M171" s="1298">
        <f t="shared" si="4367"/>
        <v>20961335.052879214</v>
      </c>
      <c r="N171" s="1299">
        <f t="shared" ref="N171:N179" si="4493">J171/J161-1</f>
        <v>7.3637864660424768E-2</v>
      </c>
      <c r="O171" s="491">
        <v>261706774.13182181</v>
      </c>
      <c r="P171" s="1298">
        <f t="shared" ref="P171" si="4494">O171-O$11</f>
        <v>178979533.63182181</v>
      </c>
      <c r="Q171" s="1299">
        <f t="shared" ref="Q171" si="4495">O171/O$11-1</f>
        <v>2.1634897108869695</v>
      </c>
      <c r="R171" s="1298">
        <f t="shared" si="4370"/>
        <v>16631960.623859584</v>
      </c>
      <c r="S171" s="1299">
        <f t="shared" ref="S171:S179" si="4496">O171/O161-1</f>
        <v>6.7864830276895161E-2</v>
      </c>
      <c r="T171" s="485">
        <v>203699572.39449918</v>
      </c>
      <c r="U171" s="1298">
        <f t="shared" ref="U171" si="4497">T171-T$11</f>
        <v>135260832.89449918</v>
      </c>
      <c r="V171" s="1299">
        <f t="shared" ref="V171" si="4498">T171/T$11-1</f>
        <v>1.9763782016251072</v>
      </c>
      <c r="W171" s="1298">
        <f t="shared" si="4373"/>
        <v>11434038.317261219</v>
      </c>
      <c r="X171" s="1299">
        <f t="shared" ref="X171:X179" si="4499">T171/T161-1</f>
        <v>5.9470036437564877E-2</v>
      </c>
      <c r="Y171" s="485">
        <v>203699572.39449918</v>
      </c>
      <c r="Z171" s="1298">
        <f t="shared" ref="Z171" si="4500">Y171-Y$11</f>
        <v>135260832.89449918</v>
      </c>
      <c r="AA171" s="1299">
        <f t="shared" ref="AA171" si="4501">Y171/Y$11-1</f>
        <v>1.9763782016251072</v>
      </c>
      <c r="AB171" s="1298">
        <f t="shared" si="4376"/>
        <v>11434038.317261219</v>
      </c>
      <c r="AC171" s="1299">
        <f t="shared" ref="AC171:AC179" si="4502">Y171/Y161-1</f>
        <v>5.9470036437564877E-2</v>
      </c>
      <c r="AD171" s="485">
        <v>203699572.39449918</v>
      </c>
      <c r="AE171" s="1298">
        <f t="shared" ref="AE171" si="4503">AD171-AD$11</f>
        <v>135260832.89449918</v>
      </c>
      <c r="AF171" s="1299">
        <f t="shared" ref="AF171" si="4504">AD171/AD$11-1</f>
        <v>1.9763782016251072</v>
      </c>
      <c r="AG171" s="1298">
        <f t="shared" si="4379"/>
        <v>11434038.317261219</v>
      </c>
      <c r="AH171" s="1299">
        <f t="shared" ref="AH171:AH179" si="4505">AD171/AD161-1</f>
        <v>5.9470036437564877E-2</v>
      </c>
      <c r="AI171" s="485">
        <v>0</v>
      </c>
      <c r="AJ171" s="1298">
        <f t="shared" ref="AJ171" si="4506">AI171-AI$11</f>
        <v>0</v>
      </c>
      <c r="AK171" s="1299"/>
      <c r="AL171" s="1298">
        <f t="shared" si="4382"/>
        <v>0</v>
      </c>
      <c r="AM171" s="1299"/>
      <c r="AN171" s="485">
        <v>0</v>
      </c>
      <c r="AO171" s="1298">
        <f t="shared" ref="AO171" si="4507">AN171-AN$11</f>
        <v>0</v>
      </c>
      <c r="AP171" s="1299"/>
      <c r="AQ171" s="1298">
        <f t="shared" si="4385"/>
        <v>0</v>
      </c>
      <c r="AR171" s="1299"/>
      <c r="AS171" s="485">
        <v>0</v>
      </c>
      <c r="AT171" s="1298">
        <f t="shared" ref="AT171" si="4508">AS171-AS$11</f>
        <v>0</v>
      </c>
      <c r="AU171" s="1299"/>
      <c r="AV171" s="1298">
        <f t="shared" si="4388"/>
        <v>0</v>
      </c>
      <c r="AW171" s="1299"/>
      <c r="AX171" s="491">
        <v>306477871.6913147</v>
      </c>
      <c r="AY171" s="1298">
        <f t="shared" ref="AY171" si="4509">AX171-AX$11</f>
        <v>247079800.40084779</v>
      </c>
      <c r="AZ171" s="1299">
        <f t="shared" ref="AZ171" si="4510">AX171/AX$11-1</f>
        <v>4.159727665105228</v>
      </c>
      <c r="BA171" s="1298">
        <f t="shared" si="4391"/>
        <v>23423943.156552196</v>
      </c>
      <c r="BB171" s="1299">
        <f t="shared" ref="BB171:BB179" si="4511">AX171/AX161-1</f>
        <v>8.2754347476493129E-2</v>
      </c>
      <c r="BC171" s="491">
        <v>261624048.83406684</v>
      </c>
      <c r="BD171" s="1298">
        <f t="shared" ref="BD171" si="4512">BC171-BC$11</f>
        <v>202225977.54359993</v>
      </c>
      <c r="BE171" s="1299">
        <f t="shared" ref="BE171" si="4513">BC171/BC$11-1</f>
        <v>3.4045882829204963</v>
      </c>
      <c r="BF171" s="1298">
        <f t="shared" si="4394"/>
        <v>19610641.078134775</v>
      </c>
      <c r="BG171" s="1299">
        <f t="shared" ref="BG171:BG179" si="4514">BC171/BC161-1</f>
        <v>8.1031217484908602E-2</v>
      </c>
      <c r="BH171" s="491">
        <v>206106058.87749714</v>
      </c>
      <c r="BI171" s="1298">
        <f t="shared" ref="BI171" si="4515">BH171-BH$11</f>
        <v>146707987.58703023</v>
      </c>
      <c r="BJ171" s="1299">
        <f t="shared" ref="BJ171" si="4516">BH171/BH$11-1</f>
        <v>2.4699116385379356</v>
      </c>
      <c r="BK171" s="1298">
        <f t="shared" si="4397"/>
        <v>14202701.906017125</v>
      </c>
      <c r="BL171" s="1299">
        <f t="shared" ref="BL171:BL179" si="4517">BH171/BH161-1</f>
        <v>7.4009658455989724E-2</v>
      </c>
      <c r="BM171" s="491">
        <v>168095974.86057961</v>
      </c>
      <c r="BN171" s="1298">
        <f t="shared" ref="BN171" si="4518">BM171-BM$11</f>
        <v>122251247.95024627</v>
      </c>
      <c r="BO171" s="1299">
        <f t="shared" ref="BO171" si="4519">BM171/BM$11-1</f>
        <v>2.6666370636115846</v>
      </c>
      <c r="BP171" s="1298">
        <f t="shared" si="4400"/>
        <v>11060856.292049527</v>
      </c>
      <c r="BQ171" s="1299">
        <f t="shared" ref="BQ171:BQ179" si="4520">BM171/BM161-1</f>
        <v>7.0435558573622936E-2</v>
      </c>
      <c r="BR171" s="491">
        <v>156247273.4794369</v>
      </c>
      <c r="BS171" s="1298">
        <f t="shared" ref="BS171" si="4521">BR171-BR$11</f>
        <v>110402546.56910357</v>
      </c>
      <c r="BT171" s="1299">
        <f t="shared" ref="BT171" si="4522">BR171/BR$11-1</f>
        <v>2.4081841906275812</v>
      </c>
      <c r="BU171" s="1298">
        <f t="shared" si="4403"/>
        <v>10039304.34219113</v>
      </c>
      <c r="BV171" s="1299">
        <f t="shared" ref="BV171:BV179" si="4523">BR171/BR161-1</f>
        <v>6.866454955521073E-2</v>
      </c>
      <c r="BW171" s="491">
        <v>141610985.4443801</v>
      </c>
      <c r="BX171" s="1298">
        <f t="shared" ref="BX171" si="4524">BW171-BW$11</f>
        <v>95766258.534046769</v>
      </c>
      <c r="BY171" s="1299">
        <f t="shared" ref="BY171" si="4525">BW171/BW$11-1</f>
        <v>2.0889263605245993</v>
      </c>
      <c r="BZ171" s="1298">
        <f t="shared" si="4406"/>
        <v>8596179.5325179249</v>
      </c>
      <c r="CA171" s="1299">
        <f t="shared" ref="CA171:CA179" si="4526">BW171/BW161-1</f>
        <v>6.4625734508186206E-2</v>
      </c>
      <c r="CB171" s="485">
        <v>93298682.376543254</v>
      </c>
      <c r="CC171" s="1298">
        <f t="shared" ref="CC171" si="4527">CB171-CB$11</f>
        <v>24859942.876543254</v>
      </c>
      <c r="CD171" s="1299">
        <f t="shared" ref="CD171" si="4528">CB171/CB$11-1</f>
        <v>0.36324372801376992</v>
      </c>
      <c r="CE171" s="1298">
        <f t="shared" si="4409"/>
        <v>1421867.0742723346</v>
      </c>
      <c r="CF171" s="1299">
        <f t="shared" ref="CF171:CF179" si="4529">CB171/CB161-1</f>
        <v>1.5475798432873944E-2</v>
      </c>
      <c r="CG171" s="485">
        <v>105069906.93509333</v>
      </c>
      <c r="CH171" s="1298">
        <f t="shared" ref="CH171" si="4530">CG171-CG$11</f>
        <v>36631167.435093328</v>
      </c>
      <c r="CI171" s="1299">
        <f t="shared" ref="CI171" si="4531">CG171/CG$11-1</f>
        <v>0.53524024116623781</v>
      </c>
      <c r="CJ171" s="1298">
        <f t="shared" si="4412"/>
        <v>2346365.433234632</v>
      </c>
      <c r="CK171" s="1299">
        <f t="shared" ref="CK171:CK179" si="4532">CG171/CG161-1</f>
        <v>2.2841555099540445E-2</v>
      </c>
      <c r="CL171" s="485">
        <v>118214315.21598768</v>
      </c>
      <c r="CM171" s="1298">
        <f t="shared" ref="CM171" si="4533">CL171-CL$11</f>
        <v>49775575.715987682</v>
      </c>
      <c r="CN171" s="1299">
        <f t="shared" ref="CN171" si="4534">CL171/CL$11-1</f>
        <v>0.72730117590765508</v>
      </c>
      <c r="CO171" s="1298">
        <f t="shared" si="4415"/>
        <v>3466231.1499575227</v>
      </c>
      <c r="CP171" s="1299">
        <f t="shared" ref="CP171:CP179" si="4535">CL171/CL161-1</f>
        <v>3.0207311766207168E-2</v>
      </c>
    </row>
    <row r="172" spans="1:94" ht="31.5" outlineLevel="1" x14ac:dyDescent="0.25">
      <c r="A172" s="174">
        <v>2039</v>
      </c>
      <c r="B172" s="175" t="s">
        <v>160</v>
      </c>
      <c r="C172" s="175" t="s">
        <v>161</v>
      </c>
      <c r="D172" s="176" t="s">
        <v>162</v>
      </c>
      <c r="E172" s="485">
        <v>163126182.20131853</v>
      </c>
      <c r="F172" s="1298">
        <f t="shared" ref="F172" si="4536">E172-E$12</f>
        <v>108319241.97031853</v>
      </c>
      <c r="G172" s="1320">
        <f t="shared" ref="G172" si="4537">E172/E$12-1</f>
        <v>1.9763782016251077</v>
      </c>
      <c r="H172" s="1298">
        <f t="shared" si="4364"/>
        <v>9156577.9736942649</v>
      </c>
      <c r="I172" s="1320">
        <f t="shared" si="4490"/>
        <v>5.9470036437564877E-2</v>
      </c>
      <c r="J172" s="1311">
        <v>163126182.20131853</v>
      </c>
      <c r="K172" s="1298">
        <f t="shared" ref="K172" si="4538">J172-J$12</f>
        <v>108319241.97031853</v>
      </c>
      <c r="L172" s="1299">
        <f t="shared" ref="L172" si="4539">J172/J$12-1</f>
        <v>1.9763782016251077</v>
      </c>
      <c r="M172" s="1298">
        <f t="shared" si="4367"/>
        <v>9156577.9736942649</v>
      </c>
      <c r="N172" s="1299">
        <f t="shared" si="4493"/>
        <v>5.9470036437564877E-2</v>
      </c>
      <c r="O172" s="485">
        <v>163126182.20131853</v>
      </c>
      <c r="P172" s="1298">
        <f t="shared" ref="P172" si="4540">O172-O$12</f>
        <v>108319241.97031853</v>
      </c>
      <c r="Q172" s="1299">
        <f t="shared" ref="Q172" si="4541">O172/O$12-1</f>
        <v>1.9763782016251077</v>
      </c>
      <c r="R172" s="1298">
        <f t="shared" si="4370"/>
        <v>9156577.9736942649</v>
      </c>
      <c r="S172" s="1299">
        <f t="shared" si="4496"/>
        <v>5.9470036437564877E-2</v>
      </c>
      <c r="T172" s="485">
        <v>163126182.20131853</v>
      </c>
      <c r="U172" s="1298">
        <f t="shared" ref="U172" si="4542">T172-T$12</f>
        <v>108319241.97031853</v>
      </c>
      <c r="V172" s="1299">
        <f t="shared" ref="V172" si="4543">T172/T$12-1</f>
        <v>1.9763782016251077</v>
      </c>
      <c r="W172" s="1298">
        <f t="shared" si="4373"/>
        <v>9156577.9736942649</v>
      </c>
      <c r="X172" s="1299">
        <f t="shared" si="4499"/>
        <v>5.9470036437564877E-2</v>
      </c>
      <c r="Y172" s="485">
        <v>163126182.20131853</v>
      </c>
      <c r="Z172" s="1298">
        <f t="shared" ref="Z172" si="4544">Y172-Y$12</f>
        <v>108319241.97031853</v>
      </c>
      <c r="AA172" s="1299">
        <f t="shared" ref="AA172" si="4545">Y172/Y$12-1</f>
        <v>1.9763782016251077</v>
      </c>
      <c r="AB172" s="1298">
        <f t="shared" si="4376"/>
        <v>9156577.9736942649</v>
      </c>
      <c r="AC172" s="1299">
        <f t="shared" si="4502"/>
        <v>5.9470036437564877E-2</v>
      </c>
      <c r="AD172" s="485">
        <v>163126182.20131853</v>
      </c>
      <c r="AE172" s="1298">
        <f t="shared" ref="AE172" si="4546">AD172-AD$12</f>
        <v>108319241.97031853</v>
      </c>
      <c r="AF172" s="1299">
        <f t="shared" ref="AF172" si="4547">AD172/AD$12-1</f>
        <v>1.9763782016251077</v>
      </c>
      <c r="AG172" s="1298">
        <f t="shared" si="4379"/>
        <v>9156577.9736942649</v>
      </c>
      <c r="AH172" s="1299">
        <f t="shared" si="4505"/>
        <v>5.9470036437564877E-2</v>
      </c>
      <c r="AI172" s="485">
        <v>0</v>
      </c>
      <c r="AJ172" s="1298">
        <f t="shared" ref="AJ172" si="4548">AI172-AI$12</f>
        <v>0</v>
      </c>
      <c r="AK172" s="1299"/>
      <c r="AL172" s="1298">
        <f t="shared" si="4382"/>
        <v>0</v>
      </c>
      <c r="AM172" s="1299"/>
      <c r="AN172" s="485">
        <v>0</v>
      </c>
      <c r="AO172" s="1298">
        <f t="shared" ref="AO172" si="4549">AN172-AN$12</f>
        <v>0</v>
      </c>
      <c r="AP172" s="1299"/>
      <c r="AQ172" s="1298">
        <f t="shared" si="4385"/>
        <v>0</v>
      </c>
      <c r="AR172" s="1299"/>
      <c r="AS172" s="485">
        <v>0</v>
      </c>
      <c r="AT172" s="1298">
        <f t="shared" ref="AT172" si="4550">AS172-AS$12</f>
        <v>0</v>
      </c>
      <c r="AU172" s="1299"/>
      <c r="AV172" s="1298">
        <f t="shared" si="4388"/>
        <v>0</v>
      </c>
      <c r="AW172" s="1299"/>
      <c r="AX172" s="485">
        <v>163126182.20131853</v>
      </c>
      <c r="AY172" s="1298">
        <f t="shared" ref="AY172" si="4551">AX172-AX$12</f>
        <v>108319241.97031853</v>
      </c>
      <c r="AZ172" s="1299">
        <f t="shared" ref="AZ172" si="4552">AX172/AX$12-1</f>
        <v>1.9763782016251077</v>
      </c>
      <c r="BA172" s="1298">
        <f t="shared" si="4391"/>
        <v>9156577.9736942649</v>
      </c>
      <c r="BB172" s="1299">
        <f t="shared" si="4511"/>
        <v>5.9470036437564877E-2</v>
      </c>
      <c r="BC172" s="485">
        <v>163126182.20131853</v>
      </c>
      <c r="BD172" s="1298">
        <f t="shared" ref="BD172" si="4553">BC172-BC$12</f>
        <v>108319241.97031853</v>
      </c>
      <c r="BE172" s="1299">
        <f t="shared" ref="BE172" si="4554">BC172/BC$12-1</f>
        <v>1.9763782016251077</v>
      </c>
      <c r="BF172" s="1298">
        <f t="shared" si="4394"/>
        <v>9156577.9736942649</v>
      </c>
      <c r="BG172" s="1299">
        <f t="shared" si="4514"/>
        <v>5.9470036437564877E-2</v>
      </c>
      <c r="BH172" s="485">
        <v>163126182.20131853</v>
      </c>
      <c r="BI172" s="1298">
        <f t="shared" ref="BI172" si="4555">BH172-BH$12</f>
        <v>108319241.97031853</v>
      </c>
      <c r="BJ172" s="1299">
        <f t="shared" ref="BJ172" si="4556">BH172/BH$12-1</f>
        <v>1.9763782016251077</v>
      </c>
      <c r="BK172" s="1298">
        <f t="shared" si="4397"/>
        <v>9156577.9736942649</v>
      </c>
      <c r="BL172" s="1299">
        <f t="shared" si="4517"/>
        <v>5.9470036437564877E-2</v>
      </c>
      <c r="BM172" s="491">
        <v>168095974.86057961</v>
      </c>
      <c r="BN172" s="1298">
        <f t="shared" ref="BN172" si="4557">BM172-BM$12</f>
        <v>122251247.95024627</v>
      </c>
      <c r="BO172" s="1299">
        <f t="shared" ref="BO172" si="4558">BM172/BM$12-1</f>
        <v>2.6666370636115846</v>
      </c>
      <c r="BP172" s="1298">
        <f t="shared" si="4400"/>
        <v>11060856.292049527</v>
      </c>
      <c r="BQ172" s="1299">
        <f t="shared" si="4520"/>
        <v>7.0435558573622936E-2</v>
      </c>
      <c r="BR172" s="491">
        <v>156247273.4794369</v>
      </c>
      <c r="BS172" s="1298">
        <f t="shared" ref="BS172" si="4559">BR172-BR$12</f>
        <v>110402546.56910357</v>
      </c>
      <c r="BT172" s="1299">
        <f t="shared" ref="BT172" si="4560">BR172/BR$12-1</f>
        <v>2.4081841906275812</v>
      </c>
      <c r="BU172" s="1298">
        <f t="shared" si="4403"/>
        <v>10039304.34219113</v>
      </c>
      <c r="BV172" s="1299">
        <f t="shared" si="4523"/>
        <v>6.866454955521073E-2</v>
      </c>
      <c r="BW172" s="491">
        <v>141610985.4443801</v>
      </c>
      <c r="BX172" s="1298">
        <f t="shared" ref="BX172" si="4561">BW172-BW$12</f>
        <v>95766258.534046769</v>
      </c>
      <c r="BY172" s="1299">
        <f t="shared" ref="BY172" si="4562">BW172/BW$12-1</f>
        <v>2.0889263605245993</v>
      </c>
      <c r="BZ172" s="1298">
        <f t="shared" si="4406"/>
        <v>8596179.5325179249</v>
      </c>
      <c r="CA172" s="1299">
        <f t="shared" si="4526"/>
        <v>6.4625734508186206E-2</v>
      </c>
      <c r="CB172" s="485">
        <v>79383540.745595425</v>
      </c>
      <c r="CC172" s="1298">
        <f t="shared" ref="CC172" si="4563">CB172-CB$12</f>
        <v>24576600.514595427</v>
      </c>
      <c r="CD172" s="1299">
        <f t="shared" ref="CD172" si="4564">CB172/CB$12-1</f>
        <v>0.44842132056652129</v>
      </c>
      <c r="CE172" s="1298">
        <f t="shared" si="4409"/>
        <v>1209801.0384517163</v>
      </c>
      <c r="CF172" s="1299">
        <f t="shared" si="4529"/>
        <v>1.5475798432873944E-2</v>
      </c>
      <c r="CG172" s="485">
        <v>89399132.183402807</v>
      </c>
      <c r="CH172" s="1298">
        <f t="shared" ref="CH172" si="4565">CG172-CG$12</f>
        <v>34592191.952402808</v>
      </c>
      <c r="CI172" s="1299">
        <f t="shared" ref="CI172" si="4566">CG172/CG$12-1</f>
        <v>0.63116444389348914</v>
      </c>
      <c r="CJ172" s="1298">
        <f t="shared" si="4412"/>
        <v>1996414.0031635463</v>
      </c>
      <c r="CK172" s="1299">
        <f t="shared" si="4532"/>
        <v>2.2841555099540445E-2</v>
      </c>
      <c r="CL172" s="485">
        <v>100583102.2434715</v>
      </c>
      <c r="CM172" s="1298">
        <f t="shared" ref="CM172" si="4567">CL172-CL$12</f>
        <v>45776162.012471505</v>
      </c>
      <c r="CN172" s="1299">
        <f t="shared" ref="CN172" si="4568">CL172/CL$12-1</f>
        <v>0.83522564513790365</v>
      </c>
      <c r="CO172" s="1298">
        <f t="shared" si="4415"/>
        <v>2949256.0314601511</v>
      </c>
      <c r="CP172" s="1299">
        <f t="shared" si="4535"/>
        <v>3.0207311766207168E-2</v>
      </c>
    </row>
    <row r="173" spans="1:94" ht="15.75" outlineLevel="1" x14ac:dyDescent="0.25">
      <c r="A173" s="174">
        <v>2039</v>
      </c>
      <c r="B173" s="175">
        <v>0</v>
      </c>
      <c r="C173" s="175">
        <v>0</v>
      </c>
      <c r="D173" s="176" t="s">
        <v>163</v>
      </c>
      <c r="E173" s="485">
        <v>0</v>
      </c>
      <c r="F173" s="1298">
        <f t="shared" ref="F173" si="4569">E173-E$13</f>
        <v>0</v>
      </c>
      <c r="G173" s="1320"/>
      <c r="H173" s="1298">
        <f t="shared" si="4364"/>
        <v>0</v>
      </c>
      <c r="I173" s="1320"/>
      <c r="J173" s="1311">
        <v>0</v>
      </c>
      <c r="K173" s="1298">
        <f t="shared" ref="K173" si="4570">J173-J$13</f>
        <v>0</v>
      </c>
      <c r="L173" s="1299"/>
      <c r="M173" s="1298">
        <f t="shared" si="4367"/>
        <v>0</v>
      </c>
      <c r="N173" s="1299"/>
      <c r="O173" s="485">
        <v>0</v>
      </c>
      <c r="P173" s="1298">
        <f t="shared" ref="P173" si="4571">O173-O$13</f>
        <v>0</v>
      </c>
      <c r="Q173" s="1299"/>
      <c r="R173" s="1298">
        <f t="shared" si="4370"/>
        <v>0</v>
      </c>
      <c r="S173" s="1299"/>
      <c r="T173" s="485">
        <v>0</v>
      </c>
      <c r="U173" s="1298">
        <f t="shared" ref="U173" si="4572">T173-T$13</f>
        <v>0</v>
      </c>
      <c r="V173" s="1299"/>
      <c r="W173" s="1298">
        <f t="shared" si="4373"/>
        <v>0</v>
      </c>
      <c r="X173" s="1299"/>
      <c r="Y173" s="485">
        <v>0</v>
      </c>
      <c r="Z173" s="1298">
        <f t="shared" ref="Z173" si="4573">Y173-Y$13</f>
        <v>0</v>
      </c>
      <c r="AA173" s="1299"/>
      <c r="AB173" s="1298">
        <f t="shared" si="4376"/>
        <v>0</v>
      </c>
      <c r="AC173" s="1299"/>
      <c r="AD173" s="485">
        <v>0</v>
      </c>
      <c r="AE173" s="1298">
        <f t="shared" ref="AE173" si="4574">AD173-AD$13</f>
        <v>0</v>
      </c>
      <c r="AF173" s="1299"/>
      <c r="AG173" s="1298">
        <f t="shared" si="4379"/>
        <v>0</v>
      </c>
      <c r="AH173" s="1299"/>
      <c r="AI173" s="485">
        <v>0</v>
      </c>
      <c r="AJ173" s="1298">
        <f t="shared" ref="AJ173" si="4575">AI173-AI$13</f>
        <v>0</v>
      </c>
      <c r="AK173" s="1299"/>
      <c r="AL173" s="1298">
        <f t="shared" si="4382"/>
        <v>0</v>
      </c>
      <c r="AM173" s="1299"/>
      <c r="AN173" s="485">
        <v>0</v>
      </c>
      <c r="AO173" s="1298">
        <f t="shared" ref="AO173" si="4576">AN173-AN$13</f>
        <v>0</v>
      </c>
      <c r="AP173" s="1299"/>
      <c r="AQ173" s="1298">
        <f t="shared" si="4385"/>
        <v>0</v>
      </c>
      <c r="AR173" s="1299"/>
      <c r="AS173" s="485">
        <v>0</v>
      </c>
      <c r="AT173" s="1298">
        <f t="shared" ref="AT173" si="4577">AS173-AS$13</f>
        <v>0</v>
      </c>
      <c r="AU173" s="1299"/>
      <c r="AV173" s="1298">
        <f t="shared" si="4388"/>
        <v>0</v>
      </c>
      <c r="AW173" s="1299"/>
      <c r="AX173" s="491">
        <v>34683870.68910566</v>
      </c>
      <c r="AY173" s="1298">
        <f t="shared" ref="AY173" si="4578">AX173-AX$13</f>
        <v>11354701.479572561</v>
      </c>
      <c r="AZ173" s="1299">
        <f t="shared" ref="AZ173" si="4579">AX173/AX$13-1</f>
        <v>0.48671692410429435</v>
      </c>
      <c r="BA173" s="1298">
        <f t="shared" si="4391"/>
        <v>602047.74590228498</v>
      </c>
      <c r="BB173" s="1299">
        <f t="shared" si="4511"/>
        <v>1.7664775352703055E-2</v>
      </c>
      <c r="BC173" s="491">
        <v>43991589.402925357</v>
      </c>
      <c r="BD173" s="1298">
        <f t="shared" ref="BD173" si="4580">BC173-BC$13</f>
        <v>20662420.193392258</v>
      </c>
      <c r="BE173" s="1299">
        <f t="shared" ref="BE173" si="4581">BC173/BC$13-1</f>
        <v>0.88569035647222627</v>
      </c>
      <c r="BF173" s="1298">
        <f t="shared" si="4394"/>
        <v>1350693.974744454</v>
      </c>
      <c r="BG173" s="1299">
        <f t="shared" si="4514"/>
        <v>3.1676022775351864E-2</v>
      </c>
      <c r="BH173" s="491">
        <v>55600715.254324704</v>
      </c>
      <c r="BI173" s="1298">
        <f t="shared" ref="BI173" si="4582">BH173-BH$13</f>
        <v>32271546.044791605</v>
      </c>
      <c r="BJ173" s="1299">
        <f t="shared" ref="BJ173" si="4583">BH173/BH$13-1</f>
        <v>1.3833131285105664</v>
      </c>
      <c r="BK173" s="1298">
        <f t="shared" si="4397"/>
        <v>2429258.7178425491</v>
      </c>
      <c r="BL173" s="1299">
        <f t="shared" si="4517"/>
        <v>4.5687270503409705E-2</v>
      </c>
      <c r="BM173" s="491">
        <v>168095974.86057967</v>
      </c>
      <c r="BN173" s="1298">
        <f t="shared" ref="BN173" si="4584">BM173-BM$13</f>
        <v>122251247.95024633</v>
      </c>
      <c r="BO173" s="1299">
        <f t="shared" ref="BO173" si="4585">BM173/BM$13-1</f>
        <v>2.6666370636115859</v>
      </c>
      <c r="BP173" s="1298">
        <f t="shared" si="4400"/>
        <v>11060856.292049676</v>
      </c>
      <c r="BQ173" s="1299">
        <f t="shared" si="4520"/>
        <v>7.0435558573624046E-2</v>
      </c>
      <c r="BR173" s="491">
        <v>156247273.47943696</v>
      </c>
      <c r="BS173" s="1298">
        <f t="shared" ref="BS173" si="4586">BR173-BR$13</f>
        <v>110402546.56910363</v>
      </c>
      <c r="BT173" s="1299">
        <f t="shared" ref="BT173" si="4587">BR173/BR$13-1</f>
        <v>2.4081841906275825</v>
      </c>
      <c r="BU173" s="1298">
        <f t="shared" si="4403"/>
        <v>10039304.342191249</v>
      </c>
      <c r="BV173" s="1299">
        <f t="shared" si="4523"/>
        <v>6.8664549555211618E-2</v>
      </c>
      <c r="BW173" s="491">
        <v>141610985.4443801</v>
      </c>
      <c r="BX173" s="1298">
        <f t="shared" ref="BX173" si="4588">BW173-BW$13</f>
        <v>95766258.534046769</v>
      </c>
      <c r="BY173" s="1299">
        <f t="shared" ref="BY173" si="4589">BW173/BW$13-1</f>
        <v>2.0889263605245993</v>
      </c>
      <c r="BZ173" s="1298">
        <f t="shared" si="4406"/>
        <v>8596179.5325180143</v>
      </c>
      <c r="CA173" s="1299">
        <f t="shared" si="4526"/>
        <v>6.4625734508186872E-2</v>
      </c>
      <c r="CB173" s="485">
        <v>0</v>
      </c>
      <c r="CC173" s="1298">
        <f t="shared" ref="CC173" si="4590">CB173-CB$13</f>
        <v>0</v>
      </c>
      <c r="CD173" s="1299"/>
      <c r="CE173" s="1298">
        <f t="shared" si="4409"/>
        <v>0</v>
      </c>
      <c r="CF173" s="1299"/>
      <c r="CG173" s="485">
        <v>0</v>
      </c>
      <c r="CH173" s="1298">
        <f t="shared" ref="CH173" si="4591">CG173-CG$13</f>
        <v>0</v>
      </c>
      <c r="CI173" s="1299"/>
      <c r="CJ173" s="1298">
        <f t="shared" si="4412"/>
        <v>0</v>
      </c>
      <c r="CK173" s="1299"/>
      <c r="CL173" s="485">
        <v>0</v>
      </c>
      <c r="CM173" s="1298">
        <f t="shared" ref="CM173" si="4592">CL173-CL$13</f>
        <v>0</v>
      </c>
      <c r="CN173" s="1299"/>
      <c r="CO173" s="1298">
        <f t="shared" si="4415"/>
        <v>0</v>
      </c>
      <c r="CP173" s="1299"/>
    </row>
    <row r="174" spans="1:94" ht="15.75" outlineLevel="1" x14ac:dyDescent="0.25">
      <c r="A174" s="174">
        <v>2039</v>
      </c>
      <c r="B174" s="175" t="s">
        <v>164</v>
      </c>
      <c r="C174" s="175" t="s">
        <v>165</v>
      </c>
      <c r="D174" s="176" t="s">
        <v>99</v>
      </c>
      <c r="E174" s="485">
        <v>0</v>
      </c>
      <c r="F174" s="1298">
        <f t="shared" ref="F174" si="4593">E174-E$14</f>
        <v>0</v>
      </c>
      <c r="G174" s="1320"/>
      <c r="H174" s="1298">
        <f t="shared" si="4364"/>
        <v>0</v>
      </c>
      <c r="I174" s="1320"/>
      <c r="J174" s="1311">
        <v>0</v>
      </c>
      <c r="K174" s="1298">
        <f t="shared" ref="K174" si="4594">J174-J$14</f>
        <v>0</v>
      </c>
      <c r="L174" s="1299"/>
      <c r="M174" s="1298">
        <f t="shared" si="4367"/>
        <v>0</v>
      </c>
      <c r="N174" s="1299"/>
      <c r="O174" s="485">
        <v>0</v>
      </c>
      <c r="P174" s="1298">
        <f t="shared" ref="P174" si="4595">O174-O$14</f>
        <v>0</v>
      </c>
      <c r="Q174" s="1299"/>
      <c r="R174" s="1298">
        <f t="shared" si="4370"/>
        <v>0</v>
      </c>
      <c r="S174" s="1299"/>
      <c r="T174" s="486">
        <v>137462169.9859212</v>
      </c>
      <c r="U174" s="1298">
        <f t="shared" ref="U174" si="4596">T174-T$14</f>
        <v>123173668.9859212</v>
      </c>
      <c r="V174" s="1299">
        <f t="shared" ref="V174" si="4597">T174/T$14-1</f>
        <v>8.6204752329107954</v>
      </c>
      <c r="W174" s="1298">
        <f t="shared" si="4373"/>
        <v>12591952.585193276</v>
      </c>
      <c r="X174" s="1299">
        <f t="shared" si="4499"/>
        <v>0.10084031923147641</v>
      </c>
      <c r="Y174" s="486">
        <v>101916065.84249303</v>
      </c>
      <c r="Z174" s="1298">
        <f t="shared" ref="Z174" si="4598">Y174-Y$14</f>
        <v>87627564.842493027</v>
      </c>
      <c r="AA174" s="1299">
        <f t="shared" ref="AA174" si="4599">Y174/Y$14-1</f>
        <v>6.1327332267039747</v>
      </c>
      <c r="AB174" s="1298">
        <f t="shared" si="4376"/>
        <v>9527296.7356179953</v>
      </c>
      <c r="AC174" s="1299">
        <f t="shared" si="4502"/>
        <v>0.10312180612122734</v>
      </c>
      <c r="AD174" s="486">
        <v>58007201.737322628</v>
      </c>
      <c r="AE174" s="1298">
        <f t="shared" ref="AE174" si="4600">AD174-AD$14</f>
        <v>43718700.737322621</v>
      </c>
      <c r="AF174" s="1299">
        <f t="shared" ref="AF174" si="4601">AD174/AD$14-1</f>
        <v>3.0597121935549847</v>
      </c>
      <c r="AG174" s="1298">
        <f t="shared" si="4379"/>
        <v>5197922.3065983802</v>
      </c>
      <c r="AH174" s="1299">
        <f t="shared" si="4505"/>
        <v>9.8428199790475679E-2</v>
      </c>
      <c r="AI174" s="486">
        <v>504287924.58173883</v>
      </c>
      <c r="AJ174" s="1298">
        <f t="shared" ref="AJ174" si="4602">AI174-AI$14</f>
        <v>366753743.85073882</v>
      </c>
      <c r="AK174" s="1299">
        <f t="shared" ref="AK174" si="4603">AI174/AI$14-1</f>
        <v>2.6666370636115846</v>
      </c>
      <c r="AL174" s="1298">
        <f t="shared" si="4382"/>
        <v>33182568.876148582</v>
      </c>
      <c r="AM174" s="1299">
        <f t="shared" ref="AM174:AM179" si="4604">AI174/AI164-1</f>
        <v>7.0435558573622936E-2</v>
      </c>
      <c r="AN174" s="486">
        <v>468741820.43831074</v>
      </c>
      <c r="AO174" s="1298">
        <f t="shared" ref="AO174" si="4605">AN174-AN$14</f>
        <v>331207639.70731074</v>
      </c>
      <c r="AP174" s="1299">
        <f t="shared" ref="AP174" si="4606">AN174/AN$14-1</f>
        <v>2.4081841906275812</v>
      </c>
      <c r="AQ174" s="1298">
        <f t="shared" si="4385"/>
        <v>30117913.02657342</v>
      </c>
      <c r="AR174" s="1299">
        <f t="shared" ref="AR174:AR179" si="4607">AN174/AN164-1</f>
        <v>6.866454955521073E-2</v>
      </c>
      <c r="AS174" s="486">
        <v>424832956.33314031</v>
      </c>
      <c r="AT174" s="1298">
        <f t="shared" ref="AT174" si="4608">AS174-AS$14</f>
        <v>287298775.60214031</v>
      </c>
      <c r="AU174" s="1299">
        <f t="shared" ref="AU174" si="4609">AS174/AS$14-1</f>
        <v>2.0889263605245993</v>
      </c>
      <c r="AV174" s="1298">
        <f t="shared" si="4388"/>
        <v>25788538.59755379</v>
      </c>
      <c r="AW174" s="1299">
        <f t="shared" ref="AW174:AW179" si="4610">AS174/AS164-1</f>
        <v>6.4625734508186206E-2</v>
      </c>
      <c r="AX174" s="485">
        <v>0</v>
      </c>
      <c r="AY174" s="1298">
        <f t="shared" ref="AY174" si="4611">AX174-AX$14</f>
        <v>0</v>
      </c>
      <c r="AZ174" s="1299"/>
      <c r="BA174" s="1298">
        <f t="shared" si="4391"/>
        <v>0</v>
      </c>
      <c r="BB174" s="1299"/>
      <c r="BC174" s="485">
        <v>0</v>
      </c>
      <c r="BD174" s="1298">
        <f t="shared" ref="BD174" si="4612">BC174-BC$14</f>
        <v>0</v>
      </c>
      <c r="BE174" s="1299"/>
      <c r="BF174" s="1298">
        <f t="shared" si="4394"/>
        <v>0</v>
      </c>
      <c r="BG174" s="1299"/>
      <c r="BH174" s="485">
        <v>0</v>
      </c>
      <c r="BI174" s="1298">
        <f t="shared" ref="BI174" si="4613">BH174-BH$14</f>
        <v>0</v>
      </c>
      <c r="BJ174" s="1299"/>
      <c r="BK174" s="1298">
        <f t="shared" si="4397"/>
        <v>0</v>
      </c>
      <c r="BL174" s="1299"/>
      <c r="BM174" s="485">
        <v>0</v>
      </c>
      <c r="BN174" s="1298">
        <f t="shared" ref="BN174" si="4614">BM174-BM$14</f>
        <v>0</v>
      </c>
      <c r="BO174" s="1299"/>
      <c r="BP174" s="1298">
        <f t="shared" si="4400"/>
        <v>0</v>
      </c>
      <c r="BQ174" s="1299"/>
      <c r="BR174" s="485">
        <v>0</v>
      </c>
      <c r="BS174" s="1298">
        <f t="shared" ref="BS174" si="4615">BR174-BR$14</f>
        <v>0</v>
      </c>
      <c r="BT174" s="1299"/>
      <c r="BU174" s="1298">
        <f t="shared" si="4403"/>
        <v>0</v>
      </c>
      <c r="BV174" s="1299"/>
      <c r="BW174" s="485">
        <v>0</v>
      </c>
      <c r="BX174" s="1298">
        <f t="shared" ref="BX174" si="4616">BW174-BW$14</f>
        <v>0</v>
      </c>
      <c r="BY174" s="1299"/>
      <c r="BZ174" s="1298">
        <f t="shared" si="4406"/>
        <v>0</v>
      </c>
      <c r="CA174" s="1299"/>
      <c r="CB174" s="192">
        <v>336638011.64158165</v>
      </c>
      <c r="CC174" s="1298">
        <f t="shared" ref="CC174" si="4617">CB174-CB$14</f>
        <v>318503233.16158164</v>
      </c>
      <c r="CD174" s="1299">
        <f t="shared" ref="CD174" si="4618">CB174/CB$14-1</f>
        <v>17.563116831718901</v>
      </c>
      <c r="CE174" s="1298">
        <f t="shared" si="4409"/>
        <v>30616231.047692657</v>
      </c>
      <c r="CF174" s="1299">
        <f t="shared" si="4529"/>
        <v>0.10004592152975667</v>
      </c>
      <c r="CG174" s="192">
        <v>279305091.50179625</v>
      </c>
      <c r="CH174" s="1298">
        <f t="shared" ref="CH174" si="4619">CG174-CG$14</f>
        <v>261170313.02179626</v>
      </c>
      <c r="CI174" s="1299">
        <f t="shared" ref="CI174" si="4620">CG174/CG$14-1</f>
        <v>14.401626869047716</v>
      </c>
      <c r="CJ174" s="1298">
        <f t="shared" si="4412"/>
        <v>25840463.874443561</v>
      </c>
      <c r="CK174" s="1299">
        <f t="shared" si="4532"/>
        <v>0.1019489942889964</v>
      </c>
      <c r="CL174" s="192">
        <v>211067849.05566269</v>
      </c>
      <c r="CM174" s="1298">
        <f t="shared" ref="CM174" si="4621">CL174-CL$14</f>
        <v>192933070.5756627</v>
      </c>
      <c r="CN174" s="1299">
        <f t="shared" ref="CN174" si="4622">CL174/CL$14-1</f>
        <v>10.638843523147504</v>
      </c>
      <c r="CO174" s="1298">
        <f t="shared" si="4415"/>
        <v>19438381.700404227</v>
      </c>
      <c r="CP174" s="1299">
        <f t="shared" si="4535"/>
        <v>0.10143733095269614</v>
      </c>
    </row>
    <row r="175" spans="1:94" ht="31.5" outlineLevel="1" x14ac:dyDescent="0.25">
      <c r="A175" s="174">
        <v>2039</v>
      </c>
      <c r="B175" s="175" t="s">
        <v>166</v>
      </c>
      <c r="C175" s="175" t="s">
        <v>249</v>
      </c>
      <c r="D175" s="176" t="s">
        <v>168</v>
      </c>
      <c r="E175" s="485">
        <v>70212528.905537218</v>
      </c>
      <c r="F175" s="1298">
        <f t="shared" ref="F175" si="4623">E175-E$15</f>
        <v>31732652.246537216</v>
      </c>
      <c r="G175" s="1320">
        <f t="shared" ref="G175" si="4624">E175/E$15-1</f>
        <v>0.82465576820177544</v>
      </c>
      <c r="H175" s="1298">
        <f t="shared" si="4364"/>
        <v>1541097.2622784674</v>
      </c>
      <c r="I175" s="1320">
        <f t="shared" si="4490"/>
        <v>2.2441606726423258E-2</v>
      </c>
      <c r="J175" s="1311">
        <v>88181135.850147545</v>
      </c>
      <c r="K175" s="1298">
        <f t="shared" ref="K175" si="4625">J175-J$15</f>
        <v>49701259.191147543</v>
      </c>
      <c r="L175" s="1299">
        <f t="shared" ref="L175" si="4626">J175/J$15-1</f>
        <v>1.2916169048978223</v>
      </c>
      <c r="M175" s="1298">
        <f t="shared" si="4367"/>
        <v>3105748.4087128937</v>
      </c>
      <c r="N175" s="1299">
        <f t="shared" si="4493"/>
        <v>3.6505839140031693E-2</v>
      </c>
      <c r="O175" s="485">
        <v>110377130.02454668</v>
      </c>
      <c r="P175" s="1298">
        <f t="shared" ref="P175" si="4627">O175-O$15</f>
        <v>71897253.365546674</v>
      </c>
      <c r="Q175" s="1299">
        <f t="shared" ref="Q175" si="4628">O175/O$15-1</f>
        <v>1.8684377292236132</v>
      </c>
      <c r="R175" s="1298">
        <f t="shared" si="4370"/>
        <v>5313095.7318935692</v>
      </c>
      <c r="S175" s="1299">
        <f t="shared" si="4496"/>
        <v>5.0570071553640128E-2</v>
      </c>
      <c r="T175" s="485">
        <v>70212528.905537218</v>
      </c>
      <c r="U175" s="1298">
        <f t="shared" ref="U175" si="4629">T175-T$15</f>
        <v>31732652.246537216</v>
      </c>
      <c r="V175" s="1299">
        <f t="shared" ref="V175" si="4630">T175/T$15-1</f>
        <v>0.82465576820177544</v>
      </c>
      <c r="W175" s="1298">
        <f t="shared" si="4373"/>
        <v>1541097.2622784674</v>
      </c>
      <c r="X175" s="1299">
        <f t="shared" si="4499"/>
        <v>2.2441606726423258E-2</v>
      </c>
      <c r="Y175" s="485">
        <v>88181135.850147545</v>
      </c>
      <c r="Z175" s="1298">
        <f t="shared" ref="Z175" si="4631">Y175-Y$15</f>
        <v>49701259.191147543</v>
      </c>
      <c r="AA175" s="1299">
        <f t="shared" ref="AA175" si="4632">Y175/Y$15-1</f>
        <v>1.2916169048978223</v>
      </c>
      <c r="AB175" s="1298">
        <f t="shared" si="4376"/>
        <v>3105748.4087128937</v>
      </c>
      <c r="AC175" s="1299">
        <f t="shared" si="4502"/>
        <v>3.6505839140031693E-2</v>
      </c>
      <c r="AD175" s="485">
        <v>110377130.02454668</v>
      </c>
      <c r="AE175" s="1298">
        <f t="shared" ref="AE175" si="4633">AD175-AD$15</f>
        <v>71897253.365546674</v>
      </c>
      <c r="AF175" s="1299">
        <f t="shared" ref="AF175" si="4634">AD175/AD$15-1</f>
        <v>1.8684377292236132</v>
      </c>
      <c r="AG175" s="1298">
        <f t="shared" si="4379"/>
        <v>5313095.7318935692</v>
      </c>
      <c r="AH175" s="1299">
        <f t="shared" si="4505"/>
        <v>5.0570071553640128E-2</v>
      </c>
      <c r="AI175" s="485">
        <v>70212528.905537218</v>
      </c>
      <c r="AJ175" s="1298">
        <f t="shared" ref="AJ175" si="4635">AI175-AI$15</f>
        <v>31732652.246537216</v>
      </c>
      <c r="AK175" s="1299">
        <f t="shared" ref="AK175" si="4636">AI175/AI$15-1</f>
        <v>0.82465576820177544</v>
      </c>
      <c r="AL175" s="1298">
        <f t="shared" si="4382"/>
        <v>1541097.2622784674</v>
      </c>
      <c r="AM175" s="1299">
        <f t="shared" si="4604"/>
        <v>2.2441606726423258E-2</v>
      </c>
      <c r="AN175" s="485">
        <v>88181135.850147545</v>
      </c>
      <c r="AO175" s="1298">
        <f t="shared" ref="AO175" si="4637">AN175-AN$15</f>
        <v>49701259.191147543</v>
      </c>
      <c r="AP175" s="1299">
        <f t="shared" ref="AP175" si="4638">AN175/AN$15-1</f>
        <v>1.2916169048978223</v>
      </c>
      <c r="AQ175" s="1298">
        <f t="shared" si="4385"/>
        <v>3105748.4087128937</v>
      </c>
      <c r="AR175" s="1299">
        <f t="shared" si="4607"/>
        <v>3.6505839140031693E-2</v>
      </c>
      <c r="AS175" s="485">
        <v>110377130.02454668</v>
      </c>
      <c r="AT175" s="1298">
        <f t="shared" ref="AT175" si="4639">AS175-AS$15</f>
        <v>71897253.365546674</v>
      </c>
      <c r="AU175" s="1299">
        <f t="shared" ref="AU175" si="4640">AS175/AS$15-1</f>
        <v>1.8684377292236132</v>
      </c>
      <c r="AV175" s="1298">
        <f t="shared" si="4388"/>
        <v>5313095.7318935692</v>
      </c>
      <c r="AW175" s="1299">
        <f t="shared" si="4610"/>
        <v>5.0570071553640128E-2</v>
      </c>
      <c r="AX175" s="485">
        <v>70212528.905537218</v>
      </c>
      <c r="AY175" s="1298">
        <f t="shared" ref="AY175" si="4641">AX175-AX$15</f>
        <v>31732652.246537216</v>
      </c>
      <c r="AZ175" s="1299">
        <f t="shared" ref="AZ175" si="4642">AX175/AX$15-1</f>
        <v>0.82465576820177544</v>
      </c>
      <c r="BA175" s="1298">
        <f t="shared" si="4391"/>
        <v>1541097.2622784674</v>
      </c>
      <c r="BB175" s="1299">
        <f t="shared" si="4511"/>
        <v>2.2441606726423258E-2</v>
      </c>
      <c r="BC175" s="485">
        <v>88181135.850147545</v>
      </c>
      <c r="BD175" s="1298">
        <f t="shared" ref="BD175" si="4643">BC175-BC$15</f>
        <v>49701259.191147543</v>
      </c>
      <c r="BE175" s="1299">
        <f t="shared" ref="BE175" si="4644">BC175/BC$15-1</f>
        <v>1.2916169048978223</v>
      </c>
      <c r="BF175" s="1298">
        <f t="shared" si="4394"/>
        <v>3105748.4087128937</v>
      </c>
      <c r="BG175" s="1299">
        <f t="shared" si="4514"/>
        <v>3.6505839140031693E-2</v>
      </c>
      <c r="BH175" s="485">
        <v>110377130.02454668</v>
      </c>
      <c r="BI175" s="1298">
        <f t="shared" ref="BI175" si="4645">BH175-BH$15</f>
        <v>71897253.365546674</v>
      </c>
      <c r="BJ175" s="1299">
        <f t="shared" ref="BJ175" si="4646">BH175/BH$15-1</f>
        <v>1.8684377292236132</v>
      </c>
      <c r="BK175" s="1298">
        <f t="shared" si="4397"/>
        <v>5313095.7318935692</v>
      </c>
      <c r="BL175" s="1299">
        <f t="shared" si="4517"/>
        <v>5.0570071553640128E-2</v>
      </c>
      <c r="BM175" s="485">
        <v>70212528.905537218</v>
      </c>
      <c r="BN175" s="1298">
        <f t="shared" ref="BN175" si="4647">BM175-BM$15</f>
        <v>31732652.246537216</v>
      </c>
      <c r="BO175" s="1299">
        <f t="shared" ref="BO175" si="4648">BM175/BM$15-1</f>
        <v>0.82465576820177544</v>
      </c>
      <c r="BP175" s="1298">
        <f t="shared" si="4400"/>
        <v>1541097.2622784674</v>
      </c>
      <c r="BQ175" s="1299">
        <f t="shared" si="4520"/>
        <v>2.2441606726423258E-2</v>
      </c>
      <c r="BR175" s="485">
        <v>88181135.850147545</v>
      </c>
      <c r="BS175" s="1298">
        <f t="shared" ref="BS175" si="4649">BR175-BR$15</f>
        <v>49701259.191147543</v>
      </c>
      <c r="BT175" s="1299">
        <f t="shared" ref="BT175" si="4650">BR175/BR$15-1</f>
        <v>1.2916169048978223</v>
      </c>
      <c r="BU175" s="1298">
        <f t="shared" si="4403"/>
        <v>3105748.4087128937</v>
      </c>
      <c r="BV175" s="1299">
        <f t="shared" si="4523"/>
        <v>3.6505839140031693E-2</v>
      </c>
      <c r="BW175" s="485">
        <v>110377130.02454668</v>
      </c>
      <c r="BX175" s="1298">
        <f t="shared" ref="BX175" si="4651">BW175-BW$15</f>
        <v>71897253.365546674</v>
      </c>
      <c r="BY175" s="1299">
        <f t="shared" ref="BY175" si="4652">BW175/BW$15-1</f>
        <v>1.8684377292236132</v>
      </c>
      <c r="BZ175" s="1298">
        <f t="shared" si="4406"/>
        <v>5313095.7318935692</v>
      </c>
      <c r="CA175" s="1299">
        <f t="shared" si="4526"/>
        <v>5.0570071553640128E-2</v>
      </c>
      <c r="CB175" s="485">
        <v>70212528.905537218</v>
      </c>
      <c r="CC175" s="1298">
        <f t="shared" ref="CC175" si="4653">CB175-CB$15</f>
        <v>31732652.246537216</v>
      </c>
      <c r="CD175" s="1299">
        <f t="shared" ref="CD175" si="4654">CB175/CB$15-1</f>
        <v>0.82465576820177544</v>
      </c>
      <c r="CE175" s="1298">
        <f t="shared" si="4409"/>
        <v>1541097.2622784674</v>
      </c>
      <c r="CF175" s="1299">
        <f t="shared" si="4529"/>
        <v>2.2441606726423258E-2</v>
      </c>
      <c r="CG175" s="485">
        <v>88181135.850147545</v>
      </c>
      <c r="CH175" s="1298">
        <f t="shared" ref="CH175" si="4655">CG175-CG$15</f>
        <v>49701259.191147543</v>
      </c>
      <c r="CI175" s="1299">
        <f t="shared" ref="CI175" si="4656">CG175/CG$15-1</f>
        <v>1.2916169048978223</v>
      </c>
      <c r="CJ175" s="1298">
        <f t="shared" si="4412"/>
        <v>3105748.4087128937</v>
      </c>
      <c r="CK175" s="1299">
        <f t="shared" si="4532"/>
        <v>3.6505839140031693E-2</v>
      </c>
      <c r="CL175" s="485">
        <v>110377130.02454668</v>
      </c>
      <c r="CM175" s="1298">
        <f t="shared" ref="CM175" si="4657">CL175-CL$15</f>
        <v>71897253.365546674</v>
      </c>
      <c r="CN175" s="1299">
        <f t="shared" ref="CN175" si="4658">CL175/CL$15-1</f>
        <v>1.8684377292236132</v>
      </c>
      <c r="CO175" s="1298">
        <f t="shared" si="4415"/>
        <v>5313095.7318935692</v>
      </c>
      <c r="CP175" s="1299">
        <f t="shared" si="4535"/>
        <v>5.0570071553640128E-2</v>
      </c>
    </row>
    <row r="176" spans="1:94" ht="15.75" outlineLevel="1" x14ac:dyDescent="0.25">
      <c r="A176" s="174">
        <v>2039</v>
      </c>
      <c r="B176" s="175" t="s">
        <v>169</v>
      </c>
      <c r="C176" s="175" t="s">
        <v>249</v>
      </c>
      <c r="D176" s="176" t="s">
        <v>170</v>
      </c>
      <c r="E176" s="485">
        <v>68684263.280030221</v>
      </c>
      <c r="F176" s="1298">
        <f t="shared" ref="F176" si="4659">E176-E$16</f>
        <v>28601886.280030221</v>
      </c>
      <c r="G176" s="1320">
        <f t="shared" ref="G176" si="4660">E176/E$16-1</f>
        <v>0.71357759745711236</v>
      </c>
      <c r="H176" s="1298">
        <f t="shared" si="4364"/>
        <v>1379496.0339092612</v>
      </c>
      <c r="I176" s="1320">
        <f t="shared" si="4490"/>
        <v>2.04962603743164E-2</v>
      </c>
      <c r="J176" s="1311">
        <v>86261760.47884807</v>
      </c>
      <c r="K176" s="1298">
        <f t="shared" ref="K176" si="4661">J176-J$16</f>
        <v>46179383.47884807</v>
      </c>
      <c r="L176" s="1299">
        <f t="shared" ref="L176" si="4662">J176/J$16-1</f>
        <v>1.1521118989237609</v>
      </c>
      <c r="M176" s="1298">
        <f t="shared" si="4367"/>
        <v>2879500.7370501161</v>
      </c>
      <c r="N176" s="1299">
        <f t="shared" si="4493"/>
        <v>3.4533733505985431E-2</v>
      </c>
      <c r="O176" s="485">
        <v>107974630.40961933</v>
      </c>
      <c r="P176" s="1298">
        <f t="shared" ref="P176" si="4663">O176-O$16</f>
        <v>67892253.409619331</v>
      </c>
      <c r="Q176" s="1299">
        <f t="shared" ref="Q176" si="4664">O176/O$16-1</f>
        <v>1.6938180440151873</v>
      </c>
      <c r="R176" s="1298">
        <f t="shared" si="4370"/>
        <v>5001527.8428890556</v>
      </c>
      <c r="S176" s="1299">
        <f t="shared" si="4496"/>
        <v>4.8571206637654685E-2</v>
      </c>
      <c r="T176" s="485">
        <v>68684263.280030221</v>
      </c>
      <c r="U176" s="1298">
        <f t="shared" ref="U176" si="4665">T176-T$16</f>
        <v>28601886.280030221</v>
      </c>
      <c r="V176" s="1299">
        <f t="shared" ref="V176" si="4666">T176/T$16-1</f>
        <v>0.71357759745711236</v>
      </c>
      <c r="W176" s="1298">
        <f t="shared" si="4373"/>
        <v>1379496.0339092612</v>
      </c>
      <c r="X176" s="1299">
        <f t="shared" si="4499"/>
        <v>2.04962603743164E-2</v>
      </c>
      <c r="Y176" s="485">
        <v>86261760.47884807</v>
      </c>
      <c r="Z176" s="1298">
        <f t="shared" ref="Z176" si="4667">Y176-Y$16</f>
        <v>46179383.47884807</v>
      </c>
      <c r="AA176" s="1299">
        <f t="shared" ref="AA176" si="4668">Y176/Y$16-1</f>
        <v>1.1521118989237609</v>
      </c>
      <c r="AB176" s="1298">
        <f t="shared" si="4376"/>
        <v>2879500.7370501161</v>
      </c>
      <c r="AC176" s="1299">
        <f t="shared" si="4502"/>
        <v>3.4533733505985431E-2</v>
      </c>
      <c r="AD176" s="485">
        <v>107974630.40961933</v>
      </c>
      <c r="AE176" s="1298">
        <f t="shared" ref="AE176" si="4669">AD176-AD$16</f>
        <v>67892253.409619331</v>
      </c>
      <c r="AF176" s="1299">
        <f t="shared" ref="AF176" si="4670">AD176/AD$16-1</f>
        <v>1.6938180440151873</v>
      </c>
      <c r="AG176" s="1298">
        <f t="shared" si="4379"/>
        <v>5001527.8428890556</v>
      </c>
      <c r="AH176" s="1299">
        <f t="shared" si="4505"/>
        <v>4.8571206637654685E-2</v>
      </c>
      <c r="AI176" s="485">
        <v>68684263.280030221</v>
      </c>
      <c r="AJ176" s="1298">
        <f t="shared" ref="AJ176" si="4671">AI176-AI$16</f>
        <v>28601886.280030221</v>
      </c>
      <c r="AK176" s="1299">
        <f t="shared" ref="AK176" si="4672">AI176/AI$16-1</f>
        <v>0.71357759745711236</v>
      </c>
      <c r="AL176" s="1298">
        <f t="shared" si="4382"/>
        <v>1379496.0339092612</v>
      </c>
      <c r="AM176" s="1299">
        <f t="shared" si="4604"/>
        <v>2.04962603743164E-2</v>
      </c>
      <c r="AN176" s="485">
        <v>86261760.47884807</v>
      </c>
      <c r="AO176" s="1298">
        <f t="shared" ref="AO176" si="4673">AN176-AN$16</f>
        <v>46179383.47884807</v>
      </c>
      <c r="AP176" s="1299">
        <f t="shared" ref="AP176" si="4674">AN176/AN$16-1</f>
        <v>1.1521118989237609</v>
      </c>
      <c r="AQ176" s="1298">
        <f t="shared" si="4385"/>
        <v>2879500.7370501161</v>
      </c>
      <c r="AR176" s="1299">
        <f t="shared" si="4607"/>
        <v>3.4533733505985431E-2</v>
      </c>
      <c r="AS176" s="485">
        <v>107974630.40961933</v>
      </c>
      <c r="AT176" s="1298">
        <f t="shared" ref="AT176" si="4675">AS176-AS$16</f>
        <v>67892253.409619331</v>
      </c>
      <c r="AU176" s="1299">
        <f t="shared" ref="AU176" si="4676">AS176/AS$16-1</f>
        <v>1.6938180440151873</v>
      </c>
      <c r="AV176" s="1298">
        <f t="shared" si="4388"/>
        <v>5001527.8428890556</v>
      </c>
      <c r="AW176" s="1299">
        <f t="shared" si="4610"/>
        <v>4.8571206637654685E-2</v>
      </c>
      <c r="AX176" s="485">
        <v>68684263.280030221</v>
      </c>
      <c r="AY176" s="1298">
        <f t="shared" ref="AY176" si="4677">AX176-AX$16</f>
        <v>28601886.280030221</v>
      </c>
      <c r="AZ176" s="1299">
        <f t="shared" ref="AZ176" si="4678">AX176/AX$16-1</f>
        <v>0.71357759745711236</v>
      </c>
      <c r="BA176" s="1298">
        <f t="shared" si="4391"/>
        <v>1379496.0339092612</v>
      </c>
      <c r="BB176" s="1299">
        <f t="shared" si="4511"/>
        <v>2.04962603743164E-2</v>
      </c>
      <c r="BC176" s="485">
        <v>86261760.47884807</v>
      </c>
      <c r="BD176" s="1298">
        <f t="shared" ref="BD176" si="4679">BC176-BC$16</f>
        <v>46179383.47884807</v>
      </c>
      <c r="BE176" s="1299">
        <f t="shared" ref="BE176" si="4680">BC176/BC$16-1</f>
        <v>1.1521118989237609</v>
      </c>
      <c r="BF176" s="1298">
        <f t="shared" si="4394"/>
        <v>2879500.7370501161</v>
      </c>
      <c r="BG176" s="1299">
        <f t="shared" si="4514"/>
        <v>3.4533733505985431E-2</v>
      </c>
      <c r="BH176" s="485">
        <v>107974630.40961933</v>
      </c>
      <c r="BI176" s="1298">
        <f t="shared" ref="BI176" si="4681">BH176-BH$16</f>
        <v>67892253.409619331</v>
      </c>
      <c r="BJ176" s="1299">
        <f t="shared" ref="BJ176" si="4682">BH176/BH$16-1</f>
        <v>1.6938180440151873</v>
      </c>
      <c r="BK176" s="1298">
        <f t="shared" si="4397"/>
        <v>5001527.8428890556</v>
      </c>
      <c r="BL176" s="1299">
        <f t="shared" si="4517"/>
        <v>4.8571206637654685E-2</v>
      </c>
      <c r="BM176" s="485">
        <v>68684263.280030221</v>
      </c>
      <c r="BN176" s="1298">
        <f t="shared" ref="BN176" si="4683">BM176-BM$16</f>
        <v>28601886.280030221</v>
      </c>
      <c r="BO176" s="1299">
        <f t="shared" ref="BO176" si="4684">BM176/BM$16-1</f>
        <v>0.71357759745711236</v>
      </c>
      <c r="BP176" s="1298">
        <f t="shared" si="4400"/>
        <v>1379496.0339092612</v>
      </c>
      <c r="BQ176" s="1299">
        <f t="shared" si="4520"/>
        <v>2.04962603743164E-2</v>
      </c>
      <c r="BR176" s="485">
        <v>86261760.47884807</v>
      </c>
      <c r="BS176" s="1298">
        <f t="shared" ref="BS176" si="4685">BR176-BR$16</f>
        <v>46179383.47884807</v>
      </c>
      <c r="BT176" s="1299">
        <f t="shared" ref="BT176" si="4686">BR176/BR$16-1</f>
        <v>1.1521118989237609</v>
      </c>
      <c r="BU176" s="1298">
        <f t="shared" si="4403"/>
        <v>2879500.7370501161</v>
      </c>
      <c r="BV176" s="1299">
        <f t="shared" si="4523"/>
        <v>3.4533733505985431E-2</v>
      </c>
      <c r="BW176" s="485">
        <v>107974630.40961933</v>
      </c>
      <c r="BX176" s="1298">
        <f t="shared" ref="BX176" si="4687">BW176-BW$16</f>
        <v>67892253.409619331</v>
      </c>
      <c r="BY176" s="1299">
        <f t="shared" ref="BY176" si="4688">BW176/BW$16-1</f>
        <v>1.6938180440151873</v>
      </c>
      <c r="BZ176" s="1298">
        <f t="shared" si="4406"/>
        <v>5001527.8428890556</v>
      </c>
      <c r="CA176" s="1299">
        <f t="shared" si="4526"/>
        <v>4.8571206637654685E-2</v>
      </c>
      <c r="CB176" s="485">
        <v>68684263.280030221</v>
      </c>
      <c r="CC176" s="1298">
        <f t="shared" ref="CC176" si="4689">CB176-CB$16</f>
        <v>28601886.280030221</v>
      </c>
      <c r="CD176" s="1299">
        <f t="shared" ref="CD176" si="4690">CB176/CB$16-1</f>
        <v>0.71357759745711236</v>
      </c>
      <c r="CE176" s="1298">
        <f t="shared" si="4409"/>
        <v>1379496.0339092612</v>
      </c>
      <c r="CF176" s="1299">
        <f t="shared" si="4529"/>
        <v>2.04962603743164E-2</v>
      </c>
      <c r="CG176" s="485">
        <v>86261760.47884807</v>
      </c>
      <c r="CH176" s="1298">
        <f t="shared" ref="CH176" si="4691">CG176-CG$16</f>
        <v>46179383.47884807</v>
      </c>
      <c r="CI176" s="1299">
        <f t="shared" ref="CI176" si="4692">CG176/CG$16-1</f>
        <v>1.1521118989237609</v>
      </c>
      <c r="CJ176" s="1298">
        <f t="shared" si="4412"/>
        <v>2879500.7370501161</v>
      </c>
      <c r="CK176" s="1299">
        <f t="shared" si="4532"/>
        <v>3.4533733505985431E-2</v>
      </c>
      <c r="CL176" s="485">
        <v>107974630.40961933</v>
      </c>
      <c r="CM176" s="1298">
        <f t="shared" ref="CM176" si="4693">CL176-CL$16</f>
        <v>67892253.409619331</v>
      </c>
      <c r="CN176" s="1299">
        <f t="shared" ref="CN176" si="4694">CL176/CL$16-1</f>
        <v>1.6938180440151873</v>
      </c>
      <c r="CO176" s="1298">
        <f t="shared" si="4415"/>
        <v>5001527.8428890556</v>
      </c>
      <c r="CP176" s="1299">
        <f t="shared" si="4535"/>
        <v>4.8571206637654685E-2</v>
      </c>
    </row>
    <row r="177" spans="1:94" ht="32.25" outlineLevel="1" thickBot="1" x14ac:dyDescent="0.3">
      <c r="A177" s="174">
        <v>2039</v>
      </c>
      <c r="B177" s="197" t="s">
        <v>171</v>
      </c>
      <c r="C177" s="198" t="s">
        <v>172</v>
      </c>
      <c r="D177" s="199" t="s">
        <v>173</v>
      </c>
      <c r="E177" s="492">
        <v>0</v>
      </c>
      <c r="F177" s="1298">
        <f t="shared" ref="F177" si="4695">E177-E$17</f>
        <v>0</v>
      </c>
      <c r="G177" s="1320"/>
      <c r="H177" s="1298">
        <f t="shared" si="4364"/>
        <v>0</v>
      </c>
      <c r="I177" s="1320"/>
      <c r="J177" s="1312">
        <v>0</v>
      </c>
      <c r="K177" s="1298">
        <f t="shared" ref="K177" si="4696">J177-J$17</f>
        <v>0</v>
      </c>
      <c r="L177" s="1299"/>
      <c r="M177" s="1298">
        <f t="shared" si="4367"/>
        <v>0</v>
      </c>
      <c r="N177" s="1299"/>
      <c r="O177" s="492">
        <v>0</v>
      </c>
      <c r="P177" s="1298">
        <f t="shared" ref="P177" si="4697">O177-O$17</f>
        <v>0</v>
      </c>
      <c r="Q177" s="1299"/>
      <c r="R177" s="1298">
        <f t="shared" si="4370"/>
        <v>0</v>
      </c>
      <c r="S177" s="1299"/>
      <c r="T177" s="492">
        <v>0</v>
      </c>
      <c r="U177" s="1298">
        <f t="shared" ref="U177" si="4698">T177-T$17</f>
        <v>0</v>
      </c>
      <c r="V177" s="1299"/>
      <c r="W177" s="1298">
        <f t="shared" si="4373"/>
        <v>0</v>
      </c>
      <c r="X177" s="1299"/>
      <c r="Y177" s="492">
        <v>0</v>
      </c>
      <c r="Z177" s="1298">
        <f t="shared" ref="Z177" si="4699">Y177-Y$17</f>
        <v>0</v>
      </c>
      <c r="AA177" s="1299"/>
      <c r="AB177" s="1298">
        <f t="shared" si="4376"/>
        <v>0</v>
      </c>
      <c r="AC177" s="1299"/>
      <c r="AD177" s="492">
        <v>0</v>
      </c>
      <c r="AE177" s="1298">
        <f t="shared" ref="AE177" si="4700">AD177-AD$17</f>
        <v>0</v>
      </c>
      <c r="AF177" s="1299"/>
      <c r="AG177" s="1298">
        <f t="shared" si="4379"/>
        <v>0</v>
      </c>
      <c r="AH177" s="1299"/>
      <c r="AI177" s="492">
        <v>0</v>
      </c>
      <c r="AJ177" s="1298">
        <f t="shared" ref="AJ177" si="4701">AI177-AI$17</f>
        <v>0</v>
      </c>
      <c r="AK177" s="1299"/>
      <c r="AL177" s="1298">
        <f t="shared" si="4382"/>
        <v>0</v>
      </c>
      <c r="AM177" s="1299"/>
      <c r="AN177" s="492">
        <v>0</v>
      </c>
      <c r="AO177" s="1298">
        <f t="shared" ref="AO177" si="4702">AN177-AN$17</f>
        <v>0</v>
      </c>
      <c r="AP177" s="1299"/>
      <c r="AQ177" s="1298">
        <f t="shared" si="4385"/>
        <v>0</v>
      </c>
      <c r="AR177" s="1299"/>
      <c r="AS177" s="492">
        <v>0</v>
      </c>
      <c r="AT177" s="1298">
        <f t="shared" ref="AT177" si="4703">AS177-AS$17</f>
        <v>0</v>
      </c>
      <c r="AU177" s="1299"/>
      <c r="AV177" s="1298">
        <f t="shared" si="4388"/>
        <v>0</v>
      </c>
      <c r="AW177" s="1299"/>
      <c r="AX177" s="492">
        <v>0</v>
      </c>
      <c r="AY177" s="1298">
        <f t="shared" ref="AY177" si="4704">AX177-AX$17</f>
        <v>0</v>
      </c>
      <c r="AZ177" s="1299"/>
      <c r="BA177" s="1298">
        <f t="shared" si="4391"/>
        <v>0</v>
      </c>
      <c r="BB177" s="1299"/>
      <c r="BC177" s="492">
        <v>0</v>
      </c>
      <c r="BD177" s="1298">
        <f t="shared" ref="BD177" si="4705">BC177-BC$17</f>
        <v>0</v>
      </c>
      <c r="BE177" s="1299"/>
      <c r="BF177" s="1298">
        <f t="shared" si="4394"/>
        <v>0</v>
      </c>
      <c r="BG177" s="1299"/>
      <c r="BH177" s="492">
        <v>0</v>
      </c>
      <c r="BI177" s="1298">
        <f t="shared" ref="BI177" si="4706">BH177-BH$17</f>
        <v>0</v>
      </c>
      <c r="BJ177" s="1299"/>
      <c r="BK177" s="1298">
        <f t="shared" si="4397"/>
        <v>0</v>
      </c>
      <c r="BL177" s="1299"/>
      <c r="BM177" s="492">
        <v>0</v>
      </c>
      <c r="BN177" s="1298">
        <f t="shared" ref="BN177" si="4707">BM177-BM$17</f>
        <v>0</v>
      </c>
      <c r="BO177" s="1299"/>
      <c r="BP177" s="1298">
        <f t="shared" si="4400"/>
        <v>0</v>
      </c>
      <c r="BQ177" s="1299"/>
      <c r="BR177" s="492">
        <v>0</v>
      </c>
      <c r="BS177" s="1298">
        <f t="shared" ref="BS177" si="4708">BR177-BR$17</f>
        <v>0</v>
      </c>
      <c r="BT177" s="1299"/>
      <c r="BU177" s="1298">
        <f t="shared" si="4403"/>
        <v>0</v>
      </c>
      <c r="BV177" s="1299"/>
      <c r="BW177" s="492">
        <v>0</v>
      </c>
      <c r="BX177" s="1298">
        <f t="shared" ref="BX177" si="4709">BW177-BW$17</f>
        <v>0</v>
      </c>
      <c r="BY177" s="1299"/>
      <c r="BZ177" s="1298">
        <f t="shared" si="4406"/>
        <v>0</v>
      </c>
      <c r="CA177" s="1299"/>
      <c r="CB177" s="1329">
        <v>5032310.1819815813</v>
      </c>
      <c r="CC177" s="1298">
        <f t="shared" ref="CC177" si="4710">CB177-CB$17</f>
        <v>1186032.7019815813</v>
      </c>
      <c r="CD177" s="1299">
        <f t="shared" ref="CD177" si="4711">CB177/CB$17-1</f>
        <v>0.3083585903899948</v>
      </c>
      <c r="CE177" s="1298">
        <f t="shared" si="4409"/>
        <v>65330.284268165939</v>
      </c>
      <c r="CF177" s="1299">
        <f t="shared" si="4529"/>
        <v>1.3152918999781216E-2</v>
      </c>
      <c r="CG177" s="1329">
        <v>5032310.1819815813</v>
      </c>
      <c r="CH177" s="1298">
        <f t="shared" ref="CH177" si="4712">CG177-CG$17</f>
        <v>1186032.7019815813</v>
      </c>
      <c r="CI177" s="1299">
        <f t="shared" ref="CI177" si="4713">CG177/CG$17-1</f>
        <v>0.3083585903899948</v>
      </c>
      <c r="CJ177" s="1298">
        <f t="shared" si="4412"/>
        <v>65330.284268165939</v>
      </c>
      <c r="CK177" s="1299">
        <f t="shared" si="4532"/>
        <v>1.3152918999781216E-2</v>
      </c>
      <c r="CL177" s="1329">
        <v>5032310.1819815813</v>
      </c>
      <c r="CM177" s="1298">
        <f t="shared" ref="CM177" si="4714">CL177-CL$17</f>
        <v>1186032.7019815813</v>
      </c>
      <c r="CN177" s="1299">
        <f t="shared" ref="CN177" si="4715">CL177/CL$17-1</f>
        <v>0.3083585903899948</v>
      </c>
      <c r="CO177" s="1298">
        <f t="shared" si="4415"/>
        <v>65330.284268165939</v>
      </c>
      <c r="CP177" s="1299">
        <f t="shared" si="4535"/>
        <v>1.3152918999781216E-2</v>
      </c>
    </row>
    <row r="178" spans="1:94" ht="15.75" outlineLevel="1" x14ac:dyDescent="0.25">
      <c r="A178" s="174">
        <v>2039</v>
      </c>
      <c r="B178" s="206" t="s">
        <v>174</v>
      </c>
      <c r="C178" s="206" t="s">
        <v>175</v>
      </c>
      <c r="D178" s="207" t="s">
        <v>176</v>
      </c>
      <c r="E178" s="1325">
        <v>1391094.6389760002</v>
      </c>
      <c r="F178" s="1321">
        <f t="shared" ref="F178" si="4716">E178-E$18</f>
        <v>542807.56017600023</v>
      </c>
      <c r="G178" s="1322">
        <f t="shared" ref="G178" si="4717">E178/E$18-1</f>
        <v>0.63988663005908819</v>
      </c>
      <c r="H178" s="1321">
        <f t="shared" si="4364"/>
        <v>31558.298016000306</v>
      </c>
      <c r="I178" s="1322">
        <f t="shared" si="4490"/>
        <v>2.3212544648653077E-2</v>
      </c>
      <c r="J178" s="1307">
        <v>1740080.0536320002</v>
      </c>
      <c r="K178" s="209">
        <f t="shared" ref="K178" si="4718">J178-J$18</f>
        <v>891792.97483200021</v>
      </c>
      <c r="L178" s="1300">
        <f t="shared" ref="L178" si="4719">J178/J$18-1</f>
        <v>1.0512867602481277</v>
      </c>
      <c r="M178" s="209">
        <f t="shared" si="4367"/>
        <v>62912.128080000402</v>
      </c>
      <c r="N178" s="1300">
        <f t="shared" si="4493"/>
        <v>3.7510929657979419E-2</v>
      </c>
      <c r="O178" s="211">
        <v>2171464.8023040006</v>
      </c>
      <c r="P178" s="209">
        <f t="shared" ref="P178" si="4720">O178-O$18</f>
        <v>1323177.7235040006</v>
      </c>
      <c r="Q178" s="1300">
        <f t="shared" ref="Q178" si="4721">O178/O$18-1</f>
        <v>1.5598230322873574</v>
      </c>
      <c r="R178" s="209">
        <f t="shared" si="4370"/>
        <v>106554.67368000047</v>
      </c>
      <c r="S178" s="1300">
        <f t="shared" si="4496"/>
        <v>5.1602572045595707E-2</v>
      </c>
      <c r="T178" s="211">
        <v>1391094.6389760002</v>
      </c>
      <c r="U178" s="209">
        <f t="shared" ref="U178" si="4722">T178-T$18</f>
        <v>542807.56017600023</v>
      </c>
      <c r="V178" s="1300">
        <f t="shared" ref="V178" si="4723">T178/T$18-1</f>
        <v>0.63988663005908819</v>
      </c>
      <c r="W178" s="209">
        <f t="shared" si="4373"/>
        <v>31558.298016000306</v>
      </c>
      <c r="X178" s="1300">
        <f t="shared" si="4499"/>
        <v>2.3212544648653077E-2</v>
      </c>
      <c r="Y178" s="210">
        <v>1740080.0536320002</v>
      </c>
      <c r="Z178" s="209">
        <f t="shared" ref="Z178" si="4724">Y178-Y$18</f>
        <v>891792.97483200021</v>
      </c>
      <c r="AA178" s="1300">
        <f t="shared" ref="AA178" si="4725">Y178/Y$18-1</f>
        <v>1.0512867602481277</v>
      </c>
      <c r="AB178" s="209">
        <f t="shared" si="4376"/>
        <v>62912.128080000402</v>
      </c>
      <c r="AC178" s="1300">
        <f t="shared" si="4502"/>
        <v>3.7510929657979419E-2</v>
      </c>
      <c r="AD178" s="211">
        <v>2171464.8023040006</v>
      </c>
      <c r="AE178" s="209">
        <f t="shared" ref="AE178" si="4726">AD178-AD$18</f>
        <v>1323177.7235040006</v>
      </c>
      <c r="AF178" s="1300">
        <f t="shared" ref="AF178" si="4727">AD178/AD$18-1</f>
        <v>1.5598230322873574</v>
      </c>
      <c r="AG178" s="209">
        <f t="shared" si="4379"/>
        <v>106554.67368000047</v>
      </c>
      <c r="AH178" s="1300">
        <f t="shared" si="4505"/>
        <v>5.1602572045595707E-2</v>
      </c>
      <c r="AI178" s="211">
        <v>1391094.6389760002</v>
      </c>
      <c r="AJ178" s="209">
        <f t="shared" ref="AJ178" si="4728">AI178-AI$18</f>
        <v>542807.56017600023</v>
      </c>
      <c r="AK178" s="1300">
        <f t="shared" ref="AK178" si="4729">AI178/AI$18-1</f>
        <v>0.63988663005908819</v>
      </c>
      <c r="AL178" s="209">
        <f t="shared" si="4382"/>
        <v>31558.298016000306</v>
      </c>
      <c r="AM178" s="1300">
        <f t="shared" si="4604"/>
        <v>2.3212544648653077E-2</v>
      </c>
      <c r="AN178" s="210">
        <v>1740080.0536320002</v>
      </c>
      <c r="AO178" s="209">
        <f t="shared" ref="AO178" si="4730">AN178-AN$18</f>
        <v>891792.97483200021</v>
      </c>
      <c r="AP178" s="1300">
        <f t="shared" ref="AP178" si="4731">AN178/AN$18-1</f>
        <v>1.0512867602481277</v>
      </c>
      <c r="AQ178" s="209">
        <f t="shared" si="4385"/>
        <v>62912.128080000402</v>
      </c>
      <c r="AR178" s="1300">
        <f t="shared" si="4607"/>
        <v>3.7510929657979419E-2</v>
      </c>
      <c r="AS178" s="211">
        <v>2171464.8023040006</v>
      </c>
      <c r="AT178" s="209">
        <f t="shared" ref="AT178" si="4732">AS178-AS$18</f>
        <v>1323177.7235040006</v>
      </c>
      <c r="AU178" s="1300">
        <f t="shared" ref="AU178" si="4733">AS178/AS$18-1</f>
        <v>1.5598230322873574</v>
      </c>
      <c r="AV178" s="209">
        <f t="shared" si="4388"/>
        <v>106554.67368000047</v>
      </c>
      <c r="AW178" s="1300">
        <f t="shared" si="4610"/>
        <v>5.1602572045595707E-2</v>
      </c>
      <c r="AX178" s="210">
        <v>1391094.6389760002</v>
      </c>
      <c r="AY178" s="209">
        <f t="shared" ref="AY178" si="4734">AX178-AX$18</f>
        <v>542807.56017600023</v>
      </c>
      <c r="AZ178" s="1300">
        <f t="shared" ref="AZ178" si="4735">AX178/AX$18-1</f>
        <v>0.63988663005908819</v>
      </c>
      <c r="BA178" s="209">
        <f t="shared" si="4391"/>
        <v>31558.298016000306</v>
      </c>
      <c r="BB178" s="1300">
        <f t="shared" si="4511"/>
        <v>2.3212544648653077E-2</v>
      </c>
      <c r="BC178" s="210">
        <v>1740080.0536320002</v>
      </c>
      <c r="BD178" s="209">
        <f t="shared" ref="BD178" si="4736">BC178-BC$18</f>
        <v>891792.97483200021</v>
      </c>
      <c r="BE178" s="1300">
        <f t="shared" ref="BE178" si="4737">BC178/BC$18-1</f>
        <v>1.0512867602481277</v>
      </c>
      <c r="BF178" s="209">
        <f t="shared" si="4394"/>
        <v>62912.128080000402</v>
      </c>
      <c r="BG178" s="1300">
        <f t="shared" si="4514"/>
        <v>3.7510929657979419E-2</v>
      </c>
      <c r="BH178" s="211">
        <v>2171464.8023040006</v>
      </c>
      <c r="BI178" s="209">
        <f t="shared" ref="BI178" si="4738">BH178-BH$18</f>
        <v>1323177.7235040006</v>
      </c>
      <c r="BJ178" s="1300">
        <f t="shared" ref="BJ178" si="4739">BH178/BH$18-1</f>
        <v>1.5598230322873574</v>
      </c>
      <c r="BK178" s="209">
        <f t="shared" si="4397"/>
        <v>106554.67368000047</v>
      </c>
      <c r="BL178" s="1300">
        <f t="shared" si="4517"/>
        <v>5.1602572045595707E-2</v>
      </c>
      <c r="BM178" s="210">
        <v>1391094.6389760002</v>
      </c>
      <c r="BN178" s="209">
        <f t="shared" ref="BN178" si="4740">BM178-BM$18</f>
        <v>542807.56017600023</v>
      </c>
      <c r="BO178" s="1300">
        <f t="shared" ref="BO178" si="4741">BM178/BM$18-1</f>
        <v>0.63988663005908819</v>
      </c>
      <c r="BP178" s="209">
        <f t="shared" si="4400"/>
        <v>31558.298016000306</v>
      </c>
      <c r="BQ178" s="1300">
        <f t="shared" si="4520"/>
        <v>2.3212544648653077E-2</v>
      </c>
      <c r="BR178" s="210">
        <v>1740080.0536320002</v>
      </c>
      <c r="BS178" s="209">
        <f t="shared" ref="BS178" si="4742">BR178-BR$18</f>
        <v>891792.97483200021</v>
      </c>
      <c r="BT178" s="1300">
        <f t="shared" ref="BT178" si="4743">BR178/BR$18-1</f>
        <v>1.0512867602481277</v>
      </c>
      <c r="BU178" s="209">
        <f t="shared" si="4403"/>
        <v>62912.128080000402</v>
      </c>
      <c r="BV178" s="1300">
        <f t="shared" si="4523"/>
        <v>3.7510929657979419E-2</v>
      </c>
      <c r="BW178" s="211">
        <v>2171464.8023040006</v>
      </c>
      <c r="BX178" s="209">
        <f t="shared" ref="BX178" si="4744">BW178-BW$18</f>
        <v>1323177.7235040006</v>
      </c>
      <c r="BY178" s="1300">
        <f t="shared" ref="BY178" si="4745">BW178/BW$18-1</f>
        <v>1.5598230322873574</v>
      </c>
      <c r="BZ178" s="209">
        <f t="shared" si="4406"/>
        <v>106554.67368000047</v>
      </c>
      <c r="CA178" s="1300">
        <f t="shared" si="4526"/>
        <v>5.1602572045595707E-2</v>
      </c>
      <c r="CB178" s="211">
        <v>1391094.6389760002</v>
      </c>
      <c r="CC178" s="209">
        <f t="shared" ref="CC178" si="4746">CB178-CB$18</f>
        <v>542807.56017600023</v>
      </c>
      <c r="CD178" s="1300">
        <f t="shared" ref="CD178" si="4747">CB178/CB$18-1</f>
        <v>0.63988663005908819</v>
      </c>
      <c r="CE178" s="209">
        <f t="shared" si="4409"/>
        <v>31558.298016000306</v>
      </c>
      <c r="CF178" s="1300">
        <f t="shared" si="4529"/>
        <v>2.3212544648653077E-2</v>
      </c>
      <c r="CG178" s="210">
        <v>1740080.0536320002</v>
      </c>
      <c r="CH178" s="209">
        <f t="shared" ref="CH178" si="4748">CG178-CG$18</f>
        <v>891792.97483200021</v>
      </c>
      <c r="CI178" s="1300">
        <f t="shared" ref="CI178" si="4749">CG178/CG$18-1</f>
        <v>1.0512867602481277</v>
      </c>
      <c r="CJ178" s="209">
        <f t="shared" si="4412"/>
        <v>62912.128080000402</v>
      </c>
      <c r="CK178" s="1300">
        <f t="shared" si="4532"/>
        <v>3.7510929657979419E-2</v>
      </c>
      <c r="CL178" s="211">
        <v>2171464.8023040006</v>
      </c>
      <c r="CM178" s="209">
        <f t="shared" ref="CM178" si="4750">CL178-CL$18</f>
        <v>1323177.7235040006</v>
      </c>
      <c r="CN178" s="1300">
        <f t="shared" ref="CN178" si="4751">CL178/CL$18-1</f>
        <v>1.5598230322873574</v>
      </c>
      <c r="CO178" s="209">
        <f t="shared" si="4415"/>
        <v>106554.67368000047</v>
      </c>
      <c r="CP178" s="1300">
        <f t="shared" si="4535"/>
        <v>5.1602572045595707E-2</v>
      </c>
    </row>
    <row r="179" spans="1:94" ht="16.5" outlineLevel="1" thickBot="1" x14ac:dyDescent="0.3">
      <c r="A179" s="174">
        <v>2039</v>
      </c>
      <c r="B179" s="206" t="s">
        <v>177</v>
      </c>
      <c r="C179" s="206" t="s">
        <v>178</v>
      </c>
      <c r="D179" s="207" t="s">
        <v>179</v>
      </c>
      <c r="E179" s="1326">
        <v>879128.18865599995</v>
      </c>
      <c r="F179" s="1321">
        <f t="shared" ref="F179" si="4752">E179-E$19</f>
        <v>346957.88656799996</v>
      </c>
      <c r="G179" s="1322">
        <f t="shared" ref="G179" si="4753">E179/E$19-1</f>
        <v>0.65196777273495199</v>
      </c>
      <c r="H179" s="1321">
        <f t="shared" si="4364"/>
        <v>20120.697887999937</v>
      </c>
      <c r="I179" s="1322">
        <f t="shared" si="4490"/>
        <v>2.3423192584747898E-2</v>
      </c>
      <c r="J179" s="1308">
        <v>1100576.398824</v>
      </c>
      <c r="K179" s="209">
        <f t="shared" ref="K179" si="4754">J179-J$19</f>
        <v>568406.09673600004</v>
      </c>
      <c r="L179" s="1300">
        <f t="shared" ref="L179" si="4755">J179/J$19-1</f>
        <v>1.0680905990165681</v>
      </c>
      <c r="M179" s="209">
        <f t="shared" si="4367"/>
        <v>39772.258343999973</v>
      </c>
      <c r="N179" s="1300">
        <f t="shared" si="4493"/>
        <v>3.7492555719101484E-2</v>
      </c>
      <c r="O179" s="472">
        <v>1372312.43784</v>
      </c>
      <c r="P179" s="209">
        <f t="shared" ref="P179" si="4756">O179-O$19</f>
        <v>840142.13575200003</v>
      </c>
      <c r="Q179" s="1300">
        <f t="shared" ref="Q179" si="4757">O179/O$19-1</f>
        <v>1.5787091697068689</v>
      </c>
      <c r="R179" s="209">
        <f t="shared" si="4370"/>
        <v>67340.447784000309</v>
      </c>
      <c r="S179" s="1300">
        <f t="shared" si="4496"/>
        <v>5.1602983280208514E-2</v>
      </c>
      <c r="T179" s="472">
        <v>879128.18865599995</v>
      </c>
      <c r="U179" s="209">
        <f t="shared" ref="U179" si="4758">T179-T$19</f>
        <v>346957.88656799996</v>
      </c>
      <c r="V179" s="1300">
        <f t="shared" ref="V179" si="4759">T179/T$19-1</f>
        <v>0.65196777273495199</v>
      </c>
      <c r="W179" s="209">
        <f t="shared" si="4373"/>
        <v>20120.697887999937</v>
      </c>
      <c r="X179" s="1300">
        <f t="shared" si="4499"/>
        <v>2.3423192584747898E-2</v>
      </c>
      <c r="Y179" s="479">
        <v>1100576.398824</v>
      </c>
      <c r="Z179" s="209">
        <f t="shared" ref="Z179" si="4760">Y179-Y$19</f>
        <v>568406.09673600004</v>
      </c>
      <c r="AA179" s="1300">
        <f t="shared" ref="AA179" si="4761">Y179/Y$19-1</f>
        <v>1.0680905990165681</v>
      </c>
      <c r="AB179" s="209">
        <f t="shared" si="4376"/>
        <v>39772.258343999973</v>
      </c>
      <c r="AC179" s="1300">
        <f t="shared" si="4502"/>
        <v>3.7492555719101484E-2</v>
      </c>
      <c r="AD179" s="472">
        <v>1372312.43784</v>
      </c>
      <c r="AE179" s="209">
        <f t="shared" ref="AE179" si="4762">AD179-AD$19</f>
        <v>840142.13575200003</v>
      </c>
      <c r="AF179" s="1300">
        <f t="shared" ref="AF179" si="4763">AD179/AD$19-1</f>
        <v>1.5787091697068689</v>
      </c>
      <c r="AG179" s="209">
        <f t="shared" si="4379"/>
        <v>67340.447784000309</v>
      </c>
      <c r="AH179" s="1300">
        <f t="shared" si="4505"/>
        <v>5.1602983280208514E-2</v>
      </c>
      <c r="AI179" s="472">
        <v>879128.18865599995</v>
      </c>
      <c r="AJ179" s="209">
        <f t="shared" ref="AJ179" si="4764">AI179-AI$19</f>
        <v>346957.88656799996</v>
      </c>
      <c r="AK179" s="1300">
        <f t="shared" ref="AK179" si="4765">AI179/AI$19-1</f>
        <v>0.65196777273495199</v>
      </c>
      <c r="AL179" s="209">
        <f t="shared" si="4382"/>
        <v>20120.697887999937</v>
      </c>
      <c r="AM179" s="1300">
        <f t="shared" si="4604"/>
        <v>2.3423192584747898E-2</v>
      </c>
      <c r="AN179" s="479">
        <v>1100576.398824</v>
      </c>
      <c r="AO179" s="209">
        <f t="shared" ref="AO179" si="4766">AN179-AN$19</f>
        <v>568406.09673600004</v>
      </c>
      <c r="AP179" s="1300">
        <f t="shared" ref="AP179" si="4767">AN179/AN$19-1</f>
        <v>1.0680905990165681</v>
      </c>
      <c r="AQ179" s="209">
        <f t="shared" si="4385"/>
        <v>39772.258343999973</v>
      </c>
      <c r="AR179" s="1300">
        <f t="shared" si="4607"/>
        <v>3.7492555719101484E-2</v>
      </c>
      <c r="AS179" s="472">
        <v>1372312.43784</v>
      </c>
      <c r="AT179" s="209">
        <f t="shared" ref="AT179" si="4768">AS179-AS$19</f>
        <v>840142.13575200003</v>
      </c>
      <c r="AU179" s="1300">
        <f t="shared" ref="AU179" si="4769">AS179/AS$19-1</f>
        <v>1.5787091697068689</v>
      </c>
      <c r="AV179" s="209">
        <f t="shared" si="4388"/>
        <v>67340.447784000309</v>
      </c>
      <c r="AW179" s="1300">
        <f t="shared" si="4610"/>
        <v>5.1602983280208514E-2</v>
      </c>
      <c r="AX179" s="479">
        <v>879128.18865599995</v>
      </c>
      <c r="AY179" s="209">
        <f t="shared" ref="AY179" si="4770">AX179-AX$19</f>
        <v>346957.88656799996</v>
      </c>
      <c r="AZ179" s="1300">
        <f t="shared" ref="AZ179" si="4771">AX179/AX$19-1</f>
        <v>0.65196777273495199</v>
      </c>
      <c r="BA179" s="209">
        <f t="shared" si="4391"/>
        <v>20120.697887999937</v>
      </c>
      <c r="BB179" s="1300">
        <f t="shared" si="4511"/>
        <v>2.3423192584747898E-2</v>
      </c>
      <c r="BC179" s="479">
        <v>1100576.398824</v>
      </c>
      <c r="BD179" s="209">
        <f t="shared" ref="BD179" si="4772">BC179-BC$19</f>
        <v>568406.09673600004</v>
      </c>
      <c r="BE179" s="1300">
        <f t="shared" ref="BE179" si="4773">BC179/BC$19-1</f>
        <v>1.0680905990165681</v>
      </c>
      <c r="BF179" s="209">
        <f t="shared" si="4394"/>
        <v>39772.258343999973</v>
      </c>
      <c r="BG179" s="1300">
        <f t="shared" si="4514"/>
        <v>3.7492555719101484E-2</v>
      </c>
      <c r="BH179" s="472">
        <v>1372312.43784</v>
      </c>
      <c r="BI179" s="209">
        <f t="shared" ref="BI179" si="4774">BH179-BH$19</f>
        <v>840142.13575200003</v>
      </c>
      <c r="BJ179" s="1300">
        <f t="shared" ref="BJ179" si="4775">BH179/BH$19-1</f>
        <v>1.5787091697068689</v>
      </c>
      <c r="BK179" s="209">
        <f t="shared" si="4397"/>
        <v>67340.447784000309</v>
      </c>
      <c r="BL179" s="1300">
        <f t="shared" si="4517"/>
        <v>5.1602983280208514E-2</v>
      </c>
      <c r="BM179" s="479">
        <v>879128.18865599995</v>
      </c>
      <c r="BN179" s="209">
        <f t="shared" ref="BN179" si="4776">BM179-BM$19</f>
        <v>346957.88656799996</v>
      </c>
      <c r="BO179" s="1300">
        <f t="shared" ref="BO179" si="4777">BM179/BM$19-1</f>
        <v>0.65196777273495199</v>
      </c>
      <c r="BP179" s="209">
        <f t="shared" si="4400"/>
        <v>20120.697887999937</v>
      </c>
      <c r="BQ179" s="1300">
        <f t="shared" si="4520"/>
        <v>2.3423192584747898E-2</v>
      </c>
      <c r="BR179" s="479">
        <v>1100576.398824</v>
      </c>
      <c r="BS179" s="209">
        <f t="shared" ref="BS179" si="4778">BR179-BR$19</f>
        <v>568406.09673600004</v>
      </c>
      <c r="BT179" s="1300">
        <f t="shared" ref="BT179" si="4779">BR179/BR$19-1</f>
        <v>1.0680905990165681</v>
      </c>
      <c r="BU179" s="209">
        <f t="shared" si="4403"/>
        <v>39772.258343999973</v>
      </c>
      <c r="BV179" s="1300">
        <f t="shared" si="4523"/>
        <v>3.7492555719101484E-2</v>
      </c>
      <c r="BW179" s="472">
        <v>1372312.43784</v>
      </c>
      <c r="BX179" s="209">
        <f t="shared" ref="BX179" si="4780">BW179-BW$19</f>
        <v>840142.13575200003</v>
      </c>
      <c r="BY179" s="1300">
        <f t="shared" ref="BY179" si="4781">BW179/BW$19-1</f>
        <v>1.5787091697068689</v>
      </c>
      <c r="BZ179" s="209">
        <f t="shared" si="4406"/>
        <v>67340.447784000309</v>
      </c>
      <c r="CA179" s="1300">
        <f t="shared" si="4526"/>
        <v>5.1602983280208514E-2</v>
      </c>
      <c r="CB179" s="472">
        <v>879128.18865599995</v>
      </c>
      <c r="CC179" s="209">
        <f t="shared" ref="CC179" si="4782">CB179-CB$19</f>
        <v>346957.88656799996</v>
      </c>
      <c r="CD179" s="1300">
        <f t="shared" ref="CD179" si="4783">CB179/CB$19-1</f>
        <v>0.65196777273495199</v>
      </c>
      <c r="CE179" s="209">
        <f t="shared" si="4409"/>
        <v>20120.697887999937</v>
      </c>
      <c r="CF179" s="1300">
        <f t="shared" si="4529"/>
        <v>2.3423192584747898E-2</v>
      </c>
      <c r="CG179" s="479">
        <v>1100576.398824</v>
      </c>
      <c r="CH179" s="209">
        <f t="shared" ref="CH179" si="4784">CG179-CG$19</f>
        <v>568406.09673600004</v>
      </c>
      <c r="CI179" s="1300">
        <f t="shared" ref="CI179" si="4785">CG179/CG$19-1</f>
        <v>1.0680905990165681</v>
      </c>
      <c r="CJ179" s="209">
        <f t="shared" si="4412"/>
        <v>39772.258343999973</v>
      </c>
      <c r="CK179" s="1300">
        <f t="shared" si="4532"/>
        <v>3.7492555719101484E-2</v>
      </c>
      <c r="CL179" s="472">
        <v>1372312.43784</v>
      </c>
      <c r="CM179" s="209">
        <f t="shared" ref="CM179" si="4786">CL179-CL$19</f>
        <v>840142.13575200003</v>
      </c>
      <c r="CN179" s="1300">
        <f t="shared" ref="CN179" si="4787">CL179/CL$19-1</f>
        <v>1.5787091697068689</v>
      </c>
      <c r="CO179" s="209">
        <f t="shared" si="4415"/>
        <v>67340.447784000309</v>
      </c>
      <c r="CP179" s="1300">
        <f t="shared" si="4535"/>
        <v>5.1602983280208514E-2</v>
      </c>
    </row>
    <row r="180" spans="1:94" ht="18.75" x14ac:dyDescent="0.25">
      <c r="A180" s="164">
        <v>2040</v>
      </c>
      <c r="B180" s="165"/>
      <c r="C180" s="166"/>
      <c r="D180" s="475" t="s">
        <v>157</v>
      </c>
      <c r="E180" s="490">
        <v>679287878.93964291</v>
      </c>
      <c r="F180" s="490">
        <f t="shared" ref="F180" si="4788">E180-E$10</f>
        <v>463191444.54964292</v>
      </c>
      <c r="G180" s="1319">
        <f t="shared" ref="G180" si="4789">E180/E$10-1</f>
        <v>2.1434478817623535</v>
      </c>
      <c r="H180" s="490">
        <f t="shared" si="4364"/>
        <v>36103162.172336578</v>
      </c>
      <c r="I180" s="1319">
        <f>E180/E170-1</f>
        <v>5.6131871966413893E-2</v>
      </c>
      <c r="J180" s="1309">
        <v>679287878.93964291</v>
      </c>
      <c r="K180" s="490">
        <f t="shared" ref="K180" si="4790">J180-J$10</f>
        <v>463191444.54964292</v>
      </c>
      <c r="L180" s="1301">
        <f t="shared" ref="L180" si="4791">J180/J$10-1</f>
        <v>2.1434478817623535</v>
      </c>
      <c r="M180" s="490">
        <f t="shared" si="4367"/>
        <v>36103162.172336578</v>
      </c>
      <c r="N180" s="1301">
        <f>J180/J170-1</f>
        <v>5.6131871966413893E-2</v>
      </c>
      <c r="O180" s="490">
        <v>679287878.93964291</v>
      </c>
      <c r="P180" s="490">
        <f t="shared" ref="P180" si="4792">O180-O$10</f>
        <v>463191444.54964292</v>
      </c>
      <c r="Q180" s="1301">
        <f t="shared" ref="Q180" si="4793">O180/O$10-1</f>
        <v>2.1434478817623535</v>
      </c>
      <c r="R180" s="490">
        <f t="shared" si="4370"/>
        <v>36103162.172336578</v>
      </c>
      <c r="S180" s="1301">
        <f>O180/O170-1</f>
        <v>5.6131871966413893E-2</v>
      </c>
      <c r="T180" s="490">
        <v>679287878.93964291</v>
      </c>
      <c r="U180" s="490">
        <f t="shared" ref="U180" si="4794">T180-T$10</f>
        <v>463191444.54964292</v>
      </c>
      <c r="V180" s="1301">
        <f t="shared" ref="V180" si="4795">T180/T$10-1</f>
        <v>2.1434478817623535</v>
      </c>
      <c r="W180" s="490">
        <f t="shared" si="4373"/>
        <v>36103162.172336578</v>
      </c>
      <c r="X180" s="1301">
        <f>T180/T170-1</f>
        <v>5.6131871966413893E-2</v>
      </c>
      <c r="Y180" s="490">
        <v>679287878.93964291</v>
      </c>
      <c r="Z180" s="490">
        <f t="shared" ref="Z180" si="4796">Y180-Y$10</f>
        <v>463191444.54964292</v>
      </c>
      <c r="AA180" s="1301">
        <f t="shared" ref="AA180" si="4797">Y180/Y$10-1</f>
        <v>2.1434478817623535</v>
      </c>
      <c r="AB180" s="490">
        <f t="shared" si="4376"/>
        <v>36103162.172336578</v>
      </c>
      <c r="AC180" s="1301">
        <f>Y180/Y170-1</f>
        <v>5.6131871966413893E-2</v>
      </c>
      <c r="AD180" s="490">
        <v>679287878.93964291</v>
      </c>
      <c r="AE180" s="490">
        <f t="shared" ref="AE180" si="4798">AD180-AD$10</f>
        <v>463191444.54964292</v>
      </c>
      <c r="AF180" s="1301">
        <f t="shared" ref="AF180" si="4799">AD180/AD$10-1</f>
        <v>2.1434478817623535</v>
      </c>
      <c r="AG180" s="490">
        <f t="shared" si="4379"/>
        <v>36103162.172336578</v>
      </c>
      <c r="AH180" s="1301">
        <f>AD180/AD170-1</f>
        <v>5.6131871966413893E-2</v>
      </c>
      <c r="AI180" s="490">
        <v>679287878.93964291</v>
      </c>
      <c r="AJ180" s="490">
        <f t="shared" ref="AJ180" si="4800">AI180-AI$10</f>
        <v>463191444.54964292</v>
      </c>
      <c r="AK180" s="1301">
        <f t="shared" ref="AK180" si="4801">AI180/AI$10-1</f>
        <v>2.1434478817623535</v>
      </c>
      <c r="AL180" s="490">
        <f t="shared" si="4382"/>
        <v>36103162.172336578</v>
      </c>
      <c r="AM180" s="1301">
        <f>AI180/AI170-1</f>
        <v>5.6131871966413893E-2</v>
      </c>
      <c r="AN180" s="490">
        <v>679287878.93964291</v>
      </c>
      <c r="AO180" s="490">
        <f t="shared" ref="AO180" si="4802">AN180-AN$10</f>
        <v>463191444.54964292</v>
      </c>
      <c r="AP180" s="1301">
        <f t="shared" ref="AP180" si="4803">AN180/AN$10-1</f>
        <v>2.1434478817623535</v>
      </c>
      <c r="AQ180" s="490">
        <f t="shared" si="4385"/>
        <v>36103162.172336578</v>
      </c>
      <c r="AR180" s="1301">
        <f>AN180/AN170-1</f>
        <v>5.6131871966413893E-2</v>
      </c>
      <c r="AS180" s="490">
        <v>679287878.93964291</v>
      </c>
      <c r="AT180" s="490">
        <f t="shared" ref="AT180" si="4804">AS180-AS$10</f>
        <v>463191444.54964292</v>
      </c>
      <c r="AU180" s="1301">
        <f t="shared" ref="AU180" si="4805">AS180/AS$10-1</f>
        <v>2.1434478817623535</v>
      </c>
      <c r="AV180" s="490">
        <f t="shared" si="4388"/>
        <v>36103162.172336578</v>
      </c>
      <c r="AW180" s="1301">
        <f>AS180/AS170-1</f>
        <v>5.6131871966413893E-2</v>
      </c>
      <c r="AX180" s="490">
        <v>679287878.93964291</v>
      </c>
      <c r="AY180" s="490">
        <f t="shared" ref="AY180" si="4806">AX180-AX$10</f>
        <v>463191444.54964292</v>
      </c>
      <c r="AZ180" s="1301">
        <f t="shared" ref="AZ180" si="4807">AX180/AX$10-1</f>
        <v>2.1434478817623535</v>
      </c>
      <c r="BA180" s="490">
        <f t="shared" si="4391"/>
        <v>36103162.172336578</v>
      </c>
      <c r="BB180" s="1301">
        <f>AX180/AX170-1</f>
        <v>5.6131871966413893E-2</v>
      </c>
      <c r="BC180" s="490">
        <v>679287878.93964291</v>
      </c>
      <c r="BD180" s="490">
        <f t="shared" ref="BD180" si="4808">BC180-BC$10</f>
        <v>463191444.54964292</v>
      </c>
      <c r="BE180" s="1301">
        <f t="shared" ref="BE180" si="4809">BC180/BC$10-1</f>
        <v>2.1434478817623535</v>
      </c>
      <c r="BF180" s="490">
        <f t="shared" si="4394"/>
        <v>36103162.172336578</v>
      </c>
      <c r="BG180" s="1301">
        <f>BC180/BC170-1</f>
        <v>5.6131871966413893E-2</v>
      </c>
      <c r="BH180" s="490">
        <v>679287878.93964291</v>
      </c>
      <c r="BI180" s="490">
        <f t="shared" ref="BI180" si="4810">BH180-BH$10</f>
        <v>463191444.54964292</v>
      </c>
      <c r="BJ180" s="1301">
        <f t="shared" ref="BJ180" si="4811">BH180/BH$10-1</f>
        <v>2.1434478817623535</v>
      </c>
      <c r="BK180" s="490">
        <f t="shared" si="4397"/>
        <v>36103162.172336578</v>
      </c>
      <c r="BL180" s="1301">
        <f>BH180/BH170-1</f>
        <v>5.6131871966413893E-2</v>
      </c>
      <c r="BM180" s="490">
        <v>679287878.93964291</v>
      </c>
      <c r="BN180" s="490">
        <f t="shared" ref="BN180" si="4812">BM180-BM$10</f>
        <v>463191444.54964292</v>
      </c>
      <c r="BO180" s="1301">
        <f t="shared" ref="BO180" si="4813">BM180/BM$10-1</f>
        <v>2.1434478817623535</v>
      </c>
      <c r="BP180" s="490">
        <f t="shared" si="4400"/>
        <v>36103162.172336578</v>
      </c>
      <c r="BQ180" s="1301">
        <f>BM180/BM170-1</f>
        <v>5.6131871966413893E-2</v>
      </c>
      <c r="BR180" s="490">
        <v>679287878.93964291</v>
      </c>
      <c r="BS180" s="490">
        <f t="shared" ref="BS180" si="4814">BR180-BR$10</f>
        <v>463191444.54964292</v>
      </c>
      <c r="BT180" s="1301">
        <f t="shared" ref="BT180" si="4815">BR180/BR$10-1</f>
        <v>2.1434478817623535</v>
      </c>
      <c r="BU180" s="490">
        <f t="shared" si="4403"/>
        <v>36103162.172336578</v>
      </c>
      <c r="BV180" s="1301">
        <f>BR180/BR170-1</f>
        <v>5.6131871966413893E-2</v>
      </c>
      <c r="BW180" s="490">
        <v>679287878.93964291</v>
      </c>
      <c r="BX180" s="490">
        <f t="shared" ref="BX180" si="4816">BW180-BW$10</f>
        <v>463191444.54964292</v>
      </c>
      <c r="BY180" s="1301">
        <f t="shared" ref="BY180" si="4817">BW180/BW$10-1</f>
        <v>2.1434478817623535</v>
      </c>
      <c r="BZ180" s="490">
        <f t="shared" si="4406"/>
        <v>36103162.172336578</v>
      </c>
      <c r="CA180" s="1301">
        <f>BW180/BW170-1</f>
        <v>5.6131871966413893E-2</v>
      </c>
      <c r="CB180" s="484">
        <v>684383113.38623309</v>
      </c>
      <c r="CC180" s="490">
        <f t="shared" ref="CC180" si="4818">CB180-CB$10</f>
        <v>464440401.51623309</v>
      </c>
      <c r="CD180" s="1301">
        <f t="shared" ref="CD180" si="4819">CB180/CB$10-1</f>
        <v>2.1116426071473859</v>
      </c>
      <c r="CE180" s="490">
        <f t="shared" si="4409"/>
        <v>36166086.4369452</v>
      </c>
      <c r="CF180" s="1301">
        <f>CB180/CB170-1</f>
        <v>5.5793175639267112E-2</v>
      </c>
      <c r="CG180" s="484">
        <v>684383113.38623309</v>
      </c>
      <c r="CH180" s="490">
        <f t="shared" ref="CH180" si="4820">CG180-CG$10</f>
        <v>464440401.51623309</v>
      </c>
      <c r="CI180" s="1301">
        <f t="shared" ref="CI180" si="4821">CG180/CG$10-1</f>
        <v>2.1116426071473859</v>
      </c>
      <c r="CJ180" s="490">
        <f t="shared" si="4412"/>
        <v>36166086.4369452</v>
      </c>
      <c r="CK180" s="1301">
        <f>CG180/CG170-1</f>
        <v>5.5793175639267112E-2</v>
      </c>
      <c r="CL180" s="484">
        <v>684383113.38623309</v>
      </c>
      <c r="CM180" s="490">
        <f t="shared" ref="CM180" si="4822">CL180-CL$10</f>
        <v>464440401.51623309</v>
      </c>
      <c r="CN180" s="1301">
        <f t="shared" ref="CN180" si="4823">CL180/CL$10-1</f>
        <v>2.1116426071473859</v>
      </c>
      <c r="CO180" s="490">
        <f t="shared" si="4415"/>
        <v>36166086.4369452</v>
      </c>
      <c r="CP180" s="1301">
        <f>CL180/CL170-1</f>
        <v>5.5793175639267112E-2</v>
      </c>
    </row>
    <row r="181" spans="1:94" ht="15.75" outlineLevel="1" x14ac:dyDescent="0.25">
      <c r="A181" s="174">
        <v>2040</v>
      </c>
      <c r="B181" s="175" t="s">
        <v>158</v>
      </c>
      <c r="C181" s="175" t="s">
        <v>159</v>
      </c>
      <c r="D181" s="176" t="s">
        <v>96</v>
      </c>
      <c r="E181" s="491">
        <v>365274405.22909462</v>
      </c>
      <c r="F181" s="1298">
        <f t="shared" ref="F181" si="4824">E181-E$11</f>
        <v>282547164.72909462</v>
      </c>
      <c r="G181" s="1320">
        <f t="shared" ref="G181" si="4825">E181/E$11-1</f>
        <v>3.4154066184414145</v>
      </c>
      <c r="H181" s="1298">
        <f t="shared" si="4364"/>
        <v>24112662.848674297</v>
      </c>
      <c r="I181" s="1320">
        <f t="shared" ref="I181:I189" si="4826">E181/E171-1</f>
        <v>7.0678097375252991E-2</v>
      </c>
      <c r="J181" s="1310">
        <v>326552117.57196528</v>
      </c>
      <c r="K181" s="1298">
        <f t="shared" ref="K181" si="4827">J181-J$11</f>
        <v>243824877.07196528</v>
      </c>
      <c r="L181" s="1299">
        <f t="shared" ref="L181" si="4828">J181/J$11-1</f>
        <v>2.9473348270569386</v>
      </c>
      <c r="M181" s="1298">
        <f t="shared" si="4367"/>
        <v>20936479.334973037</v>
      </c>
      <c r="N181" s="1299">
        <f t="shared" ref="N181:N189" si="4829">J181/J171-1</f>
        <v>6.8505916306343062E-2</v>
      </c>
      <c r="O181" s="491">
        <v>278062599.2978794</v>
      </c>
      <c r="P181" s="1298">
        <f t="shared" ref="P181" si="4830">O181-O$11</f>
        <v>195335358.7978794</v>
      </c>
      <c r="Q181" s="1299">
        <f t="shared" ref="Q181" si="4831">O181/O$11-1</f>
        <v>2.3611975646386925</v>
      </c>
      <c r="R181" s="1298">
        <f t="shared" si="4370"/>
        <v>16355825.166057587</v>
      </c>
      <c r="S181" s="1299">
        <f t="shared" ref="S181:S189" si="4832">O181/O171-1</f>
        <v>6.2496758902462091E-2</v>
      </c>
      <c r="T181" s="485">
        <v>215133610.71176046</v>
      </c>
      <c r="U181" s="1298">
        <f t="shared" ref="U181" si="4833">T181-T$11</f>
        <v>146694871.21176046</v>
      </c>
      <c r="V181" s="1299">
        <f t="shared" ref="V181" si="4834">T181/T$11-1</f>
        <v>2.1434478817623526</v>
      </c>
      <c r="W181" s="1298">
        <f t="shared" si="4373"/>
        <v>11434038.317261279</v>
      </c>
      <c r="X181" s="1299">
        <f t="shared" ref="X181:X189" si="4835">T181/T171-1</f>
        <v>5.6131871966413893E-2</v>
      </c>
      <c r="Y181" s="485">
        <v>215133610.71176046</v>
      </c>
      <c r="Z181" s="1298">
        <f t="shared" ref="Z181" si="4836">Y181-Y$11</f>
        <v>146694871.21176046</v>
      </c>
      <c r="AA181" s="1299">
        <f t="shared" ref="AA181" si="4837">Y181/Y$11-1</f>
        <v>2.1434478817623526</v>
      </c>
      <c r="AB181" s="1298">
        <f t="shared" si="4376"/>
        <v>11434038.317261279</v>
      </c>
      <c r="AC181" s="1299">
        <f t="shared" ref="AC181:AC189" si="4838">Y181/Y171-1</f>
        <v>5.6131871966413893E-2</v>
      </c>
      <c r="AD181" s="485">
        <v>215133610.71176046</v>
      </c>
      <c r="AE181" s="1298">
        <f t="shared" ref="AE181" si="4839">AD181-AD$11</f>
        <v>146694871.21176046</v>
      </c>
      <c r="AF181" s="1299">
        <f t="shared" ref="AF181" si="4840">AD181/AD$11-1</f>
        <v>2.1434478817623526</v>
      </c>
      <c r="AG181" s="1298">
        <f t="shared" si="4379"/>
        <v>11434038.317261279</v>
      </c>
      <c r="AH181" s="1299">
        <f t="shared" ref="AH181:AH189" si="4841">AD181/AD171-1</f>
        <v>5.6131871966413893E-2</v>
      </c>
      <c r="AI181" s="485">
        <v>0</v>
      </c>
      <c r="AJ181" s="1298">
        <f t="shared" ref="AJ181" si="4842">AI181-AI$11</f>
        <v>0</v>
      </c>
      <c r="AK181" s="1299"/>
      <c r="AL181" s="1298">
        <f t="shared" si="4382"/>
        <v>0</v>
      </c>
      <c r="AM181" s="1299"/>
      <c r="AN181" s="485">
        <v>0</v>
      </c>
      <c r="AO181" s="1298">
        <f t="shared" ref="AO181" si="4843">AN181-AN$11</f>
        <v>0</v>
      </c>
      <c r="AP181" s="1299"/>
      <c r="AQ181" s="1298">
        <f t="shared" si="4385"/>
        <v>0</v>
      </c>
      <c r="AR181" s="1299"/>
      <c r="AS181" s="485">
        <v>0</v>
      </c>
      <c r="AT181" s="1298">
        <f t="shared" ref="AT181" si="4844">AS181-AS$11</f>
        <v>0</v>
      </c>
      <c r="AU181" s="1299"/>
      <c r="AV181" s="1298">
        <f t="shared" si="4388"/>
        <v>0</v>
      </c>
      <c r="AW181" s="1299"/>
      <c r="AX181" s="491">
        <v>329991510.06643236</v>
      </c>
      <c r="AY181" s="1298">
        <f t="shared" ref="AY181" si="4845">AX181-AX$11</f>
        <v>270593438.77596545</v>
      </c>
      <c r="AZ181" s="1299">
        <f t="shared" ref="AZ181" si="4846">AX181/AX$11-1</f>
        <v>4.5555930166943712</v>
      </c>
      <c r="BA181" s="1298">
        <f t="shared" si="4391"/>
        <v>23513638.37511766</v>
      </c>
      <c r="BB181" s="1299">
        <f t="shared" ref="BB181:BB189" si="4847">AX181/AX171-1</f>
        <v>7.6722140640550496E-2</v>
      </c>
      <c r="BC181" s="491">
        <v>281183954.43290216</v>
      </c>
      <c r="BD181" s="1298">
        <f t="shared" ref="BD181" si="4848">BC181-BC$11</f>
        <v>221785883.14243525</v>
      </c>
      <c r="BE181" s="1299">
        <f t="shared" ref="BE181" si="4849">BC181/BC$11-1</f>
        <v>3.7338903153582832</v>
      </c>
      <c r="BF181" s="1298">
        <f t="shared" si="4394"/>
        <v>19559905.598835319</v>
      </c>
      <c r="BG181" s="1299">
        <f t="shared" ref="BG181:BG189" si="4850">BC181/BC171-1</f>
        <v>7.4763408356397054E-2</v>
      </c>
      <c r="BH181" s="491">
        <v>219942475.76628941</v>
      </c>
      <c r="BI181" s="1298">
        <f t="shared" ref="BI181" si="4851">BH181-BH$11</f>
        <v>160544404.47582251</v>
      </c>
      <c r="BJ181" s="1299">
        <f t="shared" ref="BJ181" si="4852">BH181/BH$11-1</f>
        <v>2.7028555134514796</v>
      </c>
      <c r="BK181" s="1298">
        <f t="shared" si="4397"/>
        <v>13836416.888792276</v>
      </c>
      <c r="BL181" s="1299">
        <f t="shared" ref="BL181:BL189" si="4853">BH181/BH171-1</f>
        <v>6.7132509175852118E-2</v>
      </c>
      <c r="BM181" s="491">
        <v>179185721.80136916</v>
      </c>
      <c r="BN181" s="1298">
        <f t="shared" ref="BN181" si="4854">BM181-BM$11</f>
        <v>133340994.89103583</v>
      </c>
      <c r="BO181" s="1299">
        <f t="shared" ref="BO181" si="4855">BM181/BM$11-1</f>
        <v>2.9085350459570729</v>
      </c>
      <c r="BP181" s="1298">
        <f t="shared" si="4400"/>
        <v>11089746.940789551</v>
      </c>
      <c r="BQ181" s="1299">
        <f t="shared" ref="BQ181:BQ189" si="4856">BM181/BM171-1</f>
        <v>6.5972709637976079E-2</v>
      </c>
      <c r="BR181" s="491">
        <v>166278292.58232602</v>
      </c>
      <c r="BS181" s="1298">
        <f t="shared" ref="BS181" si="4857">BR181-BR$11</f>
        <v>120433565.67199269</v>
      </c>
      <c r="BT181" s="1299">
        <f t="shared" ref="BT181" si="4858">BR181/BR$11-1</f>
        <v>2.6269883973253014</v>
      </c>
      <c r="BU181" s="1298">
        <f t="shared" si="4403"/>
        <v>10031019.102889121</v>
      </c>
      <c r="BV181" s="1299">
        <f t="shared" ref="BV181:BV189" si="4859">BR181/BR171-1</f>
        <v>6.4199642525021527E-2</v>
      </c>
      <c r="BW181" s="491">
        <v>150115119.8242974</v>
      </c>
      <c r="BX181" s="1298">
        <f t="shared" ref="BX181" si="4860">BW181-BW$11</f>
        <v>104270392.91396406</v>
      </c>
      <c r="BY181" s="1299">
        <f t="shared" ref="BY181" si="4861">BW181/BW$11-1</f>
        <v>2.2744249980571194</v>
      </c>
      <c r="BZ181" s="1298">
        <f t="shared" si="4406"/>
        <v>8504134.3799172938</v>
      </c>
      <c r="CA181" s="1299">
        <f t="shared" ref="CA181:CA189" si="4862">BW181/BW171-1</f>
        <v>6.0052787241265504E-2</v>
      </c>
      <c r="CB181" s="485">
        <v>94693227.27268301</v>
      </c>
      <c r="CC181" s="1298">
        <f t="shared" ref="CC181" si="4863">CB181-CB$11</f>
        <v>26254487.77268301</v>
      </c>
      <c r="CD181" s="1299">
        <f t="shared" ref="CD181" si="4864">CB181/CB$11-1</f>
        <v>0.38362027069015503</v>
      </c>
      <c r="CE181" s="1298">
        <f t="shared" si="4409"/>
        <v>1394544.8961397558</v>
      </c>
      <c r="CF181" s="1299">
        <f t="shared" ref="CF181:CF189" si="4865">CB181/CB171-1</f>
        <v>1.494710172338265E-2</v>
      </c>
      <c r="CG181" s="485">
        <v>107414316.88959174</v>
      </c>
      <c r="CH181" s="1298">
        <f t="shared" ref="CH181" si="4866">CG181-CG$11</f>
        <v>38975577.389591739</v>
      </c>
      <c r="CI181" s="1299">
        <f t="shared" ref="CI181" si="4867">CG181/CG$11-1</f>
        <v>0.56949583926208547</v>
      </c>
      <c r="CJ181" s="1298">
        <f t="shared" si="4412"/>
        <v>2344409.9544984102</v>
      </c>
      <c r="CK181" s="1299">
        <f t="shared" ref="CK181:CK189" si="4868">CG181/CG171-1</f>
        <v>2.2312858390049373E-2</v>
      </c>
      <c r="CL181" s="485">
        <v>121722752.37147625</v>
      </c>
      <c r="CM181" s="1298">
        <f t="shared" ref="CM181" si="4869">CL181-CL$11</f>
        <v>53284012.871476248</v>
      </c>
      <c r="CN181" s="1299">
        <f t="shared" ref="CN181" si="4870">CL181/CL$11-1</f>
        <v>0.77856508259443102</v>
      </c>
      <c r="CO181" s="1298">
        <f t="shared" si="4415"/>
        <v>3508437.1554885656</v>
      </c>
      <c r="CP181" s="1299">
        <f t="shared" ref="CP181:CP189" si="4871">CL181/CL171-1</f>
        <v>2.9678615056715874E-2</v>
      </c>
    </row>
    <row r="182" spans="1:94" ht="31.5" outlineLevel="1" x14ac:dyDescent="0.25">
      <c r="A182" s="174">
        <v>2040</v>
      </c>
      <c r="B182" s="175" t="s">
        <v>160</v>
      </c>
      <c r="C182" s="175" t="s">
        <v>161</v>
      </c>
      <c r="D182" s="176" t="s">
        <v>162</v>
      </c>
      <c r="E182" s="485">
        <v>172282760.17501283</v>
      </c>
      <c r="F182" s="1298">
        <f t="shared" ref="F182" si="4872">E182-E$12</f>
        <v>117475819.94401282</v>
      </c>
      <c r="G182" s="1320">
        <f t="shared" ref="G182" si="4873">E182/E$12-1</f>
        <v>2.143447881762353</v>
      </c>
      <c r="H182" s="1298">
        <f t="shared" si="4364"/>
        <v>9156577.9736942947</v>
      </c>
      <c r="I182" s="1320">
        <f t="shared" si="4826"/>
        <v>5.6131871966413671E-2</v>
      </c>
      <c r="J182" s="1311">
        <v>172282760.17501283</v>
      </c>
      <c r="K182" s="1298">
        <f t="shared" ref="K182" si="4874">J182-J$12</f>
        <v>117475819.94401282</v>
      </c>
      <c r="L182" s="1299">
        <f t="shared" ref="L182" si="4875">J182/J$12-1</f>
        <v>2.143447881762353</v>
      </c>
      <c r="M182" s="1298">
        <f t="shared" si="4367"/>
        <v>9156577.9736942947</v>
      </c>
      <c r="N182" s="1299">
        <f t="shared" si="4829"/>
        <v>5.6131871966413671E-2</v>
      </c>
      <c r="O182" s="485">
        <v>172282760.17501283</v>
      </c>
      <c r="P182" s="1298">
        <f t="shared" ref="P182" si="4876">O182-O$12</f>
        <v>117475819.94401282</v>
      </c>
      <c r="Q182" s="1299">
        <f t="shared" ref="Q182" si="4877">O182/O$12-1</f>
        <v>2.143447881762353</v>
      </c>
      <c r="R182" s="1298">
        <f t="shared" si="4370"/>
        <v>9156577.9736942947</v>
      </c>
      <c r="S182" s="1299">
        <f t="shared" si="4832"/>
        <v>5.6131871966413671E-2</v>
      </c>
      <c r="T182" s="485">
        <v>172282760.17501283</v>
      </c>
      <c r="U182" s="1298">
        <f t="shared" ref="U182" si="4878">T182-T$12</f>
        <v>117475819.94401282</v>
      </c>
      <c r="V182" s="1299">
        <f t="shared" ref="V182" si="4879">T182/T$12-1</f>
        <v>2.143447881762353</v>
      </c>
      <c r="W182" s="1298">
        <f t="shared" si="4373"/>
        <v>9156577.9736942947</v>
      </c>
      <c r="X182" s="1299">
        <f t="shared" si="4835"/>
        <v>5.6131871966413671E-2</v>
      </c>
      <c r="Y182" s="485">
        <v>172282760.17501283</v>
      </c>
      <c r="Z182" s="1298">
        <f t="shared" ref="Z182" si="4880">Y182-Y$12</f>
        <v>117475819.94401282</v>
      </c>
      <c r="AA182" s="1299">
        <f t="shared" ref="AA182" si="4881">Y182/Y$12-1</f>
        <v>2.143447881762353</v>
      </c>
      <c r="AB182" s="1298">
        <f t="shared" si="4376"/>
        <v>9156577.9736942947</v>
      </c>
      <c r="AC182" s="1299">
        <f t="shared" si="4838"/>
        <v>5.6131871966413671E-2</v>
      </c>
      <c r="AD182" s="485">
        <v>172282760.17501283</v>
      </c>
      <c r="AE182" s="1298">
        <f t="shared" ref="AE182" si="4882">AD182-AD$12</f>
        <v>117475819.94401282</v>
      </c>
      <c r="AF182" s="1299">
        <f t="shared" ref="AF182" si="4883">AD182/AD$12-1</f>
        <v>2.143447881762353</v>
      </c>
      <c r="AG182" s="1298">
        <f t="shared" si="4379"/>
        <v>9156577.9736942947</v>
      </c>
      <c r="AH182" s="1299">
        <f t="shared" si="4841"/>
        <v>5.6131871966413671E-2</v>
      </c>
      <c r="AI182" s="485">
        <v>0</v>
      </c>
      <c r="AJ182" s="1298">
        <f t="shared" ref="AJ182" si="4884">AI182-AI$12</f>
        <v>0</v>
      </c>
      <c r="AK182" s="1299"/>
      <c r="AL182" s="1298">
        <f t="shared" si="4382"/>
        <v>0</v>
      </c>
      <c r="AM182" s="1299"/>
      <c r="AN182" s="485">
        <v>0</v>
      </c>
      <c r="AO182" s="1298">
        <f t="shared" ref="AO182" si="4885">AN182-AN$12</f>
        <v>0</v>
      </c>
      <c r="AP182" s="1299"/>
      <c r="AQ182" s="1298">
        <f t="shared" si="4385"/>
        <v>0</v>
      </c>
      <c r="AR182" s="1299"/>
      <c r="AS182" s="485">
        <v>0</v>
      </c>
      <c r="AT182" s="1298">
        <f t="shared" ref="AT182" si="4886">AS182-AS$12</f>
        <v>0</v>
      </c>
      <c r="AU182" s="1299"/>
      <c r="AV182" s="1298">
        <f t="shared" si="4388"/>
        <v>0</v>
      </c>
      <c r="AW182" s="1299"/>
      <c r="AX182" s="485">
        <v>172282760.17501283</v>
      </c>
      <c r="AY182" s="1298">
        <f t="shared" ref="AY182" si="4887">AX182-AX$12</f>
        <v>117475819.94401282</v>
      </c>
      <c r="AZ182" s="1299">
        <f t="shared" ref="AZ182" si="4888">AX182/AX$12-1</f>
        <v>2.143447881762353</v>
      </c>
      <c r="BA182" s="1298">
        <f t="shared" si="4391"/>
        <v>9156577.9736942947</v>
      </c>
      <c r="BB182" s="1299">
        <f t="shared" si="4847"/>
        <v>5.6131871966413671E-2</v>
      </c>
      <c r="BC182" s="485">
        <v>172282760.17501283</v>
      </c>
      <c r="BD182" s="1298">
        <f t="shared" ref="BD182" si="4889">BC182-BC$12</f>
        <v>117475819.94401282</v>
      </c>
      <c r="BE182" s="1299">
        <f t="shared" ref="BE182" si="4890">BC182/BC$12-1</f>
        <v>2.143447881762353</v>
      </c>
      <c r="BF182" s="1298">
        <f t="shared" si="4394"/>
        <v>9156577.9736942947</v>
      </c>
      <c r="BG182" s="1299">
        <f t="shared" si="4850"/>
        <v>5.6131871966413671E-2</v>
      </c>
      <c r="BH182" s="485">
        <v>172282760.17501283</v>
      </c>
      <c r="BI182" s="1298">
        <f t="shared" ref="BI182" si="4891">BH182-BH$12</f>
        <v>117475819.94401282</v>
      </c>
      <c r="BJ182" s="1299">
        <f t="shared" ref="BJ182" si="4892">BH182/BH$12-1</f>
        <v>2.143447881762353</v>
      </c>
      <c r="BK182" s="1298">
        <f t="shared" si="4397"/>
        <v>9156577.9736942947</v>
      </c>
      <c r="BL182" s="1299">
        <f t="shared" si="4853"/>
        <v>5.6131871966413671E-2</v>
      </c>
      <c r="BM182" s="491">
        <v>179185721.80136916</v>
      </c>
      <c r="BN182" s="1298">
        <f t="shared" ref="BN182" si="4893">BM182-BM$12</f>
        <v>133340994.89103583</v>
      </c>
      <c r="BO182" s="1299">
        <f t="shared" ref="BO182" si="4894">BM182/BM$12-1</f>
        <v>2.9085350459570729</v>
      </c>
      <c r="BP182" s="1298">
        <f t="shared" si="4400"/>
        <v>11089746.940789551</v>
      </c>
      <c r="BQ182" s="1299">
        <f t="shared" si="4856"/>
        <v>6.5972709637976079E-2</v>
      </c>
      <c r="BR182" s="491">
        <v>166278292.58232602</v>
      </c>
      <c r="BS182" s="1298">
        <f t="shared" ref="BS182" si="4895">BR182-BR$12</f>
        <v>120433565.67199269</v>
      </c>
      <c r="BT182" s="1299">
        <f t="shared" ref="BT182" si="4896">BR182/BR$12-1</f>
        <v>2.6269883973253014</v>
      </c>
      <c r="BU182" s="1298">
        <f t="shared" si="4403"/>
        <v>10031019.102889121</v>
      </c>
      <c r="BV182" s="1299">
        <f t="shared" si="4859"/>
        <v>6.4199642525021527E-2</v>
      </c>
      <c r="BW182" s="491">
        <v>150115119.8242974</v>
      </c>
      <c r="BX182" s="1298">
        <f t="shared" ref="BX182" si="4897">BW182-BW$12</f>
        <v>104270392.91396406</v>
      </c>
      <c r="BY182" s="1299">
        <f t="shared" ref="BY182" si="4898">BW182/BW$12-1</f>
        <v>2.2744249980571194</v>
      </c>
      <c r="BZ182" s="1298">
        <f t="shared" si="4406"/>
        <v>8504134.3799172938</v>
      </c>
      <c r="CA182" s="1299">
        <f t="shared" si="4862"/>
        <v>6.0052787241265504E-2</v>
      </c>
      <c r="CB182" s="485">
        <v>80570094.604282126</v>
      </c>
      <c r="CC182" s="1298">
        <f t="shared" ref="CC182" si="4899">CB182-CB$12</f>
        <v>25763154.373282127</v>
      </c>
      <c r="CD182" s="1299">
        <f t="shared" ref="CD182" si="4900">CB182/CB$12-1</f>
        <v>0.47007102138334522</v>
      </c>
      <c r="CE182" s="1298">
        <f t="shared" si="4409"/>
        <v>1186553.8586867005</v>
      </c>
      <c r="CF182" s="1299">
        <f t="shared" si="4865"/>
        <v>1.494710172338265E-2</v>
      </c>
      <c r="CG182" s="485">
        <v>91393882.36000438</v>
      </c>
      <c r="CH182" s="1298">
        <f t="shared" ref="CH182" si="4901">CG182-CG$12</f>
        <v>36586942.129004382</v>
      </c>
      <c r="CI182" s="1299">
        <f t="shared" ref="CI182" si="4902">CG182/CG$12-1</f>
        <v>0.66756038514096816</v>
      </c>
      <c r="CJ182" s="1298">
        <f t="shared" si="4412"/>
        <v>1994750.1766015738</v>
      </c>
      <c r="CK182" s="1299">
        <f t="shared" si="4868"/>
        <v>2.2312858390049373E-2</v>
      </c>
      <c r="CL182" s="485">
        <v>103568269.41616578</v>
      </c>
      <c r="CM182" s="1298">
        <f t="shared" ref="CM182" si="4903">CL182-CL$12</f>
        <v>48761329.185165785</v>
      </c>
      <c r="CN182" s="1299">
        <f t="shared" ref="CN182" si="4904">CL182/CL$12-1</f>
        <v>0.8896926006021646</v>
      </c>
      <c r="CO182" s="1298">
        <f t="shared" si="4415"/>
        <v>2985167.1726942807</v>
      </c>
      <c r="CP182" s="1299">
        <f t="shared" si="4871"/>
        <v>2.9678615056715874E-2</v>
      </c>
    </row>
    <row r="183" spans="1:94" ht="15.75" outlineLevel="1" x14ac:dyDescent="0.25">
      <c r="A183" s="174">
        <v>2040</v>
      </c>
      <c r="B183" s="175">
        <v>0</v>
      </c>
      <c r="C183" s="175">
        <v>0</v>
      </c>
      <c r="D183" s="176" t="s">
        <v>163</v>
      </c>
      <c r="E183" s="485">
        <v>0</v>
      </c>
      <c r="F183" s="1298">
        <f t="shared" ref="F183" si="4905">E183-E$13</f>
        <v>0</v>
      </c>
      <c r="G183" s="1320"/>
      <c r="H183" s="1298">
        <f t="shared" si="4364"/>
        <v>0</v>
      </c>
      <c r="I183" s="1320"/>
      <c r="J183" s="1311">
        <v>0</v>
      </c>
      <c r="K183" s="1298">
        <f t="shared" ref="K183" si="4906">J183-J$13</f>
        <v>0</v>
      </c>
      <c r="L183" s="1299"/>
      <c r="M183" s="1298">
        <f t="shared" si="4367"/>
        <v>0</v>
      </c>
      <c r="N183" s="1299"/>
      <c r="O183" s="485">
        <v>0</v>
      </c>
      <c r="P183" s="1298">
        <f t="shared" ref="P183" si="4907">O183-O$13</f>
        <v>0</v>
      </c>
      <c r="Q183" s="1299"/>
      <c r="R183" s="1298">
        <f t="shared" si="4370"/>
        <v>0</v>
      </c>
      <c r="S183" s="1299"/>
      <c r="T183" s="485">
        <v>0</v>
      </c>
      <c r="U183" s="1298">
        <f t="shared" ref="U183" si="4908">T183-T$13</f>
        <v>0</v>
      </c>
      <c r="V183" s="1299"/>
      <c r="W183" s="1298">
        <f t="shared" si="4373"/>
        <v>0</v>
      </c>
      <c r="X183" s="1299"/>
      <c r="Y183" s="485">
        <v>0</v>
      </c>
      <c r="Z183" s="1298">
        <f t="shared" ref="Z183" si="4909">Y183-Y$13</f>
        <v>0</v>
      </c>
      <c r="AA183" s="1299"/>
      <c r="AB183" s="1298">
        <f t="shared" si="4376"/>
        <v>0</v>
      </c>
      <c r="AC183" s="1299"/>
      <c r="AD183" s="485">
        <v>0</v>
      </c>
      <c r="AE183" s="1298">
        <f t="shared" ref="AE183" si="4910">AD183-AD$13</f>
        <v>0</v>
      </c>
      <c r="AF183" s="1299"/>
      <c r="AG183" s="1298">
        <f t="shared" si="4379"/>
        <v>0</v>
      </c>
      <c r="AH183" s="1299"/>
      <c r="AI183" s="485">
        <v>0</v>
      </c>
      <c r="AJ183" s="1298">
        <f t="shared" ref="AJ183" si="4911">AI183-AI$13</f>
        <v>0</v>
      </c>
      <c r="AK183" s="1299"/>
      <c r="AL183" s="1298">
        <f t="shared" si="4382"/>
        <v>0</v>
      </c>
      <c r="AM183" s="1299"/>
      <c r="AN183" s="485">
        <v>0</v>
      </c>
      <c r="AO183" s="1298">
        <f t="shared" ref="AO183" si="4912">AN183-AN$13</f>
        <v>0</v>
      </c>
      <c r="AP183" s="1299"/>
      <c r="AQ183" s="1298">
        <f t="shared" si="4385"/>
        <v>0</v>
      </c>
      <c r="AR183" s="1299"/>
      <c r="AS183" s="485">
        <v>0</v>
      </c>
      <c r="AT183" s="1298">
        <f t="shared" ref="AT183" si="4913">AS183-AS$13</f>
        <v>0</v>
      </c>
      <c r="AU183" s="1299"/>
      <c r="AV183" s="1298">
        <f t="shared" si="4388"/>
        <v>0</v>
      </c>
      <c r="AW183" s="1299"/>
      <c r="AX183" s="491">
        <v>35282895.162662275</v>
      </c>
      <c r="AY183" s="1298">
        <f t="shared" ref="AY183" si="4914">AX183-AX$13</f>
        <v>11953725.953129176</v>
      </c>
      <c r="AZ183" s="1299">
        <f t="shared" ref="AZ183" si="4915">AX183/AX$13-1</f>
        <v>0.51239398393340441</v>
      </c>
      <c r="BA183" s="1298">
        <f t="shared" si="4391"/>
        <v>599024.47355661541</v>
      </c>
      <c r="BB183" s="1299">
        <f t="shared" si="4847"/>
        <v>1.7270981054164025E-2</v>
      </c>
      <c r="BC183" s="491">
        <v>45368163.139063105</v>
      </c>
      <c r="BD183" s="1298">
        <f t="shared" ref="BD183" si="4916">BC183-BC$13</f>
        <v>22038993.929530006</v>
      </c>
      <c r="BE183" s="1299">
        <f t="shared" ref="BE183" si="4917">BC183/BC$13-1</f>
        <v>0.94469690418826047</v>
      </c>
      <c r="BF183" s="1298">
        <f t="shared" si="4394"/>
        <v>1376573.7361377478</v>
      </c>
      <c r="BG183" s="1299">
        <f t="shared" si="4850"/>
        <v>3.1291748145981124E-2</v>
      </c>
      <c r="BH183" s="491">
        <v>58120123.531590015</v>
      </c>
      <c r="BI183" s="1298">
        <f t="shared" ref="BI183" si="4918">BH183-BH$13</f>
        <v>34790954.322056919</v>
      </c>
      <c r="BJ183" s="1299">
        <f t="shared" ref="BJ183" si="4919">BH183/BH$13-1</f>
        <v>1.4913070418229957</v>
      </c>
      <c r="BK183" s="1298">
        <f t="shared" si="4397"/>
        <v>2519408.2772653103</v>
      </c>
      <c r="BL183" s="1299">
        <f t="shared" si="4853"/>
        <v>4.531251559878724E-2</v>
      </c>
      <c r="BM183" s="491">
        <v>179185721.8013691</v>
      </c>
      <c r="BN183" s="1298">
        <f t="shared" ref="BN183" si="4920">BM183-BM$13</f>
        <v>133340994.89103577</v>
      </c>
      <c r="BO183" s="1299">
        <f t="shared" ref="BO183" si="4921">BM183/BM$13-1</f>
        <v>2.9085350459570716</v>
      </c>
      <c r="BP183" s="1298">
        <f t="shared" si="4400"/>
        <v>11089746.940789431</v>
      </c>
      <c r="BQ183" s="1299">
        <f t="shared" si="4856"/>
        <v>6.5972709637975413E-2</v>
      </c>
      <c r="BR183" s="491">
        <v>166278292.58232599</v>
      </c>
      <c r="BS183" s="1298">
        <f t="shared" ref="BS183" si="4922">BR183-BR$13</f>
        <v>120433565.67199266</v>
      </c>
      <c r="BT183" s="1299">
        <f t="shared" ref="BT183" si="4923">BR183/BR$13-1</f>
        <v>2.626988397325301</v>
      </c>
      <c r="BU183" s="1298">
        <f t="shared" si="4403"/>
        <v>10031019.102889031</v>
      </c>
      <c r="BV183" s="1299">
        <f t="shared" si="4859"/>
        <v>6.4199642525020861E-2</v>
      </c>
      <c r="BW183" s="491">
        <v>150115119.82429734</v>
      </c>
      <c r="BX183" s="1298">
        <f t="shared" ref="BX183" si="4924">BW183-BW$13</f>
        <v>104270392.913964</v>
      </c>
      <c r="BY183" s="1299">
        <f t="shared" ref="BY183" si="4925">BW183/BW$13-1</f>
        <v>2.2744249980571181</v>
      </c>
      <c r="BZ183" s="1298">
        <f t="shared" si="4406"/>
        <v>8504134.3799172342</v>
      </c>
      <c r="CA183" s="1299">
        <f t="shared" si="4862"/>
        <v>6.005278724126506E-2</v>
      </c>
      <c r="CB183" s="485">
        <v>0</v>
      </c>
      <c r="CC183" s="1298">
        <f t="shared" ref="CC183" si="4926">CB183-CB$13</f>
        <v>0</v>
      </c>
      <c r="CD183" s="1299"/>
      <c r="CE183" s="1298">
        <f t="shared" si="4409"/>
        <v>0</v>
      </c>
      <c r="CF183" s="1299"/>
      <c r="CG183" s="485">
        <v>0</v>
      </c>
      <c r="CH183" s="1298">
        <f t="shared" ref="CH183" si="4927">CG183-CG$13</f>
        <v>0</v>
      </c>
      <c r="CI183" s="1299"/>
      <c r="CJ183" s="1298">
        <f t="shared" si="4412"/>
        <v>0</v>
      </c>
      <c r="CK183" s="1299"/>
      <c r="CL183" s="485">
        <v>0</v>
      </c>
      <c r="CM183" s="1298">
        <f t="shared" ref="CM183" si="4928">CL183-CL$13</f>
        <v>0</v>
      </c>
      <c r="CN183" s="1299"/>
      <c r="CO183" s="1298">
        <f t="shared" si="4415"/>
        <v>0</v>
      </c>
      <c r="CP183" s="1299"/>
    </row>
    <row r="184" spans="1:94" ht="15.75" outlineLevel="1" x14ac:dyDescent="0.25">
      <c r="A184" s="174">
        <v>2040</v>
      </c>
      <c r="B184" s="175" t="s">
        <v>164</v>
      </c>
      <c r="C184" s="175" t="s">
        <v>165</v>
      </c>
      <c r="D184" s="176" t="s">
        <v>99</v>
      </c>
      <c r="E184" s="485">
        <v>0</v>
      </c>
      <c r="F184" s="1298">
        <f t="shared" ref="F184" si="4929">E184-E$14</f>
        <v>0</v>
      </c>
      <c r="G184" s="1320"/>
      <c r="H184" s="1298">
        <f t="shared" si="4364"/>
        <v>0</v>
      </c>
      <c r="I184" s="1320"/>
      <c r="J184" s="1311">
        <v>0</v>
      </c>
      <c r="K184" s="1298">
        <f t="shared" ref="K184" si="4930">J184-J$14</f>
        <v>0</v>
      </c>
      <c r="L184" s="1299"/>
      <c r="M184" s="1298">
        <f t="shared" si="4367"/>
        <v>0</v>
      </c>
      <c r="N184" s="1299"/>
      <c r="O184" s="485">
        <v>0</v>
      </c>
      <c r="P184" s="1298">
        <f t="shared" ref="P184" si="4931">O184-O$14</f>
        <v>0</v>
      </c>
      <c r="Q184" s="1299"/>
      <c r="R184" s="1298">
        <f t="shared" si="4370"/>
        <v>0</v>
      </c>
      <c r="S184" s="1299"/>
      <c r="T184" s="486">
        <v>150140794.51733419</v>
      </c>
      <c r="U184" s="1298">
        <f t="shared" ref="U184" si="4932">T184-T$14</f>
        <v>135852293.51733419</v>
      </c>
      <c r="V184" s="1299">
        <f t="shared" ref="V184" si="4933">T184/T$14-1</f>
        <v>9.5078058585245664</v>
      </c>
      <c r="W184" s="1298">
        <f t="shared" si="4373"/>
        <v>12678624.531412989</v>
      </c>
      <c r="X184" s="1299">
        <f t="shared" si="4835"/>
        <v>9.2233554385992456E-2</v>
      </c>
      <c r="Y184" s="486">
        <v>111418506.86020482</v>
      </c>
      <c r="Z184" s="1298">
        <f t="shared" ref="Z184" si="4934">Y184-Y$14</f>
        <v>97130005.860204816</v>
      </c>
      <c r="AA184" s="1299">
        <f t="shared" ref="AA184" si="4935">Y184/Y$14-1</f>
        <v>6.7977743683682954</v>
      </c>
      <c r="AB184" s="1298">
        <f t="shared" si="4376"/>
        <v>9502441.0177117884</v>
      </c>
      <c r="AC184" s="1299">
        <f t="shared" si="4838"/>
        <v>9.3237910423243919E-2</v>
      </c>
      <c r="AD184" s="486">
        <v>62928988.586118907</v>
      </c>
      <c r="AE184" s="1298">
        <f t="shared" ref="AE184" si="4936">AD184-AD$14</f>
        <v>48640487.586118899</v>
      </c>
      <c r="AF184" s="1299">
        <f t="shared" ref="AF184" si="4937">AD184/AD$14-1</f>
        <v>3.4041700795708989</v>
      </c>
      <c r="AG184" s="1298">
        <f t="shared" si="4379"/>
        <v>4921786.8487962782</v>
      </c>
      <c r="AH184" s="1299">
        <f t="shared" si="4841"/>
        <v>8.4847858565629375E-2</v>
      </c>
      <c r="AI184" s="486">
        <v>537557165.40410745</v>
      </c>
      <c r="AJ184" s="1298">
        <f t="shared" ref="AJ184" si="4938">AI184-AI$14</f>
        <v>400022984.67310745</v>
      </c>
      <c r="AK184" s="1299">
        <f t="shared" ref="AK184" si="4939">AI184/AI$14-1</f>
        <v>2.9085350459570729</v>
      </c>
      <c r="AL184" s="1298">
        <f t="shared" si="4382"/>
        <v>33269240.822368622</v>
      </c>
      <c r="AM184" s="1299">
        <f t="shared" ref="AM184:AM189" si="4940">AI184/AI174-1</f>
        <v>6.5972709637976079E-2</v>
      </c>
      <c r="AN184" s="486">
        <v>498834877.7469781</v>
      </c>
      <c r="AO184" s="1298">
        <f t="shared" ref="AO184" si="4941">AN184-AN$14</f>
        <v>361300697.0159781</v>
      </c>
      <c r="AP184" s="1299">
        <f t="shared" ref="AP184" si="4942">AN184/AN$14-1</f>
        <v>2.6269883973253019</v>
      </c>
      <c r="AQ184" s="1298">
        <f t="shared" si="4385"/>
        <v>30093057.308667362</v>
      </c>
      <c r="AR184" s="1299">
        <f t="shared" ref="AR184:AR189" si="4943">AN184/AN174-1</f>
        <v>6.4199642525021527E-2</v>
      </c>
      <c r="AS184" s="486">
        <v>450345359.47289222</v>
      </c>
      <c r="AT184" s="1298">
        <f t="shared" ref="AT184" si="4944">AS184-AS$14</f>
        <v>312811178.74189222</v>
      </c>
      <c r="AU184" s="1299">
        <f t="shared" ref="AU184" si="4945">AS184/AS$14-1</f>
        <v>2.2744249980571194</v>
      </c>
      <c r="AV184" s="1298">
        <f t="shared" si="4388"/>
        <v>25512403.139751911</v>
      </c>
      <c r="AW184" s="1299">
        <f t="shared" ref="AW184:AW189" si="4946">AS184/AS174-1</f>
        <v>6.0052787241265504E-2</v>
      </c>
      <c r="AX184" s="485">
        <v>0</v>
      </c>
      <c r="AY184" s="1298">
        <f t="shared" ref="AY184" si="4947">AX184-AX$14</f>
        <v>0</v>
      </c>
      <c r="AZ184" s="1299"/>
      <c r="BA184" s="1298">
        <f t="shared" si="4391"/>
        <v>0</v>
      </c>
      <c r="BB184" s="1299"/>
      <c r="BC184" s="485">
        <v>0</v>
      </c>
      <c r="BD184" s="1298">
        <f t="shared" ref="BD184" si="4948">BC184-BC$14</f>
        <v>0</v>
      </c>
      <c r="BE184" s="1299"/>
      <c r="BF184" s="1298">
        <f t="shared" si="4394"/>
        <v>0</v>
      </c>
      <c r="BG184" s="1299"/>
      <c r="BH184" s="485">
        <v>0</v>
      </c>
      <c r="BI184" s="1298">
        <f t="shared" ref="BI184" si="4949">BH184-BH$14</f>
        <v>0</v>
      </c>
      <c r="BJ184" s="1299"/>
      <c r="BK184" s="1298">
        <f t="shared" si="4397"/>
        <v>0</v>
      </c>
      <c r="BL184" s="1299"/>
      <c r="BM184" s="485">
        <v>0</v>
      </c>
      <c r="BN184" s="1298">
        <f t="shared" ref="BN184" si="4950">BM184-BM$14</f>
        <v>0</v>
      </c>
      <c r="BO184" s="1299"/>
      <c r="BP184" s="1298">
        <f t="shared" si="4400"/>
        <v>0</v>
      </c>
      <c r="BQ184" s="1299"/>
      <c r="BR184" s="485">
        <v>0</v>
      </c>
      <c r="BS184" s="1298">
        <f t="shared" ref="BS184" si="4951">BR184-BR$14</f>
        <v>0</v>
      </c>
      <c r="BT184" s="1299"/>
      <c r="BU184" s="1298">
        <f t="shared" si="4403"/>
        <v>0</v>
      </c>
      <c r="BV184" s="1299"/>
      <c r="BW184" s="485">
        <v>0</v>
      </c>
      <c r="BX184" s="1298">
        <f t="shared" ref="BX184" si="4952">BW184-BW$14</f>
        <v>0</v>
      </c>
      <c r="BY184" s="1299"/>
      <c r="BZ184" s="1298">
        <f t="shared" si="4406"/>
        <v>0</v>
      </c>
      <c r="CA184" s="1299"/>
      <c r="CB184" s="192">
        <v>367389077.97373247</v>
      </c>
      <c r="CC184" s="1298">
        <f t="shared" ref="CC184" si="4953">CB184-CB$14</f>
        <v>349254299.49373245</v>
      </c>
      <c r="CD184" s="1299">
        <f t="shared" ref="CD184" si="4954">CB184/CB$14-1</f>
        <v>19.258812556156052</v>
      </c>
      <c r="CE184" s="1298">
        <f t="shared" si="4409"/>
        <v>30751066.332150817</v>
      </c>
      <c r="CF184" s="1299">
        <f t="shared" si="4865"/>
        <v>9.1347575938309333E-2</v>
      </c>
      <c r="CG184" s="192">
        <v>305121912.94397223</v>
      </c>
      <c r="CH184" s="1298">
        <f t="shared" ref="CH184" si="4955">CG184-CG$14</f>
        <v>286987134.46397221</v>
      </c>
      <c r="CI184" s="1299">
        <f t="shared" ref="CI184" si="4956">CG184/CG$14-1</f>
        <v>15.825235184453838</v>
      </c>
      <c r="CJ184" s="1298">
        <f t="shared" si="4412"/>
        <v>25816821.442175984</v>
      </c>
      <c r="CK184" s="1299">
        <f t="shared" si="4868"/>
        <v>9.2432333772941355E-2</v>
      </c>
      <c r="CL184" s="192">
        <v>230149572.13184029</v>
      </c>
      <c r="CM184" s="1298">
        <f t="shared" ref="CM184" si="4957">CL184-CL$14</f>
        <v>212014793.6518403</v>
      </c>
      <c r="CN184" s="1299">
        <f t="shared" ref="CN184" si="4958">CL184/CL$14-1</f>
        <v>11.691060571027187</v>
      </c>
      <c r="CO184" s="1298">
        <f t="shared" si="4415"/>
        <v>19081723.076177597</v>
      </c>
      <c r="CP184" s="1299">
        <f t="shared" si="4871"/>
        <v>9.0405635730647749E-2</v>
      </c>
    </row>
    <row r="185" spans="1:94" ht="31.5" outlineLevel="1" x14ac:dyDescent="0.25">
      <c r="A185" s="174">
        <v>2040</v>
      </c>
      <c r="B185" s="175" t="s">
        <v>166</v>
      </c>
      <c r="C185" s="175" t="s">
        <v>249</v>
      </c>
      <c r="D185" s="176" t="s">
        <v>168</v>
      </c>
      <c r="E185" s="485">
        <v>71713656.000482544</v>
      </c>
      <c r="F185" s="1298">
        <f t="shared" ref="F185" si="4959">E185-E$15</f>
        <v>33233779.341482542</v>
      </c>
      <c r="G185" s="1320">
        <f t="shared" ref="G185" si="4960">E185/E$15-1</f>
        <v>0.86366647263432794</v>
      </c>
      <c r="H185" s="1298">
        <f t="shared" si="4364"/>
        <v>1501127.0949453264</v>
      </c>
      <c r="I185" s="1320">
        <f t="shared" si="4826"/>
        <v>2.1379761110227546E-2</v>
      </c>
      <c r="J185" s="1311">
        <v>91306563.898309961</v>
      </c>
      <c r="K185" s="1298">
        <f t="shared" ref="K185" si="4961">J185-J$15</f>
        <v>52826687.239309959</v>
      </c>
      <c r="L185" s="1299">
        <f t="shared" ref="L185" si="4962">J185/J$15-1</f>
        <v>1.3728393078659828</v>
      </c>
      <c r="M185" s="1298">
        <f t="shared" si="4367"/>
        <v>3125428.0481624156</v>
      </c>
      <c r="N185" s="1299">
        <f t="shared" si="4829"/>
        <v>3.544327273662784E-2</v>
      </c>
      <c r="O185" s="485">
        <v>115841546.79928187</v>
      </c>
      <c r="P185" s="1298">
        <f t="shared" ref="P185" si="4963">O185-O$15</f>
        <v>77361670.140281856</v>
      </c>
      <c r="Q185" s="1299">
        <f t="shared" ref="Q185" si="4964">O185/O$15-1</f>
        <v>2.0104448573430616</v>
      </c>
      <c r="R185" s="1298">
        <f t="shared" si="4370"/>
        <v>5464416.7747351825</v>
      </c>
      <c r="S185" s="1299">
        <f t="shared" si="4832"/>
        <v>4.9506784363028356E-2</v>
      </c>
      <c r="T185" s="485">
        <v>71713656.000482544</v>
      </c>
      <c r="U185" s="1298">
        <f t="shared" ref="U185" si="4965">T185-T$15</f>
        <v>33233779.341482542</v>
      </c>
      <c r="V185" s="1299">
        <f t="shared" ref="V185" si="4966">T185/T$15-1</f>
        <v>0.86366647263432794</v>
      </c>
      <c r="W185" s="1298">
        <f t="shared" si="4373"/>
        <v>1501127.0949453264</v>
      </c>
      <c r="X185" s="1299">
        <f t="shared" si="4835"/>
        <v>2.1379761110227546E-2</v>
      </c>
      <c r="Y185" s="485">
        <v>91306563.898309961</v>
      </c>
      <c r="Z185" s="1298">
        <f t="shared" ref="Z185" si="4967">Y185-Y$15</f>
        <v>52826687.239309959</v>
      </c>
      <c r="AA185" s="1299">
        <f t="shared" ref="AA185" si="4968">Y185/Y$15-1</f>
        <v>1.3728393078659828</v>
      </c>
      <c r="AB185" s="1298">
        <f t="shared" si="4376"/>
        <v>3125428.0481624156</v>
      </c>
      <c r="AC185" s="1299">
        <f t="shared" si="4838"/>
        <v>3.544327273662784E-2</v>
      </c>
      <c r="AD185" s="485">
        <v>115841546.79928187</v>
      </c>
      <c r="AE185" s="1298">
        <f t="shared" ref="AE185" si="4969">AD185-AD$15</f>
        <v>77361670.140281856</v>
      </c>
      <c r="AF185" s="1299">
        <f t="shared" ref="AF185" si="4970">AD185/AD$15-1</f>
        <v>2.0104448573430616</v>
      </c>
      <c r="AG185" s="1298">
        <f t="shared" si="4379"/>
        <v>5464416.7747351825</v>
      </c>
      <c r="AH185" s="1299">
        <f t="shared" si="4841"/>
        <v>4.9506784363028356E-2</v>
      </c>
      <c r="AI185" s="485">
        <v>71713656.000482544</v>
      </c>
      <c r="AJ185" s="1298">
        <f t="shared" ref="AJ185" si="4971">AI185-AI$15</f>
        <v>33233779.341482542</v>
      </c>
      <c r="AK185" s="1299">
        <f t="shared" ref="AK185" si="4972">AI185/AI$15-1</f>
        <v>0.86366647263432794</v>
      </c>
      <c r="AL185" s="1298">
        <f t="shared" si="4382"/>
        <v>1501127.0949453264</v>
      </c>
      <c r="AM185" s="1299">
        <f t="shared" si="4940"/>
        <v>2.1379761110227546E-2</v>
      </c>
      <c r="AN185" s="485">
        <v>91306563.898309961</v>
      </c>
      <c r="AO185" s="1298">
        <f t="shared" ref="AO185" si="4973">AN185-AN$15</f>
        <v>52826687.239309959</v>
      </c>
      <c r="AP185" s="1299">
        <f t="shared" ref="AP185" si="4974">AN185/AN$15-1</f>
        <v>1.3728393078659828</v>
      </c>
      <c r="AQ185" s="1298">
        <f t="shared" si="4385"/>
        <v>3125428.0481624156</v>
      </c>
      <c r="AR185" s="1299">
        <f t="shared" si="4943"/>
        <v>3.544327273662784E-2</v>
      </c>
      <c r="AS185" s="485">
        <v>115841546.79928187</v>
      </c>
      <c r="AT185" s="1298">
        <f t="shared" ref="AT185" si="4975">AS185-AS$15</f>
        <v>77361670.140281856</v>
      </c>
      <c r="AU185" s="1299">
        <f t="shared" ref="AU185" si="4976">AS185/AS$15-1</f>
        <v>2.0104448573430616</v>
      </c>
      <c r="AV185" s="1298">
        <f t="shared" si="4388"/>
        <v>5464416.7747351825</v>
      </c>
      <c r="AW185" s="1299">
        <f t="shared" si="4946"/>
        <v>4.9506784363028356E-2</v>
      </c>
      <c r="AX185" s="485">
        <v>71713656.000482544</v>
      </c>
      <c r="AY185" s="1298">
        <f t="shared" ref="AY185" si="4977">AX185-AX$15</f>
        <v>33233779.341482542</v>
      </c>
      <c r="AZ185" s="1299">
        <f t="shared" ref="AZ185" si="4978">AX185/AX$15-1</f>
        <v>0.86366647263432794</v>
      </c>
      <c r="BA185" s="1298">
        <f t="shared" si="4391"/>
        <v>1501127.0949453264</v>
      </c>
      <c r="BB185" s="1299">
        <f t="shared" si="4847"/>
        <v>2.1379761110227546E-2</v>
      </c>
      <c r="BC185" s="485">
        <v>91306563.898309961</v>
      </c>
      <c r="BD185" s="1298">
        <f t="shared" ref="BD185" si="4979">BC185-BC$15</f>
        <v>52826687.239309959</v>
      </c>
      <c r="BE185" s="1299">
        <f t="shared" ref="BE185" si="4980">BC185/BC$15-1</f>
        <v>1.3728393078659828</v>
      </c>
      <c r="BF185" s="1298">
        <f t="shared" si="4394"/>
        <v>3125428.0481624156</v>
      </c>
      <c r="BG185" s="1299">
        <f t="shared" si="4850"/>
        <v>3.544327273662784E-2</v>
      </c>
      <c r="BH185" s="485">
        <v>115841546.79928187</v>
      </c>
      <c r="BI185" s="1298">
        <f t="shared" ref="BI185" si="4981">BH185-BH$15</f>
        <v>77361670.140281856</v>
      </c>
      <c r="BJ185" s="1299">
        <f t="shared" ref="BJ185" si="4982">BH185/BH$15-1</f>
        <v>2.0104448573430616</v>
      </c>
      <c r="BK185" s="1298">
        <f t="shared" si="4397"/>
        <v>5464416.7747351825</v>
      </c>
      <c r="BL185" s="1299">
        <f t="shared" si="4853"/>
        <v>4.9506784363028356E-2</v>
      </c>
      <c r="BM185" s="485">
        <v>71713656.000482544</v>
      </c>
      <c r="BN185" s="1298">
        <f t="shared" ref="BN185" si="4983">BM185-BM$15</f>
        <v>33233779.341482542</v>
      </c>
      <c r="BO185" s="1299">
        <f t="shared" ref="BO185" si="4984">BM185/BM$15-1</f>
        <v>0.86366647263432794</v>
      </c>
      <c r="BP185" s="1298">
        <f t="shared" si="4400"/>
        <v>1501127.0949453264</v>
      </c>
      <c r="BQ185" s="1299">
        <f t="shared" si="4856"/>
        <v>2.1379761110227546E-2</v>
      </c>
      <c r="BR185" s="485">
        <v>91306563.898309961</v>
      </c>
      <c r="BS185" s="1298">
        <f t="shared" ref="BS185" si="4985">BR185-BR$15</f>
        <v>52826687.239309959</v>
      </c>
      <c r="BT185" s="1299">
        <f t="shared" ref="BT185" si="4986">BR185/BR$15-1</f>
        <v>1.3728393078659828</v>
      </c>
      <c r="BU185" s="1298">
        <f t="shared" si="4403"/>
        <v>3125428.0481624156</v>
      </c>
      <c r="BV185" s="1299">
        <f t="shared" si="4859"/>
        <v>3.544327273662784E-2</v>
      </c>
      <c r="BW185" s="485">
        <v>115841546.79928187</v>
      </c>
      <c r="BX185" s="1298">
        <f t="shared" ref="BX185" si="4987">BW185-BW$15</f>
        <v>77361670.140281856</v>
      </c>
      <c r="BY185" s="1299">
        <f t="shared" ref="BY185" si="4988">BW185/BW$15-1</f>
        <v>2.0104448573430616</v>
      </c>
      <c r="BZ185" s="1298">
        <f t="shared" si="4406"/>
        <v>5464416.7747351825</v>
      </c>
      <c r="CA185" s="1299">
        <f t="shared" si="4862"/>
        <v>4.9506784363028356E-2</v>
      </c>
      <c r="CB185" s="485">
        <v>71713656.000482544</v>
      </c>
      <c r="CC185" s="1298">
        <f t="shared" ref="CC185" si="4989">CB185-CB$15</f>
        <v>33233779.341482542</v>
      </c>
      <c r="CD185" s="1299">
        <f t="shared" ref="CD185" si="4990">CB185/CB$15-1</f>
        <v>0.86366647263432794</v>
      </c>
      <c r="CE185" s="1298">
        <f t="shared" si="4409"/>
        <v>1501127.0949453264</v>
      </c>
      <c r="CF185" s="1299">
        <f t="shared" si="4865"/>
        <v>2.1379761110227546E-2</v>
      </c>
      <c r="CG185" s="485">
        <v>91306563.898309961</v>
      </c>
      <c r="CH185" s="1298">
        <f t="shared" ref="CH185" si="4991">CG185-CG$15</f>
        <v>52826687.239309959</v>
      </c>
      <c r="CI185" s="1299">
        <f t="shared" ref="CI185" si="4992">CG185/CG$15-1</f>
        <v>1.3728393078659828</v>
      </c>
      <c r="CJ185" s="1298">
        <f t="shared" si="4412"/>
        <v>3125428.0481624156</v>
      </c>
      <c r="CK185" s="1299">
        <f t="shared" si="4868"/>
        <v>3.544327273662784E-2</v>
      </c>
      <c r="CL185" s="485">
        <v>115841546.79928187</v>
      </c>
      <c r="CM185" s="1298">
        <f t="shared" ref="CM185" si="4993">CL185-CL$15</f>
        <v>77361670.140281856</v>
      </c>
      <c r="CN185" s="1299">
        <f t="shared" ref="CN185" si="4994">CL185/CL$15-1</f>
        <v>2.0104448573430616</v>
      </c>
      <c r="CO185" s="1298">
        <f t="shared" si="4415"/>
        <v>5464416.7747351825</v>
      </c>
      <c r="CP185" s="1299">
        <f t="shared" si="4871"/>
        <v>4.9506784363028356E-2</v>
      </c>
    </row>
    <row r="186" spans="1:94" ht="15.75" outlineLevel="1" x14ac:dyDescent="0.25">
      <c r="A186" s="174">
        <v>2040</v>
      </c>
      <c r="B186" s="175" t="s">
        <v>169</v>
      </c>
      <c r="C186" s="175" t="s">
        <v>249</v>
      </c>
      <c r="D186" s="176" t="s">
        <v>170</v>
      </c>
      <c r="E186" s="485">
        <v>70017057.535052866</v>
      </c>
      <c r="F186" s="1298">
        <f t="shared" ref="F186" si="4995">E186-E$16</f>
        <v>29934680.535052866</v>
      </c>
      <c r="G186" s="1320">
        <f t="shared" ref="G186" si="4996">E186/E$16-1</f>
        <v>0.74682897511424695</v>
      </c>
      <c r="H186" s="1298">
        <f t="shared" si="4364"/>
        <v>1332794.255022645</v>
      </c>
      <c r="I186" s="1320">
        <f t="shared" si="4826"/>
        <v>1.9404652410534906E-2</v>
      </c>
      <c r="J186" s="1311">
        <v>89146437.294354856</v>
      </c>
      <c r="K186" s="1298">
        <f t="shared" ref="K186" si="4997">J186-J$16</f>
        <v>49064060.294354856</v>
      </c>
      <c r="L186" s="1299">
        <f t="shared" ref="L186" si="4998">J186/J$16-1</f>
        <v>1.2240806051585928</v>
      </c>
      <c r="M186" s="1298">
        <f t="shared" si="4367"/>
        <v>2884676.8155067861</v>
      </c>
      <c r="N186" s="1299">
        <f t="shared" si="4829"/>
        <v>3.3440968506713187E-2</v>
      </c>
      <c r="O186" s="485">
        <v>113100972.66746885</v>
      </c>
      <c r="P186" s="1298">
        <f t="shared" ref="P186" si="4999">O186-O$16</f>
        <v>73018595.667468846</v>
      </c>
      <c r="Q186" s="1299">
        <f t="shared" ref="Q186" si="5000">O186/O$16-1</f>
        <v>1.8217132099593005</v>
      </c>
      <c r="R186" s="1298">
        <f t="shared" si="4370"/>
        <v>5126342.2578495145</v>
      </c>
      <c r="S186" s="1299">
        <f t="shared" si="4832"/>
        <v>4.7477284602891467E-2</v>
      </c>
      <c r="T186" s="485">
        <v>70017057.535052866</v>
      </c>
      <c r="U186" s="1298">
        <f t="shared" ref="U186" si="5001">T186-T$16</f>
        <v>29934680.535052866</v>
      </c>
      <c r="V186" s="1299">
        <f t="shared" ref="V186" si="5002">T186/T$16-1</f>
        <v>0.74682897511424695</v>
      </c>
      <c r="W186" s="1298">
        <f t="shared" si="4373"/>
        <v>1332794.255022645</v>
      </c>
      <c r="X186" s="1299">
        <f t="shared" si="4835"/>
        <v>1.9404652410534906E-2</v>
      </c>
      <c r="Y186" s="485">
        <v>89146437.294354856</v>
      </c>
      <c r="Z186" s="1298">
        <f t="shared" ref="Z186" si="5003">Y186-Y$16</f>
        <v>49064060.294354856</v>
      </c>
      <c r="AA186" s="1299">
        <f t="shared" ref="AA186" si="5004">Y186/Y$16-1</f>
        <v>1.2240806051585928</v>
      </c>
      <c r="AB186" s="1298">
        <f t="shared" si="4376"/>
        <v>2884676.8155067861</v>
      </c>
      <c r="AC186" s="1299">
        <f t="shared" si="4838"/>
        <v>3.3440968506713187E-2</v>
      </c>
      <c r="AD186" s="485">
        <v>113100972.66746885</v>
      </c>
      <c r="AE186" s="1298">
        <f t="shared" ref="AE186" si="5005">AD186-AD$16</f>
        <v>73018595.667468846</v>
      </c>
      <c r="AF186" s="1299">
        <f t="shared" ref="AF186" si="5006">AD186/AD$16-1</f>
        <v>1.8217132099593005</v>
      </c>
      <c r="AG186" s="1298">
        <f t="shared" si="4379"/>
        <v>5126342.2578495145</v>
      </c>
      <c r="AH186" s="1299">
        <f t="shared" si="4841"/>
        <v>4.7477284602891467E-2</v>
      </c>
      <c r="AI186" s="485">
        <v>70017057.535052866</v>
      </c>
      <c r="AJ186" s="1298">
        <f t="shared" ref="AJ186" si="5007">AI186-AI$16</f>
        <v>29934680.535052866</v>
      </c>
      <c r="AK186" s="1299">
        <f t="shared" ref="AK186" si="5008">AI186/AI$16-1</f>
        <v>0.74682897511424695</v>
      </c>
      <c r="AL186" s="1298">
        <f t="shared" si="4382"/>
        <v>1332794.255022645</v>
      </c>
      <c r="AM186" s="1299">
        <f t="shared" si="4940"/>
        <v>1.9404652410534906E-2</v>
      </c>
      <c r="AN186" s="485">
        <v>89146437.294354856</v>
      </c>
      <c r="AO186" s="1298">
        <f t="shared" ref="AO186" si="5009">AN186-AN$16</f>
        <v>49064060.294354856</v>
      </c>
      <c r="AP186" s="1299">
        <f t="shared" ref="AP186" si="5010">AN186/AN$16-1</f>
        <v>1.2240806051585928</v>
      </c>
      <c r="AQ186" s="1298">
        <f t="shared" si="4385"/>
        <v>2884676.8155067861</v>
      </c>
      <c r="AR186" s="1299">
        <f t="shared" si="4943"/>
        <v>3.3440968506713187E-2</v>
      </c>
      <c r="AS186" s="485">
        <v>113100972.66746885</v>
      </c>
      <c r="AT186" s="1298">
        <f t="shared" ref="AT186" si="5011">AS186-AS$16</f>
        <v>73018595.667468846</v>
      </c>
      <c r="AU186" s="1299">
        <f t="shared" ref="AU186" si="5012">AS186/AS$16-1</f>
        <v>1.8217132099593005</v>
      </c>
      <c r="AV186" s="1298">
        <f t="shared" si="4388"/>
        <v>5126342.2578495145</v>
      </c>
      <c r="AW186" s="1299">
        <f t="shared" si="4946"/>
        <v>4.7477284602891467E-2</v>
      </c>
      <c r="AX186" s="485">
        <v>70017057.535052866</v>
      </c>
      <c r="AY186" s="1298">
        <f t="shared" ref="AY186" si="5013">AX186-AX$16</f>
        <v>29934680.535052866</v>
      </c>
      <c r="AZ186" s="1299">
        <f t="shared" ref="AZ186" si="5014">AX186/AX$16-1</f>
        <v>0.74682897511424695</v>
      </c>
      <c r="BA186" s="1298">
        <f t="shared" si="4391"/>
        <v>1332794.255022645</v>
      </c>
      <c r="BB186" s="1299">
        <f t="shared" si="4847"/>
        <v>1.9404652410534906E-2</v>
      </c>
      <c r="BC186" s="485">
        <v>89146437.294354856</v>
      </c>
      <c r="BD186" s="1298">
        <f t="shared" ref="BD186" si="5015">BC186-BC$16</f>
        <v>49064060.294354856</v>
      </c>
      <c r="BE186" s="1299">
        <f t="shared" ref="BE186" si="5016">BC186/BC$16-1</f>
        <v>1.2240806051585928</v>
      </c>
      <c r="BF186" s="1298">
        <f t="shared" si="4394"/>
        <v>2884676.8155067861</v>
      </c>
      <c r="BG186" s="1299">
        <f t="shared" si="4850"/>
        <v>3.3440968506713187E-2</v>
      </c>
      <c r="BH186" s="485">
        <v>113100972.66746885</v>
      </c>
      <c r="BI186" s="1298">
        <f t="shared" ref="BI186" si="5017">BH186-BH$16</f>
        <v>73018595.667468846</v>
      </c>
      <c r="BJ186" s="1299">
        <f t="shared" ref="BJ186" si="5018">BH186/BH$16-1</f>
        <v>1.8217132099593005</v>
      </c>
      <c r="BK186" s="1298">
        <f t="shared" si="4397"/>
        <v>5126342.2578495145</v>
      </c>
      <c r="BL186" s="1299">
        <f t="shared" si="4853"/>
        <v>4.7477284602891467E-2</v>
      </c>
      <c r="BM186" s="485">
        <v>70017057.535052866</v>
      </c>
      <c r="BN186" s="1298">
        <f t="shared" ref="BN186" si="5019">BM186-BM$16</f>
        <v>29934680.535052866</v>
      </c>
      <c r="BO186" s="1299">
        <f t="shared" ref="BO186" si="5020">BM186/BM$16-1</f>
        <v>0.74682897511424695</v>
      </c>
      <c r="BP186" s="1298">
        <f t="shared" si="4400"/>
        <v>1332794.255022645</v>
      </c>
      <c r="BQ186" s="1299">
        <f t="shared" si="4856"/>
        <v>1.9404652410534906E-2</v>
      </c>
      <c r="BR186" s="485">
        <v>89146437.294354856</v>
      </c>
      <c r="BS186" s="1298">
        <f t="shared" ref="BS186" si="5021">BR186-BR$16</f>
        <v>49064060.294354856</v>
      </c>
      <c r="BT186" s="1299">
        <f t="shared" ref="BT186" si="5022">BR186/BR$16-1</f>
        <v>1.2240806051585928</v>
      </c>
      <c r="BU186" s="1298">
        <f t="shared" si="4403"/>
        <v>2884676.8155067861</v>
      </c>
      <c r="BV186" s="1299">
        <f t="shared" si="4859"/>
        <v>3.3440968506713187E-2</v>
      </c>
      <c r="BW186" s="485">
        <v>113100972.66746885</v>
      </c>
      <c r="BX186" s="1298">
        <f t="shared" ref="BX186" si="5023">BW186-BW$16</f>
        <v>73018595.667468846</v>
      </c>
      <c r="BY186" s="1299">
        <f t="shared" ref="BY186" si="5024">BW186/BW$16-1</f>
        <v>1.8217132099593005</v>
      </c>
      <c r="BZ186" s="1298">
        <f t="shared" si="4406"/>
        <v>5126342.2578495145</v>
      </c>
      <c r="CA186" s="1299">
        <f t="shared" si="4862"/>
        <v>4.7477284602891467E-2</v>
      </c>
      <c r="CB186" s="485">
        <v>70017057.535052866</v>
      </c>
      <c r="CC186" s="1298">
        <f t="shared" ref="CC186" si="5025">CB186-CB$16</f>
        <v>29934680.535052866</v>
      </c>
      <c r="CD186" s="1299">
        <f t="shared" ref="CD186" si="5026">CB186/CB$16-1</f>
        <v>0.74682897511424695</v>
      </c>
      <c r="CE186" s="1298">
        <f t="shared" si="4409"/>
        <v>1332794.255022645</v>
      </c>
      <c r="CF186" s="1299">
        <f t="shared" si="4865"/>
        <v>1.9404652410534906E-2</v>
      </c>
      <c r="CG186" s="485">
        <v>89146437.294354856</v>
      </c>
      <c r="CH186" s="1298">
        <f t="shared" ref="CH186" si="5027">CG186-CG$16</f>
        <v>49064060.294354856</v>
      </c>
      <c r="CI186" s="1299">
        <f t="shared" ref="CI186" si="5028">CG186/CG$16-1</f>
        <v>1.2240806051585928</v>
      </c>
      <c r="CJ186" s="1298">
        <f t="shared" si="4412"/>
        <v>2884676.8155067861</v>
      </c>
      <c r="CK186" s="1299">
        <f t="shared" si="4868"/>
        <v>3.3440968506713187E-2</v>
      </c>
      <c r="CL186" s="485">
        <v>113100972.66746885</v>
      </c>
      <c r="CM186" s="1298">
        <f t="shared" ref="CM186" si="5029">CL186-CL$16</f>
        <v>73018595.667468846</v>
      </c>
      <c r="CN186" s="1299">
        <f t="shared" ref="CN186" si="5030">CL186/CL$16-1</f>
        <v>1.8217132099593005</v>
      </c>
      <c r="CO186" s="1298">
        <f t="shared" si="4415"/>
        <v>5126342.2578495145</v>
      </c>
      <c r="CP186" s="1299">
        <f t="shared" si="4871"/>
        <v>4.7477284602891467E-2</v>
      </c>
    </row>
    <row r="187" spans="1:94" ht="32.25" outlineLevel="1" thickBot="1" x14ac:dyDescent="0.3">
      <c r="A187" s="174">
        <v>2040</v>
      </c>
      <c r="B187" s="197" t="s">
        <v>171</v>
      </c>
      <c r="C187" s="198" t="s">
        <v>172</v>
      </c>
      <c r="D187" s="199" t="s">
        <v>173</v>
      </c>
      <c r="E187" s="492">
        <v>0</v>
      </c>
      <c r="F187" s="1298">
        <f t="shared" ref="F187" si="5031">E187-E$17</f>
        <v>0</v>
      </c>
      <c r="G187" s="1320"/>
      <c r="H187" s="1298">
        <f t="shared" si="4364"/>
        <v>0</v>
      </c>
      <c r="I187" s="1320"/>
      <c r="J187" s="1312">
        <v>0</v>
      </c>
      <c r="K187" s="1298">
        <f t="shared" ref="K187" si="5032">J187-J$17</f>
        <v>0</v>
      </c>
      <c r="L187" s="1299"/>
      <c r="M187" s="1298">
        <f t="shared" si="4367"/>
        <v>0</v>
      </c>
      <c r="N187" s="1299"/>
      <c r="O187" s="492">
        <v>0</v>
      </c>
      <c r="P187" s="1298">
        <f t="shared" ref="P187" si="5033">O187-O$17</f>
        <v>0</v>
      </c>
      <c r="Q187" s="1299"/>
      <c r="R187" s="1298">
        <f t="shared" si="4370"/>
        <v>0</v>
      </c>
      <c r="S187" s="1299"/>
      <c r="T187" s="492">
        <v>0</v>
      </c>
      <c r="U187" s="1298">
        <f t="shared" ref="U187" si="5034">T187-T$17</f>
        <v>0</v>
      </c>
      <c r="V187" s="1299"/>
      <c r="W187" s="1298">
        <f t="shared" si="4373"/>
        <v>0</v>
      </c>
      <c r="X187" s="1299"/>
      <c r="Y187" s="492">
        <v>0</v>
      </c>
      <c r="Z187" s="1298">
        <f t="shared" ref="Z187" si="5035">Y187-Y$17</f>
        <v>0</v>
      </c>
      <c r="AA187" s="1299"/>
      <c r="AB187" s="1298">
        <f t="shared" si="4376"/>
        <v>0</v>
      </c>
      <c r="AC187" s="1299"/>
      <c r="AD187" s="492">
        <v>0</v>
      </c>
      <c r="AE187" s="1298">
        <f t="shared" ref="AE187" si="5036">AD187-AD$17</f>
        <v>0</v>
      </c>
      <c r="AF187" s="1299"/>
      <c r="AG187" s="1298">
        <f t="shared" si="4379"/>
        <v>0</v>
      </c>
      <c r="AH187" s="1299"/>
      <c r="AI187" s="492">
        <v>0</v>
      </c>
      <c r="AJ187" s="1298">
        <f t="shared" ref="AJ187" si="5037">AI187-AI$17</f>
        <v>0</v>
      </c>
      <c r="AK187" s="1299"/>
      <c r="AL187" s="1298">
        <f t="shared" si="4382"/>
        <v>0</v>
      </c>
      <c r="AM187" s="1299"/>
      <c r="AN187" s="492">
        <v>0</v>
      </c>
      <c r="AO187" s="1298">
        <f t="shared" ref="AO187" si="5038">AN187-AN$17</f>
        <v>0</v>
      </c>
      <c r="AP187" s="1299"/>
      <c r="AQ187" s="1298">
        <f t="shared" si="4385"/>
        <v>0</v>
      </c>
      <c r="AR187" s="1299"/>
      <c r="AS187" s="492">
        <v>0</v>
      </c>
      <c r="AT187" s="1298">
        <f t="shared" ref="AT187" si="5039">AS187-AS$17</f>
        <v>0</v>
      </c>
      <c r="AU187" s="1299"/>
      <c r="AV187" s="1298">
        <f t="shared" si="4388"/>
        <v>0</v>
      </c>
      <c r="AW187" s="1299"/>
      <c r="AX187" s="492">
        <v>0</v>
      </c>
      <c r="AY187" s="1298">
        <f t="shared" ref="AY187" si="5040">AX187-AX$17</f>
        <v>0</v>
      </c>
      <c r="AZ187" s="1299"/>
      <c r="BA187" s="1298">
        <f t="shared" si="4391"/>
        <v>0</v>
      </c>
      <c r="BB187" s="1299"/>
      <c r="BC187" s="492">
        <v>0</v>
      </c>
      <c r="BD187" s="1298">
        <f t="shared" ref="BD187" si="5041">BC187-BC$17</f>
        <v>0</v>
      </c>
      <c r="BE187" s="1299"/>
      <c r="BF187" s="1298">
        <f t="shared" si="4394"/>
        <v>0</v>
      </c>
      <c r="BG187" s="1299"/>
      <c r="BH187" s="492">
        <v>0</v>
      </c>
      <c r="BI187" s="1298">
        <f t="shared" ref="BI187" si="5042">BH187-BH$17</f>
        <v>0</v>
      </c>
      <c r="BJ187" s="1299"/>
      <c r="BK187" s="1298">
        <f t="shared" si="4397"/>
        <v>0</v>
      </c>
      <c r="BL187" s="1299"/>
      <c r="BM187" s="492">
        <v>0</v>
      </c>
      <c r="BN187" s="1298">
        <f t="shared" ref="BN187" si="5043">BM187-BM$17</f>
        <v>0</v>
      </c>
      <c r="BO187" s="1299"/>
      <c r="BP187" s="1298">
        <f t="shared" si="4400"/>
        <v>0</v>
      </c>
      <c r="BQ187" s="1299"/>
      <c r="BR187" s="492">
        <v>0</v>
      </c>
      <c r="BS187" s="1298">
        <f t="shared" ref="BS187" si="5044">BR187-BR$17</f>
        <v>0</v>
      </c>
      <c r="BT187" s="1299"/>
      <c r="BU187" s="1298">
        <f t="shared" si="4403"/>
        <v>0</v>
      </c>
      <c r="BV187" s="1299"/>
      <c r="BW187" s="492">
        <v>0</v>
      </c>
      <c r="BX187" s="1298">
        <f t="shared" ref="BX187" si="5045">BW187-BW$17</f>
        <v>0</v>
      </c>
      <c r="BY187" s="1299"/>
      <c r="BZ187" s="1298">
        <f t="shared" si="4406"/>
        <v>0</v>
      </c>
      <c r="CA187" s="1299"/>
      <c r="CB187" s="1329">
        <v>5095234.4465901973</v>
      </c>
      <c r="CC187" s="1298">
        <f t="shared" ref="CC187" si="5046">CB187-CB$17</f>
        <v>1248956.9665901973</v>
      </c>
      <c r="CD187" s="1299">
        <f t="shared" ref="CD187" si="5047">CB187/CB$17-1</f>
        <v>0.32471837330628506</v>
      </c>
      <c r="CE187" s="1298">
        <f t="shared" si="4409"/>
        <v>62924.264608616009</v>
      </c>
      <c r="CF187" s="1299">
        <f t="shared" si="4865"/>
        <v>1.2504051287203888E-2</v>
      </c>
      <c r="CG187" s="1329">
        <v>5095234.4465901973</v>
      </c>
      <c r="CH187" s="1298">
        <f t="shared" ref="CH187" si="5048">CG187-CG$17</f>
        <v>1248956.9665901973</v>
      </c>
      <c r="CI187" s="1299">
        <f t="shared" ref="CI187" si="5049">CG187/CG$17-1</f>
        <v>0.32471837330628506</v>
      </c>
      <c r="CJ187" s="1298">
        <f t="shared" si="4412"/>
        <v>62924.264608616009</v>
      </c>
      <c r="CK187" s="1299">
        <f t="shared" si="4868"/>
        <v>1.2504051287203888E-2</v>
      </c>
      <c r="CL187" s="1329">
        <v>5095234.4465901973</v>
      </c>
      <c r="CM187" s="1298">
        <f t="shared" ref="CM187" si="5050">CL187-CL$17</f>
        <v>1248956.9665901973</v>
      </c>
      <c r="CN187" s="1299">
        <f t="shared" ref="CN187" si="5051">CL187/CL$17-1</f>
        <v>0.32471837330628506</v>
      </c>
      <c r="CO187" s="1298">
        <f t="shared" si="4415"/>
        <v>62924.264608616009</v>
      </c>
      <c r="CP187" s="1299">
        <f t="shared" si="4871"/>
        <v>1.2504051287203888E-2</v>
      </c>
    </row>
    <row r="188" spans="1:94" ht="15.75" outlineLevel="1" x14ac:dyDescent="0.25">
      <c r="A188" s="174">
        <v>2040</v>
      </c>
      <c r="B188" s="206" t="s">
        <v>174</v>
      </c>
      <c r="C188" s="206" t="s">
        <v>175</v>
      </c>
      <c r="D188" s="207" t="s">
        <v>176</v>
      </c>
      <c r="E188" s="1325">
        <v>1422266.7734400001</v>
      </c>
      <c r="F188" s="1321">
        <f t="shared" ref="F188" si="5052">E188-E$18</f>
        <v>573979.69464000012</v>
      </c>
      <c r="G188" s="1322">
        <f t="shared" ref="G188" si="5053">E188/E$18-1</f>
        <v>0.67663378234165794</v>
      </c>
      <c r="H188" s="1321">
        <f t="shared" si="4364"/>
        <v>31172.134463999886</v>
      </c>
      <c r="I188" s="1322">
        <f t="shared" si="4826"/>
        <v>2.2408349216949119E-2</v>
      </c>
      <c r="J188" s="1307">
        <v>1803424.6344000001</v>
      </c>
      <c r="K188" s="209">
        <f t="shared" ref="K188" si="5054">J188-J$18</f>
        <v>955137.55560000008</v>
      </c>
      <c r="L188" s="1300">
        <f t="shared" ref="L188" si="5055">J188/J$18-1</f>
        <v>1.1259602786254299</v>
      </c>
      <c r="M188" s="209">
        <f t="shared" si="4367"/>
        <v>63344.580767999869</v>
      </c>
      <c r="N188" s="1300">
        <f t="shared" si="4829"/>
        <v>3.6403256640855863E-2</v>
      </c>
      <c r="O188" s="211">
        <v>2281527.8596800002</v>
      </c>
      <c r="P188" s="209">
        <f t="shared" ref="P188" si="5056">O188-O$18</f>
        <v>1433240.7808800002</v>
      </c>
      <c r="Q188" s="1300">
        <f t="shared" ref="Q188" si="5057">O188/O$18-1</f>
        <v>1.6895704493194508</v>
      </c>
      <c r="R188" s="209">
        <f t="shared" si="4370"/>
        <v>110063.05737599963</v>
      </c>
      <c r="S188" s="1300">
        <f t="shared" si="4832"/>
        <v>5.0686088606740842E-2</v>
      </c>
      <c r="T188" s="211">
        <v>1422266.7734400001</v>
      </c>
      <c r="U188" s="209">
        <f t="shared" ref="U188" si="5058">T188-T$18</f>
        <v>573979.69464000012</v>
      </c>
      <c r="V188" s="1300">
        <f t="shared" ref="V188" si="5059">T188/T$18-1</f>
        <v>0.67663378234165794</v>
      </c>
      <c r="W188" s="209">
        <f t="shared" si="4373"/>
        <v>31172.134463999886</v>
      </c>
      <c r="X188" s="1300">
        <f t="shared" si="4835"/>
        <v>2.2408349216949119E-2</v>
      </c>
      <c r="Y188" s="210">
        <v>1803424.6344000001</v>
      </c>
      <c r="Z188" s="209">
        <f t="shared" ref="Z188" si="5060">Y188-Y$18</f>
        <v>955137.55560000008</v>
      </c>
      <c r="AA188" s="1300">
        <f t="shared" ref="AA188" si="5061">Y188/Y$18-1</f>
        <v>1.1259602786254299</v>
      </c>
      <c r="AB188" s="209">
        <f t="shared" si="4376"/>
        <v>63344.580767999869</v>
      </c>
      <c r="AC188" s="1300">
        <f t="shared" si="4838"/>
        <v>3.6403256640855863E-2</v>
      </c>
      <c r="AD188" s="211">
        <v>2281527.8596800002</v>
      </c>
      <c r="AE188" s="209">
        <f t="shared" ref="AE188" si="5062">AD188-AD$18</f>
        <v>1433240.7808800002</v>
      </c>
      <c r="AF188" s="1300">
        <f t="shared" ref="AF188" si="5063">AD188/AD$18-1</f>
        <v>1.6895704493194508</v>
      </c>
      <c r="AG188" s="209">
        <f t="shared" si="4379"/>
        <v>110063.05737599963</v>
      </c>
      <c r="AH188" s="1300">
        <f t="shared" si="4841"/>
        <v>5.0686088606740842E-2</v>
      </c>
      <c r="AI188" s="211">
        <v>1422266.7734400001</v>
      </c>
      <c r="AJ188" s="209">
        <f t="shared" ref="AJ188" si="5064">AI188-AI$18</f>
        <v>573979.69464000012</v>
      </c>
      <c r="AK188" s="1300">
        <f t="shared" ref="AK188" si="5065">AI188/AI$18-1</f>
        <v>0.67663378234165794</v>
      </c>
      <c r="AL188" s="209">
        <f t="shared" si="4382"/>
        <v>31172.134463999886</v>
      </c>
      <c r="AM188" s="1300">
        <f t="shared" si="4940"/>
        <v>2.2408349216949119E-2</v>
      </c>
      <c r="AN188" s="210">
        <v>1803424.6344000001</v>
      </c>
      <c r="AO188" s="209">
        <f t="shared" ref="AO188" si="5066">AN188-AN$18</f>
        <v>955137.55560000008</v>
      </c>
      <c r="AP188" s="1300">
        <f t="shared" ref="AP188" si="5067">AN188/AN$18-1</f>
        <v>1.1259602786254299</v>
      </c>
      <c r="AQ188" s="209">
        <f t="shared" si="4385"/>
        <v>63344.580767999869</v>
      </c>
      <c r="AR188" s="1300">
        <f t="shared" si="4943"/>
        <v>3.6403256640855863E-2</v>
      </c>
      <c r="AS188" s="211">
        <v>2281527.8596800002</v>
      </c>
      <c r="AT188" s="209">
        <f t="shared" ref="AT188" si="5068">AS188-AS$18</f>
        <v>1433240.7808800002</v>
      </c>
      <c r="AU188" s="1300">
        <f t="shared" ref="AU188" si="5069">AS188/AS$18-1</f>
        <v>1.6895704493194508</v>
      </c>
      <c r="AV188" s="209">
        <f t="shared" si="4388"/>
        <v>110063.05737599963</v>
      </c>
      <c r="AW188" s="1300">
        <f t="shared" si="4946"/>
        <v>5.0686088606740842E-2</v>
      </c>
      <c r="AX188" s="210">
        <v>1422266.7734400001</v>
      </c>
      <c r="AY188" s="209">
        <f t="shared" ref="AY188" si="5070">AX188-AX$18</f>
        <v>573979.69464000012</v>
      </c>
      <c r="AZ188" s="1300">
        <f t="shared" ref="AZ188" si="5071">AX188/AX$18-1</f>
        <v>0.67663378234165794</v>
      </c>
      <c r="BA188" s="209">
        <f t="shared" si="4391"/>
        <v>31172.134463999886</v>
      </c>
      <c r="BB188" s="1300">
        <f t="shared" si="4847"/>
        <v>2.2408349216949119E-2</v>
      </c>
      <c r="BC188" s="210">
        <v>1803424.6344000001</v>
      </c>
      <c r="BD188" s="209">
        <f t="shared" ref="BD188" si="5072">BC188-BC$18</f>
        <v>955137.55560000008</v>
      </c>
      <c r="BE188" s="1300">
        <f t="shared" ref="BE188" si="5073">BC188/BC$18-1</f>
        <v>1.1259602786254299</v>
      </c>
      <c r="BF188" s="209">
        <f t="shared" si="4394"/>
        <v>63344.580767999869</v>
      </c>
      <c r="BG188" s="1300">
        <f t="shared" si="4850"/>
        <v>3.6403256640855863E-2</v>
      </c>
      <c r="BH188" s="211">
        <v>2281527.8596800002</v>
      </c>
      <c r="BI188" s="209">
        <f t="shared" ref="BI188" si="5074">BH188-BH$18</f>
        <v>1433240.7808800002</v>
      </c>
      <c r="BJ188" s="1300">
        <f t="shared" ref="BJ188" si="5075">BH188/BH$18-1</f>
        <v>1.6895704493194508</v>
      </c>
      <c r="BK188" s="209">
        <f t="shared" si="4397"/>
        <v>110063.05737599963</v>
      </c>
      <c r="BL188" s="1300">
        <f t="shared" si="4853"/>
        <v>5.0686088606740842E-2</v>
      </c>
      <c r="BM188" s="210">
        <v>1422266.7734400001</v>
      </c>
      <c r="BN188" s="209">
        <f t="shared" ref="BN188" si="5076">BM188-BM$18</f>
        <v>573979.69464000012</v>
      </c>
      <c r="BO188" s="1300">
        <f t="shared" ref="BO188" si="5077">BM188/BM$18-1</f>
        <v>0.67663378234165794</v>
      </c>
      <c r="BP188" s="209">
        <f t="shared" si="4400"/>
        <v>31172.134463999886</v>
      </c>
      <c r="BQ188" s="1300">
        <f t="shared" si="4856"/>
        <v>2.2408349216949119E-2</v>
      </c>
      <c r="BR188" s="210">
        <v>1803424.6344000001</v>
      </c>
      <c r="BS188" s="209">
        <f t="shared" ref="BS188" si="5078">BR188-BR$18</f>
        <v>955137.55560000008</v>
      </c>
      <c r="BT188" s="1300">
        <f t="shared" ref="BT188" si="5079">BR188/BR$18-1</f>
        <v>1.1259602786254299</v>
      </c>
      <c r="BU188" s="209">
        <f t="shared" si="4403"/>
        <v>63344.580767999869</v>
      </c>
      <c r="BV188" s="1300">
        <f t="shared" si="4859"/>
        <v>3.6403256640855863E-2</v>
      </c>
      <c r="BW188" s="211">
        <v>2281527.8596800002</v>
      </c>
      <c r="BX188" s="209">
        <f t="shared" ref="BX188" si="5080">BW188-BW$18</f>
        <v>1433240.7808800002</v>
      </c>
      <c r="BY188" s="1300">
        <f t="shared" ref="BY188" si="5081">BW188/BW$18-1</f>
        <v>1.6895704493194508</v>
      </c>
      <c r="BZ188" s="209">
        <f t="shared" si="4406"/>
        <v>110063.05737599963</v>
      </c>
      <c r="CA188" s="1300">
        <f t="shared" si="4862"/>
        <v>5.0686088606740842E-2</v>
      </c>
      <c r="CB188" s="211">
        <v>1422266.7734400001</v>
      </c>
      <c r="CC188" s="209">
        <f t="shared" ref="CC188" si="5082">CB188-CB$18</f>
        <v>573979.69464000012</v>
      </c>
      <c r="CD188" s="1300">
        <f t="shared" ref="CD188" si="5083">CB188/CB$18-1</f>
        <v>0.67663378234165794</v>
      </c>
      <c r="CE188" s="209">
        <f t="shared" si="4409"/>
        <v>31172.134463999886</v>
      </c>
      <c r="CF188" s="1300">
        <f t="shared" si="4865"/>
        <v>2.2408349216949119E-2</v>
      </c>
      <c r="CG188" s="210">
        <v>1803424.6344000001</v>
      </c>
      <c r="CH188" s="209">
        <f t="shared" ref="CH188" si="5084">CG188-CG$18</f>
        <v>955137.55560000008</v>
      </c>
      <c r="CI188" s="1300">
        <f t="shared" ref="CI188" si="5085">CG188/CG$18-1</f>
        <v>1.1259602786254299</v>
      </c>
      <c r="CJ188" s="209">
        <f t="shared" si="4412"/>
        <v>63344.580767999869</v>
      </c>
      <c r="CK188" s="1300">
        <f t="shared" si="4868"/>
        <v>3.6403256640855863E-2</v>
      </c>
      <c r="CL188" s="211">
        <v>2281527.8596800002</v>
      </c>
      <c r="CM188" s="209">
        <f t="shared" ref="CM188" si="5086">CL188-CL$18</f>
        <v>1433240.7808800002</v>
      </c>
      <c r="CN188" s="1300">
        <f t="shared" ref="CN188" si="5087">CL188/CL$18-1</f>
        <v>1.6895704493194508</v>
      </c>
      <c r="CO188" s="209">
        <f t="shared" si="4415"/>
        <v>110063.05737599963</v>
      </c>
      <c r="CP188" s="1300">
        <f t="shared" si="4871"/>
        <v>5.0686088606740842E-2</v>
      </c>
    </row>
    <row r="189" spans="1:94" ht="16.5" outlineLevel="1" thickBot="1" x14ac:dyDescent="0.3">
      <c r="A189" s="174">
        <v>2040</v>
      </c>
      <c r="B189" s="206" t="s">
        <v>177</v>
      </c>
      <c r="C189" s="206" t="s">
        <v>178</v>
      </c>
      <c r="D189" s="207" t="s">
        <v>179</v>
      </c>
      <c r="E189" s="1326">
        <v>898701.59159999993</v>
      </c>
      <c r="F189" s="1321">
        <f t="shared" ref="F189" si="5088">E189-E$19</f>
        <v>366531.28951199993</v>
      </c>
      <c r="G189" s="1322">
        <f t="shared" ref="G189" si="5089">E189/E$19-1</f>
        <v>0.68874810953165544</v>
      </c>
      <c r="H189" s="1321">
        <f t="shared" si="4364"/>
        <v>19573.402943999972</v>
      </c>
      <c r="I189" s="1322">
        <f t="shared" si="4826"/>
        <v>2.2264560727967897E-2</v>
      </c>
      <c r="J189" s="1308">
        <v>1140763.9298400001</v>
      </c>
      <c r="K189" s="209">
        <f t="shared" ref="K189" si="5090">J189-J$19</f>
        <v>608593.62775200012</v>
      </c>
      <c r="L189" s="1300">
        <f t="shared" ref="L189" si="5091">J189/J$19-1</f>
        <v>1.1436068968225941</v>
      </c>
      <c r="M189" s="209">
        <f t="shared" si="4367"/>
        <v>40187.531016000081</v>
      </c>
      <c r="N189" s="1300">
        <f t="shared" si="4829"/>
        <v>3.651498529219932E-2</v>
      </c>
      <c r="O189" s="472">
        <v>1441836.4898400002</v>
      </c>
      <c r="P189" s="209">
        <f t="shared" ref="P189" si="5092">O189-O$19</f>
        <v>909666.18775200017</v>
      </c>
      <c r="Q189" s="1300">
        <f t="shared" ref="Q189" si="5093">O189/O$19-1</f>
        <v>1.7093516571347065</v>
      </c>
      <c r="R189" s="209">
        <f t="shared" si="4370"/>
        <v>69524.052000000142</v>
      </c>
      <c r="S189" s="1300">
        <f t="shared" si="4832"/>
        <v>5.0661970323194083E-2</v>
      </c>
      <c r="T189" s="472">
        <v>898701.59159999993</v>
      </c>
      <c r="U189" s="209">
        <f t="shared" ref="U189" si="5094">T189-T$19</f>
        <v>366531.28951199993</v>
      </c>
      <c r="V189" s="1300">
        <f t="shared" ref="V189" si="5095">T189/T$19-1</f>
        <v>0.68874810953165544</v>
      </c>
      <c r="W189" s="209">
        <f t="shared" si="4373"/>
        <v>19573.402943999972</v>
      </c>
      <c r="X189" s="1300">
        <f t="shared" si="4835"/>
        <v>2.2264560727967897E-2</v>
      </c>
      <c r="Y189" s="479">
        <v>1140763.9298400001</v>
      </c>
      <c r="Z189" s="209">
        <f t="shared" ref="Z189" si="5096">Y189-Y$19</f>
        <v>608593.62775200012</v>
      </c>
      <c r="AA189" s="1300">
        <f t="shared" ref="AA189" si="5097">Y189/Y$19-1</f>
        <v>1.1436068968225941</v>
      </c>
      <c r="AB189" s="209">
        <f t="shared" si="4376"/>
        <v>40187.531016000081</v>
      </c>
      <c r="AC189" s="1300">
        <f t="shared" si="4838"/>
        <v>3.651498529219932E-2</v>
      </c>
      <c r="AD189" s="472">
        <v>1441836.4898400002</v>
      </c>
      <c r="AE189" s="209">
        <f t="shared" ref="AE189" si="5098">AD189-AD$19</f>
        <v>909666.18775200017</v>
      </c>
      <c r="AF189" s="1300">
        <f t="shared" ref="AF189" si="5099">AD189/AD$19-1</f>
        <v>1.7093516571347065</v>
      </c>
      <c r="AG189" s="209">
        <f t="shared" si="4379"/>
        <v>69524.052000000142</v>
      </c>
      <c r="AH189" s="1300">
        <f t="shared" si="4841"/>
        <v>5.0661970323194083E-2</v>
      </c>
      <c r="AI189" s="472">
        <v>898701.59159999993</v>
      </c>
      <c r="AJ189" s="209">
        <f t="shared" ref="AJ189" si="5100">AI189-AI$19</f>
        <v>366531.28951199993</v>
      </c>
      <c r="AK189" s="1300">
        <f t="shared" ref="AK189" si="5101">AI189/AI$19-1</f>
        <v>0.68874810953165544</v>
      </c>
      <c r="AL189" s="209">
        <f t="shared" si="4382"/>
        <v>19573.402943999972</v>
      </c>
      <c r="AM189" s="1300">
        <f t="shared" si="4940"/>
        <v>2.2264560727967897E-2</v>
      </c>
      <c r="AN189" s="479">
        <v>1140763.9298400001</v>
      </c>
      <c r="AO189" s="209">
        <f t="shared" ref="AO189" si="5102">AN189-AN$19</f>
        <v>608593.62775200012</v>
      </c>
      <c r="AP189" s="1300">
        <f t="shared" ref="AP189" si="5103">AN189/AN$19-1</f>
        <v>1.1436068968225941</v>
      </c>
      <c r="AQ189" s="209">
        <f t="shared" si="4385"/>
        <v>40187.531016000081</v>
      </c>
      <c r="AR189" s="1300">
        <f t="shared" si="4943"/>
        <v>3.651498529219932E-2</v>
      </c>
      <c r="AS189" s="472">
        <v>1441836.4898400002</v>
      </c>
      <c r="AT189" s="209">
        <f t="shared" ref="AT189" si="5104">AS189-AS$19</f>
        <v>909666.18775200017</v>
      </c>
      <c r="AU189" s="1300">
        <f t="shared" ref="AU189" si="5105">AS189/AS$19-1</f>
        <v>1.7093516571347065</v>
      </c>
      <c r="AV189" s="209">
        <f t="shared" si="4388"/>
        <v>69524.052000000142</v>
      </c>
      <c r="AW189" s="1300">
        <f t="shared" si="4946"/>
        <v>5.0661970323194083E-2</v>
      </c>
      <c r="AX189" s="479">
        <v>898701.59159999993</v>
      </c>
      <c r="AY189" s="209">
        <f t="shared" ref="AY189" si="5106">AX189-AX$19</f>
        <v>366531.28951199993</v>
      </c>
      <c r="AZ189" s="1300">
        <f t="shared" ref="AZ189" si="5107">AX189/AX$19-1</f>
        <v>0.68874810953165544</v>
      </c>
      <c r="BA189" s="209">
        <f t="shared" si="4391"/>
        <v>19573.402943999972</v>
      </c>
      <c r="BB189" s="1300">
        <f t="shared" si="4847"/>
        <v>2.2264560727967897E-2</v>
      </c>
      <c r="BC189" s="479">
        <v>1140763.9298400001</v>
      </c>
      <c r="BD189" s="209">
        <f t="shared" ref="BD189" si="5108">BC189-BC$19</f>
        <v>608593.62775200012</v>
      </c>
      <c r="BE189" s="1300">
        <f t="shared" ref="BE189" si="5109">BC189/BC$19-1</f>
        <v>1.1436068968225941</v>
      </c>
      <c r="BF189" s="209">
        <f t="shared" si="4394"/>
        <v>40187.531016000081</v>
      </c>
      <c r="BG189" s="1300">
        <f t="shared" si="4850"/>
        <v>3.651498529219932E-2</v>
      </c>
      <c r="BH189" s="472">
        <v>1441836.4898400002</v>
      </c>
      <c r="BI189" s="209">
        <f t="shared" ref="BI189" si="5110">BH189-BH$19</f>
        <v>909666.18775200017</v>
      </c>
      <c r="BJ189" s="1300">
        <f t="shared" ref="BJ189" si="5111">BH189/BH$19-1</f>
        <v>1.7093516571347065</v>
      </c>
      <c r="BK189" s="209">
        <f t="shared" si="4397"/>
        <v>69524.052000000142</v>
      </c>
      <c r="BL189" s="1300">
        <f t="shared" si="4853"/>
        <v>5.0661970323194083E-2</v>
      </c>
      <c r="BM189" s="479">
        <v>898701.59159999993</v>
      </c>
      <c r="BN189" s="209">
        <f t="shared" ref="BN189" si="5112">BM189-BM$19</f>
        <v>366531.28951199993</v>
      </c>
      <c r="BO189" s="1300">
        <f t="shared" ref="BO189" si="5113">BM189/BM$19-1</f>
        <v>0.68874810953165544</v>
      </c>
      <c r="BP189" s="209">
        <f t="shared" si="4400"/>
        <v>19573.402943999972</v>
      </c>
      <c r="BQ189" s="1300">
        <f t="shared" si="4856"/>
        <v>2.2264560727967897E-2</v>
      </c>
      <c r="BR189" s="479">
        <v>1140763.9298400001</v>
      </c>
      <c r="BS189" s="209">
        <f t="shared" ref="BS189" si="5114">BR189-BR$19</f>
        <v>608593.62775200012</v>
      </c>
      <c r="BT189" s="1300">
        <f t="shared" ref="BT189" si="5115">BR189/BR$19-1</f>
        <v>1.1436068968225941</v>
      </c>
      <c r="BU189" s="209">
        <f t="shared" si="4403"/>
        <v>40187.531016000081</v>
      </c>
      <c r="BV189" s="1300">
        <f t="shared" si="4859"/>
        <v>3.651498529219932E-2</v>
      </c>
      <c r="BW189" s="472">
        <v>1441836.4898400002</v>
      </c>
      <c r="BX189" s="209">
        <f t="shared" ref="BX189" si="5116">BW189-BW$19</f>
        <v>909666.18775200017</v>
      </c>
      <c r="BY189" s="1300">
        <f t="shared" ref="BY189" si="5117">BW189/BW$19-1</f>
        <v>1.7093516571347065</v>
      </c>
      <c r="BZ189" s="209">
        <f t="shared" si="4406"/>
        <v>69524.052000000142</v>
      </c>
      <c r="CA189" s="1300">
        <f t="shared" si="4862"/>
        <v>5.0661970323194083E-2</v>
      </c>
      <c r="CB189" s="472">
        <v>898701.59159999993</v>
      </c>
      <c r="CC189" s="209">
        <f t="shared" ref="CC189" si="5118">CB189-CB$19</f>
        <v>366531.28951199993</v>
      </c>
      <c r="CD189" s="1300">
        <f t="shared" ref="CD189" si="5119">CB189/CB$19-1</f>
        <v>0.68874810953165544</v>
      </c>
      <c r="CE189" s="209">
        <f t="shared" si="4409"/>
        <v>19573.402943999972</v>
      </c>
      <c r="CF189" s="1300">
        <f t="shared" si="4865"/>
        <v>2.2264560727967897E-2</v>
      </c>
      <c r="CG189" s="479">
        <v>1140763.9298400001</v>
      </c>
      <c r="CH189" s="209">
        <f t="shared" ref="CH189" si="5120">CG189-CG$19</f>
        <v>608593.62775200012</v>
      </c>
      <c r="CI189" s="1300">
        <f t="shared" ref="CI189" si="5121">CG189/CG$19-1</f>
        <v>1.1436068968225941</v>
      </c>
      <c r="CJ189" s="209">
        <f t="shared" si="4412"/>
        <v>40187.531016000081</v>
      </c>
      <c r="CK189" s="1300">
        <f t="shared" si="4868"/>
        <v>3.651498529219932E-2</v>
      </c>
      <c r="CL189" s="472">
        <v>1441836.4898400002</v>
      </c>
      <c r="CM189" s="209">
        <f t="shared" ref="CM189" si="5122">CL189-CL$19</f>
        <v>909666.18775200017</v>
      </c>
      <c r="CN189" s="1300">
        <f t="shared" ref="CN189" si="5123">CL189/CL$19-1</f>
        <v>1.7093516571347065</v>
      </c>
      <c r="CO189" s="209">
        <f t="shared" si="4415"/>
        <v>69524.052000000142</v>
      </c>
      <c r="CP189" s="1300">
        <f t="shared" si="4871"/>
        <v>5.0661970323194083E-2</v>
      </c>
    </row>
    <row r="190" spans="1:94" ht="18.75" x14ac:dyDescent="0.25">
      <c r="A190" s="164">
        <v>2041</v>
      </c>
      <c r="B190" s="165"/>
      <c r="C190" s="166"/>
      <c r="D190" s="475" t="s">
        <v>157</v>
      </c>
      <c r="E190" s="490">
        <v>728827761.52804911</v>
      </c>
      <c r="F190" s="490">
        <f t="shared" ref="F190" si="5124">E190-E$10</f>
        <v>512731327.13804913</v>
      </c>
      <c r="G190" s="1319">
        <f t="shared" ref="G190" si="5125">E190/E$10-1</f>
        <v>2.3726968405813551</v>
      </c>
      <c r="H190" s="490">
        <f t="shared" si="4364"/>
        <v>49539882.588406205</v>
      </c>
      <c r="I190" s="1319">
        <f>E190/E180-1</f>
        <v>7.2929142598182617E-2</v>
      </c>
      <c r="J190" s="1309">
        <v>728827761.52804911</v>
      </c>
      <c r="K190" s="490">
        <f t="shared" ref="K190" si="5126">J190-J$10</f>
        <v>512731327.13804913</v>
      </c>
      <c r="L190" s="1301">
        <f t="shared" ref="L190" si="5127">J190/J$10-1</f>
        <v>2.3726968405813551</v>
      </c>
      <c r="M190" s="490">
        <f t="shared" si="4367"/>
        <v>49539882.588406205</v>
      </c>
      <c r="N190" s="1301">
        <f>J190/J180-1</f>
        <v>7.2929142598182617E-2</v>
      </c>
      <c r="O190" s="490">
        <v>728827761.52804911</v>
      </c>
      <c r="P190" s="490">
        <f t="shared" ref="P190" si="5128">O190-O$10</f>
        <v>512731327.13804913</v>
      </c>
      <c r="Q190" s="1301">
        <f t="shared" ref="Q190" si="5129">O190/O$10-1</f>
        <v>2.3726968405813551</v>
      </c>
      <c r="R190" s="490">
        <f t="shared" si="4370"/>
        <v>49539882.588406205</v>
      </c>
      <c r="S190" s="1301">
        <f>O190/O180-1</f>
        <v>7.2929142598182617E-2</v>
      </c>
      <c r="T190" s="490">
        <v>728827761.52804911</v>
      </c>
      <c r="U190" s="490">
        <f t="shared" ref="U190" si="5130">T190-T$10</f>
        <v>512731327.13804913</v>
      </c>
      <c r="V190" s="1301">
        <f t="shared" ref="V190" si="5131">T190/T$10-1</f>
        <v>2.3726968405813551</v>
      </c>
      <c r="W190" s="490">
        <f t="shared" si="4373"/>
        <v>49539882.588406205</v>
      </c>
      <c r="X190" s="1301">
        <f>T190/T180-1</f>
        <v>7.2929142598182617E-2</v>
      </c>
      <c r="Y190" s="490">
        <v>728827761.52804911</v>
      </c>
      <c r="Z190" s="490">
        <f t="shared" ref="Z190" si="5132">Y190-Y$10</f>
        <v>512731327.13804913</v>
      </c>
      <c r="AA190" s="1301">
        <f t="shared" ref="AA190" si="5133">Y190/Y$10-1</f>
        <v>2.3726968405813551</v>
      </c>
      <c r="AB190" s="490">
        <f t="shared" si="4376"/>
        <v>49539882.588406205</v>
      </c>
      <c r="AC190" s="1301">
        <f>Y190/Y180-1</f>
        <v>7.2929142598182617E-2</v>
      </c>
      <c r="AD190" s="490">
        <v>728827761.52804911</v>
      </c>
      <c r="AE190" s="490">
        <f t="shared" ref="AE190" si="5134">AD190-AD$10</f>
        <v>512731327.13804913</v>
      </c>
      <c r="AF190" s="1301">
        <f t="shared" ref="AF190" si="5135">AD190/AD$10-1</f>
        <v>2.3726968405813551</v>
      </c>
      <c r="AG190" s="490">
        <f t="shared" si="4379"/>
        <v>49539882.588406205</v>
      </c>
      <c r="AH190" s="1301">
        <f>AD190/AD180-1</f>
        <v>7.2929142598182617E-2</v>
      </c>
      <c r="AI190" s="490">
        <v>728827761.52804911</v>
      </c>
      <c r="AJ190" s="490">
        <f t="shared" ref="AJ190" si="5136">AI190-AI$10</f>
        <v>512731327.13804913</v>
      </c>
      <c r="AK190" s="1301">
        <f t="shared" ref="AK190" si="5137">AI190/AI$10-1</f>
        <v>2.3726968405813551</v>
      </c>
      <c r="AL190" s="490">
        <f t="shared" si="4382"/>
        <v>49539882.588406205</v>
      </c>
      <c r="AM190" s="1301">
        <f>AI190/AI180-1</f>
        <v>7.2929142598182617E-2</v>
      </c>
      <c r="AN190" s="490">
        <v>728827761.52804911</v>
      </c>
      <c r="AO190" s="490">
        <f t="shared" ref="AO190" si="5138">AN190-AN$10</f>
        <v>512731327.13804913</v>
      </c>
      <c r="AP190" s="1301">
        <f t="shared" ref="AP190" si="5139">AN190/AN$10-1</f>
        <v>2.3726968405813551</v>
      </c>
      <c r="AQ190" s="490">
        <f t="shared" si="4385"/>
        <v>49539882.588406205</v>
      </c>
      <c r="AR190" s="1301">
        <f>AN190/AN180-1</f>
        <v>7.2929142598182617E-2</v>
      </c>
      <c r="AS190" s="490">
        <v>728827761.52804911</v>
      </c>
      <c r="AT190" s="490">
        <f t="shared" ref="AT190" si="5140">AS190-AS$10</f>
        <v>512731327.13804913</v>
      </c>
      <c r="AU190" s="1301">
        <f t="shared" ref="AU190" si="5141">AS190/AS$10-1</f>
        <v>2.3726968405813551</v>
      </c>
      <c r="AV190" s="490">
        <f t="shared" si="4388"/>
        <v>49539882.588406205</v>
      </c>
      <c r="AW190" s="1301">
        <f>AS190/AS180-1</f>
        <v>7.2929142598182617E-2</v>
      </c>
      <c r="AX190" s="490">
        <v>728827761.52804911</v>
      </c>
      <c r="AY190" s="490">
        <f t="shared" ref="AY190" si="5142">AX190-AX$10</f>
        <v>512731327.13804913</v>
      </c>
      <c r="AZ190" s="1301">
        <f t="shared" ref="AZ190" si="5143">AX190/AX$10-1</f>
        <v>2.3726968405813551</v>
      </c>
      <c r="BA190" s="490">
        <f t="shared" si="4391"/>
        <v>49539882.588406205</v>
      </c>
      <c r="BB190" s="1301">
        <f>AX190/AX180-1</f>
        <v>7.2929142598182617E-2</v>
      </c>
      <c r="BC190" s="490">
        <v>728827761.52804911</v>
      </c>
      <c r="BD190" s="490">
        <f t="shared" ref="BD190" si="5144">BC190-BC$10</f>
        <v>512731327.13804913</v>
      </c>
      <c r="BE190" s="1301">
        <f t="shared" ref="BE190" si="5145">BC190/BC$10-1</f>
        <v>2.3726968405813551</v>
      </c>
      <c r="BF190" s="490">
        <f t="shared" si="4394"/>
        <v>49539882.588406205</v>
      </c>
      <c r="BG190" s="1301">
        <f>BC190/BC180-1</f>
        <v>7.2929142598182617E-2</v>
      </c>
      <c r="BH190" s="490">
        <v>728827761.52804911</v>
      </c>
      <c r="BI190" s="490">
        <f t="shared" ref="BI190" si="5146">BH190-BH$10</f>
        <v>512731327.13804913</v>
      </c>
      <c r="BJ190" s="1301">
        <f t="shared" ref="BJ190" si="5147">BH190/BH$10-1</f>
        <v>2.3726968405813551</v>
      </c>
      <c r="BK190" s="490">
        <f t="shared" si="4397"/>
        <v>49539882.588406205</v>
      </c>
      <c r="BL190" s="1301">
        <f>BH190/BH180-1</f>
        <v>7.2929142598182617E-2</v>
      </c>
      <c r="BM190" s="490">
        <v>728827761.52804911</v>
      </c>
      <c r="BN190" s="490">
        <f t="shared" ref="BN190" si="5148">BM190-BM$10</f>
        <v>512731327.13804913</v>
      </c>
      <c r="BO190" s="1301">
        <f t="shared" ref="BO190" si="5149">BM190/BM$10-1</f>
        <v>2.3726968405813551</v>
      </c>
      <c r="BP190" s="490">
        <f t="shared" si="4400"/>
        <v>49539882.588406205</v>
      </c>
      <c r="BQ190" s="1301">
        <f>BM190/BM180-1</f>
        <v>7.2929142598182617E-2</v>
      </c>
      <c r="BR190" s="490">
        <v>728827761.52804911</v>
      </c>
      <c r="BS190" s="490">
        <f t="shared" ref="BS190" si="5150">BR190-BR$10</f>
        <v>512731327.13804913</v>
      </c>
      <c r="BT190" s="1301">
        <f t="shared" ref="BT190" si="5151">BR190/BR$10-1</f>
        <v>2.3726968405813551</v>
      </c>
      <c r="BU190" s="490">
        <f t="shared" si="4403"/>
        <v>49539882.588406205</v>
      </c>
      <c r="BV190" s="1301">
        <f>BR190/BR180-1</f>
        <v>7.2929142598182617E-2</v>
      </c>
      <c r="BW190" s="490">
        <v>728827761.52804911</v>
      </c>
      <c r="BX190" s="490">
        <f t="shared" ref="BX190" si="5152">BW190-BW$10</f>
        <v>512731327.13804913</v>
      </c>
      <c r="BY190" s="1301">
        <f t="shared" ref="BY190" si="5153">BW190/BW$10-1</f>
        <v>2.3726968405813551</v>
      </c>
      <c r="BZ190" s="490">
        <f t="shared" si="4406"/>
        <v>49539882.588406205</v>
      </c>
      <c r="CA190" s="1301">
        <f>BW190/BW180-1</f>
        <v>7.2929142598182617E-2</v>
      </c>
      <c r="CB190" s="484">
        <v>733993387.89052296</v>
      </c>
      <c r="CC190" s="490">
        <f t="shared" ref="CC190" si="5154">CB190-CB$10</f>
        <v>514050676.02052295</v>
      </c>
      <c r="CD190" s="1301">
        <f t="shared" ref="CD190" si="5155">CB190/CB$10-1</f>
        <v>2.3372025908471987</v>
      </c>
      <c r="CE190" s="490">
        <f t="shared" si="4409"/>
        <v>49610274.504289865</v>
      </c>
      <c r="CF190" s="1301">
        <f>CB190/CB180-1</f>
        <v>7.2489039448716097E-2</v>
      </c>
      <c r="CG190" s="484">
        <v>733993387.89052296</v>
      </c>
      <c r="CH190" s="490">
        <f t="shared" ref="CH190" si="5156">CG190-CG$10</f>
        <v>514050676.02052295</v>
      </c>
      <c r="CI190" s="1301">
        <f t="shared" ref="CI190" si="5157">CG190/CG$10-1</f>
        <v>2.3372025908471987</v>
      </c>
      <c r="CJ190" s="490">
        <f t="shared" si="4412"/>
        <v>49610274.504289865</v>
      </c>
      <c r="CK190" s="1301">
        <f>CG190/CG180-1</f>
        <v>7.2489039448716097E-2</v>
      </c>
      <c r="CL190" s="484">
        <v>733993387.89052296</v>
      </c>
      <c r="CM190" s="490">
        <f t="shared" ref="CM190" si="5158">CL190-CL$10</f>
        <v>514050676.02052295</v>
      </c>
      <c r="CN190" s="1301">
        <f t="shared" ref="CN190" si="5159">CL190/CL$10-1</f>
        <v>2.3372025908471987</v>
      </c>
      <c r="CO190" s="490">
        <f t="shared" si="4415"/>
        <v>49610274.504289865</v>
      </c>
      <c r="CP190" s="1301">
        <f>CL190/CL180-1</f>
        <v>7.2489039448716097E-2</v>
      </c>
    </row>
    <row r="191" spans="1:94" ht="15.75" outlineLevel="1" x14ac:dyDescent="0.25">
      <c r="A191" s="174">
        <v>2041</v>
      </c>
      <c r="B191" s="175" t="s">
        <v>158</v>
      </c>
      <c r="C191" s="175" t="s">
        <v>159</v>
      </c>
      <c r="D191" s="176" t="s">
        <v>96</v>
      </c>
      <c r="E191" s="491">
        <v>399386042.03936821</v>
      </c>
      <c r="F191" s="1298">
        <f t="shared" ref="F191" si="5160">E191-E$11</f>
        <v>316658801.53936821</v>
      </c>
      <c r="G191" s="1320">
        <f t="shared" ref="G191" si="5161">E191/E$11-1</f>
        <v>3.8277452460096049</v>
      </c>
      <c r="H191" s="1298">
        <f t="shared" si="4364"/>
        <v>34111636.810273588</v>
      </c>
      <c r="I191" s="1320">
        <f t="shared" ref="I191:I199" si="5162">E191/E181-1</f>
        <v>9.338633181506184E-2</v>
      </c>
      <c r="J191" s="1310">
        <v>357345585.85379559</v>
      </c>
      <c r="K191" s="1298">
        <f t="shared" ref="K191" si="5163">J191-J$11</f>
        <v>274618345.35379559</v>
      </c>
      <c r="L191" s="1299">
        <f t="shared" ref="L191" si="5164">J191/J$11-1</f>
        <v>3.3195637095352595</v>
      </c>
      <c r="M191" s="1298">
        <f t="shared" si="4367"/>
        <v>30793468.281830311</v>
      </c>
      <c r="N191" s="1299">
        <f t="shared" ref="N191:N199" si="5165">J191/J181-1</f>
        <v>9.4298786089004771E-2</v>
      </c>
      <c r="O191" s="491">
        <v>303977782.07605076</v>
      </c>
      <c r="P191" s="1298">
        <f t="shared" ref="P191" si="5166">O191-O$11</f>
        <v>221250541.57605076</v>
      </c>
      <c r="Q191" s="1299">
        <f t="shared" ref="Q191" si="5167">O191/O$11-1</f>
        <v>2.6744581378373278</v>
      </c>
      <c r="R191" s="1298">
        <f t="shared" si="4370"/>
        <v>25915182.77817136</v>
      </c>
      <c r="S191" s="1299">
        <f t="shared" ref="S191:S199" si="5168">O191/O181-1</f>
        <v>9.3199095612312988E-2</v>
      </c>
      <c r="T191" s="485">
        <v>230823120.48502034</v>
      </c>
      <c r="U191" s="1298">
        <f t="shared" ref="U191" si="5169">T191-T$11</f>
        <v>162384380.98502034</v>
      </c>
      <c r="V191" s="1299">
        <f t="shared" ref="V191" si="5170">T191/T$11-1</f>
        <v>2.3726968405813542</v>
      </c>
      <c r="W191" s="1298">
        <f t="shared" si="4373"/>
        <v>15689509.773259878</v>
      </c>
      <c r="X191" s="1299">
        <f t="shared" ref="X191:X199" si="5171">T191/T181-1</f>
        <v>7.2929142598182617E-2</v>
      </c>
      <c r="Y191" s="485">
        <v>230823120.48502034</v>
      </c>
      <c r="Z191" s="1298">
        <f t="shared" ref="Z191" si="5172">Y191-Y$11</f>
        <v>162384380.98502034</v>
      </c>
      <c r="AA191" s="1299">
        <f t="shared" ref="AA191" si="5173">Y191/Y$11-1</f>
        <v>2.3726968405813542</v>
      </c>
      <c r="AB191" s="1298">
        <f t="shared" si="4376"/>
        <v>15689509.773259878</v>
      </c>
      <c r="AC191" s="1299">
        <f t="shared" ref="AC191:AC199" si="5174">Y191/Y181-1</f>
        <v>7.2929142598182617E-2</v>
      </c>
      <c r="AD191" s="485">
        <v>230823120.48502034</v>
      </c>
      <c r="AE191" s="1298">
        <f t="shared" ref="AE191" si="5175">AD191-AD$11</f>
        <v>162384380.98502034</v>
      </c>
      <c r="AF191" s="1299">
        <f t="shared" ref="AF191" si="5176">AD191/AD$11-1</f>
        <v>2.3726968405813542</v>
      </c>
      <c r="AG191" s="1298">
        <f t="shared" si="4379"/>
        <v>15689509.773259878</v>
      </c>
      <c r="AH191" s="1299">
        <f t="shared" ref="AH191:AH199" si="5177">AD191/AD181-1</f>
        <v>7.2929142598182617E-2</v>
      </c>
      <c r="AI191" s="485">
        <v>0</v>
      </c>
      <c r="AJ191" s="1298">
        <f t="shared" ref="AJ191" si="5178">AI191-AI$11</f>
        <v>0</v>
      </c>
      <c r="AK191" s="1299"/>
      <c r="AL191" s="1298">
        <f t="shared" si="4382"/>
        <v>0</v>
      </c>
      <c r="AM191" s="1299"/>
      <c r="AN191" s="485">
        <v>0</v>
      </c>
      <c r="AO191" s="1298">
        <f t="shared" ref="AO191" si="5179">AN191-AN$11</f>
        <v>0</v>
      </c>
      <c r="AP191" s="1299"/>
      <c r="AQ191" s="1298">
        <f t="shared" si="4385"/>
        <v>0</v>
      </c>
      <c r="AR191" s="1299"/>
      <c r="AS191" s="485">
        <v>0</v>
      </c>
      <c r="AT191" s="1298">
        <f t="shared" ref="AT191" si="5180">AS191-AS$11</f>
        <v>0</v>
      </c>
      <c r="AU191" s="1299"/>
      <c r="AV191" s="1298">
        <f t="shared" si="4388"/>
        <v>0</v>
      </c>
      <c r="AW191" s="1299"/>
      <c r="AX191" s="491">
        <v>363501646.88278502</v>
      </c>
      <c r="AY191" s="1298">
        <f t="shared" ref="AY191" si="5181">AX191-AX$11</f>
        <v>304103575.59231812</v>
      </c>
      <c r="AZ191" s="1299">
        <f t="shared" ref="AZ191" si="5182">AX191/AX$11-1</f>
        <v>5.1197550524022697</v>
      </c>
      <c r="BA191" s="1298">
        <f t="shared" si="4391"/>
        <v>33510136.816352665</v>
      </c>
      <c r="BB191" s="1299">
        <f t="shared" ref="BB191:BB199" si="5183">AX191/AX181-1</f>
        <v>0.10154848168550323</v>
      </c>
      <c r="BC191" s="491">
        <v>310568229.48952645</v>
      </c>
      <c r="BD191" s="1298">
        <f t="shared" ref="BD191" si="5184">BC191-BC$11</f>
        <v>251170158.19905955</v>
      </c>
      <c r="BE191" s="1299">
        <f t="shared" ref="BE191" si="5185">BC191/BC$11-1</f>
        <v>4.2285911434866925</v>
      </c>
      <c r="BF191" s="1298">
        <f t="shared" si="4394"/>
        <v>29384275.056624293</v>
      </c>
      <c r="BG191" s="1299">
        <f t="shared" ref="BG191:BG199" si="5186">BC191/BC181-1</f>
        <v>0.10450196248177512</v>
      </c>
      <c r="BH191" s="491">
        <v>243237914.91212332</v>
      </c>
      <c r="BI191" s="1298">
        <f t="shared" ref="BI191" si="5187">BH191-BH$11</f>
        <v>183839843.62165642</v>
      </c>
      <c r="BJ191" s="1299">
        <f t="shared" ref="BJ191" si="5188">BH191/BH$11-1</f>
        <v>3.0950473580639946</v>
      </c>
      <c r="BK191" s="1298">
        <f t="shared" si="4397"/>
        <v>23295439.14583391</v>
      </c>
      <c r="BL191" s="1299">
        <f t="shared" ref="BL191:BL199" si="5189">BH191/BH181-1</f>
        <v>0.1059160540258155</v>
      </c>
      <c r="BM191" s="491">
        <v>194744412.066131</v>
      </c>
      <c r="BN191" s="1298">
        <f t="shared" ref="BN191" si="5190">BM191-BM$11</f>
        <v>148899685.15579766</v>
      </c>
      <c r="BO191" s="1299">
        <f t="shared" ref="BO191" si="5191">BM191/BM$11-1</f>
        <v>3.247913014009816</v>
      </c>
      <c r="BP191" s="1298">
        <f t="shared" si="4400"/>
        <v>15558690.264761835</v>
      </c>
      <c r="BQ191" s="1299">
        <f t="shared" ref="BQ191:BQ199" si="5192">BM191/BM181-1</f>
        <v>8.6829966742600906E-2</v>
      </c>
      <c r="BR191" s="491">
        <v>180730926.67094016</v>
      </c>
      <c r="BS191" s="1298">
        <f t="shared" ref="BS191" si="5193">BR191-BR$11</f>
        <v>134886199.76060683</v>
      </c>
      <c r="BT191" s="1299">
        <f t="shared" ref="BT191" si="5194">BR191/BR$11-1</f>
        <v>2.9422402280730715</v>
      </c>
      <c r="BU191" s="1298">
        <f t="shared" si="4403"/>
        <v>14452634.088614136</v>
      </c>
      <c r="BV191" s="1299">
        <f t="shared" ref="BV191:BV199" si="5195">BR191/BR181-1</f>
        <v>8.6918345528827823E-2</v>
      </c>
      <c r="BW191" s="491">
        <v>162941658.74502519</v>
      </c>
      <c r="BX191" s="1298">
        <f t="shared" ref="BX191" si="5196">BW191-BW$11</f>
        <v>117096931.83469185</v>
      </c>
      <c r="BY191" s="1299">
        <f t="shared" ref="BY191" si="5197">BW191/BW$11-1</f>
        <v>2.5542072060701573</v>
      </c>
      <c r="BZ191" s="1298">
        <f t="shared" si="4406"/>
        <v>12826538.920727789</v>
      </c>
      <c r="CA191" s="1299">
        <f t="shared" ref="CA191:CA199" si="5198">BW191/BW181-1</f>
        <v>8.5444683625078177E-2</v>
      </c>
      <c r="CB191" s="485">
        <v>96091451.861747459</v>
      </c>
      <c r="CC191" s="1298">
        <f t="shared" ref="CC191" si="5199">CB191-CB$11</f>
        <v>27652712.361747459</v>
      </c>
      <c r="CD191" s="1299">
        <f t="shared" ref="CD191" si="5200">CB191/CB$11-1</f>
        <v>0.40405057959531043</v>
      </c>
      <c r="CE191" s="1298">
        <f t="shared" si="4409"/>
        <v>1398224.5890644491</v>
      </c>
      <c r="CF191" s="1299">
        <f t="shared" ref="CF191:CF199" si="5201">CB191/CB181-1</f>
        <v>1.4765835206334899E-2</v>
      </c>
      <c r="CG191" s="485">
        <v>109791566.71230942</v>
      </c>
      <c r="CH191" s="1298">
        <f t="shared" ref="CH191" si="5202">CG191-CG$11</f>
        <v>41352827.21230942</v>
      </c>
      <c r="CI191" s="1299">
        <f t="shared" ref="CI191" si="5203">CG191/CG$11-1</f>
        <v>0.60423128062300768</v>
      </c>
      <c r="CJ191" s="1298">
        <f t="shared" si="4412"/>
        <v>2377249.8227176815</v>
      </c>
      <c r="CK191" s="1299">
        <f t="shared" ref="CK191:CK199" si="5204">CG191/CG181-1</f>
        <v>2.2131591873001399E-2</v>
      </c>
      <c r="CL191" s="485">
        <v>125313250.8233854</v>
      </c>
      <c r="CM191" s="1298">
        <f t="shared" ref="CM191" si="5205">CL191-CL$11</f>
        <v>56874511.323385403</v>
      </c>
      <c r="CN191" s="1299">
        <f t="shared" ref="CN191" si="5206">CL191/CL$11-1</f>
        <v>0.83102803673620262</v>
      </c>
      <c r="CO191" s="1298">
        <f t="shared" si="4415"/>
        <v>3590498.4519091547</v>
      </c>
      <c r="CP191" s="1299">
        <f t="shared" ref="CP191:CP199" si="5207">CL191/CL181-1</f>
        <v>2.9497348539668122E-2</v>
      </c>
    </row>
    <row r="192" spans="1:94" ht="31.5" outlineLevel="1" x14ac:dyDescent="0.25">
      <c r="A192" s="174">
        <v>2041</v>
      </c>
      <c r="B192" s="175" t="s">
        <v>160</v>
      </c>
      <c r="C192" s="175" t="s">
        <v>161</v>
      </c>
      <c r="D192" s="176" t="s">
        <v>162</v>
      </c>
      <c r="E192" s="485">
        <v>184847194.15902483</v>
      </c>
      <c r="F192" s="1298">
        <f t="shared" ref="F192" si="5208">E192-E$12</f>
        <v>130040253.92802483</v>
      </c>
      <c r="G192" s="1320">
        <f t="shared" ref="G192" si="5209">E192/E$12-1</f>
        <v>2.3726968405813547</v>
      </c>
      <c r="H192" s="1298">
        <f t="shared" si="4364"/>
        <v>12564433.984012008</v>
      </c>
      <c r="I192" s="1320">
        <f t="shared" si="5162"/>
        <v>7.2929142598182617E-2</v>
      </c>
      <c r="J192" s="1311">
        <v>184847194.15902483</v>
      </c>
      <c r="K192" s="1298">
        <f t="shared" ref="K192" si="5210">J192-J$12</f>
        <v>130040253.92802483</v>
      </c>
      <c r="L192" s="1299">
        <f t="shared" ref="L192" si="5211">J192/J$12-1</f>
        <v>2.3726968405813547</v>
      </c>
      <c r="M192" s="1298">
        <f t="shared" si="4367"/>
        <v>12564433.984012008</v>
      </c>
      <c r="N192" s="1299">
        <f t="shared" si="5165"/>
        <v>7.2929142598182617E-2</v>
      </c>
      <c r="O192" s="485">
        <v>184847194.15902483</v>
      </c>
      <c r="P192" s="1298">
        <f t="shared" ref="P192" si="5212">O192-O$12</f>
        <v>130040253.92802483</v>
      </c>
      <c r="Q192" s="1299">
        <f t="shared" ref="Q192" si="5213">O192/O$12-1</f>
        <v>2.3726968405813547</v>
      </c>
      <c r="R192" s="1298">
        <f t="shared" si="4370"/>
        <v>12564433.984012008</v>
      </c>
      <c r="S192" s="1299">
        <f t="shared" si="5168"/>
        <v>7.2929142598182617E-2</v>
      </c>
      <c r="T192" s="485">
        <v>184847194.15902483</v>
      </c>
      <c r="U192" s="1298">
        <f t="shared" ref="U192" si="5214">T192-T$12</f>
        <v>130040253.92802483</v>
      </c>
      <c r="V192" s="1299">
        <f t="shared" ref="V192" si="5215">T192/T$12-1</f>
        <v>2.3726968405813547</v>
      </c>
      <c r="W192" s="1298">
        <f t="shared" si="4373"/>
        <v>12564433.984012008</v>
      </c>
      <c r="X192" s="1299">
        <f t="shared" si="5171"/>
        <v>7.2929142598182617E-2</v>
      </c>
      <c r="Y192" s="485">
        <v>184847194.15902483</v>
      </c>
      <c r="Z192" s="1298">
        <f t="shared" ref="Z192" si="5216">Y192-Y$12</f>
        <v>130040253.92802483</v>
      </c>
      <c r="AA192" s="1299">
        <f t="shared" ref="AA192" si="5217">Y192/Y$12-1</f>
        <v>2.3726968405813547</v>
      </c>
      <c r="AB192" s="1298">
        <f t="shared" si="4376"/>
        <v>12564433.984012008</v>
      </c>
      <c r="AC192" s="1299">
        <f t="shared" si="5174"/>
        <v>7.2929142598182617E-2</v>
      </c>
      <c r="AD192" s="485">
        <v>184847194.15902483</v>
      </c>
      <c r="AE192" s="1298">
        <f t="shared" ref="AE192" si="5218">AD192-AD$12</f>
        <v>130040253.92802483</v>
      </c>
      <c r="AF192" s="1299">
        <f t="shared" ref="AF192" si="5219">AD192/AD$12-1</f>
        <v>2.3726968405813547</v>
      </c>
      <c r="AG192" s="1298">
        <f t="shared" si="4379"/>
        <v>12564433.984012008</v>
      </c>
      <c r="AH192" s="1299">
        <f t="shared" si="5177"/>
        <v>7.2929142598182617E-2</v>
      </c>
      <c r="AI192" s="485">
        <v>0</v>
      </c>
      <c r="AJ192" s="1298">
        <f t="shared" ref="AJ192" si="5220">AI192-AI$12</f>
        <v>0</v>
      </c>
      <c r="AK192" s="1299"/>
      <c r="AL192" s="1298">
        <f t="shared" si="4382"/>
        <v>0</v>
      </c>
      <c r="AM192" s="1299"/>
      <c r="AN192" s="485">
        <v>0</v>
      </c>
      <c r="AO192" s="1298">
        <f t="shared" ref="AO192" si="5221">AN192-AN$12</f>
        <v>0</v>
      </c>
      <c r="AP192" s="1299"/>
      <c r="AQ192" s="1298">
        <f t="shared" si="4385"/>
        <v>0</v>
      </c>
      <c r="AR192" s="1299"/>
      <c r="AS192" s="485">
        <v>0</v>
      </c>
      <c r="AT192" s="1298">
        <f t="shared" ref="AT192" si="5222">AS192-AS$12</f>
        <v>0</v>
      </c>
      <c r="AU192" s="1299"/>
      <c r="AV192" s="1298">
        <f t="shared" si="4388"/>
        <v>0</v>
      </c>
      <c r="AW192" s="1299"/>
      <c r="AX192" s="485">
        <v>184847194.15902483</v>
      </c>
      <c r="AY192" s="1298">
        <f t="shared" ref="AY192" si="5223">AX192-AX$12</f>
        <v>130040253.92802483</v>
      </c>
      <c r="AZ192" s="1299">
        <f t="shared" ref="AZ192" si="5224">AX192/AX$12-1</f>
        <v>2.3726968405813547</v>
      </c>
      <c r="BA192" s="1298">
        <f t="shared" si="4391"/>
        <v>12564433.984012008</v>
      </c>
      <c r="BB192" s="1299">
        <f t="shared" si="5183"/>
        <v>7.2929142598182617E-2</v>
      </c>
      <c r="BC192" s="485">
        <v>184847194.15902483</v>
      </c>
      <c r="BD192" s="1298">
        <f t="shared" ref="BD192" si="5225">BC192-BC$12</f>
        <v>130040253.92802483</v>
      </c>
      <c r="BE192" s="1299">
        <f t="shared" ref="BE192" si="5226">BC192/BC$12-1</f>
        <v>2.3726968405813547</v>
      </c>
      <c r="BF192" s="1298">
        <f t="shared" si="4394"/>
        <v>12564433.984012008</v>
      </c>
      <c r="BG192" s="1299">
        <f t="shared" si="5186"/>
        <v>7.2929142598182617E-2</v>
      </c>
      <c r="BH192" s="485">
        <v>184847194.15902483</v>
      </c>
      <c r="BI192" s="1298">
        <f t="shared" ref="BI192" si="5227">BH192-BH$12</f>
        <v>130040253.92802483</v>
      </c>
      <c r="BJ192" s="1299">
        <f t="shared" ref="BJ192" si="5228">BH192/BH$12-1</f>
        <v>2.3726968405813547</v>
      </c>
      <c r="BK192" s="1298">
        <f t="shared" si="4397"/>
        <v>12564433.984012008</v>
      </c>
      <c r="BL192" s="1299">
        <f t="shared" si="5189"/>
        <v>7.2929142598182617E-2</v>
      </c>
      <c r="BM192" s="491">
        <v>194744412.066131</v>
      </c>
      <c r="BN192" s="1298">
        <f t="shared" ref="BN192" si="5229">BM192-BM$12</f>
        <v>148899685.15579766</v>
      </c>
      <c r="BO192" s="1299">
        <f t="shared" ref="BO192" si="5230">BM192/BM$12-1</f>
        <v>3.247913014009816</v>
      </c>
      <c r="BP192" s="1298">
        <f t="shared" si="4400"/>
        <v>15558690.264761835</v>
      </c>
      <c r="BQ192" s="1299">
        <f t="shared" si="5192"/>
        <v>8.6829966742600906E-2</v>
      </c>
      <c r="BR192" s="491">
        <v>180730926.67094016</v>
      </c>
      <c r="BS192" s="1298">
        <f t="shared" ref="BS192" si="5231">BR192-BR$12</f>
        <v>134886199.76060683</v>
      </c>
      <c r="BT192" s="1299">
        <f t="shared" ref="BT192" si="5232">BR192/BR$12-1</f>
        <v>2.9422402280730715</v>
      </c>
      <c r="BU192" s="1298">
        <f t="shared" si="4403"/>
        <v>14452634.088614136</v>
      </c>
      <c r="BV192" s="1299">
        <f t="shared" si="5195"/>
        <v>8.6918345528827823E-2</v>
      </c>
      <c r="BW192" s="491">
        <v>162941658.74502519</v>
      </c>
      <c r="BX192" s="1298">
        <f t="shared" ref="BX192" si="5233">BW192-BW$12</f>
        <v>117096931.83469185</v>
      </c>
      <c r="BY192" s="1299">
        <f t="shared" ref="BY192" si="5234">BW192/BW$12-1</f>
        <v>2.5542072060701573</v>
      </c>
      <c r="BZ192" s="1298">
        <f t="shared" si="4406"/>
        <v>12826538.920727789</v>
      </c>
      <c r="CA192" s="1299">
        <f t="shared" si="5198"/>
        <v>8.5444683625078177E-2</v>
      </c>
      <c r="CB192" s="485">
        <v>81759779.343767762</v>
      </c>
      <c r="CC192" s="1298">
        <f t="shared" ref="CC192" si="5235">CB192-CB$12</f>
        <v>26952839.112767763</v>
      </c>
      <c r="CD192" s="1299">
        <f t="shared" ref="CD192" si="5236">CB192/CB$12-1</f>
        <v>0.49177784782670009</v>
      </c>
      <c r="CE192" s="1298">
        <f t="shared" si="4409"/>
        <v>1189684.7394856364</v>
      </c>
      <c r="CF192" s="1299">
        <f t="shared" si="5201"/>
        <v>1.4765835206334899E-2</v>
      </c>
      <c r="CG192" s="485">
        <v>93416574.464085102</v>
      </c>
      <c r="CH192" s="1298">
        <f t="shared" ref="CH192" si="5237">CG192-CG$12</f>
        <v>38609634.233085103</v>
      </c>
      <c r="CI192" s="1299">
        <f t="shared" ref="CI192" si="5238">CG192/CG$12-1</f>
        <v>0.70446615100849308</v>
      </c>
      <c r="CJ192" s="1298">
        <f t="shared" si="4412"/>
        <v>2022692.1040807217</v>
      </c>
      <c r="CK192" s="1299">
        <f t="shared" si="5204"/>
        <v>2.2131591873001399E-2</v>
      </c>
      <c r="CL192" s="485">
        <v>106623258.75678468</v>
      </c>
      <c r="CM192" s="1298">
        <f t="shared" ref="CM192" si="5239">CL192-CL$12</f>
        <v>51816318.525784679</v>
      </c>
      <c r="CN192" s="1299">
        <f t="shared" ref="CN192" si="5240">CL192/CL$12-1</f>
        <v>0.94543352187495855</v>
      </c>
      <c r="CO192" s="1298">
        <f t="shared" si="4415"/>
        <v>3054989.3406188935</v>
      </c>
      <c r="CP192" s="1299">
        <f t="shared" si="5207"/>
        <v>2.9497348539668122E-2</v>
      </c>
    </row>
    <row r="193" spans="1:94" ht="15.75" outlineLevel="1" x14ac:dyDescent="0.25">
      <c r="A193" s="174">
        <v>2041</v>
      </c>
      <c r="B193" s="175">
        <v>0</v>
      </c>
      <c r="C193" s="175">
        <v>0</v>
      </c>
      <c r="D193" s="176" t="s">
        <v>163</v>
      </c>
      <c r="E193" s="485">
        <v>0</v>
      </c>
      <c r="F193" s="1298">
        <f t="shared" ref="F193" si="5241">E193-E$13</f>
        <v>0</v>
      </c>
      <c r="G193" s="1320"/>
      <c r="H193" s="1298">
        <f t="shared" si="4364"/>
        <v>0</v>
      </c>
      <c r="I193" s="1320"/>
      <c r="J193" s="1311">
        <v>0</v>
      </c>
      <c r="K193" s="1298">
        <f t="shared" ref="K193" si="5242">J193-J$13</f>
        <v>0</v>
      </c>
      <c r="L193" s="1299"/>
      <c r="M193" s="1298">
        <f t="shared" si="4367"/>
        <v>0</v>
      </c>
      <c r="N193" s="1299"/>
      <c r="O193" s="485">
        <v>0</v>
      </c>
      <c r="P193" s="1298">
        <f t="shared" ref="P193" si="5243">O193-O$13</f>
        <v>0</v>
      </c>
      <c r="Q193" s="1299"/>
      <c r="R193" s="1298">
        <f t="shared" si="4370"/>
        <v>0</v>
      </c>
      <c r="S193" s="1299"/>
      <c r="T193" s="485">
        <v>0</v>
      </c>
      <c r="U193" s="1298">
        <f t="shared" ref="U193" si="5244">T193-T$13</f>
        <v>0</v>
      </c>
      <c r="V193" s="1299"/>
      <c r="W193" s="1298">
        <f t="shared" si="4373"/>
        <v>0</v>
      </c>
      <c r="X193" s="1299"/>
      <c r="Y193" s="485">
        <v>0</v>
      </c>
      <c r="Z193" s="1298">
        <f t="shared" ref="Z193" si="5245">Y193-Y$13</f>
        <v>0</v>
      </c>
      <c r="AA193" s="1299"/>
      <c r="AB193" s="1298">
        <f t="shared" si="4376"/>
        <v>0</v>
      </c>
      <c r="AC193" s="1299"/>
      <c r="AD193" s="485">
        <v>0</v>
      </c>
      <c r="AE193" s="1298">
        <f t="shared" ref="AE193" si="5246">AD193-AD$13</f>
        <v>0</v>
      </c>
      <c r="AF193" s="1299"/>
      <c r="AG193" s="1298">
        <f t="shared" si="4379"/>
        <v>0</v>
      </c>
      <c r="AH193" s="1299"/>
      <c r="AI193" s="485">
        <v>0</v>
      </c>
      <c r="AJ193" s="1298">
        <f t="shared" ref="AJ193" si="5247">AI193-AI$13</f>
        <v>0</v>
      </c>
      <c r="AK193" s="1299"/>
      <c r="AL193" s="1298">
        <f t="shared" si="4382"/>
        <v>0</v>
      </c>
      <c r="AM193" s="1299"/>
      <c r="AN193" s="485">
        <v>0</v>
      </c>
      <c r="AO193" s="1298">
        <f t="shared" ref="AO193" si="5248">AN193-AN$13</f>
        <v>0</v>
      </c>
      <c r="AP193" s="1299"/>
      <c r="AQ193" s="1298">
        <f t="shared" si="4385"/>
        <v>0</v>
      </c>
      <c r="AR193" s="1299"/>
      <c r="AS193" s="485">
        <v>0</v>
      </c>
      <c r="AT193" s="1298">
        <f t="shared" ref="AT193" si="5249">AS193-AS$13</f>
        <v>0</v>
      </c>
      <c r="AU193" s="1299"/>
      <c r="AV193" s="1298">
        <f t="shared" si="4388"/>
        <v>0</v>
      </c>
      <c r="AW193" s="1299"/>
      <c r="AX193" s="491">
        <v>35884395.156583197</v>
      </c>
      <c r="AY193" s="1298">
        <f t="shared" ref="AY193" si="5250">AX193-AX$13</f>
        <v>12555225.947050098</v>
      </c>
      <c r="AZ193" s="1299">
        <f t="shared" ref="AZ193" si="5251">AX193/AX$13-1</f>
        <v>0.53817715642953989</v>
      </c>
      <c r="BA193" s="1298">
        <f t="shared" si="4391"/>
        <v>601499.99392092228</v>
      </c>
      <c r="BB193" s="1299">
        <f t="shared" si="5183"/>
        <v>1.7047920561730212E-2</v>
      </c>
      <c r="BC193" s="491">
        <v>46777356.36426916</v>
      </c>
      <c r="BD193" s="1298">
        <f t="shared" ref="BD193" si="5252">BC193-BC$13</f>
        <v>23448187.154736061</v>
      </c>
      <c r="BE193" s="1299">
        <f t="shared" ref="BE193" si="5253">BC193/BC$13-1</f>
        <v>1.0051016795383494</v>
      </c>
      <c r="BF193" s="1298">
        <f t="shared" si="4394"/>
        <v>1409193.2252060547</v>
      </c>
      <c r="BG193" s="1299">
        <f t="shared" si="5186"/>
        <v>3.106128015116183E-2</v>
      </c>
      <c r="BH193" s="491">
        <v>60739867.163927406</v>
      </c>
      <c r="BI193" s="1298">
        <f t="shared" ref="BI193" si="5254">BH193-BH$13</f>
        <v>37410697.954394311</v>
      </c>
      <c r="BJ193" s="1299">
        <f t="shared" ref="BJ193" si="5255">BH193/BH$13-1</f>
        <v>1.6036018093223401</v>
      </c>
      <c r="BK193" s="1298">
        <f t="shared" si="4397"/>
        <v>2619743.6323373914</v>
      </c>
      <c r="BL193" s="1299">
        <f t="shared" si="5189"/>
        <v>4.50746397831292E-2</v>
      </c>
      <c r="BM193" s="491">
        <v>194744412.06613106</v>
      </c>
      <c r="BN193" s="1298">
        <f t="shared" ref="BN193" si="5256">BM193-BM$13</f>
        <v>148899685.15579772</v>
      </c>
      <c r="BO193" s="1299">
        <f t="shared" ref="BO193" si="5257">BM193/BM$13-1</f>
        <v>3.2479130140098169</v>
      </c>
      <c r="BP193" s="1298">
        <f t="shared" si="4400"/>
        <v>15558690.264761955</v>
      </c>
      <c r="BQ193" s="1299">
        <f t="shared" si="5192"/>
        <v>8.6829966742601572E-2</v>
      </c>
      <c r="BR193" s="491">
        <v>180730926.6709401</v>
      </c>
      <c r="BS193" s="1298">
        <f t="shared" ref="BS193" si="5258">BR193-BR$13</f>
        <v>134886199.76060677</v>
      </c>
      <c r="BT193" s="1299">
        <f t="shared" ref="BT193" si="5259">BR193/BR$13-1</f>
        <v>2.9422402280730702</v>
      </c>
      <c r="BU193" s="1298">
        <f t="shared" si="4403"/>
        <v>14452634.088614106</v>
      </c>
      <c r="BV193" s="1299">
        <f t="shared" si="5195"/>
        <v>8.6918345528827601E-2</v>
      </c>
      <c r="BW193" s="491">
        <v>162941658.74502528</v>
      </c>
      <c r="BX193" s="1298">
        <f t="shared" ref="BX193" si="5260">BW193-BW$13</f>
        <v>117096931.83469194</v>
      </c>
      <c r="BY193" s="1299">
        <f t="shared" ref="BY193" si="5261">BW193/BW$13-1</f>
        <v>2.5542072060701591</v>
      </c>
      <c r="BZ193" s="1298">
        <f t="shared" si="4406"/>
        <v>12826538.920727938</v>
      </c>
      <c r="CA193" s="1299">
        <f t="shared" si="5198"/>
        <v>8.5444683625079287E-2</v>
      </c>
      <c r="CB193" s="485">
        <v>0</v>
      </c>
      <c r="CC193" s="1298">
        <f t="shared" ref="CC193" si="5262">CB193-CB$13</f>
        <v>0</v>
      </c>
      <c r="CD193" s="1299"/>
      <c r="CE193" s="1298">
        <f t="shared" si="4409"/>
        <v>0</v>
      </c>
      <c r="CF193" s="1299"/>
      <c r="CG193" s="485">
        <v>0</v>
      </c>
      <c r="CH193" s="1298">
        <f t="shared" ref="CH193" si="5263">CG193-CG$13</f>
        <v>0</v>
      </c>
      <c r="CI193" s="1299"/>
      <c r="CJ193" s="1298">
        <f t="shared" si="4412"/>
        <v>0</v>
      </c>
      <c r="CK193" s="1299"/>
      <c r="CL193" s="485">
        <v>0</v>
      </c>
      <c r="CM193" s="1298">
        <f t="shared" ref="CM193" si="5264">CL193-CL$13</f>
        <v>0</v>
      </c>
      <c r="CN193" s="1299"/>
      <c r="CO193" s="1298">
        <f t="shared" si="4415"/>
        <v>0</v>
      </c>
      <c r="CP193" s="1299"/>
    </row>
    <row r="194" spans="1:94" ht="15.75" outlineLevel="1" x14ac:dyDescent="0.25">
      <c r="A194" s="174">
        <v>2041</v>
      </c>
      <c r="B194" s="175" t="s">
        <v>164</v>
      </c>
      <c r="C194" s="175" t="s">
        <v>165</v>
      </c>
      <c r="D194" s="176" t="s">
        <v>99</v>
      </c>
      <c r="E194" s="485">
        <v>0</v>
      </c>
      <c r="F194" s="1298">
        <f t="shared" ref="F194" si="5265">E194-E$14</f>
        <v>0</v>
      </c>
      <c r="G194" s="1320"/>
      <c r="H194" s="1298">
        <f t="shared" si="4364"/>
        <v>0</v>
      </c>
      <c r="I194" s="1320"/>
      <c r="J194" s="1311">
        <v>0</v>
      </c>
      <c r="K194" s="1298">
        <f t="shared" ref="K194" si="5266">J194-J$14</f>
        <v>0</v>
      </c>
      <c r="L194" s="1299"/>
      <c r="M194" s="1298">
        <f t="shared" si="4367"/>
        <v>0</v>
      </c>
      <c r="N194" s="1299"/>
      <c r="O194" s="485">
        <v>0</v>
      </c>
      <c r="P194" s="1298">
        <f t="shared" ref="P194" si="5267">O194-O$14</f>
        <v>0</v>
      </c>
      <c r="Q194" s="1299"/>
      <c r="R194" s="1298">
        <f t="shared" si="4370"/>
        <v>0</v>
      </c>
      <c r="S194" s="1299"/>
      <c r="T194" s="486">
        <v>168562921.55434787</v>
      </c>
      <c r="U194" s="1298">
        <f t="shared" ref="U194" si="5268">T194-T$14</f>
        <v>154274420.55434787</v>
      </c>
      <c r="V194" s="1299">
        <f t="shared" ref="V194" si="5269">T194/T$14-1</f>
        <v>10.797103247873782</v>
      </c>
      <c r="W194" s="1298">
        <f t="shared" si="4373"/>
        <v>18422127.03701368</v>
      </c>
      <c r="X194" s="1299">
        <f t="shared" si="5171"/>
        <v>0.12269901125964</v>
      </c>
      <c r="Y194" s="486">
        <v>126522465.36877526</v>
      </c>
      <c r="Z194" s="1298">
        <f t="shared" ref="Z194" si="5270">Y194-Y$14</f>
        <v>112233964.36877525</v>
      </c>
      <c r="AA194" s="1299">
        <f t="shared" ref="AA194" si="5271">Y194/Y$14-1</f>
        <v>7.8548452611491708</v>
      </c>
      <c r="AB194" s="1298">
        <f t="shared" si="4376"/>
        <v>15103958.508570448</v>
      </c>
      <c r="AC194" s="1299">
        <f t="shared" si="5174"/>
        <v>0.13556058983559316</v>
      </c>
      <c r="AD194" s="486">
        <v>73154661.591030449</v>
      </c>
      <c r="AE194" s="1298">
        <f t="shared" ref="AE194" si="5272">AD194-AD$14</f>
        <v>58866160.591030441</v>
      </c>
      <c r="AF194" s="1299">
        <f t="shared" ref="AF194" si="5273">AD194/AD$14-1</f>
        <v>4.11982758660481</v>
      </c>
      <c r="AG194" s="1298">
        <f t="shared" si="4379"/>
        <v>10225673.004911542</v>
      </c>
      <c r="AH194" s="1299">
        <f t="shared" si="5177"/>
        <v>0.16249542912830406</v>
      </c>
      <c r="AI194" s="486">
        <v>584233236.19839299</v>
      </c>
      <c r="AJ194" s="1298">
        <f t="shared" ref="AJ194" si="5274">AI194-AI$14</f>
        <v>446699055.46739298</v>
      </c>
      <c r="AK194" s="1299">
        <f t="shared" ref="AK194" si="5275">AI194/AI$14-1</f>
        <v>3.247913014009816</v>
      </c>
      <c r="AL194" s="1298">
        <f t="shared" si="4382"/>
        <v>46676070.794285536</v>
      </c>
      <c r="AM194" s="1299">
        <f t="shared" ref="AM194:AM199" si="5276">AI194/AI184-1</f>
        <v>8.6829966742601128E-2</v>
      </c>
      <c r="AN194" s="486">
        <v>542192780.01282048</v>
      </c>
      <c r="AO194" s="1298">
        <f t="shared" ref="AO194" si="5277">AN194-AN$14</f>
        <v>404658599.28182048</v>
      </c>
      <c r="AP194" s="1299">
        <f t="shared" ref="AP194" si="5278">AN194/AN$14-1</f>
        <v>2.9422402280730715</v>
      </c>
      <c r="AQ194" s="1298">
        <f t="shared" si="4385"/>
        <v>43357902.265842378</v>
      </c>
      <c r="AR194" s="1299">
        <f t="shared" ref="AR194:AR199" si="5279">AN194/AN184-1</f>
        <v>8.6918345528827823E-2</v>
      </c>
      <c r="AS194" s="486">
        <v>488824976.23507559</v>
      </c>
      <c r="AT194" s="1298">
        <f t="shared" ref="AT194" si="5280">AS194-AS$14</f>
        <v>351290795.50407559</v>
      </c>
      <c r="AU194" s="1299">
        <f t="shared" ref="AU194" si="5281">AS194/AS$14-1</f>
        <v>2.5542072060701573</v>
      </c>
      <c r="AV194" s="1298">
        <f t="shared" si="4388"/>
        <v>38479616.762183368</v>
      </c>
      <c r="AW194" s="1299">
        <f t="shared" ref="AW194:AW199" si="5282">AS194/AS184-1</f>
        <v>8.5444683625078177E-2</v>
      </c>
      <c r="AX194" s="485">
        <v>0</v>
      </c>
      <c r="AY194" s="1298">
        <f t="shared" ref="AY194" si="5283">AX194-AX$14</f>
        <v>0</v>
      </c>
      <c r="AZ194" s="1299"/>
      <c r="BA194" s="1298">
        <f t="shared" si="4391"/>
        <v>0</v>
      </c>
      <c r="BB194" s="1299"/>
      <c r="BC194" s="485">
        <v>0</v>
      </c>
      <c r="BD194" s="1298">
        <f t="shared" ref="BD194" si="5284">BC194-BC$14</f>
        <v>0</v>
      </c>
      <c r="BE194" s="1299"/>
      <c r="BF194" s="1298">
        <f t="shared" si="4394"/>
        <v>0</v>
      </c>
      <c r="BG194" s="1299"/>
      <c r="BH194" s="485">
        <v>0</v>
      </c>
      <c r="BI194" s="1298">
        <f t="shared" ref="BI194" si="5285">BH194-BH$14</f>
        <v>0</v>
      </c>
      <c r="BJ194" s="1299"/>
      <c r="BK194" s="1298">
        <f t="shared" si="4397"/>
        <v>0</v>
      </c>
      <c r="BL194" s="1299"/>
      <c r="BM194" s="485">
        <v>0</v>
      </c>
      <c r="BN194" s="1298">
        <f t="shared" ref="BN194" si="5286">BM194-BM$14</f>
        <v>0</v>
      </c>
      <c r="BO194" s="1299"/>
      <c r="BP194" s="1298">
        <f t="shared" si="4400"/>
        <v>0</v>
      </c>
      <c r="BQ194" s="1299"/>
      <c r="BR194" s="485">
        <v>0</v>
      </c>
      <c r="BS194" s="1298">
        <f t="shared" ref="BS194" si="5287">BR194-BR$14</f>
        <v>0</v>
      </c>
      <c r="BT194" s="1299"/>
      <c r="BU194" s="1298">
        <f t="shared" si="4403"/>
        <v>0</v>
      </c>
      <c r="BV194" s="1299"/>
      <c r="BW194" s="485">
        <v>0</v>
      </c>
      <c r="BX194" s="1298">
        <f t="shared" ref="BX194" si="5288">BW194-BW$14</f>
        <v>0</v>
      </c>
      <c r="BY194" s="1299"/>
      <c r="BZ194" s="1298">
        <f t="shared" si="4406"/>
        <v>0</v>
      </c>
      <c r="CA194" s="1299"/>
      <c r="CB194" s="192">
        <v>411547631.35535163</v>
      </c>
      <c r="CC194" s="1298">
        <f t="shared" ref="CC194" si="5289">CB194-CB$14</f>
        <v>393412852.87535161</v>
      </c>
      <c r="CD194" s="1299">
        <f t="shared" ref="CD194" si="5290">CB194/CB$14-1</f>
        <v>21.693832836680546</v>
      </c>
      <c r="CE194" s="1298">
        <f t="shared" si="4409"/>
        <v>44158553.381619155</v>
      </c>
      <c r="CF194" s="1299">
        <f t="shared" si="5201"/>
        <v>0.12019560740664259</v>
      </c>
      <c r="CG194" s="192">
        <v>344150265.19889981</v>
      </c>
      <c r="CH194" s="1298">
        <f t="shared" ref="CH194" si="5291">CG194-CG$14</f>
        <v>326015486.71889979</v>
      </c>
      <c r="CI194" s="1299">
        <f t="shared" ref="CI194" si="5292">CG194/CG$14-1</f>
        <v>17.977362506988829</v>
      </c>
      <c r="CJ194" s="1298">
        <f t="shared" si="4412"/>
        <v>39028352.254927576</v>
      </c>
      <c r="CK194" s="1299">
        <f t="shared" si="5204"/>
        <v>0.12791068290822527</v>
      </c>
      <c r="CL194" s="192">
        <v>262054093.0173794</v>
      </c>
      <c r="CM194" s="1298">
        <f t="shared" ref="CM194" si="5293">CL194-CL$14</f>
        <v>243919314.53737941</v>
      </c>
      <c r="CN194" s="1299">
        <f t="shared" ref="CN194" si="5294">CL194/CL$14-1</f>
        <v>13.450360852567716</v>
      </c>
      <c r="CO194" s="1298">
        <f t="shared" si="4415"/>
        <v>31904520.885539114</v>
      </c>
      <c r="CP194" s="1299">
        <f t="shared" si="5207"/>
        <v>0.13862515836989142</v>
      </c>
    </row>
    <row r="195" spans="1:94" ht="31.5" outlineLevel="1" x14ac:dyDescent="0.25">
      <c r="A195" s="174">
        <v>2041</v>
      </c>
      <c r="B195" s="175" t="s">
        <v>166</v>
      </c>
      <c r="C195" s="175" t="s">
        <v>249</v>
      </c>
      <c r="D195" s="176" t="s">
        <v>168</v>
      </c>
      <c r="E195" s="485">
        <v>73162371.96808286</v>
      </c>
      <c r="F195" s="1298">
        <f t="shared" ref="F195" si="5295">E195-E$15</f>
        <v>34682495.309082858</v>
      </c>
      <c r="G195" s="1320">
        <f t="shared" ref="G195" si="5296">E195/E$15-1</f>
        <v>0.90131513716718259</v>
      </c>
      <c r="H195" s="1298">
        <f t="shared" si="4364"/>
        <v>1448715.9676003158</v>
      </c>
      <c r="I195" s="1320">
        <f t="shared" si="5162"/>
        <v>2.020139605754534E-2</v>
      </c>
      <c r="J195" s="1311">
        <v>94434128.185300529</v>
      </c>
      <c r="K195" s="1298">
        <f t="shared" ref="K195" si="5297">J195-J$15</f>
        <v>55954251.526300527</v>
      </c>
      <c r="L195" s="1299">
        <f t="shared" ref="L195" si="5298">J195/J$15-1</f>
        <v>1.454117226574152</v>
      </c>
      <c r="M195" s="1298">
        <f t="shared" si="4367"/>
        <v>3127564.286990568</v>
      </c>
      <c r="N195" s="1299">
        <f t="shared" si="5165"/>
        <v>3.4253444149686896E-2</v>
      </c>
      <c r="O195" s="485">
        <v>121437329.73947594</v>
      </c>
      <c r="P195" s="1298">
        <f t="shared" ref="P195" si="5299">O195-O$15</f>
        <v>82957453.080475926</v>
      </c>
      <c r="Q195" s="1299">
        <f t="shared" ref="Q195" si="5300">O195/O$15-1</f>
        <v>2.155865878043898</v>
      </c>
      <c r="R195" s="1298">
        <f t="shared" si="4370"/>
        <v>5595782.9401940703</v>
      </c>
      <c r="S195" s="1299">
        <f t="shared" si="5168"/>
        <v>4.8305492241828007E-2</v>
      </c>
      <c r="T195" s="485">
        <v>73162371.96808286</v>
      </c>
      <c r="U195" s="1298">
        <f t="shared" ref="U195" si="5301">T195-T$15</f>
        <v>34682495.309082858</v>
      </c>
      <c r="V195" s="1299">
        <f t="shared" ref="V195" si="5302">T195/T$15-1</f>
        <v>0.90131513716718259</v>
      </c>
      <c r="W195" s="1298">
        <f t="shared" si="4373"/>
        <v>1448715.9676003158</v>
      </c>
      <c r="X195" s="1299">
        <f t="shared" si="5171"/>
        <v>2.020139605754534E-2</v>
      </c>
      <c r="Y195" s="485">
        <v>94434128.185300529</v>
      </c>
      <c r="Z195" s="1298">
        <f t="shared" ref="Z195" si="5303">Y195-Y$15</f>
        <v>55954251.526300527</v>
      </c>
      <c r="AA195" s="1299">
        <f t="shared" ref="AA195" si="5304">Y195/Y$15-1</f>
        <v>1.454117226574152</v>
      </c>
      <c r="AB195" s="1298">
        <f t="shared" si="4376"/>
        <v>3127564.286990568</v>
      </c>
      <c r="AC195" s="1299">
        <f t="shared" si="5174"/>
        <v>3.4253444149686896E-2</v>
      </c>
      <c r="AD195" s="485">
        <v>121437329.73947594</v>
      </c>
      <c r="AE195" s="1298">
        <f t="shared" ref="AE195" si="5305">AD195-AD$15</f>
        <v>82957453.080475926</v>
      </c>
      <c r="AF195" s="1299">
        <f t="shared" ref="AF195" si="5306">AD195/AD$15-1</f>
        <v>2.155865878043898</v>
      </c>
      <c r="AG195" s="1298">
        <f t="shared" si="4379"/>
        <v>5595782.9401940703</v>
      </c>
      <c r="AH195" s="1299">
        <f t="shared" si="5177"/>
        <v>4.8305492241828007E-2</v>
      </c>
      <c r="AI195" s="485">
        <v>73162371.96808286</v>
      </c>
      <c r="AJ195" s="1298">
        <f t="shared" ref="AJ195" si="5307">AI195-AI$15</f>
        <v>34682495.309082858</v>
      </c>
      <c r="AK195" s="1299">
        <f t="shared" ref="AK195" si="5308">AI195/AI$15-1</f>
        <v>0.90131513716718259</v>
      </c>
      <c r="AL195" s="1298">
        <f t="shared" si="4382"/>
        <v>1448715.9676003158</v>
      </c>
      <c r="AM195" s="1299">
        <f t="shared" si="5276"/>
        <v>2.020139605754534E-2</v>
      </c>
      <c r="AN195" s="485">
        <v>94434128.185300529</v>
      </c>
      <c r="AO195" s="1298">
        <f t="shared" ref="AO195" si="5309">AN195-AN$15</f>
        <v>55954251.526300527</v>
      </c>
      <c r="AP195" s="1299">
        <f t="shared" ref="AP195" si="5310">AN195/AN$15-1</f>
        <v>1.454117226574152</v>
      </c>
      <c r="AQ195" s="1298">
        <f t="shared" si="4385"/>
        <v>3127564.286990568</v>
      </c>
      <c r="AR195" s="1299">
        <f t="shared" si="5279"/>
        <v>3.4253444149686896E-2</v>
      </c>
      <c r="AS195" s="485">
        <v>121437329.73947594</v>
      </c>
      <c r="AT195" s="1298">
        <f t="shared" ref="AT195" si="5311">AS195-AS$15</f>
        <v>82957453.080475926</v>
      </c>
      <c r="AU195" s="1299">
        <f t="shared" ref="AU195" si="5312">AS195/AS$15-1</f>
        <v>2.155865878043898</v>
      </c>
      <c r="AV195" s="1298">
        <f t="shared" si="4388"/>
        <v>5595782.9401940703</v>
      </c>
      <c r="AW195" s="1299">
        <f t="shared" si="5282"/>
        <v>4.8305492241828007E-2</v>
      </c>
      <c r="AX195" s="485">
        <v>73162371.96808286</v>
      </c>
      <c r="AY195" s="1298">
        <f t="shared" ref="AY195" si="5313">AX195-AX$15</f>
        <v>34682495.309082858</v>
      </c>
      <c r="AZ195" s="1299">
        <f t="shared" ref="AZ195" si="5314">AX195/AX$15-1</f>
        <v>0.90131513716718259</v>
      </c>
      <c r="BA195" s="1298">
        <f t="shared" si="4391"/>
        <v>1448715.9676003158</v>
      </c>
      <c r="BB195" s="1299">
        <f t="shared" si="5183"/>
        <v>2.020139605754534E-2</v>
      </c>
      <c r="BC195" s="485">
        <v>94434128.185300529</v>
      </c>
      <c r="BD195" s="1298">
        <f t="shared" ref="BD195" si="5315">BC195-BC$15</f>
        <v>55954251.526300527</v>
      </c>
      <c r="BE195" s="1299">
        <f t="shared" ref="BE195" si="5316">BC195/BC$15-1</f>
        <v>1.454117226574152</v>
      </c>
      <c r="BF195" s="1298">
        <f t="shared" si="4394"/>
        <v>3127564.286990568</v>
      </c>
      <c r="BG195" s="1299">
        <f t="shared" si="5186"/>
        <v>3.4253444149686896E-2</v>
      </c>
      <c r="BH195" s="485">
        <v>121437329.73947594</v>
      </c>
      <c r="BI195" s="1298">
        <f t="shared" ref="BI195" si="5317">BH195-BH$15</f>
        <v>82957453.080475926</v>
      </c>
      <c r="BJ195" s="1299">
        <f t="shared" ref="BJ195" si="5318">BH195/BH$15-1</f>
        <v>2.155865878043898</v>
      </c>
      <c r="BK195" s="1298">
        <f t="shared" si="4397"/>
        <v>5595782.9401940703</v>
      </c>
      <c r="BL195" s="1299">
        <f t="shared" si="5189"/>
        <v>4.8305492241828007E-2</v>
      </c>
      <c r="BM195" s="485">
        <v>73162371.96808286</v>
      </c>
      <c r="BN195" s="1298">
        <f t="shared" ref="BN195" si="5319">BM195-BM$15</f>
        <v>34682495.309082858</v>
      </c>
      <c r="BO195" s="1299">
        <f t="shared" ref="BO195" si="5320">BM195/BM$15-1</f>
        <v>0.90131513716718259</v>
      </c>
      <c r="BP195" s="1298">
        <f t="shared" si="4400"/>
        <v>1448715.9676003158</v>
      </c>
      <c r="BQ195" s="1299">
        <f t="shared" si="5192"/>
        <v>2.020139605754534E-2</v>
      </c>
      <c r="BR195" s="485">
        <v>94434128.185300529</v>
      </c>
      <c r="BS195" s="1298">
        <f t="shared" ref="BS195" si="5321">BR195-BR$15</f>
        <v>55954251.526300527</v>
      </c>
      <c r="BT195" s="1299">
        <f t="shared" ref="BT195" si="5322">BR195/BR$15-1</f>
        <v>1.454117226574152</v>
      </c>
      <c r="BU195" s="1298">
        <f t="shared" si="4403"/>
        <v>3127564.286990568</v>
      </c>
      <c r="BV195" s="1299">
        <f t="shared" si="5195"/>
        <v>3.4253444149686896E-2</v>
      </c>
      <c r="BW195" s="485">
        <v>121437329.73947594</v>
      </c>
      <c r="BX195" s="1298">
        <f t="shared" ref="BX195" si="5323">BW195-BW$15</f>
        <v>82957453.080475926</v>
      </c>
      <c r="BY195" s="1299">
        <f t="shared" ref="BY195" si="5324">BW195/BW$15-1</f>
        <v>2.155865878043898</v>
      </c>
      <c r="BZ195" s="1298">
        <f t="shared" si="4406"/>
        <v>5595782.9401940703</v>
      </c>
      <c r="CA195" s="1299">
        <f t="shared" si="5198"/>
        <v>4.8305492241828007E-2</v>
      </c>
      <c r="CB195" s="485">
        <v>73162371.96808286</v>
      </c>
      <c r="CC195" s="1298">
        <f t="shared" ref="CC195" si="5325">CB195-CB$15</f>
        <v>34682495.309082858</v>
      </c>
      <c r="CD195" s="1299">
        <f t="shared" ref="CD195" si="5326">CB195/CB$15-1</f>
        <v>0.90131513716718259</v>
      </c>
      <c r="CE195" s="1298">
        <f t="shared" si="4409"/>
        <v>1448715.9676003158</v>
      </c>
      <c r="CF195" s="1299">
        <f t="shared" si="5201"/>
        <v>2.020139605754534E-2</v>
      </c>
      <c r="CG195" s="485">
        <v>94434128.185300529</v>
      </c>
      <c r="CH195" s="1298">
        <f t="shared" ref="CH195" si="5327">CG195-CG$15</f>
        <v>55954251.526300527</v>
      </c>
      <c r="CI195" s="1299">
        <f t="shared" ref="CI195" si="5328">CG195/CG$15-1</f>
        <v>1.454117226574152</v>
      </c>
      <c r="CJ195" s="1298">
        <f t="shared" si="4412"/>
        <v>3127564.286990568</v>
      </c>
      <c r="CK195" s="1299">
        <f t="shared" si="5204"/>
        <v>3.4253444149686896E-2</v>
      </c>
      <c r="CL195" s="485">
        <v>121437329.73947594</v>
      </c>
      <c r="CM195" s="1298">
        <f t="shared" ref="CM195" si="5329">CL195-CL$15</f>
        <v>82957453.080475926</v>
      </c>
      <c r="CN195" s="1299">
        <f t="shared" ref="CN195" si="5330">CL195/CL$15-1</f>
        <v>2.155865878043898</v>
      </c>
      <c r="CO195" s="1298">
        <f t="shared" si="4415"/>
        <v>5595782.9401940703</v>
      </c>
      <c r="CP195" s="1299">
        <f t="shared" si="5207"/>
        <v>4.8305492241828007E-2</v>
      </c>
    </row>
    <row r="196" spans="1:94" ht="15.75" outlineLevel="1" x14ac:dyDescent="0.25">
      <c r="A196" s="174">
        <v>2041</v>
      </c>
      <c r="B196" s="175" t="s">
        <v>169</v>
      </c>
      <c r="C196" s="175" t="s">
        <v>249</v>
      </c>
      <c r="D196" s="176" t="s">
        <v>170</v>
      </c>
      <c r="E196" s="485">
        <v>71432153.361573234</v>
      </c>
      <c r="F196" s="1298">
        <f t="shared" ref="F196" si="5331">E196-E$16</f>
        <v>31349776.361573234</v>
      </c>
      <c r="G196" s="1320">
        <f t="shared" ref="G196" si="5332">E196/E$16-1</f>
        <v>0.78213366341954305</v>
      </c>
      <c r="H196" s="1298">
        <f t="shared" si="4364"/>
        <v>1415095.8265203685</v>
      </c>
      <c r="I196" s="1320">
        <f t="shared" si="5162"/>
        <v>2.0210729732707211E-2</v>
      </c>
      <c r="J196" s="1311">
        <v>92200853.329928145</v>
      </c>
      <c r="K196" s="1298">
        <f t="shared" ref="K196" si="5333">J196-J$16</f>
        <v>52118476.329928145</v>
      </c>
      <c r="L196" s="1299">
        <f t="shared" ref="L196" si="5334">J196/J$16-1</f>
        <v>1.3002840707258492</v>
      </c>
      <c r="M196" s="1298">
        <f t="shared" si="4367"/>
        <v>3054416.0355732888</v>
      </c>
      <c r="N196" s="1299">
        <f t="shared" si="5165"/>
        <v>3.4262906385005953E-2</v>
      </c>
      <c r="O196" s="485">
        <v>118565455.55349755</v>
      </c>
      <c r="P196" s="1298">
        <f t="shared" ref="P196" si="5335">O196-O$16</f>
        <v>78483078.553497553</v>
      </c>
      <c r="Q196" s="1299">
        <f t="shared" ref="Q196" si="5336">O196/O$16-1</f>
        <v>1.9580445180059445</v>
      </c>
      <c r="R196" s="1298">
        <f t="shared" si="4370"/>
        <v>5464482.886028707</v>
      </c>
      <c r="S196" s="1299">
        <f t="shared" si="5168"/>
        <v>4.8315083037304918E-2</v>
      </c>
      <c r="T196" s="485">
        <v>71432153.361573234</v>
      </c>
      <c r="U196" s="1298">
        <f t="shared" ref="U196" si="5337">T196-T$16</f>
        <v>31349776.361573234</v>
      </c>
      <c r="V196" s="1299">
        <f t="shared" ref="V196" si="5338">T196/T$16-1</f>
        <v>0.78213366341954305</v>
      </c>
      <c r="W196" s="1298">
        <f t="shared" si="4373"/>
        <v>1415095.8265203685</v>
      </c>
      <c r="X196" s="1299">
        <f t="shared" si="5171"/>
        <v>2.0210729732707211E-2</v>
      </c>
      <c r="Y196" s="485">
        <v>92200853.329928145</v>
      </c>
      <c r="Z196" s="1298">
        <f t="shared" ref="Z196" si="5339">Y196-Y$16</f>
        <v>52118476.329928145</v>
      </c>
      <c r="AA196" s="1299">
        <f t="shared" ref="AA196" si="5340">Y196/Y$16-1</f>
        <v>1.3002840707258492</v>
      </c>
      <c r="AB196" s="1298">
        <f t="shared" si="4376"/>
        <v>3054416.0355732888</v>
      </c>
      <c r="AC196" s="1299">
        <f t="shared" si="5174"/>
        <v>3.4262906385005953E-2</v>
      </c>
      <c r="AD196" s="485">
        <v>118565455.55349755</v>
      </c>
      <c r="AE196" s="1298">
        <f t="shared" ref="AE196" si="5341">AD196-AD$16</f>
        <v>78483078.553497553</v>
      </c>
      <c r="AF196" s="1299">
        <f t="shared" ref="AF196" si="5342">AD196/AD$16-1</f>
        <v>1.9580445180059445</v>
      </c>
      <c r="AG196" s="1298">
        <f t="shared" si="4379"/>
        <v>5464482.886028707</v>
      </c>
      <c r="AH196" s="1299">
        <f t="shared" si="5177"/>
        <v>4.8315083037304918E-2</v>
      </c>
      <c r="AI196" s="485">
        <v>71432153.361573234</v>
      </c>
      <c r="AJ196" s="1298">
        <f t="shared" ref="AJ196" si="5343">AI196-AI$16</f>
        <v>31349776.361573234</v>
      </c>
      <c r="AK196" s="1299">
        <f t="shared" ref="AK196" si="5344">AI196/AI$16-1</f>
        <v>0.78213366341954305</v>
      </c>
      <c r="AL196" s="1298">
        <f t="shared" si="4382"/>
        <v>1415095.8265203685</v>
      </c>
      <c r="AM196" s="1299">
        <f t="shared" si="5276"/>
        <v>2.0210729732707211E-2</v>
      </c>
      <c r="AN196" s="485">
        <v>92200853.329928145</v>
      </c>
      <c r="AO196" s="1298">
        <f t="shared" ref="AO196" si="5345">AN196-AN$16</f>
        <v>52118476.329928145</v>
      </c>
      <c r="AP196" s="1299">
        <f t="shared" ref="AP196" si="5346">AN196/AN$16-1</f>
        <v>1.3002840707258492</v>
      </c>
      <c r="AQ196" s="1298">
        <f t="shared" si="4385"/>
        <v>3054416.0355732888</v>
      </c>
      <c r="AR196" s="1299">
        <f t="shared" si="5279"/>
        <v>3.4262906385005953E-2</v>
      </c>
      <c r="AS196" s="485">
        <v>118565455.55349755</v>
      </c>
      <c r="AT196" s="1298">
        <f t="shared" ref="AT196" si="5347">AS196-AS$16</f>
        <v>78483078.553497553</v>
      </c>
      <c r="AU196" s="1299">
        <f t="shared" ref="AU196" si="5348">AS196/AS$16-1</f>
        <v>1.9580445180059445</v>
      </c>
      <c r="AV196" s="1298">
        <f t="shared" si="4388"/>
        <v>5464482.886028707</v>
      </c>
      <c r="AW196" s="1299">
        <f t="shared" si="5282"/>
        <v>4.8315083037304918E-2</v>
      </c>
      <c r="AX196" s="485">
        <v>71432153.361573234</v>
      </c>
      <c r="AY196" s="1298">
        <f t="shared" ref="AY196" si="5349">AX196-AX$16</f>
        <v>31349776.361573234</v>
      </c>
      <c r="AZ196" s="1299">
        <f t="shared" ref="AZ196" si="5350">AX196/AX$16-1</f>
        <v>0.78213366341954305</v>
      </c>
      <c r="BA196" s="1298">
        <f t="shared" si="4391"/>
        <v>1415095.8265203685</v>
      </c>
      <c r="BB196" s="1299">
        <f t="shared" si="5183"/>
        <v>2.0210729732707211E-2</v>
      </c>
      <c r="BC196" s="485">
        <v>92200853.329928145</v>
      </c>
      <c r="BD196" s="1298">
        <f t="shared" ref="BD196" si="5351">BC196-BC$16</f>
        <v>52118476.329928145</v>
      </c>
      <c r="BE196" s="1299">
        <f t="shared" ref="BE196" si="5352">BC196/BC$16-1</f>
        <v>1.3002840707258492</v>
      </c>
      <c r="BF196" s="1298">
        <f t="shared" si="4394"/>
        <v>3054416.0355732888</v>
      </c>
      <c r="BG196" s="1299">
        <f t="shared" si="5186"/>
        <v>3.4262906385005953E-2</v>
      </c>
      <c r="BH196" s="485">
        <v>118565455.55349755</v>
      </c>
      <c r="BI196" s="1298">
        <f t="shared" ref="BI196" si="5353">BH196-BH$16</f>
        <v>78483078.553497553</v>
      </c>
      <c r="BJ196" s="1299">
        <f t="shared" ref="BJ196" si="5354">BH196/BH$16-1</f>
        <v>1.9580445180059445</v>
      </c>
      <c r="BK196" s="1298">
        <f t="shared" si="4397"/>
        <v>5464482.886028707</v>
      </c>
      <c r="BL196" s="1299">
        <f t="shared" si="5189"/>
        <v>4.8315083037304918E-2</v>
      </c>
      <c r="BM196" s="485">
        <v>71432153.361573234</v>
      </c>
      <c r="BN196" s="1298">
        <f t="shared" ref="BN196" si="5355">BM196-BM$16</f>
        <v>31349776.361573234</v>
      </c>
      <c r="BO196" s="1299">
        <f t="shared" ref="BO196" si="5356">BM196/BM$16-1</f>
        <v>0.78213366341954305</v>
      </c>
      <c r="BP196" s="1298">
        <f t="shared" si="4400"/>
        <v>1415095.8265203685</v>
      </c>
      <c r="BQ196" s="1299">
        <f t="shared" si="5192"/>
        <v>2.0210729732707211E-2</v>
      </c>
      <c r="BR196" s="485">
        <v>92200853.329928145</v>
      </c>
      <c r="BS196" s="1298">
        <f t="shared" ref="BS196" si="5357">BR196-BR$16</f>
        <v>52118476.329928145</v>
      </c>
      <c r="BT196" s="1299">
        <f t="shared" ref="BT196" si="5358">BR196/BR$16-1</f>
        <v>1.3002840707258492</v>
      </c>
      <c r="BU196" s="1298">
        <f t="shared" si="4403"/>
        <v>3054416.0355732888</v>
      </c>
      <c r="BV196" s="1299">
        <f t="shared" si="5195"/>
        <v>3.4262906385005953E-2</v>
      </c>
      <c r="BW196" s="485">
        <v>118565455.55349755</v>
      </c>
      <c r="BX196" s="1298">
        <f t="shared" ref="BX196" si="5359">BW196-BW$16</f>
        <v>78483078.553497553</v>
      </c>
      <c r="BY196" s="1299">
        <f t="shared" ref="BY196" si="5360">BW196/BW$16-1</f>
        <v>1.9580445180059445</v>
      </c>
      <c r="BZ196" s="1298">
        <f t="shared" si="4406"/>
        <v>5464482.886028707</v>
      </c>
      <c r="CA196" s="1299">
        <f t="shared" si="5198"/>
        <v>4.8315083037304918E-2</v>
      </c>
      <c r="CB196" s="485">
        <v>71432153.361573234</v>
      </c>
      <c r="CC196" s="1298">
        <f t="shared" ref="CC196" si="5361">CB196-CB$16</f>
        <v>31349776.361573234</v>
      </c>
      <c r="CD196" s="1299">
        <f t="shared" ref="CD196" si="5362">CB196/CB$16-1</f>
        <v>0.78213366341954305</v>
      </c>
      <c r="CE196" s="1298">
        <f t="shared" si="4409"/>
        <v>1415095.8265203685</v>
      </c>
      <c r="CF196" s="1299">
        <f t="shared" si="5201"/>
        <v>2.0210729732707211E-2</v>
      </c>
      <c r="CG196" s="485">
        <v>92200853.329928145</v>
      </c>
      <c r="CH196" s="1298">
        <f t="shared" ref="CH196" si="5363">CG196-CG$16</f>
        <v>52118476.329928145</v>
      </c>
      <c r="CI196" s="1299">
        <f t="shared" ref="CI196" si="5364">CG196/CG$16-1</f>
        <v>1.3002840707258492</v>
      </c>
      <c r="CJ196" s="1298">
        <f t="shared" si="4412"/>
        <v>3054416.0355732888</v>
      </c>
      <c r="CK196" s="1299">
        <f t="shared" si="5204"/>
        <v>3.4262906385005953E-2</v>
      </c>
      <c r="CL196" s="485">
        <v>118565455.55349755</v>
      </c>
      <c r="CM196" s="1298">
        <f t="shared" ref="CM196" si="5365">CL196-CL$16</f>
        <v>78483078.553497553</v>
      </c>
      <c r="CN196" s="1299">
        <f t="shared" ref="CN196" si="5366">CL196/CL$16-1</f>
        <v>1.9580445180059445</v>
      </c>
      <c r="CO196" s="1298">
        <f t="shared" si="4415"/>
        <v>5464482.886028707</v>
      </c>
      <c r="CP196" s="1299">
        <f t="shared" si="5207"/>
        <v>4.8315083037304918E-2</v>
      </c>
    </row>
    <row r="197" spans="1:94" ht="32.25" outlineLevel="1" thickBot="1" x14ac:dyDescent="0.3">
      <c r="A197" s="174">
        <v>2041</v>
      </c>
      <c r="B197" s="197" t="s">
        <v>171</v>
      </c>
      <c r="C197" s="198" t="s">
        <v>172</v>
      </c>
      <c r="D197" s="199" t="s">
        <v>173</v>
      </c>
      <c r="E197" s="492">
        <v>0</v>
      </c>
      <c r="F197" s="1298">
        <f t="shared" ref="F197" si="5367">E197-E$17</f>
        <v>0</v>
      </c>
      <c r="G197" s="1320"/>
      <c r="H197" s="1298">
        <f t="shared" si="4364"/>
        <v>0</v>
      </c>
      <c r="I197" s="1320"/>
      <c r="J197" s="1312">
        <v>0</v>
      </c>
      <c r="K197" s="1298">
        <f t="shared" ref="K197" si="5368">J197-J$17</f>
        <v>0</v>
      </c>
      <c r="L197" s="1299"/>
      <c r="M197" s="1298">
        <f t="shared" si="4367"/>
        <v>0</v>
      </c>
      <c r="N197" s="1299"/>
      <c r="O197" s="492">
        <v>0</v>
      </c>
      <c r="P197" s="1298">
        <f t="shared" ref="P197" si="5369">O197-O$17</f>
        <v>0</v>
      </c>
      <c r="Q197" s="1299"/>
      <c r="R197" s="1298">
        <f t="shared" si="4370"/>
        <v>0</v>
      </c>
      <c r="S197" s="1299"/>
      <c r="T197" s="492">
        <v>0</v>
      </c>
      <c r="U197" s="1298">
        <f t="shared" ref="U197" si="5370">T197-T$17</f>
        <v>0</v>
      </c>
      <c r="V197" s="1299"/>
      <c r="W197" s="1298">
        <f t="shared" si="4373"/>
        <v>0</v>
      </c>
      <c r="X197" s="1299"/>
      <c r="Y197" s="492">
        <v>0</v>
      </c>
      <c r="Z197" s="1298">
        <f t="shared" ref="Z197" si="5371">Y197-Y$17</f>
        <v>0</v>
      </c>
      <c r="AA197" s="1299"/>
      <c r="AB197" s="1298">
        <f t="shared" si="4376"/>
        <v>0</v>
      </c>
      <c r="AC197" s="1299"/>
      <c r="AD197" s="492">
        <v>0</v>
      </c>
      <c r="AE197" s="1298">
        <f t="shared" ref="AE197" si="5372">AD197-AD$17</f>
        <v>0</v>
      </c>
      <c r="AF197" s="1299"/>
      <c r="AG197" s="1298">
        <f t="shared" si="4379"/>
        <v>0</v>
      </c>
      <c r="AH197" s="1299"/>
      <c r="AI197" s="492">
        <v>0</v>
      </c>
      <c r="AJ197" s="1298">
        <f t="shared" ref="AJ197" si="5373">AI197-AI$17</f>
        <v>0</v>
      </c>
      <c r="AK197" s="1299"/>
      <c r="AL197" s="1298">
        <f t="shared" si="4382"/>
        <v>0</v>
      </c>
      <c r="AM197" s="1299"/>
      <c r="AN197" s="492">
        <v>0</v>
      </c>
      <c r="AO197" s="1298">
        <f t="shared" ref="AO197" si="5374">AN197-AN$17</f>
        <v>0</v>
      </c>
      <c r="AP197" s="1299"/>
      <c r="AQ197" s="1298">
        <f t="shared" si="4385"/>
        <v>0</v>
      </c>
      <c r="AR197" s="1299"/>
      <c r="AS197" s="492">
        <v>0</v>
      </c>
      <c r="AT197" s="1298">
        <f t="shared" ref="AT197" si="5375">AS197-AS$17</f>
        <v>0</v>
      </c>
      <c r="AU197" s="1299"/>
      <c r="AV197" s="1298">
        <f t="shared" si="4388"/>
        <v>0</v>
      </c>
      <c r="AW197" s="1299"/>
      <c r="AX197" s="492">
        <v>0</v>
      </c>
      <c r="AY197" s="1298">
        <f t="shared" ref="AY197" si="5376">AX197-AX$17</f>
        <v>0</v>
      </c>
      <c r="AZ197" s="1299"/>
      <c r="BA197" s="1298">
        <f t="shared" si="4391"/>
        <v>0</v>
      </c>
      <c r="BB197" s="1299"/>
      <c r="BC197" s="492">
        <v>0</v>
      </c>
      <c r="BD197" s="1298">
        <f t="shared" ref="BD197" si="5377">BC197-BC$17</f>
        <v>0</v>
      </c>
      <c r="BE197" s="1299"/>
      <c r="BF197" s="1298">
        <f t="shared" si="4394"/>
        <v>0</v>
      </c>
      <c r="BG197" s="1299"/>
      <c r="BH197" s="492">
        <v>0</v>
      </c>
      <c r="BI197" s="1298">
        <f t="shared" ref="BI197" si="5378">BH197-BH$17</f>
        <v>0</v>
      </c>
      <c r="BJ197" s="1299"/>
      <c r="BK197" s="1298">
        <f t="shared" si="4397"/>
        <v>0</v>
      </c>
      <c r="BL197" s="1299"/>
      <c r="BM197" s="492">
        <v>0</v>
      </c>
      <c r="BN197" s="1298">
        <f t="shared" ref="BN197" si="5379">BM197-BM$17</f>
        <v>0</v>
      </c>
      <c r="BO197" s="1299"/>
      <c r="BP197" s="1298">
        <f t="shared" si="4400"/>
        <v>0</v>
      </c>
      <c r="BQ197" s="1299"/>
      <c r="BR197" s="492">
        <v>0</v>
      </c>
      <c r="BS197" s="1298">
        <f t="shared" ref="BS197" si="5380">BR197-BR$17</f>
        <v>0</v>
      </c>
      <c r="BT197" s="1299"/>
      <c r="BU197" s="1298">
        <f t="shared" si="4403"/>
        <v>0</v>
      </c>
      <c r="BV197" s="1299"/>
      <c r="BW197" s="492">
        <v>0</v>
      </c>
      <c r="BX197" s="1298">
        <f t="shared" ref="BX197" si="5381">BW197-BW$17</f>
        <v>0</v>
      </c>
      <c r="BY197" s="1299"/>
      <c r="BZ197" s="1298">
        <f t="shared" si="4406"/>
        <v>0</v>
      </c>
      <c r="CA197" s="1299"/>
      <c r="CB197" s="1329">
        <v>5165626.3624738855</v>
      </c>
      <c r="CC197" s="1298">
        <f t="shared" ref="CC197" si="5382">CB197-CB$17</f>
        <v>1319348.8824738855</v>
      </c>
      <c r="CD197" s="1299">
        <f t="shared" ref="CD197" si="5383">CB197/CB$17-1</f>
        <v>0.34301968314409947</v>
      </c>
      <c r="CE197" s="1298">
        <f t="shared" si="4409"/>
        <v>70391.915883688256</v>
      </c>
      <c r="CF197" s="1299">
        <f t="shared" si="5201"/>
        <v>1.3815245720596003E-2</v>
      </c>
      <c r="CG197" s="1329">
        <v>5165626.3624738855</v>
      </c>
      <c r="CH197" s="1298">
        <f t="shared" ref="CH197" si="5384">CG197-CG$17</f>
        <v>1319348.8824738855</v>
      </c>
      <c r="CI197" s="1299">
        <f t="shared" ref="CI197" si="5385">CG197/CG$17-1</f>
        <v>0.34301968314409947</v>
      </c>
      <c r="CJ197" s="1298">
        <f t="shared" si="4412"/>
        <v>70391.915883688256</v>
      </c>
      <c r="CK197" s="1299">
        <f t="shared" si="5204"/>
        <v>1.3815245720596003E-2</v>
      </c>
      <c r="CL197" s="1329">
        <v>5165626.3624738855</v>
      </c>
      <c r="CM197" s="1298">
        <f t="shared" ref="CM197" si="5386">CL197-CL$17</f>
        <v>1319348.8824738855</v>
      </c>
      <c r="CN197" s="1299">
        <f t="shared" ref="CN197" si="5387">CL197/CL$17-1</f>
        <v>0.34301968314409947</v>
      </c>
      <c r="CO197" s="1298">
        <f t="shared" si="4415"/>
        <v>70391.915883688256</v>
      </c>
      <c r="CP197" s="1299">
        <f t="shared" si="5207"/>
        <v>1.3815245720596003E-2</v>
      </c>
    </row>
    <row r="198" spans="1:94" ht="15.75" outlineLevel="1" x14ac:dyDescent="0.25">
      <c r="A198" s="174">
        <v>2041</v>
      </c>
      <c r="B198" s="206" t="s">
        <v>174</v>
      </c>
      <c r="C198" s="206" t="s">
        <v>175</v>
      </c>
      <c r="D198" s="207" t="s">
        <v>176</v>
      </c>
      <c r="E198" s="1325">
        <v>1453179.0198240001</v>
      </c>
      <c r="F198" s="1321">
        <f t="shared" ref="F198" si="5388">E198-E$18</f>
        <v>604891.94102400006</v>
      </c>
      <c r="G198" s="1322">
        <f t="shared" ref="G198" si="5389">E198/E$18-1</f>
        <v>0.7130745665484961</v>
      </c>
      <c r="H198" s="1321">
        <f t="shared" si="4364"/>
        <v>30912.24638399994</v>
      </c>
      <c r="I198" s="1322">
        <f t="shared" si="5162"/>
        <v>2.1734492404145378E-2</v>
      </c>
      <c r="J198" s="1307">
        <v>1867774.7632320002</v>
      </c>
      <c r="K198" s="209">
        <f t="shared" ref="K198" si="5390">J198-J$18</f>
        <v>1019487.6844320002</v>
      </c>
      <c r="L198" s="1300">
        <f t="shared" ref="L198" si="5391">J198/J$18-1</f>
        <v>1.2018191835176637</v>
      </c>
      <c r="M198" s="209">
        <f t="shared" si="4367"/>
        <v>64350.128832000075</v>
      </c>
      <c r="N198" s="1300">
        <f t="shared" si="5165"/>
        <v>3.5682183554850644E-2</v>
      </c>
      <c r="O198" s="211">
        <v>2395442.073024</v>
      </c>
      <c r="P198" s="209">
        <f t="shared" ref="P198" si="5392">O198-O$18</f>
        <v>1547154.994224</v>
      </c>
      <c r="Q198" s="1300">
        <f t="shared" ref="Q198" si="5393">O198/O$18-1</f>
        <v>1.8238577869329675</v>
      </c>
      <c r="R198" s="209">
        <f t="shared" si="4370"/>
        <v>113914.21334399981</v>
      </c>
      <c r="S198" s="1300">
        <f t="shared" si="5168"/>
        <v>4.992891621318063E-2</v>
      </c>
      <c r="T198" s="211">
        <v>1453179.0198240001</v>
      </c>
      <c r="U198" s="209">
        <f t="shared" ref="U198" si="5394">T198-T$18</f>
        <v>604891.94102400006</v>
      </c>
      <c r="V198" s="1300">
        <f t="shared" ref="V198" si="5395">T198/T$18-1</f>
        <v>0.7130745665484961</v>
      </c>
      <c r="W198" s="209">
        <f t="shared" si="4373"/>
        <v>30912.24638399994</v>
      </c>
      <c r="X198" s="1300">
        <f t="shared" si="5171"/>
        <v>2.1734492404145378E-2</v>
      </c>
      <c r="Y198" s="210">
        <v>1867774.7632320002</v>
      </c>
      <c r="Z198" s="209">
        <f t="shared" ref="Z198" si="5396">Y198-Y$18</f>
        <v>1019487.6844320002</v>
      </c>
      <c r="AA198" s="1300">
        <f t="shared" ref="AA198" si="5397">Y198/Y$18-1</f>
        <v>1.2018191835176637</v>
      </c>
      <c r="AB198" s="209">
        <f t="shared" si="4376"/>
        <v>64350.128832000075</v>
      </c>
      <c r="AC198" s="1300">
        <f t="shared" si="5174"/>
        <v>3.5682183554850644E-2</v>
      </c>
      <c r="AD198" s="211">
        <v>2395442.073024</v>
      </c>
      <c r="AE198" s="209">
        <f t="shared" ref="AE198" si="5398">AD198-AD$18</f>
        <v>1547154.994224</v>
      </c>
      <c r="AF198" s="1300">
        <f t="shared" ref="AF198" si="5399">AD198/AD$18-1</f>
        <v>1.8238577869329675</v>
      </c>
      <c r="AG198" s="209">
        <f t="shared" si="4379"/>
        <v>113914.21334399981</v>
      </c>
      <c r="AH198" s="1300">
        <f t="shared" si="5177"/>
        <v>4.992891621318063E-2</v>
      </c>
      <c r="AI198" s="211">
        <v>1453179.0198240001</v>
      </c>
      <c r="AJ198" s="209">
        <f t="shared" ref="AJ198" si="5400">AI198-AI$18</f>
        <v>604891.94102400006</v>
      </c>
      <c r="AK198" s="1300">
        <f t="shared" ref="AK198" si="5401">AI198/AI$18-1</f>
        <v>0.7130745665484961</v>
      </c>
      <c r="AL198" s="209">
        <f t="shared" si="4382"/>
        <v>30912.24638399994</v>
      </c>
      <c r="AM198" s="1300">
        <f t="shared" si="5276"/>
        <v>2.1734492404145378E-2</v>
      </c>
      <c r="AN198" s="210">
        <v>1867774.7632320002</v>
      </c>
      <c r="AO198" s="209">
        <f t="shared" ref="AO198" si="5402">AN198-AN$18</f>
        <v>1019487.6844320002</v>
      </c>
      <c r="AP198" s="1300">
        <f t="shared" ref="AP198" si="5403">AN198/AN$18-1</f>
        <v>1.2018191835176637</v>
      </c>
      <c r="AQ198" s="209">
        <f t="shared" si="4385"/>
        <v>64350.128832000075</v>
      </c>
      <c r="AR198" s="1300">
        <f t="shared" si="5279"/>
        <v>3.5682183554850644E-2</v>
      </c>
      <c r="AS198" s="211">
        <v>2395442.073024</v>
      </c>
      <c r="AT198" s="209">
        <f t="shared" ref="AT198" si="5404">AS198-AS$18</f>
        <v>1547154.994224</v>
      </c>
      <c r="AU198" s="1300">
        <f t="shared" ref="AU198" si="5405">AS198/AS$18-1</f>
        <v>1.8238577869329675</v>
      </c>
      <c r="AV198" s="209">
        <f t="shared" si="4388"/>
        <v>113914.21334399981</v>
      </c>
      <c r="AW198" s="1300">
        <f t="shared" si="5282"/>
        <v>4.992891621318063E-2</v>
      </c>
      <c r="AX198" s="210">
        <v>1453179.0198240001</v>
      </c>
      <c r="AY198" s="209">
        <f t="shared" ref="AY198" si="5406">AX198-AX$18</f>
        <v>604891.94102400006</v>
      </c>
      <c r="AZ198" s="1300">
        <f t="shared" ref="AZ198" si="5407">AX198/AX$18-1</f>
        <v>0.7130745665484961</v>
      </c>
      <c r="BA198" s="209">
        <f t="shared" si="4391"/>
        <v>30912.24638399994</v>
      </c>
      <c r="BB198" s="1300">
        <f t="shared" si="5183"/>
        <v>2.1734492404145378E-2</v>
      </c>
      <c r="BC198" s="210">
        <v>1867774.7632320002</v>
      </c>
      <c r="BD198" s="209">
        <f t="shared" ref="BD198" si="5408">BC198-BC$18</f>
        <v>1019487.6844320002</v>
      </c>
      <c r="BE198" s="1300">
        <f t="shared" ref="BE198" si="5409">BC198/BC$18-1</f>
        <v>1.2018191835176637</v>
      </c>
      <c r="BF198" s="209">
        <f t="shared" si="4394"/>
        <v>64350.128832000075</v>
      </c>
      <c r="BG198" s="1300">
        <f t="shared" si="5186"/>
        <v>3.5682183554850644E-2</v>
      </c>
      <c r="BH198" s="211">
        <v>2395442.073024</v>
      </c>
      <c r="BI198" s="209">
        <f t="shared" ref="BI198" si="5410">BH198-BH$18</f>
        <v>1547154.994224</v>
      </c>
      <c r="BJ198" s="1300">
        <f t="shared" ref="BJ198" si="5411">BH198/BH$18-1</f>
        <v>1.8238577869329675</v>
      </c>
      <c r="BK198" s="209">
        <f t="shared" si="4397"/>
        <v>113914.21334399981</v>
      </c>
      <c r="BL198" s="1300">
        <f t="shared" si="5189"/>
        <v>4.992891621318063E-2</v>
      </c>
      <c r="BM198" s="210">
        <v>1453179.0198240001</v>
      </c>
      <c r="BN198" s="209">
        <f t="shared" ref="BN198" si="5412">BM198-BM$18</f>
        <v>604891.94102400006</v>
      </c>
      <c r="BO198" s="1300">
        <f t="shared" ref="BO198" si="5413">BM198/BM$18-1</f>
        <v>0.7130745665484961</v>
      </c>
      <c r="BP198" s="209">
        <f t="shared" si="4400"/>
        <v>30912.24638399994</v>
      </c>
      <c r="BQ198" s="1300">
        <f t="shared" si="5192"/>
        <v>2.1734492404145378E-2</v>
      </c>
      <c r="BR198" s="210">
        <v>1867774.7632320002</v>
      </c>
      <c r="BS198" s="209">
        <f t="shared" ref="BS198" si="5414">BR198-BR$18</f>
        <v>1019487.6844320002</v>
      </c>
      <c r="BT198" s="1300">
        <f t="shared" ref="BT198" si="5415">BR198/BR$18-1</f>
        <v>1.2018191835176637</v>
      </c>
      <c r="BU198" s="209">
        <f t="shared" si="4403"/>
        <v>64350.128832000075</v>
      </c>
      <c r="BV198" s="1300">
        <f t="shared" si="5195"/>
        <v>3.5682183554850644E-2</v>
      </c>
      <c r="BW198" s="211">
        <v>2395442.073024</v>
      </c>
      <c r="BX198" s="209">
        <f t="shared" ref="BX198" si="5416">BW198-BW$18</f>
        <v>1547154.994224</v>
      </c>
      <c r="BY198" s="1300">
        <f t="shared" ref="BY198" si="5417">BW198/BW$18-1</f>
        <v>1.8238577869329675</v>
      </c>
      <c r="BZ198" s="209">
        <f t="shared" si="4406"/>
        <v>113914.21334399981</v>
      </c>
      <c r="CA198" s="1300">
        <f t="shared" si="5198"/>
        <v>4.992891621318063E-2</v>
      </c>
      <c r="CB198" s="211">
        <v>1453179.0198240001</v>
      </c>
      <c r="CC198" s="209">
        <f t="shared" ref="CC198" si="5418">CB198-CB$18</f>
        <v>604891.94102400006</v>
      </c>
      <c r="CD198" s="1300">
        <f t="shared" ref="CD198" si="5419">CB198/CB$18-1</f>
        <v>0.7130745665484961</v>
      </c>
      <c r="CE198" s="209">
        <f t="shared" si="4409"/>
        <v>30912.24638399994</v>
      </c>
      <c r="CF198" s="1300">
        <f t="shared" si="5201"/>
        <v>2.1734492404145378E-2</v>
      </c>
      <c r="CG198" s="210">
        <v>1867774.7632320002</v>
      </c>
      <c r="CH198" s="209">
        <f t="shared" ref="CH198" si="5420">CG198-CG$18</f>
        <v>1019487.6844320002</v>
      </c>
      <c r="CI198" s="1300">
        <f t="shared" ref="CI198" si="5421">CG198/CG$18-1</f>
        <v>1.2018191835176637</v>
      </c>
      <c r="CJ198" s="209">
        <f t="shared" si="4412"/>
        <v>64350.128832000075</v>
      </c>
      <c r="CK198" s="1300">
        <f t="shared" si="5204"/>
        <v>3.5682183554850644E-2</v>
      </c>
      <c r="CL198" s="211">
        <v>2395442.073024</v>
      </c>
      <c r="CM198" s="209">
        <f t="shared" ref="CM198" si="5422">CL198-CL$18</f>
        <v>1547154.994224</v>
      </c>
      <c r="CN198" s="1300">
        <f t="shared" ref="CN198" si="5423">CL198/CL$18-1</f>
        <v>1.8238577869329675</v>
      </c>
      <c r="CO198" s="209">
        <f t="shared" si="4415"/>
        <v>113914.21334399981</v>
      </c>
      <c r="CP198" s="1300">
        <f t="shared" si="5207"/>
        <v>4.992891621318063E-2</v>
      </c>
    </row>
    <row r="199" spans="1:94" ht="16.5" outlineLevel="1" thickBot="1" x14ac:dyDescent="0.3">
      <c r="A199" s="174">
        <v>2041</v>
      </c>
      <c r="B199" s="206" t="s">
        <v>177</v>
      </c>
      <c r="C199" s="206" t="s">
        <v>178</v>
      </c>
      <c r="D199" s="207" t="s">
        <v>179</v>
      </c>
      <c r="E199" s="1326">
        <v>918332.56296000013</v>
      </c>
      <c r="F199" s="1321">
        <f t="shared" ref="F199" si="5424">E199-E$19</f>
        <v>386162.26087200013</v>
      </c>
      <c r="G199" s="1322">
        <f t="shared" ref="G199" si="5425">E199/E$19-1</f>
        <v>0.72563662300746756</v>
      </c>
      <c r="H199" s="1321">
        <f t="shared" si="4364"/>
        <v>19630.9713600002</v>
      </c>
      <c r="I199" s="1322">
        <f t="shared" si="5162"/>
        <v>2.1843703787205238E-2</v>
      </c>
      <c r="J199" s="1308">
        <v>1181567.9556000002</v>
      </c>
      <c r="K199" s="209">
        <f t="shared" ref="K199" si="5426">J199-J$19</f>
        <v>649397.65351200022</v>
      </c>
      <c r="L199" s="1300">
        <f t="shared" ref="L199" si="5427">J199/J$19-1</f>
        <v>1.2202816484949501</v>
      </c>
      <c r="M199" s="209">
        <f t="shared" si="4367"/>
        <v>40804.025760000106</v>
      </c>
      <c r="N199" s="1300">
        <f t="shared" si="5165"/>
        <v>3.5769035724791065E-2</v>
      </c>
      <c r="O199" s="472">
        <v>1513902.6388080004</v>
      </c>
      <c r="P199" s="209">
        <f t="shared" ref="P199" si="5428">O199-O$19</f>
        <v>981732.33672000037</v>
      </c>
      <c r="Q199" s="1300">
        <f t="shared" ref="Q199" si="5429">O199/O$19-1</f>
        <v>1.8447709931728968</v>
      </c>
      <c r="R199" s="209">
        <f t="shared" si="4370"/>
        <v>72066.148968000198</v>
      </c>
      <c r="S199" s="1300">
        <f t="shared" si="5168"/>
        <v>4.998219248563851E-2</v>
      </c>
      <c r="T199" s="472">
        <v>918332.56296000013</v>
      </c>
      <c r="U199" s="209">
        <f t="shared" ref="U199" si="5430">T199-T$19</f>
        <v>386162.26087200013</v>
      </c>
      <c r="V199" s="1300">
        <f t="shared" ref="V199" si="5431">T199/T$19-1</f>
        <v>0.72563662300746756</v>
      </c>
      <c r="W199" s="209">
        <f t="shared" si="4373"/>
        <v>19630.9713600002</v>
      </c>
      <c r="X199" s="1300">
        <f t="shared" si="5171"/>
        <v>2.1843703787205238E-2</v>
      </c>
      <c r="Y199" s="479">
        <v>1181567.9556000002</v>
      </c>
      <c r="Z199" s="209">
        <f t="shared" ref="Z199" si="5432">Y199-Y$19</f>
        <v>649397.65351200022</v>
      </c>
      <c r="AA199" s="1300">
        <f t="shared" ref="AA199" si="5433">Y199/Y$19-1</f>
        <v>1.2202816484949501</v>
      </c>
      <c r="AB199" s="209">
        <f t="shared" si="4376"/>
        <v>40804.025760000106</v>
      </c>
      <c r="AC199" s="1300">
        <f t="shared" si="5174"/>
        <v>3.5769035724791065E-2</v>
      </c>
      <c r="AD199" s="472">
        <v>1513902.6388080004</v>
      </c>
      <c r="AE199" s="209">
        <f t="shared" ref="AE199" si="5434">AD199-AD$19</f>
        <v>981732.33672000037</v>
      </c>
      <c r="AF199" s="1300">
        <f t="shared" ref="AF199" si="5435">AD199/AD$19-1</f>
        <v>1.8447709931728968</v>
      </c>
      <c r="AG199" s="209">
        <f t="shared" si="4379"/>
        <v>72066.148968000198</v>
      </c>
      <c r="AH199" s="1300">
        <f t="shared" si="5177"/>
        <v>4.998219248563851E-2</v>
      </c>
      <c r="AI199" s="472">
        <v>918332.56296000013</v>
      </c>
      <c r="AJ199" s="209">
        <f t="shared" ref="AJ199" si="5436">AI199-AI$19</f>
        <v>386162.26087200013</v>
      </c>
      <c r="AK199" s="1300">
        <f t="shared" ref="AK199" si="5437">AI199/AI$19-1</f>
        <v>0.72563662300746756</v>
      </c>
      <c r="AL199" s="209">
        <f t="shared" si="4382"/>
        <v>19630.9713600002</v>
      </c>
      <c r="AM199" s="1300">
        <f t="shared" si="5276"/>
        <v>2.1843703787205238E-2</v>
      </c>
      <c r="AN199" s="479">
        <v>1181567.9556000002</v>
      </c>
      <c r="AO199" s="209">
        <f t="shared" ref="AO199" si="5438">AN199-AN$19</f>
        <v>649397.65351200022</v>
      </c>
      <c r="AP199" s="1300">
        <f t="shared" ref="AP199" si="5439">AN199/AN$19-1</f>
        <v>1.2202816484949501</v>
      </c>
      <c r="AQ199" s="209">
        <f t="shared" si="4385"/>
        <v>40804.025760000106</v>
      </c>
      <c r="AR199" s="1300">
        <f t="shared" si="5279"/>
        <v>3.5769035724791065E-2</v>
      </c>
      <c r="AS199" s="472">
        <v>1513902.6388080004</v>
      </c>
      <c r="AT199" s="209">
        <f t="shared" ref="AT199" si="5440">AS199-AS$19</f>
        <v>981732.33672000037</v>
      </c>
      <c r="AU199" s="1300">
        <f t="shared" ref="AU199" si="5441">AS199/AS$19-1</f>
        <v>1.8447709931728968</v>
      </c>
      <c r="AV199" s="209">
        <f t="shared" si="4388"/>
        <v>72066.148968000198</v>
      </c>
      <c r="AW199" s="1300">
        <f t="shared" si="5282"/>
        <v>4.998219248563851E-2</v>
      </c>
      <c r="AX199" s="479">
        <v>918332.56296000013</v>
      </c>
      <c r="AY199" s="209">
        <f t="shared" ref="AY199" si="5442">AX199-AX$19</f>
        <v>386162.26087200013</v>
      </c>
      <c r="AZ199" s="1300">
        <f t="shared" ref="AZ199" si="5443">AX199/AX$19-1</f>
        <v>0.72563662300746756</v>
      </c>
      <c r="BA199" s="209">
        <f t="shared" si="4391"/>
        <v>19630.9713600002</v>
      </c>
      <c r="BB199" s="1300">
        <f t="shared" si="5183"/>
        <v>2.1843703787205238E-2</v>
      </c>
      <c r="BC199" s="479">
        <v>1181567.9556000002</v>
      </c>
      <c r="BD199" s="209">
        <f t="shared" ref="BD199" si="5444">BC199-BC$19</f>
        <v>649397.65351200022</v>
      </c>
      <c r="BE199" s="1300">
        <f t="shared" ref="BE199" si="5445">BC199/BC$19-1</f>
        <v>1.2202816484949501</v>
      </c>
      <c r="BF199" s="209">
        <f t="shared" si="4394"/>
        <v>40804.025760000106</v>
      </c>
      <c r="BG199" s="1300">
        <f t="shared" si="5186"/>
        <v>3.5769035724791065E-2</v>
      </c>
      <c r="BH199" s="472">
        <v>1513902.6388080004</v>
      </c>
      <c r="BI199" s="209">
        <f t="shared" ref="BI199" si="5446">BH199-BH$19</f>
        <v>981732.33672000037</v>
      </c>
      <c r="BJ199" s="1300">
        <f t="shared" ref="BJ199" si="5447">BH199/BH$19-1</f>
        <v>1.8447709931728968</v>
      </c>
      <c r="BK199" s="209">
        <f t="shared" si="4397"/>
        <v>72066.148968000198</v>
      </c>
      <c r="BL199" s="1300">
        <f t="shared" si="5189"/>
        <v>4.998219248563851E-2</v>
      </c>
      <c r="BM199" s="479">
        <v>918332.56296000013</v>
      </c>
      <c r="BN199" s="209">
        <f t="shared" ref="BN199" si="5448">BM199-BM$19</f>
        <v>386162.26087200013</v>
      </c>
      <c r="BO199" s="1300">
        <f t="shared" ref="BO199" si="5449">BM199/BM$19-1</f>
        <v>0.72563662300746756</v>
      </c>
      <c r="BP199" s="209">
        <f t="shared" si="4400"/>
        <v>19630.9713600002</v>
      </c>
      <c r="BQ199" s="1300">
        <f t="shared" si="5192"/>
        <v>2.1843703787205238E-2</v>
      </c>
      <c r="BR199" s="479">
        <v>1181567.9556000002</v>
      </c>
      <c r="BS199" s="209">
        <f t="shared" ref="BS199" si="5450">BR199-BR$19</f>
        <v>649397.65351200022</v>
      </c>
      <c r="BT199" s="1300">
        <f t="shared" ref="BT199" si="5451">BR199/BR$19-1</f>
        <v>1.2202816484949501</v>
      </c>
      <c r="BU199" s="209">
        <f t="shared" si="4403"/>
        <v>40804.025760000106</v>
      </c>
      <c r="BV199" s="1300">
        <f t="shared" si="5195"/>
        <v>3.5769035724791065E-2</v>
      </c>
      <c r="BW199" s="472">
        <v>1513902.6388080004</v>
      </c>
      <c r="BX199" s="209">
        <f t="shared" ref="BX199" si="5452">BW199-BW$19</f>
        <v>981732.33672000037</v>
      </c>
      <c r="BY199" s="1300">
        <f t="shared" ref="BY199" si="5453">BW199/BW$19-1</f>
        <v>1.8447709931728968</v>
      </c>
      <c r="BZ199" s="209">
        <f t="shared" si="4406"/>
        <v>72066.148968000198</v>
      </c>
      <c r="CA199" s="1300">
        <f t="shared" si="5198"/>
        <v>4.998219248563851E-2</v>
      </c>
      <c r="CB199" s="472">
        <v>918332.56296000013</v>
      </c>
      <c r="CC199" s="209">
        <f t="shared" ref="CC199" si="5454">CB199-CB$19</f>
        <v>386162.26087200013</v>
      </c>
      <c r="CD199" s="1300">
        <f t="shared" ref="CD199" si="5455">CB199/CB$19-1</f>
        <v>0.72563662300746756</v>
      </c>
      <c r="CE199" s="209">
        <f t="shared" si="4409"/>
        <v>19630.9713600002</v>
      </c>
      <c r="CF199" s="1300">
        <f t="shared" si="5201"/>
        <v>2.1843703787205238E-2</v>
      </c>
      <c r="CG199" s="479">
        <v>1181567.9556000002</v>
      </c>
      <c r="CH199" s="209">
        <f t="shared" ref="CH199" si="5456">CG199-CG$19</f>
        <v>649397.65351200022</v>
      </c>
      <c r="CI199" s="1300">
        <f t="shared" ref="CI199" si="5457">CG199/CG$19-1</f>
        <v>1.2202816484949501</v>
      </c>
      <c r="CJ199" s="209">
        <f t="shared" si="4412"/>
        <v>40804.025760000106</v>
      </c>
      <c r="CK199" s="1300">
        <f t="shared" si="5204"/>
        <v>3.5769035724791065E-2</v>
      </c>
      <c r="CL199" s="472">
        <v>1513902.6388080004</v>
      </c>
      <c r="CM199" s="209">
        <f t="shared" ref="CM199" si="5458">CL199-CL$19</f>
        <v>981732.33672000037</v>
      </c>
      <c r="CN199" s="1300">
        <f t="shared" ref="CN199" si="5459">CL199/CL$19-1</f>
        <v>1.8447709931728968</v>
      </c>
      <c r="CO199" s="209">
        <f t="shared" si="4415"/>
        <v>72066.148968000198</v>
      </c>
      <c r="CP199" s="1300">
        <f t="shared" si="5207"/>
        <v>4.998219248563851E-2</v>
      </c>
    </row>
    <row r="200" spans="1:94" ht="18.75" x14ac:dyDescent="0.25">
      <c r="A200" s="164">
        <v>2042</v>
      </c>
      <c r="B200" s="165"/>
      <c r="C200" s="166"/>
      <c r="D200" s="475" t="s">
        <v>157</v>
      </c>
      <c r="E200" s="490">
        <v>778367644.11645532</v>
      </c>
      <c r="F200" s="490">
        <f t="shared" ref="F200" si="5460">E200-E$10</f>
        <v>562271209.72645533</v>
      </c>
      <c r="G200" s="1319">
        <f t="shared" ref="G200" si="5461">E200/E$10-1</f>
        <v>2.6019457994003568</v>
      </c>
      <c r="H200" s="490">
        <f t="shared" si="4364"/>
        <v>49539882.588406205</v>
      </c>
      <c r="I200" s="1319">
        <f>E200/E190-1</f>
        <v>6.7972002719190572E-2</v>
      </c>
      <c r="J200" s="1309">
        <v>778367644.11645532</v>
      </c>
      <c r="K200" s="490">
        <f t="shared" ref="K200" si="5462">J200-J$10</f>
        <v>562271209.72645533</v>
      </c>
      <c r="L200" s="1301">
        <f t="shared" ref="L200" si="5463">J200/J$10-1</f>
        <v>2.6019457994003568</v>
      </c>
      <c r="M200" s="490">
        <f t="shared" si="4367"/>
        <v>49539882.588406205</v>
      </c>
      <c r="N200" s="1301">
        <f>J200/J190-1</f>
        <v>6.7972002719190572E-2</v>
      </c>
      <c r="O200" s="490">
        <v>778367644.11645532</v>
      </c>
      <c r="P200" s="490">
        <f t="shared" ref="P200" si="5464">O200-O$10</f>
        <v>562271209.72645533</v>
      </c>
      <c r="Q200" s="1301">
        <f t="shared" ref="Q200" si="5465">O200/O$10-1</f>
        <v>2.6019457994003568</v>
      </c>
      <c r="R200" s="490">
        <f t="shared" si="4370"/>
        <v>49539882.588406205</v>
      </c>
      <c r="S200" s="1301">
        <f>O200/O190-1</f>
        <v>6.7972002719190572E-2</v>
      </c>
      <c r="T200" s="490">
        <v>778367644.11645532</v>
      </c>
      <c r="U200" s="490">
        <f t="shared" ref="U200" si="5466">T200-T$10</f>
        <v>562271209.72645533</v>
      </c>
      <c r="V200" s="1301">
        <f t="shared" ref="V200" si="5467">T200/T$10-1</f>
        <v>2.6019457994003568</v>
      </c>
      <c r="W200" s="490">
        <f t="shared" si="4373"/>
        <v>49539882.588406205</v>
      </c>
      <c r="X200" s="1301">
        <f>T200/T190-1</f>
        <v>6.7972002719190572E-2</v>
      </c>
      <c r="Y200" s="490">
        <v>778367644.11645532</v>
      </c>
      <c r="Z200" s="490">
        <f t="shared" ref="Z200" si="5468">Y200-Y$10</f>
        <v>562271209.72645533</v>
      </c>
      <c r="AA200" s="1301">
        <f t="shared" ref="AA200" si="5469">Y200/Y$10-1</f>
        <v>2.6019457994003568</v>
      </c>
      <c r="AB200" s="490">
        <f t="shared" si="4376"/>
        <v>49539882.588406205</v>
      </c>
      <c r="AC200" s="1301">
        <f>Y200/Y190-1</f>
        <v>6.7972002719190572E-2</v>
      </c>
      <c r="AD200" s="490">
        <v>778367644.11645532</v>
      </c>
      <c r="AE200" s="490">
        <f t="shared" ref="AE200" si="5470">AD200-AD$10</f>
        <v>562271209.72645533</v>
      </c>
      <c r="AF200" s="1301">
        <f t="shared" ref="AF200" si="5471">AD200/AD$10-1</f>
        <v>2.6019457994003568</v>
      </c>
      <c r="AG200" s="490">
        <f t="shared" si="4379"/>
        <v>49539882.588406205</v>
      </c>
      <c r="AH200" s="1301">
        <f>AD200/AD190-1</f>
        <v>6.7972002719190572E-2</v>
      </c>
      <c r="AI200" s="490">
        <v>778367644.11645532</v>
      </c>
      <c r="AJ200" s="490">
        <f t="shared" ref="AJ200" si="5472">AI200-AI$10</f>
        <v>562271209.72645533</v>
      </c>
      <c r="AK200" s="1301">
        <f t="shared" ref="AK200" si="5473">AI200/AI$10-1</f>
        <v>2.6019457994003568</v>
      </c>
      <c r="AL200" s="490">
        <f t="shared" si="4382"/>
        <v>49539882.588406205</v>
      </c>
      <c r="AM200" s="1301">
        <f>AI200/AI190-1</f>
        <v>6.7972002719190572E-2</v>
      </c>
      <c r="AN200" s="490">
        <v>778367644.11645532</v>
      </c>
      <c r="AO200" s="490">
        <f t="shared" ref="AO200" si="5474">AN200-AN$10</f>
        <v>562271209.72645533</v>
      </c>
      <c r="AP200" s="1301">
        <f t="shared" ref="AP200" si="5475">AN200/AN$10-1</f>
        <v>2.6019457994003568</v>
      </c>
      <c r="AQ200" s="490">
        <f t="shared" si="4385"/>
        <v>49539882.588406205</v>
      </c>
      <c r="AR200" s="1301">
        <f>AN200/AN190-1</f>
        <v>6.7972002719190572E-2</v>
      </c>
      <c r="AS200" s="490">
        <v>778367644.11645532</v>
      </c>
      <c r="AT200" s="490">
        <f t="shared" ref="AT200" si="5476">AS200-AS$10</f>
        <v>562271209.72645533</v>
      </c>
      <c r="AU200" s="1301">
        <f t="shared" ref="AU200" si="5477">AS200/AS$10-1</f>
        <v>2.6019457994003568</v>
      </c>
      <c r="AV200" s="490">
        <f t="shared" si="4388"/>
        <v>49539882.588406205</v>
      </c>
      <c r="AW200" s="1301">
        <f>AS200/AS190-1</f>
        <v>6.7972002719190572E-2</v>
      </c>
      <c r="AX200" s="490">
        <v>778367644.11645532</v>
      </c>
      <c r="AY200" s="490">
        <f t="shared" ref="AY200" si="5478">AX200-AX$10</f>
        <v>562271209.72645533</v>
      </c>
      <c r="AZ200" s="1301">
        <f t="shared" ref="AZ200" si="5479">AX200/AX$10-1</f>
        <v>2.6019457994003568</v>
      </c>
      <c r="BA200" s="490">
        <f t="shared" si="4391"/>
        <v>49539882.588406205</v>
      </c>
      <c r="BB200" s="1301">
        <f>AX200/AX190-1</f>
        <v>6.7972002719190572E-2</v>
      </c>
      <c r="BC200" s="490">
        <v>778367644.11645532</v>
      </c>
      <c r="BD200" s="490">
        <f t="shared" ref="BD200" si="5480">BC200-BC$10</f>
        <v>562271209.72645533</v>
      </c>
      <c r="BE200" s="1301">
        <f t="shared" ref="BE200" si="5481">BC200/BC$10-1</f>
        <v>2.6019457994003568</v>
      </c>
      <c r="BF200" s="490">
        <f t="shared" si="4394"/>
        <v>49539882.588406205</v>
      </c>
      <c r="BG200" s="1301">
        <f>BC200/BC190-1</f>
        <v>6.7972002719190572E-2</v>
      </c>
      <c r="BH200" s="490">
        <v>778367644.11645532</v>
      </c>
      <c r="BI200" s="490">
        <f t="shared" ref="BI200" si="5482">BH200-BH$10</f>
        <v>562271209.72645533</v>
      </c>
      <c r="BJ200" s="1301">
        <f t="shared" ref="BJ200" si="5483">BH200/BH$10-1</f>
        <v>2.6019457994003568</v>
      </c>
      <c r="BK200" s="490">
        <f t="shared" si="4397"/>
        <v>49539882.588406205</v>
      </c>
      <c r="BL200" s="1301">
        <f>BH200/BH190-1</f>
        <v>6.7972002719190572E-2</v>
      </c>
      <c r="BM200" s="490">
        <v>778367644.11645532</v>
      </c>
      <c r="BN200" s="490">
        <f t="shared" ref="BN200" si="5484">BM200-BM$10</f>
        <v>562271209.72645533</v>
      </c>
      <c r="BO200" s="1301">
        <f t="shared" ref="BO200" si="5485">BM200/BM$10-1</f>
        <v>2.6019457994003568</v>
      </c>
      <c r="BP200" s="490">
        <f t="shared" si="4400"/>
        <v>49539882.588406205</v>
      </c>
      <c r="BQ200" s="1301">
        <f>BM200/BM190-1</f>
        <v>6.7972002719190572E-2</v>
      </c>
      <c r="BR200" s="490">
        <v>778367644.11645532</v>
      </c>
      <c r="BS200" s="490">
        <f t="shared" ref="BS200" si="5486">BR200-BR$10</f>
        <v>562271209.72645533</v>
      </c>
      <c r="BT200" s="1301">
        <f t="shared" ref="BT200" si="5487">BR200/BR$10-1</f>
        <v>2.6019457994003568</v>
      </c>
      <c r="BU200" s="490">
        <f t="shared" si="4403"/>
        <v>49539882.588406205</v>
      </c>
      <c r="BV200" s="1301">
        <f>BR200/BR190-1</f>
        <v>6.7972002719190572E-2</v>
      </c>
      <c r="BW200" s="490">
        <v>778367644.11645532</v>
      </c>
      <c r="BX200" s="490">
        <f t="shared" ref="BX200" si="5488">BW200-BW$10</f>
        <v>562271209.72645533</v>
      </c>
      <c r="BY200" s="1301">
        <f t="shared" ref="BY200" si="5489">BW200/BW$10-1</f>
        <v>2.6019457994003568</v>
      </c>
      <c r="BZ200" s="490">
        <f t="shared" si="4406"/>
        <v>49539882.588406205</v>
      </c>
      <c r="CA200" s="1301">
        <f>BW200/BW190-1</f>
        <v>6.7972002719190572E-2</v>
      </c>
      <c r="CB200" s="484">
        <v>783603260.88597476</v>
      </c>
      <c r="CC200" s="490">
        <f t="shared" ref="CC200" si="5490">CB200-CB$10</f>
        <v>563660549.01597476</v>
      </c>
      <c r="CD200" s="1301">
        <f t="shared" ref="CD200" si="5491">CB200/CB$10-1</f>
        <v>2.5627607490314737</v>
      </c>
      <c r="CE200" s="490">
        <f t="shared" si="4409"/>
        <v>49609872.995451808</v>
      </c>
      <c r="CF200" s="1301">
        <f>CB200/CB190-1</f>
        <v>6.758899169109589E-2</v>
      </c>
      <c r="CG200" s="484">
        <v>783603260.88597476</v>
      </c>
      <c r="CH200" s="490">
        <f t="shared" ref="CH200" si="5492">CG200-CG$10</f>
        <v>563660549.01597476</v>
      </c>
      <c r="CI200" s="1301">
        <f t="shared" ref="CI200" si="5493">CG200/CG$10-1</f>
        <v>2.5627607490314737</v>
      </c>
      <c r="CJ200" s="490">
        <f t="shared" si="4412"/>
        <v>49609872.995451808</v>
      </c>
      <c r="CK200" s="1301">
        <f>CG200/CG190-1</f>
        <v>6.758899169109589E-2</v>
      </c>
      <c r="CL200" s="484">
        <v>783603260.88597476</v>
      </c>
      <c r="CM200" s="490">
        <f t="shared" ref="CM200" si="5494">CL200-CL$10</f>
        <v>563660549.01597476</v>
      </c>
      <c r="CN200" s="1301">
        <f t="shared" ref="CN200" si="5495">CL200/CL$10-1</f>
        <v>2.5627607490314737</v>
      </c>
      <c r="CO200" s="490">
        <f t="shared" si="4415"/>
        <v>49609872.995451808</v>
      </c>
      <c r="CP200" s="1301">
        <f>CL200/CL190-1</f>
        <v>6.758899169109589E-2</v>
      </c>
    </row>
    <row r="201" spans="1:94" ht="15.75" outlineLevel="1" x14ac:dyDescent="0.25">
      <c r="A201" s="174">
        <v>2042</v>
      </c>
      <c r="B201" s="175" t="s">
        <v>158</v>
      </c>
      <c r="C201" s="175" t="s">
        <v>159</v>
      </c>
      <c r="D201" s="176" t="s">
        <v>96</v>
      </c>
      <c r="E201" s="491">
        <v>433502216.74523151</v>
      </c>
      <c r="F201" s="1298">
        <f t="shared" ref="F201" si="5496">E201-E$11</f>
        <v>350774976.24523151</v>
      </c>
      <c r="G201" s="1320">
        <f t="shared" ref="G201" si="5497">E201/E$11-1</f>
        <v>4.2401387272821163</v>
      </c>
      <c r="H201" s="1298">
        <f t="shared" si="4364"/>
        <v>34116174.705863297</v>
      </c>
      <c r="I201" s="1320">
        <f t="shared" ref="I201:I209" si="5498">E201/E191-1</f>
        <v>8.5421549866032676E-2</v>
      </c>
      <c r="J201" s="1310">
        <v>388007988.04335976</v>
      </c>
      <c r="K201" s="1298">
        <f t="shared" ref="K201" si="5499">J201-J$11</f>
        <v>305280747.54335976</v>
      </c>
      <c r="L201" s="1299">
        <f t="shared" ref="L201" si="5500">J201/J$11-1</f>
        <v>3.6902082759953752</v>
      </c>
      <c r="M201" s="1298">
        <f t="shared" si="4367"/>
        <v>30662402.189564168</v>
      </c>
      <c r="N201" s="1299">
        <f t="shared" ref="N201:N209" si="5501">J201/J191-1</f>
        <v>8.5806019168540582E-2</v>
      </c>
      <c r="O201" s="491">
        <v>329462655.92602491</v>
      </c>
      <c r="P201" s="1298">
        <f t="shared" ref="P201" si="5502">O201-O$11</f>
        <v>246735415.42602491</v>
      </c>
      <c r="Q201" s="1299">
        <f t="shared" ref="Q201" si="5503">O201/O$11-1</f>
        <v>2.982517172514958</v>
      </c>
      <c r="R201" s="1298">
        <f t="shared" si="4370"/>
        <v>25484873.849974155</v>
      </c>
      <c r="S201" s="1299">
        <f t="shared" ref="S201:S209" si="5504">O201/O191-1</f>
        <v>8.3837949194583539E-2</v>
      </c>
      <c r="T201" s="485">
        <v>246512630.25828022</v>
      </c>
      <c r="U201" s="1298">
        <f t="shared" ref="U201" si="5505">T201-T$11</f>
        <v>178073890.75828022</v>
      </c>
      <c r="V201" s="1299">
        <f t="shared" ref="V201" si="5506">T201/T$11-1</f>
        <v>2.6019457994003559</v>
      </c>
      <c r="W201" s="1298">
        <f t="shared" si="4373"/>
        <v>15689509.773259878</v>
      </c>
      <c r="X201" s="1299">
        <f t="shared" ref="X201:X209" si="5507">T201/T191-1</f>
        <v>6.7972002719190572E-2</v>
      </c>
      <c r="Y201" s="485">
        <v>246512630.25828022</v>
      </c>
      <c r="Z201" s="1298">
        <f t="shared" ref="Z201" si="5508">Y201-Y$11</f>
        <v>178073890.75828022</v>
      </c>
      <c r="AA201" s="1299">
        <f t="shared" ref="AA201" si="5509">Y201/Y$11-1</f>
        <v>2.6019457994003559</v>
      </c>
      <c r="AB201" s="1298">
        <f t="shared" si="4376"/>
        <v>15689509.773259878</v>
      </c>
      <c r="AC201" s="1299">
        <f t="shared" ref="AC201:AC209" si="5510">Y201/Y191-1</f>
        <v>6.7972002719190572E-2</v>
      </c>
      <c r="AD201" s="485">
        <v>246512630.25828022</v>
      </c>
      <c r="AE201" s="1298">
        <f t="shared" ref="AE201" si="5511">AD201-AD$11</f>
        <v>178073890.75828022</v>
      </c>
      <c r="AF201" s="1299">
        <f t="shared" ref="AF201" si="5512">AD201/AD$11-1</f>
        <v>2.6019457994003559</v>
      </c>
      <c r="AG201" s="1298">
        <f t="shared" si="4379"/>
        <v>15689509.773259878</v>
      </c>
      <c r="AH201" s="1299">
        <f t="shared" ref="AH201:AH209" si="5513">AD201/AD191-1</f>
        <v>6.7972002719190572E-2</v>
      </c>
      <c r="AI201" s="485">
        <v>0</v>
      </c>
      <c r="AJ201" s="1298">
        <f t="shared" ref="AJ201" si="5514">AI201-AI$11</f>
        <v>0</v>
      </c>
      <c r="AK201" s="1299"/>
      <c r="AL201" s="1298">
        <f t="shared" si="4382"/>
        <v>0</v>
      </c>
      <c r="AM201" s="1299"/>
      <c r="AN201" s="485">
        <v>0</v>
      </c>
      <c r="AO201" s="1298">
        <f t="shared" ref="AO201" si="5515">AN201-AN$11</f>
        <v>0</v>
      </c>
      <c r="AP201" s="1299"/>
      <c r="AQ201" s="1298">
        <f t="shared" si="4385"/>
        <v>0</v>
      </c>
      <c r="AR201" s="1299"/>
      <c r="AS201" s="485">
        <v>0</v>
      </c>
      <c r="AT201" s="1298">
        <f t="shared" ref="AT201" si="5516">AS201-AS$11</f>
        <v>0</v>
      </c>
      <c r="AU201" s="1299"/>
      <c r="AV201" s="1298">
        <f t="shared" si="4388"/>
        <v>0</v>
      </c>
      <c r="AW201" s="1299"/>
      <c r="AX201" s="491">
        <v>397073635.87407076</v>
      </c>
      <c r="AY201" s="1298">
        <f t="shared" ref="AY201" si="5517">AX201-AX$11</f>
        <v>337675564.58360386</v>
      </c>
      <c r="AZ201" s="1299">
        <f t="shared" ref="AZ201" si="5518">AX201/AX$11-1</f>
        <v>5.6849584043278369</v>
      </c>
      <c r="BA201" s="1298">
        <f t="shared" si="4391"/>
        <v>33571988.991285741</v>
      </c>
      <c r="BB201" s="1299">
        <f t="shared" ref="BB201:BB209" si="5519">AX201/AX191-1</f>
        <v>9.2357185391546137E-2</v>
      </c>
      <c r="BC201" s="491">
        <v>339866712.58504498</v>
      </c>
      <c r="BD201" s="1298">
        <f t="shared" ref="BD201" si="5520">BC201-BC$11</f>
        <v>280468641.29457808</v>
      </c>
      <c r="BE201" s="1299">
        <f t="shared" ref="BE201" si="5521">BC201/BC$11-1</f>
        <v>4.721847615607544</v>
      </c>
      <c r="BF201" s="1298">
        <f t="shared" si="4394"/>
        <v>29298483.095518529</v>
      </c>
      <c r="BG201" s="1299">
        <f t="shared" ref="BG201:BG209" si="5522">BC201/BC191-1</f>
        <v>9.4338313818112418E-2</v>
      </c>
      <c r="BH201" s="491">
        <v>266101839.94283551</v>
      </c>
      <c r="BI201" s="1298">
        <f t="shared" ref="BI201" si="5523">BH201-BH$11</f>
        <v>206703768.65236861</v>
      </c>
      <c r="BJ201" s="1299">
        <f t="shared" ref="BJ201" si="5524">BH201/BH$11-1</f>
        <v>3.4799744193974114</v>
      </c>
      <c r="BK201" s="1298">
        <f t="shared" si="4397"/>
        <v>22863925.030712187</v>
      </c>
      <c r="BL201" s="1299">
        <f t="shared" ref="BL201:BL209" si="5525">BH201/BH191-1</f>
        <v>9.3998195301799203E-2</v>
      </c>
      <c r="BM201" s="491">
        <v>210304614.96275616</v>
      </c>
      <c r="BN201" s="1298">
        <f t="shared" ref="BN201" si="5526">BM201-BM$11</f>
        <v>164459888.05242282</v>
      </c>
      <c r="BO201" s="1299">
        <f t="shared" ref="BO201" si="5527">BM201/BM$11-1</f>
        <v>3.5873239767375251</v>
      </c>
      <c r="BP201" s="1298">
        <f t="shared" si="4400"/>
        <v>15560202.896625161</v>
      </c>
      <c r="BQ201" s="1299">
        <f t="shared" ref="BQ201:BQ209" si="5528">BM201/BM191-1</f>
        <v>7.9900638644980759E-2</v>
      </c>
      <c r="BR201" s="491">
        <v>195139872.06213221</v>
      </c>
      <c r="BS201" s="1298">
        <f t="shared" ref="BS201" si="5529">BR201-BR$11</f>
        <v>149295145.15179887</v>
      </c>
      <c r="BT201" s="1299">
        <f t="shared" ref="BT201" si="5530">BR201/BR$11-1</f>
        <v>3.2565390877734286</v>
      </c>
      <c r="BU201" s="1298">
        <f t="shared" si="4403"/>
        <v>14408945.391192049</v>
      </c>
      <c r="BV201" s="1299">
        <f t="shared" ref="BV201:BV209" si="5531">BR201/BR191-1</f>
        <v>7.9725953142633088E-2</v>
      </c>
      <c r="BW201" s="491">
        <v>175624761.35635394</v>
      </c>
      <c r="BX201" s="1298">
        <f t="shared" ref="BX201" si="5532">BW201-BW$11</f>
        <v>129780034.4460206</v>
      </c>
      <c r="BY201" s="1299">
        <f t="shared" ref="BY201" si="5533">BW201/BW$11-1</f>
        <v>2.8308606723703349</v>
      </c>
      <c r="BZ201" s="1298">
        <f t="shared" si="4406"/>
        <v>12683102.611328751</v>
      </c>
      <c r="CA201" s="1299">
        <f t="shared" ref="CA201:CA209" si="5534">BW201/BW191-1</f>
        <v>7.7838305495438354E-2</v>
      </c>
      <c r="CB201" s="485">
        <v>97491894.589170337</v>
      </c>
      <c r="CC201" s="1298">
        <f t="shared" ref="CC201" si="5535">CB201-CB$11</f>
        <v>29053155.089170337</v>
      </c>
      <c r="CD201" s="1299">
        <f t="shared" ref="CD201" si="5536">CB201/CB$11-1</f>
        <v>0.42451329906755997</v>
      </c>
      <c r="CE201" s="1298">
        <f t="shared" si="4409"/>
        <v>1400442.7274228781</v>
      </c>
      <c r="CF201" s="1299">
        <f t="shared" ref="CF201:CF209" si="5537">CB201/CB191-1</f>
        <v>1.4574061482989897E-2</v>
      </c>
      <c r="CG201" s="485">
        <v>112200373.72034335</v>
      </c>
      <c r="CH201" s="1298">
        <f t="shared" ref="CH201" si="5538">CG201-CG$11</f>
        <v>43761634.220343351</v>
      </c>
      <c r="CI201" s="1299">
        <f t="shared" ref="CI201" si="5539">CG201/CG$11-1</f>
        <v>0.63942782318986668</v>
      </c>
      <c r="CJ201" s="1298">
        <f t="shared" si="4412"/>
        <v>2408807.0080339313</v>
      </c>
      <c r="CK201" s="1299">
        <f t="shared" ref="CK201:CK209" si="5540">CG201/CG191-1</f>
        <v>2.1939818149656398E-2</v>
      </c>
      <c r="CL201" s="485">
        <v>128985627.67086679</v>
      </c>
      <c r="CM201" s="1298">
        <f t="shared" ref="CM201" si="5541">CL201-CL$11</f>
        <v>60546888.170866787</v>
      </c>
      <c r="CN201" s="1299">
        <f t="shared" ref="CN201" si="5542">CL201/CL$11-1</f>
        <v>0.88468736585756069</v>
      </c>
      <c r="CO201" s="1298">
        <f t="shared" si="4415"/>
        <v>3672376.8474813849</v>
      </c>
      <c r="CP201" s="1299">
        <f t="shared" ref="CP201:CP209" si="5543">CL201/CL191-1</f>
        <v>2.9305574816323121E-2</v>
      </c>
    </row>
    <row r="202" spans="1:94" ht="31.5" outlineLevel="1" x14ac:dyDescent="0.25">
      <c r="A202" s="174">
        <v>2042</v>
      </c>
      <c r="B202" s="175" t="s">
        <v>160</v>
      </c>
      <c r="C202" s="175" t="s">
        <v>161</v>
      </c>
      <c r="D202" s="176" t="s">
        <v>162</v>
      </c>
      <c r="E202" s="485">
        <v>197411628.14303684</v>
      </c>
      <c r="F202" s="1298">
        <f t="shared" ref="F202" si="5544">E202-E$12</f>
        <v>142604687.91203684</v>
      </c>
      <c r="G202" s="1320">
        <f t="shared" ref="G202" si="5545">E202/E$12-1</f>
        <v>2.6019457994003563</v>
      </c>
      <c r="H202" s="1298">
        <f t="shared" si="4364"/>
        <v>12564433.984012008</v>
      </c>
      <c r="I202" s="1320">
        <f t="shared" si="5498"/>
        <v>6.7972002719190794E-2</v>
      </c>
      <c r="J202" s="1311">
        <v>197411628.14303684</v>
      </c>
      <c r="K202" s="1298">
        <f t="shared" ref="K202" si="5546">J202-J$12</f>
        <v>142604687.91203684</v>
      </c>
      <c r="L202" s="1299">
        <f t="shared" ref="L202" si="5547">J202/J$12-1</f>
        <v>2.6019457994003563</v>
      </c>
      <c r="M202" s="1298">
        <f t="shared" si="4367"/>
        <v>12564433.984012008</v>
      </c>
      <c r="N202" s="1299">
        <f t="shared" si="5501"/>
        <v>6.7972002719190794E-2</v>
      </c>
      <c r="O202" s="485">
        <v>197411628.14303684</v>
      </c>
      <c r="P202" s="1298">
        <f t="shared" ref="P202" si="5548">O202-O$12</f>
        <v>142604687.91203684</v>
      </c>
      <c r="Q202" s="1299">
        <f t="shared" ref="Q202" si="5549">O202/O$12-1</f>
        <v>2.6019457994003563</v>
      </c>
      <c r="R202" s="1298">
        <f t="shared" si="4370"/>
        <v>12564433.984012008</v>
      </c>
      <c r="S202" s="1299">
        <f t="shared" si="5504"/>
        <v>6.7972002719190794E-2</v>
      </c>
      <c r="T202" s="485">
        <v>197411628.14303684</v>
      </c>
      <c r="U202" s="1298">
        <f t="shared" ref="U202" si="5550">T202-T$12</f>
        <v>142604687.91203684</v>
      </c>
      <c r="V202" s="1299">
        <f t="shared" ref="V202" si="5551">T202/T$12-1</f>
        <v>2.6019457994003563</v>
      </c>
      <c r="W202" s="1298">
        <f t="shared" si="4373"/>
        <v>12564433.984012008</v>
      </c>
      <c r="X202" s="1299">
        <f t="shared" si="5507"/>
        <v>6.7972002719190794E-2</v>
      </c>
      <c r="Y202" s="485">
        <v>197411628.14303684</v>
      </c>
      <c r="Z202" s="1298">
        <f t="shared" ref="Z202" si="5552">Y202-Y$12</f>
        <v>142604687.91203684</v>
      </c>
      <c r="AA202" s="1299">
        <f t="shared" ref="AA202" si="5553">Y202/Y$12-1</f>
        <v>2.6019457994003563</v>
      </c>
      <c r="AB202" s="1298">
        <f t="shared" si="4376"/>
        <v>12564433.984012008</v>
      </c>
      <c r="AC202" s="1299">
        <f t="shared" si="5510"/>
        <v>6.7972002719190794E-2</v>
      </c>
      <c r="AD202" s="485">
        <v>197411628.14303684</v>
      </c>
      <c r="AE202" s="1298">
        <f t="shared" ref="AE202" si="5554">AD202-AD$12</f>
        <v>142604687.91203684</v>
      </c>
      <c r="AF202" s="1299">
        <f t="shared" ref="AF202" si="5555">AD202/AD$12-1</f>
        <v>2.6019457994003563</v>
      </c>
      <c r="AG202" s="1298">
        <f t="shared" si="4379"/>
        <v>12564433.984012008</v>
      </c>
      <c r="AH202" s="1299">
        <f t="shared" si="5513"/>
        <v>6.7972002719190794E-2</v>
      </c>
      <c r="AI202" s="485">
        <v>0</v>
      </c>
      <c r="AJ202" s="1298">
        <f t="shared" ref="AJ202" si="5556">AI202-AI$12</f>
        <v>0</v>
      </c>
      <c r="AK202" s="1299"/>
      <c r="AL202" s="1298">
        <f t="shared" si="4382"/>
        <v>0</v>
      </c>
      <c r="AM202" s="1299"/>
      <c r="AN202" s="485">
        <v>0</v>
      </c>
      <c r="AO202" s="1298">
        <f t="shared" ref="AO202" si="5557">AN202-AN$12</f>
        <v>0</v>
      </c>
      <c r="AP202" s="1299"/>
      <c r="AQ202" s="1298">
        <f t="shared" si="4385"/>
        <v>0</v>
      </c>
      <c r="AR202" s="1299"/>
      <c r="AS202" s="485">
        <v>0</v>
      </c>
      <c r="AT202" s="1298">
        <f t="shared" ref="AT202" si="5558">AS202-AS$12</f>
        <v>0</v>
      </c>
      <c r="AU202" s="1299"/>
      <c r="AV202" s="1298">
        <f t="shared" si="4388"/>
        <v>0</v>
      </c>
      <c r="AW202" s="1299"/>
      <c r="AX202" s="485">
        <v>197411628.14303684</v>
      </c>
      <c r="AY202" s="1298">
        <f t="shared" ref="AY202" si="5559">AX202-AX$12</f>
        <v>142604687.91203684</v>
      </c>
      <c r="AZ202" s="1299">
        <f t="shared" ref="AZ202" si="5560">AX202/AX$12-1</f>
        <v>2.6019457994003563</v>
      </c>
      <c r="BA202" s="1298">
        <f t="shared" si="4391"/>
        <v>12564433.984012008</v>
      </c>
      <c r="BB202" s="1299">
        <f t="shared" si="5519"/>
        <v>6.7972002719190794E-2</v>
      </c>
      <c r="BC202" s="485">
        <v>197411628.14303684</v>
      </c>
      <c r="BD202" s="1298">
        <f t="shared" ref="BD202" si="5561">BC202-BC$12</f>
        <v>142604687.91203684</v>
      </c>
      <c r="BE202" s="1299">
        <f t="shared" ref="BE202" si="5562">BC202/BC$12-1</f>
        <v>2.6019457994003563</v>
      </c>
      <c r="BF202" s="1298">
        <f t="shared" si="4394"/>
        <v>12564433.984012008</v>
      </c>
      <c r="BG202" s="1299">
        <f t="shared" si="5522"/>
        <v>6.7972002719190794E-2</v>
      </c>
      <c r="BH202" s="485">
        <v>197411628.14303684</v>
      </c>
      <c r="BI202" s="1298">
        <f t="shared" ref="BI202" si="5563">BH202-BH$12</f>
        <v>142604687.91203684</v>
      </c>
      <c r="BJ202" s="1299">
        <f t="shared" ref="BJ202" si="5564">BH202/BH$12-1</f>
        <v>2.6019457994003563</v>
      </c>
      <c r="BK202" s="1298">
        <f t="shared" si="4397"/>
        <v>12564433.984012008</v>
      </c>
      <c r="BL202" s="1299">
        <f t="shared" si="5525"/>
        <v>6.7972002719190794E-2</v>
      </c>
      <c r="BM202" s="491">
        <v>210304614.96275616</v>
      </c>
      <c r="BN202" s="1298">
        <f t="shared" ref="BN202" si="5565">BM202-BM$12</f>
        <v>164459888.05242282</v>
      </c>
      <c r="BO202" s="1299">
        <f t="shared" ref="BO202" si="5566">BM202/BM$12-1</f>
        <v>3.5873239767375251</v>
      </c>
      <c r="BP202" s="1298">
        <f t="shared" si="4400"/>
        <v>15560202.896625161</v>
      </c>
      <c r="BQ202" s="1299">
        <f t="shared" si="5528"/>
        <v>7.9900638644980759E-2</v>
      </c>
      <c r="BR202" s="491">
        <v>195139872.06213221</v>
      </c>
      <c r="BS202" s="1298">
        <f t="shared" ref="BS202" si="5567">BR202-BR$12</f>
        <v>149295145.15179887</v>
      </c>
      <c r="BT202" s="1299">
        <f t="shared" ref="BT202" si="5568">BR202/BR$12-1</f>
        <v>3.2565390877734286</v>
      </c>
      <c r="BU202" s="1298">
        <f t="shared" si="4403"/>
        <v>14408945.391192049</v>
      </c>
      <c r="BV202" s="1299">
        <f t="shared" si="5531"/>
        <v>7.9725953142633088E-2</v>
      </c>
      <c r="BW202" s="491">
        <v>175624761.35635394</v>
      </c>
      <c r="BX202" s="1298">
        <f t="shared" ref="BX202" si="5569">BW202-BW$12</f>
        <v>129780034.4460206</v>
      </c>
      <c r="BY202" s="1299">
        <f t="shared" ref="BY202" si="5570">BW202/BW$12-1</f>
        <v>2.8308606723703349</v>
      </c>
      <c r="BZ202" s="1298">
        <f t="shared" si="4406"/>
        <v>12683102.611328751</v>
      </c>
      <c r="CA202" s="1299">
        <f t="shared" si="5534"/>
        <v>7.7838305495438354E-2</v>
      </c>
      <c r="CB202" s="485">
        <v>82951351.394759521</v>
      </c>
      <c r="CC202" s="1298">
        <f t="shared" ref="CC202" si="5571">CB202-CB$12</f>
        <v>28144411.163759522</v>
      </c>
      <c r="CD202" s="1299">
        <f t="shared" ref="CD202" si="5572">CB202/CB$12-1</f>
        <v>0.5135191098998888</v>
      </c>
      <c r="CE202" s="1298">
        <f t="shared" si="4409"/>
        <v>1191572.0509917587</v>
      </c>
      <c r="CF202" s="1299">
        <f t="shared" si="5537"/>
        <v>1.4574061482989897E-2</v>
      </c>
      <c r="CG202" s="485">
        <v>95466117.11999096</v>
      </c>
      <c r="CH202" s="1298">
        <f t="shared" ref="CH202" si="5573">CG202-CG$12</f>
        <v>40659176.888990961</v>
      </c>
      <c r="CI202" s="1299">
        <f t="shared" ref="CI202" si="5574">CG202/CG$12-1</f>
        <v>0.74186182840386428</v>
      </c>
      <c r="CJ202" s="1298">
        <f t="shared" si="4412"/>
        <v>2049542.6559058577</v>
      </c>
      <c r="CK202" s="1299">
        <f t="shared" si="5540"/>
        <v>2.1939818149656398E-2</v>
      </c>
      <c r="CL202" s="485">
        <v>109747914.64344181</v>
      </c>
      <c r="CM202" s="1298">
        <f t="shared" ref="CM202" si="5575">CL202-CL$12</f>
        <v>54940974.412441812</v>
      </c>
      <c r="CN202" s="1299">
        <f t="shared" ref="CN202" si="5576">CL202/CL$12-1</f>
        <v>1.0024455695004479</v>
      </c>
      <c r="CO202" s="1298">
        <f t="shared" si="4415"/>
        <v>3124655.8866571337</v>
      </c>
      <c r="CP202" s="1299">
        <f t="shared" si="5543"/>
        <v>2.9305574816323121E-2</v>
      </c>
    </row>
    <row r="203" spans="1:94" ht="15.75" outlineLevel="1" x14ac:dyDescent="0.25">
      <c r="A203" s="174">
        <v>2042</v>
      </c>
      <c r="B203" s="175">
        <v>0</v>
      </c>
      <c r="C203" s="175">
        <v>0</v>
      </c>
      <c r="D203" s="176" t="s">
        <v>163</v>
      </c>
      <c r="E203" s="485">
        <v>0</v>
      </c>
      <c r="F203" s="1298">
        <f t="shared" ref="F203" si="5577">E203-E$13</f>
        <v>0</v>
      </c>
      <c r="G203" s="1320"/>
      <c r="H203" s="1298">
        <f t="shared" si="4364"/>
        <v>0</v>
      </c>
      <c r="I203" s="1320"/>
      <c r="J203" s="1311">
        <v>0</v>
      </c>
      <c r="K203" s="1298">
        <f t="shared" ref="K203" si="5578">J203-J$13</f>
        <v>0</v>
      </c>
      <c r="L203" s="1299"/>
      <c r="M203" s="1298">
        <f t="shared" si="4367"/>
        <v>0</v>
      </c>
      <c r="N203" s="1299"/>
      <c r="O203" s="485">
        <v>0</v>
      </c>
      <c r="P203" s="1298">
        <f t="shared" ref="P203" si="5579">O203-O$13</f>
        <v>0</v>
      </c>
      <c r="Q203" s="1299"/>
      <c r="R203" s="1298">
        <f t="shared" si="4370"/>
        <v>0</v>
      </c>
      <c r="S203" s="1299"/>
      <c r="T203" s="485">
        <v>0</v>
      </c>
      <c r="U203" s="1298">
        <f t="shared" ref="U203" si="5580">T203-T$13</f>
        <v>0</v>
      </c>
      <c r="V203" s="1299"/>
      <c r="W203" s="1298">
        <f t="shared" si="4373"/>
        <v>0</v>
      </c>
      <c r="X203" s="1299"/>
      <c r="Y203" s="485">
        <v>0</v>
      </c>
      <c r="Z203" s="1298">
        <f t="shared" ref="Z203" si="5581">Y203-Y$13</f>
        <v>0</v>
      </c>
      <c r="AA203" s="1299"/>
      <c r="AB203" s="1298">
        <f t="shared" si="4376"/>
        <v>0</v>
      </c>
      <c r="AC203" s="1299"/>
      <c r="AD203" s="485">
        <v>0</v>
      </c>
      <c r="AE203" s="1298">
        <f t="shared" ref="AE203" si="5582">AD203-AD$13</f>
        <v>0</v>
      </c>
      <c r="AF203" s="1299"/>
      <c r="AG203" s="1298">
        <f t="shared" si="4379"/>
        <v>0</v>
      </c>
      <c r="AH203" s="1299"/>
      <c r="AI203" s="485">
        <v>0</v>
      </c>
      <c r="AJ203" s="1298">
        <f t="shared" ref="AJ203" si="5583">AI203-AI$13</f>
        <v>0</v>
      </c>
      <c r="AK203" s="1299"/>
      <c r="AL203" s="1298">
        <f t="shared" si="4382"/>
        <v>0</v>
      </c>
      <c r="AM203" s="1299"/>
      <c r="AN203" s="485">
        <v>0</v>
      </c>
      <c r="AO203" s="1298">
        <f t="shared" ref="AO203" si="5584">AN203-AN$13</f>
        <v>0</v>
      </c>
      <c r="AP203" s="1299"/>
      <c r="AQ203" s="1298">
        <f t="shared" si="4385"/>
        <v>0</v>
      </c>
      <c r="AR203" s="1299"/>
      <c r="AS203" s="485">
        <v>0</v>
      </c>
      <c r="AT203" s="1298">
        <f t="shared" ref="AT203" si="5585">AS203-AS$13</f>
        <v>0</v>
      </c>
      <c r="AU203" s="1299"/>
      <c r="AV203" s="1298">
        <f t="shared" si="4388"/>
        <v>0</v>
      </c>
      <c r="AW203" s="1299"/>
      <c r="AX203" s="491">
        <v>36428580.871160768</v>
      </c>
      <c r="AY203" s="1298">
        <f t="shared" ref="AY203" si="5586">AX203-AX$13</f>
        <v>13099411.661627669</v>
      </c>
      <c r="AZ203" s="1299">
        <f t="shared" ref="AZ203" si="5587">AX203/AX$13-1</f>
        <v>0.56150356422785941</v>
      </c>
      <c r="BA203" s="1298">
        <f t="shared" si="4391"/>
        <v>544185.71457757056</v>
      </c>
      <c r="BB203" s="1299">
        <f t="shared" si="5519"/>
        <v>1.516496828783076E-2</v>
      </c>
      <c r="BC203" s="491">
        <v>48141275.458314724</v>
      </c>
      <c r="BD203" s="1298">
        <f t="shared" ref="BD203" si="5588">BC203-BC$13</f>
        <v>24812106.248781625</v>
      </c>
      <c r="BE203" s="1299">
        <f t="shared" ref="BE203" si="5589">BC203/BC$13-1</f>
        <v>1.0635657886455103</v>
      </c>
      <c r="BF203" s="1298">
        <f t="shared" si="4394"/>
        <v>1363919.0940455645</v>
      </c>
      <c r="BG203" s="1299">
        <f t="shared" si="5522"/>
        <v>2.9157677988989494E-2</v>
      </c>
      <c r="BH203" s="491">
        <v>63360815.983189419</v>
      </c>
      <c r="BI203" s="1298">
        <f t="shared" ref="BI203" si="5590">BH203-BH$13</f>
        <v>40031646.773656324</v>
      </c>
      <c r="BJ203" s="1299">
        <f t="shared" ref="BJ203" si="5591">BH203/BH$13-1</f>
        <v>1.7159482369092687</v>
      </c>
      <c r="BK203" s="1298">
        <f t="shared" si="4397"/>
        <v>2620948.8192620128</v>
      </c>
      <c r="BL203" s="1299">
        <f t="shared" si="5525"/>
        <v>4.3150387737735496E-2</v>
      </c>
      <c r="BM203" s="491">
        <v>210304614.96275604</v>
      </c>
      <c r="BN203" s="1298">
        <f t="shared" ref="BN203" si="5592">BM203-BM$13</f>
        <v>164459888.0524227</v>
      </c>
      <c r="BO203" s="1299">
        <f t="shared" ref="BO203" si="5593">BM203/BM$13-1</f>
        <v>3.5873239767375225</v>
      </c>
      <c r="BP203" s="1298">
        <f t="shared" si="4400"/>
        <v>15560202.896624982</v>
      </c>
      <c r="BQ203" s="1299">
        <f t="shared" si="5528"/>
        <v>7.9900638644979871E-2</v>
      </c>
      <c r="BR203" s="491">
        <v>195139872.06213209</v>
      </c>
      <c r="BS203" s="1298">
        <f t="shared" ref="BS203" si="5594">BR203-BR$13</f>
        <v>149295145.15179875</v>
      </c>
      <c r="BT203" s="1299">
        <f t="shared" ref="BT203" si="5595">BR203/BR$13-1</f>
        <v>3.2565390877734259</v>
      </c>
      <c r="BU203" s="1298">
        <f t="shared" si="4403"/>
        <v>14408945.391191989</v>
      </c>
      <c r="BV203" s="1299">
        <f t="shared" si="5531"/>
        <v>7.9725953142632866E-2</v>
      </c>
      <c r="BW203" s="491">
        <v>175624761.35635382</v>
      </c>
      <c r="BX203" s="1298">
        <f t="shared" ref="BX203" si="5596">BW203-BW$13</f>
        <v>129780034.44602048</v>
      </c>
      <c r="BY203" s="1299">
        <f t="shared" ref="BY203" si="5597">BW203/BW$13-1</f>
        <v>2.8308606723703322</v>
      </c>
      <c r="BZ203" s="1298">
        <f t="shared" si="4406"/>
        <v>12683102.611328542</v>
      </c>
      <c r="CA203" s="1299">
        <f t="shared" si="5534"/>
        <v>7.7838305495437021E-2</v>
      </c>
      <c r="CB203" s="485">
        <v>0</v>
      </c>
      <c r="CC203" s="1298">
        <f t="shared" ref="CC203" si="5598">CB203-CB$13</f>
        <v>0</v>
      </c>
      <c r="CD203" s="1299"/>
      <c r="CE203" s="1298">
        <f t="shared" si="4409"/>
        <v>0</v>
      </c>
      <c r="CF203" s="1299"/>
      <c r="CG203" s="485">
        <v>0</v>
      </c>
      <c r="CH203" s="1298">
        <f t="shared" ref="CH203" si="5599">CG203-CG$13</f>
        <v>0</v>
      </c>
      <c r="CI203" s="1299"/>
      <c r="CJ203" s="1298">
        <f t="shared" si="4412"/>
        <v>0</v>
      </c>
      <c r="CK203" s="1299"/>
      <c r="CL203" s="485">
        <v>0</v>
      </c>
      <c r="CM203" s="1298">
        <f t="shared" ref="CM203" si="5600">CL203-CL$13</f>
        <v>0</v>
      </c>
      <c r="CN203" s="1299"/>
      <c r="CO203" s="1298">
        <f t="shared" si="4415"/>
        <v>0</v>
      </c>
      <c r="CP203" s="1299"/>
    </row>
    <row r="204" spans="1:94" ht="15.75" outlineLevel="1" x14ac:dyDescent="0.25">
      <c r="A204" s="174">
        <v>2042</v>
      </c>
      <c r="B204" s="175" t="s">
        <v>164</v>
      </c>
      <c r="C204" s="175" t="s">
        <v>165</v>
      </c>
      <c r="D204" s="176" t="s">
        <v>99</v>
      </c>
      <c r="E204" s="485">
        <v>0</v>
      </c>
      <c r="F204" s="1298">
        <f t="shared" ref="F204" si="5601">E204-E$14</f>
        <v>0</v>
      </c>
      <c r="G204" s="1320"/>
      <c r="H204" s="1298">
        <f t="shared" si="4364"/>
        <v>0</v>
      </c>
      <c r="I204" s="1320"/>
      <c r="J204" s="1311">
        <v>0</v>
      </c>
      <c r="K204" s="1298">
        <f t="shared" ref="K204" si="5602">J204-J$14</f>
        <v>0</v>
      </c>
      <c r="L204" s="1299"/>
      <c r="M204" s="1298">
        <f t="shared" si="4367"/>
        <v>0</v>
      </c>
      <c r="N204" s="1299"/>
      <c r="O204" s="485">
        <v>0</v>
      </c>
      <c r="P204" s="1298">
        <f t="shared" ref="P204" si="5603">O204-O$14</f>
        <v>0</v>
      </c>
      <c r="Q204" s="1299"/>
      <c r="R204" s="1298">
        <f t="shared" si="4370"/>
        <v>0</v>
      </c>
      <c r="S204" s="1299"/>
      <c r="T204" s="486">
        <v>186989586.48695129</v>
      </c>
      <c r="U204" s="1298">
        <f t="shared" ref="U204" si="5604">T204-T$14</f>
        <v>172701085.48695129</v>
      </c>
      <c r="V204" s="1299">
        <f t="shared" ref="V204" si="5605">T204/T$14-1</f>
        <v>12.086718227961855</v>
      </c>
      <c r="W204" s="1298">
        <f t="shared" si="4373"/>
        <v>18426664.932603419</v>
      </c>
      <c r="X204" s="1299">
        <f t="shared" si="5507"/>
        <v>0.10931624085942482</v>
      </c>
      <c r="Y204" s="486">
        <v>141495357.78507948</v>
      </c>
      <c r="Z204" s="1298">
        <f t="shared" ref="Z204" si="5606">Y204-Y$14</f>
        <v>127206856.78507948</v>
      </c>
      <c r="AA204" s="1299">
        <f t="shared" ref="AA204" si="5607">Y204/Y$14-1</f>
        <v>8.9027433168167462</v>
      </c>
      <c r="AB204" s="1298">
        <f t="shared" si="4376"/>
        <v>14972892.416304216</v>
      </c>
      <c r="AC204" s="1299">
        <f t="shared" si="5510"/>
        <v>0.11834176936611773</v>
      </c>
      <c r="AD204" s="486">
        <v>82950025.667744681</v>
      </c>
      <c r="AE204" s="1298">
        <f t="shared" ref="AE204" si="5608">AD204-AD$14</f>
        <v>68661524.667744666</v>
      </c>
      <c r="AF204" s="1299">
        <f t="shared" ref="AF204" si="5609">AD204/AD$14-1</f>
        <v>4.8053693433443181</v>
      </c>
      <c r="AG204" s="1298">
        <f t="shared" si="4379"/>
        <v>9795364.0767142326</v>
      </c>
      <c r="AH204" s="1299">
        <f t="shared" si="5513"/>
        <v>0.1338993833567983</v>
      </c>
      <c r="AI204" s="486">
        <v>630913844.88826847</v>
      </c>
      <c r="AJ204" s="1298">
        <f t="shared" ref="AJ204" si="5610">AI204-AI$14</f>
        <v>493379664.15726846</v>
      </c>
      <c r="AK204" s="1299">
        <f t="shared" ref="AK204" si="5611">AI204/AI$14-1</f>
        <v>3.5873239767375251</v>
      </c>
      <c r="AL204" s="1298">
        <f t="shared" si="4382"/>
        <v>46680608.689875484</v>
      </c>
      <c r="AM204" s="1299">
        <f t="shared" ref="AM204:AM209" si="5612">AI204/AI194-1</f>
        <v>7.9900638644980759E-2</v>
      </c>
      <c r="AN204" s="486">
        <v>585419616.1863966</v>
      </c>
      <c r="AO204" s="1298">
        <f t="shared" ref="AO204" si="5613">AN204-AN$14</f>
        <v>447885435.45539659</v>
      </c>
      <c r="AP204" s="1299">
        <f t="shared" ref="AP204" si="5614">AN204/AN$14-1</f>
        <v>3.2565390877734286</v>
      </c>
      <c r="AQ204" s="1298">
        <f t="shared" si="4385"/>
        <v>43226836.173576117</v>
      </c>
      <c r="AR204" s="1299">
        <f t="shared" ref="AR204:AR209" si="5615">AN204/AN194-1</f>
        <v>7.9725953142633088E-2</v>
      </c>
      <c r="AS204" s="486">
        <v>526874284.06906182</v>
      </c>
      <c r="AT204" s="1298">
        <f t="shared" ref="AT204" si="5616">AS204-AS$14</f>
        <v>389340103.33806181</v>
      </c>
      <c r="AU204" s="1299">
        <f t="shared" ref="AU204" si="5617">AS204/AS$14-1</f>
        <v>2.8308606723703349</v>
      </c>
      <c r="AV204" s="1298">
        <f t="shared" si="4388"/>
        <v>38049307.833986223</v>
      </c>
      <c r="AW204" s="1299">
        <f t="shared" ref="AW204:AW209" si="5618">AS204/AS194-1</f>
        <v>7.7838305495438354E-2</v>
      </c>
      <c r="AX204" s="485">
        <v>0</v>
      </c>
      <c r="AY204" s="1298">
        <f t="shared" ref="AY204" si="5619">AX204-AX$14</f>
        <v>0</v>
      </c>
      <c r="AZ204" s="1299"/>
      <c r="BA204" s="1298">
        <f t="shared" si="4391"/>
        <v>0</v>
      </c>
      <c r="BB204" s="1299"/>
      <c r="BC204" s="485">
        <v>0</v>
      </c>
      <c r="BD204" s="1298">
        <f t="shared" ref="BD204" si="5620">BC204-BC$14</f>
        <v>0</v>
      </c>
      <c r="BE204" s="1299"/>
      <c r="BF204" s="1298">
        <f t="shared" si="4394"/>
        <v>0</v>
      </c>
      <c r="BG204" s="1299"/>
      <c r="BH204" s="485">
        <v>0</v>
      </c>
      <c r="BI204" s="1298">
        <f t="shared" ref="BI204" si="5621">BH204-BH$14</f>
        <v>0</v>
      </c>
      <c r="BJ204" s="1299"/>
      <c r="BK204" s="1298">
        <f t="shared" si="4397"/>
        <v>0</v>
      </c>
      <c r="BL204" s="1299"/>
      <c r="BM204" s="485">
        <v>0</v>
      </c>
      <c r="BN204" s="1298">
        <f t="shared" ref="BN204" si="5622">BM204-BM$14</f>
        <v>0</v>
      </c>
      <c r="BO204" s="1299"/>
      <c r="BP204" s="1298">
        <f t="shared" si="4400"/>
        <v>0</v>
      </c>
      <c r="BQ204" s="1299"/>
      <c r="BR204" s="485">
        <v>0</v>
      </c>
      <c r="BS204" s="1298">
        <f t="shared" ref="BS204" si="5623">BR204-BR$14</f>
        <v>0</v>
      </c>
      <c r="BT204" s="1299"/>
      <c r="BU204" s="1298">
        <f t="shared" si="4403"/>
        <v>0</v>
      </c>
      <c r="BV204" s="1299"/>
      <c r="BW204" s="485">
        <v>0</v>
      </c>
      <c r="BX204" s="1298">
        <f t="shared" ref="BX204" si="5624">BW204-BW$14</f>
        <v>0</v>
      </c>
      <c r="BY204" s="1299"/>
      <c r="BZ204" s="1298">
        <f t="shared" si="4406"/>
        <v>0</v>
      </c>
      <c r="CA204" s="1299"/>
      <c r="CB204" s="192">
        <v>455706215.67385793</v>
      </c>
      <c r="CC204" s="1298">
        <f t="shared" ref="CC204" si="5625">CB204-CB$14</f>
        <v>437571437.19385791</v>
      </c>
      <c r="CD204" s="1299">
        <f t="shared" ref="CD204" si="5626">CB204/CB$14-1</f>
        <v>24.128854823147417</v>
      </c>
      <c r="CE204" s="1298">
        <f t="shared" si="4409"/>
        <v>44158584.3185063</v>
      </c>
      <c r="CF204" s="1299">
        <f t="shared" si="5537"/>
        <v>0.1072988421123422</v>
      </c>
      <c r="CG204" s="192">
        <v>382988742.11558175</v>
      </c>
      <c r="CH204" s="1298">
        <f t="shared" ref="CH204" si="5627">CG204-CG$14</f>
        <v>364853963.63558173</v>
      </c>
      <c r="CI204" s="1299">
        <f t="shared" ref="CI204" si="5628">CG204/CG$14-1</f>
        <v>20.119019597507751</v>
      </c>
      <c r="CJ204" s="1298">
        <f t="shared" si="4412"/>
        <v>38838476.916681945</v>
      </c>
      <c r="CK204" s="1299">
        <f t="shared" si="5540"/>
        <v>0.11285325290752124</v>
      </c>
      <c r="CL204" s="192">
        <v>293376358.52427256</v>
      </c>
      <c r="CM204" s="1298">
        <f t="shared" ref="CM204" si="5629">CL204-CL$14</f>
        <v>275241580.04427254</v>
      </c>
      <c r="CN204" s="1299">
        <f t="shared" ref="CN204" si="5630">CL204/CL$14-1</f>
        <v>15.17755402128698</v>
      </c>
      <c r="CO204" s="1298">
        <f t="shared" si="4415"/>
        <v>31322265.506893158</v>
      </c>
      <c r="CP204" s="1299">
        <f t="shared" si="5543"/>
        <v>0.11952595415029776</v>
      </c>
    </row>
    <row r="205" spans="1:94" ht="31.5" outlineLevel="1" x14ac:dyDescent="0.25">
      <c r="A205" s="174">
        <v>2042</v>
      </c>
      <c r="B205" s="175" t="s">
        <v>166</v>
      </c>
      <c r="C205" s="175" t="s">
        <v>249</v>
      </c>
      <c r="D205" s="176" t="s">
        <v>168</v>
      </c>
      <c r="E205" s="485">
        <v>74608773.291885436</v>
      </c>
      <c r="F205" s="1298">
        <f t="shared" ref="F205" si="5631">E205-E$15</f>
        <v>36128896.632885434</v>
      </c>
      <c r="G205" s="1320">
        <f t="shared" ref="G205" si="5632">E205/E$15-1</f>
        <v>0.93890364964138473</v>
      </c>
      <c r="H205" s="1298">
        <f t="shared" si="4364"/>
        <v>1446401.3238025755</v>
      </c>
      <c r="I205" s="1320">
        <f t="shared" si="5498"/>
        <v>1.9769743447267896E-2</v>
      </c>
      <c r="J205" s="1311">
        <v>97627973.970834762</v>
      </c>
      <c r="K205" s="1298">
        <f t="shared" ref="K205" si="5633">J205-J$15</f>
        <v>59148097.31183476</v>
      </c>
      <c r="L205" s="1299">
        <f t="shared" ref="L205" si="5634">J205/J$15-1</f>
        <v>1.5371176429693856</v>
      </c>
      <c r="M205" s="1298">
        <f t="shared" si="4367"/>
        <v>3193845.7855342329</v>
      </c>
      <c r="N205" s="1299">
        <f t="shared" si="5501"/>
        <v>3.3820884958742914E-2</v>
      </c>
      <c r="O205" s="485">
        <v>127250780.80323678</v>
      </c>
      <c r="P205" s="1298">
        <f t="shared" ref="P205" si="5635">O205-O$15</f>
        <v>88770904.144236773</v>
      </c>
      <c r="Q205" s="1299">
        <f t="shared" ref="Q205" si="5636">O205/O$15-1</f>
        <v>2.3069435728940748</v>
      </c>
      <c r="R205" s="1298">
        <f t="shared" si="4370"/>
        <v>5813451.0637608469</v>
      </c>
      <c r="S205" s="1299">
        <f t="shared" si="5504"/>
        <v>4.7872026470218598E-2</v>
      </c>
      <c r="T205" s="485">
        <v>74608773.291885436</v>
      </c>
      <c r="U205" s="1298">
        <f t="shared" ref="U205" si="5637">T205-T$15</f>
        <v>36128896.632885434</v>
      </c>
      <c r="V205" s="1299">
        <f t="shared" ref="V205" si="5638">T205/T$15-1</f>
        <v>0.93890364964138473</v>
      </c>
      <c r="W205" s="1298">
        <f t="shared" si="4373"/>
        <v>1446401.3238025755</v>
      </c>
      <c r="X205" s="1299">
        <f t="shared" si="5507"/>
        <v>1.9769743447267896E-2</v>
      </c>
      <c r="Y205" s="485">
        <v>97627973.970834762</v>
      </c>
      <c r="Z205" s="1298">
        <f t="shared" ref="Z205" si="5639">Y205-Y$15</f>
        <v>59148097.31183476</v>
      </c>
      <c r="AA205" s="1299">
        <f t="shared" ref="AA205" si="5640">Y205/Y$15-1</f>
        <v>1.5371176429693856</v>
      </c>
      <c r="AB205" s="1298">
        <f t="shared" si="4376"/>
        <v>3193845.7855342329</v>
      </c>
      <c r="AC205" s="1299">
        <f t="shared" si="5510"/>
        <v>3.3820884958742914E-2</v>
      </c>
      <c r="AD205" s="485">
        <v>127250780.80323678</v>
      </c>
      <c r="AE205" s="1298">
        <f t="shared" ref="AE205" si="5641">AD205-AD$15</f>
        <v>88770904.144236773</v>
      </c>
      <c r="AF205" s="1299">
        <f t="shared" ref="AF205" si="5642">AD205/AD$15-1</f>
        <v>2.3069435728940748</v>
      </c>
      <c r="AG205" s="1298">
        <f t="shared" si="4379"/>
        <v>5813451.0637608469</v>
      </c>
      <c r="AH205" s="1299">
        <f t="shared" si="5513"/>
        <v>4.7872026470218598E-2</v>
      </c>
      <c r="AI205" s="485">
        <v>74608773.291885436</v>
      </c>
      <c r="AJ205" s="1298">
        <f t="shared" ref="AJ205" si="5643">AI205-AI$15</f>
        <v>36128896.632885434</v>
      </c>
      <c r="AK205" s="1299">
        <f t="shared" ref="AK205" si="5644">AI205/AI$15-1</f>
        <v>0.93890364964138473</v>
      </c>
      <c r="AL205" s="1298">
        <f t="shared" si="4382"/>
        <v>1446401.3238025755</v>
      </c>
      <c r="AM205" s="1299">
        <f t="shared" si="5612"/>
        <v>1.9769743447267896E-2</v>
      </c>
      <c r="AN205" s="485">
        <v>97627973.970834762</v>
      </c>
      <c r="AO205" s="1298">
        <f t="shared" ref="AO205" si="5645">AN205-AN$15</f>
        <v>59148097.31183476</v>
      </c>
      <c r="AP205" s="1299">
        <f t="shared" ref="AP205" si="5646">AN205/AN$15-1</f>
        <v>1.5371176429693856</v>
      </c>
      <c r="AQ205" s="1298">
        <f t="shared" si="4385"/>
        <v>3193845.7855342329</v>
      </c>
      <c r="AR205" s="1299">
        <f t="shared" si="5615"/>
        <v>3.3820884958742914E-2</v>
      </c>
      <c r="AS205" s="485">
        <v>127250780.80323678</v>
      </c>
      <c r="AT205" s="1298">
        <f t="shared" ref="AT205" si="5647">AS205-AS$15</f>
        <v>88770904.144236773</v>
      </c>
      <c r="AU205" s="1299">
        <f t="shared" ref="AU205" si="5648">AS205/AS$15-1</f>
        <v>2.3069435728940748</v>
      </c>
      <c r="AV205" s="1298">
        <f t="shared" si="4388"/>
        <v>5813451.0637608469</v>
      </c>
      <c r="AW205" s="1299">
        <f t="shared" si="5618"/>
        <v>4.7872026470218598E-2</v>
      </c>
      <c r="AX205" s="485">
        <v>74608773.291885436</v>
      </c>
      <c r="AY205" s="1298">
        <f t="shared" ref="AY205" si="5649">AX205-AX$15</f>
        <v>36128896.632885434</v>
      </c>
      <c r="AZ205" s="1299">
        <f t="shared" ref="AZ205" si="5650">AX205/AX$15-1</f>
        <v>0.93890364964138473</v>
      </c>
      <c r="BA205" s="1298">
        <f t="shared" si="4391"/>
        <v>1446401.3238025755</v>
      </c>
      <c r="BB205" s="1299">
        <f t="shared" si="5519"/>
        <v>1.9769743447267896E-2</v>
      </c>
      <c r="BC205" s="485">
        <v>97627973.970834762</v>
      </c>
      <c r="BD205" s="1298">
        <f t="shared" ref="BD205" si="5651">BC205-BC$15</f>
        <v>59148097.31183476</v>
      </c>
      <c r="BE205" s="1299">
        <f t="shared" ref="BE205" si="5652">BC205/BC$15-1</f>
        <v>1.5371176429693856</v>
      </c>
      <c r="BF205" s="1298">
        <f t="shared" si="4394"/>
        <v>3193845.7855342329</v>
      </c>
      <c r="BG205" s="1299">
        <f t="shared" si="5522"/>
        <v>3.3820884958742914E-2</v>
      </c>
      <c r="BH205" s="485">
        <v>127250780.80323678</v>
      </c>
      <c r="BI205" s="1298">
        <f t="shared" ref="BI205" si="5653">BH205-BH$15</f>
        <v>88770904.144236773</v>
      </c>
      <c r="BJ205" s="1299">
        <f t="shared" ref="BJ205" si="5654">BH205/BH$15-1</f>
        <v>2.3069435728940748</v>
      </c>
      <c r="BK205" s="1298">
        <f t="shared" si="4397"/>
        <v>5813451.0637608469</v>
      </c>
      <c r="BL205" s="1299">
        <f t="shared" si="5525"/>
        <v>4.7872026470218598E-2</v>
      </c>
      <c r="BM205" s="485">
        <v>74608773.291885436</v>
      </c>
      <c r="BN205" s="1298">
        <f t="shared" ref="BN205" si="5655">BM205-BM$15</f>
        <v>36128896.632885434</v>
      </c>
      <c r="BO205" s="1299">
        <f t="shared" ref="BO205" si="5656">BM205/BM$15-1</f>
        <v>0.93890364964138473</v>
      </c>
      <c r="BP205" s="1298">
        <f t="shared" si="4400"/>
        <v>1446401.3238025755</v>
      </c>
      <c r="BQ205" s="1299">
        <f t="shared" si="5528"/>
        <v>1.9769743447267896E-2</v>
      </c>
      <c r="BR205" s="485">
        <v>97627973.970834762</v>
      </c>
      <c r="BS205" s="1298">
        <f t="shared" ref="BS205" si="5657">BR205-BR$15</f>
        <v>59148097.31183476</v>
      </c>
      <c r="BT205" s="1299">
        <f t="shared" ref="BT205" si="5658">BR205/BR$15-1</f>
        <v>1.5371176429693856</v>
      </c>
      <c r="BU205" s="1298">
        <f t="shared" si="4403"/>
        <v>3193845.7855342329</v>
      </c>
      <c r="BV205" s="1299">
        <f t="shared" si="5531"/>
        <v>3.3820884958742914E-2</v>
      </c>
      <c r="BW205" s="485">
        <v>127250780.80323678</v>
      </c>
      <c r="BX205" s="1298">
        <f t="shared" ref="BX205" si="5659">BW205-BW$15</f>
        <v>88770904.144236773</v>
      </c>
      <c r="BY205" s="1299">
        <f t="shared" ref="BY205" si="5660">BW205/BW$15-1</f>
        <v>2.3069435728940748</v>
      </c>
      <c r="BZ205" s="1298">
        <f t="shared" si="4406"/>
        <v>5813451.0637608469</v>
      </c>
      <c r="CA205" s="1299">
        <f t="shared" si="5534"/>
        <v>4.7872026470218598E-2</v>
      </c>
      <c r="CB205" s="485">
        <v>74608773.291885436</v>
      </c>
      <c r="CC205" s="1298">
        <f t="shared" ref="CC205" si="5661">CB205-CB$15</f>
        <v>36128896.632885434</v>
      </c>
      <c r="CD205" s="1299">
        <f t="shared" ref="CD205" si="5662">CB205/CB$15-1</f>
        <v>0.93890364964138473</v>
      </c>
      <c r="CE205" s="1298">
        <f t="shared" si="4409"/>
        <v>1446401.3238025755</v>
      </c>
      <c r="CF205" s="1299">
        <f t="shared" si="5537"/>
        <v>1.9769743447267896E-2</v>
      </c>
      <c r="CG205" s="485">
        <v>97627973.970834762</v>
      </c>
      <c r="CH205" s="1298">
        <f t="shared" ref="CH205" si="5663">CG205-CG$15</f>
        <v>59148097.31183476</v>
      </c>
      <c r="CI205" s="1299">
        <f t="shared" ref="CI205" si="5664">CG205/CG$15-1</f>
        <v>1.5371176429693856</v>
      </c>
      <c r="CJ205" s="1298">
        <f t="shared" si="4412"/>
        <v>3193845.7855342329</v>
      </c>
      <c r="CK205" s="1299">
        <f t="shared" si="5540"/>
        <v>3.3820884958742914E-2</v>
      </c>
      <c r="CL205" s="485">
        <v>127250780.80323678</v>
      </c>
      <c r="CM205" s="1298">
        <f t="shared" ref="CM205" si="5665">CL205-CL$15</f>
        <v>88770904.144236773</v>
      </c>
      <c r="CN205" s="1299">
        <f t="shared" ref="CN205" si="5666">CL205/CL$15-1</f>
        <v>2.3069435728940748</v>
      </c>
      <c r="CO205" s="1298">
        <f t="shared" si="4415"/>
        <v>5813451.0637608469</v>
      </c>
      <c r="CP205" s="1299">
        <f t="shared" si="5543"/>
        <v>4.7872026470218598E-2</v>
      </c>
    </row>
    <row r="206" spans="1:94" ht="15.75" outlineLevel="1" x14ac:dyDescent="0.25">
      <c r="A206" s="174">
        <v>2042</v>
      </c>
      <c r="B206" s="175" t="s">
        <v>169</v>
      </c>
      <c r="C206" s="175" t="s">
        <v>249</v>
      </c>
      <c r="D206" s="176" t="s">
        <v>170</v>
      </c>
      <c r="E206" s="485">
        <v>72845025.936301529</v>
      </c>
      <c r="F206" s="1298">
        <f t="shared" ref="F206" si="5667">E206-E$16</f>
        <v>32762648.936301529</v>
      </c>
      <c r="G206" s="1320">
        <f t="shared" ref="G206" si="5668">E206/E$16-1</f>
        <v>0.81738288466029663</v>
      </c>
      <c r="H206" s="1298">
        <f t="shared" si="4364"/>
        <v>1412872.5747282952</v>
      </c>
      <c r="I206" s="1320">
        <f t="shared" si="5498"/>
        <v>1.9779224176214472E-2</v>
      </c>
      <c r="J206" s="1311">
        <v>95320053.959224015</v>
      </c>
      <c r="K206" s="1298">
        <f t="shared" ref="K206" si="5669">J206-J$16</f>
        <v>55237676.959224015</v>
      </c>
      <c r="L206" s="1299">
        <f t="shared" ref="L206" si="5670">J206/J$16-1</f>
        <v>1.3781038225159157</v>
      </c>
      <c r="M206" s="1298">
        <f t="shared" si="4367"/>
        <v>3119200.6292958707</v>
      </c>
      <c r="N206" s="1299">
        <f t="shared" si="5501"/>
        <v>3.3830496320182979E-2</v>
      </c>
      <c r="O206" s="485">
        <v>124242579.24415679</v>
      </c>
      <c r="P206" s="1298">
        <f t="shared" ref="P206" si="5671">O206-O$16</f>
        <v>84160202.244156793</v>
      </c>
      <c r="Q206" s="1299">
        <f t="shared" ref="Q206" si="5672">O206/O$16-1</f>
        <v>2.0996809207237583</v>
      </c>
      <c r="R206" s="1298">
        <f t="shared" si="4370"/>
        <v>5677123.6906592399</v>
      </c>
      <c r="S206" s="1299">
        <f t="shared" si="5504"/>
        <v>4.7881768464151708E-2</v>
      </c>
      <c r="T206" s="485">
        <v>72845025.936301529</v>
      </c>
      <c r="U206" s="1298">
        <f t="shared" ref="U206" si="5673">T206-T$16</f>
        <v>32762648.936301529</v>
      </c>
      <c r="V206" s="1299">
        <f t="shared" ref="V206" si="5674">T206/T$16-1</f>
        <v>0.81738288466029663</v>
      </c>
      <c r="W206" s="1298">
        <f t="shared" si="4373"/>
        <v>1412872.5747282952</v>
      </c>
      <c r="X206" s="1299">
        <f t="shared" si="5507"/>
        <v>1.9779224176214472E-2</v>
      </c>
      <c r="Y206" s="485">
        <v>95320053.959224015</v>
      </c>
      <c r="Z206" s="1298">
        <f t="shared" ref="Z206" si="5675">Y206-Y$16</f>
        <v>55237676.959224015</v>
      </c>
      <c r="AA206" s="1299">
        <f t="shared" ref="AA206" si="5676">Y206/Y$16-1</f>
        <v>1.3781038225159157</v>
      </c>
      <c r="AB206" s="1298">
        <f t="shared" si="4376"/>
        <v>3119200.6292958707</v>
      </c>
      <c r="AC206" s="1299">
        <f t="shared" si="5510"/>
        <v>3.3830496320182979E-2</v>
      </c>
      <c r="AD206" s="485">
        <v>124242579.24415679</v>
      </c>
      <c r="AE206" s="1298">
        <f t="shared" ref="AE206" si="5677">AD206-AD$16</f>
        <v>84160202.244156793</v>
      </c>
      <c r="AF206" s="1299">
        <f t="shared" ref="AF206" si="5678">AD206/AD$16-1</f>
        <v>2.0996809207237583</v>
      </c>
      <c r="AG206" s="1298">
        <f t="shared" si="4379"/>
        <v>5677123.6906592399</v>
      </c>
      <c r="AH206" s="1299">
        <f t="shared" si="5513"/>
        <v>4.7881768464151708E-2</v>
      </c>
      <c r="AI206" s="485">
        <v>72845025.936301529</v>
      </c>
      <c r="AJ206" s="1298">
        <f t="shared" ref="AJ206" si="5679">AI206-AI$16</f>
        <v>32762648.936301529</v>
      </c>
      <c r="AK206" s="1299">
        <f t="shared" ref="AK206" si="5680">AI206/AI$16-1</f>
        <v>0.81738288466029663</v>
      </c>
      <c r="AL206" s="1298">
        <f t="shared" si="4382"/>
        <v>1412872.5747282952</v>
      </c>
      <c r="AM206" s="1299">
        <f t="shared" si="5612"/>
        <v>1.9779224176214472E-2</v>
      </c>
      <c r="AN206" s="485">
        <v>95320053.959224015</v>
      </c>
      <c r="AO206" s="1298">
        <f t="shared" ref="AO206" si="5681">AN206-AN$16</f>
        <v>55237676.959224015</v>
      </c>
      <c r="AP206" s="1299">
        <f t="shared" ref="AP206" si="5682">AN206/AN$16-1</f>
        <v>1.3781038225159157</v>
      </c>
      <c r="AQ206" s="1298">
        <f t="shared" si="4385"/>
        <v>3119200.6292958707</v>
      </c>
      <c r="AR206" s="1299">
        <f t="shared" si="5615"/>
        <v>3.3830496320182979E-2</v>
      </c>
      <c r="AS206" s="485">
        <v>124242579.24415679</v>
      </c>
      <c r="AT206" s="1298">
        <f t="shared" ref="AT206" si="5683">AS206-AS$16</f>
        <v>84160202.244156793</v>
      </c>
      <c r="AU206" s="1299">
        <f t="shared" ref="AU206" si="5684">AS206/AS$16-1</f>
        <v>2.0996809207237583</v>
      </c>
      <c r="AV206" s="1298">
        <f t="shared" si="4388"/>
        <v>5677123.6906592399</v>
      </c>
      <c r="AW206" s="1299">
        <f t="shared" si="5618"/>
        <v>4.7881768464151708E-2</v>
      </c>
      <c r="AX206" s="485">
        <v>72845025.936301529</v>
      </c>
      <c r="AY206" s="1298">
        <f t="shared" ref="AY206" si="5685">AX206-AX$16</f>
        <v>32762648.936301529</v>
      </c>
      <c r="AZ206" s="1299">
        <f t="shared" ref="AZ206" si="5686">AX206/AX$16-1</f>
        <v>0.81738288466029663</v>
      </c>
      <c r="BA206" s="1298">
        <f t="shared" si="4391"/>
        <v>1412872.5747282952</v>
      </c>
      <c r="BB206" s="1299">
        <f t="shared" si="5519"/>
        <v>1.9779224176214472E-2</v>
      </c>
      <c r="BC206" s="485">
        <v>95320053.959224015</v>
      </c>
      <c r="BD206" s="1298">
        <f t="shared" ref="BD206" si="5687">BC206-BC$16</f>
        <v>55237676.959224015</v>
      </c>
      <c r="BE206" s="1299">
        <f t="shared" ref="BE206" si="5688">BC206/BC$16-1</f>
        <v>1.3781038225159157</v>
      </c>
      <c r="BF206" s="1298">
        <f t="shared" si="4394"/>
        <v>3119200.6292958707</v>
      </c>
      <c r="BG206" s="1299">
        <f t="shared" si="5522"/>
        <v>3.3830496320182979E-2</v>
      </c>
      <c r="BH206" s="485">
        <v>124242579.24415679</v>
      </c>
      <c r="BI206" s="1298">
        <f t="shared" ref="BI206" si="5689">BH206-BH$16</f>
        <v>84160202.244156793</v>
      </c>
      <c r="BJ206" s="1299">
        <f t="shared" ref="BJ206" si="5690">BH206/BH$16-1</f>
        <v>2.0996809207237583</v>
      </c>
      <c r="BK206" s="1298">
        <f t="shared" si="4397"/>
        <v>5677123.6906592399</v>
      </c>
      <c r="BL206" s="1299">
        <f t="shared" si="5525"/>
        <v>4.7881768464151708E-2</v>
      </c>
      <c r="BM206" s="485">
        <v>72845025.936301529</v>
      </c>
      <c r="BN206" s="1298">
        <f t="shared" ref="BN206" si="5691">BM206-BM$16</f>
        <v>32762648.936301529</v>
      </c>
      <c r="BO206" s="1299">
        <f t="shared" ref="BO206" si="5692">BM206/BM$16-1</f>
        <v>0.81738288466029663</v>
      </c>
      <c r="BP206" s="1298">
        <f t="shared" si="4400"/>
        <v>1412872.5747282952</v>
      </c>
      <c r="BQ206" s="1299">
        <f t="shared" si="5528"/>
        <v>1.9779224176214472E-2</v>
      </c>
      <c r="BR206" s="485">
        <v>95320053.959224015</v>
      </c>
      <c r="BS206" s="1298">
        <f t="shared" ref="BS206" si="5693">BR206-BR$16</f>
        <v>55237676.959224015</v>
      </c>
      <c r="BT206" s="1299">
        <f t="shared" ref="BT206" si="5694">BR206/BR$16-1</f>
        <v>1.3781038225159157</v>
      </c>
      <c r="BU206" s="1298">
        <f t="shared" si="4403"/>
        <v>3119200.6292958707</v>
      </c>
      <c r="BV206" s="1299">
        <f t="shared" si="5531"/>
        <v>3.3830496320182979E-2</v>
      </c>
      <c r="BW206" s="485">
        <v>124242579.24415679</v>
      </c>
      <c r="BX206" s="1298">
        <f t="shared" ref="BX206" si="5695">BW206-BW$16</f>
        <v>84160202.244156793</v>
      </c>
      <c r="BY206" s="1299">
        <f t="shared" ref="BY206" si="5696">BW206/BW$16-1</f>
        <v>2.0996809207237583</v>
      </c>
      <c r="BZ206" s="1298">
        <f t="shared" si="4406"/>
        <v>5677123.6906592399</v>
      </c>
      <c r="CA206" s="1299">
        <f t="shared" si="5534"/>
        <v>4.7881768464151708E-2</v>
      </c>
      <c r="CB206" s="485">
        <v>72845025.936301529</v>
      </c>
      <c r="CC206" s="1298">
        <f t="shared" ref="CC206" si="5697">CB206-CB$16</f>
        <v>32762648.936301529</v>
      </c>
      <c r="CD206" s="1299">
        <f t="shared" ref="CD206" si="5698">CB206/CB$16-1</f>
        <v>0.81738288466029663</v>
      </c>
      <c r="CE206" s="1298">
        <f t="shared" si="4409"/>
        <v>1412872.5747282952</v>
      </c>
      <c r="CF206" s="1299">
        <f t="shared" si="5537"/>
        <v>1.9779224176214472E-2</v>
      </c>
      <c r="CG206" s="485">
        <v>95320053.959224015</v>
      </c>
      <c r="CH206" s="1298">
        <f t="shared" ref="CH206" si="5699">CG206-CG$16</f>
        <v>55237676.959224015</v>
      </c>
      <c r="CI206" s="1299">
        <f t="shared" ref="CI206" si="5700">CG206/CG$16-1</f>
        <v>1.3781038225159157</v>
      </c>
      <c r="CJ206" s="1298">
        <f t="shared" si="4412"/>
        <v>3119200.6292958707</v>
      </c>
      <c r="CK206" s="1299">
        <f t="shared" si="5540"/>
        <v>3.3830496320182979E-2</v>
      </c>
      <c r="CL206" s="485">
        <v>124242579.24415679</v>
      </c>
      <c r="CM206" s="1298">
        <f t="shared" ref="CM206" si="5701">CL206-CL$16</f>
        <v>84160202.244156793</v>
      </c>
      <c r="CN206" s="1299">
        <f t="shared" ref="CN206" si="5702">CL206/CL$16-1</f>
        <v>2.0996809207237583</v>
      </c>
      <c r="CO206" s="1298">
        <f t="shared" si="4415"/>
        <v>5677123.6906592399</v>
      </c>
      <c r="CP206" s="1299">
        <f t="shared" si="5543"/>
        <v>4.7881768464151708E-2</v>
      </c>
    </row>
    <row r="207" spans="1:94" ht="32.25" outlineLevel="1" thickBot="1" x14ac:dyDescent="0.3">
      <c r="A207" s="174">
        <v>2042</v>
      </c>
      <c r="B207" s="197" t="s">
        <v>171</v>
      </c>
      <c r="C207" s="198" t="s">
        <v>172</v>
      </c>
      <c r="D207" s="199" t="s">
        <v>173</v>
      </c>
      <c r="E207" s="492">
        <v>0</v>
      </c>
      <c r="F207" s="1298">
        <f t="shared" ref="F207" si="5703">E207-E$17</f>
        <v>0</v>
      </c>
      <c r="G207" s="1320"/>
      <c r="H207" s="1298">
        <f t="shared" si="4364"/>
        <v>0</v>
      </c>
      <c r="I207" s="1320"/>
      <c r="J207" s="1312">
        <v>0</v>
      </c>
      <c r="K207" s="1298">
        <f t="shared" ref="K207" si="5704">J207-J$17</f>
        <v>0</v>
      </c>
      <c r="L207" s="1299"/>
      <c r="M207" s="1298">
        <f t="shared" si="4367"/>
        <v>0</v>
      </c>
      <c r="N207" s="1299"/>
      <c r="O207" s="492">
        <v>0</v>
      </c>
      <c r="P207" s="1298">
        <f t="shared" ref="P207" si="5705">O207-O$17</f>
        <v>0</v>
      </c>
      <c r="Q207" s="1299"/>
      <c r="R207" s="1298">
        <f t="shared" si="4370"/>
        <v>0</v>
      </c>
      <c r="S207" s="1299"/>
      <c r="T207" s="492">
        <v>0</v>
      </c>
      <c r="U207" s="1298">
        <f t="shared" ref="U207" si="5706">T207-T$17</f>
        <v>0</v>
      </c>
      <c r="V207" s="1299"/>
      <c r="W207" s="1298">
        <f t="shared" si="4373"/>
        <v>0</v>
      </c>
      <c r="X207" s="1299"/>
      <c r="Y207" s="492">
        <v>0</v>
      </c>
      <c r="Z207" s="1298">
        <f t="shared" ref="Z207" si="5707">Y207-Y$17</f>
        <v>0</v>
      </c>
      <c r="AA207" s="1299"/>
      <c r="AB207" s="1298">
        <f t="shared" si="4376"/>
        <v>0</v>
      </c>
      <c r="AC207" s="1299"/>
      <c r="AD207" s="492">
        <v>0</v>
      </c>
      <c r="AE207" s="1298">
        <f t="shared" ref="AE207" si="5708">AD207-AD$17</f>
        <v>0</v>
      </c>
      <c r="AF207" s="1299"/>
      <c r="AG207" s="1298">
        <f t="shared" si="4379"/>
        <v>0</v>
      </c>
      <c r="AH207" s="1299"/>
      <c r="AI207" s="492">
        <v>0</v>
      </c>
      <c r="AJ207" s="1298">
        <f t="shared" ref="AJ207" si="5709">AI207-AI$17</f>
        <v>0</v>
      </c>
      <c r="AK207" s="1299"/>
      <c r="AL207" s="1298">
        <f t="shared" si="4382"/>
        <v>0</v>
      </c>
      <c r="AM207" s="1299"/>
      <c r="AN207" s="492">
        <v>0</v>
      </c>
      <c r="AO207" s="1298">
        <f t="shared" ref="AO207" si="5710">AN207-AN$17</f>
        <v>0</v>
      </c>
      <c r="AP207" s="1299"/>
      <c r="AQ207" s="1298">
        <f t="shared" si="4385"/>
        <v>0</v>
      </c>
      <c r="AR207" s="1299"/>
      <c r="AS207" s="492">
        <v>0</v>
      </c>
      <c r="AT207" s="1298">
        <f t="shared" ref="AT207" si="5711">AS207-AS$17</f>
        <v>0</v>
      </c>
      <c r="AU207" s="1299"/>
      <c r="AV207" s="1298">
        <f t="shared" si="4388"/>
        <v>0</v>
      </c>
      <c r="AW207" s="1299"/>
      <c r="AX207" s="492">
        <v>0</v>
      </c>
      <c r="AY207" s="1298">
        <f t="shared" ref="AY207" si="5712">AX207-AX$17</f>
        <v>0</v>
      </c>
      <c r="AZ207" s="1299"/>
      <c r="BA207" s="1298">
        <f t="shared" si="4391"/>
        <v>0</v>
      </c>
      <c r="BB207" s="1299"/>
      <c r="BC207" s="492">
        <v>0</v>
      </c>
      <c r="BD207" s="1298">
        <f t="shared" ref="BD207" si="5713">BC207-BC$17</f>
        <v>0</v>
      </c>
      <c r="BE207" s="1299"/>
      <c r="BF207" s="1298">
        <f t="shared" si="4394"/>
        <v>0</v>
      </c>
      <c r="BG207" s="1299"/>
      <c r="BH207" s="492">
        <v>0</v>
      </c>
      <c r="BI207" s="1298">
        <f t="shared" ref="BI207" si="5714">BH207-BH$17</f>
        <v>0</v>
      </c>
      <c r="BJ207" s="1299"/>
      <c r="BK207" s="1298">
        <f t="shared" si="4397"/>
        <v>0</v>
      </c>
      <c r="BL207" s="1299"/>
      <c r="BM207" s="492">
        <v>0</v>
      </c>
      <c r="BN207" s="1298">
        <f t="shared" ref="BN207" si="5715">BM207-BM$17</f>
        <v>0</v>
      </c>
      <c r="BO207" s="1299"/>
      <c r="BP207" s="1298">
        <f t="shared" si="4400"/>
        <v>0</v>
      </c>
      <c r="BQ207" s="1299"/>
      <c r="BR207" s="492">
        <v>0</v>
      </c>
      <c r="BS207" s="1298">
        <f t="shared" ref="BS207" si="5716">BR207-BR$17</f>
        <v>0</v>
      </c>
      <c r="BT207" s="1299"/>
      <c r="BU207" s="1298">
        <f t="shared" si="4403"/>
        <v>0</v>
      </c>
      <c r="BV207" s="1299"/>
      <c r="BW207" s="492">
        <v>0</v>
      </c>
      <c r="BX207" s="1298">
        <f t="shared" ref="BX207" si="5717">BW207-BW$17</f>
        <v>0</v>
      </c>
      <c r="BY207" s="1299"/>
      <c r="BZ207" s="1298">
        <f t="shared" si="4406"/>
        <v>0</v>
      </c>
      <c r="CA207" s="1299"/>
      <c r="CB207" s="1329">
        <v>5235616.7695194557</v>
      </c>
      <c r="CC207" s="1298">
        <f t="shared" ref="CC207" si="5718">CB207-CB$17</f>
        <v>1389339.2895194557</v>
      </c>
      <c r="CD207" s="1299">
        <f t="shared" ref="CD207" si="5719">CB207/CB$17-1</f>
        <v>0.36121660403956501</v>
      </c>
      <c r="CE207" s="1298">
        <f t="shared" si="4409"/>
        <v>69990.407045570202</v>
      </c>
      <c r="CF207" s="1299">
        <f t="shared" si="5537"/>
        <v>1.3549258528263053E-2</v>
      </c>
      <c r="CG207" s="1329">
        <v>5235616.7695194557</v>
      </c>
      <c r="CH207" s="1298">
        <f t="shared" ref="CH207" si="5720">CG207-CG$17</f>
        <v>1389339.2895194557</v>
      </c>
      <c r="CI207" s="1299">
        <f t="shared" ref="CI207" si="5721">CG207/CG$17-1</f>
        <v>0.36121660403956501</v>
      </c>
      <c r="CJ207" s="1298">
        <f t="shared" si="4412"/>
        <v>69990.407045570202</v>
      </c>
      <c r="CK207" s="1299">
        <f t="shared" si="5540"/>
        <v>1.3549258528263053E-2</v>
      </c>
      <c r="CL207" s="1329">
        <v>5235616.7695194557</v>
      </c>
      <c r="CM207" s="1298">
        <f t="shared" ref="CM207" si="5722">CL207-CL$17</f>
        <v>1389339.2895194557</v>
      </c>
      <c r="CN207" s="1299">
        <f t="shared" ref="CN207" si="5723">CL207/CL$17-1</f>
        <v>0.36121660403956501</v>
      </c>
      <c r="CO207" s="1298">
        <f t="shared" si="4415"/>
        <v>69990.407045570202</v>
      </c>
      <c r="CP207" s="1299">
        <f t="shared" si="5543"/>
        <v>1.3549258528263053E-2</v>
      </c>
    </row>
    <row r="208" spans="1:94" ht="15.75" outlineLevel="1" x14ac:dyDescent="0.25">
      <c r="A208" s="174">
        <v>2042</v>
      </c>
      <c r="B208" s="206" t="s">
        <v>174</v>
      </c>
      <c r="C208" s="206" t="s">
        <v>175</v>
      </c>
      <c r="D208" s="207" t="s">
        <v>176</v>
      </c>
      <c r="E208" s="1325">
        <v>1483109.410464</v>
      </c>
      <c r="F208" s="1321">
        <f t="shared" ref="F208" si="5724">E208-E$18</f>
        <v>634822.33166399994</v>
      </c>
      <c r="G208" s="1322">
        <f t="shared" ref="G208" si="5725">E208/E$18-1</f>
        <v>0.74835789384182227</v>
      </c>
      <c r="H208" s="1321">
        <f t="shared" si="4364"/>
        <v>29930.390639999881</v>
      </c>
      <c r="I208" s="1322">
        <f t="shared" si="5498"/>
        <v>2.0596492401620869E-2</v>
      </c>
      <c r="J208" s="1307">
        <v>1932734.4900479999</v>
      </c>
      <c r="K208" s="209">
        <f t="shared" ref="K208" si="5726">J208-J$18</f>
        <v>1084447.4112479999</v>
      </c>
      <c r="L208" s="1300">
        <f t="shared" ref="L208" si="5727">J208/J$18-1</f>
        <v>1.2783967106773284</v>
      </c>
      <c r="M208" s="209">
        <f t="shared" si="4367"/>
        <v>64959.726815999718</v>
      </c>
      <c r="N208" s="1300">
        <f t="shared" si="5501"/>
        <v>3.4779207908127718E-2</v>
      </c>
      <c r="O208" s="211">
        <v>2512436.0457600001</v>
      </c>
      <c r="P208" s="209">
        <f t="shared" ref="P208" si="5728">O208-O$18</f>
        <v>1664148.9669600001</v>
      </c>
      <c r="Q208" s="1300">
        <f t="shared" ref="Q208" si="5729">O208/O$18-1</f>
        <v>1.9617756872050096</v>
      </c>
      <c r="R208" s="209">
        <f t="shared" si="4370"/>
        <v>116993.97273600008</v>
      </c>
      <c r="S208" s="1300">
        <f t="shared" si="5504"/>
        <v>4.8840242915290766E-2</v>
      </c>
      <c r="T208" s="211">
        <v>1483109.410464</v>
      </c>
      <c r="U208" s="209">
        <f t="shared" ref="U208" si="5730">T208-T$18</f>
        <v>634822.33166399994</v>
      </c>
      <c r="V208" s="1300">
        <f t="shared" ref="V208" si="5731">T208/T$18-1</f>
        <v>0.74835789384182227</v>
      </c>
      <c r="W208" s="209">
        <f t="shared" si="4373"/>
        <v>29930.390639999881</v>
      </c>
      <c r="X208" s="1300">
        <f t="shared" si="5507"/>
        <v>2.0596492401620869E-2</v>
      </c>
      <c r="Y208" s="210">
        <v>1932734.4900479999</v>
      </c>
      <c r="Z208" s="209">
        <f t="shared" ref="Z208" si="5732">Y208-Y$18</f>
        <v>1084447.4112479999</v>
      </c>
      <c r="AA208" s="1300">
        <f t="shared" ref="AA208" si="5733">Y208/Y$18-1</f>
        <v>1.2783967106773284</v>
      </c>
      <c r="AB208" s="209">
        <f t="shared" si="4376"/>
        <v>64959.726815999718</v>
      </c>
      <c r="AC208" s="1300">
        <f t="shared" si="5510"/>
        <v>3.4779207908127718E-2</v>
      </c>
      <c r="AD208" s="211">
        <v>2512436.0457600001</v>
      </c>
      <c r="AE208" s="209">
        <f t="shared" ref="AE208" si="5734">AD208-AD$18</f>
        <v>1664148.9669600001</v>
      </c>
      <c r="AF208" s="1300">
        <f t="shared" ref="AF208" si="5735">AD208/AD$18-1</f>
        <v>1.9617756872050096</v>
      </c>
      <c r="AG208" s="209">
        <f t="shared" si="4379"/>
        <v>116993.97273600008</v>
      </c>
      <c r="AH208" s="1300">
        <f t="shared" si="5513"/>
        <v>4.8840242915290766E-2</v>
      </c>
      <c r="AI208" s="211">
        <v>1483109.410464</v>
      </c>
      <c r="AJ208" s="209">
        <f t="shared" ref="AJ208" si="5736">AI208-AI$18</f>
        <v>634822.33166399994</v>
      </c>
      <c r="AK208" s="1300">
        <f t="shared" ref="AK208" si="5737">AI208/AI$18-1</f>
        <v>0.74835789384182227</v>
      </c>
      <c r="AL208" s="209">
        <f t="shared" si="4382"/>
        <v>29930.390639999881</v>
      </c>
      <c r="AM208" s="1300">
        <f t="shared" si="5612"/>
        <v>2.0596492401620869E-2</v>
      </c>
      <c r="AN208" s="210">
        <v>1932734.4900479999</v>
      </c>
      <c r="AO208" s="209">
        <f t="shared" ref="AO208" si="5738">AN208-AN$18</f>
        <v>1084447.4112479999</v>
      </c>
      <c r="AP208" s="1300">
        <f t="shared" ref="AP208" si="5739">AN208/AN$18-1</f>
        <v>1.2783967106773284</v>
      </c>
      <c r="AQ208" s="209">
        <f t="shared" si="4385"/>
        <v>64959.726815999718</v>
      </c>
      <c r="AR208" s="1300">
        <f t="shared" si="5615"/>
        <v>3.4779207908127718E-2</v>
      </c>
      <c r="AS208" s="211">
        <v>2512436.0457600001</v>
      </c>
      <c r="AT208" s="209">
        <f t="shared" ref="AT208" si="5740">AS208-AS$18</f>
        <v>1664148.9669600001</v>
      </c>
      <c r="AU208" s="1300">
        <f t="shared" ref="AU208" si="5741">AS208/AS$18-1</f>
        <v>1.9617756872050096</v>
      </c>
      <c r="AV208" s="209">
        <f t="shared" si="4388"/>
        <v>116993.97273600008</v>
      </c>
      <c r="AW208" s="1300">
        <f t="shared" si="5618"/>
        <v>4.8840242915290766E-2</v>
      </c>
      <c r="AX208" s="210">
        <v>1483109.410464</v>
      </c>
      <c r="AY208" s="209">
        <f t="shared" ref="AY208" si="5742">AX208-AX$18</f>
        <v>634822.33166399994</v>
      </c>
      <c r="AZ208" s="1300">
        <f t="shared" ref="AZ208" si="5743">AX208/AX$18-1</f>
        <v>0.74835789384182227</v>
      </c>
      <c r="BA208" s="209">
        <f t="shared" si="4391"/>
        <v>29930.390639999881</v>
      </c>
      <c r="BB208" s="1300">
        <f t="shared" si="5519"/>
        <v>2.0596492401620869E-2</v>
      </c>
      <c r="BC208" s="210">
        <v>1932734.4900479999</v>
      </c>
      <c r="BD208" s="209">
        <f t="shared" ref="BD208" si="5744">BC208-BC$18</f>
        <v>1084447.4112479999</v>
      </c>
      <c r="BE208" s="1300">
        <f t="shared" ref="BE208" si="5745">BC208/BC$18-1</f>
        <v>1.2783967106773284</v>
      </c>
      <c r="BF208" s="209">
        <f t="shared" si="4394"/>
        <v>64959.726815999718</v>
      </c>
      <c r="BG208" s="1300">
        <f t="shared" si="5522"/>
        <v>3.4779207908127718E-2</v>
      </c>
      <c r="BH208" s="211">
        <v>2512436.0457600001</v>
      </c>
      <c r="BI208" s="209">
        <f t="shared" ref="BI208" si="5746">BH208-BH$18</f>
        <v>1664148.9669600001</v>
      </c>
      <c r="BJ208" s="1300">
        <f t="shared" ref="BJ208" si="5747">BH208/BH$18-1</f>
        <v>1.9617756872050096</v>
      </c>
      <c r="BK208" s="209">
        <f t="shared" si="4397"/>
        <v>116993.97273600008</v>
      </c>
      <c r="BL208" s="1300">
        <f t="shared" si="5525"/>
        <v>4.8840242915290766E-2</v>
      </c>
      <c r="BM208" s="210">
        <v>1483109.410464</v>
      </c>
      <c r="BN208" s="209">
        <f t="shared" ref="BN208" si="5748">BM208-BM$18</f>
        <v>634822.33166399994</v>
      </c>
      <c r="BO208" s="1300">
        <f t="shared" ref="BO208" si="5749">BM208/BM$18-1</f>
        <v>0.74835789384182227</v>
      </c>
      <c r="BP208" s="209">
        <f t="shared" si="4400"/>
        <v>29930.390639999881</v>
      </c>
      <c r="BQ208" s="1300">
        <f t="shared" si="5528"/>
        <v>2.0596492401620869E-2</v>
      </c>
      <c r="BR208" s="210">
        <v>1932734.4900479999</v>
      </c>
      <c r="BS208" s="209">
        <f t="shared" ref="BS208" si="5750">BR208-BR$18</f>
        <v>1084447.4112479999</v>
      </c>
      <c r="BT208" s="1300">
        <f t="shared" ref="BT208" si="5751">BR208/BR$18-1</f>
        <v>1.2783967106773284</v>
      </c>
      <c r="BU208" s="209">
        <f t="shared" si="4403"/>
        <v>64959.726815999718</v>
      </c>
      <c r="BV208" s="1300">
        <f t="shared" si="5531"/>
        <v>3.4779207908127718E-2</v>
      </c>
      <c r="BW208" s="211">
        <v>2512436.0457600001</v>
      </c>
      <c r="BX208" s="209">
        <f t="shared" ref="BX208" si="5752">BW208-BW$18</f>
        <v>1664148.9669600001</v>
      </c>
      <c r="BY208" s="1300">
        <f t="shared" ref="BY208" si="5753">BW208/BW$18-1</f>
        <v>1.9617756872050096</v>
      </c>
      <c r="BZ208" s="209">
        <f t="shared" si="4406"/>
        <v>116993.97273600008</v>
      </c>
      <c r="CA208" s="1300">
        <f t="shared" si="5534"/>
        <v>4.8840242915290766E-2</v>
      </c>
      <c r="CB208" s="211">
        <v>1483109.410464</v>
      </c>
      <c r="CC208" s="209">
        <f t="shared" ref="CC208" si="5754">CB208-CB$18</f>
        <v>634822.33166399994</v>
      </c>
      <c r="CD208" s="1300">
        <f t="shared" ref="CD208" si="5755">CB208/CB$18-1</f>
        <v>0.74835789384182227</v>
      </c>
      <c r="CE208" s="209">
        <f t="shared" si="4409"/>
        <v>29930.390639999881</v>
      </c>
      <c r="CF208" s="1300">
        <f t="shared" si="5537"/>
        <v>2.0596492401620869E-2</v>
      </c>
      <c r="CG208" s="210">
        <v>1932734.4900479999</v>
      </c>
      <c r="CH208" s="209">
        <f t="shared" ref="CH208" si="5756">CG208-CG$18</f>
        <v>1084447.4112479999</v>
      </c>
      <c r="CI208" s="1300">
        <f t="shared" ref="CI208" si="5757">CG208/CG$18-1</f>
        <v>1.2783967106773284</v>
      </c>
      <c r="CJ208" s="209">
        <f t="shared" si="4412"/>
        <v>64959.726815999718</v>
      </c>
      <c r="CK208" s="1300">
        <f t="shared" si="5540"/>
        <v>3.4779207908127718E-2</v>
      </c>
      <c r="CL208" s="211">
        <v>2512436.0457600001</v>
      </c>
      <c r="CM208" s="209">
        <f t="shared" ref="CM208" si="5758">CL208-CL$18</f>
        <v>1664148.9669600001</v>
      </c>
      <c r="CN208" s="1300">
        <f t="shared" ref="CN208" si="5759">CL208/CL$18-1</f>
        <v>1.9617756872050096</v>
      </c>
      <c r="CO208" s="209">
        <f t="shared" si="4415"/>
        <v>116993.97273600008</v>
      </c>
      <c r="CP208" s="1300">
        <f t="shared" si="5543"/>
        <v>4.8840242915290766E-2</v>
      </c>
    </row>
    <row r="209" spans="1:94" ht="16.5" outlineLevel="1" thickBot="1" x14ac:dyDescent="0.3">
      <c r="A209" s="174">
        <v>2042</v>
      </c>
      <c r="B209" s="206" t="s">
        <v>177</v>
      </c>
      <c r="C209" s="206" t="s">
        <v>178</v>
      </c>
      <c r="D209" s="207" t="s">
        <v>179</v>
      </c>
      <c r="E209" s="1326">
        <v>937263.37593599991</v>
      </c>
      <c r="F209" s="1321">
        <f t="shared" ref="F209" si="5760">E209-E$19</f>
        <v>405093.07384799991</v>
      </c>
      <c r="G209" s="1322">
        <f t="shared" ref="G209" si="5761">E209/E$19-1</f>
        <v>0.76120947046198273</v>
      </c>
      <c r="H209" s="1321">
        <f t="shared" si="4364"/>
        <v>18930.812975999783</v>
      </c>
      <c r="I209" s="1322">
        <f t="shared" si="5498"/>
        <v>2.0614332693356108E-2</v>
      </c>
      <c r="J209" s="1308">
        <v>1222659.4799519998</v>
      </c>
      <c r="K209" s="209">
        <f t="shared" ref="K209" si="5762">J209-J$19</f>
        <v>690489.17786399985</v>
      </c>
      <c r="L209" s="1300">
        <f t="shared" ref="L209" si="5763">J209/J$19-1</f>
        <v>1.2974966381153306</v>
      </c>
      <c r="M209" s="209">
        <f t="shared" si="4367"/>
        <v>41091.524351999629</v>
      </c>
      <c r="N209" s="1300">
        <f t="shared" si="5501"/>
        <v>3.4777114728990144E-2</v>
      </c>
      <c r="O209" s="472">
        <v>1587645.7565759998</v>
      </c>
      <c r="P209" s="209">
        <f t="shared" ref="P209" si="5764">O209-O$19</f>
        <v>1055475.4544879999</v>
      </c>
      <c r="Q209" s="1300">
        <f t="shared" ref="Q209" si="5765">O209/O$19-1</f>
        <v>1.983341517455564</v>
      </c>
      <c r="R209" s="209">
        <f t="shared" si="4370"/>
        <v>73743.117767999414</v>
      </c>
      <c r="S209" s="1300">
        <f t="shared" si="5504"/>
        <v>4.8710607853925447E-2</v>
      </c>
      <c r="T209" s="472">
        <v>937263.37593599991</v>
      </c>
      <c r="U209" s="209">
        <f t="shared" ref="U209" si="5766">T209-T$19</f>
        <v>405093.07384799991</v>
      </c>
      <c r="V209" s="1300">
        <f t="shared" ref="V209" si="5767">T209/T$19-1</f>
        <v>0.76120947046198273</v>
      </c>
      <c r="W209" s="209">
        <f t="shared" si="4373"/>
        <v>18930.812975999783</v>
      </c>
      <c r="X209" s="1300">
        <f t="shared" si="5507"/>
        <v>2.0614332693356108E-2</v>
      </c>
      <c r="Y209" s="479">
        <v>1222659.4799519998</v>
      </c>
      <c r="Z209" s="209">
        <f t="shared" ref="Z209" si="5768">Y209-Y$19</f>
        <v>690489.17786399985</v>
      </c>
      <c r="AA209" s="1300">
        <f t="shared" ref="AA209" si="5769">Y209/Y$19-1</f>
        <v>1.2974966381153306</v>
      </c>
      <c r="AB209" s="209">
        <f t="shared" si="4376"/>
        <v>41091.524351999629</v>
      </c>
      <c r="AC209" s="1300">
        <f t="shared" si="5510"/>
        <v>3.4777114728990144E-2</v>
      </c>
      <c r="AD209" s="472">
        <v>1587645.7565759998</v>
      </c>
      <c r="AE209" s="209">
        <f t="shared" ref="AE209" si="5770">AD209-AD$19</f>
        <v>1055475.4544879999</v>
      </c>
      <c r="AF209" s="1300">
        <f t="shared" ref="AF209" si="5771">AD209/AD$19-1</f>
        <v>1.983341517455564</v>
      </c>
      <c r="AG209" s="209">
        <f t="shared" si="4379"/>
        <v>73743.117767999414</v>
      </c>
      <c r="AH209" s="1300">
        <f t="shared" si="5513"/>
        <v>4.8710607853925447E-2</v>
      </c>
      <c r="AI209" s="472">
        <v>937263.37593599991</v>
      </c>
      <c r="AJ209" s="209">
        <f t="shared" ref="AJ209" si="5772">AI209-AI$19</f>
        <v>405093.07384799991</v>
      </c>
      <c r="AK209" s="1300">
        <f t="shared" ref="AK209" si="5773">AI209/AI$19-1</f>
        <v>0.76120947046198273</v>
      </c>
      <c r="AL209" s="209">
        <f t="shared" si="4382"/>
        <v>18930.812975999783</v>
      </c>
      <c r="AM209" s="1300">
        <f t="shared" si="5612"/>
        <v>2.0614332693356108E-2</v>
      </c>
      <c r="AN209" s="479">
        <v>1222659.4799519998</v>
      </c>
      <c r="AO209" s="209">
        <f t="shared" ref="AO209" si="5774">AN209-AN$19</f>
        <v>690489.17786399985</v>
      </c>
      <c r="AP209" s="1300">
        <f t="shared" ref="AP209" si="5775">AN209/AN$19-1</f>
        <v>1.2974966381153306</v>
      </c>
      <c r="AQ209" s="209">
        <f t="shared" si="4385"/>
        <v>41091.524351999629</v>
      </c>
      <c r="AR209" s="1300">
        <f t="shared" si="5615"/>
        <v>3.4777114728990144E-2</v>
      </c>
      <c r="AS209" s="472">
        <v>1587645.7565759998</v>
      </c>
      <c r="AT209" s="209">
        <f t="shared" ref="AT209" si="5776">AS209-AS$19</f>
        <v>1055475.4544879999</v>
      </c>
      <c r="AU209" s="1300">
        <f t="shared" ref="AU209" si="5777">AS209/AS$19-1</f>
        <v>1.983341517455564</v>
      </c>
      <c r="AV209" s="209">
        <f t="shared" si="4388"/>
        <v>73743.117767999414</v>
      </c>
      <c r="AW209" s="1300">
        <f t="shared" si="5618"/>
        <v>4.8710607853925447E-2</v>
      </c>
      <c r="AX209" s="479">
        <v>937263.37593599991</v>
      </c>
      <c r="AY209" s="209">
        <f t="shared" ref="AY209" si="5778">AX209-AX$19</f>
        <v>405093.07384799991</v>
      </c>
      <c r="AZ209" s="1300">
        <f t="shared" ref="AZ209" si="5779">AX209/AX$19-1</f>
        <v>0.76120947046198273</v>
      </c>
      <c r="BA209" s="209">
        <f t="shared" si="4391"/>
        <v>18930.812975999783</v>
      </c>
      <c r="BB209" s="1300">
        <f t="shared" si="5519"/>
        <v>2.0614332693356108E-2</v>
      </c>
      <c r="BC209" s="479">
        <v>1222659.4799519998</v>
      </c>
      <c r="BD209" s="209">
        <f t="shared" ref="BD209" si="5780">BC209-BC$19</f>
        <v>690489.17786399985</v>
      </c>
      <c r="BE209" s="1300">
        <f t="shared" ref="BE209" si="5781">BC209/BC$19-1</f>
        <v>1.2974966381153306</v>
      </c>
      <c r="BF209" s="209">
        <f t="shared" si="4394"/>
        <v>41091.524351999629</v>
      </c>
      <c r="BG209" s="1300">
        <f t="shared" si="5522"/>
        <v>3.4777114728990144E-2</v>
      </c>
      <c r="BH209" s="472">
        <v>1587645.7565759998</v>
      </c>
      <c r="BI209" s="209">
        <f t="shared" ref="BI209" si="5782">BH209-BH$19</f>
        <v>1055475.4544879999</v>
      </c>
      <c r="BJ209" s="1300">
        <f t="shared" ref="BJ209" si="5783">BH209/BH$19-1</f>
        <v>1.983341517455564</v>
      </c>
      <c r="BK209" s="209">
        <f t="shared" si="4397"/>
        <v>73743.117767999414</v>
      </c>
      <c r="BL209" s="1300">
        <f t="shared" si="5525"/>
        <v>4.8710607853925447E-2</v>
      </c>
      <c r="BM209" s="479">
        <v>937263.37593599991</v>
      </c>
      <c r="BN209" s="209">
        <f t="shared" ref="BN209" si="5784">BM209-BM$19</f>
        <v>405093.07384799991</v>
      </c>
      <c r="BO209" s="1300">
        <f t="shared" ref="BO209" si="5785">BM209/BM$19-1</f>
        <v>0.76120947046198273</v>
      </c>
      <c r="BP209" s="209">
        <f t="shared" si="4400"/>
        <v>18930.812975999783</v>
      </c>
      <c r="BQ209" s="1300">
        <f t="shared" si="5528"/>
        <v>2.0614332693356108E-2</v>
      </c>
      <c r="BR209" s="479">
        <v>1222659.4799519998</v>
      </c>
      <c r="BS209" s="209">
        <f t="shared" ref="BS209" si="5786">BR209-BR$19</f>
        <v>690489.17786399985</v>
      </c>
      <c r="BT209" s="1300">
        <f t="shared" ref="BT209" si="5787">BR209/BR$19-1</f>
        <v>1.2974966381153306</v>
      </c>
      <c r="BU209" s="209">
        <f t="shared" si="4403"/>
        <v>41091.524351999629</v>
      </c>
      <c r="BV209" s="1300">
        <f t="shared" si="5531"/>
        <v>3.4777114728990144E-2</v>
      </c>
      <c r="BW209" s="472">
        <v>1587645.7565759998</v>
      </c>
      <c r="BX209" s="209">
        <f t="shared" ref="BX209" si="5788">BW209-BW$19</f>
        <v>1055475.4544879999</v>
      </c>
      <c r="BY209" s="1300">
        <f t="shared" ref="BY209" si="5789">BW209/BW$19-1</f>
        <v>1.983341517455564</v>
      </c>
      <c r="BZ209" s="209">
        <f t="shared" si="4406"/>
        <v>73743.117767999414</v>
      </c>
      <c r="CA209" s="1300">
        <f t="shared" si="5534"/>
        <v>4.8710607853925447E-2</v>
      </c>
      <c r="CB209" s="472">
        <v>937263.37593599991</v>
      </c>
      <c r="CC209" s="209">
        <f t="shared" ref="CC209" si="5790">CB209-CB$19</f>
        <v>405093.07384799991</v>
      </c>
      <c r="CD209" s="1300">
        <f t="shared" ref="CD209" si="5791">CB209/CB$19-1</f>
        <v>0.76120947046198273</v>
      </c>
      <c r="CE209" s="209">
        <f t="shared" si="4409"/>
        <v>18930.812975999783</v>
      </c>
      <c r="CF209" s="1300">
        <f t="shared" si="5537"/>
        <v>2.0614332693356108E-2</v>
      </c>
      <c r="CG209" s="479">
        <v>1222659.4799519998</v>
      </c>
      <c r="CH209" s="209">
        <f t="shared" ref="CH209" si="5792">CG209-CG$19</f>
        <v>690489.17786399985</v>
      </c>
      <c r="CI209" s="1300">
        <f t="shared" ref="CI209" si="5793">CG209/CG$19-1</f>
        <v>1.2974966381153306</v>
      </c>
      <c r="CJ209" s="209">
        <f t="shared" si="4412"/>
        <v>41091.524351999629</v>
      </c>
      <c r="CK209" s="1300">
        <f t="shared" si="5540"/>
        <v>3.4777114728990144E-2</v>
      </c>
      <c r="CL209" s="472">
        <v>1587645.7565759998</v>
      </c>
      <c r="CM209" s="209">
        <f t="shared" ref="CM209" si="5794">CL209-CL$19</f>
        <v>1055475.4544879999</v>
      </c>
      <c r="CN209" s="1300">
        <f t="shared" ref="CN209" si="5795">CL209/CL$19-1</f>
        <v>1.983341517455564</v>
      </c>
      <c r="CO209" s="209">
        <f t="shared" si="4415"/>
        <v>73743.117767999414</v>
      </c>
      <c r="CP209" s="1300">
        <f t="shared" si="5543"/>
        <v>4.8710607853925447E-2</v>
      </c>
    </row>
    <row r="210" spans="1:94" ht="18.75" x14ac:dyDescent="0.25">
      <c r="A210" s="164">
        <v>2043</v>
      </c>
      <c r="B210" s="165"/>
      <c r="C210" s="166"/>
      <c r="D210" s="475" t="s">
        <v>157</v>
      </c>
      <c r="E210" s="490">
        <v>827907526.70486152</v>
      </c>
      <c r="F210" s="490">
        <f t="shared" ref="F210" si="5796">E210-E$10</f>
        <v>611811092.31486154</v>
      </c>
      <c r="G210" s="1319">
        <f t="shared" ref="G210" si="5797">E210/E$10-1</f>
        <v>2.8311947582193584</v>
      </c>
      <c r="H210" s="490">
        <f t="shared" si="4364"/>
        <v>49539882.588406205</v>
      </c>
      <c r="I210" s="1319">
        <f>E210/E200-1</f>
        <v>6.3645865758770404E-2</v>
      </c>
      <c r="J210" s="1309">
        <v>827907526.70486152</v>
      </c>
      <c r="K210" s="490">
        <f t="shared" ref="K210" si="5798">J210-J$10</f>
        <v>611811092.31486154</v>
      </c>
      <c r="L210" s="1301">
        <f t="shared" ref="L210" si="5799">J210/J$10-1</f>
        <v>2.8311947582193584</v>
      </c>
      <c r="M210" s="490">
        <f t="shared" si="4367"/>
        <v>49539882.588406205</v>
      </c>
      <c r="N210" s="1301">
        <f>J210/J200-1</f>
        <v>6.3645865758770404E-2</v>
      </c>
      <c r="O210" s="490">
        <v>827907526.70486152</v>
      </c>
      <c r="P210" s="490">
        <f t="shared" ref="P210" si="5800">O210-O$10</f>
        <v>611811092.31486154</v>
      </c>
      <c r="Q210" s="1301">
        <f t="shared" ref="Q210" si="5801">O210/O$10-1</f>
        <v>2.8311947582193584</v>
      </c>
      <c r="R210" s="490">
        <f t="shared" si="4370"/>
        <v>49539882.588406205</v>
      </c>
      <c r="S210" s="1301">
        <f>O210/O200-1</f>
        <v>6.3645865758770404E-2</v>
      </c>
      <c r="T210" s="490">
        <v>827907526.70486152</v>
      </c>
      <c r="U210" s="490">
        <f t="shared" ref="U210" si="5802">T210-T$10</f>
        <v>611811092.31486154</v>
      </c>
      <c r="V210" s="1301">
        <f t="shared" ref="V210" si="5803">T210/T$10-1</f>
        <v>2.8311947582193584</v>
      </c>
      <c r="W210" s="490">
        <f t="shared" si="4373"/>
        <v>49539882.588406205</v>
      </c>
      <c r="X210" s="1301">
        <f>T210/T200-1</f>
        <v>6.3645865758770404E-2</v>
      </c>
      <c r="Y210" s="490">
        <v>827907526.70486152</v>
      </c>
      <c r="Z210" s="490">
        <f t="shared" ref="Z210" si="5804">Y210-Y$10</f>
        <v>611811092.31486154</v>
      </c>
      <c r="AA210" s="1301">
        <f t="shared" ref="AA210" si="5805">Y210/Y$10-1</f>
        <v>2.8311947582193584</v>
      </c>
      <c r="AB210" s="490">
        <f t="shared" si="4376"/>
        <v>49539882.588406205</v>
      </c>
      <c r="AC210" s="1301">
        <f>Y210/Y200-1</f>
        <v>6.3645865758770404E-2</v>
      </c>
      <c r="AD210" s="490">
        <v>827907526.70486152</v>
      </c>
      <c r="AE210" s="490">
        <f t="shared" ref="AE210" si="5806">AD210-AD$10</f>
        <v>611811092.31486154</v>
      </c>
      <c r="AF210" s="1301">
        <f t="shared" ref="AF210" si="5807">AD210/AD$10-1</f>
        <v>2.8311947582193584</v>
      </c>
      <c r="AG210" s="490">
        <f t="shared" si="4379"/>
        <v>49539882.588406205</v>
      </c>
      <c r="AH210" s="1301">
        <f>AD210/AD200-1</f>
        <v>6.3645865758770404E-2</v>
      </c>
      <c r="AI210" s="490">
        <v>827907526.70486152</v>
      </c>
      <c r="AJ210" s="490">
        <f t="shared" ref="AJ210" si="5808">AI210-AI$10</f>
        <v>611811092.31486154</v>
      </c>
      <c r="AK210" s="1301">
        <f t="shared" ref="AK210" si="5809">AI210/AI$10-1</f>
        <v>2.8311947582193584</v>
      </c>
      <c r="AL210" s="490">
        <f t="shared" si="4382"/>
        <v>49539882.588406205</v>
      </c>
      <c r="AM210" s="1301">
        <f>AI210/AI200-1</f>
        <v>6.3645865758770404E-2</v>
      </c>
      <c r="AN210" s="490">
        <v>827907526.70486152</v>
      </c>
      <c r="AO210" s="490">
        <f t="shared" ref="AO210" si="5810">AN210-AN$10</f>
        <v>611811092.31486154</v>
      </c>
      <c r="AP210" s="1301">
        <f t="shared" ref="AP210" si="5811">AN210/AN$10-1</f>
        <v>2.8311947582193584</v>
      </c>
      <c r="AQ210" s="490">
        <f t="shared" si="4385"/>
        <v>49539882.588406205</v>
      </c>
      <c r="AR210" s="1301">
        <f>AN210/AN200-1</f>
        <v>6.3645865758770404E-2</v>
      </c>
      <c r="AS210" s="490">
        <v>827907526.70486152</v>
      </c>
      <c r="AT210" s="490">
        <f t="shared" ref="AT210" si="5812">AS210-AS$10</f>
        <v>611811092.31486154</v>
      </c>
      <c r="AU210" s="1301">
        <f t="shared" ref="AU210" si="5813">AS210/AS$10-1</f>
        <v>2.8311947582193584</v>
      </c>
      <c r="AV210" s="490">
        <f t="shared" si="4388"/>
        <v>49539882.588406205</v>
      </c>
      <c r="AW210" s="1301">
        <f>AS210/AS200-1</f>
        <v>6.3645865758770404E-2</v>
      </c>
      <c r="AX210" s="490">
        <v>827907526.70486152</v>
      </c>
      <c r="AY210" s="490">
        <f t="shared" ref="AY210" si="5814">AX210-AX$10</f>
        <v>611811092.31486154</v>
      </c>
      <c r="AZ210" s="1301">
        <f t="shared" ref="AZ210" si="5815">AX210/AX$10-1</f>
        <v>2.8311947582193584</v>
      </c>
      <c r="BA210" s="490">
        <f t="shared" si="4391"/>
        <v>49539882.588406205</v>
      </c>
      <c r="BB210" s="1301">
        <f>AX210/AX200-1</f>
        <v>6.3645865758770404E-2</v>
      </c>
      <c r="BC210" s="490">
        <v>827907526.70486152</v>
      </c>
      <c r="BD210" s="490">
        <f t="shared" ref="BD210" si="5816">BC210-BC$10</f>
        <v>611811092.31486154</v>
      </c>
      <c r="BE210" s="1301">
        <f t="shared" ref="BE210" si="5817">BC210/BC$10-1</f>
        <v>2.8311947582193584</v>
      </c>
      <c r="BF210" s="490">
        <f t="shared" si="4394"/>
        <v>49539882.588406205</v>
      </c>
      <c r="BG210" s="1301">
        <f>BC210/BC200-1</f>
        <v>6.3645865758770404E-2</v>
      </c>
      <c r="BH210" s="490">
        <v>827907526.70486152</v>
      </c>
      <c r="BI210" s="490">
        <f t="shared" ref="BI210" si="5818">BH210-BH$10</f>
        <v>611811092.31486154</v>
      </c>
      <c r="BJ210" s="1301">
        <f t="shared" ref="BJ210" si="5819">BH210/BH$10-1</f>
        <v>2.8311947582193584</v>
      </c>
      <c r="BK210" s="490">
        <f t="shared" si="4397"/>
        <v>49539882.588406205</v>
      </c>
      <c r="BL210" s="1301">
        <f>BH210/BH200-1</f>
        <v>6.3645865758770404E-2</v>
      </c>
      <c r="BM210" s="490">
        <v>827907526.70486152</v>
      </c>
      <c r="BN210" s="490">
        <f t="shared" ref="BN210" si="5820">BM210-BM$10</f>
        <v>611811092.31486154</v>
      </c>
      <c r="BO210" s="1301">
        <f t="shared" ref="BO210" si="5821">BM210/BM$10-1</f>
        <v>2.8311947582193584</v>
      </c>
      <c r="BP210" s="490">
        <f t="shared" si="4400"/>
        <v>49539882.588406205</v>
      </c>
      <c r="BQ210" s="1301">
        <f>BM210/BM200-1</f>
        <v>6.3645865758770404E-2</v>
      </c>
      <c r="BR210" s="490">
        <v>827907526.70486152</v>
      </c>
      <c r="BS210" s="490">
        <f t="shared" ref="BS210" si="5822">BR210-BR$10</f>
        <v>611811092.31486154</v>
      </c>
      <c r="BT210" s="1301">
        <f t="shared" ref="BT210" si="5823">BR210/BR$10-1</f>
        <v>2.8311947582193584</v>
      </c>
      <c r="BU210" s="490">
        <f t="shared" si="4403"/>
        <v>49539882.588406205</v>
      </c>
      <c r="BV210" s="1301">
        <f>BR210/BR200-1</f>
        <v>6.3645865758770404E-2</v>
      </c>
      <c r="BW210" s="490">
        <v>827907526.70486152</v>
      </c>
      <c r="BX210" s="490">
        <f t="shared" ref="BX210" si="5824">BW210-BW$10</f>
        <v>611811092.31486154</v>
      </c>
      <c r="BY210" s="1301">
        <f t="shared" ref="BY210" si="5825">BW210/BW$10-1</f>
        <v>2.8311947582193584</v>
      </c>
      <c r="BZ210" s="490">
        <f t="shared" si="4406"/>
        <v>49539882.588406205</v>
      </c>
      <c r="CA210" s="1301">
        <f>BW210/BW200-1</f>
        <v>6.3645865758770404E-2</v>
      </c>
      <c r="CB210" s="484">
        <v>833213881.41775012</v>
      </c>
      <c r="CC210" s="490">
        <f t="shared" ref="CC210" si="5826">CB210-CB$10</f>
        <v>613271169.54775012</v>
      </c>
      <c r="CD210" s="1301">
        <f t="shared" ref="CD210" si="5827">CB210/CB$10-1</f>
        <v>2.7883223059931717</v>
      </c>
      <c r="CE210" s="490">
        <f t="shared" si="4409"/>
        <v>49610620.531775355</v>
      </c>
      <c r="CF210" s="1301">
        <f>CB210/CB200-1</f>
        <v>6.3310890865466263E-2</v>
      </c>
      <c r="CG210" s="484">
        <v>833213881.41775012</v>
      </c>
      <c r="CH210" s="490">
        <f t="shared" ref="CH210" si="5828">CG210-CG$10</f>
        <v>613271169.54775012</v>
      </c>
      <c r="CI210" s="1301">
        <f t="shared" ref="CI210" si="5829">CG210/CG$10-1</f>
        <v>2.7883223059931717</v>
      </c>
      <c r="CJ210" s="490">
        <f t="shared" si="4412"/>
        <v>49610620.531775355</v>
      </c>
      <c r="CK210" s="1301">
        <f>CG210/CG200-1</f>
        <v>6.3310890865466263E-2</v>
      </c>
      <c r="CL210" s="484">
        <v>833213881.41775012</v>
      </c>
      <c r="CM210" s="490">
        <f t="shared" ref="CM210" si="5830">CL210-CL$10</f>
        <v>613271169.54775012</v>
      </c>
      <c r="CN210" s="1301">
        <f t="shared" ref="CN210" si="5831">CL210/CL$10-1</f>
        <v>2.7883223059931717</v>
      </c>
      <c r="CO210" s="490">
        <f t="shared" si="4415"/>
        <v>49610620.531775355</v>
      </c>
      <c r="CP210" s="1301">
        <f>CL210/CL200-1</f>
        <v>6.3310890865466263E-2</v>
      </c>
    </row>
    <row r="211" spans="1:94" ht="15.75" outlineLevel="1" x14ac:dyDescent="0.25">
      <c r="A211" s="174">
        <v>2043</v>
      </c>
      <c r="B211" s="175" t="s">
        <v>158</v>
      </c>
      <c r="C211" s="175" t="s">
        <v>159</v>
      </c>
      <c r="D211" s="176" t="s">
        <v>96</v>
      </c>
      <c r="E211" s="491">
        <v>467594813.61755157</v>
      </c>
      <c r="F211" s="1298">
        <f t="shared" ref="F211" si="5832">E211-E$11</f>
        <v>384867573.11755157</v>
      </c>
      <c r="G211" s="1320">
        <f t="shared" ref="G211" si="5833">E211/E$11-1</f>
        <v>4.6522472016645056</v>
      </c>
      <c r="H211" s="1298">
        <f t="shared" si="4364"/>
        <v>34092596.872320056</v>
      </c>
      <c r="I211" s="1320">
        <f t="shared" ref="I211:I219" si="5834">E211/E201-1</f>
        <v>7.8644573327190548E-2</v>
      </c>
      <c r="J211" s="1310">
        <v>418500157.7052815</v>
      </c>
      <c r="K211" s="1298">
        <f t="shared" ref="K211" si="5835">J211-J$11</f>
        <v>335772917.2052815</v>
      </c>
      <c r="L211" s="1299">
        <f t="shared" ref="L211" si="5836">J211/J$11-1</f>
        <v>4.0587950858252242</v>
      </c>
      <c r="M211" s="1298">
        <f t="shared" si="4367"/>
        <v>30492169.66192174</v>
      </c>
      <c r="N211" s="1299">
        <f t="shared" ref="N211:N219" si="5837">J211/J201-1</f>
        <v>7.8586448221561467E-2</v>
      </c>
      <c r="O211" s="491">
        <v>354454080.50242883</v>
      </c>
      <c r="P211" s="1298">
        <f t="shared" ref="P211" si="5838">O211-O$11</f>
        <v>271726840.00242883</v>
      </c>
      <c r="Q211" s="1299">
        <f t="shared" ref="Q211" si="5839">O211/O$11-1</f>
        <v>3.2846114334301868</v>
      </c>
      <c r="R211" s="1298">
        <f t="shared" si="4370"/>
        <v>24991424.576403916</v>
      </c>
      <c r="S211" s="1299">
        <f t="shared" ref="S211:S219" si="5840">O211/O201-1</f>
        <v>7.5855105660337152E-2</v>
      </c>
      <c r="T211" s="485">
        <v>262202140.0315401</v>
      </c>
      <c r="U211" s="1298">
        <f t="shared" ref="U211" si="5841">T211-T$11</f>
        <v>193763400.5315401</v>
      </c>
      <c r="V211" s="1299">
        <f t="shared" ref="V211" si="5842">T211/T$11-1</f>
        <v>2.8311947582193575</v>
      </c>
      <c r="W211" s="1298">
        <f t="shared" si="4373"/>
        <v>15689509.773259878</v>
      </c>
      <c r="X211" s="1299">
        <f t="shared" ref="X211:X219" si="5843">T211/T201-1</f>
        <v>6.3645865758770181E-2</v>
      </c>
      <c r="Y211" s="485">
        <v>262202140.0315401</v>
      </c>
      <c r="Z211" s="1298">
        <f t="shared" ref="Z211" si="5844">Y211-Y$11</f>
        <v>193763400.5315401</v>
      </c>
      <c r="AA211" s="1299">
        <f t="shared" ref="AA211" si="5845">Y211/Y$11-1</f>
        <v>2.8311947582193575</v>
      </c>
      <c r="AB211" s="1298">
        <f t="shared" si="4376"/>
        <v>15689509.773259878</v>
      </c>
      <c r="AC211" s="1299">
        <f t="shared" ref="AC211:AC219" si="5846">Y211/Y201-1</f>
        <v>6.3645865758770181E-2</v>
      </c>
      <c r="AD211" s="485">
        <v>262202140.0315401</v>
      </c>
      <c r="AE211" s="1298">
        <f t="shared" ref="AE211" si="5847">AD211-AD$11</f>
        <v>193763400.5315401</v>
      </c>
      <c r="AF211" s="1299">
        <f t="shared" ref="AF211" si="5848">AD211/AD$11-1</f>
        <v>2.8311947582193575</v>
      </c>
      <c r="AG211" s="1298">
        <f t="shared" si="4379"/>
        <v>15689509.773259878</v>
      </c>
      <c r="AH211" s="1299">
        <f t="shared" ref="AH211:AH219" si="5849">AD211/AD201-1</f>
        <v>6.3645865758770181E-2</v>
      </c>
      <c r="AI211" s="485">
        <v>0</v>
      </c>
      <c r="AJ211" s="1298">
        <f t="shared" ref="AJ211" si="5850">AI211-AI$11</f>
        <v>0</v>
      </c>
      <c r="AK211" s="1299"/>
      <c r="AL211" s="1298">
        <f t="shared" si="4382"/>
        <v>0</v>
      </c>
      <c r="AM211" s="1299"/>
      <c r="AN211" s="485">
        <v>0</v>
      </c>
      <c r="AO211" s="1298">
        <f t="shared" ref="AO211" si="5851">AN211-AN$11</f>
        <v>0</v>
      </c>
      <c r="AP211" s="1299"/>
      <c r="AQ211" s="1298">
        <f t="shared" si="4385"/>
        <v>0</v>
      </c>
      <c r="AR211" s="1299"/>
      <c r="AS211" s="485">
        <v>0</v>
      </c>
      <c r="AT211" s="1298">
        <f t="shared" ref="AT211" si="5852">AS211-AS$11</f>
        <v>0</v>
      </c>
      <c r="AU211" s="1299"/>
      <c r="AV211" s="1298">
        <f t="shared" si="4388"/>
        <v>0</v>
      </c>
      <c r="AW211" s="1299"/>
      <c r="AX211" s="491">
        <v>430607413.02185363</v>
      </c>
      <c r="AY211" s="1298">
        <f t="shared" ref="AY211" si="5853">AX211-AX$11</f>
        <v>371209341.73138672</v>
      </c>
      <c r="AZ211" s="1299">
        <f t="shared" ref="AZ211" si="5854">AX211/AX$11-1</f>
        <v>6.2495184383362963</v>
      </c>
      <c r="BA211" s="1298">
        <f t="shared" si="4391"/>
        <v>33533777.147782862</v>
      </c>
      <c r="BB211" s="1299">
        <f t="shared" ref="BB211:BB219" si="5855">AX211/AX201-1</f>
        <v>8.4452288236073869E-2</v>
      </c>
      <c r="BC211" s="491">
        <v>368946679.37101007</v>
      </c>
      <c r="BD211" s="1298">
        <f t="shared" ref="BD211" si="5856">BC211-BC$11</f>
        <v>309548608.08054316</v>
      </c>
      <c r="BE211" s="1299">
        <f t="shared" ref="BE211" si="5857">BC211/BC$11-1</f>
        <v>5.211425242526758</v>
      </c>
      <c r="BF211" s="1298">
        <f t="shared" si="4394"/>
        <v>29079966.785965085</v>
      </c>
      <c r="BG211" s="1299">
        <f t="shared" ref="BG211:BG219" si="5858">BC211/BC201-1</f>
        <v>8.5562856582162006E-2</v>
      </c>
      <c r="BH211" s="491">
        <v>288347906.0052318</v>
      </c>
      <c r="BI211" s="1298">
        <f t="shared" ref="BI211" si="5859">BH211-BH$11</f>
        <v>228949834.71476489</v>
      </c>
      <c r="BJ211" s="1299">
        <f t="shared" ref="BJ211" si="5860">BH211/BH$11-1</f>
        <v>3.8544994768459802</v>
      </c>
      <c r="BK211" s="1298">
        <f t="shared" si="4397"/>
        <v>22246066.062396288</v>
      </c>
      <c r="BL211" s="1299">
        <f t="shared" ref="BL211:BL219" si="5861">BH211/BH201-1</f>
        <v>8.3599820531775393E-2</v>
      </c>
      <c r="BM211" s="491">
        <v>225856958.58153346</v>
      </c>
      <c r="BN211" s="1298">
        <f t="shared" ref="BN211" si="5862">BM211-BM$11</f>
        <v>180012231.67120013</v>
      </c>
      <c r="BO211" s="1299">
        <f t="shared" ref="BO211" si="5863">BM211/BM$11-1</f>
        <v>3.9265635069281135</v>
      </c>
      <c r="BP211" s="1298">
        <f t="shared" si="4400"/>
        <v>15552343.618777305</v>
      </c>
      <c r="BQ211" s="1299">
        <f t="shared" ref="BQ211:BQ219" si="5864">BM211/BM201-1</f>
        <v>7.3951508964896107E-2</v>
      </c>
      <c r="BR211" s="491">
        <v>209492073.27744344</v>
      </c>
      <c r="BS211" s="1298">
        <f t="shared" ref="BS211" si="5865">BR211-BR$11</f>
        <v>163647346.3671101</v>
      </c>
      <c r="BT211" s="1299">
        <f t="shared" ref="BT211" si="5866">BR211/BR$11-1</f>
        <v>3.56960020041529</v>
      </c>
      <c r="BU211" s="1298">
        <f t="shared" si="4403"/>
        <v>14352201.215311229</v>
      </c>
      <c r="BV211" s="1299">
        <f t="shared" ref="BV211:BV219" si="5867">BR211/BR201-1</f>
        <v>7.3548276237167531E-2</v>
      </c>
      <c r="BW211" s="491">
        <v>188143380.87649259</v>
      </c>
      <c r="BX211" s="1298">
        <f t="shared" ref="BX211" si="5868">BW211-BW$11</f>
        <v>142298653.96615925</v>
      </c>
      <c r="BY211" s="1299">
        <f t="shared" ref="BY211" si="5869">BW211/BW$11-1</f>
        <v>3.1039263085693145</v>
      </c>
      <c r="BZ211" s="1298">
        <f t="shared" si="4406"/>
        <v>12518619.520138651</v>
      </c>
      <c r="CA211" s="1299">
        <f t="shared" ref="CA211:CA219" si="5870">BW211/BW201-1</f>
        <v>7.1280492701923492E-2</v>
      </c>
      <c r="CB211" s="485">
        <v>98904735.508793443</v>
      </c>
      <c r="CC211" s="1298">
        <f t="shared" ref="CC211" si="5871">CB211-CB$11</f>
        <v>30465996.008793443</v>
      </c>
      <c r="CD211" s="1299">
        <f t="shared" ref="CD211" si="5872">CB211/CB$11-1</f>
        <v>0.44515717605806349</v>
      </c>
      <c r="CE211" s="1298">
        <f t="shared" si="4409"/>
        <v>1412840.9196231067</v>
      </c>
      <c r="CF211" s="1299">
        <f t="shared" ref="CF211:CF219" si="5873">CB211/CB201-1</f>
        <v>1.4491880843805482E-2</v>
      </c>
      <c r="CG211" s="485">
        <v>114652808.81766213</v>
      </c>
      <c r="CH211" s="1298">
        <f t="shared" ref="CH211" si="5874">CG211-CG$11</f>
        <v>46214069.317662135</v>
      </c>
      <c r="CI211" s="1299">
        <f t="shared" ref="CI211" si="5875">CG211/CG$11-1</f>
        <v>0.67526184227373354</v>
      </c>
      <c r="CJ211" s="1298">
        <f t="shared" si="4412"/>
        <v>2452435.0973187834</v>
      </c>
      <c r="CK211" s="1299">
        <f t="shared" ref="CK211:CK219" si="5876">CG211/CG201-1</f>
        <v>2.1857637510472205E-2</v>
      </c>
      <c r="CL211" s="485">
        <v>132755025.5114782</v>
      </c>
      <c r="CM211" s="1298">
        <f t="shared" ref="CM211" si="5877">CL211-CL$11</f>
        <v>64316286.011478201</v>
      </c>
      <c r="CN211" s="1299">
        <f t="shared" ref="CN211" si="5878">CL211/CL$11-1</f>
        <v>0.93976432765068973</v>
      </c>
      <c r="CO211" s="1298">
        <f t="shared" si="4415"/>
        <v>3769397.8406114131</v>
      </c>
      <c r="CP211" s="1299">
        <f t="shared" ref="CP211:CP219" si="5879">CL211/CL201-1</f>
        <v>2.9223394177138928E-2</v>
      </c>
    </row>
    <row r="212" spans="1:94" ht="31.5" outlineLevel="1" x14ac:dyDescent="0.25">
      <c r="A212" s="174">
        <v>2043</v>
      </c>
      <c r="B212" s="175" t="s">
        <v>160</v>
      </c>
      <c r="C212" s="175" t="s">
        <v>161</v>
      </c>
      <c r="D212" s="176" t="s">
        <v>162</v>
      </c>
      <c r="E212" s="485">
        <v>209976062.12704885</v>
      </c>
      <c r="F212" s="1298">
        <f t="shared" ref="F212" si="5880">E212-E$12</f>
        <v>155169121.89604884</v>
      </c>
      <c r="G212" s="1320">
        <f t="shared" ref="G212" si="5881">E212/E$12-1</f>
        <v>2.831194758219358</v>
      </c>
      <c r="H212" s="1298">
        <f t="shared" si="4364"/>
        <v>12564433.984012008</v>
      </c>
      <c r="I212" s="1320">
        <f t="shared" si="5834"/>
        <v>6.3645865758770404E-2</v>
      </c>
      <c r="J212" s="1311">
        <v>209976062.12704885</v>
      </c>
      <c r="K212" s="1298">
        <f t="shared" ref="K212" si="5882">J212-J$12</f>
        <v>155169121.89604884</v>
      </c>
      <c r="L212" s="1299">
        <f t="shared" ref="L212" si="5883">J212/J$12-1</f>
        <v>2.831194758219358</v>
      </c>
      <c r="M212" s="1298">
        <f t="shared" si="4367"/>
        <v>12564433.984012008</v>
      </c>
      <c r="N212" s="1299">
        <f t="shared" si="5837"/>
        <v>6.3645865758770404E-2</v>
      </c>
      <c r="O212" s="485">
        <v>209976062.12704885</v>
      </c>
      <c r="P212" s="1298">
        <f t="shared" ref="P212" si="5884">O212-O$12</f>
        <v>155169121.89604884</v>
      </c>
      <c r="Q212" s="1299">
        <f t="shared" ref="Q212" si="5885">O212/O$12-1</f>
        <v>2.831194758219358</v>
      </c>
      <c r="R212" s="1298">
        <f t="shared" si="4370"/>
        <v>12564433.984012008</v>
      </c>
      <c r="S212" s="1299">
        <f t="shared" si="5840"/>
        <v>6.3645865758770404E-2</v>
      </c>
      <c r="T212" s="485">
        <v>209976062.12704885</v>
      </c>
      <c r="U212" s="1298">
        <f t="shared" ref="U212" si="5886">T212-T$12</f>
        <v>155169121.89604884</v>
      </c>
      <c r="V212" s="1299">
        <f t="shared" ref="V212" si="5887">T212/T$12-1</f>
        <v>2.831194758219358</v>
      </c>
      <c r="W212" s="1298">
        <f t="shared" si="4373"/>
        <v>12564433.984012008</v>
      </c>
      <c r="X212" s="1299">
        <f t="shared" si="5843"/>
        <v>6.3645865758770404E-2</v>
      </c>
      <c r="Y212" s="485">
        <v>209976062.12704885</v>
      </c>
      <c r="Z212" s="1298">
        <f t="shared" ref="Z212" si="5888">Y212-Y$12</f>
        <v>155169121.89604884</v>
      </c>
      <c r="AA212" s="1299">
        <f t="shared" ref="AA212" si="5889">Y212/Y$12-1</f>
        <v>2.831194758219358</v>
      </c>
      <c r="AB212" s="1298">
        <f t="shared" si="4376"/>
        <v>12564433.984012008</v>
      </c>
      <c r="AC212" s="1299">
        <f t="shared" si="5846"/>
        <v>6.3645865758770404E-2</v>
      </c>
      <c r="AD212" s="485">
        <v>209976062.12704885</v>
      </c>
      <c r="AE212" s="1298">
        <f t="shared" ref="AE212" si="5890">AD212-AD$12</f>
        <v>155169121.89604884</v>
      </c>
      <c r="AF212" s="1299">
        <f t="shared" ref="AF212" si="5891">AD212/AD$12-1</f>
        <v>2.831194758219358</v>
      </c>
      <c r="AG212" s="1298">
        <f t="shared" si="4379"/>
        <v>12564433.984012008</v>
      </c>
      <c r="AH212" s="1299">
        <f t="shared" si="5849"/>
        <v>6.3645865758770404E-2</v>
      </c>
      <c r="AI212" s="485">
        <v>0</v>
      </c>
      <c r="AJ212" s="1298">
        <f t="shared" ref="AJ212" si="5892">AI212-AI$12</f>
        <v>0</v>
      </c>
      <c r="AK212" s="1299"/>
      <c r="AL212" s="1298">
        <f t="shared" si="4382"/>
        <v>0</v>
      </c>
      <c r="AM212" s="1299"/>
      <c r="AN212" s="485">
        <v>0</v>
      </c>
      <c r="AO212" s="1298">
        <f t="shared" ref="AO212" si="5893">AN212-AN$12</f>
        <v>0</v>
      </c>
      <c r="AP212" s="1299"/>
      <c r="AQ212" s="1298">
        <f t="shared" si="4385"/>
        <v>0</v>
      </c>
      <c r="AR212" s="1299"/>
      <c r="AS212" s="485">
        <v>0</v>
      </c>
      <c r="AT212" s="1298">
        <f t="shared" ref="AT212" si="5894">AS212-AS$12</f>
        <v>0</v>
      </c>
      <c r="AU212" s="1299"/>
      <c r="AV212" s="1298">
        <f t="shared" si="4388"/>
        <v>0</v>
      </c>
      <c r="AW212" s="1299"/>
      <c r="AX212" s="485">
        <v>209976062.12704885</v>
      </c>
      <c r="AY212" s="1298">
        <f t="shared" ref="AY212" si="5895">AX212-AX$12</f>
        <v>155169121.89604884</v>
      </c>
      <c r="AZ212" s="1299">
        <f t="shared" ref="AZ212" si="5896">AX212/AX$12-1</f>
        <v>2.831194758219358</v>
      </c>
      <c r="BA212" s="1298">
        <f t="shared" si="4391"/>
        <v>12564433.984012008</v>
      </c>
      <c r="BB212" s="1299">
        <f t="shared" si="5855"/>
        <v>6.3645865758770404E-2</v>
      </c>
      <c r="BC212" s="485">
        <v>209976062.12704885</v>
      </c>
      <c r="BD212" s="1298">
        <f t="shared" ref="BD212" si="5897">BC212-BC$12</f>
        <v>155169121.89604884</v>
      </c>
      <c r="BE212" s="1299">
        <f t="shared" ref="BE212" si="5898">BC212/BC$12-1</f>
        <v>2.831194758219358</v>
      </c>
      <c r="BF212" s="1298">
        <f t="shared" si="4394"/>
        <v>12564433.984012008</v>
      </c>
      <c r="BG212" s="1299">
        <f t="shared" si="5858"/>
        <v>6.3645865758770404E-2</v>
      </c>
      <c r="BH212" s="485">
        <v>209976062.12704885</v>
      </c>
      <c r="BI212" s="1298">
        <f t="shared" ref="BI212" si="5899">BH212-BH$12</f>
        <v>155169121.89604884</v>
      </c>
      <c r="BJ212" s="1299">
        <f t="shared" ref="BJ212" si="5900">BH212/BH$12-1</f>
        <v>2.831194758219358</v>
      </c>
      <c r="BK212" s="1298">
        <f t="shared" si="4397"/>
        <v>12564433.984012008</v>
      </c>
      <c r="BL212" s="1299">
        <f t="shared" si="5861"/>
        <v>6.3645865758770404E-2</v>
      </c>
      <c r="BM212" s="491">
        <v>225856958.58153346</v>
      </c>
      <c r="BN212" s="1298">
        <f t="shared" ref="BN212" si="5901">BM212-BM$12</f>
        <v>180012231.67120013</v>
      </c>
      <c r="BO212" s="1299">
        <f t="shared" ref="BO212" si="5902">BM212/BM$12-1</f>
        <v>3.9265635069281135</v>
      </c>
      <c r="BP212" s="1298">
        <f t="shared" si="4400"/>
        <v>15552343.618777305</v>
      </c>
      <c r="BQ212" s="1299">
        <f t="shared" si="5864"/>
        <v>7.3951508964896107E-2</v>
      </c>
      <c r="BR212" s="491">
        <v>209492073.27744344</v>
      </c>
      <c r="BS212" s="1298">
        <f t="shared" ref="BS212" si="5903">BR212-BR$12</f>
        <v>163647346.3671101</v>
      </c>
      <c r="BT212" s="1299">
        <f t="shared" ref="BT212" si="5904">BR212/BR$12-1</f>
        <v>3.56960020041529</v>
      </c>
      <c r="BU212" s="1298">
        <f t="shared" si="4403"/>
        <v>14352201.215311229</v>
      </c>
      <c r="BV212" s="1299">
        <f t="shared" si="5867"/>
        <v>7.3548276237167531E-2</v>
      </c>
      <c r="BW212" s="491">
        <v>188143380.87649259</v>
      </c>
      <c r="BX212" s="1298">
        <f t="shared" ref="BX212" si="5905">BW212-BW$12</f>
        <v>142298653.96615925</v>
      </c>
      <c r="BY212" s="1299">
        <f t="shared" ref="BY212" si="5906">BW212/BW$12-1</f>
        <v>3.1039263085693145</v>
      </c>
      <c r="BZ212" s="1298">
        <f t="shared" si="4406"/>
        <v>12518619.520138651</v>
      </c>
      <c r="CA212" s="1299">
        <f t="shared" si="5870"/>
        <v>7.1280492701923492E-2</v>
      </c>
      <c r="CB212" s="485">
        <v>84153472.495005012</v>
      </c>
      <c r="CC212" s="1298">
        <f t="shared" ref="CC212" si="5907">CB212-CB$12</f>
        <v>29346532.264005013</v>
      </c>
      <c r="CD212" s="1299">
        <f t="shared" ref="CD212" si="5908">CB212/CB$12-1</f>
        <v>0.53545284849538044</v>
      </c>
      <c r="CE212" s="1298">
        <f t="shared" si="4409"/>
        <v>1202121.1002454907</v>
      </c>
      <c r="CF212" s="1299">
        <f t="shared" si="5873"/>
        <v>1.4491880843805482E-2</v>
      </c>
      <c r="CG212" s="485">
        <v>97552780.902532011</v>
      </c>
      <c r="CH212" s="1298">
        <f t="shared" ref="CH212" si="5909">CG212-CG$12</f>
        <v>42745840.671532013</v>
      </c>
      <c r="CI212" s="1299">
        <f t="shared" ref="CI212" si="5910">CG212/CG$12-1</f>
        <v>0.77993481284244415</v>
      </c>
      <c r="CJ212" s="1298">
        <f t="shared" si="4412"/>
        <v>2086663.7825410515</v>
      </c>
      <c r="CK212" s="1299">
        <f t="shared" si="5876"/>
        <v>2.1857637510472205E-2</v>
      </c>
      <c r="CL212" s="485">
        <v>112955121.21318612</v>
      </c>
      <c r="CM212" s="1298">
        <f t="shared" ref="CM212" si="5911">CL212-CL$12</f>
        <v>58148180.982186116</v>
      </c>
      <c r="CN212" s="1299">
        <f t="shared" ref="CN212" si="5912">CL212/CL$12-1</f>
        <v>1.0609638256962253</v>
      </c>
      <c r="CO212" s="1298">
        <f t="shared" si="4415"/>
        <v>3207206.5697443038</v>
      </c>
      <c r="CP212" s="1299">
        <f t="shared" si="5879"/>
        <v>2.9223394177138928E-2</v>
      </c>
    </row>
    <row r="213" spans="1:94" ht="15.75" outlineLevel="1" x14ac:dyDescent="0.25">
      <c r="A213" s="174">
        <v>2043</v>
      </c>
      <c r="B213" s="175">
        <v>0</v>
      </c>
      <c r="C213" s="175">
        <v>0</v>
      </c>
      <c r="D213" s="176" t="s">
        <v>163</v>
      </c>
      <c r="E213" s="485">
        <v>0</v>
      </c>
      <c r="F213" s="1298">
        <f t="shared" ref="F213" si="5913">E213-E$13</f>
        <v>0</v>
      </c>
      <c r="G213" s="1320"/>
      <c r="H213" s="1298">
        <f t="shared" si="4364"/>
        <v>0</v>
      </c>
      <c r="I213" s="1320"/>
      <c r="J213" s="1311">
        <v>0</v>
      </c>
      <c r="K213" s="1298">
        <f t="shared" ref="K213" si="5914">J213-J$13</f>
        <v>0</v>
      </c>
      <c r="L213" s="1299"/>
      <c r="M213" s="1298">
        <f t="shared" si="4367"/>
        <v>0</v>
      </c>
      <c r="N213" s="1299"/>
      <c r="O213" s="485">
        <v>0</v>
      </c>
      <c r="P213" s="1298">
        <f t="shared" ref="P213" si="5915">O213-O$13</f>
        <v>0</v>
      </c>
      <c r="Q213" s="1299"/>
      <c r="R213" s="1298">
        <f t="shared" si="4370"/>
        <v>0</v>
      </c>
      <c r="S213" s="1299"/>
      <c r="T213" s="485">
        <v>0</v>
      </c>
      <c r="U213" s="1298">
        <f t="shared" ref="U213" si="5916">T213-T$13</f>
        <v>0</v>
      </c>
      <c r="V213" s="1299"/>
      <c r="W213" s="1298">
        <f t="shared" si="4373"/>
        <v>0</v>
      </c>
      <c r="X213" s="1299"/>
      <c r="Y213" s="485">
        <v>0</v>
      </c>
      <c r="Z213" s="1298">
        <f t="shared" ref="Z213" si="5917">Y213-Y$13</f>
        <v>0</v>
      </c>
      <c r="AA213" s="1299"/>
      <c r="AB213" s="1298">
        <f t="shared" si="4376"/>
        <v>0</v>
      </c>
      <c r="AC213" s="1299"/>
      <c r="AD213" s="485">
        <v>0</v>
      </c>
      <c r="AE213" s="1298">
        <f t="shared" ref="AE213" si="5918">AD213-AD$13</f>
        <v>0</v>
      </c>
      <c r="AF213" s="1299"/>
      <c r="AG213" s="1298">
        <f t="shared" si="4379"/>
        <v>0</v>
      </c>
      <c r="AH213" s="1299"/>
      <c r="AI213" s="485">
        <v>0</v>
      </c>
      <c r="AJ213" s="1298">
        <f t="shared" ref="AJ213" si="5919">AI213-AI$13</f>
        <v>0</v>
      </c>
      <c r="AK213" s="1299"/>
      <c r="AL213" s="1298">
        <f t="shared" si="4382"/>
        <v>0</v>
      </c>
      <c r="AM213" s="1299"/>
      <c r="AN213" s="485">
        <v>0</v>
      </c>
      <c r="AO213" s="1298">
        <f t="shared" ref="AO213" si="5920">AN213-AN$13</f>
        <v>0</v>
      </c>
      <c r="AP213" s="1299"/>
      <c r="AQ213" s="1298">
        <f t="shared" si="4385"/>
        <v>0</v>
      </c>
      <c r="AR213" s="1299"/>
      <c r="AS213" s="485">
        <v>0</v>
      </c>
      <c r="AT213" s="1298">
        <f t="shared" ref="AT213" si="5921">AS213-AS$13</f>
        <v>0</v>
      </c>
      <c r="AU213" s="1299"/>
      <c r="AV213" s="1298">
        <f t="shared" si="4388"/>
        <v>0</v>
      </c>
      <c r="AW213" s="1299"/>
      <c r="AX213" s="491">
        <v>36987400.595698044</v>
      </c>
      <c r="AY213" s="1298">
        <f t="shared" ref="AY213" si="5922">AX213-AX$13</f>
        <v>13658231.386164945</v>
      </c>
      <c r="AZ213" s="1299">
        <f t="shared" ref="AZ213" si="5923">AX213/AX$13-1</f>
        <v>0.5854572558281983</v>
      </c>
      <c r="BA213" s="1298">
        <f t="shared" si="4391"/>
        <v>558819.72453727573</v>
      </c>
      <c r="BB213" s="1299">
        <f t="shared" si="5855"/>
        <v>1.5340145324729715E-2</v>
      </c>
      <c r="BC213" s="491">
        <v>49553478.334271438</v>
      </c>
      <c r="BD213" s="1298">
        <f t="shared" ref="BD213" si="5924">BC213-BC$13</f>
        <v>26224309.124738339</v>
      </c>
      <c r="BE213" s="1299">
        <f t="shared" ref="BE213" si="5925">BC213/BC$13-1</f>
        <v>1.1240995720508637</v>
      </c>
      <c r="BF213" s="1298">
        <f t="shared" si="4394"/>
        <v>1412202.8759567142</v>
      </c>
      <c r="BG213" s="1299">
        <f t="shared" si="5858"/>
        <v>2.9334554652161948E-2</v>
      </c>
      <c r="BH213" s="491">
        <v>66106174.497197047</v>
      </c>
      <c r="BI213" s="1298">
        <f t="shared" ref="BI213" si="5926">BH213-BH$13</f>
        <v>42777005.287663952</v>
      </c>
      <c r="BJ213" s="1299">
        <f t="shared" ref="BJ213" si="5927">BH213/BH$13-1</f>
        <v>1.8336274602605136</v>
      </c>
      <c r="BK213" s="1298">
        <f t="shared" si="4397"/>
        <v>2745358.514007628</v>
      </c>
      <c r="BL213" s="1299">
        <f t="shared" si="5861"/>
        <v>4.3328963988342739E-2</v>
      </c>
      <c r="BM213" s="491">
        <v>225856958.58153361</v>
      </c>
      <c r="BN213" s="1298">
        <f t="shared" ref="BN213" si="5928">BM213-BM$13</f>
        <v>180012231.67120028</v>
      </c>
      <c r="BO213" s="1299">
        <f t="shared" ref="BO213" si="5929">BM213/BM$13-1</f>
        <v>3.9265635069281171</v>
      </c>
      <c r="BP213" s="1298">
        <f t="shared" si="4400"/>
        <v>15552343.618777573</v>
      </c>
      <c r="BQ213" s="1299">
        <f t="shared" si="5864"/>
        <v>7.3951508964897439E-2</v>
      </c>
      <c r="BR213" s="491">
        <v>209492073.27744356</v>
      </c>
      <c r="BS213" s="1298">
        <f t="shared" ref="BS213" si="5930">BR213-BR$13</f>
        <v>163647346.36711022</v>
      </c>
      <c r="BT213" s="1299">
        <f t="shared" ref="BT213" si="5931">BR213/BR$13-1</f>
        <v>3.5696002004152927</v>
      </c>
      <c r="BU213" s="1298">
        <f t="shared" si="4403"/>
        <v>14352201.215311468</v>
      </c>
      <c r="BV213" s="1299">
        <f t="shared" si="5867"/>
        <v>7.3548276237168864E-2</v>
      </c>
      <c r="BW213" s="491">
        <v>188143380.87649244</v>
      </c>
      <c r="BX213" s="1298">
        <f t="shared" ref="BX213" si="5932">BW213-BW$13</f>
        <v>142298653.96615911</v>
      </c>
      <c r="BY213" s="1299">
        <f t="shared" ref="BY213" si="5933">BW213/BW$13-1</f>
        <v>3.103926308569311</v>
      </c>
      <c r="BZ213" s="1298">
        <f t="shared" si="4406"/>
        <v>12518619.520138621</v>
      </c>
      <c r="CA213" s="1299">
        <f t="shared" si="5870"/>
        <v>7.1280492701923492E-2</v>
      </c>
      <c r="CB213" s="485">
        <v>0</v>
      </c>
      <c r="CC213" s="1298">
        <f t="shared" ref="CC213" si="5934">CB213-CB$13</f>
        <v>0</v>
      </c>
      <c r="CD213" s="1299"/>
      <c r="CE213" s="1298">
        <f t="shared" si="4409"/>
        <v>0</v>
      </c>
      <c r="CF213" s="1299"/>
      <c r="CG213" s="485">
        <v>0</v>
      </c>
      <c r="CH213" s="1298">
        <f t="shared" ref="CH213" si="5935">CG213-CG$13</f>
        <v>0</v>
      </c>
      <c r="CI213" s="1299"/>
      <c r="CJ213" s="1298">
        <f t="shared" si="4412"/>
        <v>0</v>
      </c>
      <c r="CK213" s="1299"/>
      <c r="CL213" s="485">
        <v>0</v>
      </c>
      <c r="CM213" s="1298">
        <f t="shared" ref="CM213" si="5936">CL213-CL$13</f>
        <v>0</v>
      </c>
      <c r="CN213" s="1299"/>
      <c r="CO213" s="1298">
        <f t="shared" si="4415"/>
        <v>0</v>
      </c>
      <c r="CP213" s="1299"/>
    </row>
    <row r="214" spans="1:94" ht="15.75" outlineLevel="1" x14ac:dyDescent="0.25">
      <c r="A214" s="174">
        <v>2043</v>
      </c>
      <c r="B214" s="175" t="s">
        <v>164</v>
      </c>
      <c r="C214" s="175" t="s">
        <v>165</v>
      </c>
      <c r="D214" s="176" t="s">
        <v>99</v>
      </c>
      <c r="E214" s="485">
        <v>0</v>
      </c>
      <c r="F214" s="1298">
        <f t="shared" ref="F214" si="5937">E214-E$14</f>
        <v>0</v>
      </c>
      <c r="G214" s="1320"/>
      <c r="H214" s="1298">
        <f t="shared" si="4364"/>
        <v>0</v>
      </c>
      <c r="I214" s="1320"/>
      <c r="J214" s="1311">
        <v>0</v>
      </c>
      <c r="K214" s="1298">
        <f t="shared" ref="K214" si="5938">J214-J$14</f>
        <v>0</v>
      </c>
      <c r="L214" s="1299"/>
      <c r="M214" s="1298">
        <f t="shared" si="4367"/>
        <v>0</v>
      </c>
      <c r="N214" s="1299"/>
      <c r="O214" s="485">
        <v>0</v>
      </c>
      <c r="P214" s="1298">
        <f t="shared" ref="P214" si="5939">O214-O$14</f>
        <v>0</v>
      </c>
      <c r="Q214" s="1299"/>
      <c r="R214" s="1298">
        <f t="shared" si="4370"/>
        <v>0</v>
      </c>
      <c r="S214" s="1299"/>
      <c r="T214" s="486">
        <v>205392673.58601159</v>
      </c>
      <c r="U214" s="1298">
        <f t="shared" ref="U214" si="5940">T214-T$14</f>
        <v>191104172.58601159</v>
      </c>
      <c r="V214" s="1299">
        <f t="shared" ref="V214" si="5941">T214/T$14-1</f>
        <v>13.374683081592078</v>
      </c>
      <c r="W214" s="1298">
        <f t="shared" si="4373"/>
        <v>18403087.099060297</v>
      </c>
      <c r="X214" s="1299">
        <f t="shared" si="5843"/>
        <v>9.8417711086518311E-2</v>
      </c>
      <c r="Y214" s="486">
        <v>156298017.67374146</v>
      </c>
      <c r="Z214" s="1298">
        <f t="shared" ref="Z214" si="5942">Y214-Y$14</f>
        <v>142009516.67374146</v>
      </c>
      <c r="AA214" s="1299">
        <f t="shared" ref="AA214" si="5943">Y214/Y$14-1</f>
        <v>9.9387274196041542</v>
      </c>
      <c r="AB214" s="1298">
        <f t="shared" si="4376"/>
        <v>14802659.888661981</v>
      </c>
      <c r="AC214" s="1299">
        <f t="shared" si="5846"/>
        <v>0.10461586952658952</v>
      </c>
      <c r="AD214" s="486">
        <v>92251940.470888779</v>
      </c>
      <c r="AE214" s="1298">
        <f t="shared" ref="AE214" si="5944">AD214-AD$14</f>
        <v>77963439.470888764</v>
      </c>
      <c r="AF214" s="1299">
        <f t="shared" ref="AF214" si="5945">AD214/AD$14-1</f>
        <v>5.4563763876202778</v>
      </c>
      <c r="AG214" s="1298">
        <f t="shared" si="4379"/>
        <v>9301914.8031440973</v>
      </c>
      <c r="AH214" s="1299">
        <f t="shared" si="5849"/>
        <v>0.11213878149239886</v>
      </c>
      <c r="AI214" s="486">
        <v>677570875.74460042</v>
      </c>
      <c r="AJ214" s="1298">
        <f t="shared" ref="AJ214" si="5946">AI214-AI$14</f>
        <v>540036695.01360035</v>
      </c>
      <c r="AK214" s="1299">
        <f t="shared" ref="AK214" si="5947">AI214/AI$14-1</f>
        <v>3.9265635069281135</v>
      </c>
      <c r="AL214" s="1298">
        <f t="shared" si="4382"/>
        <v>46657030.856331944</v>
      </c>
      <c r="AM214" s="1299">
        <f t="shared" ref="AM214:AM219" si="5948">AI214/AI204-1</f>
        <v>7.3951508964896329E-2</v>
      </c>
      <c r="AN214" s="486">
        <v>628476219.83233035</v>
      </c>
      <c r="AO214" s="1298">
        <f t="shared" ref="AO214" si="5949">AN214-AN$14</f>
        <v>490942039.10133034</v>
      </c>
      <c r="AP214" s="1299">
        <f t="shared" ref="AP214" si="5950">AN214/AN$14-1</f>
        <v>3.56960020041529</v>
      </c>
      <c r="AQ214" s="1298">
        <f t="shared" si="4385"/>
        <v>43056603.645933747</v>
      </c>
      <c r="AR214" s="1299">
        <f t="shared" ref="AR214:AR219" si="5951">AN214/AN204-1</f>
        <v>7.3548276237167531E-2</v>
      </c>
      <c r="AS214" s="486">
        <v>564430142.62947774</v>
      </c>
      <c r="AT214" s="1298">
        <f t="shared" ref="AT214" si="5952">AS214-AS$14</f>
        <v>426895961.89847773</v>
      </c>
      <c r="AU214" s="1299">
        <f t="shared" ref="AU214" si="5953">AS214/AS$14-1</f>
        <v>3.1039263085693136</v>
      </c>
      <c r="AV214" s="1298">
        <f t="shared" si="4388"/>
        <v>37555858.560415924</v>
      </c>
      <c r="AW214" s="1299">
        <f t="shared" ref="AW214:AW219" si="5954">AS214/AS204-1</f>
        <v>7.1280492701923492E-2</v>
      </c>
      <c r="AX214" s="485">
        <v>0</v>
      </c>
      <c r="AY214" s="1298">
        <f t="shared" ref="AY214" si="5955">AX214-AX$14</f>
        <v>0</v>
      </c>
      <c r="AZ214" s="1299"/>
      <c r="BA214" s="1298">
        <f t="shared" si="4391"/>
        <v>0</v>
      </c>
      <c r="BB214" s="1299"/>
      <c r="BC214" s="485">
        <v>0</v>
      </c>
      <c r="BD214" s="1298">
        <f t="shared" ref="BD214" si="5956">BC214-BC$14</f>
        <v>0</v>
      </c>
      <c r="BE214" s="1299"/>
      <c r="BF214" s="1298">
        <f t="shared" si="4394"/>
        <v>0</v>
      </c>
      <c r="BG214" s="1299"/>
      <c r="BH214" s="485">
        <v>0</v>
      </c>
      <c r="BI214" s="1298">
        <f t="shared" ref="BI214" si="5957">BH214-BH$14</f>
        <v>0</v>
      </c>
      <c r="BJ214" s="1299"/>
      <c r="BK214" s="1298">
        <f t="shared" si="4397"/>
        <v>0</v>
      </c>
      <c r="BL214" s="1299"/>
      <c r="BM214" s="485">
        <v>0</v>
      </c>
      <c r="BN214" s="1298">
        <f t="shared" ref="BN214" si="5958">BM214-BM$14</f>
        <v>0</v>
      </c>
      <c r="BO214" s="1299"/>
      <c r="BP214" s="1298">
        <f t="shared" si="4400"/>
        <v>0</v>
      </c>
      <c r="BQ214" s="1299"/>
      <c r="BR214" s="485">
        <v>0</v>
      </c>
      <c r="BS214" s="1298">
        <f t="shared" ref="BS214" si="5959">BR214-BR$14</f>
        <v>0</v>
      </c>
      <c r="BT214" s="1299"/>
      <c r="BU214" s="1298">
        <f t="shared" si="4403"/>
        <v>0</v>
      </c>
      <c r="BV214" s="1299"/>
      <c r="BW214" s="485">
        <v>0</v>
      </c>
      <c r="BX214" s="1298">
        <f t="shared" ref="BX214" si="5960">BW214-BW$14</f>
        <v>0</v>
      </c>
      <c r="BY214" s="1299"/>
      <c r="BZ214" s="1298">
        <f t="shared" si="4406"/>
        <v>0</v>
      </c>
      <c r="CA214" s="1299"/>
      <c r="CB214" s="192">
        <v>499819022.45369053</v>
      </c>
      <c r="CC214" s="1298">
        <f t="shared" ref="CC214" si="5961">CB214-CB$14</f>
        <v>481684243.97369051</v>
      </c>
      <c r="CD214" s="1299">
        <f t="shared" ref="CD214" si="5962">CB214/CB$14-1</f>
        <v>26.561352514171467</v>
      </c>
      <c r="CE214" s="1298">
        <f t="shared" si="4409"/>
        <v>44112806.779832602</v>
      </c>
      <c r="CF214" s="1299">
        <f t="shared" si="5873"/>
        <v>9.680097673147281E-2</v>
      </c>
      <c r="CG214" s="192">
        <v>421576984.82502484</v>
      </c>
      <c r="CH214" s="1298">
        <f t="shared" ref="CH214" si="5963">CG214-CG$14</f>
        <v>403442206.34502482</v>
      </c>
      <c r="CI214" s="1299">
        <f t="shared" ref="CI214" si="5964">CG214/CG$14-1</f>
        <v>22.246878107166431</v>
      </c>
      <c r="CJ214" s="1298">
        <f t="shared" si="4412"/>
        <v>38588242.709443092</v>
      </c>
      <c r="CK214" s="1299">
        <f t="shared" si="5876"/>
        <v>0.10075555353477617</v>
      </c>
      <c r="CL214" s="192">
        <v>324026350.61770195</v>
      </c>
      <c r="CM214" s="1298">
        <f t="shared" ref="CM214" si="5965">CL214-CL$14</f>
        <v>305891572.13770193</v>
      </c>
      <c r="CN214" s="1299">
        <f t="shared" ref="CN214" si="5966">CL214/CL$14-1</f>
        <v>16.867676242919401</v>
      </c>
      <c r="CO214" s="1298">
        <f t="shared" si="4415"/>
        <v>30649992.093429387</v>
      </c>
      <c r="CP214" s="1299">
        <f t="shared" si="5879"/>
        <v>0.1044732856035282</v>
      </c>
    </row>
    <row r="215" spans="1:94" ht="31.5" outlineLevel="1" x14ac:dyDescent="0.25">
      <c r="A215" s="174">
        <v>2043</v>
      </c>
      <c r="B215" s="175" t="s">
        <v>166</v>
      </c>
      <c r="C215" s="175" t="s">
        <v>249</v>
      </c>
      <c r="D215" s="176" t="s">
        <v>168</v>
      </c>
      <c r="E215" s="485">
        <v>76067085.499144271</v>
      </c>
      <c r="F215" s="1298">
        <f t="shared" ref="F215" si="5967">E215-E$15</f>
        <v>37587208.840144269</v>
      </c>
      <c r="G215" s="1320">
        <f t="shared" ref="G215" si="5968">E215/E$15-1</f>
        <v>0.97680169750110291</v>
      </c>
      <c r="H215" s="1298">
        <f t="shared" si="4364"/>
        <v>1458312.2072588354</v>
      </c>
      <c r="I215" s="1320">
        <f t="shared" si="5834"/>
        <v>1.9546122297891211E-2</v>
      </c>
      <c r="J215" s="1311">
        <v>100907916.82654205</v>
      </c>
      <c r="K215" s="1298">
        <f t="shared" ref="K215" si="5969">J215-J$15</f>
        <v>62428040.167542048</v>
      </c>
      <c r="L215" s="1299">
        <f t="shared" ref="L215" si="5970">J215/J$15-1</f>
        <v>1.6223555163849737</v>
      </c>
      <c r="M215" s="1298">
        <f t="shared" si="4367"/>
        <v>3279942.8557072878</v>
      </c>
      <c r="N215" s="1299">
        <f t="shared" si="5837"/>
        <v>3.3596342547138613E-2</v>
      </c>
      <c r="O215" s="485">
        <v>133313843.1216673</v>
      </c>
      <c r="P215" s="1298">
        <f t="shared" ref="P215" si="5971">O215-O$15</f>
        <v>94833966.462667286</v>
      </c>
      <c r="Q215" s="1299">
        <f t="shared" ref="Q215" si="5972">O215/O$15-1</f>
        <v>2.464508067504076</v>
      </c>
      <c r="R215" s="1298">
        <f t="shared" si="4370"/>
        <v>6063062.3184305131</v>
      </c>
      <c r="S215" s="1299">
        <f t="shared" si="5840"/>
        <v>4.7646562796385572E-2</v>
      </c>
      <c r="T215" s="485">
        <v>76067085.499144271</v>
      </c>
      <c r="U215" s="1298">
        <f t="shared" ref="U215" si="5973">T215-T$15</f>
        <v>37587208.840144269</v>
      </c>
      <c r="V215" s="1299">
        <f t="shared" ref="V215" si="5974">T215/T$15-1</f>
        <v>0.97680169750110291</v>
      </c>
      <c r="W215" s="1298">
        <f t="shared" si="4373"/>
        <v>1458312.2072588354</v>
      </c>
      <c r="X215" s="1299">
        <f t="shared" si="5843"/>
        <v>1.9546122297891211E-2</v>
      </c>
      <c r="Y215" s="485">
        <v>100907916.82654205</v>
      </c>
      <c r="Z215" s="1298">
        <f t="shared" ref="Z215" si="5975">Y215-Y$15</f>
        <v>62428040.167542048</v>
      </c>
      <c r="AA215" s="1299">
        <f t="shared" ref="AA215" si="5976">Y215/Y$15-1</f>
        <v>1.6223555163849737</v>
      </c>
      <c r="AB215" s="1298">
        <f t="shared" si="4376"/>
        <v>3279942.8557072878</v>
      </c>
      <c r="AC215" s="1299">
        <f t="shared" si="5846"/>
        <v>3.3596342547138613E-2</v>
      </c>
      <c r="AD215" s="485">
        <v>133313843.1216673</v>
      </c>
      <c r="AE215" s="1298">
        <f t="shared" ref="AE215" si="5977">AD215-AD$15</f>
        <v>94833966.462667286</v>
      </c>
      <c r="AF215" s="1299">
        <f t="shared" ref="AF215" si="5978">AD215/AD$15-1</f>
        <v>2.464508067504076</v>
      </c>
      <c r="AG215" s="1298">
        <f t="shared" si="4379"/>
        <v>6063062.3184305131</v>
      </c>
      <c r="AH215" s="1299">
        <f t="shared" si="5849"/>
        <v>4.7646562796385572E-2</v>
      </c>
      <c r="AI215" s="485">
        <v>76067085.499144271</v>
      </c>
      <c r="AJ215" s="1298">
        <f t="shared" ref="AJ215" si="5979">AI215-AI$15</f>
        <v>37587208.840144269</v>
      </c>
      <c r="AK215" s="1299">
        <f t="shared" ref="AK215" si="5980">AI215/AI$15-1</f>
        <v>0.97680169750110291</v>
      </c>
      <c r="AL215" s="1298">
        <f t="shared" si="4382"/>
        <v>1458312.2072588354</v>
      </c>
      <c r="AM215" s="1299">
        <f t="shared" si="5948"/>
        <v>1.9546122297891211E-2</v>
      </c>
      <c r="AN215" s="485">
        <v>100907916.82654205</v>
      </c>
      <c r="AO215" s="1298">
        <f t="shared" ref="AO215" si="5981">AN215-AN$15</f>
        <v>62428040.167542048</v>
      </c>
      <c r="AP215" s="1299">
        <f t="shared" ref="AP215" si="5982">AN215/AN$15-1</f>
        <v>1.6223555163849737</v>
      </c>
      <c r="AQ215" s="1298">
        <f t="shared" si="4385"/>
        <v>3279942.8557072878</v>
      </c>
      <c r="AR215" s="1299">
        <f t="shared" si="5951"/>
        <v>3.3596342547138613E-2</v>
      </c>
      <c r="AS215" s="485">
        <v>133313843.1216673</v>
      </c>
      <c r="AT215" s="1298">
        <f t="shared" ref="AT215" si="5983">AS215-AS$15</f>
        <v>94833966.462667286</v>
      </c>
      <c r="AU215" s="1299">
        <f t="shared" ref="AU215" si="5984">AS215/AS$15-1</f>
        <v>2.464508067504076</v>
      </c>
      <c r="AV215" s="1298">
        <f t="shared" si="4388"/>
        <v>6063062.3184305131</v>
      </c>
      <c r="AW215" s="1299">
        <f t="shared" si="5954"/>
        <v>4.7646562796385572E-2</v>
      </c>
      <c r="AX215" s="485">
        <v>76067085.499144271</v>
      </c>
      <c r="AY215" s="1298">
        <f t="shared" ref="AY215" si="5985">AX215-AX$15</f>
        <v>37587208.840144269</v>
      </c>
      <c r="AZ215" s="1299">
        <f t="shared" ref="AZ215" si="5986">AX215/AX$15-1</f>
        <v>0.97680169750110291</v>
      </c>
      <c r="BA215" s="1298">
        <f t="shared" si="4391"/>
        <v>1458312.2072588354</v>
      </c>
      <c r="BB215" s="1299">
        <f t="shared" si="5855"/>
        <v>1.9546122297891211E-2</v>
      </c>
      <c r="BC215" s="485">
        <v>100907916.82654205</v>
      </c>
      <c r="BD215" s="1298">
        <f t="shared" ref="BD215" si="5987">BC215-BC$15</f>
        <v>62428040.167542048</v>
      </c>
      <c r="BE215" s="1299">
        <f t="shared" ref="BE215" si="5988">BC215/BC$15-1</f>
        <v>1.6223555163849737</v>
      </c>
      <c r="BF215" s="1298">
        <f t="shared" si="4394"/>
        <v>3279942.8557072878</v>
      </c>
      <c r="BG215" s="1299">
        <f t="shared" si="5858"/>
        <v>3.3596342547138613E-2</v>
      </c>
      <c r="BH215" s="485">
        <v>133313843.1216673</v>
      </c>
      <c r="BI215" s="1298">
        <f t="shared" ref="BI215" si="5989">BH215-BH$15</f>
        <v>94833966.462667286</v>
      </c>
      <c r="BJ215" s="1299">
        <f t="shared" ref="BJ215" si="5990">BH215/BH$15-1</f>
        <v>2.464508067504076</v>
      </c>
      <c r="BK215" s="1298">
        <f t="shared" si="4397"/>
        <v>6063062.3184305131</v>
      </c>
      <c r="BL215" s="1299">
        <f t="shared" si="5861"/>
        <v>4.7646562796385572E-2</v>
      </c>
      <c r="BM215" s="485">
        <v>76067085.499144271</v>
      </c>
      <c r="BN215" s="1298">
        <f t="shared" ref="BN215" si="5991">BM215-BM$15</f>
        <v>37587208.840144269</v>
      </c>
      <c r="BO215" s="1299">
        <f t="shared" ref="BO215" si="5992">BM215/BM$15-1</f>
        <v>0.97680169750110291</v>
      </c>
      <c r="BP215" s="1298">
        <f t="shared" si="4400"/>
        <v>1458312.2072588354</v>
      </c>
      <c r="BQ215" s="1299">
        <f t="shared" si="5864"/>
        <v>1.9546122297891211E-2</v>
      </c>
      <c r="BR215" s="485">
        <v>100907916.82654205</v>
      </c>
      <c r="BS215" s="1298">
        <f t="shared" ref="BS215" si="5993">BR215-BR$15</f>
        <v>62428040.167542048</v>
      </c>
      <c r="BT215" s="1299">
        <f t="shared" ref="BT215" si="5994">BR215/BR$15-1</f>
        <v>1.6223555163849737</v>
      </c>
      <c r="BU215" s="1298">
        <f t="shared" si="4403"/>
        <v>3279942.8557072878</v>
      </c>
      <c r="BV215" s="1299">
        <f t="shared" si="5867"/>
        <v>3.3596342547138613E-2</v>
      </c>
      <c r="BW215" s="485">
        <v>133313843.1216673</v>
      </c>
      <c r="BX215" s="1298">
        <f t="shared" ref="BX215" si="5995">BW215-BW$15</f>
        <v>94833966.462667286</v>
      </c>
      <c r="BY215" s="1299">
        <f t="shared" ref="BY215" si="5996">BW215/BW$15-1</f>
        <v>2.464508067504076</v>
      </c>
      <c r="BZ215" s="1298">
        <f t="shared" si="4406"/>
        <v>6063062.3184305131</v>
      </c>
      <c r="CA215" s="1299">
        <f t="shared" si="5870"/>
        <v>4.7646562796385572E-2</v>
      </c>
      <c r="CB215" s="485">
        <v>76067085.499144271</v>
      </c>
      <c r="CC215" s="1298">
        <f t="shared" ref="CC215" si="5997">CB215-CB$15</f>
        <v>37587208.840144269</v>
      </c>
      <c r="CD215" s="1299">
        <f t="shared" ref="CD215" si="5998">CB215/CB$15-1</f>
        <v>0.97680169750110291</v>
      </c>
      <c r="CE215" s="1298">
        <f t="shared" si="4409"/>
        <v>1458312.2072588354</v>
      </c>
      <c r="CF215" s="1299">
        <f t="shared" si="5873"/>
        <v>1.9546122297891211E-2</v>
      </c>
      <c r="CG215" s="485">
        <v>100907916.82654205</v>
      </c>
      <c r="CH215" s="1298">
        <f t="shared" ref="CH215" si="5999">CG215-CG$15</f>
        <v>62428040.167542048</v>
      </c>
      <c r="CI215" s="1299">
        <f t="shared" ref="CI215" si="6000">CG215/CG$15-1</f>
        <v>1.6223555163849737</v>
      </c>
      <c r="CJ215" s="1298">
        <f t="shared" si="4412"/>
        <v>3279942.8557072878</v>
      </c>
      <c r="CK215" s="1299">
        <f t="shared" si="5876"/>
        <v>3.3596342547138613E-2</v>
      </c>
      <c r="CL215" s="485">
        <v>133313843.1216673</v>
      </c>
      <c r="CM215" s="1298">
        <f t="shared" ref="CM215" si="6001">CL215-CL$15</f>
        <v>94833966.462667286</v>
      </c>
      <c r="CN215" s="1299">
        <f t="shared" ref="CN215" si="6002">CL215/CL$15-1</f>
        <v>2.464508067504076</v>
      </c>
      <c r="CO215" s="1298">
        <f t="shared" si="4415"/>
        <v>6063062.3184305131</v>
      </c>
      <c r="CP215" s="1299">
        <f t="shared" si="5879"/>
        <v>4.7646562796385572E-2</v>
      </c>
    </row>
    <row r="216" spans="1:94" ht="15.75" outlineLevel="1" x14ac:dyDescent="0.25">
      <c r="A216" s="174">
        <v>2043</v>
      </c>
      <c r="B216" s="175" t="s">
        <v>169</v>
      </c>
      <c r="C216" s="175" t="s">
        <v>249</v>
      </c>
      <c r="D216" s="176" t="s">
        <v>170</v>
      </c>
      <c r="E216" s="485">
        <v>74269565.461116791</v>
      </c>
      <c r="F216" s="1298">
        <f t="shared" ref="F216" si="6003">E216-E$16</f>
        <v>34187188.461116791</v>
      </c>
      <c r="G216" s="1320">
        <f t="shared" ref="G216" si="6004">E216/E$16-1</f>
        <v>0.852923180207521</v>
      </c>
      <c r="H216" s="1298">
        <f t="shared" si="4364"/>
        <v>1424539.5248152614</v>
      </c>
      <c r="I216" s="1320">
        <f t="shared" si="5834"/>
        <v>1.955575561275702E-2</v>
      </c>
      <c r="J216" s="1311">
        <v>98523390.045989126</v>
      </c>
      <c r="K216" s="1298">
        <f t="shared" ref="K216" si="6005">J216-J$16</f>
        <v>58441013.045989126</v>
      </c>
      <c r="L216" s="1299">
        <f t="shared" ref="L216" si="6006">J216/J$16-1</f>
        <v>1.4580226378787149</v>
      </c>
      <c r="M216" s="1298">
        <f t="shared" si="4367"/>
        <v>3203336.0867651105</v>
      </c>
      <c r="N216" s="1299">
        <f t="shared" si="5837"/>
        <v>3.3606108617347585E-2</v>
      </c>
      <c r="O216" s="485">
        <v>130163540.95371656</v>
      </c>
      <c r="P216" s="1298">
        <f t="shared" ref="P216" si="6007">O216-O$16</f>
        <v>90081163.953716561</v>
      </c>
      <c r="Q216" s="1299">
        <f t="shared" ref="Q216" si="6008">O216/O$16-1</f>
        <v>2.247400745562484</v>
      </c>
      <c r="R216" s="1298">
        <f t="shared" si="4370"/>
        <v>5920961.7095597684</v>
      </c>
      <c r="S216" s="1299">
        <f t="shared" si="5840"/>
        <v>4.7656461621938151E-2</v>
      </c>
      <c r="T216" s="485">
        <v>74269565.461116791</v>
      </c>
      <c r="U216" s="1298">
        <f t="shared" ref="U216" si="6009">T216-T$16</f>
        <v>34187188.461116791</v>
      </c>
      <c r="V216" s="1299">
        <f t="shared" ref="V216" si="6010">T216/T$16-1</f>
        <v>0.852923180207521</v>
      </c>
      <c r="W216" s="1298">
        <f t="shared" si="4373"/>
        <v>1424539.5248152614</v>
      </c>
      <c r="X216" s="1299">
        <f t="shared" si="5843"/>
        <v>1.955575561275702E-2</v>
      </c>
      <c r="Y216" s="485">
        <v>98523390.045989126</v>
      </c>
      <c r="Z216" s="1298">
        <f t="shared" ref="Z216" si="6011">Y216-Y$16</f>
        <v>58441013.045989126</v>
      </c>
      <c r="AA216" s="1299">
        <f t="shared" ref="AA216" si="6012">Y216/Y$16-1</f>
        <v>1.4580226378787149</v>
      </c>
      <c r="AB216" s="1298">
        <f t="shared" si="4376"/>
        <v>3203336.0867651105</v>
      </c>
      <c r="AC216" s="1299">
        <f t="shared" si="5846"/>
        <v>3.3606108617347585E-2</v>
      </c>
      <c r="AD216" s="485">
        <v>130163540.95371656</v>
      </c>
      <c r="AE216" s="1298">
        <f t="shared" ref="AE216" si="6013">AD216-AD$16</f>
        <v>90081163.953716561</v>
      </c>
      <c r="AF216" s="1299">
        <f t="shared" ref="AF216" si="6014">AD216/AD$16-1</f>
        <v>2.247400745562484</v>
      </c>
      <c r="AG216" s="1298">
        <f t="shared" si="4379"/>
        <v>5920961.7095597684</v>
      </c>
      <c r="AH216" s="1299">
        <f t="shared" si="5849"/>
        <v>4.7656461621938151E-2</v>
      </c>
      <c r="AI216" s="485">
        <v>74269565.461116791</v>
      </c>
      <c r="AJ216" s="1298">
        <f t="shared" ref="AJ216" si="6015">AI216-AI$16</f>
        <v>34187188.461116791</v>
      </c>
      <c r="AK216" s="1299">
        <f t="shared" ref="AK216" si="6016">AI216/AI$16-1</f>
        <v>0.852923180207521</v>
      </c>
      <c r="AL216" s="1298">
        <f t="shared" si="4382"/>
        <v>1424539.5248152614</v>
      </c>
      <c r="AM216" s="1299">
        <f t="shared" si="5948"/>
        <v>1.955575561275702E-2</v>
      </c>
      <c r="AN216" s="485">
        <v>98523390.045989126</v>
      </c>
      <c r="AO216" s="1298">
        <f t="shared" ref="AO216" si="6017">AN216-AN$16</f>
        <v>58441013.045989126</v>
      </c>
      <c r="AP216" s="1299">
        <f t="shared" ref="AP216" si="6018">AN216/AN$16-1</f>
        <v>1.4580226378787149</v>
      </c>
      <c r="AQ216" s="1298">
        <f t="shared" si="4385"/>
        <v>3203336.0867651105</v>
      </c>
      <c r="AR216" s="1299">
        <f t="shared" si="5951"/>
        <v>3.3606108617347585E-2</v>
      </c>
      <c r="AS216" s="485">
        <v>130163540.95371656</v>
      </c>
      <c r="AT216" s="1298">
        <f t="shared" ref="AT216" si="6019">AS216-AS$16</f>
        <v>90081163.953716561</v>
      </c>
      <c r="AU216" s="1299">
        <f t="shared" ref="AU216" si="6020">AS216/AS$16-1</f>
        <v>2.247400745562484</v>
      </c>
      <c r="AV216" s="1298">
        <f t="shared" si="4388"/>
        <v>5920961.7095597684</v>
      </c>
      <c r="AW216" s="1299">
        <f t="shared" si="5954"/>
        <v>4.7656461621938151E-2</v>
      </c>
      <c r="AX216" s="485">
        <v>74269565.461116791</v>
      </c>
      <c r="AY216" s="1298">
        <f t="shared" ref="AY216" si="6021">AX216-AX$16</f>
        <v>34187188.461116791</v>
      </c>
      <c r="AZ216" s="1299">
        <f t="shared" ref="AZ216" si="6022">AX216/AX$16-1</f>
        <v>0.852923180207521</v>
      </c>
      <c r="BA216" s="1298">
        <f t="shared" si="4391"/>
        <v>1424539.5248152614</v>
      </c>
      <c r="BB216" s="1299">
        <f t="shared" si="5855"/>
        <v>1.955575561275702E-2</v>
      </c>
      <c r="BC216" s="485">
        <v>98523390.045989126</v>
      </c>
      <c r="BD216" s="1298">
        <f t="shared" ref="BD216" si="6023">BC216-BC$16</f>
        <v>58441013.045989126</v>
      </c>
      <c r="BE216" s="1299">
        <f t="shared" ref="BE216" si="6024">BC216/BC$16-1</f>
        <v>1.4580226378787149</v>
      </c>
      <c r="BF216" s="1298">
        <f t="shared" si="4394"/>
        <v>3203336.0867651105</v>
      </c>
      <c r="BG216" s="1299">
        <f t="shared" si="5858"/>
        <v>3.3606108617347585E-2</v>
      </c>
      <c r="BH216" s="485">
        <v>130163540.95371656</v>
      </c>
      <c r="BI216" s="1298">
        <f t="shared" ref="BI216" si="6025">BH216-BH$16</f>
        <v>90081163.953716561</v>
      </c>
      <c r="BJ216" s="1299">
        <f t="shared" ref="BJ216" si="6026">BH216/BH$16-1</f>
        <v>2.247400745562484</v>
      </c>
      <c r="BK216" s="1298">
        <f t="shared" si="4397"/>
        <v>5920961.7095597684</v>
      </c>
      <c r="BL216" s="1299">
        <f t="shared" si="5861"/>
        <v>4.7656461621938151E-2</v>
      </c>
      <c r="BM216" s="485">
        <v>74269565.461116791</v>
      </c>
      <c r="BN216" s="1298">
        <f t="shared" ref="BN216" si="6027">BM216-BM$16</f>
        <v>34187188.461116791</v>
      </c>
      <c r="BO216" s="1299">
        <f t="shared" ref="BO216" si="6028">BM216/BM$16-1</f>
        <v>0.852923180207521</v>
      </c>
      <c r="BP216" s="1298">
        <f t="shared" si="4400"/>
        <v>1424539.5248152614</v>
      </c>
      <c r="BQ216" s="1299">
        <f t="shared" si="5864"/>
        <v>1.955575561275702E-2</v>
      </c>
      <c r="BR216" s="485">
        <v>98523390.045989126</v>
      </c>
      <c r="BS216" s="1298">
        <f t="shared" ref="BS216" si="6029">BR216-BR$16</f>
        <v>58441013.045989126</v>
      </c>
      <c r="BT216" s="1299">
        <f t="shared" ref="BT216" si="6030">BR216/BR$16-1</f>
        <v>1.4580226378787149</v>
      </c>
      <c r="BU216" s="1298">
        <f t="shared" si="4403"/>
        <v>3203336.0867651105</v>
      </c>
      <c r="BV216" s="1299">
        <f t="shared" si="5867"/>
        <v>3.3606108617347585E-2</v>
      </c>
      <c r="BW216" s="485">
        <v>130163540.95371656</v>
      </c>
      <c r="BX216" s="1298">
        <f t="shared" ref="BX216" si="6031">BW216-BW$16</f>
        <v>90081163.953716561</v>
      </c>
      <c r="BY216" s="1299">
        <f t="shared" ref="BY216" si="6032">BW216/BW$16-1</f>
        <v>2.247400745562484</v>
      </c>
      <c r="BZ216" s="1298">
        <f t="shared" si="4406"/>
        <v>5920961.7095597684</v>
      </c>
      <c r="CA216" s="1299">
        <f t="shared" si="5870"/>
        <v>4.7656461621938151E-2</v>
      </c>
      <c r="CB216" s="485">
        <v>74269565.461116791</v>
      </c>
      <c r="CC216" s="1298">
        <f t="shared" ref="CC216" si="6033">CB216-CB$16</f>
        <v>34187188.461116791</v>
      </c>
      <c r="CD216" s="1299">
        <f t="shared" ref="CD216" si="6034">CB216/CB$16-1</f>
        <v>0.852923180207521</v>
      </c>
      <c r="CE216" s="1298">
        <f t="shared" si="4409"/>
        <v>1424539.5248152614</v>
      </c>
      <c r="CF216" s="1299">
        <f t="shared" si="5873"/>
        <v>1.955575561275702E-2</v>
      </c>
      <c r="CG216" s="485">
        <v>98523390.045989126</v>
      </c>
      <c r="CH216" s="1298">
        <f t="shared" ref="CH216" si="6035">CG216-CG$16</f>
        <v>58441013.045989126</v>
      </c>
      <c r="CI216" s="1299">
        <f t="shared" ref="CI216" si="6036">CG216/CG$16-1</f>
        <v>1.4580226378787149</v>
      </c>
      <c r="CJ216" s="1298">
        <f t="shared" si="4412"/>
        <v>3203336.0867651105</v>
      </c>
      <c r="CK216" s="1299">
        <f t="shared" si="5876"/>
        <v>3.3606108617347585E-2</v>
      </c>
      <c r="CL216" s="485">
        <v>130163540.95371656</v>
      </c>
      <c r="CM216" s="1298">
        <f t="shared" ref="CM216" si="6037">CL216-CL$16</f>
        <v>90081163.953716561</v>
      </c>
      <c r="CN216" s="1299">
        <f t="shared" ref="CN216" si="6038">CL216/CL$16-1</f>
        <v>2.247400745562484</v>
      </c>
      <c r="CO216" s="1298">
        <f t="shared" si="4415"/>
        <v>5920961.7095597684</v>
      </c>
      <c r="CP216" s="1299">
        <f t="shared" si="5879"/>
        <v>4.7656461621938151E-2</v>
      </c>
    </row>
    <row r="217" spans="1:94" ht="32.25" outlineLevel="1" thickBot="1" x14ac:dyDescent="0.3">
      <c r="A217" s="174">
        <v>2043</v>
      </c>
      <c r="B217" s="197" t="s">
        <v>171</v>
      </c>
      <c r="C217" s="198" t="s">
        <v>172</v>
      </c>
      <c r="D217" s="199" t="s">
        <v>173</v>
      </c>
      <c r="E217" s="492">
        <v>0</v>
      </c>
      <c r="F217" s="1298">
        <f t="shared" ref="F217" si="6039">E217-E$17</f>
        <v>0</v>
      </c>
      <c r="G217" s="1320"/>
      <c r="H217" s="1298">
        <f t="shared" si="4364"/>
        <v>0</v>
      </c>
      <c r="I217" s="1320"/>
      <c r="J217" s="1312">
        <v>0</v>
      </c>
      <c r="K217" s="1298">
        <f t="shared" ref="K217" si="6040">J217-J$17</f>
        <v>0</v>
      </c>
      <c r="L217" s="1299"/>
      <c r="M217" s="1298">
        <f t="shared" si="4367"/>
        <v>0</v>
      </c>
      <c r="N217" s="1299"/>
      <c r="O217" s="492">
        <v>0</v>
      </c>
      <c r="P217" s="1298">
        <f t="shared" ref="P217" si="6041">O217-O$17</f>
        <v>0</v>
      </c>
      <c r="Q217" s="1299"/>
      <c r="R217" s="1298">
        <f t="shared" si="4370"/>
        <v>0</v>
      </c>
      <c r="S217" s="1299"/>
      <c r="T217" s="492">
        <v>0</v>
      </c>
      <c r="U217" s="1298">
        <f t="shared" ref="U217" si="6042">T217-T$17</f>
        <v>0</v>
      </c>
      <c r="V217" s="1299"/>
      <c r="W217" s="1298">
        <f t="shared" si="4373"/>
        <v>0</v>
      </c>
      <c r="X217" s="1299"/>
      <c r="Y217" s="492">
        <v>0</v>
      </c>
      <c r="Z217" s="1298">
        <f t="shared" ref="Z217" si="6043">Y217-Y$17</f>
        <v>0</v>
      </c>
      <c r="AA217" s="1299"/>
      <c r="AB217" s="1298">
        <f t="shared" si="4376"/>
        <v>0</v>
      </c>
      <c r="AC217" s="1299"/>
      <c r="AD217" s="492">
        <v>0</v>
      </c>
      <c r="AE217" s="1298">
        <f t="shared" ref="AE217" si="6044">AD217-AD$17</f>
        <v>0</v>
      </c>
      <c r="AF217" s="1299"/>
      <c r="AG217" s="1298">
        <f t="shared" si="4379"/>
        <v>0</v>
      </c>
      <c r="AH217" s="1299"/>
      <c r="AI217" s="492">
        <v>0</v>
      </c>
      <c r="AJ217" s="1298">
        <f t="shared" ref="AJ217" si="6045">AI217-AI$17</f>
        <v>0</v>
      </c>
      <c r="AK217" s="1299"/>
      <c r="AL217" s="1298">
        <f t="shared" si="4382"/>
        <v>0</v>
      </c>
      <c r="AM217" s="1299"/>
      <c r="AN217" s="492">
        <v>0</v>
      </c>
      <c r="AO217" s="1298">
        <f t="shared" ref="AO217" si="6046">AN217-AN$17</f>
        <v>0</v>
      </c>
      <c r="AP217" s="1299"/>
      <c r="AQ217" s="1298">
        <f t="shared" si="4385"/>
        <v>0</v>
      </c>
      <c r="AR217" s="1299"/>
      <c r="AS217" s="492">
        <v>0</v>
      </c>
      <c r="AT217" s="1298">
        <f t="shared" ref="AT217" si="6047">AS217-AS$17</f>
        <v>0</v>
      </c>
      <c r="AU217" s="1299"/>
      <c r="AV217" s="1298">
        <f t="shared" si="4388"/>
        <v>0</v>
      </c>
      <c r="AW217" s="1299"/>
      <c r="AX217" s="492">
        <v>0</v>
      </c>
      <c r="AY217" s="1298">
        <f t="shared" ref="AY217" si="6048">AX217-AX$17</f>
        <v>0</v>
      </c>
      <c r="AZ217" s="1299"/>
      <c r="BA217" s="1298">
        <f t="shared" si="4391"/>
        <v>0</v>
      </c>
      <c r="BB217" s="1299"/>
      <c r="BC217" s="492">
        <v>0</v>
      </c>
      <c r="BD217" s="1298">
        <f t="shared" ref="BD217" si="6049">BC217-BC$17</f>
        <v>0</v>
      </c>
      <c r="BE217" s="1299"/>
      <c r="BF217" s="1298">
        <f t="shared" si="4394"/>
        <v>0</v>
      </c>
      <c r="BG217" s="1299"/>
      <c r="BH217" s="492">
        <v>0</v>
      </c>
      <c r="BI217" s="1298">
        <f t="shared" ref="BI217" si="6050">BH217-BH$17</f>
        <v>0</v>
      </c>
      <c r="BJ217" s="1299"/>
      <c r="BK217" s="1298">
        <f t="shared" si="4397"/>
        <v>0</v>
      </c>
      <c r="BL217" s="1299"/>
      <c r="BM217" s="492">
        <v>0</v>
      </c>
      <c r="BN217" s="1298">
        <f t="shared" ref="BN217" si="6051">BM217-BM$17</f>
        <v>0</v>
      </c>
      <c r="BO217" s="1299"/>
      <c r="BP217" s="1298">
        <f t="shared" si="4400"/>
        <v>0</v>
      </c>
      <c r="BQ217" s="1299"/>
      <c r="BR217" s="492">
        <v>0</v>
      </c>
      <c r="BS217" s="1298">
        <f t="shared" ref="BS217" si="6052">BR217-BR$17</f>
        <v>0</v>
      </c>
      <c r="BT217" s="1299"/>
      <c r="BU217" s="1298">
        <f t="shared" si="4403"/>
        <v>0</v>
      </c>
      <c r="BV217" s="1299"/>
      <c r="BW217" s="492">
        <v>0</v>
      </c>
      <c r="BX217" s="1298">
        <f t="shared" ref="BX217" si="6053">BW217-BW$17</f>
        <v>0</v>
      </c>
      <c r="BY217" s="1299"/>
      <c r="BZ217" s="1298">
        <f t="shared" si="4406"/>
        <v>0</v>
      </c>
      <c r="CA217" s="1299"/>
      <c r="CB217" s="1329">
        <v>5306354.712888618</v>
      </c>
      <c r="CC217" s="1298">
        <f t="shared" ref="CC217" si="6054">CB217-CB$17</f>
        <v>1460077.232888618</v>
      </c>
      <c r="CD217" s="1299">
        <f t="shared" ref="CD217" si="6055">CB217/CB$17-1</f>
        <v>0.37960787813171981</v>
      </c>
      <c r="CE217" s="1298">
        <f t="shared" si="4409"/>
        <v>70737.943369162269</v>
      </c>
      <c r="CF217" s="1299">
        <f t="shared" si="5873"/>
        <v>1.3510909312725472E-2</v>
      </c>
      <c r="CG217" s="1329">
        <v>5306354.712888618</v>
      </c>
      <c r="CH217" s="1298">
        <f t="shared" ref="CH217" si="6056">CG217-CG$17</f>
        <v>1460077.232888618</v>
      </c>
      <c r="CI217" s="1299">
        <f t="shared" ref="CI217" si="6057">CG217/CG$17-1</f>
        <v>0.37960787813171981</v>
      </c>
      <c r="CJ217" s="1298">
        <f t="shared" si="4412"/>
        <v>70737.943369162269</v>
      </c>
      <c r="CK217" s="1299">
        <f t="shared" si="5876"/>
        <v>1.3510909312725472E-2</v>
      </c>
      <c r="CL217" s="1329">
        <v>5306354.712888618</v>
      </c>
      <c r="CM217" s="1298">
        <f t="shared" ref="CM217" si="6058">CL217-CL$17</f>
        <v>1460077.232888618</v>
      </c>
      <c r="CN217" s="1299">
        <f t="shared" ref="CN217" si="6059">CL217/CL$17-1</f>
        <v>0.37960787813171981</v>
      </c>
      <c r="CO217" s="1298">
        <f t="shared" si="4415"/>
        <v>70737.943369162269</v>
      </c>
      <c r="CP217" s="1299">
        <f t="shared" si="5879"/>
        <v>1.3510909312725472E-2</v>
      </c>
    </row>
    <row r="218" spans="1:94" ht="15.75" outlineLevel="1" x14ac:dyDescent="0.25">
      <c r="A218" s="174">
        <v>2043</v>
      </c>
      <c r="B218" s="206" t="s">
        <v>174</v>
      </c>
      <c r="C218" s="206" t="s">
        <v>175</v>
      </c>
      <c r="D218" s="207" t="s">
        <v>176</v>
      </c>
      <c r="E218" s="1325">
        <v>1513360.1051520002</v>
      </c>
      <c r="F218" s="1321">
        <f t="shared" ref="F218" si="6060">E218-E$18</f>
        <v>665073.02635200019</v>
      </c>
      <c r="G218" s="1322">
        <f t="shared" ref="G218" si="6061">E218/E$18-1</f>
        <v>0.78401881034522258</v>
      </c>
      <c r="H218" s="1321">
        <f t="shared" si="4364"/>
        <v>30250.694688000251</v>
      </c>
      <c r="I218" s="1322">
        <f t="shared" si="5834"/>
        <v>2.0396805842217702E-2</v>
      </c>
      <c r="J218" s="1307">
        <v>1999144.5720960004</v>
      </c>
      <c r="K218" s="209">
        <f t="shared" ref="K218" si="6062">J218-J$18</f>
        <v>1150857.4932960004</v>
      </c>
      <c r="L218" s="1300">
        <f t="shared" ref="L218" si="6063">J218/J$18-1</f>
        <v>1.3566839835919948</v>
      </c>
      <c r="M218" s="209">
        <f t="shared" si="4367"/>
        <v>66410.082048000535</v>
      </c>
      <c r="N218" s="1300">
        <f t="shared" si="5837"/>
        <v>3.4360685541629188E-2</v>
      </c>
      <c r="O218" s="211">
        <v>2634083.7358080009</v>
      </c>
      <c r="P218" s="209">
        <f t="shared" ref="P218" si="6064">O218-O$18</f>
        <v>1785796.6570080009</v>
      </c>
      <c r="Q218" s="1300">
        <f t="shared" ref="Q218" si="6065">O218/O$18-1</f>
        <v>2.10517960444973</v>
      </c>
      <c r="R218" s="209">
        <f t="shared" si="4370"/>
        <v>121647.69004800078</v>
      </c>
      <c r="S218" s="1300">
        <f t="shared" si="5840"/>
        <v>4.8418223521865977E-2</v>
      </c>
      <c r="T218" s="211">
        <v>1513360.1051520002</v>
      </c>
      <c r="U218" s="209">
        <f t="shared" ref="U218" si="6066">T218-T$18</f>
        <v>665073.02635200019</v>
      </c>
      <c r="V218" s="1300">
        <f t="shared" ref="V218" si="6067">T218/T$18-1</f>
        <v>0.78401881034522258</v>
      </c>
      <c r="W218" s="209">
        <f t="shared" si="4373"/>
        <v>30250.694688000251</v>
      </c>
      <c r="X218" s="1300">
        <f t="shared" si="5843"/>
        <v>2.0396805842217702E-2</v>
      </c>
      <c r="Y218" s="210">
        <v>1999144.5720960004</v>
      </c>
      <c r="Z218" s="209">
        <f t="shared" ref="Z218" si="6068">Y218-Y$18</f>
        <v>1150857.4932960004</v>
      </c>
      <c r="AA218" s="1300">
        <f t="shared" ref="AA218" si="6069">Y218/Y$18-1</f>
        <v>1.3566839835919948</v>
      </c>
      <c r="AB218" s="209">
        <f t="shared" si="4376"/>
        <v>66410.082048000535</v>
      </c>
      <c r="AC218" s="1300">
        <f t="shared" si="5846"/>
        <v>3.4360685541629188E-2</v>
      </c>
      <c r="AD218" s="211">
        <v>2634083.7358080009</v>
      </c>
      <c r="AE218" s="209">
        <f t="shared" ref="AE218" si="6070">AD218-AD$18</f>
        <v>1785796.6570080009</v>
      </c>
      <c r="AF218" s="1300">
        <f t="shared" ref="AF218" si="6071">AD218/AD$18-1</f>
        <v>2.10517960444973</v>
      </c>
      <c r="AG218" s="209">
        <f t="shared" si="4379"/>
        <v>121647.69004800078</v>
      </c>
      <c r="AH218" s="1300">
        <f t="shared" si="5849"/>
        <v>4.8418223521865977E-2</v>
      </c>
      <c r="AI218" s="211">
        <v>1513360.1051520002</v>
      </c>
      <c r="AJ218" s="209">
        <f t="shared" ref="AJ218" si="6072">AI218-AI$18</f>
        <v>665073.02635200019</v>
      </c>
      <c r="AK218" s="1300">
        <f t="shared" ref="AK218" si="6073">AI218/AI$18-1</f>
        <v>0.78401881034522258</v>
      </c>
      <c r="AL218" s="209">
        <f t="shared" si="4382"/>
        <v>30250.694688000251</v>
      </c>
      <c r="AM218" s="1300">
        <f t="shared" si="5948"/>
        <v>2.0396805842217702E-2</v>
      </c>
      <c r="AN218" s="210">
        <v>1999144.5720960004</v>
      </c>
      <c r="AO218" s="209">
        <f t="shared" ref="AO218" si="6074">AN218-AN$18</f>
        <v>1150857.4932960004</v>
      </c>
      <c r="AP218" s="1300">
        <f t="shared" ref="AP218" si="6075">AN218/AN$18-1</f>
        <v>1.3566839835919948</v>
      </c>
      <c r="AQ218" s="209">
        <f t="shared" si="4385"/>
        <v>66410.082048000535</v>
      </c>
      <c r="AR218" s="1300">
        <f t="shared" si="5951"/>
        <v>3.4360685541629188E-2</v>
      </c>
      <c r="AS218" s="211">
        <v>2634083.7358080009</v>
      </c>
      <c r="AT218" s="209">
        <f t="shared" ref="AT218" si="6076">AS218-AS$18</f>
        <v>1785796.6570080009</v>
      </c>
      <c r="AU218" s="1300">
        <f t="shared" ref="AU218" si="6077">AS218/AS$18-1</f>
        <v>2.10517960444973</v>
      </c>
      <c r="AV218" s="209">
        <f t="shared" si="4388"/>
        <v>121647.69004800078</v>
      </c>
      <c r="AW218" s="1300">
        <f t="shared" si="5954"/>
        <v>4.8418223521865977E-2</v>
      </c>
      <c r="AX218" s="210">
        <v>1513360.1051520002</v>
      </c>
      <c r="AY218" s="209">
        <f t="shared" ref="AY218" si="6078">AX218-AX$18</f>
        <v>665073.02635200019</v>
      </c>
      <c r="AZ218" s="1300">
        <f t="shared" ref="AZ218" si="6079">AX218/AX$18-1</f>
        <v>0.78401881034522258</v>
      </c>
      <c r="BA218" s="209">
        <f t="shared" si="4391"/>
        <v>30250.694688000251</v>
      </c>
      <c r="BB218" s="1300">
        <f t="shared" si="5855"/>
        <v>2.0396805842217702E-2</v>
      </c>
      <c r="BC218" s="210">
        <v>1999144.5720960004</v>
      </c>
      <c r="BD218" s="209">
        <f t="shared" ref="BD218" si="6080">BC218-BC$18</f>
        <v>1150857.4932960004</v>
      </c>
      <c r="BE218" s="1300">
        <f t="shared" ref="BE218" si="6081">BC218/BC$18-1</f>
        <v>1.3566839835919948</v>
      </c>
      <c r="BF218" s="209">
        <f t="shared" si="4394"/>
        <v>66410.082048000535</v>
      </c>
      <c r="BG218" s="1300">
        <f t="shared" si="5858"/>
        <v>3.4360685541629188E-2</v>
      </c>
      <c r="BH218" s="211">
        <v>2634083.7358080009</v>
      </c>
      <c r="BI218" s="209">
        <f t="shared" ref="BI218" si="6082">BH218-BH$18</f>
        <v>1785796.6570080009</v>
      </c>
      <c r="BJ218" s="1300">
        <f t="shared" ref="BJ218" si="6083">BH218/BH$18-1</f>
        <v>2.10517960444973</v>
      </c>
      <c r="BK218" s="209">
        <f t="shared" si="4397"/>
        <v>121647.69004800078</v>
      </c>
      <c r="BL218" s="1300">
        <f t="shared" si="5861"/>
        <v>4.8418223521865977E-2</v>
      </c>
      <c r="BM218" s="210">
        <v>1513360.1051520002</v>
      </c>
      <c r="BN218" s="209">
        <f t="shared" ref="BN218" si="6084">BM218-BM$18</f>
        <v>665073.02635200019</v>
      </c>
      <c r="BO218" s="1300">
        <f t="shared" ref="BO218" si="6085">BM218/BM$18-1</f>
        <v>0.78401881034522258</v>
      </c>
      <c r="BP218" s="209">
        <f t="shared" si="4400"/>
        <v>30250.694688000251</v>
      </c>
      <c r="BQ218" s="1300">
        <f t="shared" si="5864"/>
        <v>2.0396805842217702E-2</v>
      </c>
      <c r="BR218" s="210">
        <v>1999144.5720960004</v>
      </c>
      <c r="BS218" s="209">
        <f t="shared" ref="BS218" si="6086">BR218-BR$18</f>
        <v>1150857.4932960004</v>
      </c>
      <c r="BT218" s="1300">
        <f t="shared" ref="BT218" si="6087">BR218/BR$18-1</f>
        <v>1.3566839835919948</v>
      </c>
      <c r="BU218" s="209">
        <f t="shared" si="4403"/>
        <v>66410.082048000535</v>
      </c>
      <c r="BV218" s="1300">
        <f t="shared" si="5867"/>
        <v>3.4360685541629188E-2</v>
      </c>
      <c r="BW218" s="211">
        <v>2634083.7358080009</v>
      </c>
      <c r="BX218" s="209">
        <f t="shared" ref="BX218" si="6088">BW218-BW$18</f>
        <v>1785796.6570080009</v>
      </c>
      <c r="BY218" s="1300">
        <f t="shared" ref="BY218" si="6089">BW218/BW$18-1</f>
        <v>2.10517960444973</v>
      </c>
      <c r="BZ218" s="209">
        <f t="shared" si="4406"/>
        <v>121647.69004800078</v>
      </c>
      <c r="CA218" s="1300">
        <f t="shared" si="5870"/>
        <v>4.8418223521865977E-2</v>
      </c>
      <c r="CB218" s="211">
        <v>1513360.1051520002</v>
      </c>
      <c r="CC218" s="209">
        <f t="shared" ref="CC218" si="6090">CB218-CB$18</f>
        <v>665073.02635200019</v>
      </c>
      <c r="CD218" s="1300">
        <f t="shared" ref="CD218" si="6091">CB218/CB$18-1</f>
        <v>0.78401881034522258</v>
      </c>
      <c r="CE218" s="209">
        <f t="shared" si="4409"/>
        <v>30250.694688000251</v>
      </c>
      <c r="CF218" s="1300">
        <f t="shared" si="5873"/>
        <v>2.0396805842217702E-2</v>
      </c>
      <c r="CG218" s="210">
        <v>1999144.5720960004</v>
      </c>
      <c r="CH218" s="209">
        <f t="shared" ref="CH218" si="6092">CG218-CG$18</f>
        <v>1150857.4932960004</v>
      </c>
      <c r="CI218" s="1300">
        <f t="shared" ref="CI218" si="6093">CG218/CG$18-1</f>
        <v>1.3566839835919948</v>
      </c>
      <c r="CJ218" s="209">
        <f t="shared" si="4412"/>
        <v>66410.082048000535</v>
      </c>
      <c r="CK218" s="1300">
        <f t="shared" si="5876"/>
        <v>3.4360685541629188E-2</v>
      </c>
      <c r="CL218" s="211">
        <v>2634083.7358080009</v>
      </c>
      <c r="CM218" s="209">
        <f t="shared" ref="CM218" si="6094">CL218-CL$18</f>
        <v>1785796.6570080009</v>
      </c>
      <c r="CN218" s="1300">
        <f t="shared" ref="CN218" si="6095">CL218/CL$18-1</f>
        <v>2.10517960444973</v>
      </c>
      <c r="CO218" s="209">
        <f t="shared" si="4415"/>
        <v>121647.69004800078</v>
      </c>
      <c r="CP218" s="1300">
        <f t="shared" si="5879"/>
        <v>4.8418223521865977E-2</v>
      </c>
    </row>
    <row r="219" spans="1:94" ht="16.5" outlineLevel="1" thickBot="1" x14ac:dyDescent="0.3">
      <c r="A219" s="174">
        <v>2043</v>
      </c>
      <c r="B219" s="206" t="s">
        <v>177</v>
      </c>
      <c r="C219" s="206" t="s">
        <v>178</v>
      </c>
      <c r="D219" s="207" t="s">
        <v>179</v>
      </c>
      <c r="E219" s="1326">
        <v>956240.78323200019</v>
      </c>
      <c r="F219" s="1321">
        <f t="shared" ref="F219" si="6096">E219-E$19</f>
        <v>424070.48114400019</v>
      </c>
      <c r="G219" s="1322">
        <f t="shared" ref="G219" si="6097">E219/E$19-1</f>
        <v>0.79686987319686176</v>
      </c>
      <c r="H219" s="1321">
        <f t="shared" si="4364"/>
        <v>18977.407296000281</v>
      </c>
      <c r="I219" s="1322">
        <f t="shared" si="5834"/>
        <v>2.0247678276182013E-2</v>
      </c>
      <c r="J219" s="1308">
        <v>1264572.4291200005</v>
      </c>
      <c r="K219" s="209">
        <f t="shared" ref="K219" si="6098">J219-J$19</f>
        <v>732402.12703200046</v>
      </c>
      <c r="L219" s="1300">
        <f t="shared" ref="L219" si="6099">J219/J$19-1</f>
        <v>1.3762551652325952</v>
      </c>
      <c r="M219" s="209">
        <f t="shared" si="4367"/>
        <v>41912.949168000603</v>
      </c>
      <c r="N219" s="1300">
        <f t="shared" si="5837"/>
        <v>3.4280149015526451E-2</v>
      </c>
      <c r="O219" s="472">
        <v>1664283.4346880005</v>
      </c>
      <c r="P219" s="209">
        <f t="shared" ref="P219" si="6100">O219-O$19</f>
        <v>1132113.1326000006</v>
      </c>
      <c r="Q219" s="1300">
        <f t="shared" ref="Q219" si="6101">O219/O$19-1</f>
        <v>2.1273512034739466</v>
      </c>
      <c r="R219" s="209">
        <f t="shared" si="4370"/>
        <v>76637.678112000693</v>
      </c>
      <c r="S219" s="1300">
        <f t="shared" si="5840"/>
        <v>4.8271270712984204E-2</v>
      </c>
      <c r="T219" s="472">
        <v>956240.78323200019</v>
      </c>
      <c r="U219" s="209">
        <f t="shared" ref="U219" si="6102">T219-T$19</f>
        <v>424070.48114400019</v>
      </c>
      <c r="V219" s="1300">
        <f t="shared" ref="V219" si="6103">T219/T$19-1</f>
        <v>0.79686987319686176</v>
      </c>
      <c r="W219" s="209">
        <f t="shared" si="4373"/>
        <v>18977.407296000281</v>
      </c>
      <c r="X219" s="1300">
        <f t="shared" si="5843"/>
        <v>2.0247678276182013E-2</v>
      </c>
      <c r="Y219" s="479">
        <v>1264572.4291200005</v>
      </c>
      <c r="Z219" s="209">
        <f t="shared" ref="Z219" si="6104">Y219-Y$19</f>
        <v>732402.12703200046</v>
      </c>
      <c r="AA219" s="1300">
        <f t="shared" ref="AA219" si="6105">Y219/Y$19-1</f>
        <v>1.3762551652325952</v>
      </c>
      <c r="AB219" s="209">
        <f t="shared" si="4376"/>
        <v>41912.949168000603</v>
      </c>
      <c r="AC219" s="1300">
        <f t="shared" si="5846"/>
        <v>3.4280149015526451E-2</v>
      </c>
      <c r="AD219" s="472">
        <v>1664283.4346880005</v>
      </c>
      <c r="AE219" s="209">
        <f t="shared" ref="AE219" si="6106">AD219-AD$19</f>
        <v>1132113.1326000006</v>
      </c>
      <c r="AF219" s="1300">
        <f t="shared" ref="AF219" si="6107">AD219/AD$19-1</f>
        <v>2.1273512034739466</v>
      </c>
      <c r="AG219" s="209">
        <f t="shared" si="4379"/>
        <v>76637.678112000693</v>
      </c>
      <c r="AH219" s="1300">
        <f t="shared" si="5849"/>
        <v>4.8271270712984204E-2</v>
      </c>
      <c r="AI219" s="472">
        <v>956240.78323200019</v>
      </c>
      <c r="AJ219" s="209">
        <f t="shared" ref="AJ219" si="6108">AI219-AI$19</f>
        <v>424070.48114400019</v>
      </c>
      <c r="AK219" s="1300">
        <f t="shared" ref="AK219" si="6109">AI219/AI$19-1</f>
        <v>0.79686987319686176</v>
      </c>
      <c r="AL219" s="209">
        <f t="shared" si="4382"/>
        <v>18977.407296000281</v>
      </c>
      <c r="AM219" s="1300">
        <f t="shared" si="5948"/>
        <v>2.0247678276182013E-2</v>
      </c>
      <c r="AN219" s="479">
        <v>1264572.4291200005</v>
      </c>
      <c r="AO219" s="209">
        <f t="shared" ref="AO219" si="6110">AN219-AN$19</f>
        <v>732402.12703200046</v>
      </c>
      <c r="AP219" s="1300">
        <f t="shared" ref="AP219" si="6111">AN219/AN$19-1</f>
        <v>1.3762551652325952</v>
      </c>
      <c r="AQ219" s="209">
        <f t="shared" si="4385"/>
        <v>41912.949168000603</v>
      </c>
      <c r="AR219" s="1300">
        <f t="shared" si="5951"/>
        <v>3.4280149015526451E-2</v>
      </c>
      <c r="AS219" s="472">
        <v>1664283.4346880005</v>
      </c>
      <c r="AT219" s="209">
        <f t="shared" ref="AT219" si="6112">AS219-AS$19</f>
        <v>1132113.1326000006</v>
      </c>
      <c r="AU219" s="1300">
        <f t="shared" ref="AU219" si="6113">AS219/AS$19-1</f>
        <v>2.1273512034739466</v>
      </c>
      <c r="AV219" s="209">
        <f t="shared" si="4388"/>
        <v>76637.678112000693</v>
      </c>
      <c r="AW219" s="1300">
        <f t="shared" si="5954"/>
        <v>4.8271270712984204E-2</v>
      </c>
      <c r="AX219" s="479">
        <v>956240.78323200019</v>
      </c>
      <c r="AY219" s="209">
        <f t="shared" ref="AY219" si="6114">AX219-AX$19</f>
        <v>424070.48114400019</v>
      </c>
      <c r="AZ219" s="1300">
        <f t="shared" ref="AZ219" si="6115">AX219/AX$19-1</f>
        <v>0.79686987319686176</v>
      </c>
      <c r="BA219" s="209">
        <f t="shared" si="4391"/>
        <v>18977.407296000281</v>
      </c>
      <c r="BB219" s="1300">
        <f t="shared" si="5855"/>
        <v>2.0247678276182013E-2</v>
      </c>
      <c r="BC219" s="479">
        <v>1264572.4291200005</v>
      </c>
      <c r="BD219" s="209">
        <f t="shared" ref="BD219" si="6116">BC219-BC$19</f>
        <v>732402.12703200046</v>
      </c>
      <c r="BE219" s="1300">
        <f t="shared" ref="BE219" si="6117">BC219/BC$19-1</f>
        <v>1.3762551652325952</v>
      </c>
      <c r="BF219" s="209">
        <f t="shared" si="4394"/>
        <v>41912.949168000603</v>
      </c>
      <c r="BG219" s="1300">
        <f t="shared" si="5858"/>
        <v>3.4280149015526451E-2</v>
      </c>
      <c r="BH219" s="472">
        <v>1664283.4346880005</v>
      </c>
      <c r="BI219" s="209">
        <f t="shared" ref="BI219" si="6118">BH219-BH$19</f>
        <v>1132113.1326000006</v>
      </c>
      <c r="BJ219" s="1300">
        <f t="shared" ref="BJ219" si="6119">BH219/BH$19-1</f>
        <v>2.1273512034739466</v>
      </c>
      <c r="BK219" s="209">
        <f t="shared" si="4397"/>
        <v>76637.678112000693</v>
      </c>
      <c r="BL219" s="1300">
        <f t="shared" si="5861"/>
        <v>4.8271270712984204E-2</v>
      </c>
      <c r="BM219" s="479">
        <v>956240.78323200019</v>
      </c>
      <c r="BN219" s="209">
        <f t="shared" ref="BN219" si="6120">BM219-BM$19</f>
        <v>424070.48114400019</v>
      </c>
      <c r="BO219" s="1300">
        <f t="shared" ref="BO219" si="6121">BM219/BM$19-1</f>
        <v>0.79686987319686176</v>
      </c>
      <c r="BP219" s="209">
        <f t="shared" si="4400"/>
        <v>18977.407296000281</v>
      </c>
      <c r="BQ219" s="1300">
        <f t="shared" si="5864"/>
        <v>2.0247678276182013E-2</v>
      </c>
      <c r="BR219" s="479">
        <v>1264572.4291200005</v>
      </c>
      <c r="BS219" s="209">
        <f t="shared" ref="BS219" si="6122">BR219-BR$19</f>
        <v>732402.12703200046</v>
      </c>
      <c r="BT219" s="1300">
        <f t="shared" ref="BT219" si="6123">BR219/BR$19-1</f>
        <v>1.3762551652325952</v>
      </c>
      <c r="BU219" s="209">
        <f t="shared" si="4403"/>
        <v>41912.949168000603</v>
      </c>
      <c r="BV219" s="1300">
        <f t="shared" si="5867"/>
        <v>3.4280149015526451E-2</v>
      </c>
      <c r="BW219" s="472">
        <v>1664283.4346880005</v>
      </c>
      <c r="BX219" s="209">
        <f t="shared" ref="BX219" si="6124">BW219-BW$19</f>
        <v>1132113.1326000006</v>
      </c>
      <c r="BY219" s="1300">
        <f t="shared" ref="BY219" si="6125">BW219/BW$19-1</f>
        <v>2.1273512034739466</v>
      </c>
      <c r="BZ219" s="209">
        <f t="shared" si="4406"/>
        <v>76637.678112000693</v>
      </c>
      <c r="CA219" s="1300">
        <f t="shared" si="5870"/>
        <v>4.8271270712984204E-2</v>
      </c>
      <c r="CB219" s="472">
        <v>956240.78323200019</v>
      </c>
      <c r="CC219" s="209">
        <f t="shared" ref="CC219" si="6126">CB219-CB$19</f>
        <v>424070.48114400019</v>
      </c>
      <c r="CD219" s="1300">
        <f t="shared" ref="CD219" si="6127">CB219/CB$19-1</f>
        <v>0.79686987319686176</v>
      </c>
      <c r="CE219" s="209">
        <f t="shared" si="4409"/>
        <v>18977.407296000281</v>
      </c>
      <c r="CF219" s="1300">
        <f t="shared" si="5873"/>
        <v>2.0247678276182013E-2</v>
      </c>
      <c r="CG219" s="479">
        <v>1264572.4291200005</v>
      </c>
      <c r="CH219" s="209">
        <f t="shared" ref="CH219" si="6128">CG219-CG$19</f>
        <v>732402.12703200046</v>
      </c>
      <c r="CI219" s="1300">
        <f t="shared" ref="CI219" si="6129">CG219/CG$19-1</f>
        <v>1.3762551652325952</v>
      </c>
      <c r="CJ219" s="209">
        <f t="shared" si="4412"/>
        <v>41912.949168000603</v>
      </c>
      <c r="CK219" s="1300">
        <f t="shared" si="5876"/>
        <v>3.4280149015526451E-2</v>
      </c>
      <c r="CL219" s="472">
        <v>1664283.4346880005</v>
      </c>
      <c r="CM219" s="209">
        <f t="shared" ref="CM219" si="6130">CL219-CL$19</f>
        <v>1132113.1326000006</v>
      </c>
      <c r="CN219" s="1300">
        <f t="shared" ref="CN219" si="6131">CL219/CL$19-1</f>
        <v>2.1273512034739466</v>
      </c>
      <c r="CO219" s="209">
        <f t="shared" si="4415"/>
        <v>76637.678112000693</v>
      </c>
      <c r="CP219" s="1300">
        <f t="shared" si="5879"/>
        <v>4.8271270712984204E-2</v>
      </c>
    </row>
    <row r="220" spans="1:94" ht="18.75" x14ac:dyDescent="0.25">
      <c r="A220" s="164">
        <v>2044</v>
      </c>
      <c r="B220" s="165"/>
      <c r="C220" s="166"/>
      <c r="D220" s="475" t="s">
        <v>157</v>
      </c>
      <c r="E220" s="490">
        <v>877447409.29326773</v>
      </c>
      <c r="F220" s="490">
        <f t="shared" ref="F220" si="6132">E220-E$10</f>
        <v>661350974.90326774</v>
      </c>
      <c r="G220" s="1319">
        <f t="shared" ref="G220" si="6133">E220/E$10-1</f>
        <v>3.0604437170383596</v>
      </c>
      <c r="H220" s="490">
        <f t="shared" si="4364"/>
        <v>49539882.588406205</v>
      </c>
      <c r="I220" s="1319">
        <f>E220/E210-1</f>
        <v>5.983745888333547E-2</v>
      </c>
      <c r="J220" s="1309">
        <v>877447409.29326773</v>
      </c>
      <c r="K220" s="490">
        <f t="shared" ref="K220" si="6134">J220-J$10</f>
        <v>661350974.90326774</v>
      </c>
      <c r="L220" s="1301">
        <f t="shared" ref="L220" si="6135">J220/J$10-1</f>
        <v>3.0604437170383596</v>
      </c>
      <c r="M220" s="490">
        <f t="shared" si="4367"/>
        <v>49539882.588406205</v>
      </c>
      <c r="N220" s="1301">
        <f>J220/J210-1</f>
        <v>5.983745888333547E-2</v>
      </c>
      <c r="O220" s="490">
        <v>877447409.29326773</v>
      </c>
      <c r="P220" s="490">
        <f t="shared" ref="P220" si="6136">O220-O$10</f>
        <v>661350974.90326774</v>
      </c>
      <c r="Q220" s="1301">
        <f t="shared" ref="Q220" si="6137">O220/O$10-1</f>
        <v>3.0604437170383596</v>
      </c>
      <c r="R220" s="490">
        <f t="shared" si="4370"/>
        <v>49539882.588406205</v>
      </c>
      <c r="S220" s="1301">
        <f>O220/O210-1</f>
        <v>5.983745888333547E-2</v>
      </c>
      <c r="T220" s="490">
        <v>877447409.29326773</v>
      </c>
      <c r="U220" s="490">
        <f t="shared" ref="U220" si="6138">T220-T$10</f>
        <v>661350974.90326774</v>
      </c>
      <c r="V220" s="1301">
        <f t="shared" ref="V220" si="6139">T220/T$10-1</f>
        <v>3.0604437170383596</v>
      </c>
      <c r="W220" s="490">
        <f t="shared" si="4373"/>
        <v>49539882.588406205</v>
      </c>
      <c r="X220" s="1301">
        <f>T220/T210-1</f>
        <v>5.983745888333547E-2</v>
      </c>
      <c r="Y220" s="490">
        <v>877447409.29326773</v>
      </c>
      <c r="Z220" s="490">
        <f t="shared" ref="Z220" si="6140">Y220-Y$10</f>
        <v>661350974.90326774</v>
      </c>
      <c r="AA220" s="1301">
        <f t="shared" ref="AA220" si="6141">Y220/Y$10-1</f>
        <v>3.0604437170383596</v>
      </c>
      <c r="AB220" s="490">
        <f t="shared" si="4376"/>
        <v>49539882.588406205</v>
      </c>
      <c r="AC220" s="1301">
        <f>Y220/Y210-1</f>
        <v>5.983745888333547E-2</v>
      </c>
      <c r="AD220" s="490">
        <v>877447409.29326773</v>
      </c>
      <c r="AE220" s="490">
        <f t="shared" ref="AE220" si="6142">AD220-AD$10</f>
        <v>661350974.90326774</v>
      </c>
      <c r="AF220" s="1301">
        <f t="shared" ref="AF220" si="6143">AD220/AD$10-1</f>
        <v>3.0604437170383596</v>
      </c>
      <c r="AG220" s="490">
        <f t="shared" si="4379"/>
        <v>49539882.588406205</v>
      </c>
      <c r="AH220" s="1301">
        <f>AD220/AD210-1</f>
        <v>5.983745888333547E-2</v>
      </c>
      <c r="AI220" s="490">
        <v>877447409.29326773</v>
      </c>
      <c r="AJ220" s="490">
        <f t="shared" ref="AJ220" si="6144">AI220-AI$10</f>
        <v>661350974.90326774</v>
      </c>
      <c r="AK220" s="1301">
        <f t="shared" ref="AK220" si="6145">AI220/AI$10-1</f>
        <v>3.0604437170383596</v>
      </c>
      <c r="AL220" s="490">
        <f t="shared" si="4382"/>
        <v>49539882.588406205</v>
      </c>
      <c r="AM220" s="1301">
        <f>AI220/AI210-1</f>
        <v>5.983745888333547E-2</v>
      </c>
      <c r="AN220" s="490">
        <v>877447409.29326773</v>
      </c>
      <c r="AO220" s="490">
        <f t="shared" ref="AO220" si="6146">AN220-AN$10</f>
        <v>661350974.90326774</v>
      </c>
      <c r="AP220" s="1301">
        <f t="shared" ref="AP220" si="6147">AN220/AN$10-1</f>
        <v>3.0604437170383596</v>
      </c>
      <c r="AQ220" s="490">
        <f t="shared" si="4385"/>
        <v>49539882.588406205</v>
      </c>
      <c r="AR220" s="1301">
        <f>AN220/AN210-1</f>
        <v>5.983745888333547E-2</v>
      </c>
      <c r="AS220" s="490">
        <v>877447409.29326773</v>
      </c>
      <c r="AT220" s="490">
        <f t="shared" ref="AT220" si="6148">AS220-AS$10</f>
        <v>661350974.90326774</v>
      </c>
      <c r="AU220" s="1301">
        <f t="shared" ref="AU220" si="6149">AS220/AS$10-1</f>
        <v>3.0604437170383596</v>
      </c>
      <c r="AV220" s="490">
        <f t="shared" si="4388"/>
        <v>49539882.588406205</v>
      </c>
      <c r="AW220" s="1301">
        <f>AS220/AS210-1</f>
        <v>5.983745888333547E-2</v>
      </c>
      <c r="AX220" s="490">
        <v>877447409.29326773</v>
      </c>
      <c r="AY220" s="490">
        <f t="shared" ref="AY220" si="6150">AX220-AX$10</f>
        <v>661350974.90326774</v>
      </c>
      <c r="AZ220" s="1301">
        <f t="shared" ref="AZ220" si="6151">AX220/AX$10-1</f>
        <v>3.0604437170383596</v>
      </c>
      <c r="BA220" s="490">
        <f t="shared" si="4391"/>
        <v>49539882.588406205</v>
      </c>
      <c r="BB220" s="1301">
        <f>AX220/AX210-1</f>
        <v>5.983745888333547E-2</v>
      </c>
      <c r="BC220" s="490">
        <v>877447409.29326773</v>
      </c>
      <c r="BD220" s="490">
        <f t="shared" ref="BD220" si="6152">BC220-BC$10</f>
        <v>661350974.90326774</v>
      </c>
      <c r="BE220" s="1301">
        <f t="shared" ref="BE220" si="6153">BC220/BC$10-1</f>
        <v>3.0604437170383596</v>
      </c>
      <c r="BF220" s="490">
        <f t="shared" si="4394"/>
        <v>49539882.588406205</v>
      </c>
      <c r="BG220" s="1301">
        <f>BC220/BC210-1</f>
        <v>5.983745888333547E-2</v>
      </c>
      <c r="BH220" s="490">
        <v>877447409.29326773</v>
      </c>
      <c r="BI220" s="490">
        <f t="shared" ref="BI220" si="6154">BH220-BH$10</f>
        <v>661350974.90326774</v>
      </c>
      <c r="BJ220" s="1301">
        <f t="shared" ref="BJ220" si="6155">BH220/BH$10-1</f>
        <v>3.0604437170383596</v>
      </c>
      <c r="BK220" s="490">
        <f t="shared" si="4397"/>
        <v>49539882.588406205</v>
      </c>
      <c r="BL220" s="1301">
        <f>BH220/BH210-1</f>
        <v>5.983745888333547E-2</v>
      </c>
      <c r="BM220" s="490">
        <v>877447409.29326773</v>
      </c>
      <c r="BN220" s="490">
        <f t="shared" ref="BN220" si="6156">BM220-BM$10</f>
        <v>661350974.90326774</v>
      </c>
      <c r="BO220" s="1301">
        <f t="shared" ref="BO220" si="6157">BM220/BM$10-1</f>
        <v>3.0604437170383596</v>
      </c>
      <c r="BP220" s="490">
        <f t="shared" si="4400"/>
        <v>49539882.588406205</v>
      </c>
      <c r="BQ220" s="1301">
        <f>BM220/BM210-1</f>
        <v>5.983745888333547E-2</v>
      </c>
      <c r="BR220" s="490">
        <v>877447409.29326773</v>
      </c>
      <c r="BS220" s="490">
        <f t="shared" ref="BS220" si="6158">BR220-BR$10</f>
        <v>661350974.90326774</v>
      </c>
      <c r="BT220" s="1301">
        <f t="shared" ref="BT220" si="6159">BR220/BR$10-1</f>
        <v>3.0604437170383596</v>
      </c>
      <c r="BU220" s="490">
        <f t="shared" si="4403"/>
        <v>49539882.588406205</v>
      </c>
      <c r="BV220" s="1301">
        <f>BR220/BR210-1</f>
        <v>5.983745888333547E-2</v>
      </c>
      <c r="BW220" s="490">
        <v>877447409.29326773</v>
      </c>
      <c r="BX220" s="490">
        <f t="shared" ref="BX220" si="6160">BW220-BW$10</f>
        <v>661350974.90326774</v>
      </c>
      <c r="BY220" s="1301">
        <f t="shared" ref="BY220" si="6161">BW220/BW$10-1</f>
        <v>3.0604437170383596</v>
      </c>
      <c r="BZ220" s="490">
        <f t="shared" si="4406"/>
        <v>49539882.588406205</v>
      </c>
      <c r="CA220" s="1301">
        <f>BW220/BW210-1</f>
        <v>5.983745888333547E-2</v>
      </c>
      <c r="CB220" s="484">
        <v>882824733.66615486</v>
      </c>
      <c r="CC220" s="490">
        <f t="shared" ref="CC220" si="6162">CB220-CB$10</f>
        <v>662882021.79615486</v>
      </c>
      <c r="CD220" s="1301">
        <f t="shared" ref="CD220" si="6163">CB220/CB$10-1</f>
        <v>3.0138849164866164</v>
      </c>
      <c r="CE220" s="490">
        <f t="shared" si="4409"/>
        <v>49610852.248404741</v>
      </c>
      <c r="CF220" s="1301">
        <f>CB220/CB210-1</f>
        <v>5.9541557521809008E-2</v>
      </c>
      <c r="CG220" s="484">
        <v>882824733.66615486</v>
      </c>
      <c r="CH220" s="490">
        <f t="shared" ref="CH220" si="6164">CG220-CG$10</f>
        <v>662882021.79615486</v>
      </c>
      <c r="CI220" s="1301">
        <f t="shared" ref="CI220" si="6165">CG220/CG$10-1</f>
        <v>3.0138849164866164</v>
      </c>
      <c r="CJ220" s="490">
        <f t="shared" si="4412"/>
        <v>49610852.248404741</v>
      </c>
      <c r="CK220" s="1301">
        <f>CG220/CG210-1</f>
        <v>5.9541557521809008E-2</v>
      </c>
      <c r="CL220" s="484">
        <v>882824733.66615486</v>
      </c>
      <c r="CM220" s="490">
        <f t="shared" ref="CM220" si="6166">CL220-CL$10</f>
        <v>662882021.79615486</v>
      </c>
      <c r="CN220" s="1301">
        <f t="shared" ref="CN220" si="6167">CL220/CL$10-1</f>
        <v>3.0138849164866164</v>
      </c>
      <c r="CO220" s="490">
        <f t="shared" si="4415"/>
        <v>49610852.248404741</v>
      </c>
      <c r="CP220" s="1301">
        <f>CL220/CL210-1</f>
        <v>5.9541557521809008E-2</v>
      </c>
    </row>
    <row r="221" spans="1:94" ht="15.75" outlineLevel="1" x14ac:dyDescent="0.25">
      <c r="A221" s="174">
        <v>2044</v>
      </c>
      <c r="B221" s="175" t="s">
        <v>158</v>
      </c>
      <c r="C221" s="175" t="s">
        <v>159</v>
      </c>
      <c r="D221" s="176" t="s">
        <v>96</v>
      </c>
      <c r="E221" s="491">
        <v>501663022.71952391</v>
      </c>
      <c r="F221" s="1298">
        <f t="shared" ref="F221" si="6168">E221-E$11</f>
        <v>418935782.21952391</v>
      </c>
      <c r="G221" s="1320">
        <f t="shared" ref="G221" si="6169">E221/E$11-1</f>
        <v>5.0640608787080712</v>
      </c>
      <c r="H221" s="1298">
        <f t="shared" si="4364"/>
        <v>34068209.101972342</v>
      </c>
      <c r="I221" s="1320">
        <f t="shared" ref="I221:I229" si="6170">E221/E211-1</f>
        <v>7.2858398146898429E-2</v>
      </c>
      <c r="J221" s="1310">
        <v>448817084.41605031</v>
      </c>
      <c r="K221" s="1298">
        <f t="shared" ref="K221" si="6171">J221-J$11</f>
        <v>366089843.91605031</v>
      </c>
      <c r="L221" s="1299">
        <f t="shared" ref="L221" si="6172">J221/J$11-1</f>
        <v>4.4252635734422974</v>
      </c>
      <c r="M221" s="1298">
        <f t="shared" si="4367"/>
        <v>30316926.710768819</v>
      </c>
      <c r="N221" s="1299">
        <f t="shared" ref="N221:N229" si="6173">J221/J211-1</f>
        <v>7.2441852535976237E-2</v>
      </c>
      <c r="O221" s="491">
        <v>378930979.73159325</v>
      </c>
      <c r="P221" s="1298">
        <f t="shared" ref="P221" si="6174">O221-O$11</f>
        <v>296203739.23159325</v>
      </c>
      <c r="Q221" s="1299">
        <f t="shared" ref="Q221" si="6175">O221/O$11-1</f>
        <v>3.5804861547580966</v>
      </c>
      <c r="R221" s="1298">
        <f t="shared" si="4370"/>
        <v>24476899.229164422</v>
      </c>
      <c r="S221" s="1299">
        <f t="shared" ref="S221:S229" si="6176">O221/O211-1</f>
        <v>6.9055205104337158E-2</v>
      </c>
      <c r="T221" s="485">
        <v>277891649.80479997</v>
      </c>
      <c r="U221" s="1298">
        <f t="shared" ref="U221" si="6177">T221-T$11</f>
        <v>209452910.30479997</v>
      </c>
      <c r="V221" s="1299">
        <f t="shared" ref="V221" si="6178">T221/T$11-1</f>
        <v>3.0604437170383596</v>
      </c>
      <c r="W221" s="1298">
        <f t="shared" si="4373"/>
        <v>15689509.773259878</v>
      </c>
      <c r="X221" s="1299">
        <f t="shared" ref="X221:X229" si="6179">T221/T211-1</f>
        <v>5.983745888333547E-2</v>
      </c>
      <c r="Y221" s="485">
        <v>277891649.80479997</v>
      </c>
      <c r="Z221" s="1298">
        <f t="shared" ref="Z221" si="6180">Y221-Y$11</f>
        <v>209452910.30479997</v>
      </c>
      <c r="AA221" s="1299">
        <f t="shared" ref="AA221" si="6181">Y221/Y$11-1</f>
        <v>3.0604437170383596</v>
      </c>
      <c r="AB221" s="1298">
        <f t="shared" si="4376"/>
        <v>15689509.773259878</v>
      </c>
      <c r="AC221" s="1299">
        <f t="shared" ref="AC221:AC229" si="6182">Y221/Y211-1</f>
        <v>5.983745888333547E-2</v>
      </c>
      <c r="AD221" s="485">
        <v>277891649.80479997</v>
      </c>
      <c r="AE221" s="1298">
        <f t="shared" ref="AE221" si="6183">AD221-AD$11</f>
        <v>209452910.30479997</v>
      </c>
      <c r="AF221" s="1299">
        <f t="shared" ref="AF221" si="6184">AD221/AD$11-1</f>
        <v>3.0604437170383596</v>
      </c>
      <c r="AG221" s="1298">
        <f t="shared" si="4379"/>
        <v>15689509.773259878</v>
      </c>
      <c r="AH221" s="1299">
        <f t="shared" ref="AH221:AH229" si="6185">AD221/AD211-1</f>
        <v>5.983745888333547E-2</v>
      </c>
      <c r="AI221" s="485">
        <v>0</v>
      </c>
      <c r="AJ221" s="1298">
        <f t="shared" ref="AJ221" si="6186">AI221-AI$11</f>
        <v>0</v>
      </c>
      <c r="AK221" s="1299"/>
      <c r="AL221" s="1298">
        <f t="shared" si="4382"/>
        <v>0</v>
      </c>
      <c r="AM221" s="1299"/>
      <c r="AN221" s="485">
        <v>0</v>
      </c>
      <c r="AO221" s="1298">
        <f t="shared" ref="AO221" si="6187">AN221-AN$11</f>
        <v>0</v>
      </c>
      <c r="AP221" s="1299"/>
      <c r="AQ221" s="1298">
        <f t="shared" si="4385"/>
        <v>0</v>
      </c>
      <c r="AR221" s="1299"/>
      <c r="AS221" s="485">
        <v>0</v>
      </c>
      <c r="AT221" s="1298">
        <f t="shared" ref="AT221" si="6188">AS221-AS$11</f>
        <v>0</v>
      </c>
      <c r="AU221" s="1299"/>
      <c r="AV221" s="1298">
        <f t="shared" si="4388"/>
        <v>0</v>
      </c>
      <c r="AW221" s="1299"/>
      <c r="AX221" s="491">
        <v>464139787.09437311</v>
      </c>
      <c r="AY221" s="1298">
        <f t="shared" ref="AY221" si="6189">AX221-AX$11</f>
        <v>404741715.8039062</v>
      </c>
      <c r="AZ221" s="1299">
        <f t="shared" ref="AZ221" si="6190">AX221/AX$11-1</f>
        <v>6.8140548507820862</v>
      </c>
      <c r="BA221" s="1298">
        <f t="shared" si="4391"/>
        <v>33532374.072519481</v>
      </c>
      <c r="BB221" s="1299">
        <f t="shared" ref="BB221:BB229" si="6191">AX221/AX211-1</f>
        <v>7.7872263826581412E-2</v>
      </c>
      <c r="BC221" s="491">
        <v>397852747.48407423</v>
      </c>
      <c r="BD221" s="1298">
        <f t="shared" ref="BD221" si="6192">BC221-BC$11</f>
        <v>338454676.19360733</v>
      </c>
      <c r="BE221" s="1299">
        <f t="shared" ref="BE221" si="6193">BC221/BC$11-1</f>
        <v>5.6980751872986763</v>
      </c>
      <c r="BF221" s="1298">
        <f t="shared" si="4394"/>
        <v>28906068.11306417</v>
      </c>
      <c r="BG221" s="1299">
        <f t="shared" ref="BG221:BG229" si="6194">BC221/BC211-1</f>
        <v>7.83475491969301E-2</v>
      </c>
      <c r="BH221" s="491">
        <v>310018207.61023271</v>
      </c>
      <c r="BI221" s="1298">
        <f t="shared" ref="BI221" si="6195">BH221-BH$11</f>
        <v>250620136.31976581</v>
      </c>
      <c r="BJ221" s="1299">
        <f t="shared" ref="BJ221" si="6196">BH221/BH$11-1</f>
        <v>4.2193312152206044</v>
      </c>
      <c r="BK221" s="1298">
        <f t="shared" si="4397"/>
        <v>21670301.605000913</v>
      </c>
      <c r="BL221" s="1299">
        <f t="shared" ref="BL221:BL229" si="6197">BH221/BH211-1</f>
        <v>7.5153317064864389E-2</v>
      </c>
      <c r="BM221" s="491">
        <v>241401172.94352826</v>
      </c>
      <c r="BN221" s="1298">
        <f t="shared" ref="BN221" si="6198">BM221-BM$11</f>
        <v>195556446.03319493</v>
      </c>
      <c r="BO221" s="1299">
        <f t="shared" ref="BO221" si="6199">BM221/BM$11-1</f>
        <v>4.2656257155960242</v>
      </c>
      <c r="BP221" s="1298">
        <f t="shared" si="4400"/>
        <v>15544214.361994803</v>
      </c>
      <c r="BQ221" s="1299">
        <f t="shared" ref="BQ221:BQ229" si="6200">BM221/BM211-1</f>
        <v>6.8823269646497875E-2</v>
      </c>
      <c r="BR221" s="491">
        <v>223785860.17570373</v>
      </c>
      <c r="BS221" s="1298">
        <f t="shared" ref="BS221" si="6201">BR221-BR$11</f>
        <v>177941133.2653704</v>
      </c>
      <c r="BT221" s="1299">
        <f t="shared" ref="BT221" si="6202">BR221/BR$11-1</f>
        <v>3.8813871356110692</v>
      </c>
      <c r="BU221" s="1298">
        <f t="shared" si="4403"/>
        <v>14293786.898260295</v>
      </c>
      <c r="BV221" s="1299">
        <f t="shared" ref="BV221:BV229" si="6203">BR221/BR211-1</f>
        <v>6.8230681355328171E-2</v>
      </c>
      <c r="BW221" s="491">
        <v>200490491.94755137</v>
      </c>
      <c r="BX221" s="1298">
        <f t="shared" ref="BX221" si="6204">BW221-BW$11</f>
        <v>154645765.03721803</v>
      </c>
      <c r="BY221" s="1299">
        <f t="shared" ref="BY221" si="6205">BW221/BW$11-1</f>
        <v>3.3732508722254186</v>
      </c>
      <c r="BZ221" s="1298">
        <f t="shared" si="4406"/>
        <v>12347111.07105878</v>
      </c>
      <c r="CA221" s="1299">
        <f t="shared" ref="CA221:CA229" si="6206">BW221/BW211-1</f>
        <v>6.5626072060244844E-2</v>
      </c>
      <c r="CB221" s="485">
        <v>100330541.63018708</v>
      </c>
      <c r="CC221" s="1298">
        <f t="shared" ref="CC221" si="6207">CB221-CB$11</f>
        <v>31891802.130187079</v>
      </c>
      <c r="CD221" s="1299">
        <f t="shared" ref="CD221" si="6208">CB221/CB$11-1</f>
        <v>0.46599049548811577</v>
      </c>
      <c r="CE221" s="1298">
        <f t="shared" si="4409"/>
        <v>1425806.1213936359</v>
      </c>
      <c r="CF221" s="1299">
        <f t="shared" ref="CF221:CF229" si="6209">CB221/CB211-1</f>
        <v>1.441595403960072E-2</v>
      </c>
      <c r="CG221" s="485">
        <v>117150143.13098942</v>
      </c>
      <c r="CH221" s="1298">
        <f t="shared" ref="CH221" si="6210">CG221-CG$11</f>
        <v>48711403.630989417</v>
      </c>
      <c r="CI221" s="1299">
        <f t="shared" ref="CI221" si="6211">CG221/CG$11-1</f>
        <v>0.71175191107938818</v>
      </c>
      <c r="CJ221" s="1298">
        <f t="shared" si="4412"/>
        <v>2497334.3133272827</v>
      </c>
      <c r="CK221" s="1299">
        <f t="shared" ref="CK221:CK229" si="6212">CG221/CG211-1</f>
        <v>2.1781710706267221E-2</v>
      </c>
      <c r="CL221" s="485">
        <v>136624498.28616703</v>
      </c>
      <c r="CM221" s="1298">
        <f t="shared" ref="CM221" si="6213">CL221-CL$11</f>
        <v>68185758.786167026</v>
      </c>
      <c r="CN221" s="1299">
        <f t="shared" ref="CN221" si="6214">CL221/CL$11-1</f>
        <v>0.99630354510206942</v>
      </c>
      <c r="CO221" s="1298">
        <f t="shared" si="4415"/>
        <v>3869472.774688825</v>
      </c>
      <c r="CP221" s="1299">
        <f t="shared" ref="CP221:CP229" si="6215">CL221/CL211-1</f>
        <v>2.9147467372933944E-2</v>
      </c>
    </row>
    <row r="222" spans="1:94" ht="31.5" outlineLevel="1" x14ac:dyDescent="0.25">
      <c r="A222" s="174">
        <v>2044</v>
      </c>
      <c r="B222" s="175" t="s">
        <v>160</v>
      </c>
      <c r="C222" s="175" t="s">
        <v>161</v>
      </c>
      <c r="D222" s="176" t="s">
        <v>162</v>
      </c>
      <c r="E222" s="485">
        <v>222540496.11106086</v>
      </c>
      <c r="F222" s="1298">
        <f t="shared" ref="F222" si="6216">E222-E$12</f>
        <v>167733555.88006085</v>
      </c>
      <c r="G222" s="1320">
        <f t="shared" ref="G222" si="6217">E222/E$12-1</f>
        <v>3.0604437170383596</v>
      </c>
      <c r="H222" s="1298">
        <f t="shared" si="4364"/>
        <v>12564433.984012008</v>
      </c>
      <c r="I222" s="1320">
        <f t="shared" si="6170"/>
        <v>5.9837458883335692E-2</v>
      </c>
      <c r="J222" s="1311">
        <v>222540496.11106086</v>
      </c>
      <c r="K222" s="1298">
        <f t="shared" ref="K222" si="6218">J222-J$12</f>
        <v>167733555.88006085</v>
      </c>
      <c r="L222" s="1299">
        <f t="shared" ref="L222" si="6219">J222/J$12-1</f>
        <v>3.0604437170383596</v>
      </c>
      <c r="M222" s="1298">
        <f t="shared" si="4367"/>
        <v>12564433.984012008</v>
      </c>
      <c r="N222" s="1299">
        <f t="shared" si="6173"/>
        <v>5.9837458883335692E-2</v>
      </c>
      <c r="O222" s="485">
        <v>222540496.11106086</v>
      </c>
      <c r="P222" s="1298">
        <f t="shared" ref="P222" si="6220">O222-O$12</f>
        <v>167733555.88006085</v>
      </c>
      <c r="Q222" s="1299">
        <f t="shared" ref="Q222" si="6221">O222/O$12-1</f>
        <v>3.0604437170383596</v>
      </c>
      <c r="R222" s="1298">
        <f t="shared" si="4370"/>
        <v>12564433.984012008</v>
      </c>
      <c r="S222" s="1299">
        <f t="shared" si="6176"/>
        <v>5.9837458883335692E-2</v>
      </c>
      <c r="T222" s="485">
        <v>222540496.11106086</v>
      </c>
      <c r="U222" s="1298">
        <f t="shared" ref="U222" si="6222">T222-T$12</f>
        <v>167733555.88006085</v>
      </c>
      <c r="V222" s="1299">
        <f t="shared" ref="V222" si="6223">T222/T$12-1</f>
        <v>3.0604437170383596</v>
      </c>
      <c r="W222" s="1298">
        <f t="shared" si="4373"/>
        <v>12564433.984012008</v>
      </c>
      <c r="X222" s="1299">
        <f t="shared" si="6179"/>
        <v>5.9837458883335692E-2</v>
      </c>
      <c r="Y222" s="485">
        <v>222540496.11106086</v>
      </c>
      <c r="Z222" s="1298">
        <f t="shared" ref="Z222" si="6224">Y222-Y$12</f>
        <v>167733555.88006085</v>
      </c>
      <c r="AA222" s="1299">
        <f t="shared" ref="AA222" si="6225">Y222/Y$12-1</f>
        <v>3.0604437170383596</v>
      </c>
      <c r="AB222" s="1298">
        <f t="shared" si="4376"/>
        <v>12564433.984012008</v>
      </c>
      <c r="AC222" s="1299">
        <f t="shared" si="6182"/>
        <v>5.9837458883335692E-2</v>
      </c>
      <c r="AD222" s="485">
        <v>222540496.11106086</v>
      </c>
      <c r="AE222" s="1298">
        <f t="shared" ref="AE222" si="6226">AD222-AD$12</f>
        <v>167733555.88006085</v>
      </c>
      <c r="AF222" s="1299">
        <f t="shared" ref="AF222" si="6227">AD222/AD$12-1</f>
        <v>3.0604437170383596</v>
      </c>
      <c r="AG222" s="1298">
        <f t="shared" si="4379"/>
        <v>12564433.984012008</v>
      </c>
      <c r="AH222" s="1299">
        <f t="shared" si="6185"/>
        <v>5.9837458883335692E-2</v>
      </c>
      <c r="AI222" s="485">
        <v>0</v>
      </c>
      <c r="AJ222" s="1298">
        <f t="shared" ref="AJ222" si="6228">AI222-AI$12</f>
        <v>0</v>
      </c>
      <c r="AK222" s="1299"/>
      <c r="AL222" s="1298">
        <f t="shared" si="4382"/>
        <v>0</v>
      </c>
      <c r="AM222" s="1299"/>
      <c r="AN222" s="485">
        <v>0</v>
      </c>
      <c r="AO222" s="1298">
        <f t="shared" ref="AO222" si="6229">AN222-AN$12</f>
        <v>0</v>
      </c>
      <c r="AP222" s="1299"/>
      <c r="AQ222" s="1298">
        <f t="shared" si="4385"/>
        <v>0</v>
      </c>
      <c r="AR222" s="1299"/>
      <c r="AS222" s="485">
        <v>0</v>
      </c>
      <c r="AT222" s="1298">
        <f t="shared" ref="AT222" si="6230">AS222-AS$12</f>
        <v>0</v>
      </c>
      <c r="AU222" s="1299"/>
      <c r="AV222" s="1298">
        <f t="shared" si="4388"/>
        <v>0</v>
      </c>
      <c r="AW222" s="1299"/>
      <c r="AX222" s="485">
        <v>222540496.11106086</v>
      </c>
      <c r="AY222" s="1298">
        <f t="shared" ref="AY222" si="6231">AX222-AX$12</f>
        <v>167733555.88006085</v>
      </c>
      <c r="AZ222" s="1299">
        <f t="shared" ref="AZ222" si="6232">AX222/AX$12-1</f>
        <v>3.0604437170383596</v>
      </c>
      <c r="BA222" s="1298">
        <f t="shared" si="4391"/>
        <v>12564433.984012008</v>
      </c>
      <c r="BB222" s="1299">
        <f t="shared" si="6191"/>
        <v>5.9837458883335692E-2</v>
      </c>
      <c r="BC222" s="485">
        <v>222540496.11106086</v>
      </c>
      <c r="BD222" s="1298">
        <f t="shared" ref="BD222" si="6233">BC222-BC$12</f>
        <v>167733555.88006085</v>
      </c>
      <c r="BE222" s="1299">
        <f t="shared" ref="BE222" si="6234">BC222/BC$12-1</f>
        <v>3.0604437170383596</v>
      </c>
      <c r="BF222" s="1298">
        <f t="shared" si="4394"/>
        <v>12564433.984012008</v>
      </c>
      <c r="BG222" s="1299">
        <f t="shared" si="6194"/>
        <v>5.9837458883335692E-2</v>
      </c>
      <c r="BH222" s="485">
        <v>222540496.11106086</v>
      </c>
      <c r="BI222" s="1298">
        <f t="shared" ref="BI222" si="6235">BH222-BH$12</f>
        <v>167733555.88006085</v>
      </c>
      <c r="BJ222" s="1299">
        <f t="shared" ref="BJ222" si="6236">BH222/BH$12-1</f>
        <v>3.0604437170383596</v>
      </c>
      <c r="BK222" s="1298">
        <f t="shared" si="4397"/>
        <v>12564433.984012008</v>
      </c>
      <c r="BL222" s="1299">
        <f t="shared" si="6197"/>
        <v>5.9837458883335692E-2</v>
      </c>
      <c r="BM222" s="491">
        <v>241401172.94352826</v>
      </c>
      <c r="BN222" s="1298">
        <f t="shared" ref="BN222" si="6237">BM222-BM$12</f>
        <v>195556446.03319493</v>
      </c>
      <c r="BO222" s="1299">
        <f t="shared" ref="BO222" si="6238">BM222/BM$12-1</f>
        <v>4.2656257155960242</v>
      </c>
      <c r="BP222" s="1298">
        <f t="shared" si="4400"/>
        <v>15544214.361994803</v>
      </c>
      <c r="BQ222" s="1299">
        <f t="shared" si="6200"/>
        <v>6.8823269646497875E-2</v>
      </c>
      <c r="BR222" s="491">
        <v>223785860.17570373</v>
      </c>
      <c r="BS222" s="1298">
        <f t="shared" ref="BS222" si="6239">BR222-BR$12</f>
        <v>177941133.2653704</v>
      </c>
      <c r="BT222" s="1299">
        <f t="shared" ref="BT222" si="6240">BR222/BR$12-1</f>
        <v>3.8813871356110692</v>
      </c>
      <c r="BU222" s="1298">
        <f t="shared" si="4403"/>
        <v>14293786.898260295</v>
      </c>
      <c r="BV222" s="1299">
        <f t="shared" si="6203"/>
        <v>6.8230681355328171E-2</v>
      </c>
      <c r="BW222" s="491">
        <v>200490491.94755137</v>
      </c>
      <c r="BX222" s="1298">
        <f t="shared" ref="BX222" si="6241">BW222-BW$12</f>
        <v>154645765.03721803</v>
      </c>
      <c r="BY222" s="1299">
        <f t="shared" ref="BY222" si="6242">BW222/BW$12-1</f>
        <v>3.3732508722254186</v>
      </c>
      <c r="BZ222" s="1298">
        <f t="shared" si="4406"/>
        <v>12347111.07105878</v>
      </c>
      <c r="CA222" s="1299">
        <f t="shared" si="6206"/>
        <v>6.5626072060244844E-2</v>
      </c>
      <c r="CB222" s="485">
        <v>85366625.086765811</v>
      </c>
      <c r="CC222" s="1298">
        <f t="shared" ref="CC222" si="6243">CB222-CB$12</f>
        <v>30559684.855765812</v>
      </c>
      <c r="CD222" s="1299">
        <f t="shared" ref="CD222" si="6244">CB222/CB$12-1</f>
        <v>0.55758786618926393</v>
      </c>
      <c r="CE222" s="1298">
        <f t="shared" si="4409"/>
        <v>1213152.5917607993</v>
      </c>
      <c r="CF222" s="1299">
        <f t="shared" si="6209"/>
        <v>1.441595403960072E-2</v>
      </c>
      <c r="CG222" s="485">
        <v>99677647.35474284</v>
      </c>
      <c r="CH222" s="1298">
        <f t="shared" ref="CH222" si="6245">CG222-CG$12</f>
        <v>44870707.123742841</v>
      </c>
      <c r="CI222" s="1299">
        <f t="shared" ref="CI222" si="6246">CG222/CG$12-1</f>
        <v>0.81870483801179228</v>
      </c>
      <c r="CJ222" s="1298">
        <f t="shared" si="4412"/>
        <v>2124866.4522108287</v>
      </c>
      <c r="CK222" s="1299">
        <f t="shared" si="6212"/>
        <v>2.1781710706267221E-2</v>
      </c>
      <c r="CL222" s="485">
        <v>116247476.92335325</v>
      </c>
      <c r="CM222" s="1298">
        <f t="shared" ref="CM222" si="6247">CL222-CL$12</f>
        <v>61440536.692353256</v>
      </c>
      <c r="CN222" s="1299">
        <f t="shared" ref="CN222" si="6248">CL222/CL$12-1</f>
        <v>1.1210357015625032</v>
      </c>
      <c r="CO222" s="1298">
        <f t="shared" si="4415"/>
        <v>3292355.7101671398</v>
      </c>
      <c r="CP222" s="1299">
        <f t="shared" si="6215"/>
        <v>2.9147467372933944E-2</v>
      </c>
    </row>
    <row r="223" spans="1:94" ht="15.75" outlineLevel="1" x14ac:dyDescent="0.25">
      <c r="A223" s="174">
        <v>2044</v>
      </c>
      <c r="B223" s="175">
        <v>0</v>
      </c>
      <c r="C223" s="175">
        <v>0</v>
      </c>
      <c r="D223" s="176" t="s">
        <v>163</v>
      </c>
      <c r="E223" s="485">
        <v>0</v>
      </c>
      <c r="F223" s="1298">
        <f t="shared" ref="F223" si="6249">E223-E$13</f>
        <v>0</v>
      </c>
      <c r="G223" s="1320"/>
      <c r="H223" s="1298">
        <f t="shared" si="4364"/>
        <v>0</v>
      </c>
      <c r="I223" s="1320"/>
      <c r="J223" s="1311">
        <v>0</v>
      </c>
      <c r="K223" s="1298">
        <f t="shared" ref="K223" si="6250">J223-J$13</f>
        <v>0</v>
      </c>
      <c r="L223" s="1299"/>
      <c r="M223" s="1298">
        <f t="shared" si="4367"/>
        <v>0</v>
      </c>
      <c r="N223" s="1299"/>
      <c r="O223" s="485">
        <v>0</v>
      </c>
      <c r="P223" s="1298">
        <f t="shared" ref="P223" si="6251">O223-O$13</f>
        <v>0</v>
      </c>
      <c r="Q223" s="1299"/>
      <c r="R223" s="1298">
        <f t="shared" si="4370"/>
        <v>0</v>
      </c>
      <c r="S223" s="1299"/>
      <c r="T223" s="485">
        <v>0</v>
      </c>
      <c r="U223" s="1298">
        <f t="shared" ref="U223" si="6252">T223-T$13</f>
        <v>0</v>
      </c>
      <c r="V223" s="1299"/>
      <c r="W223" s="1298">
        <f t="shared" si="4373"/>
        <v>0</v>
      </c>
      <c r="X223" s="1299"/>
      <c r="Y223" s="485">
        <v>0</v>
      </c>
      <c r="Z223" s="1298">
        <f t="shared" ref="Z223" si="6253">Y223-Y$13</f>
        <v>0</v>
      </c>
      <c r="AA223" s="1299"/>
      <c r="AB223" s="1298">
        <f t="shared" si="4376"/>
        <v>0</v>
      </c>
      <c r="AC223" s="1299"/>
      <c r="AD223" s="485">
        <v>0</v>
      </c>
      <c r="AE223" s="1298">
        <f t="shared" ref="AE223" si="6254">AD223-AD$13</f>
        <v>0</v>
      </c>
      <c r="AF223" s="1299"/>
      <c r="AG223" s="1298">
        <f t="shared" si="4379"/>
        <v>0</v>
      </c>
      <c r="AH223" s="1299"/>
      <c r="AI223" s="485">
        <v>0</v>
      </c>
      <c r="AJ223" s="1298">
        <f t="shared" ref="AJ223" si="6255">AI223-AI$13</f>
        <v>0</v>
      </c>
      <c r="AK223" s="1299"/>
      <c r="AL223" s="1298">
        <f t="shared" si="4382"/>
        <v>0</v>
      </c>
      <c r="AM223" s="1299"/>
      <c r="AN223" s="485">
        <v>0</v>
      </c>
      <c r="AO223" s="1298">
        <f t="shared" ref="AO223" si="6256">AN223-AN$13</f>
        <v>0</v>
      </c>
      <c r="AP223" s="1299"/>
      <c r="AQ223" s="1298">
        <f t="shared" si="4385"/>
        <v>0</v>
      </c>
      <c r="AR223" s="1299"/>
      <c r="AS223" s="485">
        <v>0</v>
      </c>
      <c r="AT223" s="1298">
        <f t="shared" ref="AT223" si="6257">AS223-AS$13</f>
        <v>0</v>
      </c>
      <c r="AU223" s="1299"/>
      <c r="AV223" s="1298">
        <f t="shared" si="4388"/>
        <v>0</v>
      </c>
      <c r="AW223" s="1299"/>
      <c r="AX223" s="491">
        <v>37523235.625150837</v>
      </c>
      <c r="AY223" s="1298">
        <f t="shared" ref="AY223" si="6258">AX223-AX$13</f>
        <v>14194066.415617738</v>
      </c>
      <c r="AZ223" s="1299">
        <f t="shared" ref="AZ223" si="6259">AX223/AX$13-1</f>
        <v>0.60842571324046779</v>
      </c>
      <c r="BA223" s="1298">
        <f t="shared" si="4391"/>
        <v>535835.0294527933</v>
      </c>
      <c r="BB223" s="1299">
        <f t="shared" si="6191"/>
        <v>1.4486960987334596E-2</v>
      </c>
      <c r="BC223" s="491">
        <v>50964336.931976087</v>
      </c>
      <c r="BD223" s="1298">
        <f t="shared" ref="BD223" si="6260">BC223-BC$13</f>
        <v>27635167.722442988</v>
      </c>
      <c r="BE223" s="1299">
        <f t="shared" ref="BE223" si="6261">BC223/BC$13-1</f>
        <v>1.184575733247728</v>
      </c>
      <c r="BF223" s="1298">
        <f t="shared" si="4394"/>
        <v>1410858.597704649</v>
      </c>
      <c r="BG223" s="1299">
        <f t="shared" si="6194"/>
        <v>2.8471434198573453E-2</v>
      </c>
      <c r="BH223" s="491">
        <v>68912772.121360555</v>
      </c>
      <c r="BI223" s="1298">
        <f t="shared" ref="BI223" si="6262">BH223-BH$13</f>
        <v>45583602.91182746</v>
      </c>
      <c r="BJ223" s="1299">
        <f t="shared" ref="BJ223" si="6263">BH223/BH$13-1</f>
        <v>1.9539316853683943</v>
      </c>
      <c r="BK223" s="1298">
        <f t="shared" si="4397"/>
        <v>2806597.6241635084</v>
      </c>
      <c r="BL223" s="1299">
        <f t="shared" si="6197"/>
        <v>4.2455907417279226E-2</v>
      </c>
      <c r="BM223" s="491">
        <v>241401172.94352821</v>
      </c>
      <c r="BN223" s="1298">
        <f t="shared" ref="BN223" si="6264">BM223-BM$13</f>
        <v>195556446.03319487</v>
      </c>
      <c r="BO223" s="1299">
        <f t="shared" ref="BO223" si="6265">BM223/BM$13-1</f>
        <v>4.2656257155960224</v>
      </c>
      <c r="BP223" s="1298">
        <f t="shared" si="4400"/>
        <v>15544214.361994594</v>
      </c>
      <c r="BQ223" s="1299">
        <f t="shared" si="6200"/>
        <v>6.8823269646496987E-2</v>
      </c>
      <c r="BR223" s="491">
        <v>223785860.17570367</v>
      </c>
      <c r="BS223" s="1298">
        <f t="shared" ref="BS223" si="6266">BR223-BR$13</f>
        <v>177941133.26537034</v>
      </c>
      <c r="BT223" s="1299">
        <f t="shared" ref="BT223" si="6267">BR223/BR$13-1</f>
        <v>3.8813871356110674</v>
      </c>
      <c r="BU223" s="1298">
        <f t="shared" si="4403"/>
        <v>14293786.898260117</v>
      </c>
      <c r="BV223" s="1299">
        <f t="shared" si="6203"/>
        <v>6.8230681355327283E-2</v>
      </c>
      <c r="BW223" s="491">
        <v>200490491.94755137</v>
      </c>
      <c r="BX223" s="1298">
        <f t="shared" ref="BX223" si="6268">BW223-BW$13</f>
        <v>154645765.03721803</v>
      </c>
      <c r="BY223" s="1299">
        <f t="shared" ref="BY223" si="6269">BW223/BW$13-1</f>
        <v>3.3732508722254186</v>
      </c>
      <c r="BZ223" s="1298">
        <f t="shared" si="4406"/>
        <v>12347111.071058929</v>
      </c>
      <c r="CA223" s="1299">
        <f t="shared" si="6206"/>
        <v>6.5626072060245511E-2</v>
      </c>
      <c r="CB223" s="485">
        <v>0</v>
      </c>
      <c r="CC223" s="1298">
        <f t="shared" ref="CC223" si="6270">CB223-CB$13</f>
        <v>0</v>
      </c>
      <c r="CD223" s="1299"/>
      <c r="CE223" s="1298">
        <f t="shared" si="4409"/>
        <v>0</v>
      </c>
      <c r="CF223" s="1299"/>
      <c r="CG223" s="485">
        <v>0</v>
      </c>
      <c r="CH223" s="1298">
        <f t="shared" ref="CH223" si="6271">CG223-CG$13</f>
        <v>0</v>
      </c>
      <c r="CI223" s="1299"/>
      <c r="CJ223" s="1298">
        <f t="shared" si="4412"/>
        <v>0</v>
      </c>
      <c r="CK223" s="1299"/>
      <c r="CL223" s="485">
        <v>0</v>
      </c>
      <c r="CM223" s="1298">
        <f t="shared" ref="CM223" si="6272">CL223-CL$13</f>
        <v>0</v>
      </c>
      <c r="CN223" s="1299"/>
      <c r="CO223" s="1298">
        <f t="shared" si="4415"/>
        <v>0</v>
      </c>
      <c r="CP223" s="1299"/>
    </row>
    <row r="224" spans="1:94" ht="15.75" outlineLevel="1" x14ac:dyDescent="0.25">
      <c r="A224" s="174">
        <v>2044</v>
      </c>
      <c r="B224" s="175" t="s">
        <v>164</v>
      </c>
      <c r="C224" s="175" t="s">
        <v>165</v>
      </c>
      <c r="D224" s="176" t="s">
        <v>99</v>
      </c>
      <c r="E224" s="485">
        <v>0</v>
      </c>
      <c r="F224" s="1298">
        <f t="shared" ref="F224" si="6273">E224-E$14</f>
        <v>0</v>
      </c>
      <c r="G224" s="1320"/>
      <c r="H224" s="1298">
        <f t="shared" si="4364"/>
        <v>0</v>
      </c>
      <c r="I224" s="1320"/>
      <c r="J224" s="1311">
        <v>0</v>
      </c>
      <c r="K224" s="1298">
        <f t="shared" ref="K224" si="6274">J224-J$14</f>
        <v>0</v>
      </c>
      <c r="L224" s="1299"/>
      <c r="M224" s="1298">
        <f t="shared" si="4367"/>
        <v>0</v>
      </c>
      <c r="N224" s="1299"/>
      <c r="O224" s="485">
        <v>0</v>
      </c>
      <c r="P224" s="1298">
        <f t="shared" ref="P224" si="6275">O224-O$14</f>
        <v>0</v>
      </c>
      <c r="Q224" s="1299"/>
      <c r="R224" s="1298">
        <f t="shared" si="4370"/>
        <v>0</v>
      </c>
      <c r="S224" s="1299"/>
      <c r="T224" s="486">
        <v>223771372.9147239</v>
      </c>
      <c r="U224" s="1298">
        <f t="shared" ref="U224" si="6276">T224-T$14</f>
        <v>209482871.9147239</v>
      </c>
      <c r="V224" s="1299">
        <f t="shared" ref="V224" si="6277">T224/T$14-1</f>
        <v>14.660941124245559</v>
      </c>
      <c r="W224" s="1298">
        <f t="shared" si="4373"/>
        <v>18378699.328712314</v>
      </c>
      <c r="X224" s="1299">
        <f t="shared" si="6179"/>
        <v>8.9480793096623934E-2</v>
      </c>
      <c r="Y224" s="486">
        <v>170925434.61125031</v>
      </c>
      <c r="Z224" s="1298">
        <f t="shared" ref="Z224" si="6278">Y224-Y$14</f>
        <v>156636933.61125031</v>
      </c>
      <c r="AA224" s="1299">
        <f t="shared" ref="AA224" si="6279">Y224/Y$14-1</f>
        <v>10.96244690826912</v>
      </c>
      <c r="AB224" s="1298">
        <f t="shared" si="4376"/>
        <v>14627416.937508851</v>
      </c>
      <c r="AC224" s="1299">
        <f t="shared" si="6182"/>
        <v>9.3586707977591388E-2</v>
      </c>
      <c r="AD224" s="486">
        <v>101039329.92679325</v>
      </c>
      <c r="AE224" s="1298">
        <f t="shared" ref="AE224" si="6280">AD224-AD$14</f>
        <v>86750828.926793247</v>
      </c>
      <c r="AF224" s="1299">
        <f t="shared" ref="AF224" si="6281">AD224/AD$14-1</f>
        <v>6.071373682011374</v>
      </c>
      <c r="AG224" s="1298">
        <f t="shared" si="4379"/>
        <v>8787389.4559044689</v>
      </c>
      <c r="AH224" s="1299">
        <f t="shared" si="6185"/>
        <v>9.5254250599502877E-2</v>
      </c>
      <c r="AI224" s="486">
        <v>724203518.83058476</v>
      </c>
      <c r="AJ224" s="1298">
        <f t="shared" ref="AJ224" si="6282">AI224-AI$14</f>
        <v>586669338.09958482</v>
      </c>
      <c r="AK224" s="1299">
        <f t="shared" ref="AK224" si="6283">AI224/AI$14-1</f>
        <v>4.2656257155960233</v>
      </c>
      <c r="AL224" s="1298">
        <f t="shared" si="4382"/>
        <v>46632643.085984349</v>
      </c>
      <c r="AM224" s="1299">
        <f t="shared" ref="AM224:AM229" si="6284">AI224/AI214-1</f>
        <v>6.8823269646497875E-2</v>
      </c>
      <c r="AN224" s="486">
        <v>671357580.52711117</v>
      </c>
      <c r="AO224" s="1298">
        <f t="shared" ref="AO224" si="6285">AN224-AN$14</f>
        <v>533823399.79611117</v>
      </c>
      <c r="AP224" s="1299">
        <f t="shared" ref="AP224" si="6286">AN224/AN$14-1</f>
        <v>3.8813871356110692</v>
      </c>
      <c r="AQ224" s="1298">
        <f t="shared" si="4385"/>
        <v>42881360.694780827</v>
      </c>
      <c r="AR224" s="1299">
        <f t="shared" ref="AR224:AR229" si="6287">AN224/AN214-1</f>
        <v>6.8230681355327949E-2</v>
      </c>
      <c r="AS224" s="486">
        <v>601471475.84265411</v>
      </c>
      <c r="AT224" s="1298">
        <f t="shared" ref="AT224" si="6288">AS224-AS$14</f>
        <v>463937295.1116541</v>
      </c>
      <c r="AU224" s="1299">
        <f t="shared" ref="AU224" si="6289">AS224/AS$14-1</f>
        <v>3.3732508722254186</v>
      </c>
      <c r="AV224" s="1298">
        <f t="shared" si="4388"/>
        <v>37041333.21317637</v>
      </c>
      <c r="AW224" s="1299">
        <f t="shared" ref="AW224:AW229" si="6290">AS224/AS214-1</f>
        <v>6.5626072060244844E-2</v>
      </c>
      <c r="AX224" s="485">
        <v>0</v>
      </c>
      <c r="AY224" s="1298">
        <f t="shared" ref="AY224" si="6291">AX224-AX$14</f>
        <v>0</v>
      </c>
      <c r="AZ224" s="1299"/>
      <c r="BA224" s="1298">
        <f t="shared" si="4391"/>
        <v>0</v>
      </c>
      <c r="BB224" s="1299"/>
      <c r="BC224" s="485">
        <v>0</v>
      </c>
      <c r="BD224" s="1298">
        <f t="shared" ref="BD224" si="6292">BC224-BC$14</f>
        <v>0</v>
      </c>
      <c r="BE224" s="1299"/>
      <c r="BF224" s="1298">
        <f t="shared" si="4394"/>
        <v>0</v>
      </c>
      <c r="BG224" s="1299"/>
      <c r="BH224" s="485">
        <v>0</v>
      </c>
      <c r="BI224" s="1298">
        <f t="shared" ref="BI224" si="6293">BH224-BH$14</f>
        <v>0</v>
      </c>
      <c r="BJ224" s="1299"/>
      <c r="BK224" s="1298">
        <f t="shared" si="4397"/>
        <v>0</v>
      </c>
      <c r="BL224" s="1299"/>
      <c r="BM224" s="485">
        <v>0</v>
      </c>
      <c r="BN224" s="1298">
        <f t="shared" ref="BN224" si="6294">BM224-BM$14</f>
        <v>0</v>
      </c>
      <c r="BO224" s="1299"/>
      <c r="BP224" s="1298">
        <f t="shared" si="4400"/>
        <v>0</v>
      </c>
      <c r="BQ224" s="1299"/>
      <c r="BR224" s="485">
        <v>0</v>
      </c>
      <c r="BS224" s="1298">
        <f t="shared" ref="BS224" si="6295">BR224-BR$14</f>
        <v>0</v>
      </c>
      <c r="BT224" s="1299"/>
      <c r="BU224" s="1298">
        <f t="shared" si="4403"/>
        <v>0</v>
      </c>
      <c r="BV224" s="1299"/>
      <c r="BW224" s="485">
        <v>0</v>
      </c>
      <c r="BX224" s="1298">
        <f t="shared" ref="BX224" si="6296">BW224-BW$14</f>
        <v>0</v>
      </c>
      <c r="BY224" s="1299"/>
      <c r="BZ224" s="1298">
        <f t="shared" si="4406"/>
        <v>0</v>
      </c>
      <c r="CA224" s="1299"/>
      <c r="CB224" s="192">
        <v>543883676.4865191</v>
      </c>
      <c r="CC224" s="1298">
        <f t="shared" ref="CC224" si="6297">CB224-CB$14</f>
        <v>525748898.00651908</v>
      </c>
      <c r="CD224" s="1299">
        <f t="shared" ref="CD224" si="6298">CB224/CB$14-1</f>
        <v>28.991194934437335</v>
      </c>
      <c r="CE224" s="1298">
        <f t="shared" si="4409"/>
        <v>44064654.032828569</v>
      </c>
      <c r="CF224" s="1299">
        <f t="shared" si="6209"/>
        <v>8.8161218467653013E-2</v>
      </c>
      <c r="CG224" s="192">
        <v>459907114.41426599</v>
      </c>
      <c r="CH224" s="1298">
        <f t="shared" ref="CH224" si="6299">CG224-CG$14</f>
        <v>441772335.93426597</v>
      </c>
      <c r="CI224" s="1299">
        <f t="shared" ref="CI224" si="6300">CG224/CG$14-1</f>
        <v>24.36050357171311</v>
      </c>
      <c r="CJ224" s="1298">
        <f t="shared" si="4412"/>
        <v>38330129.589241147</v>
      </c>
      <c r="CK224" s="1299">
        <f t="shared" si="6212"/>
        <v>9.0920830521974638E-2</v>
      </c>
      <c r="CL224" s="192">
        <v>353976825.0060209</v>
      </c>
      <c r="CM224" s="1298">
        <f t="shared" ref="CM224" si="6301">CL224-CL$14</f>
        <v>335842046.52602088</v>
      </c>
      <c r="CN224" s="1299">
        <f t="shared" ref="CN224" si="6302">CL224/CL$14-1</f>
        <v>18.519225194639432</v>
      </c>
      <c r="CO224" s="1298">
        <f t="shared" si="4415"/>
        <v>29950474.388318956</v>
      </c>
      <c r="CP224" s="1299">
        <f t="shared" si="6215"/>
        <v>9.2432218340339878E-2</v>
      </c>
    </row>
    <row r="225" spans="1:94" ht="31.5" outlineLevel="1" x14ac:dyDescent="0.25">
      <c r="A225" s="174">
        <v>2044</v>
      </c>
      <c r="B225" s="175" t="s">
        <v>166</v>
      </c>
      <c r="C225" s="175" t="s">
        <v>249</v>
      </c>
      <c r="D225" s="176" t="s">
        <v>168</v>
      </c>
      <c r="E225" s="485">
        <v>77537717.759971991</v>
      </c>
      <c r="F225" s="1298">
        <f t="shared" ref="F225" si="6303">E225-E$15</f>
        <v>39057841.100971989</v>
      </c>
      <c r="G225" s="1320">
        <f t="shared" ref="G225" si="6304">E225/E$15-1</f>
        <v>1.0150199140993559</v>
      </c>
      <c r="H225" s="1298">
        <f t="shared" si="4364"/>
        <v>1470632.2608277202</v>
      </c>
      <c r="I225" s="1320">
        <f t="shared" si="6170"/>
        <v>1.9333358852617888E-2</v>
      </c>
      <c r="J225" s="1311">
        <v>104276489.76950562</v>
      </c>
      <c r="K225" s="1298">
        <f t="shared" ref="K225" si="6305">J225-J$15</f>
        <v>65796613.110505618</v>
      </c>
      <c r="L225" s="1299">
        <f t="shared" ref="L225" si="6306">J225/J$15-1</f>
        <v>1.7098966738791908</v>
      </c>
      <c r="M225" s="1298">
        <f t="shared" si="4367"/>
        <v>3368572.9429635704</v>
      </c>
      <c r="N225" s="1299">
        <f t="shared" si="6173"/>
        <v>3.3382642798523543E-2</v>
      </c>
      <c r="O225" s="485">
        <v>139637175.56263253</v>
      </c>
      <c r="P225" s="1298">
        <f t="shared" ref="P225" si="6307">O225-O$15</f>
        <v>101157298.90363252</v>
      </c>
      <c r="Q225" s="1299">
        <f t="shared" ref="Q225" si="6308">O225/O$15-1</f>
        <v>2.628836360367413</v>
      </c>
      <c r="R225" s="1298">
        <f t="shared" si="4370"/>
        <v>6323332.4409652352</v>
      </c>
      <c r="S225" s="1299">
        <f t="shared" si="6176"/>
        <v>4.7431926744429198E-2</v>
      </c>
      <c r="T225" s="485">
        <v>77537717.759971991</v>
      </c>
      <c r="U225" s="1298">
        <f t="shared" ref="U225" si="6309">T225-T$15</f>
        <v>39057841.100971989</v>
      </c>
      <c r="V225" s="1299">
        <f t="shared" ref="V225" si="6310">T225/T$15-1</f>
        <v>1.0150199140993559</v>
      </c>
      <c r="W225" s="1298">
        <f t="shared" si="4373"/>
        <v>1470632.2608277202</v>
      </c>
      <c r="X225" s="1299">
        <f t="shared" si="6179"/>
        <v>1.9333358852617888E-2</v>
      </c>
      <c r="Y225" s="485">
        <v>104276489.76950562</v>
      </c>
      <c r="Z225" s="1298">
        <f t="shared" ref="Z225" si="6311">Y225-Y$15</f>
        <v>65796613.110505618</v>
      </c>
      <c r="AA225" s="1299">
        <f t="shared" ref="AA225" si="6312">Y225/Y$15-1</f>
        <v>1.7098966738791908</v>
      </c>
      <c r="AB225" s="1298">
        <f t="shared" si="4376"/>
        <v>3368572.9429635704</v>
      </c>
      <c r="AC225" s="1299">
        <f t="shared" si="6182"/>
        <v>3.3382642798523543E-2</v>
      </c>
      <c r="AD225" s="485">
        <v>139637175.56263253</v>
      </c>
      <c r="AE225" s="1298">
        <f t="shared" ref="AE225" si="6313">AD225-AD$15</f>
        <v>101157298.90363252</v>
      </c>
      <c r="AF225" s="1299">
        <f t="shared" ref="AF225" si="6314">AD225/AD$15-1</f>
        <v>2.628836360367413</v>
      </c>
      <c r="AG225" s="1298">
        <f t="shared" si="4379"/>
        <v>6323332.4409652352</v>
      </c>
      <c r="AH225" s="1299">
        <f t="shared" si="6185"/>
        <v>4.7431926744429198E-2</v>
      </c>
      <c r="AI225" s="485">
        <v>77537717.759971991</v>
      </c>
      <c r="AJ225" s="1298">
        <f t="shared" ref="AJ225" si="6315">AI225-AI$15</f>
        <v>39057841.100971989</v>
      </c>
      <c r="AK225" s="1299">
        <f t="shared" ref="AK225" si="6316">AI225/AI$15-1</f>
        <v>1.0150199140993559</v>
      </c>
      <c r="AL225" s="1298">
        <f t="shared" si="4382"/>
        <v>1470632.2608277202</v>
      </c>
      <c r="AM225" s="1299">
        <f t="shared" si="6284"/>
        <v>1.9333358852617888E-2</v>
      </c>
      <c r="AN225" s="485">
        <v>104276489.76950562</v>
      </c>
      <c r="AO225" s="1298">
        <f t="shared" ref="AO225" si="6317">AN225-AN$15</f>
        <v>65796613.110505618</v>
      </c>
      <c r="AP225" s="1299">
        <f t="shared" ref="AP225" si="6318">AN225/AN$15-1</f>
        <v>1.7098966738791908</v>
      </c>
      <c r="AQ225" s="1298">
        <f t="shared" si="4385"/>
        <v>3368572.9429635704</v>
      </c>
      <c r="AR225" s="1299">
        <f t="shared" si="6287"/>
        <v>3.3382642798523543E-2</v>
      </c>
      <c r="AS225" s="485">
        <v>139637175.56263253</v>
      </c>
      <c r="AT225" s="1298">
        <f t="shared" ref="AT225" si="6319">AS225-AS$15</f>
        <v>101157298.90363252</v>
      </c>
      <c r="AU225" s="1299">
        <f t="shared" ref="AU225" si="6320">AS225/AS$15-1</f>
        <v>2.628836360367413</v>
      </c>
      <c r="AV225" s="1298">
        <f t="shared" si="4388"/>
        <v>6323332.4409652352</v>
      </c>
      <c r="AW225" s="1299">
        <f t="shared" si="6290"/>
        <v>4.7431926744429198E-2</v>
      </c>
      <c r="AX225" s="485">
        <v>77537717.759971991</v>
      </c>
      <c r="AY225" s="1298">
        <f t="shared" ref="AY225" si="6321">AX225-AX$15</f>
        <v>39057841.100971989</v>
      </c>
      <c r="AZ225" s="1299">
        <f t="shared" ref="AZ225" si="6322">AX225/AX$15-1</f>
        <v>1.0150199140993559</v>
      </c>
      <c r="BA225" s="1298">
        <f t="shared" si="4391"/>
        <v>1470632.2608277202</v>
      </c>
      <c r="BB225" s="1299">
        <f t="shared" si="6191"/>
        <v>1.9333358852617888E-2</v>
      </c>
      <c r="BC225" s="485">
        <v>104276489.76950562</v>
      </c>
      <c r="BD225" s="1298">
        <f t="shared" ref="BD225" si="6323">BC225-BC$15</f>
        <v>65796613.110505618</v>
      </c>
      <c r="BE225" s="1299">
        <f t="shared" ref="BE225" si="6324">BC225/BC$15-1</f>
        <v>1.7098966738791908</v>
      </c>
      <c r="BF225" s="1298">
        <f t="shared" si="4394"/>
        <v>3368572.9429635704</v>
      </c>
      <c r="BG225" s="1299">
        <f t="shared" si="6194"/>
        <v>3.3382642798523543E-2</v>
      </c>
      <c r="BH225" s="485">
        <v>139637175.56263253</v>
      </c>
      <c r="BI225" s="1298">
        <f t="shared" ref="BI225" si="6325">BH225-BH$15</f>
        <v>101157298.90363252</v>
      </c>
      <c r="BJ225" s="1299">
        <f t="shared" ref="BJ225" si="6326">BH225/BH$15-1</f>
        <v>2.628836360367413</v>
      </c>
      <c r="BK225" s="1298">
        <f t="shared" si="4397"/>
        <v>6323332.4409652352</v>
      </c>
      <c r="BL225" s="1299">
        <f t="shared" si="6197"/>
        <v>4.7431926744429198E-2</v>
      </c>
      <c r="BM225" s="485">
        <v>77537717.759971991</v>
      </c>
      <c r="BN225" s="1298">
        <f t="shared" ref="BN225" si="6327">BM225-BM$15</f>
        <v>39057841.100971989</v>
      </c>
      <c r="BO225" s="1299">
        <f t="shared" ref="BO225" si="6328">BM225/BM$15-1</f>
        <v>1.0150199140993559</v>
      </c>
      <c r="BP225" s="1298">
        <f t="shared" si="4400"/>
        <v>1470632.2608277202</v>
      </c>
      <c r="BQ225" s="1299">
        <f t="shared" si="6200"/>
        <v>1.9333358852617888E-2</v>
      </c>
      <c r="BR225" s="485">
        <v>104276489.76950562</v>
      </c>
      <c r="BS225" s="1298">
        <f t="shared" ref="BS225" si="6329">BR225-BR$15</f>
        <v>65796613.110505618</v>
      </c>
      <c r="BT225" s="1299">
        <f t="shared" ref="BT225" si="6330">BR225/BR$15-1</f>
        <v>1.7098966738791908</v>
      </c>
      <c r="BU225" s="1298">
        <f t="shared" si="4403"/>
        <v>3368572.9429635704</v>
      </c>
      <c r="BV225" s="1299">
        <f t="shared" si="6203"/>
        <v>3.3382642798523543E-2</v>
      </c>
      <c r="BW225" s="485">
        <v>139637175.56263253</v>
      </c>
      <c r="BX225" s="1298">
        <f t="shared" ref="BX225" si="6331">BW225-BW$15</f>
        <v>101157298.90363252</v>
      </c>
      <c r="BY225" s="1299">
        <f t="shared" ref="BY225" si="6332">BW225/BW$15-1</f>
        <v>2.628836360367413</v>
      </c>
      <c r="BZ225" s="1298">
        <f t="shared" si="4406"/>
        <v>6323332.4409652352</v>
      </c>
      <c r="CA225" s="1299">
        <f t="shared" si="6206"/>
        <v>4.7431926744429198E-2</v>
      </c>
      <c r="CB225" s="485">
        <v>77537717.759971991</v>
      </c>
      <c r="CC225" s="1298">
        <f t="shared" ref="CC225" si="6333">CB225-CB$15</f>
        <v>39057841.100971989</v>
      </c>
      <c r="CD225" s="1299">
        <f t="shared" ref="CD225" si="6334">CB225/CB$15-1</f>
        <v>1.0150199140993559</v>
      </c>
      <c r="CE225" s="1298">
        <f t="shared" si="4409"/>
        <v>1470632.2608277202</v>
      </c>
      <c r="CF225" s="1299">
        <f t="shared" si="6209"/>
        <v>1.9333358852617888E-2</v>
      </c>
      <c r="CG225" s="485">
        <v>104276489.76950562</v>
      </c>
      <c r="CH225" s="1298">
        <f t="shared" ref="CH225" si="6335">CG225-CG$15</f>
        <v>65796613.110505618</v>
      </c>
      <c r="CI225" s="1299">
        <f t="shared" ref="CI225" si="6336">CG225/CG$15-1</f>
        <v>1.7098966738791908</v>
      </c>
      <c r="CJ225" s="1298">
        <f t="shared" si="4412"/>
        <v>3368572.9429635704</v>
      </c>
      <c r="CK225" s="1299">
        <f t="shared" si="6212"/>
        <v>3.3382642798523543E-2</v>
      </c>
      <c r="CL225" s="485">
        <v>139637175.56263253</v>
      </c>
      <c r="CM225" s="1298">
        <f t="shared" ref="CM225" si="6337">CL225-CL$15</f>
        <v>101157298.90363252</v>
      </c>
      <c r="CN225" s="1299">
        <f t="shared" ref="CN225" si="6338">CL225/CL$15-1</f>
        <v>2.628836360367413</v>
      </c>
      <c r="CO225" s="1298">
        <f t="shared" si="4415"/>
        <v>6323332.4409652352</v>
      </c>
      <c r="CP225" s="1299">
        <f t="shared" si="6215"/>
        <v>4.7431926744429198E-2</v>
      </c>
    </row>
    <row r="226" spans="1:94" ht="15.75" outlineLevel="1" x14ac:dyDescent="0.25">
      <c r="A226" s="174">
        <v>2044</v>
      </c>
      <c r="B226" s="175" t="s">
        <v>169</v>
      </c>
      <c r="C226" s="175" t="s">
        <v>249</v>
      </c>
      <c r="D226" s="176" t="s">
        <v>170</v>
      </c>
      <c r="E226" s="485">
        <v>75706172.702710956</v>
      </c>
      <c r="F226" s="1298">
        <f t="shared" ref="F226" si="6339">E226-E$16</f>
        <v>35623795.702710956</v>
      </c>
      <c r="G226" s="1320">
        <f t="shared" ref="G226" si="6340">E226/E$16-1</f>
        <v>0.88876454863719667</v>
      </c>
      <c r="H226" s="1298">
        <f t="shared" si="4364"/>
        <v>1436607.2415941656</v>
      </c>
      <c r="I226" s="1320">
        <f t="shared" si="6170"/>
        <v>1.9343148605686755E-2</v>
      </c>
      <c r="J226" s="1311">
        <v>101813338.9966509</v>
      </c>
      <c r="K226" s="1298">
        <f t="shared" ref="K226" si="6341">J226-J$16</f>
        <v>61730961.996650904</v>
      </c>
      <c r="L226" s="1299">
        <f t="shared" ref="L226" si="6342">J226/J$16-1</f>
        <v>1.5401023246862557</v>
      </c>
      <c r="M226" s="1298">
        <f t="shared" si="4367"/>
        <v>3289948.9506617785</v>
      </c>
      <c r="N226" s="1299">
        <f t="shared" si="6173"/>
        <v>3.3392567481956181E-2</v>
      </c>
      <c r="O226" s="485">
        <v>136338757.88798106</v>
      </c>
      <c r="P226" s="1298">
        <f t="shared" ref="P226" si="6343">O226-O$16</f>
        <v>96256380.887981057</v>
      </c>
      <c r="Q226" s="1299">
        <f t="shared" ref="Q226" si="6344">O226/O$16-1</f>
        <v>2.4014638874331493</v>
      </c>
      <c r="R226" s="1298">
        <f t="shared" si="4370"/>
        <v>6175216.934264496</v>
      </c>
      <c r="S226" s="1299">
        <f t="shared" si="6176"/>
        <v>4.7441986358225163E-2</v>
      </c>
      <c r="T226" s="485">
        <v>75706172.702710956</v>
      </c>
      <c r="U226" s="1298">
        <f t="shared" ref="U226" si="6345">T226-T$16</f>
        <v>35623795.702710956</v>
      </c>
      <c r="V226" s="1299">
        <f t="shared" ref="V226" si="6346">T226/T$16-1</f>
        <v>0.88876454863719667</v>
      </c>
      <c r="W226" s="1298">
        <f t="shared" si="4373"/>
        <v>1436607.2415941656</v>
      </c>
      <c r="X226" s="1299">
        <f t="shared" si="6179"/>
        <v>1.9343148605686755E-2</v>
      </c>
      <c r="Y226" s="485">
        <v>101813338.9966509</v>
      </c>
      <c r="Z226" s="1298">
        <f t="shared" ref="Z226" si="6347">Y226-Y$16</f>
        <v>61730961.996650904</v>
      </c>
      <c r="AA226" s="1299">
        <f t="shared" ref="AA226" si="6348">Y226/Y$16-1</f>
        <v>1.5401023246862557</v>
      </c>
      <c r="AB226" s="1298">
        <f t="shared" si="4376"/>
        <v>3289948.9506617785</v>
      </c>
      <c r="AC226" s="1299">
        <f t="shared" si="6182"/>
        <v>3.3392567481956181E-2</v>
      </c>
      <c r="AD226" s="485">
        <v>136338757.88798106</v>
      </c>
      <c r="AE226" s="1298">
        <f t="shared" ref="AE226" si="6349">AD226-AD$16</f>
        <v>96256380.887981057</v>
      </c>
      <c r="AF226" s="1299">
        <f t="shared" ref="AF226" si="6350">AD226/AD$16-1</f>
        <v>2.4014638874331493</v>
      </c>
      <c r="AG226" s="1298">
        <f t="shared" si="4379"/>
        <v>6175216.934264496</v>
      </c>
      <c r="AH226" s="1299">
        <f t="shared" si="6185"/>
        <v>4.7441986358225163E-2</v>
      </c>
      <c r="AI226" s="485">
        <v>75706172.702710956</v>
      </c>
      <c r="AJ226" s="1298">
        <f t="shared" ref="AJ226" si="6351">AI226-AI$16</f>
        <v>35623795.702710956</v>
      </c>
      <c r="AK226" s="1299">
        <f t="shared" ref="AK226" si="6352">AI226/AI$16-1</f>
        <v>0.88876454863719667</v>
      </c>
      <c r="AL226" s="1298">
        <f t="shared" si="4382"/>
        <v>1436607.2415941656</v>
      </c>
      <c r="AM226" s="1299">
        <f t="shared" si="6284"/>
        <v>1.9343148605686755E-2</v>
      </c>
      <c r="AN226" s="485">
        <v>101813338.9966509</v>
      </c>
      <c r="AO226" s="1298">
        <f t="shared" ref="AO226" si="6353">AN226-AN$16</f>
        <v>61730961.996650904</v>
      </c>
      <c r="AP226" s="1299">
        <f t="shared" ref="AP226" si="6354">AN226/AN$16-1</f>
        <v>1.5401023246862557</v>
      </c>
      <c r="AQ226" s="1298">
        <f t="shared" si="4385"/>
        <v>3289948.9506617785</v>
      </c>
      <c r="AR226" s="1299">
        <f t="shared" si="6287"/>
        <v>3.3392567481956181E-2</v>
      </c>
      <c r="AS226" s="485">
        <v>136338757.88798106</v>
      </c>
      <c r="AT226" s="1298">
        <f t="shared" ref="AT226" si="6355">AS226-AS$16</f>
        <v>96256380.887981057</v>
      </c>
      <c r="AU226" s="1299">
        <f t="shared" ref="AU226" si="6356">AS226/AS$16-1</f>
        <v>2.4014638874331493</v>
      </c>
      <c r="AV226" s="1298">
        <f t="shared" si="4388"/>
        <v>6175216.934264496</v>
      </c>
      <c r="AW226" s="1299">
        <f t="shared" si="6290"/>
        <v>4.7441986358225163E-2</v>
      </c>
      <c r="AX226" s="485">
        <v>75706172.702710956</v>
      </c>
      <c r="AY226" s="1298">
        <f t="shared" ref="AY226" si="6357">AX226-AX$16</f>
        <v>35623795.702710956</v>
      </c>
      <c r="AZ226" s="1299">
        <f t="shared" ref="AZ226" si="6358">AX226/AX$16-1</f>
        <v>0.88876454863719667</v>
      </c>
      <c r="BA226" s="1298">
        <f t="shared" si="4391"/>
        <v>1436607.2415941656</v>
      </c>
      <c r="BB226" s="1299">
        <f t="shared" si="6191"/>
        <v>1.9343148605686755E-2</v>
      </c>
      <c r="BC226" s="485">
        <v>101813338.9966509</v>
      </c>
      <c r="BD226" s="1298">
        <f t="shared" ref="BD226" si="6359">BC226-BC$16</f>
        <v>61730961.996650904</v>
      </c>
      <c r="BE226" s="1299">
        <f t="shared" ref="BE226" si="6360">BC226/BC$16-1</f>
        <v>1.5401023246862557</v>
      </c>
      <c r="BF226" s="1298">
        <f t="shared" si="4394"/>
        <v>3289948.9506617785</v>
      </c>
      <c r="BG226" s="1299">
        <f t="shared" si="6194"/>
        <v>3.3392567481956181E-2</v>
      </c>
      <c r="BH226" s="485">
        <v>136338757.88798106</v>
      </c>
      <c r="BI226" s="1298">
        <f t="shared" ref="BI226" si="6361">BH226-BH$16</f>
        <v>96256380.887981057</v>
      </c>
      <c r="BJ226" s="1299">
        <f t="shared" ref="BJ226" si="6362">BH226/BH$16-1</f>
        <v>2.4014638874331493</v>
      </c>
      <c r="BK226" s="1298">
        <f t="shared" si="4397"/>
        <v>6175216.934264496</v>
      </c>
      <c r="BL226" s="1299">
        <f t="shared" si="6197"/>
        <v>4.7441986358225163E-2</v>
      </c>
      <c r="BM226" s="485">
        <v>75706172.702710956</v>
      </c>
      <c r="BN226" s="1298">
        <f t="shared" ref="BN226" si="6363">BM226-BM$16</f>
        <v>35623795.702710956</v>
      </c>
      <c r="BO226" s="1299">
        <f t="shared" ref="BO226" si="6364">BM226/BM$16-1</f>
        <v>0.88876454863719667</v>
      </c>
      <c r="BP226" s="1298">
        <f t="shared" si="4400"/>
        <v>1436607.2415941656</v>
      </c>
      <c r="BQ226" s="1299">
        <f t="shared" si="6200"/>
        <v>1.9343148605686755E-2</v>
      </c>
      <c r="BR226" s="485">
        <v>101813338.9966509</v>
      </c>
      <c r="BS226" s="1298">
        <f t="shared" ref="BS226" si="6365">BR226-BR$16</f>
        <v>61730961.996650904</v>
      </c>
      <c r="BT226" s="1299">
        <f t="shared" ref="BT226" si="6366">BR226/BR$16-1</f>
        <v>1.5401023246862557</v>
      </c>
      <c r="BU226" s="1298">
        <f t="shared" si="4403"/>
        <v>3289948.9506617785</v>
      </c>
      <c r="BV226" s="1299">
        <f t="shared" si="6203"/>
        <v>3.3392567481956181E-2</v>
      </c>
      <c r="BW226" s="485">
        <v>136338757.88798106</v>
      </c>
      <c r="BX226" s="1298">
        <f t="shared" ref="BX226" si="6367">BW226-BW$16</f>
        <v>96256380.887981057</v>
      </c>
      <c r="BY226" s="1299">
        <f t="shared" ref="BY226" si="6368">BW226/BW$16-1</f>
        <v>2.4014638874331493</v>
      </c>
      <c r="BZ226" s="1298">
        <f t="shared" si="4406"/>
        <v>6175216.934264496</v>
      </c>
      <c r="CA226" s="1299">
        <f t="shared" si="6206"/>
        <v>4.7441986358225163E-2</v>
      </c>
      <c r="CB226" s="485">
        <v>75706172.702710956</v>
      </c>
      <c r="CC226" s="1298">
        <f t="shared" ref="CC226" si="6369">CB226-CB$16</f>
        <v>35623795.702710956</v>
      </c>
      <c r="CD226" s="1299">
        <f t="shared" ref="CD226" si="6370">CB226/CB$16-1</f>
        <v>0.88876454863719667</v>
      </c>
      <c r="CE226" s="1298">
        <f t="shared" si="4409"/>
        <v>1436607.2415941656</v>
      </c>
      <c r="CF226" s="1299">
        <f t="shared" si="6209"/>
        <v>1.9343148605686755E-2</v>
      </c>
      <c r="CG226" s="485">
        <v>101813338.9966509</v>
      </c>
      <c r="CH226" s="1298">
        <f t="shared" ref="CH226" si="6371">CG226-CG$16</f>
        <v>61730961.996650904</v>
      </c>
      <c r="CI226" s="1299">
        <f t="shared" ref="CI226" si="6372">CG226/CG$16-1</f>
        <v>1.5401023246862557</v>
      </c>
      <c r="CJ226" s="1298">
        <f t="shared" si="4412"/>
        <v>3289948.9506617785</v>
      </c>
      <c r="CK226" s="1299">
        <f t="shared" si="6212"/>
        <v>3.3392567481956181E-2</v>
      </c>
      <c r="CL226" s="485">
        <v>136338757.88798106</v>
      </c>
      <c r="CM226" s="1298">
        <f t="shared" ref="CM226" si="6373">CL226-CL$16</f>
        <v>96256380.887981057</v>
      </c>
      <c r="CN226" s="1299">
        <f t="shared" ref="CN226" si="6374">CL226/CL$16-1</f>
        <v>2.4014638874331493</v>
      </c>
      <c r="CO226" s="1298">
        <f t="shared" si="4415"/>
        <v>6175216.934264496</v>
      </c>
      <c r="CP226" s="1299">
        <f t="shared" si="6215"/>
        <v>4.7441986358225163E-2</v>
      </c>
    </row>
    <row r="227" spans="1:94" ht="32.25" outlineLevel="1" thickBot="1" x14ac:dyDescent="0.3">
      <c r="A227" s="174">
        <v>2044</v>
      </c>
      <c r="B227" s="197" t="s">
        <v>171</v>
      </c>
      <c r="C227" s="198" t="s">
        <v>172</v>
      </c>
      <c r="D227" s="199" t="s">
        <v>173</v>
      </c>
      <c r="E227" s="492">
        <v>0</v>
      </c>
      <c r="F227" s="1298">
        <f t="shared" ref="F227" si="6375">E227-E$17</f>
        <v>0</v>
      </c>
      <c r="G227" s="1320"/>
      <c r="H227" s="1298">
        <f t="shared" si="4364"/>
        <v>0</v>
      </c>
      <c r="I227" s="1320"/>
      <c r="J227" s="1312">
        <v>0</v>
      </c>
      <c r="K227" s="1298">
        <f t="shared" ref="K227" si="6376">J227-J$17</f>
        <v>0</v>
      </c>
      <c r="L227" s="1299"/>
      <c r="M227" s="1298">
        <f t="shared" si="4367"/>
        <v>0</v>
      </c>
      <c r="N227" s="1299"/>
      <c r="O227" s="492">
        <v>0</v>
      </c>
      <c r="P227" s="1298">
        <f t="shared" ref="P227" si="6377">O227-O$17</f>
        <v>0</v>
      </c>
      <c r="Q227" s="1299"/>
      <c r="R227" s="1298">
        <f t="shared" si="4370"/>
        <v>0</v>
      </c>
      <c r="S227" s="1299"/>
      <c r="T227" s="492">
        <v>0</v>
      </c>
      <c r="U227" s="1298">
        <f t="shared" ref="U227" si="6378">T227-T$17</f>
        <v>0</v>
      </c>
      <c r="V227" s="1299"/>
      <c r="W227" s="1298">
        <f t="shared" si="4373"/>
        <v>0</v>
      </c>
      <c r="X227" s="1299"/>
      <c r="Y227" s="492">
        <v>0</v>
      </c>
      <c r="Z227" s="1298">
        <f t="shared" ref="Z227" si="6379">Y227-Y$17</f>
        <v>0</v>
      </c>
      <c r="AA227" s="1299"/>
      <c r="AB227" s="1298">
        <f t="shared" si="4376"/>
        <v>0</v>
      </c>
      <c r="AC227" s="1299"/>
      <c r="AD227" s="492">
        <v>0</v>
      </c>
      <c r="AE227" s="1298">
        <f t="shared" ref="AE227" si="6380">AD227-AD$17</f>
        <v>0</v>
      </c>
      <c r="AF227" s="1299"/>
      <c r="AG227" s="1298">
        <f t="shared" si="4379"/>
        <v>0</v>
      </c>
      <c r="AH227" s="1299"/>
      <c r="AI227" s="492">
        <v>0</v>
      </c>
      <c r="AJ227" s="1298">
        <f t="shared" ref="AJ227" si="6381">AI227-AI$17</f>
        <v>0</v>
      </c>
      <c r="AK227" s="1299"/>
      <c r="AL227" s="1298">
        <f t="shared" si="4382"/>
        <v>0</v>
      </c>
      <c r="AM227" s="1299"/>
      <c r="AN227" s="492">
        <v>0</v>
      </c>
      <c r="AO227" s="1298">
        <f t="shared" ref="AO227" si="6382">AN227-AN$17</f>
        <v>0</v>
      </c>
      <c r="AP227" s="1299"/>
      <c r="AQ227" s="1298">
        <f t="shared" si="4385"/>
        <v>0</v>
      </c>
      <c r="AR227" s="1299"/>
      <c r="AS227" s="492">
        <v>0</v>
      </c>
      <c r="AT227" s="1298">
        <f t="shared" ref="AT227" si="6383">AS227-AS$17</f>
        <v>0</v>
      </c>
      <c r="AU227" s="1299"/>
      <c r="AV227" s="1298">
        <f t="shared" si="4388"/>
        <v>0</v>
      </c>
      <c r="AW227" s="1299"/>
      <c r="AX227" s="492">
        <v>0</v>
      </c>
      <c r="AY227" s="1298">
        <f t="shared" ref="AY227" si="6384">AX227-AX$17</f>
        <v>0</v>
      </c>
      <c r="AZ227" s="1299"/>
      <c r="BA227" s="1298">
        <f t="shared" si="4391"/>
        <v>0</v>
      </c>
      <c r="BB227" s="1299"/>
      <c r="BC227" s="492">
        <v>0</v>
      </c>
      <c r="BD227" s="1298">
        <f t="shared" ref="BD227" si="6385">BC227-BC$17</f>
        <v>0</v>
      </c>
      <c r="BE227" s="1299"/>
      <c r="BF227" s="1298">
        <f t="shared" si="4394"/>
        <v>0</v>
      </c>
      <c r="BG227" s="1299"/>
      <c r="BH227" s="492">
        <v>0</v>
      </c>
      <c r="BI227" s="1298">
        <f t="shared" ref="BI227" si="6386">BH227-BH$17</f>
        <v>0</v>
      </c>
      <c r="BJ227" s="1299"/>
      <c r="BK227" s="1298">
        <f t="shared" si="4397"/>
        <v>0</v>
      </c>
      <c r="BL227" s="1299"/>
      <c r="BM227" s="492">
        <v>0</v>
      </c>
      <c r="BN227" s="1298">
        <f t="shared" ref="BN227" si="6387">BM227-BM$17</f>
        <v>0</v>
      </c>
      <c r="BO227" s="1299"/>
      <c r="BP227" s="1298">
        <f t="shared" si="4400"/>
        <v>0</v>
      </c>
      <c r="BQ227" s="1299"/>
      <c r="BR227" s="492">
        <v>0</v>
      </c>
      <c r="BS227" s="1298">
        <f t="shared" ref="BS227" si="6388">BR227-BR$17</f>
        <v>0</v>
      </c>
      <c r="BT227" s="1299"/>
      <c r="BU227" s="1298">
        <f t="shared" si="4403"/>
        <v>0</v>
      </c>
      <c r="BV227" s="1299"/>
      <c r="BW227" s="492">
        <v>0</v>
      </c>
      <c r="BX227" s="1298">
        <f t="shared" ref="BX227" si="6389">BW227-BW$17</f>
        <v>0</v>
      </c>
      <c r="BY227" s="1299"/>
      <c r="BZ227" s="1298">
        <f t="shared" si="4406"/>
        <v>0</v>
      </c>
      <c r="CA227" s="1299"/>
      <c r="CB227" s="1329">
        <v>5377324.3728871206</v>
      </c>
      <c r="CC227" s="1298">
        <f t="shared" ref="CC227" si="6390">CB227-CB$17</f>
        <v>1531046.8928871206</v>
      </c>
      <c r="CD227" s="1299">
        <f t="shared" ref="CD227" si="6391">CB227/CB$17-1</f>
        <v>0.39805939661095913</v>
      </c>
      <c r="CE227" s="1298">
        <f t="shared" si="4409"/>
        <v>70969.659998502582</v>
      </c>
      <c r="CF227" s="1299">
        <f t="shared" si="6209"/>
        <v>1.3374465869408381E-2</v>
      </c>
      <c r="CG227" s="1329">
        <v>5377324.3728871206</v>
      </c>
      <c r="CH227" s="1298">
        <f t="shared" ref="CH227" si="6392">CG227-CG$17</f>
        <v>1531046.8928871206</v>
      </c>
      <c r="CI227" s="1299">
        <f t="shared" ref="CI227" si="6393">CG227/CG$17-1</f>
        <v>0.39805939661095913</v>
      </c>
      <c r="CJ227" s="1298">
        <f t="shared" si="4412"/>
        <v>70969.659998502582</v>
      </c>
      <c r="CK227" s="1299">
        <f t="shared" si="6212"/>
        <v>1.3374465869408381E-2</v>
      </c>
      <c r="CL227" s="1329">
        <v>5377324.3728871206</v>
      </c>
      <c r="CM227" s="1298">
        <f t="shared" ref="CM227" si="6394">CL227-CL$17</f>
        <v>1531046.8928871206</v>
      </c>
      <c r="CN227" s="1299">
        <f t="shared" ref="CN227" si="6395">CL227/CL$17-1</f>
        <v>0.39805939661095913</v>
      </c>
      <c r="CO227" s="1298">
        <f t="shared" si="4415"/>
        <v>70969.659998502582</v>
      </c>
      <c r="CP227" s="1299">
        <f t="shared" si="6215"/>
        <v>1.3374465869408381E-2</v>
      </c>
    </row>
    <row r="228" spans="1:94" ht="15.75" outlineLevel="1" x14ac:dyDescent="0.25">
      <c r="A228" s="174">
        <v>2044</v>
      </c>
      <c r="B228" s="206" t="s">
        <v>174</v>
      </c>
      <c r="C228" s="206" t="s">
        <v>175</v>
      </c>
      <c r="D228" s="207" t="s">
        <v>176</v>
      </c>
      <c r="E228" s="1325">
        <v>1543553.9041920002</v>
      </c>
      <c r="F228" s="1321">
        <f t="shared" ref="F228" si="6396">E228-E$18</f>
        <v>695266.82539200014</v>
      </c>
      <c r="G228" s="1322">
        <f t="shared" ref="G228" si="6397">E228/E$18-1</f>
        <v>0.81961265563013797</v>
      </c>
      <c r="H228" s="1321">
        <f t="shared" si="4364"/>
        <v>30193.799039999954</v>
      </c>
      <c r="I228" s="1322">
        <f t="shared" si="6170"/>
        <v>1.9951496631376742E-2</v>
      </c>
      <c r="J228" s="1307">
        <v>2067238.795872</v>
      </c>
      <c r="K228" s="209">
        <f t="shared" ref="K228" si="6398">J228-J$18</f>
        <v>1218951.717072</v>
      </c>
      <c r="L228" s="1300">
        <f t="shared" ref="L228" si="6399">J228/J$18-1</f>
        <v>1.4369566005842596</v>
      </c>
      <c r="M228" s="209">
        <f t="shared" si="4367"/>
        <v>68094.223775999621</v>
      </c>
      <c r="N228" s="1300">
        <f t="shared" si="6173"/>
        <v>3.4061680543997053E-2</v>
      </c>
      <c r="O228" s="211">
        <v>2760609.2949120002</v>
      </c>
      <c r="P228" s="209">
        <f t="shared" ref="P228" si="6400">O228-O$18</f>
        <v>1912322.2161120002</v>
      </c>
      <c r="Q228" s="1300">
        <f t="shared" ref="Q228" si="6401">O228/O$18-1</f>
        <v>2.2543337790989351</v>
      </c>
      <c r="R228" s="209">
        <f t="shared" si="4370"/>
        <v>126525.55910399929</v>
      </c>
      <c r="S228" s="1300">
        <f t="shared" si="6176"/>
        <v>4.8033992763403033E-2</v>
      </c>
      <c r="T228" s="211">
        <v>1543553.9041920002</v>
      </c>
      <c r="U228" s="209">
        <f t="shared" ref="U228" si="6402">T228-T$18</f>
        <v>695266.82539200014</v>
      </c>
      <c r="V228" s="1300">
        <f t="shared" ref="V228" si="6403">T228/T$18-1</f>
        <v>0.81961265563013797</v>
      </c>
      <c r="W228" s="209">
        <f t="shared" si="4373"/>
        <v>30193.799039999954</v>
      </c>
      <c r="X228" s="1300">
        <f t="shared" si="6179"/>
        <v>1.9951496631376742E-2</v>
      </c>
      <c r="Y228" s="210">
        <v>2067238.795872</v>
      </c>
      <c r="Z228" s="209">
        <f t="shared" ref="Z228" si="6404">Y228-Y$18</f>
        <v>1218951.717072</v>
      </c>
      <c r="AA228" s="1300">
        <f t="shared" ref="AA228" si="6405">Y228/Y$18-1</f>
        <v>1.4369566005842596</v>
      </c>
      <c r="AB228" s="209">
        <f t="shared" si="4376"/>
        <v>68094.223775999621</v>
      </c>
      <c r="AC228" s="1300">
        <f t="shared" si="6182"/>
        <v>3.4061680543997053E-2</v>
      </c>
      <c r="AD228" s="211">
        <v>2760609.2949120002</v>
      </c>
      <c r="AE228" s="209">
        <f t="shared" ref="AE228" si="6406">AD228-AD$18</f>
        <v>1912322.2161120002</v>
      </c>
      <c r="AF228" s="1300">
        <f t="shared" ref="AF228" si="6407">AD228/AD$18-1</f>
        <v>2.2543337790989351</v>
      </c>
      <c r="AG228" s="209">
        <f t="shared" si="4379"/>
        <v>126525.55910399929</v>
      </c>
      <c r="AH228" s="1300">
        <f t="shared" si="6185"/>
        <v>4.8033992763403033E-2</v>
      </c>
      <c r="AI228" s="211">
        <v>1543553.9041920002</v>
      </c>
      <c r="AJ228" s="209">
        <f t="shared" ref="AJ228" si="6408">AI228-AI$18</f>
        <v>695266.82539200014</v>
      </c>
      <c r="AK228" s="1300">
        <f t="shared" ref="AK228" si="6409">AI228/AI$18-1</f>
        <v>0.81961265563013797</v>
      </c>
      <c r="AL228" s="209">
        <f t="shared" si="4382"/>
        <v>30193.799039999954</v>
      </c>
      <c r="AM228" s="1300">
        <f t="shared" si="6284"/>
        <v>1.9951496631376742E-2</v>
      </c>
      <c r="AN228" s="210">
        <v>2067238.795872</v>
      </c>
      <c r="AO228" s="209">
        <f t="shared" ref="AO228" si="6410">AN228-AN$18</f>
        <v>1218951.717072</v>
      </c>
      <c r="AP228" s="1300">
        <f t="shared" ref="AP228" si="6411">AN228/AN$18-1</f>
        <v>1.4369566005842596</v>
      </c>
      <c r="AQ228" s="209">
        <f t="shared" si="4385"/>
        <v>68094.223775999621</v>
      </c>
      <c r="AR228" s="1300">
        <f t="shared" si="6287"/>
        <v>3.4061680543997053E-2</v>
      </c>
      <c r="AS228" s="211">
        <v>2760609.2949120002</v>
      </c>
      <c r="AT228" s="209">
        <f t="shared" ref="AT228" si="6412">AS228-AS$18</f>
        <v>1912322.2161120002</v>
      </c>
      <c r="AU228" s="1300">
        <f t="shared" ref="AU228" si="6413">AS228/AS$18-1</f>
        <v>2.2543337790989351</v>
      </c>
      <c r="AV228" s="209">
        <f t="shared" si="4388"/>
        <v>126525.55910399929</v>
      </c>
      <c r="AW228" s="1300">
        <f t="shared" si="6290"/>
        <v>4.8033992763403033E-2</v>
      </c>
      <c r="AX228" s="210">
        <v>1543553.9041920002</v>
      </c>
      <c r="AY228" s="209">
        <f t="shared" ref="AY228" si="6414">AX228-AX$18</f>
        <v>695266.82539200014</v>
      </c>
      <c r="AZ228" s="1300">
        <f t="shared" ref="AZ228" si="6415">AX228/AX$18-1</f>
        <v>0.81961265563013797</v>
      </c>
      <c r="BA228" s="209">
        <f t="shared" si="4391"/>
        <v>30193.799039999954</v>
      </c>
      <c r="BB228" s="1300">
        <f t="shared" si="6191"/>
        <v>1.9951496631376742E-2</v>
      </c>
      <c r="BC228" s="210">
        <v>2067238.795872</v>
      </c>
      <c r="BD228" s="209">
        <f t="shared" ref="BD228" si="6416">BC228-BC$18</f>
        <v>1218951.717072</v>
      </c>
      <c r="BE228" s="1300">
        <f t="shared" ref="BE228" si="6417">BC228/BC$18-1</f>
        <v>1.4369566005842596</v>
      </c>
      <c r="BF228" s="209">
        <f t="shared" si="4394"/>
        <v>68094.223775999621</v>
      </c>
      <c r="BG228" s="1300">
        <f t="shared" si="6194"/>
        <v>3.4061680543997053E-2</v>
      </c>
      <c r="BH228" s="211">
        <v>2760609.2949120002</v>
      </c>
      <c r="BI228" s="209">
        <f t="shared" ref="BI228" si="6418">BH228-BH$18</f>
        <v>1912322.2161120002</v>
      </c>
      <c r="BJ228" s="1300">
        <f t="shared" ref="BJ228" si="6419">BH228/BH$18-1</f>
        <v>2.2543337790989351</v>
      </c>
      <c r="BK228" s="209">
        <f t="shared" si="4397"/>
        <v>126525.55910399929</v>
      </c>
      <c r="BL228" s="1300">
        <f t="shared" si="6197"/>
        <v>4.8033992763403033E-2</v>
      </c>
      <c r="BM228" s="210">
        <v>1543553.9041920002</v>
      </c>
      <c r="BN228" s="209">
        <f t="shared" ref="BN228" si="6420">BM228-BM$18</f>
        <v>695266.82539200014</v>
      </c>
      <c r="BO228" s="1300">
        <f t="shared" ref="BO228" si="6421">BM228/BM$18-1</f>
        <v>0.81961265563013797</v>
      </c>
      <c r="BP228" s="209">
        <f t="shared" si="4400"/>
        <v>30193.799039999954</v>
      </c>
      <c r="BQ228" s="1300">
        <f t="shared" si="6200"/>
        <v>1.9951496631376742E-2</v>
      </c>
      <c r="BR228" s="210">
        <v>2067238.795872</v>
      </c>
      <c r="BS228" s="209">
        <f t="shared" ref="BS228" si="6422">BR228-BR$18</f>
        <v>1218951.717072</v>
      </c>
      <c r="BT228" s="1300">
        <f t="shared" ref="BT228" si="6423">BR228/BR$18-1</f>
        <v>1.4369566005842596</v>
      </c>
      <c r="BU228" s="209">
        <f t="shared" si="4403"/>
        <v>68094.223775999621</v>
      </c>
      <c r="BV228" s="1300">
        <f t="shared" si="6203"/>
        <v>3.4061680543997053E-2</v>
      </c>
      <c r="BW228" s="211">
        <v>2760609.2949120002</v>
      </c>
      <c r="BX228" s="209">
        <f t="shared" ref="BX228" si="6424">BW228-BW$18</f>
        <v>1912322.2161120002</v>
      </c>
      <c r="BY228" s="1300">
        <f t="shared" ref="BY228" si="6425">BW228/BW$18-1</f>
        <v>2.2543337790989351</v>
      </c>
      <c r="BZ228" s="209">
        <f t="shared" si="4406"/>
        <v>126525.55910399929</v>
      </c>
      <c r="CA228" s="1300">
        <f t="shared" si="6206"/>
        <v>4.8033992763403033E-2</v>
      </c>
      <c r="CB228" s="211">
        <v>1543553.9041920002</v>
      </c>
      <c r="CC228" s="209">
        <f t="shared" ref="CC228" si="6426">CB228-CB$18</f>
        <v>695266.82539200014</v>
      </c>
      <c r="CD228" s="1300">
        <f t="shared" ref="CD228" si="6427">CB228/CB$18-1</f>
        <v>0.81961265563013797</v>
      </c>
      <c r="CE228" s="209">
        <f t="shared" si="4409"/>
        <v>30193.799039999954</v>
      </c>
      <c r="CF228" s="1300">
        <f t="shared" si="6209"/>
        <v>1.9951496631376742E-2</v>
      </c>
      <c r="CG228" s="210">
        <v>2067238.795872</v>
      </c>
      <c r="CH228" s="209">
        <f t="shared" ref="CH228" si="6428">CG228-CG$18</f>
        <v>1218951.717072</v>
      </c>
      <c r="CI228" s="1300">
        <f t="shared" ref="CI228" si="6429">CG228/CG$18-1</f>
        <v>1.4369566005842596</v>
      </c>
      <c r="CJ228" s="209">
        <f t="shared" si="4412"/>
        <v>68094.223775999621</v>
      </c>
      <c r="CK228" s="1300">
        <f t="shared" si="6212"/>
        <v>3.4061680543997053E-2</v>
      </c>
      <c r="CL228" s="211">
        <v>2760609.2949120002</v>
      </c>
      <c r="CM228" s="209">
        <f t="shared" ref="CM228" si="6430">CL228-CL$18</f>
        <v>1912322.2161120002</v>
      </c>
      <c r="CN228" s="1300">
        <f t="shared" ref="CN228" si="6431">CL228/CL$18-1</f>
        <v>2.2543337790989351</v>
      </c>
      <c r="CO228" s="209">
        <f t="shared" si="4415"/>
        <v>126525.55910399929</v>
      </c>
      <c r="CP228" s="1300">
        <f t="shared" si="6215"/>
        <v>4.8033992763403033E-2</v>
      </c>
    </row>
    <row r="229" spans="1:94" ht="16.5" outlineLevel="1" thickBot="1" x14ac:dyDescent="0.3">
      <c r="A229" s="174">
        <v>2044</v>
      </c>
      <c r="B229" s="206" t="s">
        <v>177</v>
      </c>
      <c r="C229" s="206" t="s">
        <v>178</v>
      </c>
      <c r="D229" s="207" t="s">
        <v>179</v>
      </c>
      <c r="E229" s="1326">
        <v>975399.68092800002</v>
      </c>
      <c r="F229" s="1321">
        <f t="shared" ref="F229" si="6432">E229-E$19</f>
        <v>443229.37884000002</v>
      </c>
      <c r="G229" s="1322">
        <f t="shared" ref="G229" si="6433">E229/E$19-1</f>
        <v>0.83287131412813675</v>
      </c>
      <c r="H229" s="1321">
        <f t="shared" si="4364"/>
        <v>19158.897695999825</v>
      </c>
      <c r="I229" s="1322">
        <f t="shared" si="6170"/>
        <v>2.0035641683514793E-2</v>
      </c>
      <c r="J229" s="1308">
        <v>1307749.42224</v>
      </c>
      <c r="K229" s="209">
        <f t="shared" ref="K229" si="6434">J229-J$19</f>
        <v>775579.12015199999</v>
      </c>
      <c r="L229" s="1300">
        <f t="shared" ref="L229" si="6435">J229/J$19-1</f>
        <v>1.4573889544549403</v>
      </c>
      <c r="M229" s="209">
        <f t="shared" si="4367"/>
        <v>43176.993119999534</v>
      </c>
      <c r="N229" s="1300">
        <f t="shared" si="6173"/>
        <v>3.4143550915502585E-2</v>
      </c>
      <c r="O229" s="472">
        <v>1744251.0191040002</v>
      </c>
      <c r="P229" s="209">
        <f t="shared" ref="P229" si="6436">O229-O$19</f>
        <v>1212080.7170160003</v>
      </c>
      <c r="Q229" s="1300">
        <f t="shared" ref="Q229" si="6437">O229/O$19-1</f>
        <v>2.27761810882782</v>
      </c>
      <c r="R229" s="209">
        <f t="shared" si="4370"/>
        <v>79967.584415999707</v>
      </c>
      <c r="S229" s="1300">
        <f t="shared" si="6176"/>
        <v>4.8049258166768416E-2</v>
      </c>
      <c r="T229" s="472">
        <v>975399.68092800002</v>
      </c>
      <c r="U229" s="209">
        <f t="shared" ref="U229" si="6438">T229-T$19</f>
        <v>443229.37884000002</v>
      </c>
      <c r="V229" s="1300">
        <f t="shared" ref="V229" si="6439">T229/T$19-1</f>
        <v>0.83287131412813675</v>
      </c>
      <c r="W229" s="209">
        <f t="shared" si="4373"/>
        <v>19158.897695999825</v>
      </c>
      <c r="X229" s="1300">
        <f t="shared" si="6179"/>
        <v>2.0035641683514793E-2</v>
      </c>
      <c r="Y229" s="479">
        <v>1307749.42224</v>
      </c>
      <c r="Z229" s="209">
        <f t="shared" ref="Z229" si="6440">Y229-Y$19</f>
        <v>775579.12015199999</v>
      </c>
      <c r="AA229" s="1300">
        <f t="shared" ref="AA229" si="6441">Y229/Y$19-1</f>
        <v>1.4573889544549403</v>
      </c>
      <c r="AB229" s="209">
        <f t="shared" si="4376"/>
        <v>43176.993119999534</v>
      </c>
      <c r="AC229" s="1300">
        <f t="shared" si="6182"/>
        <v>3.4143550915502585E-2</v>
      </c>
      <c r="AD229" s="472">
        <v>1744251.0191040002</v>
      </c>
      <c r="AE229" s="209">
        <f t="shared" ref="AE229" si="6442">AD229-AD$19</f>
        <v>1212080.7170160003</v>
      </c>
      <c r="AF229" s="1300">
        <f t="shared" ref="AF229" si="6443">AD229/AD$19-1</f>
        <v>2.27761810882782</v>
      </c>
      <c r="AG229" s="209">
        <f t="shared" si="4379"/>
        <v>79967.584415999707</v>
      </c>
      <c r="AH229" s="1300">
        <f t="shared" si="6185"/>
        <v>4.8049258166768416E-2</v>
      </c>
      <c r="AI229" s="472">
        <v>975399.68092800002</v>
      </c>
      <c r="AJ229" s="209">
        <f t="shared" ref="AJ229" si="6444">AI229-AI$19</f>
        <v>443229.37884000002</v>
      </c>
      <c r="AK229" s="1300">
        <f t="shared" ref="AK229" si="6445">AI229/AI$19-1</f>
        <v>0.83287131412813675</v>
      </c>
      <c r="AL229" s="209">
        <f t="shared" si="4382"/>
        <v>19158.897695999825</v>
      </c>
      <c r="AM229" s="1300">
        <f t="shared" si="6284"/>
        <v>2.0035641683514793E-2</v>
      </c>
      <c r="AN229" s="479">
        <v>1307749.42224</v>
      </c>
      <c r="AO229" s="209">
        <f t="shared" ref="AO229" si="6446">AN229-AN$19</f>
        <v>775579.12015199999</v>
      </c>
      <c r="AP229" s="1300">
        <f t="shared" ref="AP229" si="6447">AN229/AN$19-1</f>
        <v>1.4573889544549403</v>
      </c>
      <c r="AQ229" s="209">
        <f t="shared" si="4385"/>
        <v>43176.993119999534</v>
      </c>
      <c r="AR229" s="1300">
        <f t="shared" si="6287"/>
        <v>3.4143550915502585E-2</v>
      </c>
      <c r="AS229" s="472">
        <v>1744251.0191040002</v>
      </c>
      <c r="AT229" s="209">
        <f t="shared" ref="AT229" si="6448">AS229-AS$19</f>
        <v>1212080.7170160003</v>
      </c>
      <c r="AU229" s="1300">
        <f t="shared" ref="AU229" si="6449">AS229/AS$19-1</f>
        <v>2.27761810882782</v>
      </c>
      <c r="AV229" s="209">
        <f t="shared" si="4388"/>
        <v>79967.584415999707</v>
      </c>
      <c r="AW229" s="1300">
        <f t="shared" si="6290"/>
        <v>4.8049258166768416E-2</v>
      </c>
      <c r="AX229" s="479">
        <v>975399.68092800002</v>
      </c>
      <c r="AY229" s="209">
        <f t="shared" ref="AY229" si="6450">AX229-AX$19</f>
        <v>443229.37884000002</v>
      </c>
      <c r="AZ229" s="1300">
        <f t="shared" ref="AZ229" si="6451">AX229/AX$19-1</f>
        <v>0.83287131412813675</v>
      </c>
      <c r="BA229" s="209">
        <f t="shared" si="4391"/>
        <v>19158.897695999825</v>
      </c>
      <c r="BB229" s="1300">
        <f t="shared" si="6191"/>
        <v>2.0035641683514793E-2</v>
      </c>
      <c r="BC229" s="479">
        <v>1307749.42224</v>
      </c>
      <c r="BD229" s="209">
        <f t="shared" ref="BD229" si="6452">BC229-BC$19</f>
        <v>775579.12015199999</v>
      </c>
      <c r="BE229" s="1300">
        <f t="shared" ref="BE229" si="6453">BC229/BC$19-1</f>
        <v>1.4573889544549403</v>
      </c>
      <c r="BF229" s="209">
        <f t="shared" si="4394"/>
        <v>43176.993119999534</v>
      </c>
      <c r="BG229" s="1300">
        <f t="shared" si="6194"/>
        <v>3.4143550915502585E-2</v>
      </c>
      <c r="BH229" s="472">
        <v>1744251.0191040002</v>
      </c>
      <c r="BI229" s="209">
        <f t="shared" ref="BI229" si="6454">BH229-BH$19</f>
        <v>1212080.7170160003</v>
      </c>
      <c r="BJ229" s="1300">
        <f t="shared" ref="BJ229" si="6455">BH229/BH$19-1</f>
        <v>2.27761810882782</v>
      </c>
      <c r="BK229" s="209">
        <f t="shared" si="4397"/>
        <v>79967.584415999707</v>
      </c>
      <c r="BL229" s="1300">
        <f t="shared" si="6197"/>
        <v>4.8049258166768416E-2</v>
      </c>
      <c r="BM229" s="479">
        <v>975399.68092800002</v>
      </c>
      <c r="BN229" s="209">
        <f t="shared" ref="BN229" si="6456">BM229-BM$19</f>
        <v>443229.37884000002</v>
      </c>
      <c r="BO229" s="1300">
        <f t="shared" ref="BO229" si="6457">BM229/BM$19-1</f>
        <v>0.83287131412813675</v>
      </c>
      <c r="BP229" s="209">
        <f t="shared" si="4400"/>
        <v>19158.897695999825</v>
      </c>
      <c r="BQ229" s="1300">
        <f t="shared" si="6200"/>
        <v>2.0035641683514793E-2</v>
      </c>
      <c r="BR229" s="479">
        <v>1307749.42224</v>
      </c>
      <c r="BS229" s="209">
        <f t="shared" ref="BS229" si="6458">BR229-BR$19</f>
        <v>775579.12015199999</v>
      </c>
      <c r="BT229" s="1300">
        <f t="shared" ref="BT229" si="6459">BR229/BR$19-1</f>
        <v>1.4573889544549403</v>
      </c>
      <c r="BU229" s="209">
        <f t="shared" si="4403"/>
        <v>43176.993119999534</v>
      </c>
      <c r="BV229" s="1300">
        <f t="shared" si="6203"/>
        <v>3.4143550915502585E-2</v>
      </c>
      <c r="BW229" s="472">
        <v>1744251.0191040002</v>
      </c>
      <c r="BX229" s="209">
        <f t="shared" ref="BX229" si="6460">BW229-BW$19</f>
        <v>1212080.7170160003</v>
      </c>
      <c r="BY229" s="1300">
        <f t="shared" ref="BY229" si="6461">BW229/BW$19-1</f>
        <v>2.27761810882782</v>
      </c>
      <c r="BZ229" s="209">
        <f t="shared" si="4406"/>
        <v>79967.584415999707</v>
      </c>
      <c r="CA229" s="1300">
        <f t="shared" si="6206"/>
        <v>4.8049258166768416E-2</v>
      </c>
      <c r="CB229" s="472">
        <v>975399.68092800002</v>
      </c>
      <c r="CC229" s="209">
        <f t="shared" ref="CC229" si="6462">CB229-CB$19</f>
        <v>443229.37884000002</v>
      </c>
      <c r="CD229" s="1300">
        <f t="shared" ref="CD229" si="6463">CB229/CB$19-1</f>
        <v>0.83287131412813675</v>
      </c>
      <c r="CE229" s="209">
        <f t="shared" si="4409"/>
        <v>19158.897695999825</v>
      </c>
      <c r="CF229" s="1300">
        <f t="shared" si="6209"/>
        <v>2.0035641683514793E-2</v>
      </c>
      <c r="CG229" s="479">
        <v>1307749.42224</v>
      </c>
      <c r="CH229" s="209">
        <f t="shared" ref="CH229" si="6464">CG229-CG$19</f>
        <v>775579.12015199999</v>
      </c>
      <c r="CI229" s="1300">
        <f t="shared" ref="CI229" si="6465">CG229/CG$19-1</f>
        <v>1.4573889544549403</v>
      </c>
      <c r="CJ229" s="209">
        <f t="shared" si="4412"/>
        <v>43176.993119999534</v>
      </c>
      <c r="CK229" s="1300">
        <f t="shared" si="6212"/>
        <v>3.4143550915502585E-2</v>
      </c>
      <c r="CL229" s="472">
        <v>1744251.0191040002</v>
      </c>
      <c r="CM229" s="209">
        <f t="shared" ref="CM229" si="6466">CL229-CL$19</f>
        <v>1212080.7170160003</v>
      </c>
      <c r="CN229" s="1300">
        <f t="shared" ref="CN229" si="6467">CL229/CL$19-1</f>
        <v>2.27761810882782</v>
      </c>
      <c r="CO229" s="209">
        <f t="shared" si="4415"/>
        <v>79967.584415999707</v>
      </c>
      <c r="CP229" s="1300">
        <f t="shared" si="6215"/>
        <v>4.8049258166768416E-2</v>
      </c>
    </row>
    <row r="230" spans="1:94" ht="18.75" x14ac:dyDescent="0.25">
      <c r="A230" s="164">
        <v>2045</v>
      </c>
      <c r="B230" s="165"/>
      <c r="C230" s="166"/>
      <c r="D230" s="475" t="s">
        <v>157</v>
      </c>
      <c r="E230" s="490">
        <v>926987291.88167417</v>
      </c>
      <c r="F230" s="490">
        <f t="shared" ref="F230" si="6468">E230-E$10</f>
        <v>710890857.49167418</v>
      </c>
      <c r="G230" s="1319">
        <f t="shared" ref="G230" si="6469">E230/E$10-1</f>
        <v>3.2896926758573626</v>
      </c>
      <c r="H230" s="490">
        <f t="shared" si="4364"/>
        <v>49539882.588406444</v>
      </c>
      <c r="I230" s="1319">
        <f>E230/E220-1</f>
        <v>5.6459090383898847E-2</v>
      </c>
      <c r="J230" s="1309">
        <v>926987291.88167417</v>
      </c>
      <c r="K230" s="490">
        <f t="shared" ref="K230" si="6470">J230-J$10</f>
        <v>710890857.49167418</v>
      </c>
      <c r="L230" s="1301">
        <f t="shared" ref="L230" si="6471">J230/J$10-1</f>
        <v>3.2896926758573626</v>
      </c>
      <c r="M230" s="490">
        <f t="shared" si="4367"/>
        <v>49539882.588406444</v>
      </c>
      <c r="N230" s="1301">
        <f>J230/J220-1</f>
        <v>5.6459090383898847E-2</v>
      </c>
      <c r="O230" s="490">
        <v>926987291.88167417</v>
      </c>
      <c r="P230" s="490">
        <f t="shared" ref="P230" si="6472">O230-O$10</f>
        <v>710890857.49167418</v>
      </c>
      <c r="Q230" s="1301">
        <f t="shared" ref="Q230" si="6473">O230/O$10-1</f>
        <v>3.2896926758573626</v>
      </c>
      <c r="R230" s="490">
        <f t="shared" si="4370"/>
        <v>49539882.588406444</v>
      </c>
      <c r="S230" s="1301">
        <f>O230/O220-1</f>
        <v>5.6459090383898847E-2</v>
      </c>
      <c r="T230" s="490">
        <v>926987291.88167417</v>
      </c>
      <c r="U230" s="490">
        <f t="shared" ref="U230" si="6474">T230-T$10</f>
        <v>710890857.49167418</v>
      </c>
      <c r="V230" s="1301">
        <f t="shared" ref="V230" si="6475">T230/T$10-1</f>
        <v>3.2896926758573626</v>
      </c>
      <c r="W230" s="490">
        <f t="shared" si="4373"/>
        <v>49539882.588406444</v>
      </c>
      <c r="X230" s="1301">
        <f>T230/T220-1</f>
        <v>5.6459090383898847E-2</v>
      </c>
      <c r="Y230" s="490">
        <v>926987291.88167417</v>
      </c>
      <c r="Z230" s="490">
        <f t="shared" ref="Z230" si="6476">Y230-Y$10</f>
        <v>710890857.49167418</v>
      </c>
      <c r="AA230" s="1301">
        <f t="shared" ref="AA230" si="6477">Y230/Y$10-1</f>
        <v>3.2896926758573626</v>
      </c>
      <c r="AB230" s="490">
        <f t="shared" si="4376"/>
        <v>49539882.588406444</v>
      </c>
      <c r="AC230" s="1301">
        <f>Y230/Y220-1</f>
        <v>5.6459090383898847E-2</v>
      </c>
      <c r="AD230" s="490">
        <v>926987291.88167417</v>
      </c>
      <c r="AE230" s="490">
        <f t="shared" ref="AE230" si="6478">AD230-AD$10</f>
        <v>710890857.49167418</v>
      </c>
      <c r="AF230" s="1301">
        <f t="shared" ref="AF230" si="6479">AD230/AD$10-1</f>
        <v>3.2896926758573626</v>
      </c>
      <c r="AG230" s="490">
        <f t="shared" si="4379"/>
        <v>49539882.588406444</v>
      </c>
      <c r="AH230" s="1301">
        <f>AD230/AD220-1</f>
        <v>5.6459090383898847E-2</v>
      </c>
      <c r="AI230" s="490">
        <v>926987291.88167417</v>
      </c>
      <c r="AJ230" s="490">
        <f t="shared" ref="AJ230" si="6480">AI230-AI$10</f>
        <v>710890857.49167418</v>
      </c>
      <c r="AK230" s="1301">
        <f t="shared" ref="AK230" si="6481">AI230/AI$10-1</f>
        <v>3.2896926758573626</v>
      </c>
      <c r="AL230" s="490">
        <f t="shared" si="4382"/>
        <v>49539882.588406444</v>
      </c>
      <c r="AM230" s="1301">
        <f>AI230/AI220-1</f>
        <v>5.6459090383898847E-2</v>
      </c>
      <c r="AN230" s="490">
        <v>926987291.88167417</v>
      </c>
      <c r="AO230" s="490">
        <f t="shared" ref="AO230" si="6482">AN230-AN$10</f>
        <v>710890857.49167418</v>
      </c>
      <c r="AP230" s="1301">
        <f t="shared" ref="AP230" si="6483">AN230/AN$10-1</f>
        <v>3.2896926758573626</v>
      </c>
      <c r="AQ230" s="490">
        <f t="shared" si="4385"/>
        <v>49539882.588406444</v>
      </c>
      <c r="AR230" s="1301">
        <f>AN230/AN220-1</f>
        <v>5.6459090383898847E-2</v>
      </c>
      <c r="AS230" s="490">
        <v>926987291.88167417</v>
      </c>
      <c r="AT230" s="490">
        <f t="shared" ref="AT230" si="6484">AS230-AS$10</f>
        <v>710890857.49167418</v>
      </c>
      <c r="AU230" s="1301">
        <f t="shared" ref="AU230" si="6485">AS230/AS$10-1</f>
        <v>3.2896926758573626</v>
      </c>
      <c r="AV230" s="490">
        <f t="shared" si="4388"/>
        <v>49539882.588406444</v>
      </c>
      <c r="AW230" s="1301">
        <f>AS230/AS220-1</f>
        <v>5.6459090383898847E-2</v>
      </c>
      <c r="AX230" s="490">
        <v>926987291.88167417</v>
      </c>
      <c r="AY230" s="490">
        <f t="shared" ref="AY230" si="6486">AX230-AX$10</f>
        <v>710890857.49167418</v>
      </c>
      <c r="AZ230" s="1301">
        <f t="shared" ref="AZ230" si="6487">AX230/AX$10-1</f>
        <v>3.2896926758573626</v>
      </c>
      <c r="BA230" s="490">
        <f t="shared" si="4391"/>
        <v>49539882.588406444</v>
      </c>
      <c r="BB230" s="1301">
        <f>AX230/AX220-1</f>
        <v>5.6459090383898847E-2</v>
      </c>
      <c r="BC230" s="490">
        <v>926987291.88167417</v>
      </c>
      <c r="BD230" s="490">
        <f t="shared" ref="BD230" si="6488">BC230-BC$10</f>
        <v>710890857.49167418</v>
      </c>
      <c r="BE230" s="1301">
        <f t="shared" ref="BE230" si="6489">BC230/BC$10-1</f>
        <v>3.2896926758573626</v>
      </c>
      <c r="BF230" s="490">
        <f t="shared" si="4394"/>
        <v>49539882.588406444</v>
      </c>
      <c r="BG230" s="1301">
        <f>BC230/BC220-1</f>
        <v>5.6459090383898847E-2</v>
      </c>
      <c r="BH230" s="490">
        <v>926987291.88167417</v>
      </c>
      <c r="BI230" s="490">
        <f t="shared" ref="BI230" si="6490">BH230-BH$10</f>
        <v>710890857.49167418</v>
      </c>
      <c r="BJ230" s="1301">
        <f t="shared" ref="BJ230" si="6491">BH230/BH$10-1</f>
        <v>3.2896926758573626</v>
      </c>
      <c r="BK230" s="490">
        <f t="shared" si="4397"/>
        <v>49539882.588406444</v>
      </c>
      <c r="BL230" s="1301">
        <f>BH230/BH220-1</f>
        <v>5.6459090383898847E-2</v>
      </c>
      <c r="BM230" s="490">
        <v>926987291.88167417</v>
      </c>
      <c r="BN230" s="490">
        <f t="shared" ref="BN230" si="6492">BM230-BM$10</f>
        <v>710890857.49167418</v>
      </c>
      <c r="BO230" s="1301">
        <f t="shared" ref="BO230" si="6493">BM230/BM$10-1</f>
        <v>3.2896926758573626</v>
      </c>
      <c r="BP230" s="490">
        <f t="shared" si="4400"/>
        <v>49539882.588406444</v>
      </c>
      <c r="BQ230" s="1301">
        <f>BM230/BM220-1</f>
        <v>5.6459090383898847E-2</v>
      </c>
      <c r="BR230" s="490">
        <v>926987291.88167417</v>
      </c>
      <c r="BS230" s="490">
        <f t="shared" ref="BS230" si="6494">BR230-BR$10</f>
        <v>710890857.49167418</v>
      </c>
      <c r="BT230" s="1301">
        <f t="shared" ref="BT230" si="6495">BR230/BR$10-1</f>
        <v>3.2896926758573626</v>
      </c>
      <c r="BU230" s="490">
        <f t="shared" si="4403"/>
        <v>49539882.588406444</v>
      </c>
      <c r="BV230" s="1301">
        <f>BR230/BR220-1</f>
        <v>5.6459090383898847E-2</v>
      </c>
      <c r="BW230" s="490">
        <v>926987291.88167417</v>
      </c>
      <c r="BX230" s="490">
        <f t="shared" ref="BX230" si="6496">BW230-BW$10</f>
        <v>710890857.49167418</v>
      </c>
      <c r="BY230" s="1301">
        <f t="shared" ref="BY230" si="6497">BW230/BW$10-1</f>
        <v>3.2896926758573626</v>
      </c>
      <c r="BZ230" s="490">
        <f t="shared" si="4406"/>
        <v>49539882.588406444</v>
      </c>
      <c r="CA230" s="1301">
        <f>BW230/BW220-1</f>
        <v>5.6459090383898847E-2</v>
      </c>
      <c r="CB230" s="484">
        <v>932435734.33268929</v>
      </c>
      <c r="CC230" s="490">
        <f t="shared" ref="CC230" si="6498">CB230-CB$10</f>
        <v>712493022.46268928</v>
      </c>
      <c r="CD230" s="1301">
        <f t="shared" ref="CD230" si="6499">CB230/CB$10-1</f>
        <v>3.2394482017836426</v>
      </c>
      <c r="CE230" s="490">
        <f t="shared" si="4409"/>
        <v>49611000.666534424</v>
      </c>
      <c r="CF230" s="1301">
        <f>CB230/CB220-1</f>
        <v>5.6195752989964376E-2</v>
      </c>
      <c r="CG230" s="484">
        <v>932435734.33268929</v>
      </c>
      <c r="CH230" s="490">
        <f t="shared" ref="CH230" si="6500">CG230-CG$10</f>
        <v>712493022.46268928</v>
      </c>
      <c r="CI230" s="1301">
        <f t="shared" ref="CI230" si="6501">CG230/CG$10-1</f>
        <v>3.2394482017836426</v>
      </c>
      <c r="CJ230" s="490">
        <f t="shared" si="4412"/>
        <v>49611000.666534424</v>
      </c>
      <c r="CK230" s="1301">
        <f>CG230/CG220-1</f>
        <v>5.6195752989964376E-2</v>
      </c>
      <c r="CL230" s="484">
        <v>932435734.33268929</v>
      </c>
      <c r="CM230" s="490">
        <f t="shared" ref="CM230" si="6502">CL230-CL$10</f>
        <v>712493022.46268928</v>
      </c>
      <c r="CN230" s="1301">
        <f t="shared" ref="CN230" si="6503">CL230/CL$10-1</f>
        <v>3.2394482017836426</v>
      </c>
      <c r="CO230" s="490">
        <f t="shared" si="4415"/>
        <v>49611000.666534424</v>
      </c>
      <c r="CP230" s="1301">
        <f>CL230/CL220-1</f>
        <v>5.6195752989964376E-2</v>
      </c>
    </row>
    <row r="231" spans="1:94" ht="15.75" outlineLevel="1" x14ac:dyDescent="0.25">
      <c r="A231" s="174">
        <v>2045</v>
      </c>
      <c r="B231" s="175" t="s">
        <v>158</v>
      </c>
      <c r="C231" s="175" t="s">
        <v>159</v>
      </c>
      <c r="D231" s="176" t="s">
        <v>96</v>
      </c>
      <c r="E231" s="491">
        <v>535708524.6804406</v>
      </c>
      <c r="F231" s="1298">
        <f t="shared" ref="F231" si="6504">E231-E$11</f>
        <v>452981284.1804406</v>
      </c>
      <c r="G231" s="1320">
        <f t="shared" ref="G231" si="6505">E231/E$11-1</f>
        <v>5.4756000737198605</v>
      </c>
      <c r="H231" s="1298">
        <f t="shared" si="4364"/>
        <v>34045501.960916698</v>
      </c>
      <c r="I231" s="1320">
        <f t="shared" ref="I231:I239" si="6506">E231/E221-1</f>
        <v>6.7865280913780524E-2</v>
      </c>
      <c r="J231" s="1310">
        <v>478956966.08367527</v>
      </c>
      <c r="K231" s="1298">
        <f t="shared" ref="K231" si="6507">J231-J$11</f>
        <v>396229725.58367527</v>
      </c>
      <c r="L231" s="1299">
        <f t="shared" ref="L231" si="6508">J231/J$11-1</f>
        <v>4.7895919553085449</v>
      </c>
      <c r="M231" s="1298">
        <f t="shared" si="4367"/>
        <v>30139881.66762495</v>
      </c>
      <c r="N231" s="1299">
        <f t="shared" ref="N231:N239" si="6509">J231/J221-1</f>
        <v>6.7154042736228492E-2</v>
      </c>
      <c r="O231" s="491">
        <v>402875865.73122698</v>
      </c>
      <c r="P231" s="1298">
        <f t="shared" ref="P231" si="6510">O231-O$11</f>
        <v>320148625.23122698</v>
      </c>
      <c r="Q231" s="1299">
        <f t="shared" ref="Q231" si="6511">O231/O$11-1</f>
        <v>3.8699299444325961</v>
      </c>
      <c r="R231" s="1298">
        <f t="shared" si="4370"/>
        <v>23944885.999633729</v>
      </c>
      <c r="S231" s="1299">
        <f t="shared" ref="S231:S239" si="6512">O231/O221-1</f>
        <v>6.319062647396767E-2</v>
      </c>
      <c r="T231" s="485">
        <v>293581159.57805991</v>
      </c>
      <c r="U231" s="1298">
        <f t="shared" ref="U231" si="6513">T231-T$11</f>
        <v>225142420.07805991</v>
      </c>
      <c r="V231" s="1299">
        <f t="shared" ref="V231" si="6514">T231/T$11-1</f>
        <v>3.2896926758573617</v>
      </c>
      <c r="W231" s="1298">
        <f t="shared" si="4373"/>
        <v>15689509.773259938</v>
      </c>
      <c r="X231" s="1299">
        <f t="shared" ref="X231:X239" si="6515">T231/T221-1</f>
        <v>5.6459090383898847E-2</v>
      </c>
      <c r="Y231" s="485">
        <v>293581159.57805991</v>
      </c>
      <c r="Z231" s="1298">
        <f t="shared" ref="Z231" si="6516">Y231-Y$11</f>
        <v>225142420.07805991</v>
      </c>
      <c r="AA231" s="1299">
        <f t="shared" ref="AA231" si="6517">Y231/Y$11-1</f>
        <v>3.2896926758573617</v>
      </c>
      <c r="AB231" s="1298">
        <f t="shared" si="4376"/>
        <v>15689509.773259938</v>
      </c>
      <c r="AC231" s="1299">
        <f t="shared" ref="AC231:AC239" si="6518">Y231/Y221-1</f>
        <v>5.6459090383898847E-2</v>
      </c>
      <c r="AD231" s="485">
        <v>293581159.57805991</v>
      </c>
      <c r="AE231" s="1298">
        <f t="shared" ref="AE231" si="6519">AD231-AD$11</f>
        <v>225142420.07805991</v>
      </c>
      <c r="AF231" s="1299">
        <f t="shared" ref="AF231" si="6520">AD231/AD$11-1</f>
        <v>3.2896926758573617</v>
      </c>
      <c r="AG231" s="1298">
        <f t="shared" si="4379"/>
        <v>15689509.773259938</v>
      </c>
      <c r="AH231" s="1299">
        <f t="shared" ref="AH231:AH239" si="6521">AD231/AD221-1</f>
        <v>5.6459090383898847E-2</v>
      </c>
      <c r="AI231" s="485">
        <v>0</v>
      </c>
      <c r="AJ231" s="1298">
        <f t="shared" ref="AJ231" si="6522">AI231-AI$11</f>
        <v>0</v>
      </c>
      <c r="AK231" s="1299"/>
      <c r="AL231" s="1298">
        <f t="shared" si="4382"/>
        <v>0</v>
      </c>
      <c r="AM231" s="1299"/>
      <c r="AN231" s="485">
        <v>0</v>
      </c>
      <c r="AO231" s="1298">
        <f t="shared" ref="AO231" si="6523">AN231-AN$11</f>
        <v>0</v>
      </c>
      <c r="AP231" s="1299"/>
      <c r="AQ231" s="1298">
        <f t="shared" si="4385"/>
        <v>0</v>
      </c>
      <c r="AR231" s="1299"/>
      <c r="AS231" s="485">
        <v>0</v>
      </c>
      <c r="AT231" s="1298">
        <f t="shared" ref="AT231" si="6524">AS231-AS$11</f>
        <v>0</v>
      </c>
      <c r="AU231" s="1299"/>
      <c r="AV231" s="1298">
        <f t="shared" si="4388"/>
        <v>0</v>
      </c>
      <c r="AW231" s="1299"/>
      <c r="AX231" s="491">
        <v>497677501.68367368</v>
      </c>
      <c r="AY231" s="1298">
        <f t="shared" ref="AY231" si="6525">AX231-AX$11</f>
        <v>438279430.39320678</v>
      </c>
      <c r="AZ231" s="1299">
        <f t="shared" ref="AZ231" si="6526">AX231/AX$11-1</f>
        <v>7.3786811738371796</v>
      </c>
      <c r="BA231" s="1298">
        <f t="shared" si="4391"/>
        <v>33537714.589300573</v>
      </c>
      <c r="BB231" s="1299">
        <f t="shared" ref="BB231:BB239" si="6527">AX231/AX221-1</f>
        <v>7.2257788540936563E-2</v>
      </c>
      <c r="BC231" s="491">
        <v>426590801.57907343</v>
      </c>
      <c r="BD231" s="1298">
        <f t="shared" ref="BD231" si="6528">BC231-BC$11</f>
        <v>367192730.28860652</v>
      </c>
      <c r="BE231" s="1299">
        <f t="shared" ref="BE231" si="6529">BC231/BC$11-1</f>
        <v>6.1818965214033668</v>
      </c>
      <c r="BF231" s="1298">
        <f t="shared" si="4394"/>
        <v>28738054.094999194</v>
      </c>
      <c r="BG231" s="1299">
        <f t="shared" ref="BG231:BG239" si="6530">BC231/BC221-1</f>
        <v>7.2232890879180278E-2</v>
      </c>
      <c r="BH231" s="491">
        <v>331104627.14735919</v>
      </c>
      <c r="BI231" s="1298">
        <f t="shared" ref="BI231" si="6531">BH231-BH$11</f>
        <v>271706555.85689229</v>
      </c>
      <c r="BJ231" s="1299">
        <f t="shared" ref="BJ231" si="6532">BH231/BH$11-1</f>
        <v>4.5743329699747308</v>
      </c>
      <c r="BK231" s="1298">
        <f t="shared" si="4397"/>
        <v>21086419.537126482</v>
      </c>
      <c r="BL231" s="1299">
        <f t="shared" ref="BL231:BL239" si="6533">BH231/BH221-1</f>
        <v>6.8016713275231844E-2</v>
      </c>
      <c r="BM231" s="491">
        <v>256937818.25850448</v>
      </c>
      <c r="BN231" s="1298">
        <f t="shared" ref="BN231" si="6534">BM231-BM$11</f>
        <v>211093091.34817114</v>
      </c>
      <c r="BO231" s="1299">
        <f t="shared" ref="BO231" si="6535">BM231/BM$11-1</f>
        <v>4.6045228224620764</v>
      </c>
      <c r="BP231" s="1298">
        <f t="shared" si="4400"/>
        <v>15536645.314976215</v>
      </c>
      <c r="BQ231" s="1299">
        <f t="shared" ref="BQ231:BQ239" si="6536">BM231/BM221-1</f>
        <v>6.4360272676101449E-2</v>
      </c>
      <c r="BR231" s="491">
        <v>238020632.05958271</v>
      </c>
      <c r="BS231" s="1298">
        <f t="shared" ref="BS231" si="6537">BR231-BR$11</f>
        <v>192175905.14924937</v>
      </c>
      <c r="BT231" s="1299">
        <f t="shared" ref="BT231" si="6538">BR231/BR$11-1</f>
        <v>4.1918867904943982</v>
      </c>
      <c r="BU231" s="1298">
        <f t="shared" si="4403"/>
        <v>14234771.883878976</v>
      </c>
      <c r="BV231" s="1299">
        <f t="shared" ref="BV231:BV239" si="6539">BR231/BR221-1</f>
        <v>6.3608897687738919E-2</v>
      </c>
      <c r="BW231" s="491">
        <v>212660265.2754333</v>
      </c>
      <c r="BX231" s="1298">
        <f t="shared" ref="BX231" si="6540">BW231-BW$11</f>
        <v>166815538.36509997</v>
      </c>
      <c r="BY231" s="1299">
        <f t="shared" ref="BY231" si="6541">BW231/BW$11-1</f>
        <v>3.6387072103487652</v>
      </c>
      <c r="BZ231" s="1298">
        <f t="shared" si="4406"/>
        <v>12169773.327881932</v>
      </c>
      <c r="CA231" s="1299">
        <f t="shared" ref="CA231:CA239" si="6542">BW231/BW221-1</f>
        <v>6.0700002327619407E-2</v>
      </c>
      <c r="CB231" s="485">
        <v>101769025.95301439</v>
      </c>
      <c r="CC231" s="1298">
        <f t="shared" ref="CC231" si="6543">CB231-CB$11</f>
        <v>33330286.453014389</v>
      </c>
      <c r="CD231" s="1299">
        <f t="shared" ref="CD231" si="6544">CB231/CB$11-1</f>
        <v>0.48700906382143971</v>
      </c>
      <c r="CE231" s="1298">
        <f t="shared" si="4409"/>
        <v>1438484.3228273094</v>
      </c>
      <c r="CF231" s="1299">
        <f t="shared" ref="CF231:CF239" si="6545">CB231/CB221-1</f>
        <v>1.4337451980768634E-2</v>
      </c>
      <c r="CG231" s="485">
        <v>119692677.13043819</v>
      </c>
      <c r="CH231" s="1298">
        <f t="shared" ref="CH231" si="6546">CG231-CG$11</f>
        <v>51253937.630438194</v>
      </c>
      <c r="CI231" s="1299">
        <f t="shared" ref="CI231" si="6547">CG231/CG$11-1</f>
        <v>0.7489024199581904</v>
      </c>
      <c r="CJ231" s="1298">
        <f t="shared" si="4412"/>
        <v>2542533.9994487762</v>
      </c>
      <c r="CK231" s="1299">
        <f t="shared" ref="CK231:CK239" si="6548">CG231/CG221-1</f>
        <v>2.1703208647435357E-2</v>
      </c>
      <c r="CL231" s="485">
        <v>140596031.08790419</v>
      </c>
      <c r="CM231" s="1298">
        <f t="shared" ref="CM231" si="6549">CL231-CL$11</f>
        <v>72157291.587904185</v>
      </c>
      <c r="CN231" s="1299">
        <f t="shared" ref="CN231" si="6550">CL231/CL$11-1</f>
        <v>1.0543340236110601</v>
      </c>
      <c r="CO231" s="1298">
        <f t="shared" si="4415"/>
        <v>3971532.8017371595</v>
      </c>
      <c r="CP231" s="1299">
        <f t="shared" ref="CP231:CP239" si="6551">CL231/CL221-1</f>
        <v>2.9068965314101858E-2</v>
      </c>
    </row>
    <row r="232" spans="1:94" ht="31.5" outlineLevel="1" x14ac:dyDescent="0.25">
      <c r="A232" s="174">
        <v>2045</v>
      </c>
      <c r="B232" s="175" t="s">
        <v>160</v>
      </c>
      <c r="C232" s="175" t="s">
        <v>161</v>
      </c>
      <c r="D232" s="176" t="s">
        <v>162</v>
      </c>
      <c r="E232" s="485">
        <v>235104930.0950729</v>
      </c>
      <c r="F232" s="1298">
        <f t="shared" ref="F232" si="6552">E232-E$12</f>
        <v>180297989.86407289</v>
      </c>
      <c r="G232" s="1320">
        <f t="shared" ref="G232" si="6553">E232/E$12-1</f>
        <v>3.2896926758573617</v>
      </c>
      <c r="H232" s="1298">
        <f t="shared" ref="H232:H239" si="6554">E232-E222</f>
        <v>12564433.984012038</v>
      </c>
      <c r="I232" s="1320">
        <f t="shared" si="6506"/>
        <v>5.6459090383898625E-2</v>
      </c>
      <c r="J232" s="1311">
        <v>235104930.0950729</v>
      </c>
      <c r="K232" s="1298">
        <f t="shared" ref="K232" si="6555">J232-J$12</f>
        <v>180297989.86407289</v>
      </c>
      <c r="L232" s="1299">
        <f t="shared" ref="L232" si="6556">J232/J$12-1</f>
        <v>3.2896926758573617</v>
      </c>
      <c r="M232" s="1298">
        <f t="shared" ref="M232:M239" si="6557">J232-J222</f>
        <v>12564433.984012038</v>
      </c>
      <c r="N232" s="1299">
        <f t="shared" si="6509"/>
        <v>5.6459090383898625E-2</v>
      </c>
      <c r="O232" s="485">
        <v>235104930.0950729</v>
      </c>
      <c r="P232" s="1298">
        <f t="shared" ref="P232" si="6558">O232-O$12</f>
        <v>180297989.86407289</v>
      </c>
      <c r="Q232" s="1299">
        <f t="shared" ref="Q232" si="6559">O232/O$12-1</f>
        <v>3.2896926758573617</v>
      </c>
      <c r="R232" s="1298">
        <f t="shared" ref="R232:R239" si="6560">O232-O222</f>
        <v>12564433.984012038</v>
      </c>
      <c r="S232" s="1299">
        <f t="shared" si="6512"/>
        <v>5.6459090383898625E-2</v>
      </c>
      <c r="T232" s="485">
        <v>235104930.0950729</v>
      </c>
      <c r="U232" s="1298">
        <f t="shared" ref="U232" si="6561">T232-T$12</f>
        <v>180297989.86407289</v>
      </c>
      <c r="V232" s="1299">
        <f t="shared" ref="V232" si="6562">T232/T$12-1</f>
        <v>3.2896926758573617</v>
      </c>
      <c r="W232" s="1298">
        <f t="shared" ref="W232:W239" si="6563">T232-T222</f>
        <v>12564433.984012038</v>
      </c>
      <c r="X232" s="1299">
        <f t="shared" si="6515"/>
        <v>5.6459090383898625E-2</v>
      </c>
      <c r="Y232" s="485">
        <v>235104930.0950729</v>
      </c>
      <c r="Z232" s="1298">
        <f t="shared" ref="Z232" si="6564">Y232-Y$12</f>
        <v>180297989.86407289</v>
      </c>
      <c r="AA232" s="1299">
        <f t="shared" ref="AA232" si="6565">Y232/Y$12-1</f>
        <v>3.2896926758573617</v>
      </c>
      <c r="AB232" s="1298">
        <f t="shared" ref="AB232:AB239" si="6566">Y232-Y222</f>
        <v>12564433.984012038</v>
      </c>
      <c r="AC232" s="1299">
        <f t="shared" si="6518"/>
        <v>5.6459090383898625E-2</v>
      </c>
      <c r="AD232" s="485">
        <v>235104930.0950729</v>
      </c>
      <c r="AE232" s="1298">
        <f t="shared" ref="AE232" si="6567">AD232-AD$12</f>
        <v>180297989.86407289</v>
      </c>
      <c r="AF232" s="1299">
        <f t="shared" ref="AF232" si="6568">AD232/AD$12-1</f>
        <v>3.2896926758573617</v>
      </c>
      <c r="AG232" s="1298">
        <f t="shared" ref="AG232:AG239" si="6569">AD232-AD222</f>
        <v>12564433.984012038</v>
      </c>
      <c r="AH232" s="1299">
        <f t="shared" si="6521"/>
        <v>5.6459090383898625E-2</v>
      </c>
      <c r="AI232" s="485">
        <v>0</v>
      </c>
      <c r="AJ232" s="1298">
        <f t="shared" ref="AJ232" si="6570">AI232-AI$12</f>
        <v>0</v>
      </c>
      <c r="AK232" s="1299"/>
      <c r="AL232" s="1298">
        <f t="shared" ref="AL232:AL239" si="6571">AI232-AI222</f>
        <v>0</v>
      </c>
      <c r="AM232" s="1299"/>
      <c r="AN232" s="485">
        <v>0</v>
      </c>
      <c r="AO232" s="1298">
        <f t="shared" ref="AO232" si="6572">AN232-AN$12</f>
        <v>0</v>
      </c>
      <c r="AP232" s="1299"/>
      <c r="AQ232" s="1298">
        <f t="shared" ref="AQ232:AQ239" si="6573">AN232-AN222</f>
        <v>0</v>
      </c>
      <c r="AR232" s="1299"/>
      <c r="AS232" s="485">
        <v>0</v>
      </c>
      <c r="AT232" s="1298">
        <f t="shared" ref="AT232" si="6574">AS232-AS$12</f>
        <v>0</v>
      </c>
      <c r="AU232" s="1299"/>
      <c r="AV232" s="1298">
        <f t="shared" ref="AV232:AV239" si="6575">AS232-AS222</f>
        <v>0</v>
      </c>
      <c r="AW232" s="1299"/>
      <c r="AX232" s="485">
        <v>235104930.0950729</v>
      </c>
      <c r="AY232" s="1298">
        <f t="shared" ref="AY232" si="6576">AX232-AX$12</f>
        <v>180297989.86407289</v>
      </c>
      <c r="AZ232" s="1299">
        <f t="shared" ref="AZ232" si="6577">AX232/AX$12-1</f>
        <v>3.2896926758573617</v>
      </c>
      <c r="BA232" s="1298">
        <f t="shared" ref="BA232:BA239" si="6578">AX232-AX222</f>
        <v>12564433.984012038</v>
      </c>
      <c r="BB232" s="1299">
        <f t="shared" si="6527"/>
        <v>5.6459090383898625E-2</v>
      </c>
      <c r="BC232" s="485">
        <v>235104930.0950729</v>
      </c>
      <c r="BD232" s="1298">
        <f t="shared" ref="BD232" si="6579">BC232-BC$12</f>
        <v>180297989.86407289</v>
      </c>
      <c r="BE232" s="1299">
        <f t="shared" ref="BE232" si="6580">BC232/BC$12-1</f>
        <v>3.2896926758573617</v>
      </c>
      <c r="BF232" s="1298">
        <f t="shared" ref="BF232:BF239" si="6581">BC232-BC222</f>
        <v>12564433.984012038</v>
      </c>
      <c r="BG232" s="1299">
        <f t="shared" si="6530"/>
        <v>5.6459090383898625E-2</v>
      </c>
      <c r="BH232" s="485">
        <v>235104930.0950729</v>
      </c>
      <c r="BI232" s="1298">
        <f t="shared" ref="BI232" si="6582">BH232-BH$12</f>
        <v>180297989.86407289</v>
      </c>
      <c r="BJ232" s="1299">
        <f t="shared" ref="BJ232" si="6583">BH232/BH$12-1</f>
        <v>3.2896926758573617</v>
      </c>
      <c r="BK232" s="1298">
        <f t="shared" ref="BK232:BK239" si="6584">BH232-BH222</f>
        <v>12564433.984012038</v>
      </c>
      <c r="BL232" s="1299">
        <f t="shared" si="6533"/>
        <v>5.6459090383898625E-2</v>
      </c>
      <c r="BM232" s="491">
        <v>256937818.25850448</v>
      </c>
      <c r="BN232" s="1298">
        <f t="shared" ref="BN232" si="6585">BM232-BM$12</f>
        <v>211093091.34817114</v>
      </c>
      <c r="BO232" s="1299">
        <f t="shared" ref="BO232" si="6586">BM232/BM$12-1</f>
        <v>4.6045228224620764</v>
      </c>
      <c r="BP232" s="1298">
        <f t="shared" ref="BP232:BP239" si="6587">BM232-BM222</f>
        <v>15536645.314976215</v>
      </c>
      <c r="BQ232" s="1299">
        <f t="shared" si="6536"/>
        <v>6.4360272676101449E-2</v>
      </c>
      <c r="BR232" s="491">
        <v>238020632.05958271</v>
      </c>
      <c r="BS232" s="1298">
        <f t="shared" ref="BS232" si="6588">BR232-BR$12</f>
        <v>192175905.14924937</v>
      </c>
      <c r="BT232" s="1299">
        <f t="shared" ref="BT232" si="6589">BR232/BR$12-1</f>
        <v>4.1918867904943982</v>
      </c>
      <c r="BU232" s="1298">
        <f t="shared" ref="BU232:BU239" si="6590">BR232-BR222</f>
        <v>14234771.883878976</v>
      </c>
      <c r="BV232" s="1299">
        <f t="shared" si="6539"/>
        <v>6.3608897687738919E-2</v>
      </c>
      <c r="BW232" s="491">
        <v>212660265.2754333</v>
      </c>
      <c r="BX232" s="1298">
        <f t="shared" ref="BX232" si="6591">BW232-BW$12</f>
        <v>166815538.36509997</v>
      </c>
      <c r="BY232" s="1299">
        <f t="shared" ref="BY232" si="6592">BW232/BW$12-1</f>
        <v>3.6387072103487652</v>
      </c>
      <c r="BZ232" s="1298">
        <f t="shared" ref="BZ232:BZ239" si="6593">BW232-BW222</f>
        <v>12169773.327881932</v>
      </c>
      <c r="CA232" s="1299">
        <f t="shared" si="6542"/>
        <v>6.0700002327619407E-2</v>
      </c>
      <c r="CB232" s="485">
        <v>86590564.974707589</v>
      </c>
      <c r="CC232" s="1298">
        <f t="shared" ref="CC232" si="6594">CB232-CB$12</f>
        <v>31783624.74370759</v>
      </c>
      <c r="CD232" s="1299">
        <f t="shared" ref="CD232" si="6595">CB232/CB$12-1</f>
        <v>0.57991970742658028</v>
      </c>
      <c r="CE232" s="1298">
        <f t="shared" ref="CE232:CE239" si="6596">CB232-CB222</f>
        <v>1223939.8879417777</v>
      </c>
      <c r="CF232" s="1299">
        <f t="shared" si="6545"/>
        <v>1.4337451980768634E-2</v>
      </c>
      <c r="CG232" s="485">
        <v>101840972.1327683</v>
      </c>
      <c r="CH232" s="1298">
        <f t="shared" ref="CH232" si="6597">CG232-CG$12</f>
        <v>47034031.901768304</v>
      </c>
      <c r="CI232" s="1299">
        <f t="shared" ref="CI232" si="6598">CG232/CG$12-1</f>
        <v>0.85817656857926239</v>
      </c>
      <c r="CJ232" s="1298">
        <f t="shared" ref="CJ232:CJ239" si="6599">CG232-CG222</f>
        <v>2163324.7780254632</v>
      </c>
      <c r="CK232" s="1299">
        <f t="shared" si="6548"/>
        <v>2.1703208647435357E-2</v>
      </c>
      <c r="CL232" s="485">
        <v>119626670.79789007</v>
      </c>
      <c r="CM232" s="1298">
        <f t="shared" ref="CM232" si="6600">CL232-CL$12</f>
        <v>64819730.566890068</v>
      </c>
      <c r="CN232" s="1299">
        <f t="shared" ref="CN232" si="6601">CL232/CL$12-1</f>
        <v>1.1826920148011952</v>
      </c>
      <c r="CO232" s="1298">
        <f t="shared" ref="CO232:CO239" si="6602">CL232-CL222</f>
        <v>3379193.8745368123</v>
      </c>
      <c r="CP232" s="1299">
        <f t="shared" si="6551"/>
        <v>2.9068965314101858E-2</v>
      </c>
    </row>
    <row r="233" spans="1:94" ht="15.75" outlineLevel="1" x14ac:dyDescent="0.25">
      <c r="A233" s="174">
        <v>2045</v>
      </c>
      <c r="B233" s="175">
        <v>0</v>
      </c>
      <c r="C233" s="175">
        <v>0</v>
      </c>
      <c r="D233" s="176" t="s">
        <v>163</v>
      </c>
      <c r="E233" s="485">
        <v>0</v>
      </c>
      <c r="F233" s="1298">
        <f t="shared" ref="F233" si="6603">E233-E$13</f>
        <v>0</v>
      </c>
      <c r="G233" s="1320"/>
      <c r="H233" s="1298">
        <f t="shared" si="6554"/>
        <v>0</v>
      </c>
      <c r="I233" s="1320"/>
      <c r="J233" s="1311">
        <v>0</v>
      </c>
      <c r="K233" s="1298">
        <f t="shared" ref="K233" si="6604">J233-J$13</f>
        <v>0</v>
      </c>
      <c r="L233" s="1299"/>
      <c r="M233" s="1298">
        <f t="shared" si="6557"/>
        <v>0</v>
      </c>
      <c r="N233" s="1299"/>
      <c r="O233" s="485">
        <v>0</v>
      </c>
      <c r="P233" s="1298">
        <f t="shared" ref="P233" si="6605">O233-O$13</f>
        <v>0</v>
      </c>
      <c r="Q233" s="1299"/>
      <c r="R233" s="1298">
        <f t="shared" si="6560"/>
        <v>0</v>
      </c>
      <c r="S233" s="1299"/>
      <c r="T233" s="485">
        <v>0</v>
      </c>
      <c r="U233" s="1298">
        <f t="shared" ref="U233" si="6606">T233-T$13</f>
        <v>0</v>
      </c>
      <c r="V233" s="1299"/>
      <c r="W233" s="1298">
        <f t="shared" si="6563"/>
        <v>0</v>
      </c>
      <c r="X233" s="1299"/>
      <c r="Y233" s="485">
        <v>0</v>
      </c>
      <c r="Z233" s="1298">
        <f t="shared" ref="Z233" si="6607">Y233-Y$13</f>
        <v>0</v>
      </c>
      <c r="AA233" s="1299"/>
      <c r="AB233" s="1298">
        <f t="shared" si="6566"/>
        <v>0</v>
      </c>
      <c r="AC233" s="1299"/>
      <c r="AD233" s="485">
        <v>0</v>
      </c>
      <c r="AE233" s="1298">
        <f t="shared" ref="AE233" si="6608">AD233-AD$13</f>
        <v>0</v>
      </c>
      <c r="AF233" s="1299"/>
      <c r="AG233" s="1298">
        <f t="shared" si="6569"/>
        <v>0</v>
      </c>
      <c r="AH233" s="1299"/>
      <c r="AI233" s="485">
        <v>0</v>
      </c>
      <c r="AJ233" s="1298">
        <f t="shared" ref="AJ233" si="6609">AI233-AI$13</f>
        <v>0</v>
      </c>
      <c r="AK233" s="1299"/>
      <c r="AL233" s="1298">
        <f t="shared" si="6571"/>
        <v>0</v>
      </c>
      <c r="AM233" s="1299"/>
      <c r="AN233" s="485">
        <v>0</v>
      </c>
      <c r="AO233" s="1298">
        <f t="shared" ref="AO233" si="6610">AN233-AN$13</f>
        <v>0</v>
      </c>
      <c r="AP233" s="1299"/>
      <c r="AQ233" s="1298">
        <f t="shared" si="6573"/>
        <v>0</v>
      </c>
      <c r="AR233" s="1299"/>
      <c r="AS233" s="485">
        <v>0</v>
      </c>
      <c r="AT233" s="1298">
        <f t="shared" ref="AT233" si="6611">AS233-AS$13</f>
        <v>0</v>
      </c>
      <c r="AU233" s="1299"/>
      <c r="AV233" s="1298">
        <f t="shared" si="6575"/>
        <v>0</v>
      </c>
      <c r="AW233" s="1299"/>
      <c r="AX233" s="491">
        <v>38031022.996766925</v>
      </c>
      <c r="AY233" s="1298">
        <f t="shared" ref="AY233" si="6612">AX233-AX$13</f>
        <v>14701853.787233826</v>
      </c>
      <c r="AZ233" s="1299">
        <f t="shared" ref="AZ233" si="6613">AX233/AX$13-1</f>
        <v>0.63019191361628701</v>
      </c>
      <c r="BA233" s="1298">
        <f t="shared" si="6578"/>
        <v>507787.37161608785</v>
      </c>
      <c r="BB233" s="1299">
        <f t="shared" si="6527"/>
        <v>1.3532611544717854E-2</v>
      </c>
      <c r="BC233" s="491">
        <v>52366164.504601851</v>
      </c>
      <c r="BD233" s="1298">
        <f t="shared" ref="BD233" si="6614">BC233-BC$13</f>
        <v>29036995.295068752</v>
      </c>
      <c r="BE233" s="1299">
        <f t="shared" ref="BE233" si="6615">BC233/BC$13-1</f>
        <v>1.2446647814275034</v>
      </c>
      <c r="BF233" s="1298">
        <f t="shared" si="6581"/>
        <v>1401827.5726257637</v>
      </c>
      <c r="BG233" s="1299">
        <f t="shared" si="6530"/>
        <v>2.7506049465469085E-2</v>
      </c>
      <c r="BH233" s="491">
        <v>71771238.583867803</v>
      </c>
      <c r="BI233" s="1298">
        <f t="shared" ref="BI233" si="6616">BH233-BH$13</f>
        <v>48442069.374334708</v>
      </c>
      <c r="BJ233" s="1299">
        <f t="shared" ref="BJ233" si="6617">BH233/BH$13-1</f>
        <v>2.0764592574749559</v>
      </c>
      <c r="BK233" s="1298">
        <f t="shared" si="6584"/>
        <v>2858466.4625072479</v>
      </c>
      <c r="BL233" s="1299">
        <f t="shared" si="6533"/>
        <v>4.1479487394198378E-2</v>
      </c>
      <c r="BM233" s="491">
        <v>256937818.25850445</v>
      </c>
      <c r="BN233" s="1298">
        <f t="shared" ref="BN233" si="6618">BM233-BM$13</f>
        <v>211093091.34817111</v>
      </c>
      <c r="BO233" s="1299">
        <f t="shared" ref="BO233" si="6619">BM233/BM$13-1</f>
        <v>4.6045228224620756</v>
      </c>
      <c r="BP233" s="1298">
        <f t="shared" si="6587"/>
        <v>15536645.314976245</v>
      </c>
      <c r="BQ233" s="1299">
        <f t="shared" si="6536"/>
        <v>6.4360272676101671E-2</v>
      </c>
      <c r="BR233" s="491">
        <v>238020632.05958271</v>
      </c>
      <c r="BS233" s="1298">
        <f t="shared" ref="BS233" si="6620">BR233-BR$13</f>
        <v>192175905.14924937</v>
      </c>
      <c r="BT233" s="1299">
        <f t="shared" ref="BT233" si="6621">BR233/BR$13-1</f>
        <v>4.1918867904943982</v>
      </c>
      <c r="BU233" s="1298">
        <f t="shared" si="6590"/>
        <v>14234771.883879036</v>
      </c>
      <c r="BV233" s="1299">
        <f t="shared" si="6539"/>
        <v>6.3608897687739141E-2</v>
      </c>
      <c r="BW233" s="491">
        <v>212660265.27543324</v>
      </c>
      <c r="BX233" s="1298">
        <f t="shared" ref="BX233" si="6622">BW233-BW$13</f>
        <v>166815538.36509991</v>
      </c>
      <c r="BY233" s="1299">
        <f t="shared" ref="BY233" si="6623">BW233/BW$13-1</f>
        <v>3.6387072103487634</v>
      </c>
      <c r="BZ233" s="1298">
        <f t="shared" si="6593"/>
        <v>12169773.327881873</v>
      </c>
      <c r="CA233" s="1299">
        <f t="shared" si="6542"/>
        <v>6.0700002327619185E-2</v>
      </c>
      <c r="CB233" s="485">
        <v>0</v>
      </c>
      <c r="CC233" s="1298">
        <f t="shared" ref="CC233" si="6624">CB233-CB$13</f>
        <v>0</v>
      </c>
      <c r="CD233" s="1299"/>
      <c r="CE233" s="1298">
        <f t="shared" si="6596"/>
        <v>0</v>
      </c>
      <c r="CF233" s="1299"/>
      <c r="CG233" s="485">
        <v>0</v>
      </c>
      <c r="CH233" s="1298">
        <f t="shared" ref="CH233" si="6625">CG233-CG$13</f>
        <v>0</v>
      </c>
      <c r="CI233" s="1299"/>
      <c r="CJ233" s="1298">
        <f t="shared" si="6599"/>
        <v>0</v>
      </c>
      <c r="CK233" s="1299"/>
      <c r="CL233" s="485">
        <v>0</v>
      </c>
      <c r="CM233" s="1298">
        <f t="shared" ref="CM233" si="6626">CL233-CL$13</f>
        <v>0</v>
      </c>
      <c r="CN233" s="1299"/>
      <c r="CO233" s="1298">
        <f t="shared" si="6602"/>
        <v>0</v>
      </c>
      <c r="CP233" s="1299"/>
    </row>
    <row r="234" spans="1:94" ht="15.75" outlineLevel="1" x14ac:dyDescent="0.25">
      <c r="A234" s="174">
        <v>2045</v>
      </c>
      <c r="B234" s="175" t="s">
        <v>164</v>
      </c>
      <c r="C234" s="175" t="s">
        <v>165</v>
      </c>
      <c r="D234" s="176" t="s">
        <v>99</v>
      </c>
      <c r="E234" s="485">
        <v>0</v>
      </c>
      <c r="F234" s="1298">
        <f t="shared" ref="F234" si="6627">E234-E$14</f>
        <v>0</v>
      </c>
      <c r="G234" s="1320"/>
      <c r="H234" s="1298">
        <f t="shared" si="6554"/>
        <v>0</v>
      </c>
      <c r="I234" s="1320"/>
      <c r="J234" s="1311">
        <v>0</v>
      </c>
      <c r="K234" s="1298">
        <f t="shared" ref="K234" si="6628">J234-J$14</f>
        <v>0</v>
      </c>
      <c r="L234" s="1299"/>
      <c r="M234" s="1298">
        <f t="shared" si="6557"/>
        <v>0</v>
      </c>
      <c r="N234" s="1299"/>
      <c r="O234" s="485">
        <v>0</v>
      </c>
      <c r="P234" s="1298">
        <f t="shared" ref="P234" si="6629">O234-O$14</f>
        <v>0</v>
      </c>
      <c r="Q234" s="1299"/>
      <c r="R234" s="1298">
        <f t="shared" si="6560"/>
        <v>0</v>
      </c>
      <c r="S234" s="1299"/>
      <c r="T234" s="486">
        <v>242127365.10238069</v>
      </c>
      <c r="U234" s="1298">
        <f t="shared" ref="U234" si="6630">T234-T$14</f>
        <v>227838864.10238069</v>
      </c>
      <c r="V234" s="1299">
        <f t="shared" ref="V234" si="6631">T234/T$14-1</f>
        <v>15.945609977028422</v>
      </c>
      <c r="W234" s="1298">
        <f t="shared" si="6563"/>
        <v>18355992.18765679</v>
      </c>
      <c r="X234" s="1299">
        <f t="shared" si="6515"/>
        <v>8.2030118279034836E-2</v>
      </c>
      <c r="Y234" s="486">
        <v>185375806.50561535</v>
      </c>
      <c r="Z234" s="1298">
        <f t="shared" ref="Z234" si="6632">Y234-Y$14</f>
        <v>171087305.50561535</v>
      </c>
      <c r="AA234" s="1299">
        <f t="shared" ref="AA234" si="6633">Y234/Y$14-1</f>
        <v>11.973775660974882</v>
      </c>
      <c r="AB234" s="1298">
        <f t="shared" si="6566"/>
        <v>14450371.894365042</v>
      </c>
      <c r="AC234" s="1299">
        <f t="shared" si="6518"/>
        <v>8.4541963735419001E-2</v>
      </c>
      <c r="AD234" s="486">
        <v>109294706.1531671</v>
      </c>
      <c r="AE234" s="1298">
        <f t="shared" ref="AE234" si="6634">AD234-AD$14</f>
        <v>95006205.153167099</v>
      </c>
      <c r="AF234" s="1299">
        <f t="shared" ref="AF234" si="6635">AD234/AD$14-1</f>
        <v>6.6491373135059471</v>
      </c>
      <c r="AG234" s="1298">
        <f t="shared" si="6569"/>
        <v>8255376.2263738513</v>
      </c>
      <c r="AH234" s="1299">
        <f t="shared" si="6521"/>
        <v>8.1704582090510458E-2</v>
      </c>
      <c r="AI234" s="486">
        <v>770813454.77551341</v>
      </c>
      <c r="AJ234" s="1298">
        <f t="shared" ref="AJ234" si="6636">AI234-AI$14</f>
        <v>633279274.04451346</v>
      </c>
      <c r="AK234" s="1299">
        <f t="shared" ref="AK234" si="6637">AI234/AI$14-1</f>
        <v>4.6045228224620756</v>
      </c>
      <c r="AL234" s="1298">
        <f t="shared" si="6571"/>
        <v>46609935.944928646</v>
      </c>
      <c r="AM234" s="1299">
        <f t="shared" ref="AM234:AM239" si="6638">AI234/AI224-1</f>
        <v>6.4360272676101449E-2</v>
      </c>
      <c r="AN234" s="486">
        <v>714061896.17874813</v>
      </c>
      <c r="AO234" s="1298">
        <f t="shared" ref="AO234" si="6639">AN234-AN$14</f>
        <v>576527715.44774818</v>
      </c>
      <c r="AP234" s="1299">
        <f t="shared" ref="AP234" si="6640">AN234/AN$14-1</f>
        <v>4.1918867904943982</v>
      </c>
      <c r="AQ234" s="1298">
        <f t="shared" si="6573"/>
        <v>42704315.651636958</v>
      </c>
      <c r="AR234" s="1299">
        <f t="shared" ref="AR234:AR239" si="6641">AN234/AN224-1</f>
        <v>6.3608897687738919E-2</v>
      </c>
      <c r="AS234" s="486">
        <v>637980795.82629991</v>
      </c>
      <c r="AT234" s="1298">
        <f t="shared" ref="AT234" si="6642">AS234-AS$14</f>
        <v>500446615.0952999</v>
      </c>
      <c r="AU234" s="1299">
        <f t="shared" ref="AU234" si="6643">AS234/AS$14-1</f>
        <v>3.6387072103487652</v>
      </c>
      <c r="AV234" s="1298">
        <f t="shared" si="6575"/>
        <v>36509319.983645797</v>
      </c>
      <c r="AW234" s="1299">
        <f t="shared" ref="AW234:AW239" si="6644">AS234/AS224-1</f>
        <v>6.0700002327619407E-2</v>
      </c>
      <c r="AX234" s="485">
        <v>0</v>
      </c>
      <c r="AY234" s="1298">
        <f t="shared" ref="AY234" si="6645">AX234-AX$14</f>
        <v>0</v>
      </c>
      <c r="AZ234" s="1299"/>
      <c r="BA234" s="1298">
        <f t="shared" si="6578"/>
        <v>0</v>
      </c>
      <c r="BB234" s="1299"/>
      <c r="BC234" s="485">
        <v>0</v>
      </c>
      <c r="BD234" s="1298">
        <f t="shared" ref="BD234" si="6646">BC234-BC$14</f>
        <v>0</v>
      </c>
      <c r="BE234" s="1299"/>
      <c r="BF234" s="1298">
        <f t="shared" si="6581"/>
        <v>0</v>
      </c>
      <c r="BG234" s="1299"/>
      <c r="BH234" s="485">
        <v>0</v>
      </c>
      <c r="BI234" s="1298">
        <f t="shared" ref="BI234" si="6647">BH234-BH$14</f>
        <v>0</v>
      </c>
      <c r="BJ234" s="1299"/>
      <c r="BK234" s="1298">
        <f t="shared" si="6584"/>
        <v>0</v>
      </c>
      <c r="BL234" s="1299"/>
      <c r="BM234" s="485">
        <v>0</v>
      </c>
      <c r="BN234" s="1298">
        <f t="shared" ref="BN234" si="6648">BM234-BM$14</f>
        <v>0</v>
      </c>
      <c r="BO234" s="1299"/>
      <c r="BP234" s="1298">
        <f t="shared" si="6587"/>
        <v>0</v>
      </c>
      <c r="BQ234" s="1299"/>
      <c r="BR234" s="485">
        <v>0</v>
      </c>
      <c r="BS234" s="1298">
        <f t="shared" ref="BS234" si="6649">BR234-BR$14</f>
        <v>0</v>
      </c>
      <c r="BT234" s="1299"/>
      <c r="BU234" s="1298">
        <f t="shared" si="6590"/>
        <v>0</v>
      </c>
      <c r="BV234" s="1299"/>
      <c r="BW234" s="485">
        <v>0</v>
      </c>
      <c r="BX234" s="1298">
        <f t="shared" ref="BX234" si="6650">BW234-BW$14</f>
        <v>0</v>
      </c>
      <c r="BY234" s="1299"/>
      <c r="BZ234" s="1298">
        <f t="shared" si="6593"/>
        <v>0</v>
      </c>
      <c r="CA234" s="1299"/>
      <c r="CB234" s="192">
        <v>587902306.29880667</v>
      </c>
      <c r="CC234" s="1298">
        <f t="shared" ref="CC234" si="6651">CB234-CB$14</f>
        <v>569767527.81880665</v>
      </c>
      <c r="CD234" s="1299">
        <f t="shared" ref="CD234" si="6652">CB234/CB$14-1</f>
        <v>31.418499456565009</v>
      </c>
      <c r="CE234" s="1298">
        <f t="shared" si="6596"/>
        <v>44018629.812287569</v>
      </c>
      <c r="CF234" s="1299">
        <f t="shared" si="6545"/>
        <v>8.093390501558595E-2</v>
      </c>
      <c r="CG234" s="192">
        <v>497976689.36655676</v>
      </c>
      <c r="CH234" s="1298">
        <f t="shared" ref="CH234" si="6653">CG234-CG$14</f>
        <v>479841910.88655674</v>
      </c>
      <c r="CI234" s="1299">
        <f t="shared" ref="CI234" si="6654">CG234/CG$14-1</f>
        <v>26.459761359409605</v>
      </c>
      <c r="CJ234" s="1298">
        <f t="shared" si="6599"/>
        <v>38069574.952290773</v>
      </c>
      <c r="CK234" s="1299">
        <f t="shared" si="6548"/>
        <v>8.2776660241005162E-2</v>
      </c>
      <c r="CL234" s="192">
        <v>383206536.39152068</v>
      </c>
      <c r="CM234" s="1298">
        <f t="shared" ref="CM234" si="6655">CL234-CL$14</f>
        <v>365071757.91152066</v>
      </c>
      <c r="CN234" s="1299">
        <f t="shared" ref="CN234" si="6656">CL234/CL$14-1</f>
        <v>20.131029354129765</v>
      </c>
      <c r="CO234" s="1298">
        <f t="shared" si="6602"/>
        <v>29229711.385499775</v>
      </c>
      <c r="CP234" s="1299">
        <f t="shared" si="6551"/>
        <v>8.2575212049553315E-2</v>
      </c>
    </row>
    <row r="235" spans="1:94" ht="31.5" outlineLevel="1" x14ac:dyDescent="0.25">
      <c r="A235" s="174">
        <v>2045</v>
      </c>
      <c r="B235" s="175" t="s">
        <v>166</v>
      </c>
      <c r="C235" s="175" t="s">
        <v>249</v>
      </c>
      <c r="D235" s="176" t="s">
        <v>168</v>
      </c>
      <c r="E235" s="485">
        <v>79019819.055012718</v>
      </c>
      <c r="F235" s="1298">
        <f t="shared" ref="F235" si="6657">E235-E$15</f>
        <v>40539942.396012716</v>
      </c>
      <c r="G235" s="1320">
        <f t="shared" ref="G235" si="6658">E235/E$15-1</f>
        <v>1.053536183477628</v>
      </c>
      <c r="H235" s="1298">
        <f t="shared" si="6554"/>
        <v>1482101.2950407267</v>
      </c>
      <c r="I235" s="1320">
        <f t="shared" si="6506"/>
        <v>1.9114584976936744E-2</v>
      </c>
      <c r="J235" s="1311">
        <v>107734602.36636826</v>
      </c>
      <c r="K235" s="1298">
        <f t="shared" ref="K235" si="6659">J235-J$15</f>
        <v>69254725.707368255</v>
      </c>
      <c r="L235" s="1299">
        <f t="shared" ref="L235" si="6660">J235/J$15-1</f>
        <v>1.7997647529145699</v>
      </c>
      <c r="M235" s="1298">
        <f t="shared" si="6557"/>
        <v>3458112.596862644</v>
      </c>
      <c r="N235" s="1299">
        <f t="shared" si="6509"/>
        <v>3.3162917206999598E-2</v>
      </c>
      <c r="O235" s="485">
        <v>146229621.08880684</v>
      </c>
      <c r="P235" s="1298">
        <f t="shared" ref="P235" si="6661">O235-O$15</f>
        <v>107749744.42980683</v>
      </c>
      <c r="Q235" s="1299">
        <f t="shared" ref="Q235" si="6662">O235/O$15-1</f>
        <v>2.8001582589430001</v>
      </c>
      <c r="R235" s="1298">
        <f t="shared" si="6560"/>
        <v>6592445.5261743069</v>
      </c>
      <c r="S235" s="1299">
        <f t="shared" si="6512"/>
        <v>4.721124943706223E-2</v>
      </c>
      <c r="T235" s="485">
        <v>79019819.055012718</v>
      </c>
      <c r="U235" s="1298">
        <f t="shared" ref="U235" si="6663">T235-T$15</f>
        <v>40539942.396012716</v>
      </c>
      <c r="V235" s="1299">
        <f t="shared" ref="V235" si="6664">T235/T$15-1</f>
        <v>1.053536183477628</v>
      </c>
      <c r="W235" s="1298">
        <f t="shared" si="6563"/>
        <v>1482101.2950407267</v>
      </c>
      <c r="X235" s="1299">
        <f t="shared" si="6515"/>
        <v>1.9114584976936744E-2</v>
      </c>
      <c r="Y235" s="485">
        <v>107734602.36636826</v>
      </c>
      <c r="Z235" s="1298">
        <f t="shared" ref="Z235" si="6665">Y235-Y$15</f>
        <v>69254725.707368255</v>
      </c>
      <c r="AA235" s="1299">
        <f t="shared" ref="AA235" si="6666">Y235/Y$15-1</f>
        <v>1.7997647529145699</v>
      </c>
      <c r="AB235" s="1298">
        <f t="shared" si="6566"/>
        <v>3458112.596862644</v>
      </c>
      <c r="AC235" s="1299">
        <f t="shared" si="6518"/>
        <v>3.3162917206999598E-2</v>
      </c>
      <c r="AD235" s="485">
        <v>146229621.08880684</v>
      </c>
      <c r="AE235" s="1298">
        <f t="shared" ref="AE235" si="6667">AD235-AD$15</f>
        <v>107749744.42980683</v>
      </c>
      <c r="AF235" s="1299">
        <f t="shared" ref="AF235" si="6668">AD235/AD$15-1</f>
        <v>2.8001582589430001</v>
      </c>
      <c r="AG235" s="1298">
        <f t="shared" si="6569"/>
        <v>6592445.5261743069</v>
      </c>
      <c r="AH235" s="1299">
        <f t="shared" si="6521"/>
        <v>4.721124943706223E-2</v>
      </c>
      <c r="AI235" s="485">
        <v>79019819.055012718</v>
      </c>
      <c r="AJ235" s="1298">
        <f t="shared" ref="AJ235" si="6669">AI235-AI$15</f>
        <v>40539942.396012716</v>
      </c>
      <c r="AK235" s="1299">
        <f t="shared" ref="AK235" si="6670">AI235/AI$15-1</f>
        <v>1.053536183477628</v>
      </c>
      <c r="AL235" s="1298">
        <f t="shared" si="6571"/>
        <v>1482101.2950407267</v>
      </c>
      <c r="AM235" s="1299">
        <f t="shared" si="6638"/>
        <v>1.9114584976936744E-2</v>
      </c>
      <c r="AN235" s="485">
        <v>107734602.36636826</v>
      </c>
      <c r="AO235" s="1298">
        <f t="shared" ref="AO235" si="6671">AN235-AN$15</f>
        <v>69254725.707368255</v>
      </c>
      <c r="AP235" s="1299">
        <f t="shared" ref="AP235" si="6672">AN235/AN$15-1</f>
        <v>1.7997647529145699</v>
      </c>
      <c r="AQ235" s="1298">
        <f t="shared" si="6573"/>
        <v>3458112.596862644</v>
      </c>
      <c r="AR235" s="1299">
        <f t="shared" si="6641"/>
        <v>3.3162917206999598E-2</v>
      </c>
      <c r="AS235" s="485">
        <v>146229621.08880684</v>
      </c>
      <c r="AT235" s="1298">
        <f t="shared" ref="AT235" si="6673">AS235-AS$15</f>
        <v>107749744.42980683</v>
      </c>
      <c r="AU235" s="1299">
        <f t="shared" ref="AU235" si="6674">AS235/AS$15-1</f>
        <v>2.8001582589430001</v>
      </c>
      <c r="AV235" s="1298">
        <f t="shared" si="6575"/>
        <v>6592445.5261743069</v>
      </c>
      <c r="AW235" s="1299">
        <f t="shared" si="6644"/>
        <v>4.721124943706223E-2</v>
      </c>
      <c r="AX235" s="485">
        <v>79019819.055012718</v>
      </c>
      <c r="AY235" s="1298">
        <f t="shared" ref="AY235" si="6675">AX235-AX$15</f>
        <v>40539942.396012716</v>
      </c>
      <c r="AZ235" s="1299">
        <f t="shared" ref="AZ235" si="6676">AX235/AX$15-1</f>
        <v>1.053536183477628</v>
      </c>
      <c r="BA235" s="1298">
        <f t="shared" si="6578"/>
        <v>1482101.2950407267</v>
      </c>
      <c r="BB235" s="1299">
        <f t="shared" si="6527"/>
        <v>1.9114584976936744E-2</v>
      </c>
      <c r="BC235" s="485">
        <v>107734602.36636826</v>
      </c>
      <c r="BD235" s="1298">
        <f t="shared" ref="BD235" si="6677">BC235-BC$15</f>
        <v>69254725.707368255</v>
      </c>
      <c r="BE235" s="1299">
        <f t="shared" ref="BE235" si="6678">BC235/BC$15-1</f>
        <v>1.7997647529145699</v>
      </c>
      <c r="BF235" s="1298">
        <f t="shared" si="6581"/>
        <v>3458112.596862644</v>
      </c>
      <c r="BG235" s="1299">
        <f t="shared" si="6530"/>
        <v>3.3162917206999598E-2</v>
      </c>
      <c r="BH235" s="485">
        <v>146229621.08880684</v>
      </c>
      <c r="BI235" s="1298">
        <f t="shared" ref="BI235" si="6679">BH235-BH$15</f>
        <v>107749744.42980683</v>
      </c>
      <c r="BJ235" s="1299">
        <f t="shared" ref="BJ235" si="6680">BH235/BH$15-1</f>
        <v>2.8001582589430001</v>
      </c>
      <c r="BK235" s="1298">
        <f t="shared" si="6584"/>
        <v>6592445.5261743069</v>
      </c>
      <c r="BL235" s="1299">
        <f t="shared" si="6533"/>
        <v>4.721124943706223E-2</v>
      </c>
      <c r="BM235" s="485">
        <v>79019819.055012718</v>
      </c>
      <c r="BN235" s="1298">
        <f t="shared" ref="BN235" si="6681">BM235-BM$15</f>
        <v>40539942.396012716</v>
      </c>
      <c r="BO235" s="1299">
        <f t="shared" ref="BO235" si="6682">BM235/BM$15-1</f>
        <v>1.053536183477628</v>
      </c>
      <c r="BP235" s="1298">
        <f t="shared" si="6587"/>
        <v>1482101.2950407267</v>
      </c>
      <c r="BQ235" s="1299">
        <f t="shared" si="6536"/>
        <v>1.9114584976936744E-2</v>
      </c>
      <c r="BR235" s="485">
        <v>107734602.36636826</v>
      </c>
      <c r="BS235" s="1298">
        <f t="shared" ref="BS235" si="6683">BR235-BR$15</f>
        <v>69254725.707368255</v>
      </c>
      <c r="BT235" s="1299">
        <f t="shared" ref="BT235" si="6684">BR235/BR$15-1</f>
        <v>1.7997647529145699</v>
      </c>
      <c r="BU235" s="1298">
        <f t="shared" si="6590"/>
        <v>3458112.596862644</v>
      </c>
      <c r="BV235" s="1299">
        <f t="shared" si="6539"/>
        <v>3.3162917206999598E-2</v>
      </c>
      <c r="BW235" s="485">
        <v>146229621.08880684</v>
      </c>
      <c r="BX235" s="1298">
        <f t="shared" ref="BX235" si="6685">BW235-BW$15</f>
        <v>107749744.42980683</v>
      </c>
      <c r="BY235" s="1299">
        <f t="shared" ref="BY235" si="6686">BW235/BW$15-1</f>
        <v>2.8001582589430001</v>
      </c>
      <c r="BZ235" s="1298">
        <f t="shared" si="6593"/>
        <v>6592445.5261743069</v>
      </c>
      <c r="CA235" s="1299">
        <f t="shared" si="6542"/>
        <v>4.721124943706223E-2</v>
      </c>
      <c r="CB235" s="485">
        <v>79019819.055012718</v>
      </c>
      <c r="CC235" s="1298">
        <f t="shared" ref="CC235" si="6687">CB235-CB$15</f>
        <v>40539942.396012716</v>
      </c>
      <c r="CD235" s="1299">
        <f t="shared" ref="CD235" si="6688">CB235/CB$15-1</f>
        <v>1.053536183477628</v>
      </c>
      <c r="CE235" s="1298">
        <f t="shared" si="6596"/>
        <v>1482101.2950407267</v>
      </c>
      <c r="CF235" s="1299">
        <f t="shared" si="6545"/>
        <v>1.9114584976936744E-2</v>
      </c>
      <c r="CG235" s="485">
        <v>107734602.36636826</v>
      </c>
      <c r="CH235" s="1298">
        <f t="shared" ref="CH235" si="6689">CG235-CG$15</f>
        <v>69254725.707368255</v>
      </c>
      <c r="CI235" s="1299">
        <f t="shared" ref="CI235" si="6690">CG235/CG$15-1</f>
        <v>1.7997647529145699</v>
      </c>
      <c r="CJ235" s="1298">
        <f t="shared" si="6599"/>
        <v>3458112.596862644</v>
      </c>
      <c r="CK235" s="1299">
        <f t="shared" si="6548"/>
        <v>3.3162917206999598E-2</v>
      </c>
      <c r="CL235" s="485">
        <v>146229621.08880684</v>
      </c>
      <c r="CM235" s="1298">
        <f t="shared" ref="CM235" si="6691">CL235-CL$15</f>
        <v>107749744.42980683</v>
      </c>
      <c r="CN235" s="1299">
        <f t="shared" ref="CN235" si="6692">CL235/CL$15-1</f>
        <v>2.8001582589430001</v>
      </c>
      <c r="CO235" s="1298">
        <f t="shared" si="6602"/>
        <v>6592445.5261743069</v>
      </c>
      <c r="CP235" s="1299">
        <f t="shared" si="6551"/>
        <v>4.721124943706223E-2</v>
      </c>
    </row>
    <row r="236" spans="1:94" ht="15.75" outlineLevel="1" x14ac:dyDescent="0.25">
      <c r="A236" s="174">
        <v>2045</v>
      </c>
      <c r="B236" s="175" t="s">
        <v>169</v>
      </c>
      <c r="C236" s="175" t="s">
        <v>249</v>
      </c>
      <c r="D236" s="176" t="s">
        <v>170</v>
      </c>
      <c r="E236" s="485">
        <v>77154018.051147997</v>
      </c>
      <c r="F236" s="1298">
        <f t="shared" ref="F236" si="6693">E236-E$16</f>
        <v>37071641.051147997</v>
      </c>
      <c r="G236" s="1320">
        <f t="shared" ref="G236" si="6694">E236/E$16-1</f>
        <v>0.92488629232612629</v>
      </c>
      <c r="H236" s="1298">
        <f t="shared" si="6554"/>
        <v>1447845.348437041</v>
      </c>
      <c r="I236" s="1320">
        <f t="shared" si="6506"/>
        <v>1.9124534985047514E-2</v>
      </c>
      <c r="J236" s="1311">
        <v>105190793.33655775</v>
      </c>
      <c r="K236" s="1298">
        <f t="shared" ref="K236" si="6695">J236-J$16</f>
        <v>65108416.336557746</v>
      </c>
      <c r="L236" s="1299">
        <f t="shared" ref="L236" si="6696">J236/J$16-1</f>
        <v>1.6243651502144631</v>
      </c>
      <c r="M236" s="1298">
        <f t="shared" si="6557"/>
        <v>3377454.3399068415</v>
      </c>
      <c r="N236" s="1299">
        <f t="shared" si="6509"/>
        <v>3.3173004374386972E-2</v>
      </c>
      <c r="O236" s="485">
        <v>142776874.96656746</v>
      </c>
      <c r="P236" s="1298">
        <f t="shared" ref="P236" si="6697">O236-O$16</f>
        <v>102694497.96656746</v>
      </c>
      <c r="Q236" s="1299">
        <f t="shared" ref="Q236" si="6698">O236/O$16-1</f>
        <v>2.5620860251518383</v>
      </c>
      <c r="R236" s="1298">
        <f t="shared" si="6560"/>
        <v>6438117.0785863996</v>
      </c>
      <c r="S236" s="1299">
        <f t="shared" si="6512"/>
        <v>4.7221473763726873E-2</v>
      </c>
      <c r="T236" s="485">
        <v>77154018.051147997</v>
      </c>
      <c r="U236" s="1298">
        <f t="shared" ref="U236" si="6699">T236-T$16</f>
        <v>37071641.051147997</v>
      </c>
      <c r="V236" s="1299">
        <f t="shared" ref="V236" si="6700">T236/T$16-1</f>
        <v>0.92488629232612629</v>
      </c>
      <c r="W236" s="1298">
        <f t="shared" si="6563"/>
        <v>1447845.348437041</v>
      </c>
      <c r="X236" s="1299">
        <f t="shared" si="6515"/>
        <v>1.9124534985047514E-2</v>
      </c>
      <c r="Y236" s="485">
        <v>105190793.33655775</v>
      </c>
      <c r="Z236" s="1298">
        <f t="shared" ref="Z236" si="6701">Y236-Y$16</f>
        <v>65108416.336557746</v>
      </c>
      <c r="AA236" s="1299">
        <f t="shared" ref="AA236" si="6702">Y236/Y$16-1</f>
        <v>1.6243651502144631</v>
      </c>
      <c r="AB236" s="1298">
        <f t="shared" si="6566"/>
        <v>3377454.3399068415</v>
      </c>
      <c r="AC236" s="1299">
        <f t="shared" si="6518"/>
        <v>3.3173004374386972E-2</v>
      </c>
      <c r="AD236" s="485">
        <v>142776874.96656746</v>
      </c>
      <c r="AE236" s="1298">
        <f t="shared" ref="AE236" si="6703">AD236-AD$16</f>
        <v>102694497.96656746</v>
      </c>
      <c r="AF236" s="1299">
        <f t="shared" ref="AF236" si="6704">AD236/AD$16-1</f>
        <v>2.5620860251518383</v>
      </c>
      <c r="AG236" s="1298">
        <f t="shared" si="6569"/>
        <v>6438117.0785863996</v>
      </c>
      <c r="AH236" s="1299">
        <f t="shared" si="6521"/>
        <v>4.7221473763726873E-2</v>
      </c>
      <c r="AI236" s="485">
        <v>77154018.051147997</v>
      </c>
      <c r="AJ236" s="1298">
        <f t="shared" ref="AJ236" si="6705">AI236-AI$16</f>
        <v>37071641.051147997</v>
      </c>
      <c r="AK236" s="1299">
        <f t="shared" ref="AK236" si="6706">AI236/AI$16-1</f>
        <v>0.92488629232612629</v>
      </c>
      <c r="AL236" s="1298">
        <f t="shared" si="6571"/>
        <v>1447845.348437041</v>
      </c>
      <c r="AM236" s="1299">
        <f t="shared" si="6638"/>
        <v>1.9124534985047514E-2</v>
      </c>
      <c r="AN236" s="485">
        <v>105190793.33655775</v>
      </c>
      <c r="AO236" s="1298">
        <f t="shared" ref="AO236" si="6707">AN236-AN$16</f>
        <v>65108416.336557746</v>
      </c>
      <c r="AP236" s="1299">
        <f t="shared" ref="AP236" si="6708">AN236/AN$16-1</f>
        <v>1.6243651502144631</v>
      </c>
      <c r="AQ236" s="1298">
        <f t="shared" si="6573"/>
        <v>3377454.3399068415</v>
      </c>
      <c r="AR236" s="1299">
        <f t="shared" si="6641"/>
        <v>3.3173004374386972E-2</v>
      </c>
      <c r="AS236" s="485">
        <v>142776874.96656746</v>
      </c>
      <c r="AT236" s="1298">
        <f t="shared" ref="AT236" si="6709">AS236-AS$16</f>
        <v>102694497.96656746</v>
      </c>
      <c r="AU236" s="1299">
        <f t="shared" ref="AU236" si="6710">AS236/AS$16-1</f>
        <v>2.5620860251518383</v>
      </c>
      <c r="AV236" s="1298">
        <f t="shared" si="6575"/>
        <v>6438117.0785863996</v>
      </c>
      <c r="AW236" s="1299">
        <f t="shared" si="6644"/>
        <v>4.7221473763726873E-2</v>
      </c>
      <c r="AX236" s="485">
        <v>77154018.051147997</v>
      </c>
      <c r="AY236" s="1298">
        <f t="shared" ref="AY236" si="6711">AX236-AX$16</f>
        <v>37071641.051147997</v>
      </c>
      <c r="AZ236" s="1299">
        <f t="shared" ref="AZ236" si="6712">AX236/AX$16-1</f>
        <v>0.92488629232612629</v>
      </c>
      <c r="BA236" s="1298">
        <f t="shared" si="6578"/>
        <v>1447845.348437041</v>
      </c>
      <c r="BB236" s="1299">
        <f t="shared" si="6527"/>
        <v>1.9124534985047514E-2</v>
      </c>
      <c r="BC236" s="485">
        <v>105190793.33655775</v>
      </c>
      <c r="BD236" s="1298">
        <f t="shared" ref="BD236" si="6713">BC236-BC$16</f>
        <v>65108416.336557746</v>
      </c>
      <c r="BE236" s="1299">
        <f t="shared" ref="BE236" si="6714">BC236/BC$16-1</f>
        <v>1.6243651502144631</v>
      </c>
      <c r="BF236" s="1298">
        <f t="shared" si="6581"/>
        <v>3377454.3399068415</v>
      </c>
      <c r="BG236" s="1299">
        <f t="shared" si="6530"/>
        <v>3.3173004374386972E-2</v>
      </c>
      <c r="BH236" s="485">
        <v>142776874.96656746</v>
      </c>
      <c r="BI236" s="1298">
        <f t="shared" ref="BI236" si="6715">BH236-BH$16</f>
        <v>102694497.96656746</v>
      </c>
      <c r="BJ236" s="1299">
        <f t="shared" ref="BJ236" si="6716">BH236/BH$16-1</f>
        <v>2.5620860251518383</v>
      </c>
      <c r="BK236" s="1298">
        <f t="shared" si="6584"/>
        <v>6438117.0785863996</v>
      </c>
      <c r="BL236" s="1299">
        <f t="shared" si="6533"/>
        <v>4.7221473763726873E-2</v>
      </c>
      <c r="BM236" s="485">
        <v>77154018.051147997</v>
      </c>
      <c r="BN236" s="1298">
        <f t="shared" ref="BN236" si="6717">BM236-BM$16</f>
        <v>37071641.051147997</v>
      </c>
      <c r="BO236" s="1299">
        <f t="shared" ref="BO236" si="6718">BM236/BM$16-1</f>
        <v>0.92488629232612629</v>
      </c>
      <c r="BP236" s="1298">
        <f t="shared" si="6587"/>
        <v>1447845.348437041</v>
      </c>
      <c r="BQ236" s="1299">
        <f t="shared" si="6536"/>
        <v>1.9124534985047514E-2</v>
      </c>
      <c r="BR236" s="485">
        <v>105190793.33655775</v>
      </c>
      <c r="BS236" s="1298">
        <f t="shared" ref="BS236" si="6719">BR236-BR$16</f>
        <v>65108416.336557746</v>
      </c>
      <c r="BT236" s="1299">
        <f t="shared" ref="BT236" si="6720">BR236/BR$16-1</f>
        <v>1.6243651502144631</v>
      </c>
      <c r="BU236" s="1298">
        <f t="shared" si="6590"/>
        <v>3377454.3399068415</v>
      </c>
      <c r="BV236" s="1299">
        <f t="shared" si="6539"/>
        <v>3.3173004374386972E-2</v>
      </c>
      <c r="BW236" s="485">
        <v>142776874.96656746</v>
      </c>
      <c r="BX236" s="1298">
        <f t="shared" ref="BX236" si="6721">BW236-BW$16</f>
        <v>102694497.96656746</v>
      </c>
      <c r="BY236" s="1299">
        <f t="shared" ref="BY236" si="6722">BW236/BW$16-1</f>
        <v>2.5620860251518383</v>
      </c>
      <c r="BZ236" s="1298">
        <f t="shared" si="6593"/>
        <v>6438117.0785863996</v>
      </c>
      <c r="CA236" s="1299">
        <f t="shared" si="6542"/>
        <v>4.7221473763726873E-2</v>
      </c>
      <c r="CB236" s="485">
        <v>77154018.051147997</v>
      </c>
      <c r="CC236" s="1298">
        <f t="shared" ref="CC236" si="6723">CB236-CB$16</f>
        <v>37071641.051147997</v>
      </c>
      <c r="CD236" s="1299">
        <f t="shared" ref="CD236" si="6724">CB236/CB$16-1</f>
        <v>0.92488629232612629</v>
      </c>
      <c r="CE236" s="1298">
        <f t="shared" si="6596"/>
        <v>1447845.348437041</v>
      </c>
      <c r="CF236" s="1299">
        <f t="shared" si="6545"/>
        <v>1.9124534985047514E-2</v>
      </c>
      <c r="CG236" s="485">
        <v>105190793.33655775</v>
      </c>
      <c r="CH236" s="1298">
        <f t="shared" ref="CH236" si="6725">CG236-CG$16</f>
        <v>65108416.336557746</v>
      </c>
      <c r="CI236" s="1299">
        <f t="shared" ref="CI236" si="6726">CG236/CG$16-1</f>
        <v>1.6243651502144631</v>
      </c>
      <c r="CJ236" s="1298">
        <f t="shared" si="6599"/>
        <v>3377454.3399068415</v>
      </c>
      <c r="CK236" s="1299">
        <f t="shared" si="6548"/>
        <v>3.3173004374386972E-2</v>
      </c>
      <c r="CL236" s="485">
        <v>142776874.96656746</v>
      </c>
      <c r="CM236" s="1298">
        <f t="shared" ref="CM236" si="6727">CL236-CL$16</f>
        <v>102694497.96656746</v>
      </c>
      <c r="CN236" s="1299">
        <f t="shared" ref="CN236" si="6728">CL236/CL$16-1</f>
        <v>2.5620860251518383</v>
      </c>
      <c r="CO236" s="1298">
        <f t="shared" si="6602"/>
        <v>6438117.0785863996</v>
      </c>
      <c r="CP236" s="1299">
        <f t="shared" si="6551"/>
        <v>4.7221473763726873E-2</v>
      </c>
    </row>
    <row r="237" spans="1:94" ht="32.25" outlineLevel="1" thickBot="1" x14ac:dyDescent="0.3">
      <c r="A237" s="174">
        <v>2045</v>
      </c>
      <c r="B237" s="197" t="s">
        <v>171</v>
      </c>
      <c r="C237" s="198" t="s">
        <v>172</v>
      </c>
      <c r="D237" s="199" t="s">
        <v>173</v>
      </c>
      <c r="E237" s="492">
        <v>0</v>
      </c>
      <c r="F237" s="1298">
        <f t="shared" ref="F237" si="6729">E237-E$17</f>
        <v>0</v>
      </c>
      <c r="G237" s="1320"/>
      <c r="H237" s="1298">
        <f t="shared" si="6554"/>
        <v>0</v>
      </c>
      <c r="I237" s="1320"/>
      <c r="J237" s="1312">
        <v>0</v>
      </c>
      <c r="K237" s="1298">
        <f t="shared" ref="K237" si="6730">J237-J$17</f>
        <v>0</v>
      </c>
      <c r="L237" s="1299"/>
      <c r="M237" s="1298">
        <f t="shared" si="6557"/>
        <v>0</v>
      </c>
      <c r="N237" s="1299"/>
      <c r="O237" s="492">
        <v>0</v>
      </c>
      <c r="P237" s="1298">
        <f t="shared" ref="P237" si="6731">O237-O$17</f>
        <v>0</v>
      </c>
      <c r="Q237" s="1299"/>
      <c r="R237" s="1298">
        <f t="shared" si="6560"/>
        <v>0</v>
      </c>
      <c r="S237" s="1299"/>
      <c r="T237" s="492">
        <v>0</v>
      </c>
      <c r="U237" s="1298">
        <f t="shared" ref="U237" si="6732">T237-T$17</f>
        <v>0</v>
      </c>
      <c r="V237" s="1299"/>
      <c r="W237" s="1298">
        <f t="shared" si="6563"/>
        <v>0</v>
      </c>
      <c r="X237" s="1299"/>
      <c r="Y237" s="492">
        <v>0</v>
      </c>
      <c r="Z237" s="1298">
        <f t="shared" ref="Z237" si="6733">Y237-Y$17</f>
        <v>0</v>
      </c>
      <c r="AA237" s="1299"/>
      <c r="AB237" s="1298">
        <f t="shared" si="6566"/>
        <v>0</v>
      </c>
      <c r="AC237" s="1299"/>
      <c r="AD237" s="492">
        <v>0</v>
      </c>
      <c r="AE237" s="1298">
        <f t="shared" ref="AE237" si="6734">AD237-AD$17</f>
        <v>0</v>
      </c>
      <c r="AF237" s="1299"/>
      <c r="AG237" s="1298">
        <f t="shared" si="6569"/>
        <v>0</v>
      </c>
      <c r="AH237" s="1299"/>
      <c r="AI237" s="492">
        <v>0</v>
      </c>
      <c r="AJ237" s="1298">
        <f t="shared" ref="AJ237" si="6735">AI237-AI$17</f>
        <v>0</v>
      </c>
      <c r="AK237" s="1299"/>
      <c r="AL237" s="1298">
        <f t="shared" si="6571"/>
        <v>0</v>
      </c>
      <c r="AM237" s="1299"/>
      <c r="AN237" s="492">
        <v>0</v>
      </c>
      <c r="AO237" s="1298">
        <f t="shared" ref="AO237" si="6736">AN237-AN$17</f>
        <v>0</v>
      </c>
      <c r="AP237" s="1299"/>
      <c r="AQ237" s="1298">
        <f t="shared" si="6573"/>
        <v>0</v>
      </c>
      <c r="AR237" s="1299"/>
      <c r="AS237" s="492">
        <v>0</v>
      </c>
      <c r="AT237" s="1298">
        <f t="shared" ref="AT237" si="6737">AS237-AS$17</f>
        <v>0</v>
      </c>
      <c r="AU237" s="1299"/>
      <c r="AV237" s="1298">
        <f t="shared" si="6575"/>
        <v>0</v>
      </c>
      <c r="AW237" s="1299"/>
      <c r="AX237" s="492">
        <v>0</v>
      </c>
      <c r="AY237" s="1298">
        <f t="shared" ref="AY237" si="6738">AX237-AX$17</f>
        <v>0</v>
      </c>
      <c r="AZ237" s="1299"/>
      <c r="BA237" s="1298">
        <f t="shared" si="6578"/>
        <v>0</v>
      </c>
      <c r="BB237" s="1299"/>
      <c r="BC237" s="492">
        <v>0</v>
      </c>
      <c r="BD237" s="1298">
        <f t="shared" ref="BD237" si="6739">BC237-BC$17</f>
        <v>0</v>
      </c>
      <c r="BE237" s="1299"/>
      <c r="BF237" s="1298">
        <f t="shared" si="6581"/>
        <v>0</v>
      </c>
      <c r="BG237" s="1299"/>
      <c r="BH237" s="492">
        <v>0</v>
      </c>
      <c r="BI237" s="1298">
        <f t="shared" ref="BI237" si="6740">BH237-BH$17</f>
        <v>0</v>
      </c>
      <c r="BJ237" s="1299"/>
      <c r="BK237" s="1298">
        <f t="shared" si="6584"/>
        <v>0</v>
      </c>
      <c r="BL237" s="1299"/>
      <c r="BM237" s="492">
        <v>0</v>
      </c>
      <c r="BN237" s="1298">
        <f t="shared" ref="BN237" si="6741">BM237-BM$17</f>
        <v>0</v>
      </c>
      <c r="BO237" s="1299"/>
      <c r="BP237" s="1298">
        <f t="shared" si="6587"/>
        <v>0</v>
      </c>
      <c r="BQ237" s="1299"/>
      <c r="BR237" s="492">
        <v>0</v>
      </c>
      <c r="BS237" s="1298">
        <f t="shared" ref="BS237" si="6742">BR237-BR$17</f>
        <v>0</v>
      </c>
      <c r="BT237" s="1299"/>
      <c r="BU237" s="1298">
        <f t="shared" si="6590"/>
        <v>0</v>
      </c>
      <c r="BV237" s="1299"/>
      <c r="BW237" s="492">
        <v>0</v>
      </c>
      <c r="BX237" s="1298">
        <f t="shared" ref="BX237" si="6743">BW237-BW$17</f>
        <v>0</v>
      </c>
      <c r="BY237" s="1299"/>
      <c r="BZ237" s="1298">
        <f t="shared" si="6593"/>
        <v>0</v>
      </c>
      <c r="CA237" s="1299"/>
      <c r="CB237" s="1329">
        <v>5448442.4510151651</v>
      </c>
      <c r="CC237" s="1298">
        <f t="shared" ref="CC237" si="6744">CB237-CB$17</f>
        <v>1602164.9710151651</v>
      </c>
      <c r="CD237" s="1299">
        <f t="shared" ref="CD237" si="6745">CB237/CB$17-1</f>
        <v>0.41654950256349288</v>
      </c>
      <c r="CE237" s="1298">
        <f t="shared" si="6596"/>
        <v>71118.078128044493</v>
      </c>
      <c r="CF237" s="1299">
        <f t="shared" si="6545"/>
        <v>1.3225551072690855E-2</v>
      </c>
      <c r="CG237" s="1329">
        <v>5448442.4510151651</v>
      </c>
      <c r="CH237" s="1298">
        <f t="shared" ref="CH237" si="6746">CG237-CG$17</f>
        <v>1602164.9710151651</v>
      </c>
      <c r="CI237" s="1299">
        <f t="shared" ref="CI237" si="6747">CG237/CG$17-1</f>
        <v>0.41654950256349288</v>
      </c>
      <c r="CJ237" s="1298">
        <f t="shared" si="6599"/>
        <v>71118.078128044493</v>
      </c>
      <c r="CK237" s="1299">
        <f t="shared" si="6548"/>
        <v>1.3225551072690855E-2</v>
      </c>
      <c r="CL237" s="1329">
        <v>5448442.4510151651</v>
      </c>
      <c r="CM237" s="1298">
        <f t="shared" ref="CM237" si="6748">CL237-CL$17</f>
        <v>1602164.9710151651</v>
      </c>
      <c r="CN237" s="1299">
        <f t="shared" ref="CN237" si="6749">CL237/CL$17-1</f>
        <v>0.41654950256349288</v>
      </c>
      <c r="CO237" s="1298">
        <f t="shared" si="6602"/>
        <v>71118.078128044493</v>
      </c>
      <c r="CP237" s="1299">
        <f t="shared" si="6551"/>
        <v>1.3225551072690855E-2</v>
      </c>
    </row>
    <row r="238" spans="1:94" ht="15.75" outlineLevel="1" x14ac:dyDescent="0.25">
      <c r="A238" s="174">
        <v>2045</v>
      </c>
      <c r="B238" s="206" t="s">
        <v>174</v>
      </c>
      <c r="C238" s="206" t="s">
        <v>175</v>
      </c>
      <c r="D238" s="207" t="s">
        <v>176</v>
      </c>
      <c r="E238" s="1325">
        <v>1574422.0553280003</v>
      </c>
      <c r="F238" s="1321">
        <f t="shared" ref="F238" si="6750">E238-E$18</f>
        <v>726134.97652800032</v>
      </c>
      <c r="G238" s="1322">
        <f t="shared" ref="G238" si="6751">E238/E$18-1</f>
        <v>0.85600145832139996</v>
      </c>
      <c r="H238" s="1321">
        <f t="shared" si="6554"/>
        <v>30868.151136000175</v>
      </c>
      <c r="I238" s="1322">
        <f t="shared" si="6506"/>
        <v>1.9998103760528352E-2</v>
      </c>
      <c r="J238" s="1307">
        <v>2137171.9526400003</v>
      </c>
      <c r="K238" s="209">
        <f t="shared" ref="K238" si="6752">J238-J$18</f>
        <v>1288884.8738400002</v>
      </c>
      <c r="L238" s="1300">
        <f t="shared" ref="L238" si="6753">J238/J$18-1</f>
        <v>1.5193970367476028</v>
      </c>
      <c r="M238" s="209">
        <f t="shared" si="6557"/>
        <v>69933.156768000219</v>
      </c>
      <c r="N238" s="1300">
        <f t="shared" si="6509"/>
        <v>3.382925906172396E-2</v>
      </c>
      <c r="O238" s="211">
        <v>2893312.6815360002</v>
      </c>
      <c r="P238" s="209">
        <f t="shared" ref="P238" si="6754">O238-O$18</f>
        <v>2045025.6027360002</v>
      </c>
      <c r="Q238" s="1300">
        <f t="shared" ref="Q238" si="6755">O238/O$18-1</f>
        <v>2.4107706622490643</v>
      </c>
      <c r="R238" s="209">
        <f t="shared" si="6560"/>
        <v>132703.38662400004</v>
      </c>
      <c r="S238" s="1300">
        <f t="shared" si="6512"/>
        <v>4.8070325224428556E-2</v>
      </c>
      <c r="T238" s="211">
        <v>1574422.0553280003</v>
      </c>
      <c r="U238" s="209">
        <f t="shared" ref="U238" si="6756">T238-T$18</f>
        <v>726134.97652800032</v>
      </c>
      <c r="V238" s="1300">
        <f t="shared" ref="V238" si="6757">T238/T$18-1</f>
        <v>0.85600145832139996</v>
      </c>
      <c r="W238" s="209">
        <f t="shared" si="6563"/>
        <v>30868.151136000175</v>
      </c>
      <c r="X238" s="1300">
        <f t="shared" si="6515"/>
        <v>1.9998103760528352E-2</v>
      </c>
      <c r="Y238" s="210">
        <v>2137171.9526400003</v>
      </c>
      <c r="Z238" s="209">
        <f t="shared" ref="Z238" si="6758">Y238-Y$18</f>
        <v>1288884.8738400002</v>
      </c>
      <c r="AA238" s="1300">
        <f t="shared" ref="AA238" si="6759">Y238/Y$18-1</f>
        <v>1.5193970367476028</v>
      </c>
      <c r="AB238" s="209">
        <f t="shared" si="6566"/>
        <v>69933.156768000219</v>
      </c>
      <c r="AC238" s="1300">
        <f t="shared" si="6518"/>
        <v>3.382925906172396E-2</v>
      </c>
      <c r="AD238" s="211">
        <v>2893312.6815360002</v>
      </c>
      <c r="AE238" s="209">
        <f t="shared" ref="AE238" si="6760">AD238-AD$18</f>
        <v>2045025.6027360002</v>
      </c>
      <c r="AF238" s="1300">
        <f t="shared" ref="AF238" si="6761">AD238/AD$18-1</f>
        <v>2.4107706622490643</v>
      </c>
      <c r="AG238" s="209">
        <f t="shared" si="6569"/>
        <v>132703.38662400004</v>
      </c>
      <c r="AH238" s="1300">
        <f t="shared" si="6521"/>
        <v>4.8070325224428556E-2</v>
      </c>
      <c r="AI238" s="211">
        <v>1574422.0553280003</v>
      </c>
      <c r="AJ238" s="209">
        <f t="shared" ref="AJ238" si="6762">AI238-AI$18</f>
        <v>726134.97652800032</v>
      </c>
      <c r="AK238" s="1300">
        <f t="shared" ref="AK238" si="6763">AI238/AI$18-1</f>
        <v>0.85600145832139996</v>
      </c>
      <c r="AL238" s="209">
        <f t="shared" si="6571"/>
        <v>30868.151136000175</v>
      </c>
      <c r="AM238" s="1300">
        <f t="shared" si="6638"/>
        <v>1.9998103760528352E-2</v>
      </c>
      <c r="AN238" s="210">
        <v>2137171.9526400003</v>
      </c>
      <c r="AO238" s="209">
        <f t="shared" ref="AO238" si="6764">AN238-AN$18</f>
        <v>1288884.8738400002</v>
      </c>
      <c r="AP238" s="1300">
        <f t="shared" ref="AP238" si="6765">AN238/AN$18-1</f>
        <v>1.5193970367476028</v>
      </c>
      <c r="AQ238" s="209">
        <f t="shared" si="6573"/>
        <v>69933.156768000219</v>
      </c>
      <c r="AR238" s="1300">
        <f t="shared" si="6641"/>
        <v>3.382925906172396E-2</v>
      </c>
      <c r="AS238" s="211">
        <v>2893312.6815360002</v>
      </c>
      <c r="AT238" s="209">
        <f t="shared" ref="AT238" si="6766">AS238-AS$18</f>
        <v>2045025.6027360002</v>
      </c>
      <c r="AU238" s="1300">
        <f t="shared" ref="AU238" si="6767">AS238/AS$18-1</f>
        <v>2.4107706622490643</v>
      </c>
      <c r="AV238" s="209">
        <f t="shared" si="6575"/>
        <v>132703.38662400004</v>
      </c>
      <c r="AW238" s="1300">
        <f t="shared" si="6644"/>
        <v>4.8070325224428556E-2</v>
      </c>
      <c r="AX238" s="210">
        <v>1574422.0553280003</v>
      </c>
      <c r="AY238" s="209">
        <f t="shared" ref="AY238" si="6768">AX238-AX$18</f>
        <v>726134.97652800032</v>
      </c>
      <c r="AZ238" s="1300">
        <f t="shared" ref="AZ238" si="6769">AX238/AX$18-1</f>
        <v>0.85600145832139996</v>
      </c>
      <c r="BA238" s="209">
        <f t="shared" si="6578"/>
        <v>30868.151136000175</v>
      </c>
      <c r="BB238" s="1300">
        <f t="shared" si="6527"/>
        <v>1.9998103760528352E-2</v>
      </c>
      <c r="BC238" s="210">
        <v>2137171.9526400003</v>
      </c>
      <c r="BD238" s="209">
        <f t="shared" ref="BD238" si="6770">BC238-BC$18</f>
        <v>1288884.8738400002</v>
      </c>
      <c r="BE238" s="1300">
        <f t="shared" ref="BE238" si="6771">BC238/BC$18-1</f>
        <v>1.5193970367476028</v>
      </c>
      <c r="BF238" s="209">
        <f t="shared" si="6581"/>
        <v>69933.156768000219</v>
      </c>
      <c r="BG238" s="1300">
        <f t="shared" si="6530"/>
        <v>3.382925906172396E-2</v>
      </c>
      <c r="BH238" s="211">
        <v>2893312.6815360002</v>
      </c>
      <c r="BI238" s="209">
        <f t="shared" ref="BI238" si="6772">BH238-BH$18</f>
        <v>2045025.6027360002</v>
      </c>
      <c r="BJ238" s="1300">
        <f t="shared" ref="BJ238" si="6773">BH238/BH$18-1</f>
        <v>2.4107706622490643</v>
      </c>
      <c r="BK238" s="209">
        <f t="shared" si="6584"/>
        <v>132703.38662400004</v>
      </c>
      <c r="BL238" s="1300">
        <f t="shared" si="6533"/>
        <v>4.8070325224428556E-2</v>
      </c>
      <c r="BM238" s="210">
        <v>1574422.0553280003</v>
      </c>
      <c r="BN238" s="209">
        <f t="shared" ref="BN238" si="6774">BM238-BM$18</f>
        <v>726134.97652800032</v>
      </c>
      <c r="BO238" s="1300">
        <f t="shared" ref="BO238" si="6775">BM238/BM$18-1</f>
        <v>0.85600145832139996</v>
      </c>
      <c r="BP238" s="209">
        <f t="shared" si="6587"/>
        <v>30868.151136000175</v>
      </c>
      <c r="BQ238" s="1300">
        <f t="shared" si="6536"/>
        <v>1.9998103760528352E-2</v>
      </c>
      <c r="BR238" s="210">
        <v>2137171.9526400003</v>
      </c>
      <c r="BS238" s="209">
        <f t="shared" ref="BS238" si="6776">BR238-BR$18</f>
        <v>1288884.8738400002</v>
      </c>
      <c r="BT238" s="1300">
        <f t="shared" ref="BT238" si="6777">BR238/BR$18-1</f>
        <v>1.5193970367476028</v>
      </c>
      <c r="BU238" s="209">
        <f t="shared" si="6590"/>
        <v>69933.156768000219</v>
      </c>
      <c r="BV238" s="1300">
        <f t="shared" si="6539"/>
        <v>3.382925906172396E-2</v>
      </c>
      <c r="BW238" s="211">
        <v>2893312.6815360002</v>
      </c>
      <c r="BX238" s="209">
        <f t="shared" ref="BX238" si="6778">BW238-BW$18</f>
        <v>2045025.6027360002</v>
      </c>
      <c r="BY238" s="1300">
        <f t="shared" ref="BY238" si="6779">BW238/BW$18-1</f>
        <v>2.4107706622490643</v>
      </c>
      <c r="BZ238" s="209">
        <f t="shared" si="6593"/>
        <v>132703.38662400004</v>
      </c>
      <c r="CA238" s="1300">
        <f t="shared" si="6542"/>
        <v>4.8070325224428556E-2</v>
      </c>
      <c r="CB238" s="211">
        <v>1574422.0553280003</v>
      </c>
      <c r="CC238" s="209">
        <f t="shared" ref="CC238" si="6780">CB238-CB$18</f>
        <v>726134.97652800032</v>
      </c>
      <c r="CD238" s="1300">
        <f t="shared" ref="CD238" si="6781">CB238/CB$18-1</f>
        <v>0.85600145832139996</v>
      </c>
      <c r="CE238" s="209">
        <f t="shared" si="6596"/>
        <v>30868.151136000175</v>
      </c>
      <c r="CF238" s="1300">
        <f t="shared" si="6545"/>
        <v>1.9998103760528352E-2</v>
      </c>
      <c r="CG238" s="210">
        <v>2137171.9526400003</v>
      </c>
      <c r="CH238" s="209">
        <f t="shared" ref="CH238" si="6782">CG238-CG$18</f>
        <v>1288884.8738400002</v>
      </c>
      <c r="CI238" s="1300">
        <f t="shared" ref="CI238" si="6783">CG238/CG$18-1</f>
        <v>1.5193970367476028</v>
      </c>
      <c r="CJ238" s="209">
        <f t="shared" si="6599"/>
        <v>69933.156768000219</v>
      </c>
      <c r="CK238" s="1300">
        <f t="shared" si="6548"/>
        <v>3.382925906172396E-2</v>
      </c>
      <c r="CL238" s="211">
        <v>2893312.6815360002</v>
      </c>
      <c r="CM238" s="209">
        <f t="shared" ref="CM238" si="6784">CL238-CL$18</f>
        <v>2045025.6027360002</v>
      </c>
      <c r="CN238" s="1300">
        <f t="shared" ref="CN238" si="6785">CL238/CL$18-1</f>
        <v>2.4107706622490643</v>
      </c>
      <c r="CO238" s="209">
        <f t="shared" si="6602"/>
        <v>132703.38662400004</v>
      </c>
      <c r="CP238" s="1300">
        <f t="shared" si="6551"/>
        <v>4.8070325224428556E-2</v>
      </c>
    </row>
    <row r="239" spans="1:94" ht="16.5" outlineLevel="1" thickBot="1" x14ac:dyDescent="0.3">
      <c r="A239" s="174">
        <v>2045</v>
      </c>
      <c r="B239" s="206" t="s">
        <v>177</v>
      </c>
      <c r="C239" s="206" t="s">
        <v>178</v>
      </c>
      <c r="D239" s="207" t="s">
        <v>179</v>
      </c>
      <c r="E239" s="1327">
        <v>994830.3138240003</v>
      </c>
      <c r="F239" s="1323">
        <f t="shared" ref="F239" si="6786">E239-E$19</f>
        <v>462660.01173600031</v>
      </c>
      <c r="G239" s="1324">
        <f t="shared" ref="G239" si="6787">E239/E$19-1</f>
        <v>0.86938337205350957</v>
      </c>
      <c r="H239" s="1323">
        <f t="shared" si="6554"/>
        <v>19430.632896000287</v>
      </c>
      <c r="I239" s="1324">
        <f t="shared" si="6506"/>
        <v>1.9920688181396473E-2</v>
      </c>
      <c r="J239" s="1308">
        <v>1352283.9379680003</v>
      </c>
      <c r="K239" s="209">
        <f t="shared" ref="K239" si="6788">J239-J$19</f>
        <v>820113.63588000031</v>
      </c>
      <c r="L239" s="1300">
        <f t="shared" ref="L239" si="6789">J239/J$19-1</f>
        <v>1.5410736613114984</v>
      </c>
      <c r="M239" s="209">
        <f t="shared" si="6557"/>
        <v>44534.515728000319</v>
      </c>
      <c r="N239" s="1300">
        <f t="shared" si="6509"/>
        <v>3.4054318794283001E-2</v>
      </c>
      <c r="O239" s="472">
        <v>1827920.8480800004</v>
      </c>
      <c r="P239" s="209">
        <f t="shared" ref="P239" si="6790">O239-O$19</f>
        <v>1295750.5459920005</v>
      </c>
      <c r="Q239" s="1300">
        <f t="shared" ref="Q239" si="6791">O239/O$19-1</f>
        <v>2.434841893484192</v>
      </c>
      <c r="R239" s="209">
        <f t="shared" si="6560"/>
        <v>83669.828976000194</v>
      </c>
      <c r="S239" s="1300">
        <f t="shared" si="6512"/>
        <v>4.7968915058441697E-2</v>
      </c>
      <c r="T239" s="472">
        <v>994830.3138240003</v>
      </c>
      <c r="U239" s="209">
        <f t="shared" ref="U239" si="6792">T239-T$19</f>
        <v>462660.01173600031</v>
      </c>
      <c r="V239" s="1300">
        <f t="shared" ref="V239" si="6793">T239/T$19-1</f>
        <v>0.86938337205350957</v>
      </c>
      <c r="W239" s="209">
        <f t="shared" si="6563"/>
        <v>19430.632896000287</v>
      </c>
      <c r="X239" s="1300">
        <f t="shared" si="6515"/>
        <v>1.9920688181396473E-2</v>
      </c>
      <c r="Y239" s="479">
        <v>1352283.9379680003</v>
      </c>
      <c r="Z239" s="209">
        <f t="shared" ref="Z239" si="6794">Y239-Y$19</f>
        <v>820113.63588000031</v>
      </c>
      <c r="AA239" s="1300">
        <f t="shared" ref="AA239" si="6795">Y239/Y$19-1</f>
        <v>1.5410736613114984</v>
      </c>
      <c r="AB239" s="209">
        <f t="shared" si="6566"/>
        <v>44534.515728000319</v>
      </c>
      <c r="AC239" s="1300">
        <f t="shared" si="6518"/>
        <v>3.4054318794283001E-2</v>
      </c>
      <c r="AD239" s="472">
        <v>1827920.8480800004</v>
      </c>
      <c r="AE239" s="209">
        <f t="shared" ref="AE239" si="6796">AD239-AD$19</f>
        <v>1295750.5459920005</v>
      </c>
      <c r="AF239" s="1300">
        <f t="shared" ref="AF239" si="6797">AD239/AD$19-1</f>
        <v>2.434841893484192</v>
      </c>
      <c r="AG239" s="209">
        <f t="shared" si="6569"/>
        <v>83669.828976000194</v>
      </c>
      <c r="AH239" s="1300">
        <f t="shared" si="6521"/>
        <v>4.7968915058441697E-2</v>
      </c>
      <c r="AI239" s="472">
        <v>994830.3138240003</v>
      </c>
      <c r="AJ239" s="209">
        <f t="shared" ref="AJ239" si="6798">AI239-AI$19</f>
        <v>462660.01173600031</v>
      </c>
      <c r="AK239" s="1300">
        <f t="shared" ref="AK239" si="6799">AI239/AI$19-1</f>
        <v>0.86938337205350957</v>
      </c>
      <c r="AL239" s="209">
        <f t="shared" si="6571"/>
        <v>19430.632896000287</v>
      </c>
      <c r="AM239" s="1300">
        <f t="shared" si="6638"/>
        <v>1.9920688181396473E-2</v>
      </c>
      <c r="AN239" s="479">
        <v>1352283.9379680003</v>
      </c>
      <c r="AO239" s="209">
        <f t="shared" ref="AO239" si="6800">AN239-AN$19</f>
        <v>820113.63588000031</v>
      </c>
      <c r="AP239" s="1300">
        <f t="shared" ref="AP239" si="6801">AN239/AN$19-1</f>
        <v>1.5410736613114984</v>
      </c>
      <c r="AQ239" s="209">
        <f t="shared" si="6573"/>
        <v>44534.515728000319</v>
      </c>
      <c r="AR239" s="1300">
        <f t="shared" si="6641"/>
        <v>3.4054318794283001E-2</v>
      </c>
      <c r="AS239" s="472">
        <v>1827920.8480800004</v>
      </c>
      <c r="AT239" s="209">
        <f t="shared" ref="AT239" si="6802">AS239-AS$19</f>
        <v>1295750.5459920005</v>
      </c>
      <c r="AU239" s="1300">
        <f t="shared" ref="AU239" si="6803">AS239/AS$19-1</f>
        <v>2.434841893484192</v>
      </c>
      <c r="AV239" s="209">
        <f t="shared" si="6575"/>
        <v>83669.828976000194</v>
      </c>
      <c r="AW239" s="1300">
        <f t="shared" si="6644"/>
        <v>4.7968915058441697E-2</v>
      </c>
      <c r="AX239" s="479">
        <v>994830.3138240003</v>
      </c>
      <c r="AY239" s="209">
        <f t="shared" ref="AY239" si="6804">AX239-AX$19</f>
        <v>462660.01173600031</v>
      </c>
      <c r="AZ239" s="1300">
        <f t="shared" ref="AZ239" si="6805">AX239/AX$19-1</f>
        <v>0.86938337205350957</v>
      </c>
      <c r="BA239" s="209">
        <f t="shared" si="6578"/>
        <v>19430.632896000287</v>
      </c>
      <c r="BB239" s="1300">
        <f t="shared" si="6527"/>
        <v>1.9920688181396473E-2</v>
      </c>
      <c r="BC239" s="479">
        <v>1352283.9379680003</v>
      </c>
      <c r="BD239" s="209">
        <f t="shared" ref="BD239" si="6806">BC239-BC$19</f>
        <v>820113.63588000031</v>
      </c>
      <c r="BE239" s="1300">
        <f t="shared" ref="BE239" si="6807">BC239/BC$19-1</f>
        <v>1.5410736613114984</v>
      </c>
      <c r="BF239" s="209">
        <f t="shared" si="6581"/>
        <v>44534.515728000319</v>
      </c>
      <c r="BG239" s="1300">
        <f t="shared" si="6530"/>
        <v>3.4054318794283001E-2</v>
      </c>
      <c r="BH239" s="472">
        <v>1827920.8480800004</v>
      </c>
      <c r="BI239" s="209">
        <f t="shared" ref="BI239" si="6808">BH239-BH$19</f>
        <v>1295750.5459920005</v>
      </c>
      <c r="BJ239" s="1300">
        <f t="shared" ref="BJ239" si="6809">BH239/BH$19-1</f>
        <v>2.434841893484192</v>
      </c>
      <c r="BK239" s="209">
        <f t="shared" si="6584"/>
        <v>83669.828976000194</v>
      </c>
      <c r="BL239" s="1300">
        <f t="shared" si="6533"/>
        <v>4.7968915058441697E-2</v>
      </c>
      <c r="BM239" s="479">
        <v>994830.3138240003</v>
      </c>
      <c r="BN239" s="209">
        <f t="shared" ref="BN239" si="6810">BM239-BM$19</f>
        <v>462660.01173600031</v>
      </c>
      <c r="BO239" s="1300">
        <f t="shared" ref="BO239" si="6811">BM239/BM$19-1</f>
        <v>0.86938337205350957</v>
      </c>
      <c r="BP239" s="209">
        <f t="shared" si="6587"/>
        <v>19430.632896000287</v>
      </c>
      <c r="BQ239" s="1300">
        <f t="shared" si="6536"/>
        <v>1.9920688181396473E-2</v>
      </c>
      <c r="BR239" s="479">
        <v>1352283.9379680003</v>
      </c>
      <c r="BS239" s="209">
        <f t="shared" ref="BS239" si="6812">BR239-BR$19</f>
        <v>820113.63588000031</v>
      </c>
      <c r="BT239" s="1300">
        <f t="shared" ref="BT239" si="6813">BR239/BR$19-1</f>
        <v>1.5410736613114984</v>
      </c>
      <c r="BU239" s="209">
        <f t="shared" si="6590"/>
        <v>44534.515728000319</v>
      </c>
      <c r="BV239" s="1300">
        <f t="shared" si="6539"/>
        <v>3.4054318794283001E-2</v>
      </c>
      <c r="BW239" s="472">
        <v>1827920.8480800004</v>
      </c>
      <c r="BX239" s="209">
        <f t="shared" ref="BX239" si="6814">BW239-BW$19</f>
        <v>1295750.5459920005</v>
      </c>
      <c r="BY239" s="1300">
        <f t="shared" ref="BY239" si="6815">BW239/BW$19-1</f>
        <v>2.434841893484192</v>
      </c>
      <c r="BZ239" s="209">
        <f t="shared" si="6593"/>
        <v>83669.828976000194</v>
      </c>
      <c r="CA239" s="1300">
        <f t="shared" si="6542"/>
        <v>4.7968915058441697E-2</v>
      </c>
      <c r="CB239" s="472">
        <v>994830.3138240003</v>
      </c>
      <c r="CC239" s="209">
        <f t="shared" ref="CC239" si="6816">CB239-CB$19</f>
        <v>462660.01173600031</v>
      </c>
      <c r="CD239" s="1300">
        <f t="shared" ref="CD239" si="6817">CB239/CB$19-1</f>
        <v>0.86938337205350957</v>
      </c>
      <c r="CE239" s="209">
        <f t="shared" si="6596"/>
        <v>19430.632896000287</v>
      </c>
      <c r="CF239" s="1300">
        <f t="shared" si="6545"/>
        <v>1.9920688181396473E-2</v>
      </c>
      <c r="CG239" s="479">
        <v>1352283.9379680003</v>
      </c>
      <c r="CH239" s="209">
        <f t="shared" ref="CH239" si="6818">CG239-CG$19</f>
        <v>820113.63588000031</v>
      </c>
      <c r="CI239" s="1300">
        <f t="shared" ref="CI239" si="6819">CG239/CG$19-1</f>
        <v>1.5410736613114984</v>
      </c>
      <c r="CJ239" s="209">
        <f t="shared" si="6599"/>
        <v>44534.515728000319</v>
      </c>
      <c r="CK239" s="1300">
        <f t="shared" si="6548"/>
        <v>3.4054318794283001E-2</v>
      </c>
      <c r="CL239" s="472">
        <v>1827920.8480800004</v>
      </c>
      <c r="CM239" s="209">
        <f t="shared" ref="CM239" si="6820">CL239-CL$19</f>
        <v>1295750.5459920005</v>
      </c>
      <c r="CN239" s="1300">
        <f t="shared" ref="CN239" si="6821">CL239/CL$19-1</f>
        <v>2.434841893484192</v>
      </c>
      <c r="CO239" s="209">
        <f t="shared" si="6602"/>
        <v>83669.828976000194</v>
      </c>
      <c r="CP239" s="1300">
        <f t="shared" si="6551"/>
        <v>4.7968915058441697E-2</v>
      </c>
    </row>
    <row r="240" spans="1:94" x14ac:dyDescent="0.25">
      <c r="A240" s="131"/>
      <c r="B240" s="131"/>
      <c r="C240" s="131"/>
      <c r="D240" s="131"/>
      <c r="E240" s="131"/>
      <c r="F240" s="131"/>
      <c r="G240" s="131"/>
      <c r="H240" s="131"/>
      <c r="I240" s="131"/>
      <c r="J240" s="131"/>
      <c r="K240" s="131"/>
      <c r="L240" s="131"/>
      <c r="M240" s="131"/>
      <c r="N240" s="131"/>
      <c r="O240" s="131"/>
      <c r="P240" s="131"/>
      <c r="Q240" s="131"/>
      <c r="R240" s="131"/>
      <c r="S240" s="131"/>
      <c r="T240" s="131"/>
      <c r="U240" s="131"/>
      <c r="V240" s="131"/>
      <c r="W240" s="131"/>
      <c r="X240" s="131"/>
      <c r="Y240" s="131"/>
      <c r="Z240" s="131"/>
      <c r="AA240" s="131"/>
      <c r="AB240" s="131"/>
      <c r="AC240" s="131"/>
      <c r="AD240" s="131"/>
      <c r="AE240" s="131"/>
      <c r="AF240" s="131"/>
      <c r="AG240" s="131"/>
      <c r="AH240" s="131"/>
      <c r="AI240" s="131"/>
      <c r="AJ240" s="131"/>
      <c r="AK240" s="131"/>
      <c r="AL240" s="131"/>
      <c r="AM240" s="131"/>
      <c r="AN240" s="131"/>
      <c r="AO240" s="131"/>
      <c r="AP240" s="131"/>
      <c r="AQ240" s="131"/>
      <c r="AR240" s="131"/>
      <c r="AS240" s="131"/>
      <c r="AT240" s="131"/>
      <c r="AU240" s="131"/>
      <c r="AV240" s="131"/>
      <c r="AW240" s="131"/>
      <c r="AX240" s="131"/>
      <c r="AY240" s="131"/>
      <c r="AZ240" s="131"/>
      <c r="BA240" s="131"/>
      <c r="BB240" s="131"/>
      <c r="BC240" s="131"/>
      <c r="BD240" s="131"/>
      <c r="BE240" s="131"/>
      <c r="BF240" s="131"/>
      <c r="BG240" s="131"/>
      <c r="BH240" s="131"/>
      <c r="BI240" s="131"/>
      <c r="BJ240" s="131"/>
      <c r="BK240" s="131"/>
      <c r="BL240" s="131"/>
      <c r="BM240" s="131"/>
      <c r="BN240" s="131"/>
      <c r="BO240" s="131"/>
      <c r="BP240" s="131"/>
      <c r="BQ240" s="131"/>
      <c r="BR240" s="131"/>
      <c r="BS240" s="131"/>
      <c r="BT240" s="131"/>
      <c r="BU240" s="131"/>
      <c r="BV240" s="131"/>
      <c r="BW240" s="131"/>
      <c r="BX240" s="131"/>
      <c r="BY240" s="131"/>
      <c r="BZ240" s="131"/>
      <c r="CA240" s="131"/>
      <c r="CB240" s="131"/>
      <c r="CC240" s="131"/>
      <c r="CD240" s="131"/>
      <c r="CE240" s="131"/>
      <c r="CF240" s="131"/>
      <c r="CG240" s="131"/>
      <c r="CH240" s="131"/>
      <c r="CI240" s="131"/>
      <c r="CJ240" s="131"/>
      <c r="CK240" s="131"/>
      <c r="CL240" s="131"/>
    </row>
    <row r="241" s="131" customFormat="1" x14ac:dyDescent="0.25"/>
    <row r="242" s="131" customFormat="1" x14ac:dyDescent="0.25"/>
    <row r="243" s="131" customFormat="1" x14ac:dyDescent="0.25"/>
    <row r="244" s="131" customFormat="1" x14ac:dyDescent="0.25"/>
    <row r="245" s="131" customFormat="1" x14ac:dyDescent="0.25"/>
    <row r="246" s="131" customFormat="1" x14ac:dyDescent="0.25"/>
    <row r="247" s="131" customFormat="1" x14ac:dyDescent="0.25"/>
    <row r="248" s="131" customFormat="1" x14ac:dyDescent="0.25"/>
    <row r="249" s="131" customFormat="1" x14ac:dyDescent="0.25"/>
    <row r="250" s="131" customFormat="1" x14ac:dyDescent="0.25"/>
    <row r="251" s="131" customFormat="1" x14ac:dyDescent="0.25"/>
    <row r="252" s="131" customFormat="1" x14ac:dyDescent="0.25"/>
    <row r="253" s="131" customFormat="1" x14ac:dyDescent="0.25"/>
    <row r="254" s="131" customFormat="1" x14ac:dyDescent="0.25"/>
    <row r="255" s="131" customFormat="1" x14ac:dyDescent="0.25"/>
    <row r="256" s="131" customFormat="1" x14ac:dyDescent="0.25"/>
    <row r="257" s="131" customFormat="1" x14ac:dyDescent="0.25"/>
    <row r="258" s="131" customFormat="1" x14ac:dyDescent="0.25"/>
    <row r="259" s="131" customFormat="1" x14ac:dyDescent="0.25"/>
    <row r="260" s="131" customFormat="1" x14ac:dyDescent="0.25"/>
    <row r="261" s="131" customFormat="1" x14ac:dyDescent="0.25"/>
    <row r="262" s="131" customFormat="1" x14ac:dyDescent="0.25"/>
    <row r="263" s="131" customFormat="1" x14ac:dyDescent="0.25"/>
    <row r="264" s="131" customFormat="1" x14ac:dyDescent="0.25"/>
    <row r="265" s="131" customFormat="1" x14ac:dyDescent="0.25"/>
    <row r="266" s="131" customFormat="1" x14ac:dyDescent="0.25"/>
    <row r="267" s="131" customFormat="1" x14ac:dyDescent="0.25"/>
    <row r="268" s="131" customFormat="1" x14ac:dyDescent="0.25"/>
    <row r="269" s="131" customFormat="1" x14ac:dyDescent="0.25"/>
    <row r="270" s="131" customFormat="1" x14ac:dyDescent="0.25"/>
    <row r="271" s="131" customFormat="1" x14ac:dyDescent="0.25"/>
    <row r="272" s="131" customFormat="1" x14ac:dyDescent="0.25"/>
    <row r="273" s="131" customFormat="1" x14ac:dyDescent="0.25"/>
    <row r="274" s="131" customFormat="1" x14ac:dyDescent="0.25"/>
    <row r="275" s="131" customFormat="1" x14ac:dyDescent="0.25"/>
    <row r="276" s="131" customFormat="1" x14ac:dyDescent="0.25"/>
    <row r="277" s="131" customFormat="1" x14ac:dyDescent="0.25"/>
    <row r="278" s="131" customFormat="1" x14ac:dyDescent="0.25"/>
    <row r="279" s="131" customFormat="1" x14ac:dyDescent="0.25"/>
    <row r="280" s="131" customFormat="1" x14ac:dyDescent="0.25"/>
    <row r="281" s="131" customFormat="1" x14ac:dyDescent="0.25"/>
    <row r="282" s="131" customFormat="1" x14ac:dyDescent="0.25"/>
    <row r="283" s="131" customFormat="1" x14ac:dyDescent="0.25"/>
    <row r="284" s="131" customFormat="1" x14ac:dyDescent="0.25"/>
    <row r="285" s="131" customFormat="1" x14ac:dyDescent="0.25"/>
    <row r="286" s="131" customFormat="1" x14ac:dyDescent="0.25"/>
    <row r="287" s="131" customFormat="1" x14ac:dyDescent="0.25"/>
    <row r="288" s="131" customFormat="1" x14ac:dyDescent="0.25"/>
    <row r="289" s="131" customFormat="1" x14ac:dyDescent="0.25"/>
    <row r="290" s="131" customFormat="1" x14ac:dyDescent="0.25"/>
    <row r="291" s="131" customFormat="1" x14ac:dyDescent="0.25"/>
    <row r="292" s="131" customFormat="1" x14ac:dyDescent="0.25"/>
    <row r="293" s="131" customFormat="1" x14ac:dyDescent="0.25"/>
    <row r="294" s="131" customFormat="1" x14ac:dyDescent="0.25"/>
    <row r="295" s="131" customFormat="1" x14ac:dyDescent="0.25"/>
    <row r="296" s="131" customFormat="1" x14ac:dyDescent="0.25"/>
    <row r="297" s="131" customFormat="1" x14ac:dyDescent="0.25"/>
    <row r="298" s="131" customFormat="1" x14ac:dyDescent="0.25"/>
    <row r="299" s="131" customFormat="1" x14ac:dyDescent="0.25"/>
    <row r="300" s="131" customFormat="1" x14ac:dyDescent="0.25"/>
    <row r="301" s="131" customFormat="1" x14ac:dyDescent="0.25"/>
    <row r="302" s="131" customFormat="1" x14ac:dyDescent="0.25"/>
    <row r="303" s="131" customFormat="1" x14ac:dyDescent="0.25"/>
    <row r="304" s="131" customFormat="1" x14ac:dyDescent="0.25"/>
    <row r="305" s="131" customFormat="1" x14ac:dyDescent="0.25"/>
    <row r="306" s="131" customFormat="1" x14ac:dyDescent="0.25"/>
    <row r="307" s="131" customFormat="1" x14ac:dyDescent="0.25"/>
    <row r="308" s="131" customFormat="1" x14ac:dyDescent="0.25"/>
    <row r="309" s="131" customFormat="1" x14ac:dyDescent="0.25"/>
    <row r="310" s="131" customFormat="1" x14ac:dyDescent="0.25"/>
    <row r="311" s="131" customFormat="1" x14ac:dyDescent="0.25"/>
    <row r="312" s="131" customFormat="1" x14ac:dyDescent="0.25"/>
    <row r="313" s="131" customFormat="1" x14ac:dyDescent="0.25"/>
    <row r="314" s="131" customFormat="1" x14ac:dyDescent="0.25"/>
    <row r="315" s="131" customFormat="1" x14ac:dyDescent="0.25"/>
    <row r="316" s="131" customFormat="1" x14ac:dyDescent="0.25"/>
    <row r="317" s="131" customFormat="1" x14ac:dyDescent="0.25"/>
    <row r="318" s="131" customFormat="1" x14ac:dyDescent="0.25"/>
    <row r="319" s="131" customFormat="1" x14ac:dyDescent="0.25"/>
    <row r="320" s="131" customFormat="1" x14ac:dyDescent="0.25"/>
    <row r="321" s="131" customFormat="1" x14ac:dyDescent="0.25"/>
    <row r="322" s="131" customFormat="1" x14ac:dyDescent="0.25"/>
    <row r="323" s="131" customFormat="1" x14ac:dyDescent="0.25"/>
    <row r="324" s="131" customFormat="1" x14ac:dyDescent="0.25"/>
    <row r="325" s="131" customFormat="1" x14ac:dyDescent="0.25"/>
    <row r="326" s="131" customFormat="1" x14ac:dyDescent="0.25"/>
    <row r="327" s="131" customFormat="1" x14ac:dyDescent="0.25"/>
    <row r="328" s="131" customFormat="1" x14ac:dyDescent="0.25"/>
    <row r="329" s="131" customFormat="1" x14ac:dyDescent="0.25"/>
    <row r="330" s="131" customFormat="1" x14ac:dyDescent="0.25"/>
    <row r="331" s="131" customFormat="1" x14ac:dyDescent="0.25"/>
    <row r="332" s="131" customFormat="1" x14ac:dyDescent="0.25"/>
    <row r="333" s="131" customFormat="1" x14ac:dyDescent="0.25"/>
    <row r="334" s="131" customFormat="1" x14ac:dyDescent="0.25"/>
    <row r="335" s="131" customFormat="1" x14ac:dyDescent="0.25"/>
    <row r="336" s="131" customFormat="1" x14ac:dyDescent="0.25"/>
    <row r="337" s="131" customFormat="1" x14ac:dyDescent="0.25"/>
    <row r="338" s="131" customFormat="1" x14ac:dyDescent="0.25"/>
    <row r="339" s="131" customFormat="1" x14ac:dyDescent="0.25"/>
    <row r="340" s="131" customFormat="1" x14ac:dyDescent="0.25"/>
    <row r="341" s="131" customFormat="1" x14ac:dyDescent="0.25"/>
    <row r="342" s="131" customFormat="1" x14ac:dyDescent="0.25"/>
    <row r="343" s="131" customFormat="1" x14ac:dyDescent="0.25"/>
    <row r="344" s="131" customFormat="1" x14ac:dyDescent="0.25"/>
    <row r="345" s="131" customFormat="1" x14ac:dyDescent="0.25"/>
    <row r="346" s="131" customFormat="1" x14ac:dyDescent="0.25"/>
    <row r="347" s="131" customFormat="1" x14ac:dyDescent="0.25"/>
    <row r="348" s="131" customFormat="1" x14ac:dyDescent="0.25"/>
    <row r="349" s="131" customFormat="1" x14ac:dyDescent="0.25"/>
    <row r="350" s="131" customFormat="1" x14ac:dyDescent="0.25"/>
    <row r="351" s="131" customFormat="1" x14ac:dyDescent="0.25"/>
    <row r="352" s="131" customFormat="1" x14ac:dyDescent="0.25"/>
    <row r="353" s="131" customFormat="1" x14ac:dyDescent="0.25"/>
    <row r="354" s="131" customFormat="1" x14ac:dyDescent="0.25"/>
    <row r="355" s="131" customFormat="1" x14ac:dyDescent="0.25"/>
    <row r="356" s="131" customFormat="1" x14ac:dyDescent="0.25"/>
    <row r="357" s="131" customFormat="1" x14ac:dyDescent="0.25"/>
    <row r="358" s="131" customFormat="1" x14ac:dyDescent="0.25"/>
    <row r="359" s="131" customFormat="1" x14ac:dyDescent="0.25"/>
    <row r="360" s="131" customFormat="1" x14ac:dyDescent="0.25"/>
    <row r="361" s="131" customFormat="1" x14ac:dyDescent="0.25"/>
    <row r="362" s="131" customFormat="1" x14ac:dyDescent="0.25"/>
    <row r="363" s="131" customFormat="1" x14ac:dyDescent="0.25"/>
    <row r="364" s="131" customFormat="1" x14ac:dyDescent="0.25"/>
    <row r="365" s="131" customFormat="1" x14ac:dyDescent="0.25"/>
    <row r="366" s="131" customFormat="1" x14ac:dyDescent="0.25"/>
    <row r="367" s="131" customFormat="1" x14ac:dyDescent="0.25"/>
    <row r="368" s="131" customFormat="1" x14ac:dyDescent="0.25"/>
    <row r="369" s="131" customFormat="1" x14ac:dyDescent="0.25"/>
    <row r="370" s="131" customFormat="1" x14ac:dyDescent="0.25"/>
    <row r="371" s="131" customFormat="1" x14ac:dyDescent="0.25"/>
    <row r="372" s="131" customFormat="1" x14ac:dyDescent="0.25"/>
    <row r="373" s="131" customFormat="1" x14ac:dyDescent="0.25"/>
    <row r="374" s="131" customFormat="1" x14ac:dyDescent="0.25"/>
    <row r="375" s="131" customFormat="1" x14ac:dyDescent="0.25"/>
    <row r="376" s="131" customFormat="1" x14ac:dyDescent="0.25"/>
    <row r="377" s="131" customFormat="1" x14ac:dyDescent="0.25"/>
    <row r="378" s="131" customFormat="1" x14ac:dyDescent="0.25"/>
    <row r="379" s="131" customFormat="1" x14ac:dyDescent="0.25"/>
    <row r="380" s="131" customFormat="1" x14ac:dyDescent="0.25"/>
    <row r="381" s="131" customFormat="1" x14ac:dyDescent="0.25"/>
    <row r="382" s="131" customFormat="1" x14ac:dyDescent="0.25"/>
    <row r="383" s="131" customFormat="1" x14ac:dyDescent="0.25"/>
    <row r="384" s="131" customFormat="1" x14ac:dyDescent="0.25"/>
    <row r="385" s="131" customFormat="1" x14ac:dyDescent="0.25"/>
    <row r="386" s="131" customFormat="1" x14ac:dyDescent="0.25"/>
    <row r="387" s="131" customFormat="1" x14ac:dyDescent="0.25"/>
    <row r="388" s="131" customFormat="1" x14ac:dyDescent="0.25"/>
    <row r="389" s="131" customFormat="1" x14ac:dyDescent="0.25"/>
    <row r="390" s="131" customFormat="1" x14ac:dyDescent="0.25"/>
    <row r="391" s="131" customFormat="1" x14ac:dyDescent="0.25"/>
    <row r="392" s="131" customFormat="1" x14ac:dyDescent="0.25"/>
    <row r="393" s="131" customFormat="1" x14ac:dyDescent="0.25"/>
    <row r="394" s="131" customFormat="1" x14ac:dyDescent="0.25"/>
    <row r="395" s="131" customFormat="1" x14ac:dyDescent="0.25"/>
    <row r="396" s="131" customFormat="1" x14ac:dyDescent="0.25"/>
    <row r="397" s="131" customFormat="1" x14ac:dyDescent="0.25"/>
    <row r="398" s="131" customFormat="1" x14ac:dyDescent="0.25"/>
    <row r="399" s="131" customFormat="1" x14ac:dyDescent="0.25"/>
    <row r="400" s="131" customFormat="1" x14ac:dyDescent="0.25"/>
    <row r="401" s="131" customFormat="1" x14ac:dyDescent="0.25"/>
    <row r="402" s="131" customFormat="1" x14ac:dyDescent="0.25"/>
    <row r="403" s="131" customFormat="1" x14ac:dyDescent="0.25"/>
    <row r="404" s="131" customFormat="1" x14ac:dyDescent="0.25"/>
    <row r="405" s="131" customFormat="1" x14ac:dyDescent="0.25"/>
    <row r="406" s="131" customFormat="1" x14ac:dyDescent="0.25"/>
    <row r="407" s="131" customFormat="1" x14ac:dyDescent="0.25"/>
    <row r="408" s="131" customFormat="1" x14ac:dyDescent="0.25"/>
    <row r="409" s="131" customFormat="1" x14ac:dyDescent="0.25"/>
    <row r="410" s="131" customFormat="1" x14ac:dyDescent="0.25"/>
    <row r="411" s="131" customFormat="1" x14ac:dyDescent="0.25"/>
    <row r="412" s="131" customFormat="1" x14ac:dyDescent="0.25"/>
    <row r="413" s="131" customFormat="1" x14ac:dyDescent="0.25"/>
    <row r="414" s="131" customFormat="1" x14ac:dyDescent="0.25"/>
    <row r="415" s="131" customFormat="1" x14ac:dyDescent="0.25"/>
    <row r="416" s="131" customFormat="1" x14ac:dyDescent="0.25"/>
    <row r="417" s="131" customFormat="1" x14ac:dyDescent="0.25"/>
    <row r="418" s="131" customFormat="1" x14ac:dyDescent="0.25"/>
    <row r="419" s="131" customFormat="1" x14ac:dyDescent="0.25"/>
    <row r="420" s="131" customFormat="1" x14ac:dyDescent="0.25"/>
    <row r="421" s="131" customFormat="1" x14ac:dyDescent="0.25"/>
    <row r="422" s="131" customFormat="1" x14ac:dyDescent="0.25"/>
    <row r="423" s="131" customFormat="1" x14ac:dyDescent="0.25"/>
    <row r="424" s="131" customFormat="1" x14ac:dyDescent="0.25"/>
    <row r="425" s="131" customFormat="1" x14ac:dyDescent="0.25"/>
    <row r="426" s="131" customFormat="1" x14ac:dyDescent="0.25"/>
    <row r="427" s="131" customFormat="1" x14ac:dyDescent="0.25"/>
    <row r="428" s="131" customFormat="1" x14ac:dyDescent="0.25"/>
    <row r="429" s="131" customFormat="1" x14ac:dyDescent="0.25"/>
    <row r="430" s="131" customFormat="1" x14ac:dyDescent="0.25"/>
    <row r="431" s="131" customFormat="1" x14ac:dyDescent="0.25"/>
    <row r="432" s="131" customFormat="1" x14ac:dyDescent="0.25"/>
    <row r="433" s="131" customFormat="1" x14ac:dyDescent="0.25"/>
    <row r="434" s="131" customFormat="1" x14ac:dyDescent="0.25"/>
    <row r="435" s="131" customFormat="1" x14ac:dyDescent="0.25"/>
    <row r="436" s="131" customFormat="1" x14ac:dyDescent="0.25"/>
    <row r="437" s="131" customFormat="1" x14ac:dyDescent="0.25"/>
    <row r="438" s="131" customFormat="1" x14ac:dyDescent="0.25"/>
    <row r="439" s="131" customFormat="1" x14ac:dyDescent="0.25"/>
    <row r="440" s="131" customFormat="1" x14ac:dyDescent="0.25"/>
    <row r="441" s="131" customFormat="1" x14ac:dyDescent="0.25"/>
    <row r="442" s="131" customFormat="1" x14ac:dyDescent="0.25"/>
    <row r="443" s="131" customFormat="1" x14ac:dyDescent="0.25"/>
    <row r="444" s="131" customFormat="1" x14ac:dyDescent="0.25"/>
    <row r="445" s="131" customFormat="1" x14ac:dyDescent="0.25"/>
    <row r="446" s="131" customFormat="1" x14ac:dyDescent="0.25"/>
    <row r="447" s="131" customFormat="1" x14ac:dyDescent="0.25"/>
    <row r="448" s="131" customFormat="1" x14ac:dyDescent="0.25"/>
    <row r="449" s="131" customFormat="1" x14ac:dyDescent="0.25"/>
    <row r="450" s="131" customFormat="1" x14ac:dyDescent="0.25"/>
    <row r="451" s="131" customFormat="1" x14ac:dyDescent="0.25"/>
    <row r="452" s="131" customFormat="1" x14ac:dyDescent="0.25"/>
    <row r="453" s="131" customFormat="1" x14ac:dyDescent="0.25"/>
    <row r="454" s="131" customFormat="1" x14ac:dyDescent="0.25"/>
    <row r="455" s="131" customFormat="1" x14ac:dyDescent="0.25"/>
    <row r="456" s="131" customFormat="1" x14ac:dyDescent="0.25"/>
    <row r="457" s="131" customFormat="1" x14ac:dyDescent="0.25"/>
    <row r="458" s="131" customFormat="1" x14ac:dyDescent="0.25"/>
    <row r="459" s="131" customFormat="1" x14ac:dyDescent="0.25"/>
    <row r="460" s="131" customFormat="1" x14ac:dyDescent="0.25"/>
    <row r="461" s="131" customFormat="1" x14ac:dyDescent="0.25"/>
  </sheetData>
  <autoFilter ref="A9:EJ239" xr:uid="{E91A266B-B8F7-4DAD-8314-0E61735B5CE3}"/>
  <mergeCells count="26">
    <mergeCell ref="A1:D1"/>
    <mergeCell ref="A3:F3"/>
    <mergeCell ref="E7:I7"/>
    <mergeCell ref="E5:S5"/>
    <mergeCell ref="T5:AH5"/>
    <mergeCell ref="AX5:BL5"/>
    <mergeCell ref="AS7:AW7"/>
    <mergeCell ref="AX7:BB7"/>
    <mergeCell ref="BC7:BG7"/>
    <mergeCell ref="BH7:BL7"/>
    <mergeCell ref="BM5:BY5"/>
    <mergeCell ref="CB5:CP5"/>
    <mergeCell ref="J7:N7"/>
    <mergeCell ref="O7:S7"/>
    <mergeCell ref="T7:X7"/>
    <mergeCell ref="Y7:AC7"/>
    <mergeCell ref="AD7:AH7"/>
    <mergeCell ref="AI7:AM7"/>
    <mergeCell ref="AN7:AR7"/>
    <mergeCell ref="BW7:CA7"/>
    <mergeCell ref="CB7:CF7"/>
    <mergeCell ref="CG7:CK7"/>
    <mergeCell ref="CL7:CP7"/>
    <mergeCell ref="BM7:BQ7"/>
    <mergeCell ref="BR7:BV7"/>
    <mergeCell ref="AI5:AW5"/>
  </mergeCells>
  <hyperlinks>
    <hyperlink ref="A1" location="'Satura rādītājs'!A1" display="ATGRIEZTIES UZ SATURA RĀDĪTĀJU" xr:uid="{1C6056EE-F64B-4E88-BF84-DF15F84C6970}"/>
  </hyperlinks>
  <pageMargins left="0.7" right="0.7" top="0.75" bottom="0.75" header="0.3" footer="0.3"/>
  <pageSetup paperSize="9" orientation="portrait" horizontalDpi="4294967293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2407E-C754-452F-BCE1-A6109E146B09}">
  <sheetPr>
    <outlinePr summaryBelow="0"/>
  </sheetPr>
  <dimension ref="A1:CP458"/>
  <sheetViews>
    <sheetView zoomScale="80" zoomScaleNormal="80" workbookViewId="0">
      <pane xSplit="4" ySplit="10" topLeftCell="E190" activePane="bottomRight" state="frozen"/>
      <selection pane="topRight" activeCell="E1" sqref="E1"/>
      <selection pane="bottomLeft" activeCell="A11" sqref="A11"/>
      <selection pane="bottomRight" activeCell="A3" sqref="A3:F3"/>
    </sheetView>
  </sheetViews>
  <sheetFormatPr defaultColWidth="16.42578125" defaultRowHeight="15" outlineLevelRow="1" outlineLevelCol="1" x14ac:dyDescent="0.25"/>
  <cols>
    <col min="1" max="1" width="16.42578125" style="128"/>
    <col min="2" max="3" width="0" style="129" hidden="1" customWidth="1"/>
    <col min="4" max="4" width="50.140625" style="129" customWidth="1" collapsed="1"/>
    <col min="5" max="5" width="16.42578125" style="130"/>
    <col min="6" max="8" width="16.42578125" style="130" outlineLevel="1"/>
    <col min="9" max="10" width="16.42578125" style="130"/>
    <col min="11" max="13" width="16.42578125" style="130" outlineLevel="1"/>
    <col min="14" max="15" width="16.42578125" style="130"/>
    <col min="16" max="18" width="16.42578125" style="130" outlineLevel="1"/>
    <col min="19" max="20" width="16.42578125" style="130"/>
    <col min="21" max="23" width="16.42578125" style="130" outlineLevel="1"/>
    <col min="24" max="25" width="16.42578125" style="130"/>
    <col min="26" max="28" width="16.42578125" style="130" outlineLevel="1"/>
    <col min="29" max="30" width="16.42578125" style="130"/>
    <col min="31" max="33" width="16.42578125" style="130" outlineLevel="1"/>
    <col min="34" max="35" width="16.42578125" style="130"/>
    <col min="36" max="38" width="16.42578125" style="130" outlineLevel="1"/>
    <col min="39" max="40" width="16.42578125" style="130"/>
    <col min="41" max="43" width="16.42578125" style="130" outlineLevel="1"/>
    <col min="44" max="45" width="16.42578125" style="130"/>
    <col min="46" max="48" width="16.42578125" style="130" outlineLevel="1"/>
    <col min="49" max="50" width="16.42578125" style="130"/>
    <col min="51" max="53" width="16.42578125" style="130" outlineLevel="1"/>
    <col min="54" max="55" width="16.42578125" style="130"/>
    <col min="56" max="58" width="16.42578125" style="130" outlineLevel="1"/>
    <col min="59" max="60" width="16.42578125" style="130"/>
    <col min="61" max="63" width="16.42578125" style="130" outlineLevel="1"/>
    <col min="64" max="65" width="16.42578125" style="130"/>
    <col min="66" max="68" width="16.42578125" style="130" outlineLevel="1"/>
    <col min="69" max="70" width="16.42578125" style="130"/>
    <col min="71" max="73" width="16.42578125" style="130" outlineLevel="1"/>
    <col min="74" max="75" width="16.42578125" style="130"/>
    <col min="76" max="78" width="16.42578125" style="130" outlineLevel="1"/>
    <col min="79" max="80" width="16.42578125" style="130"/>
    <col min="81" max="83" width="16.42578125" style="130" outlineLevel="1"/>
    <col min="84" max="85" width="16.42578125" style="130"/>
    <col min="86" max="88" width="16.42578125" style="130" outlineLevel="1"/>
    <col min="89" max="90" width="16.42578125" style="130"/>
    <col min="91" max="16384" width="16.42578125" style="131"/>
  </cols>
  <sheetData>
    <row r="1" spans="1:94" ht="18.75" x14ac:dyDescent="0.25">
      <c r="A1" s="1426" t="s">
        <v>84</v>
      </c>
      <c r="B1" s="1426"/>
      <c r="C1" s="1426"/>
      <c r="D1" s="1426"/>
    </row>
    <row r="2" spans="1:94" ht="23.25" x14ac:dyDescent="0.25">
      <c r="A2" s="1135"/>
    </row>
    <row r="3" spans="1:94" ht="22.5" x14ac:dyDescent="0.25">
      <c r="A3" s="1427" t="s">
        <v>250</v>
      </c>
      <c r="B3" s="1427"/>
      <c r="C3" s="1427"/>
      <c r="D3" s="1427"/>
      <c r="E3" s="1427"/>
      <c r="F3" s="1427"/>
    </row>
    <row r="4" spans="1:94" ht="15.75" thickBot="1" x14ac:dyDescent="0.3"/>
    <row r="5" spans="1:94" ht="38.25" thickBot="1" x14ac:dyDescent="0.3">
      <c r="A5" s="138" t="s">
        <v>105</v>
      </c>
      <c r="D5" s="1127" t="s">
        <v>103</v>
      </c>
      <c r="E5" s="1437" t="s">
        <v>108</v>
      </c>
      <c r="F5" s="1438"/>
      <c r="G5" s="1438"/>
      <c r="H5" s="1438"/>
      <c r="I5" s="1438"/>
      <c r="J5" s="1438"/>
      <c r="K5" s="1438"/>
      <c r="L5" s="1438"/>
      <c r="M5" s="1438"/>
      <c r="N5" s="1438"/>
      <c r="O5" s="1438"/>
      <c r="P5" s="1438"/>
      <c r="Q5" s="1438"/>
      <c r="R5" s="1438"/>
      <c r="S5" s="1439"/>
      <c r="T5" s="1440" t="s">
        <v>109</v>
      </c>
      <c r="U5" s="1435"/>
      <c r="V5" s="1435"/>
      <c r="W5" s="1435"/>
      <c r="X5" s="1435"/>
      <c r="Y5" s="1435"/>
      <c r="Z5" s="1435"/>
      <c r="AA5" s="1435"/>
      <c r="AB5" s="1435"/>
      <c r="AC5" s="1435"/>
      <c r="AD5" s="1435"/>
      <c r="AE5" s="1435"/>
      <c r="AF5" s="1435"/>
      <c r="AG5" s="1435"/>
      <c r="AH5" s="1436"/>
      <c r="AI5" s="1440" t="s">
        <v>110</v>
      </c>
      <c r="AJ5" s="1435"/>
      <c r="AK5" s="1435"/>
      <c r="AL5" s="1435"/>
      <c r="AM5" s="1435"/>
      <c r="AN5" s="1435"/>
      <c r="AO5" s="1435"/>
      <c r="AP5" s="1435"/>
      <c r="AQ5" s="1435"/>
      <c r="AR5" s="1435"/>
      <c r="AS5" s="1435"/>
      <c r="AT5" s="1435"/>
      <c r="AU5" s="1435"/>
      <c r="AV5" s="1435"/>
      <c r="AW5" s="1436"/>
      <c r="AX5" s="1440" t="s">
        <v>111</v>
      </c>
      <c r="AY5" s="1435"/>
      <c r="AZ5" s="1435"/>
      <c r="BA5" s="1435"/>
      <c r="BB5" s="1435"/>
      <c r="BC5" s="1435"/>
      <c r="BD5" s="1435"/>
      <c r="BE5" s="1435"/>
      <c r="BF5" s="1435"/>
      <c r="BG5" s="1435"/>
      <c r="BH5" s="1435"/>
      <c r="BI5" s="1435"/>
      <c r="BJ5" s="1435"/>
      <c r="BK5" s="1435"/>
      <c r="BL5" s="1435"/>
      <c r="BM5" s="1441" t="s">
        <v>112</v>
      </c>
      <c r="BN5" s="1442"/>
      <c r="BO5" s="1442"/>
      <c r="BP5" s="1442"/>
      <c r="BQ5" s="1442"/>
      <c r="BR5" s="1442"/>
      <c r="BS5" s="1442"/>
      <c r="BT5" s="1442"/>
      <c r="BU5" s="1442"/>
      <c r="BV5" s="1442"/>
      <c r="BW5" s="1442"/>
      <c r="BX5" s="1442"/>
      <c r="BY5" s="1442"/>
      <c r="BZ5" s="139"/>
      <c r="CA5" s="140"/>
      <c r="CB5" s="1435" t="s">
        <v>113</v>
      </c>
      <c r="CC5" s="1435"/>
      <c r="CD5" s="1435"/>
      <c r="CE5" s="1435"/>
      <c r="CF5" s="1435"/>
      <c r="CG5" s="1435"/>
      <c r="CH5" s="1435"/>
      <c r="CI5" s="1435"/>
      <c r="CJ5" s="1435"/>
      <c r="CK5" s="1435"/>
      <c r="CL5" s="1435"/>
      <c r="CM5" s="1435"/>
      <c r="CN5" s="1435"/>
      <c r="CO5" s="1435"/>
      <c r="CP5" s="1436"/>
    </row>
    <row r="6" spans="1:94" ht="35.25" thickBot="1" x14ac:dyDescent="0.3">
      <c r="B6" s="141"/>
      <c r="C6" s="142"/>
      <c r="E6" s="143"/>
      <c r="F6" s="144"/>
      <c r="G6" s="144"/>
      <c r="H6" s="144"/>
      <c r="I6" s="144"/>
      <c r="J6" s="144"/>
      <c r="K6" s="144"/>
      <c r="L6" s="144"/>
      <c r="M6" s="144"/>
      <c r="N6" s="144"/>
      <c r="O6" s="145"/>
      <c r="P6" s="145"/>
      <c r="Q6" s="145"/>
      <c r="R6" s="145"/>
      <c r="S6" s="146"/>
      <c r="T6" s="143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7"/>
      <c r="AI6" s="143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7"/>
      <c r="AX6" s="143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7"/>
      <c r="BM6" s="143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7"/>
      <c r="CB6" s="143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4"/>
      <c r="CP6" s="147"/>
    </row>
    <row r="7" spans="1:94" s="150" customFormat="1" ht="19.5" thickBot="1" x14ac:dyDescent="0.3">
      <c r="A7" s="149"/>
      <c r="B7" s="142"/>
      <c r="C7" s="142"/>
      <c r="D7" s="142"/>
      <c r="E7" s="1428" t="s">
        <v>103</v>
      </c>
      <c r="F7" s="1429"/>
      <c r="G7" s="1429"/>
      <c r="H7" s="1429"/>
      <c r="I7" s="1430"/>
      <c r="J7" s="1431" t="s">
        <v>95</v>
      </c>
      <c r="K7" s="1432"/>
      <c r="L7" s="1432"/>
      <c r="M7" s="1432"/>
      <c r="N7" s="1432"/>
      <c r="O7" s="1446" t="s">
        <v>104</v>
      </c>
      <c r="P7" s="1447"/>
      <c r="Q7" s="1447"/>
      <c r="R7" s="1447"/>
      <c r="S7" s="1448"/>
      <c r="T7" s="1428" t="s">
        <v>103</v>
      </c>
      <c r="U7" s="1429"/>
      <c r="V7" s="1429"/>
      <c r="W7" s="1429"/>
      <c r="X7" s="1430"/>
      <c r="Y7" s="1432" t="s">
        <v>95</v>
      </c>
      <c r="Z7" s="1432"/>
      <c r="AA7" s="1432"/>
      <c r="AB7" s="1432"/>
      <c r="AC7" s="1433"/>
      <c r="AD7" s="1443" t="s">
        <v>104</v>
      </c>
      <c r="AE7" s="1444"/>
      <c r="AF7" s="1444"/>
      <c r="AG7" s="1444"/>
      <c r="AH7" s="1445"/>
      <c r="AI7" s="1428" t="s">
        <v>103</v>
      </c>
      <c r="AJ7" s="1429"/>
      <c r="AK7" s="1429"/>
      <c r="AL7" s="1429"/>
      <c r="AM7" s="1430"/>
      <c r="AN7" s="1431" t="s">
        <v>95</v>
      </c>
      <c r="AO7" s="1432"/>
      <c r="AP7" s="1432"/>
      <c r="AQ7" s="1432"/>
      <c r="AR7" s="1433"/>
      <c r="AS7" s="1443" t="s">
        <v>104</v>
      </c>
      <c r="AT7" s="1444"/>
      <c r="AU7" s="1444"/>
      <c r="AV7" s="1444"/>
      <c r="AW7" s="1445"/>
      <c r="AX7" s="1428" t="s">
        <v>103</v>
      </c>
      <c r="AY7" s="1429"/>
      <c r="AZ7" s="1429"/>
      <c r="BA7" s="1429"/>
      <c r="BB7" s="1430"/>
      <c r="BC7" s="1431" t="s">
        <v>95</v>
      </c>
      <c r="BD7" s="1432"/>
      <c r="BE7" s="1432"/>
      <c r="BF7" s="1432"/>
      <c r="BG7" s="1433"/>
      <c r="BH7" s="1443" t="s">
        <v>104</v>
      </c>
      <c r="BI7" s="1444"/>
      <c r="BJ7" s="1444"/>
      <c r="BK7" s="1444"/>
      <c r="BL7" s="1445"/>
      <c r="BM7" s="1428" t="s">
        <v>103</v>
      </c>
      <c r="BN7" s="1429"/>
      <c r="BO7" s="1429"/>
      <c r="BP7" s="1429"/>
      <c r="BQ7" s="1430"/>
      <c r="BR7" s="1431" t="s">
        <v>95</v>
      </c>
      <c r="BS7" s="1432"/>
      <c r="BT7" s="1432"/>
      <c r="BU7" s="1432"/>
      <c r="BV7" s="1433"/>
      <c r="BW7" s="1443" t="s">
        <v>104</v>
      </c>
      <c r="BX7" s="1444"/>
      <c r="BY7" s="1444"/>
      <c r="BZ7" s="1444"/>
      <c r="CA7" s="1445"/>
      <c r="CB7" s="1428" t="s">
        <v>103</v>
      </c>
      <c r="CC7" s="1429"/>
      <c r="CD7" s="1429"/>
      <c r="CE7" s="1429"/>
      <c r="CF7" s="1430"/>
      <c r="CG7" s="1431" t="s">
        <v>95</v>
      </c>
      <c r="CH7" s="1432"/>
      <c r="CI7" s="1432"/>
      <c r="CJ7" s="1432"/>
      <c r="CK7" s="1433"/>
      <c r="CL7" s="1443" t="s">
        <v>104</v>
      </c>
      <c r="CM7" s="1444"/>
      <c r="CN7" s="1444"/>
      <c r="CO7" s="1444"/>
      <c r="CP7" s="1445"/>
    </row>
    <row r="8" spans="1:94" s="155" customFormat="1" ht="95.25" thickBot="1" x14ac:dyDescent="0.35">
      <c r="A8" s="151" t="s">
        <v>127</v>
      </c>
      <c r="B8" s="152" t="s">
        <v>128</v>
      </c>
      <c r="C8" s="153" t="s">
        <v>129</v>
      </c>
      <c r="D8" s="154" t="s">
        <v>130</v>
      </c>
      <c r="E8" s="500" t="s">
        <v>134</v>
      </c>
      <c r="F8" s="1284" t="s">
        <v>244</v>
      </c>
      <c r="G8" s="1285" t="s">
        <v>245</v>
      </c>
      <c r="H8" s="1284" t="s">
        <v>246</v>
      </c>
      <c r="I8" s="1285" t="s">
        <v>247</v>
      </c>
      <c r="J8" s="500" t="s">
        <v>134</v>
      </c>
      <c r="K8" s="1284" t="s">
        <v>244</v>
      </c>
      <c r="L8" s="1285" t="s">
        <v>245</v>
      </c>
      <c r="M8" s="1284" t="s">
        <v>246</v>
      </c>
      <c r="N8" s="1285" t="s">
        <v>247</v>
      </c>
      <c r="O8" s="500" t="s">
        <v>134</v>
      </c>
      <c r="P8" s="1284" t="s">
        <v>244</v>
      </c>
      <c r="Q8" s="1285" t="s">
        <v>245</v>
      </c>
      <c r="R8" s="1284" t="s">
        <v>246</v>
      </c>
      <c r="S8" s="1285" t="s">
        <v>247</v>
      </c>
      <c r="T8" s="500" t="s">
        <v>134</v>
      </c>
      <c r="U8" s="1284" t="s">
        <v>244</v>
      </c>
      <c r="V8" s="1285" t="s">
        <v>245</v>
      </c>
      <c r="W8" s="1284" t="s">
        <v>246</v>
      </c>
      <c r="X8" s="1285" t="s">
        <v>247</v>
      </c>
      <c r="Y8" s="500" t="s">
        <v>134</v>
      </c>
      <c r="Z8" s="1284" t="s">
        <v>244</v>
      </c>
      <c r="AA8" s="1285" t="s">
        <v>245</v>
      </c>
      <c r="AB8" s="1284" t="s">
        <v>246</v>
      </c>
      <c r="AC8" s="1285" t="s">
        <v>247</v>
      </c>
      <c r="AD8" s="500" t="s">
        <v>134</v>
      </c>
      <c r="AE8" s="1284" t="s">
        <v>244</v>
      </c>
      <c r="AF8" s="1285" t="s">
        <v>245</v>
      </c>
      <c r="AG8" s="1284" t="s">
        <v>246</v>
      </c>
      <c r="AH8" s="1285" t="s">
        <v>247</v>
      </c>
      <c r="AI8" s="500" t="s">
        <v>134</v>
      </c>
      <c r="AJ8" s="1284" t="s">
        <v>244</v>
      </c>
      <c r="AK8" s="1285" t="s">
        <v>245</v>
      </c>
      <c r="AL8" s="1284" t="s">
        <v>246</v>
      </c>
      <c r="AM8" s="1285" t="s">
        <v>247</v>
      </c>
      <c r="AN8" s="500" t="s">
        <v>134</v>
      </c>
      <c r="AO8" s="1284" t="s">
        <v>244</v>
      </c>
      <c r="AP8" s="1285" t="s">
        <v>245</v>
      </c>
      <c r="AQ8" s="1284" t="s">
        <v>246</v>
      </c>
      <c r="AR8" s="1285" t="s">
        <v>247</v>
      </c>
      <c r="AS8" s="500" t="s">
        <v>134</v>
      </c>
      <c r="AT8" s="1284" t="s">
        <v>244</v>
      </c>
      <c r="AU8" s="1285" t="s">
        <v>245</v>
      </c>
      <c r="AV8" s="1284" t="s">
        <v>246</v>
      </c>
      <c r="AW8" s="1285" t="s">
        <v>247</v>
      </c>
      <c r="AX8" s="500" t="s">
        <v>134</v>
      </c>
      <c r="AY8" s="1284" t="s">
        <v>244</v>
      </c>
      <c r="AZ8" s="1285" t="s">
        <v>245</v>
      </c>
      <c r="BA8" s="1284" t="s">
        <v>246</v>
      </c>
      <c r="BB8" s="1285" t="s">
        <v>247</v>
      </c>
      <c r="BC8" s="500" t="s">
        <v>134</v>
      </c>
      <c r="BD8" s="1284" t="s">
        <v>244</v>
      </c>
      <c r="BE8" s="1285" t="s">
        <v>245</v>
      </c>
      <c r="BF8" s="1284" t="s">
        <v>246</v>
      </c>
      <c r="BG8" s="1285" t="s">
        <v>247</v>
      </c>
      <c r="BH8" s="500" t="s">
        <v>134</v>
      </c>
      <c r="BI8" s="1284" t="s">
        <v>244</v>
      </c>
      <c r="BJ8" s="1285" t="s">
        <v>245</v>
      </c>
      <c r="BK8" s="1284" t="s">
        <v>246</v>
      </c>
      <c r="BL8" s="1285" t="s">
        <v>247</v>
      </c>
      <c r="BM8" s="500" t="s">
        <v>134</v>
      </c>
      <c r="BN8" s="1284" t="s">
        <v>244</v>
      </c>
      <c r="BO8" s="1285" t="s">
        <v>245</v>
      </c>
      <c r="BP8" s="1284" t="s">
        <v>246</v>
      </c>
      <c r="BQ8" s="1285" t="s">
        <v>247</v>
      </c>
      <c r="BR8" s="500" t="s">
        <v>134</v>
      </c>
      <c r="BS8" s="1284" t="s">
        <v>244</v>
      </c>
      <c r="BT8" s="1285" t="s">
        <v>245</v>
      </c>
      <c r="BU8" s="1284" t="s">
        <v>246</v>
      </c>
      <c r="BV8" s="1285" t="s">
        <v>247</v>
      </c>
      <c r="BW8" s="500" t="s">
        <v>134</v>
      </c>
      <c r="BX8" s="1284" t="s">
        <v>244</v>
      </c>
      <c r="BY8" s="1285" t="s">
        <v>245</v>
      </c>
      <c r="BZ8" s="1284" t="s">
        <v>246</v>
      </c>
      <c r="CA8" s="1285" t="s">
        <v>247</v>
      </c>
      <c r="CB8" s="500" t="s">
        <v>134</v>
      </c>
      <c r="CC8" s="1284" t="s">
        <v>244</v>
      </c>
      <c r="CD8" s="1285" t="s">
        <v>245</v>
      </c>
      <c r="CE8" s="1284" t="s">
        <v>246</v>
      </c>
      <c r="CF8" s="1285" t="s">
        <v>247</v>
      </c>
      <c r="CG8" s="500" t="s">
        <v>134</v>
      </c>
      <c r="CH8" s="1284" t="s">
        <v>244</v>
      </c>
      <c r="CI8" s="1285" t="s">
        <v>245</v>
      </c>
      <c r="CJ8" s="1284" t="s">
        <v>246</v>
      </c>
      <c r="CK8" s="1285" t="s">
        <v>247</v>
      </c>
      <c r="CL8" s="500" t="s">
        <v>134</v>
      </c>
      <c r="CM8" s="1284" t="s">
        <v>244</v>
      </c>
      <c r="CN8" s="1285" t="s">
        <v>245</v>
      </c>
      <c r="CO8" s="1284" t="s">
        <v>246</v>
      </c>
      <c r="CP8" s="1285" t="s">
        <v>247</v>
      </c>
    </row>
    <row r="9" spans="1:94" s="163" customFormat="1" thickBot="1" x14ac:dyDescent="0.3">
      <c r="A9" s="156"/>
      <c r="B9" s="157"/>
      <c r="C9" s="158"/>
      <c r="D9" s="159"/>
      <c r="E9" s="162"/>
      <c r="F9" s="160"/>
      <c r="G9" s="161"/>
      <c r="H9" s="161"/>
      <c r="I9" s="161"/>
      <c r="J9" s="162"/>
      <c r="K9" s="160"/>
      <c r="L9" s="161"/>
      <c r="M9" s="161"/>
      <c r="N9" s="161"/>
      <c r="O9" s="162"/>
      <c r="P9" s="160"/>
      <c r="Q9" s="161"/>
      <c r="R9" s="161"/>
      <c r="S9" s="161"/>
      <c r="T9" s="162"/>
      <c r="U9" s="160"/>
      <c r="V9" s="161"/>
      <c r="W9" s="161"/>
      <c r="X9" s="161"/>
      <c r="Y9" s="162"/>
      <c r="Z9" s="160"/>
      <c r="AA9" s="161"/>
      <c r="AB9" s="161"/>
      <c r="AC9" s="161"/>
      <c r="AD9" s="162"/>
      <c r="AE9" s="160"/>
      <c r="AF9" s="161"/>
      <c r="AG9" s="161"/>
      <c r="AH9" s="161"/>
      <c r="AI9" s="162"/>
      <c r="AJ9" s="160"/>
      <c r="AK9" s="161"/>
      <c r="AL9" s="161"/>
      <c r="AM9" s="161"/>
      <c r="AN9" s="162"/>
      <c r="AO9" s="160"/>
      <c r="AP9" s="161"/>
      <c r="AQ9" s="161"/>
      <c r="AR9" s="161"/>
      <c r="AS9" s="162"/>
      <c r="AT9" s="160"/>
      <c r="AU9" s="161"/>
      <c r="AV9" s="161"/>
      <c r="AW9" s="161"/>
      <c r="AX9" s="162"/>
      <c r="AY9" s="160"/>
      <c r="AZ9" s="161"/>
      <c r="BA9" s="161"/>
      <c r="BB9" s="161"/>
      <c r="BC9" s="162"/>
      <c r="BD9" s="160"/>
      <c r="BE9" s="161"/>
      <c r="BF9" s="161"/>
      <c r="BG9" s="161"/>
      <c r="BH9" s="162"/>
      <c r="BI9" s="160"/>
      <c r="BJ9" s="161"/>
      <c r="BK9" s="161"/>
      <c r="BL9" s="161"/>
      <c r="BM9" s="162"/>
      <c r="BN9" s="160"/>
      <c r="BO9" s="161"/>
      <c r="BP9" s="161"/>
      <c r="BQ9" s="161"/>
      <c r="BR9" s="162"/>
      <c r="BS9" s="160"/>
      <c r="BT9" s="161"/>
      <c r="BU9" s="161"/>
      <c r="BV9" s="161"/>
      <c r="BW9" s="162"/>
      <c r="BX9" s="160"/>
      <c r="BY9" s="161"/>
      <c r="BZ9" s="161"/>
      <c r="CA9" s="161"/>
      <c r="CB9" s="162"/>
      <c r="CC9" s="160"/>
      <c r="CD9" s="161"/>
      <c r="CE9" s="161"/>
      <c r="CF9" s="161"/>
      <c r="CG9" s="162"/>
      <c r="CH9" s="160"/>
      <c r="CI9" s="161"/>
      <c r="CJ9" s="161"/>
      <c r="CK9" s="161"/>
      <c r="CL9" s="162"/>
      <c r="CM9" s="160"/>
      <c r="CN9" s="161"/>
      <c r="CO9" s="161"/>
      <c r="CP9" s="161"/>
    </row>
    <row r="10" spans="1:94" s="173" customFormat="1" ht="21" customHeight="1" x14ac:dyDescent="0.25">
      <c r="A10" s="164">
        <v>2023</v>
      </c>
      <c r="B10" s="165"/>
      <c r="C10" s="166"/>
      <c r="D10" s="166" t="s">
        <v>157</v>
      </c>
      <c r="E10" s="171">
        <v>216096434.39000002</v>
      </c>
      <c r="F10" s="473"/>
      <c r="G10" s="1313"/>
      <c r="H10" s="473"/>
      <c r="I10" s="1313"/>
      <c r="J10" s="171">
        <v>216096434.39000002</v>
      </c>
      <c r="K10" s="473"/>
      <c r="L10" s="1313"/>
      <c r="M10" s="473"/>
      <c r="N10" s="1313"/>
      <c r="O10" s="171">
        <v>216096434.39000002</v>
      </c>
      <c r="P10" s="473"/>
      <c r="Q10" s="1313"/>
      <c r="R10" s="473"/>
      <c r="S10" s="1313"/>
      <c r="T10" s="171">
        <v>216096434.39000002</v>
      </c>
      <c r="U10" s="167"/>
      <c r="V10" s="168"/>
      <c r="W10" s="169"/>
      <c r="X10" s="170"/>
      <c r="Y10" s="171">
        <v>216096434.39000002</v>
      </c>
      <c r="Z10" s="167"/>
      <c r="AA10" s="168"/>
      <c r="AB10" s="169"/>
      <c r="AC10" s="170"/>
      <c r="AD10" s="171">
        <v>216096434.39000002</v>
      </c>
      <c r="AE10" s="167"/>
      <c r="AF10" s="168"/>
      <c r="AG10" s="169"/>
      <c r="AH10" s="170"/>
      <c r="AI10" s="171">
        <v>216096434.39000002</v>
      </c>
      <c r="AJ10" s="167"/>
      <c r="AK10" s="168"/>
      <c r="AL10" s="169"/>
      <c r="AM10" s="170"/>
      <c r="AN10" s="171">
        <v>216096434.39000002</v>
      </c>
      <c r="AO10" s="167"/>
      <c r="AP10" s="168"/>
      <c r="AQ10" s="169"/>
      <c r="AR10" s="170"/>
      <c r="AS10" s="171">
        <v>216096434.39000002</v>
      </c>
      <c r="AT10" s="167"/>
      <c r="AU10" s="168"/>
      <c r="AV10" s="169"/>
      <c r="AW10" s="170"/>
      <c r="AX10" s="171">
        <v>216096434.39000002</v>
      </c>
      <c r="AY10" s="167"/>
      <c r="AZ10" s="168"/>
      <c r="BA10" s="169"/>
      <c r="BB10" s="170"/>
      <c r="BC10" s="171">
        <v>216096434.39000002</v>
      </c>
      <c r="BD10" s="167"/>
      <c r="BE10" s="168"/>
      <c r="BF10" s="169"/>
      <c r="BG10" s="170"/>
      <c r="BH10" s="171">
        <v>216096434.39000002</v>
      </c>
      <c r="BI10" s="167"/>
      <c r="BJ10" s="168"/>
      <c r="BK10" s="169"/>
      <c r="BL10" s="170"/>
      <c r="BM10" s="171">
        <v>216096434.39000002</v>
      </c>
      <c r="BN10" s="167"/>
      <c r="BO10" s="168"/>
      <c r="BP10" s="169"/>
      <c r="BQ10" s="170"/>
      <c r="BR10" s="171">
        <v>216096434.39000002</v>
      </c>
      <c r="BS10" s="167"/>
      <c r="BT10" s="168"/>
      <c r="BU10" s="169"/>
      <c r="BV10" s="170"/>
      <c r="BW10" s="171">
        <v>216096434.39000002</v>
      </c>
      <c r="BX10" s="167"/>
      <c r="BY10" s="168"/>
      <c r="BZ10" s="169"/>
      <c r="CA10" s="170"/>
      <c r="CB10" s="172">
        <v>219942711.87</v>
      </c>
      <c r="CC10" s="167"/>
      <c r="CD10" s="168"/>
      <c r="CE10" s="169"/>
      <c r="CF10" s="170"/>
      <c r="CG10" s="172">
        <v>219942711.87</v>
      </c>
      <c r="CH10" s="167"/>
      <c r="CI10" s="168"/>
      <c r="CJ10" s="169"/>
      <c r="CK10" s="170"/>
      <c r="CL10" s="172">
        <v>219942711.87</v>
      </c>
      <c r="CM10" s="167"/>
      <c r="CN10" s="168"/>
      <c r="CO10" s="169"/>
      <c r="CP10" s="170"/>
    </row>
    <row r="11" spans="1:94" ht="21" customHeight="1" outlineLevel="1" x14ac:dyDescent="0.25">
      <c r="A11" s="174">
        <v>2023</v>
      </c>
      <c r="B11" s="175" t="s">
        <v>158</v>
      </c>
      <c r="C11" s="175" t="s">
        <v>159</v>
      </c>
      <c r="D11" s="176" t="s">
        <v>96</v>
      </c>
      <c r="E11" s="180">
        <v>82727240.5</v>
      </c>
      <c r="F11" s="464" t="s">
        <v>248</v>
      </c>
      <c r="G11" s="1314" t="s">
        <v>248</v>
      </c>
      <c r="H11" s="464" t="s">
        <v>248</v>
      </c>
      <c r="I11" s="1314" t="s">
        <v>248</v>
      </c>
      <c r="J11" s="180">
        <v>82727240.5</v>
      </c>
      <c r="K11" s="464" t="s">
        <v>248</v>
      </c>
      <c r="L11" s="1314" t="s">
        <v>248</v>
      </c>
      <c r="M11" s="464" t="s">
        <v>248</v>
      </c>
      <c r="N11" s="1314" t="s">
        <v>248</v>
      </c>
      <c r="O11" s="181">
        <v>82727240.5</v>
      </c>
      <c r="P11" s="464" t="s">
        <v>248</v>
      </c>
      <c r="Q11" s="1314" t="s">
        <v>248</v>
      </c>
      <c r="R11" s="464" t="s">
        <v>248</v>
      </c>
      <c r="S11" s="1314" t="s">
        <v>248</v>
      </c>
      <c r="T11" s="183">
        <v>68438739.5</v>
      </c>
      <c r="U11" s="1302" t="s">
        <v>248</v>
      </c>
      <c r="V11" s="1302" t="s">
        <v>248</v>
      </c>
      <c r="W11" s="1302" t="s">
        <v>248</v>
      </c>
      <c r="X11" s="1302" t="s">
        <v>248</v>
      </c>
      <c r="Y11" s="184">
        <v>68438739.5</v>
      </c>
      <c r="Z11" s="1302" t="s">
        <v>248</v>
      </c>
      <c r="AA11" s="1302" t="s">
        <v>248</v>
      </c>
      <c r="AB11" s="1302" t="s">
        <v>248</v>
      </c>
      <c r="AC11" s="1302" t="s">
        <v>248</v>
      </c>
      <c r="AD11" s="183">
        <v>68438739.5</v>
      </c>
      <c r="AE11" s="1302" t="s">
        <v>248</v>
      </c>
      <c r="AF11" s="1302" t="s">
        <v>248</v>
      </c>
      <c r="AG11" s="1302" t="s">
        <v>248</v>
      </c>
      <c r="AH11" s="1302" t="s">
        <v>248</v>
      </c>
      <c r="AI11" s="186">
        <v>0</v>
      </c>
      <c r="AJ11" s="1302" t="s">
        <v>248</v>
      </c>
      <c r="AK11" s="1302" t="s">
        <v>248</v>
      </c>
      <c r="AL11" s="1302" t="s">
        <v>248</v>
      </c>
      <c r="AM11" s="1302" t="s">
        <v>248</v>
      </c>
      <c r="AN11" s="186">
        <v>0</v>
      </c>
      <c r="AO11" s="1302" t="s">
        <v>248</v>
      </c>
      <c r="AP11" s="1302" t="s">
        <v>248</v>
      </c>
      <c r="AQ11" s="1302" t="s">
        <v>248</v>
      </c>
      <c r="AR11" s="1302" t="s">
        <v>248</v>
      </c>
      <c r="AS11" s="186">
        <v>0</v>
      </c>
      <c r="AT11" s="1302" t="s">
        <v>248</v>
      </c>
      <c r="AU11" s="1302" t="s">
        <v>248</v>
      </c>
      <c r="AV11" s="1302" t="s">
        <v>248</v>
      </c>
      <c r="AW11" s="1302" t="s">
        <v>248</v>
      </c>
      <c r="AX11" s="184">
        <v>59398071.290466905</v>
      </c>
      <c r="AY11" s="1302" t="s">
        <v>248</v>
      </c>
      <c r="AZ11" s="1302" t="s">
        <v>248</v>
      </c>
      <c r="BA11" s="1302" t="s">
        <v>248</v>
      </c>
      <c r="BB11" s="1302" t="s">
        <v>248</v>
      </c>
      <c r="BC11" s="184">
        <v>59398071.290466905</v>
      </c>
      <c r="BD11" s="1302" t="s">
        <v>248</v>
      </c>
      <c r="BE11" s="1302" t="s">
        <v>248</v>
      </c>
      <c r="BF11" s="1302" t="s">
        <v>248</v>
      </c>
      <c r="BG11" s="1302" t="s">
        <v>248</v>
      </c>
      <c r="BH11" s="183">
        <v>59398071.290466905</v>
      </c>
      <c r="BI11" s="1302" t="s">
        <v>248</v>
      </c>
      <c r="BJ11" s="1302" t="s">
        <v>248</v>
      </c>
      <c r="BK11" s="1302" t="s">
        <v>248</v>
      </c>
      <c r="BL11" s="1302" t="s">
        <v>248</v>
      </c>
      <c r="BM11" s="180">
        <v>45844726.910333335</v>
      </c>
      <c r="BN11" s="1302" t="s">
        <v>248</v>
      </c>
      <c r="BO11" s="1302" t="s">
        <v>248</v>
      </c>
      <c r="BP11" s="1302" t="s">
        <v>248</v>
      </c>
      <c r="BQ11" s="1302" t="s">
        <v>248</v>
      </c>
      <c r="BR11" s="180">
        <v>45844726.910333335</v>
      </c>
      <c r="BS11" s="1302" t="s">
        <v>248</v>
      </c>
      <c r="BT11" s="1302" t="s">
        <v>248</v>
      </c>
      <c r="BU11" s="1302" t="s">
        <v>248</v>
      </c>
      <c r="BV11" s="1302" t="s">
        <v>248</v>
      </c>
      <c r="BW11" s="180">
        <v>45844726.910333335</v>
      </c>
      <c r="BX11" s="1302" t="s">
        <v>248</v>
      </c>
      <c r="BY11" s="1302" t="s">
        <v>248</v>
      </c>
      <c r="BZ11" s="1302" t="s">
        <v>248</v>
      </c>
      <c r="CA11" s="1302" t="s">
        <v>248</v>
      </c>
      <c r="CB11" s="183">
        <v>68438739.5</v>
      </c>
      <c r="CC11" s="1302" t="s">
        <v>248</v>
      </c>
      <c r="CD11" s="1302" t="s">
        <v>248</v>
      </c>
      <c r="CE11" s="1302" t="s">
        <v>248</v>
      </c>
      <c r="CF11" s="1302" t="s">
        <v>248</v>
      </c>
      <c r="CG11" s="184">
        <v>68438739.5</v>
      </c>
      <c r="CH11" s="1302" t="s">
        <v>248</v>
      </c>
      <c r="CI11" s="1302" t="s">
        <v>248</v>
      </c>
      <c r="CJ11" s="1302" t="s">
        <v>248</v>
      </c>
      <c r="CK11" s="1302" t="s">
        <v>248</v>
      </c>
      <c r="CL11" s="183">
        <v>68438739.5</v>
      </c>
      <c r="CM11" s="1302" t="s">
        <v>248</v>
      </c>
      <c r="CN11" s="1302" t="s">
        <v>248</v>
      </c>
      <c r="CO11" s="1302" t="s">
        <v>248</v>
      </c>
      <c r="CP11" s="1302" t="s">
        <v>248</v>
      </c>
    </row>
    <row r="12" spans="1:94" ht="21" customHeight="1" outlineLevel="1" x14ac:dyDescent="0.25">
      <c r="A12" s="174">
        <v>2023</v>
      </c>
      <c r="B12" s="175" t="s">
        <v>160</v>
      </c>
      <c r="C12" s="175" t="s">
        <v>161</v>
      </c>
      <c r="D12" s="176" t="s">
        <v>162</v>
      </c>
      <c r="E12" s="184">
        <v>54806940.230999999</v>
      </c>
      <c r="F12" s="464" t="s">
        <v>248</v>
      </c>
      <c r="G12" s="1314" t="s">
        <v>248</v>
      </c>
      <c r="H12" s="464" t="s">
        <v>248</v>
      </c>
      <c r="I12" s="1314" t="s">
        <v>248</v>
      </c>
      <c r="J12" s="184">
        <v>54806940.230999999</v>
      </c>
      <c r="K12" s="464" t="s">
        <v>248</v>
      </c>
      <c r="L12" s="1314" t="s">
        <v>248</v>
      </c>
      <c r="M12" s="464" t="s">
        <v>248</v>
      </c>
      <c r="N12" s="1314" t="s">
        <v>248</v>
      </c>
      <c r="O12" s="183">
        <v>54806940.230999999</v>
      </c>
      <c r="P12" s="464" t="s">
        <v>248</v>
      </c>
      <c r="Q12" s="1314" t="s">
        <v>248</v>
      </c>
      <c r="R12" s="464" t="s">
        <v>248</v>
      </c>
      <c r="S12" s="1314" t="s">
        <v>248</v>
      </c>
      <c r="T12" s="183">
        <v>54806940.230999999</v>
      </c>
      <c r="U12" s="1302" t="s">
        <v>248</v>
      </c>
      <c r="V12" s="1302" t="s">
        <v>248</v>
      </c>
      <c r="W12" s="1302" t="s">
        <v>248</v>
      </c>
      <c r="X12" s="1302" t="s">
        <v>248</v>
      </c>
      <c r="Y12" s="184">
        <v>54806940.230999999</v>
      </c>
      <c r="Z12" s="1302" t="s">
        <v>248</v>
      </c>
      <c r="AA12" s="1302" t="s">
        <v>248</v>
      </c>
      <c r="AB12" s="1302" t="s">
        <v>248</v>
      </c>
      <c r="AC12" s="1302" t="s">
        <v>248</v>
      </c>
      <c r="AD12" s="183">
        <v>54806940.230999999</v>
      </c>
      <c r="AE12" s="1302" t="s">
        <v>248</v>
      </c>
      <c r="AF12" s="1302" t="s">
        <v>248</v>
      </c>
      <c r="AG12" s="1302" t="s">
        <v>248</v>
      </c>
      <c r="AH12" s="1302" t="s">
        <v>248</v>
      </c>
      <c r="AI12" s="183">
        <v>0</v>
      </c>
      <c r="AJ12" s="1302" t="s">
        <v>248</v>
      </c>
      <c r="AK12" s="1302" t="s">
        <v>248</v>
      </c>
      <c r="AL12" s="1302" t="s">
        <v>248</v>
      </c>
      <c r="AM12" s="1302" t="s">
        <v>248</v>
      </c>
      <c r="AN12" s="183">
        <v>0</v>
      </c>
      <c r="AO12" s="1302" t="s">
        <v>248</v>
      </c>
      <c r="AP12" s="1302" t="s">
        <v>248</v>
      </c>
      <c r="AQ12" s="1302" t="s">
        <v>248</v>
      </c>
      <c r="AR12" s="1302" t="s">
        <v>248</v>
      </c>
      <c r="AS12" s="183">
        <v>0</v>
      </c>
      <c r="AT12" s="1302" t="s">
        <v>248</v>
      </c>
      <c r="AU12" s="1302" t="s">
        <v>248</v>
      </c>
      <c r="AV12" s="1302" t="s">
        <v>248</v>
      </c>
      <c r="AW12" s="1302" t="s">
        <v>248</v>
      </c>
      <c r="AX12" s="184">
        <v>54806940.230999999</v>
      </c>
      <c r="AY12" s="1302" t="s">
        <v>248</v>
      </c>
      <c r="AZ12" s="1302" t="s">
        <v>248</v>
      </c>
      <c r="BA12" s="1302" t="s">
        <v>248</v>
      </c>
      <c r="BB12" s="1302" t="s">
        <v>248</v>
      </c>
      <c r="BC12" s="184">
        <v>54806940.230999999</v>
      </c>
      <c r="BD12" s="1302" t="s">
        <v>248</v>
      </c>
      <c r="BE12" s="1302" t="s">
        <v>248</v>
      </c>
      <c r="BF12" s="1302" t="s">
        <v>248</v>
      </c>
      <c r="BG12" s="1302" t="s">
        <v>248</v>
      </c>
      <c r="BH12" s="183">
        <v>54806940.230999999</v>
      </c>
      <c r="BI12" s="1302" t="s">
        <v>248</v>
      </c>
      <c r="BJ12" s="1302" t="s">
        <v>248</v>
      </c>
      <c r="BK12" s="1302" t="s">
        <v>248</v>
      </c>
      <c r="BL12" s="1302" t="s">
        <v>248</v>
      </c>
      <c r="BM12" s="180">
        <v>45844726.910333335</v>
      </c>
      <c r="BN12" s="1302" t="s">
        <v>248</v>
      </c>
      <c r="BO12" s="1302" t="s">
        <v>248</v>
      </c>
      <c r="BP12" s="1302" t="s">
        <v>248</v>
      </c>
      <c r="BQ12" s="1302" t="s">
        <v>248</v>
      </c>
      <c r="BR12" s="180">
        <v>45844726.910333335</v>
      </c>
      <c r="BS12" s="1302" t="s">
        <v>248</v>
      </c>
      <c r="BT12" s="1302" t="s">
        <v>248</v>
      </c>
      <c r="BU12" s="1302" t="s">
        <v>248</v>
      </c>
      <c r="BV12" s="1302" t="s">
        <v>248</v>
      </c>
      <c r="BW12" s="180">
        <v>45844726.910333335</v>
      </c>
      <c r="BX12" s="1302" t="s">
        <v>248</v>
      </c>
      <c r="BY12" s="1302" t="s">
        <v>248</v>
      </c>
      <c r="BZ12" s="1302" t="s">
        <v>248</v>
      </c>
      <c r="CA12" s="1302" t="s">
        <v>248</v>
      </c>
      <c r="CB12" s="183">
        <v>54806940.230999999</v>
      </c>
      <c r="CC12" s="1302" t="s">
        <v>248</v>
      </c>
      <c r="CD12" s="1302" t="s">
        <v>248</v>
      </c>
      <c r="CE12" s="1302" t="s">
        <v>248</v>
      </c>
      <c r="CF12" s="1302" t="s">
        <v>248</v>
      </c>
      <c r="CG12" s="184">
        <v>54806940.230999999</v>
      </c>
      <c r="CH12" s="1302" t="s">
        <v>248</v>
      </c>
      <c r="CI12" s="1302" t="s">
        <v>248</v>
      </c>
      <c r="CJ12" s="1302" t="s">
        <v>248</v>
      </c>
      <c r="CK12" s="1302" t="s">
        <v>248</v>
      </c>
      <c r="CL12" s="183">
        <v>54806940.230999999</v>
      </c>
      <c r="CM12" s="1302" t="s">
        <v>248</v>
      </c>
      <c r="CN12" s="1302" t="s">
        <v>248</v>
      </c>
      <c r="CO12" s="1302" t="s">
        <v>248</v>
      </c>
      <c r="CP12" s="1302" t="s">
        <v>248</v>
      </c>
    </row>
    <row r="13" spans="1:94" ht="21" customHeight="1" outlineLevel="1" x14ac:dyDescent="0.25">
      <c r="A13" s="174">
        <v>2023</v>
      </c>
      <c r="B13" s="175"/>
      <c r="C13" s="175"/>
      <c r="D13" s="176" t="s">
        <v>163</v>
      </c>
      <c r="E13" s="184">
        <v>0</v>
      </c>
      <c r="F13" s="464" t="s">
        <v>248</v>
      </c>
      <c r="G13" s="1314" t="s">
        <v>248</v>
      </c>
      <c r="H13" s="464" t="s">
        <v>248</v>
      </c>
      <c r="I13" s="1314" t="s">
        <v>248</v>
      </c>
      <c r="J13" s="184">
        <v>0</v>
      </c>
      <c r="K13" s="464" t="s">
        <v>248</v>
      </c>
      <c r="L13" s="1314" t="s">
        <v>248</v>
      </c>
      <c r="M13" s="464" t="s">
        <v>248</v>
      </c>
      <c r="N13" s="1314" t="s">
        <v>248</v>
      </c>
      <c r="O13" s="183">
        <v>0</v>
      </c>
      <c r="P13" s="464" t="s">
        <v>248</v>
      </c>
      <c r="Q13" s="1314" t="s">
        <v>248</v>
      </c>
      <c r="R13" s="464" t="s">
        <v>248</v>
      </c>
      <c r="S13" s="1314" t="s">
        <v>248</v>
      </c>
      <c r="T13" s="183">
        <v>0</v>
      </c>
      <c r="U13" s="1302" t="s">
        <v>248</v>
      </c>
      <c r="V13" s="1302" t="s">
        <v>248</v>
      </c>
      <c r="W13" s="1302" t="s">
        <v>248</v>
      </c>
      <c r="X13" s="1302" t="s">
        <v>248</v>
      </c>
      <c r="Y13" s="184">
        <v>0</v>
      </c>
      <c r="Z13" s="1302" t="s">
        <v>248</v>
      </c>
      <c r="AA13" s="1302" t="s">
        <v>248</v>
      </c>
      <c r="AB13" s="1302" t="s">
        <v>248</v>
      </c>
      <c r="AC13" s="1302" t="s">
        <v>248</v>
      </c>
      <c r="AD13" s="183">
        <v>0</v>
      </c>
      <c r="AE13" s="1302" t="s">
        <v>248</v>
      </c>
      <c r="AF13" s="1302" t="s">
        <v>248</v>
      </c>
      <c r="AG13" s="1302" t="s">
        <v>248</v>
      </c>
      <c r="AH13" s="1302" t="s">
        <v>248</v>
      </c>
      <c r="AI13" s="183">
        <v>0</v>
      </c>
      <c r="AJ13" s="1302" t="s">
        <v>248</v>
      </c>
      <c r="AK13" s="1302" t="s">
        <v>248</v>
      </c>
      <c r="AL13" s="1302" t="s">
        <v>248</v>
      </c>
      <c r="AM13" s="1302" t="s">
        <v>248</v>
      </c>
      <c r="AN13" s="184">
        <v>0</v>
      </c>
      <c r="AO13" s="1302" t="s">
        <v>248</v>
      </c>
      <c r="AP13" s="1302" t="s">
        <v>248</v>
      </c>
      <c r="AQ13" s="1302" t="s">
        <v>248</v>
      </c>
      <c r="AR13" s="1302" t="s">
        <v>248</v>
      </c>
      <c r="AS13" s="183">
        <v>0</v>
      </c>
      <c r="AT13" s="1302" t="s">
        <v>248</v>
      </c>
      <c r="AU13" s="1302" t="s">
        <v>248</v>
      </c>
      <c r="AV13" s="1302" t="s">
        <v>248</v>
      </c>
      <c r="AW13" s="1302" t="s">
        <v>248</v>
      </c>
      <c r="AX13" s="180">
        <v>23329169.209533099</v>
      </c>
      <c r="AY13" s="1302" t="s">
        <v>248</v>
      </c>
      <c r="AZ13" s="1302" t="s">
        <v>248</v>
      </c>
      <c r="BA13" s="1302" t="s">
        <v>248</v>
      </c>
      <c r="BB13" s="1302" t="s">
        <v>248</v>
      </c>
      <c r="BC13" s="180">
        <v>23329169.209533099</v>
      </c>
      <c r="BD13" s="1302" t="s">
        <v>248</v>
      </c>
      <c r="BE13" s="1302" t="s">
        <v>248</v>
      </c>
      <c r="BF13" s="1302" t="s">
        <v>248</v>
      </c>
      <c r="BG13" s="1302" t="s">
        <v>248</v>
      </c>
      <c r="BH13" s="181">
        <v>23329169.209533099</v>
      </c>
      <c r="BI13" s="1302" t="s">
        <v>248</v>
      </c>
      <c r="BJ13" s="1302" t="s">
        <v>248</v>
      </c>
      <c r="BK13" s="1302" t="s">
        <v>248</v>
      </c>
      <c r="BL13" s="1302" t="s">
        <v>248</v>
      </c>
      <c r="BM13" s="180">
        <v>45844726.910333335</v>
      </c>
      <c r="BN13" s="1302" t="s">
        <v>248</v>
      </c>
      <c r="BO13" s="1302" t="s">
        <v>248</v>
      </c>
      <c r="BP13" s="1302" t="s">
        <v>248</v>
      </c>
      <c r="BQ13" s="1302" t="s">
        <v>248</v>
      </c>
      <c r="BR13" s="180">
        <v>45844726.910333335</v>
      </c>
      <c r="BS13" s="1302" t="s">
        <v>248</v>
      </c>
      <c r="BT13" s="1302" t="s">
        <v>248</v>
      </c>
      <c r="BU13" s="1302" t="s">
        <v>248</v>
      </c>
      <c r="BV13" s="1302" t="s">
        <v>248</v>
      </c>
      <c r="BW13" s="180">
        <v>45844726.910333335</v>
      </c>
      <c r="BX13" s="1302" t="s">
        <v>248</v>
      </c>
      <c r="BY13" s="1302" t="s">
        <v>248</v>
      </c>
      <c r="BZ13" s="1302" t="s">
        <v>248</v>
      </c>
      <c r="CA13" s="1302" t="s">
        <v>248</v>
      </c>
      <c r="CB13" s="183">
        <v>0</v>
      </c>
      <c r="CC13" s="1302" t="s">
        <v>248</v>
      </c>
      <c r="CD13" s="1302" t="s">
        <v>248</v>
      </c>
      <c r="CE13" s="1302" t="s">
        <v>248</v>
      </c>
      <c r="CF13" s="1302" t="s">
        <v>248</v>
      </c>
      <c r="CG13" s="184">
        <v>0</v>
      </c>
      <c r="CH13" s="1302" t="s">
        <v>248</v>
      </c>
      <c r="CI13" s="1302" t="s">
        <v>248</v>
      </c>
      <c r="CJ13" s="1302" t="s">
        <v>248</v>
      </c>
      <c r="CK13" s="1302" t="s">
        <v>248</v>
      </c>
      <c r="CL13" s="183">
        <v>0</v>
      </c>
      <c r="CM13" s="1302" t="s">
        <v>248</v>
      </c>
      <c r="CN13" s="1302" t="s">
        <v>248</v>
      </c>
      <c r="CO13" s="1302" t="s">
        <v>248</v>
      </c>
      <c r="CP13" s="1302" t="s">
        <v>248</v>
      </c>
    </row>
    <row r="14" spans="1:94" ht="21" customHeight="1" outlineLevel="1" x14ac:dyDescent="0.25">
      <c r="A14" s="174">
        <v>2023</v>
      </c>
      <c r="B14" s="175" t="s">
        <v>164</v>
      </c>
      <c r="C14" s="175" t="s">
        <v>165</v>
      </c>
      <c r="D14" s="176" t="s">
        <v>99</v>
      </c>
      <c r="E14" s="184">
        <v>0</v>
      </c>
      <c r="F14" s="464" t="s">
        <v>248</v>
      </c>
      <c r="G14" s="1314" t="s">
        <v>248</v>
      </c>
      <c r="H14" s="464" t="s">
        <v>248</v>
      </c>
      <c r="I14" s="1314" t="s">
        <v>248</v>
      </c>
      <c r="J14" s="184">
        <v>0</v>
      </c>
      <c r="K14" s="464" t="s">
        <v>248</v>
      </c>
      <c r="L14" s="1314" t="s">
        <v>248</v>
      </c>
      <c r="M14" s="464" t="s">
        <v>248</v>
      </c>
      <c r="N14" s="1314" t="s">
        <v>248</v>
      </c>
      <c r="O14" s="183">
        <v>0</v>
      </c>
      <c r="P14" s="464" t="s">
        <v>248</v>
      </c>
      <c r="Q14" s="1314" t="s">
        <v>248</v>
      </c>
      <c r="R14" s="464" t="s">
        <v>248</v>
      </c>
      <c r="S14" s="1314" t="s">
        <v>248</v>
      </c>
      <c r="T14" s="192">
        <v>14288501.000000007</v>
      </c>
      <c r="U14" s="1302" t="s">
        <v>248</v>
      </c>
      <c r="V14" s="1302" t="s">
        <v>248</v>
      </c>
      <c r="W14" s="1302" t="s">
        <v>248</v>
      </c>
      <c r="X14" s="1302" t="s">
        <v>248</v>
      </c>
      <c r="Y14" s="193">
        <v>14288501.000000007</v>
      </c>
      <c r="Z14" s="1302" t="s">
        <v>248</v>
      </c>
      <c r="AA14" s="1302" t="s">
        <v>248</v>
      </c>
      <c r="AB14" s="1302" t="s">
        <v>248</v>
      </c>
      <c r="AC14" s="1302" t="s">
        <v>248</v>
      </c>
      <c r="AD14" s="192">
        <v>14288501.000000007</v>
      </c>
      <c r="AE14" s="1302" t="s">
        <v>248</v>
      </c>
      <c r="AF14" s="1302" t="s">
        <v>248</v>
      </c>
      <c r="AG14" s="1302" t="s">
        <v>248</v>
      </c>
      <c r="AH14" s="1302" t="s">
        <v>248</v>
      </c>
      <c r="AI14" s="192">
        <v>137534180.73100001</v>
      </c>
      <c r="AJ14" s="1302" t="s">
        <v>248</v>
      </c>
      <c r="AK14" s="1302" t="s">
        <v>248</v>
      </c>
      <c r="AL14" s="1302" t="s">
        <v>248</v>
      </c>
      <c r="AM14" s="1302" t="s">
        <v>248</v>
      </c>
      <c r="AN14" s="193">
        <v>137534180.73100001</v>
      </c>
      <c r="AO14" s="1302" t="s">
        <v>248</v>
      </c>
      <c r="AP14" s="1302" t="s">
        <v>248</v>
      </c>
      <c r="AQ14" s="1302" t="s">
        <v>248</v>
      </c>
      <c r="AR14" s="1302" t="s">
        <v>248</v>
      </c>
      <c r="AS14" s="192">
        <v>137534180.73100001</v>
      </c>
      <c r="AT14" s="1302" t="s">
        <v>248</v>
      </c>
      <c r="AU14" s="1302" t="s">
        <v>248</v>
      </c>
      <c r="AV14" s="1302" t="s">
        <v>248</v>
      </c>
      <c r="AW14" s="1302" t="s">
        <v>248</v>
      </c>
      <c r="AX14" s="184">
        <v>0</v>
      </c>
      <c r="AY14" s="1302" t="s">
        <v>248</v>
      </c>
      <c r="AZ14" s="1302" t="s">
        <v>248</v>
      </c>
      <c r="BA14" s="1302" t="s">
        <v>248</v>
      </c>
      <c r="BB14" s="1302" t="s">
        <v>248</v>
      </c>
      <c r="BC14" s="184">
        <v>0</v>
      </c>
      <c r="BD14" s="1302" t="s">
        <v>248</v>
      </c>
      <c r="BE14" s="1302" t="s">
        <v>248</v>
      </c>
      <c r="BF14" s="1302" t="s">
        <v>248</v>
      </c>
      <c r="BG14" s="1302" t="s">
        <v>248</v>
      </c>
      <c r="BH14" s="183">
        <v>0</v>
      </c>
      <c r="BI14" s="1302" t="s">
        <v>248</v>
      </c>
      <c r="BJ14" s="1302" t="s">
        <v>248</v>
      </c>
      <c r="BK14" s="1302" t="s">
        <v>248</v>
      </c>
      <c r="BL14" s="1302" t="s">
        <v>248</v>
      </c>
      <c r="BM14" s="184">
        <v>0</v>
      </c>
      <c r="BN14" s="1302" t="s">
        <v>248</v>
      </c>
      <c r="BO14" s="1302" t="s">
        <v>248</v>
      </c>
      <c r="BP14" s="1302" t="s">
        <v>248</v>
      </c>
      <c r="BQ14" s="1302" t="s">
        <v>248</v>
      </c>
      <c r="BR14" s="184">
        <v>0</v>
      </c>
      <c r="BS14" s="1302" t="s">
        <v>248</v>
      </c>
      <c r="BT14" s="1302" t="s">
        <v>248</v>
      </c>
      <c r="BU14" s="1302" t="s">
        <v>248</v>
      </c>
      <c r="BV14" s="1302" t="s">
        <v>248</v>
      </c>
      <c r="BW14" s="184">
        <v>0</v>
      </c>
      <c r="BX14" s="1302" t="s">
        <v>248</v>
      </c>
      <c r="BY14" s="1302" t="s">
        <v>248</v>
      </c>
      <c r="BZ14" s="1302" t="s">
        <v>248</v>
      </c>
      <c r="CA14" s="1302" t="s">
        <v>248</v>
      </c>
      <c r="CB14" s="192">
        <v>18134778.479999997</v>
      </c>
      <c r="CC14" s="1302" t="s">
        <v>248</v>
      </c>
      <c r="CD14" s="1302" t="s">
        <v>248</v>
      </c>
      <c r="CE14" s="1302" t="s">
        <v>248</v>
      </c>
      <c r="CF14" s="1302" t="s">
        <v>248</v>
      </c>
      <c r="CG14" s="192">
        <v>18134778.479999997</v>
      </c>
      <c r="CH14" s="1302" t="s">
        <v>248</v>
      </c>
      <c r="CI14" s="1302" t="s">
        <v>248</v>
      </c>
      <c r="CJ14" s="1302" t="s">
        <v>248</v>
      </c>
      <c r="CK14" s="1302" t="s">
        <v>248</v>
      </c>
      <c r="CL14" s="192">
        <v>18134778.479999997</v>
      </c>
      <c r="CM14" s="1302" t="s">
        <v>248</v>
      </c>
      <c r="CN14" s="1302" t="s">
        <v>248</v>
      </c>
      <c r="CO14" s="1302" t="s">
        <v>248</v>
      </c>
      <c r="CP14" s="1302" t="s">
        <v>248</v>
      </c>
    </row>
    <row r="15" spans="1:94" ht="21" customHeight="1" outlineLevel="1" x14ac:dyDescent="0.25">
      <c r="A15" s="174">
        <v>2023</v>
      </c>
      <c r="B15" s="175" t="s">
        <v>166</v>
      </c>
      <c r="C15" s="175" t="s">
        <v>167</v>
      </c>
      <c r="D15" s="176" t="s">
        <v>168</v>
      </c>
      <c r="E15" s="184">
        <v>38479876.659000002</v>
      </c>
      <c r="F15" s="464" t="s">
        <v>248</v>
      </c>
      <c r="G15" s="1314" t="s">
        <v>248</v>
      </c>
      <c r="H15" s="464" t="s">
        <v>248</v>
      </c>
      <c r="I15" s="1314" t="s">
        <v>248</v>
      </c>
      <c r="J15" s="184">
        <v>38479876.659000002</v>
      </c>
      <c r="K15" s="464" t="s">
        <v>248</v>
      </c>
      <c r="L15" s="1314" t="s">
        <v>248</v>
      </c>
      <c r="M15" s="464" t="s">
        <v>248</v>
      </c>
      <c r="N15" s="1314" t="s">
        <v>248</v>
      </c>
      <c r="O15" s="184">
        <v>38479876.659000002</v>
      </c>
      <c r="P15" s="464" t="s">
        <v>248</v>
      </c>
      <c r="Q15" s="1314" t="s">
        <v>248</v>
      </c>
      <c r="R15" s="464" t="s">
        <v>248</v>
      </c>
      <c r="S15" s="1314" t="s">
        <v>248</v>
      </c>
      <c r="T15" s="184">
        <v>38479876.659000002</v>
      </c>
      <c r="U15" s="1302" t="s">
        <v>248</v>
      </c>
      <c r="V15" s="1302" t="s">
        <v>248</v>
      </c>
      <c r="W15" s="1302" t="s">
        <v>248</v>
      </c>
      <c r="X15" s="1302" t="s">
        <v>248</v>
      </c>
      <c r="Y15" s="184">
        <v>38479876.659000002</v>
      </c>
      <c r="Z15" s="1302" t="s">
        <v>248</v>
      </c>
      <c r="AA15" s="1302" t="s">
        <v>248</v>
      </c>
      <c r="AB15" s="1302" t="s">
        <v>248</v>
      </c>
      <c r="AC15" s="1302" t="s">
        <v>248</v>
      </c>
      <c r="AD15" s="184">
        <v>38479876.659000002</v>
      </c>
      <c r="AE15" s="1302" t="s">
        <v>248</v>
      </c>
      <c r="AF15" s="1302" t="s">
        <v>248</v>
      </c>
      <c r="AG15" s="1302" t="s">
        <v>248</v>
      </c>
      <c r="AH15" s="1302" t="s">
        <v>248</v>
      </c>
      <c r="AI15" s="184">
        <v>38479876.659000002</v>
      </c>
      <c r="AJ15" s="1302" t="s">
        <v>248</v>
      </c>
      <c r="AK15" s="1302" t="s">
        <v>248</v>
      </c>
      <c r="AL15" s="1302" t="s">
        <v>248</v>
      </c>
      <c r="AM15" s="1302" t="s">
        <v>248</v>
      </c>
      <c r="AN15" s="184">
        <v>38479876.659000002</v>
      </c>
      <c r="AO15" s="1302" t="s">
        <v>248</v>
      </c>
      <c r="AP15" s="1302" t="s">
        <v>248</v>
      </c>
      <c r="AQ15" s="1302" t="s">
        <v>248</v>
      </c>
      <c r="AR15" s="1302" t="s">
        <v>248</v>
      </c>
      <c r="AS15" s="184">
        <v>38479876.659000002</v>
      </c>
      <c r="AT15" s="1302" t="s">
        <v>248</v>
      </c>
      <c r="AU15" s="1302" t="s">
        <v>248</v>
      </c>
      <c r="AV15" s="1302" t="s">
        <v>248</v>
      </c>
      <c r="AW15" s="1302" t="s">
        <v>248</v>
      </c>
      <c r="AX15" s="184">
        <v>38479876.659000002</v>
      </c>
      <c r="AY15" s="1302" t="s">
        <v>248</v>
      </c>
      <c r="AZ15" s="1302" t="s">
        <v>248</v>
      </c>
      <c r="BA15" s="1302" t="s">
        <v>248</v>
      </c>
      <c r="BB15" s="1302" t="s">
        <v>248</v>
      </c>
      <c r="BC15" s="184">
        <v>38479876.659000002</v>
      </c>
      <c r="BD15" s="1302" t="s">
        <v>248</v>
      </c>
      <c r="BE15" s="1302" t="s">
        <v>248</v>
      </c>
      <c r="BF15" s="1302" t="s">
        <v>248</v>
      </c>
      <c r="BG15" s="1302" t="s">
        <v>248</v>
      </c>
      <c r="BH15" s="184">
        <v>38479876.659000002</v>
      </c>
      <c r="BI15" s="1302" t="s">
        <v>248</v>
      </c>
      <c r="BJ15" s="1302" t="s">
        <v>248</v>
      </c>
      <c r="BK15" s="1302" t="s">
        <v>248</v>
      </c>
      <c r="BL15" s="1302" t="s">
        <v>248</v>
      </c>
      <c r="BM15" s="184">
        <v>38479876.659000002</v>
      </c>
      <c r="BN15" s="1302" t="s">
        <v>248</v>
      </c>
      <c r="BO15" s="1302" t="s">
        <v>248</v>
      </c>
      <c r="BP15" s="1302" t="s">
        <v>248</v>
      </c>
      <c r="BQ15" s="1302" t="s">
        <v>248</v>
      </c>
      <c r="BR15" s="184">
        <v>38479876.659000002</v>
      </c>
      <c r="BS15" s="1302" t="s">
        <v>248</v>
      </c>
      <c r="BT15" s="1302" t="s">
        <v>248</v>
      </c>
      <c r="BU15" s="1302" t="s">
        <v>248</v>
      </c>
      <c r="BV15" s="1302" t="s">
        <v>248</v>
      </c>
      <c r="BW15" s="184">
        <v>38479876.659000002</v>
      </c>
      <c r="BX15" s="1302" t="s">
        <v>248</v>
      </c>
      <c r="BY15" s="1302" t="s">
        <v>248</v>
      </c>
      <c r="BZ15" s="1302" t="s">
        <v>248</v>
      </c>
      <c r="CA15" s="1302" t="s">
        <v>248</v>
      </c>
      <c r="CB15" s="184">
        <v>38479876.659000002</v>
      </c>
      <c r="CC15" s="1302" t="s">
        <v>248</v>
      </c>
      <c r="CD15" s="1302" t="s">
        <v>248</v>
      </c>
      <c r="CE15" s="1302" t="s">
        <v>248</v>
      </c>
      <c r="CF15" s="1302" t="s">
        <v>248</v>
      </c>
      <c r="CG15" s="184">
        <v>38479876.659000002</v>
      </c>
      <c r="CH15" s="1302" t="s">
        <v>248</v>
      </c>
      <c r="CI15" s="1302" t="s">
        <v>248</v>
      </c>
      <c r="CJ15" s="1302" t="s">
        <v>248</v>
      </c>
      <c r="CK15" s="1302" t="s">
        <v>248</v>
      </c>
      <c r="CL15" s="184">
        <v>38479876.659000002</v>
      </c>
      <c r="CM15" s="1302" t="s">
        <v>248</v>
      </c>
      <c r="CN15" s="1302" t="s">
        <v>248</v>
      </c>
      <c r="CO15" s="1302" t="s">
        <v>248</v>
      </c>
      <c r="CP15" s="1302" t="s">
        <v>248</v>
      </c>
    </row>
    <row r="16" spans="1:94" ht="21" customHeight="1" outlineLevel="1" x14ac:dyDescent="0.25">
      <c r="A16" s="174">
        <v>2023</v>
      </c>
      <c r="B16" s="175" t="s">
        <v>169</v>
      </c>
      <c r="C16" s="175" t="s">
        <v>167</v>
      </c>
      <c r="D16" s="176" t="s">
        <v>170</v>
      </c>
      <c r="E16" s="184">
        <v>40082377</v>
      </c>
      <c r="F16" s="464" t="s">
        <v>248</v>
      </c>
      <c r="G16" s="1314" t="s">
        <v>248</v>
      </c>
      <c r="H16" s="464" t="s">
        <v>248</v>
      </c>
      <c r="I16" s="1314" t="s">
        <v>248</v>
      </c>
      <c r="J16" s="184">
        <v>40082377</v>
      </c>
      <c r="K16" s="464" t="s">
        <v>248</v>
      </c>
      <c r="L16" s="1314" t="s">
        <v>248</v>
      </c>
      <c r="M16" s="464" t="s">
        <v>248</v>
      </c>
      <c r="N16" s="1314" t="s">
        <v>248</v>
      </c>
      <c r="O16" s="183">
        <v>40082377</v>
      </c>
      <c r="P16" s="464" t="s">
        <v>248</v>
      </c>
      <c r="Q16" s="1314" t="s">
        <v>248</v>
      </c>
      <c r="R16" s="464" t="s">
        <v>248</v>
      </c>
      <c r="S16" s="1314" t="s">
        <v>248</v>
      </c>
      <c r="T16" s="183">
        <v>40082377</v>
      </c>
      <c r="U16" s="1302" t="s">
        <v>248</v>
      </c>
      <c r="V16" s="1302" t="s">
        <v>248</v>
      </c>
      <c r="W16" s="1302" t="s">
        <v>248</v>
      </c>
      <c r="X16" s="1302" t="s">
        <v>248</v>
      </c>
      <c r="Y16" s="184">
        <v>40082377</v>
      </c>
      <c r="Z16" s="1302" t="s">
        <v>248</v>
      </c>
      <c r="AA16" s="1302" t="s">
        <v>248</v>
      </c>
      <c r="AB16" s="1302" t="s">
        <v>248</v>
      </c>
      <c r="AC16" s="1302" t="s">
        <v>248</v>
      </c>
      <c r="AD16" s="183">
        <v>40082377</v>
      </c>
      <c r="AE16" s="1302" t="s">
        <v>248</v>
      </c>
      <c r="AF16" s="1302" t="s">
        <v>248</v>
      </c>
      <c r="AG16" s="1302" t="s">
        <v>248</v>
      </c>
      <c r="AH16" s="1302" t="s">
        <v>248</v>
      </c>
      <c r="AI16" s="183">
        <v>40082377</v>
      </c>
      <c r="AJ16" s="1302" t="s">
        <v>248</v>
      </c>
      <c r="AK16" s="1302" t="s">
        <v>248</v>
      </c>
      <c r="AL16" s="1302" t="s">
        <v>248</v>
      </c>
      <c r="AM16" s="1302" t="s">
        <v>248</v>
      </c>
      <c r="AN16" s="184">
        <v>40082377</v>
      </c>
      <c r="AO16" s="1302" t="s">
        <v>248</v>
      </c>
      <c r="AP16" s="1302" t="s">
        <v>248</v>
      </c>
      <c r="AQ16" s="1302" t="s">
        <v>248</v>
      </c>
      <c r="AR16" s="1302" t="s">
        <v>248</v>
      </c>
      <c r="AS16" s="183">
        <v>40082377</v>
      </c>
      <c r="AT16" s="1302" t="s">
        <v>248</v>
      </c>
      <c r="AU16" s="1302" t="s">
        <v>248</v>
      </c>
      <c r="AV16" s="1302" t="s">
        <v>248</v>
      </c>
      <c r="AW16" s="1302" t="s">
        <v>248</v>
      </c>
      <c r="AX16" s="184">
        <v>40082377</v>
      </c>
      <c r="AY16" s="1302" t="s">
        <v>248</v>
      </c>
      <c r="AZ16" s="1302" t="s">
        <v>248</v>
      </c>
      <c r="BA16" s="1302" t="s">
        <v>248</v>
      </c>
      <c r="BB16" s="1302" t="s">
        <v>248</v>
      </c>
      <c r="BC16" s="184">
        <v>40082377</v>
      </c>
      <c r="BD16" s="1302" t="s">
        <v>248</v>
      </c>
      <c r="BE16" s="1302" t="s">
        <v>248</v>
      </c>
      <c r="BF16" s="1302" t="s">
        <v>248</v>
      </c>
      <c r="BG16" s="1302" t="s">
        <v>248</v>
      </c>
      <c r="BH16" s="183">
        <v>40082377</v>
      </c>
      <c r="BI16" s="1302" t="s">
        <v>248</v>
      </c>
      <c r="BJ16" s="1302" t="s">
        <v>248</v>
      </c>
      <c r="BK16" s="1302" t="s">
        <v>248</v>
      </c>
      <c r="BL16" s="1302" t="s">
        <v>248</v>
      </c>
      <c r="BM16" s="184">
        <v>40082377</v>
      </c>
      <c r="BN16" s="1302" t="s">
        <v>248</v>
      </c>
      <c r="BO16" s="1302" t="s">
        <v>248</v>
      </c>
      <c r="BP16" s="1302" t="s">
        <v>248</v>
      </c>
      <c r="BQ16" s="1302" t="s">
        <v>248</v>
      </c>
      <c r="BR16" s="184">
        <v>40082377</v>
      </c>
      <c r="BS16" s="1302" t="s">
        <v>248</v>
      </c>
      <c r="BT16" s="1302" t="s">
        <v>248</v>
      </c>
      <c r="BU16" s="1302" t="s">
        <v>248</v>
      </c>
      <c r="BV16" s="1302" t="s">
        <v>248</v>
      </c>
      <c r="BW16" s="184">
        <v>40082377</v>
      </c>
      <c r="BX16" s="1302" t="s">
        <v>248</v>
      </c>
      <c r="BY16" s="1302" t="s">
        <v>248</v>
      </c>
      <c r="BZ16" s="1302" t="s">
        <v>248</v>
      </c>
      <c r="CA16" s="1302" t="s">
        <v>248</v>
      </c>
      <c r="CB16" s="183">
        <v>40082377</v>
      </c>
      <c r="CC16" s="1302" t="s">
        <v>248</v>
      </c>
      <c r="CD16" s="1302" t="s">
        <v>248</v>
      </c>
      <c r="CE16" s="1302" t="s">
        <v>248</v>
      </c>
      <c r="CF16" s="1302" t="s">
        <v>248</v>
      </c>
      <c r="CG16" s="184">
        <v>40082377</v>
      </c>
      <c r="CH16" s="1302" t="s">
        <v>248</v>
      </c>
      <c r="CI16" s="1302" t="s">
        <v>248</v>
      </c>
      <c r="CJ16" s="1302" t="s">
        <v>248</v>
      </c>
      <c r="CK16" s="1302" t="s">
        <v>248</v>
      </c>
      <c r="CL16" s="183">
        <v>40082377</v>
      </c>
      <c r="CM16" s="1302" t="s">
        <v>248</v>
      </c>
      <c r="CN16" s="1302" t="s">
        <v>248</v>
      </c>
      <c r="CO16" s="1302" t="s">
        <v>248</v>
      </c>
      <c r="CP16" s="1302" t="s">
        <v>248</v>
      </c>
    </row>
    <row r="17" spans="1:94" ht="21" customHeight="1" outlineLevel="1" thickBot="1" x14ac:dyDescent="0.3">
      <c r="A17" s="174">
        <v>2023</v>
      </c>
      <c r="B17" s="197" t="s">
        <v>171</v>
      </c>
      <c r="C17" s="198" t="s">
        <v>172</v>
      </c>
      <c r="D17" s="199" t="s">
        <v>173</v>
      </c>
      <c r="E17" s="203">
        <v>0</v>
      </c>
      <c r="F17" s="464" t="s">
        <v>248</v>
      </c>
      <c r="G17" s="1314" t="s">
        <v>248</v>
      </c>
      <c r="H17" s="464" t="s">
        <v>248</v>
      </c>
      <c r="I17" s="1314" t="s">
        <v>248</v>
      </c>
      <c r="J17" s="203">
        <v>0</v>
      </c>
      <c r="K17" s="464" t="s">
        <v>248</v>
      </c>
      <c r="L17" s="1314" t="s">
        <v>248</v>
      </c>
      <c r="M17" s="464" t="s">
        <v>248</v>
      </c>
      <c r="N17" s="1314" t="s">
        <v>248</v>
      </c>
      <c r="O17" s="203">
        <v>0</v>
      </c>
      <c r="P17" s="464" t="s">
        <v>248</v>
      </c>
      <c r="Q17" s="1314" t="s">
        <v>248</v>
      </c>
      <c r="R17" s="464" t="s">
        <v>248</v>
      </c>
      <c r="S17" s="1314" t="s">
        <v>248</v>
      </c>
      <c r="T17" s="203">
        <v>0</v>
      </c>
      <c r="U17" s="1302" t="s">
        <v>248</v>
      </c>
      <c r="V17" s="1302" t="s">
        <v>248</v>
      </c>
      <c r="W17" s="1302" t="s">
        <v>248</v>
      </c>
      <c r="X17" s="1302" t="s">
        <v>248</v>
      </c>
      <c r="Y17" s="203">
        <v>0</v>
      </c>
      <c r="Z17" s="1302" t="s">
        <v>248</v>
      </c>
      <c r="AA17" s="1302" t="s">
        <v>248</v>
      </c>
      <c r="AB17" s="1302" t="s">
        <v>248</v>
      </c>
      <c r="AC17" s="1302" t="s">
        <v>248</v>
      </c>
      <c r="AD17" s="203">
        <v>0</v>
      </c>
      <c r="AE17" s="1302" t="s">
        <v>248</v>
      </c>
      <c r="AF17" s="1302" t="s">
        <v>248</v>
      </c>
      <c r="AG17" s="1302" t="s">
        <v>248</v>
      </c>
      <c r="AH17" s="1302" t="s">
        <v>248</v>
      </c>
      <c r="AI17" s="203">
        <v>0</v>
      </c>
      <c r="AJ17" s="1302" t="s">
        <v>248</v>
      </c>
      <c r="AK17" s="1302" t="s">
        <v>248</v>
      </c>
      <c r="AL17" s="1302" t="s">
        <v>248</v>
      </c>
      <c r="AM17" s="1302" t="s">
        <v>248</v>
      </c>
      <c r="AN17" s="203">
        <v>0</v>
      </c>
      <c r="AO17" s="1302" t="s">
        <v>248</v>
      </c>
      <c r="AP17" s="1302" t="s">
        <v>248</v>
      </c>
      <c r="AQ17" s="1302" t="s">
        <v>248</v>
      </c>
      <c r="AR17" s="1302" t="s">
        <v>248</v>
      </c>
      <c r="AS17" s="203">
        <v>0</v>
      </c>
      <c r="AT17" s="1302" t="s">
        <v>248</v>
      </c>
      <c r="AU17" s="1302" t="s">
        <v>248</v>
      </c>
      <c r="AV17" s="1302" t="s">
        <v>248</v>
      </c>
      <c r="AW17" s="1302" t="s">
        <v>248</v>
      </c>
      <c r="AX17" s="203">
        <v>0</v>
      </c>
      <c r="AY17" s="1302" t="s">
        <v>248</v>
      </c>
      <c r="AZ17" s="1302" t="s">
        <v>248</v>
      </c>
      <c r="BA17" s="1302" t="s">
        <v>248</v>
      </c>
      <c r="BB17" s="1302" t="s">
        <v>248</v>
      </c>
      <c r="BC17" s="203">
        <v>0</v>
      </c>
      <c r="BD17" s="1302" t="s">
        <v>248</v>
      </c>
      <c r="BE17" s="1302" t="s">
        <v>248</v>
      </c>
      <c r="BF17" s="1302" t="s">
        <v>248</v>
      </c>
      <c r="BG17" s="1302" t="s">
        <v>248</v>
      </c>
      <c r="BH17" s="203">
        <v>0</v>
      </c>
      <c r="BI17" s="1302" t="s">
        <v>248</v>
      </c>
      <c r="BJ17" s="1302" t="s">
        <v>248</v>
      </c>
      <c r="BK17" s="1302" t="s">
        <v>248</v>
      </c>
      <c r="BL17" s="1302" t="s">
        <v>248</v>
      </c>
      <c r="BM17" s="203">
        <v>0</v>
      </c>
      <c r="BN17" s="1302" t="s">
        <v>248</v>
      </c>
      <c r="BO17" s="1302" t="s">
        <v>248</v>
      </c>
      <c r="BP17" s="1302" t="s">
        <v>248</v>
      </c>
      <c r="BQ17" s="1302" t="s">
        <v>248</v>
      </c>
      <c r="BR17" s="203">
        <v>0</v>
      </c>
      <c r="BS17" s="1302" t="s">
        <v>248</v>
      </c>
      <c r="BT17" s="1302" t="s">
        <v>248</v>
      </c>
      <c r="BU17" s="1302" t="s">
        <v>248</v>
      </c>
      <c r="BV17" s="1302" t="s">
        <v>248</v>
      </c>
      <c r="BW17" s="203">
        <v>0</v>
      </c>
      <c r="BX17" s="1302" t="s">
        <v>248</v>
      </c>
      <c r="BY17" s="1302" t="s">
        <v>248</v>
      </c>
      <c r="BZ17" s="1302" t="s">
        <v>248</v>
      </c>
      <c r="CA17" s="1302" t="s">
        <v>248</v>
      </c>
      <c r="CB17" s="1328">
        <v>3846277.48</v>
      </c>
      <c r="CC17" s="1302" t="s">
        <v>248</v>
      </c>
      <c r="CD17" s="1302" t="s">
        <v>248</v>
      </c>
      <c r="CE17" s="1302" t="s">
        <v>248</v>
      </c>
      <c r="CF17" s="1302" t="s">
        <v>248</v>
      </c>
      <c r="CG17" s="1328">
        <v>3846277.48</v>
      </c>
      <c r="CH17" s="1302" t="s">
        <v>248</v>
      </c>
      <c r="CI17" s="1302" t="s">
        <v>248</v>
      </c>
      <c r="CJ17" s="1302" t="s">
        <v>248</v>
      </c>
      <c r="CK17" s="1302" t="s">
        <v>248</v>
      </c>
      <c r="CL17" s="1328">
        <v>3846277.48</v>
      </c>
      <c r="CM17" s="1302" t="s">
        <v>248</v>
      </c>
      <c r="CN17" s="1302" t="s">
        <v>248</v>
      </c>
      <c r="CO17" s="1302" t="s">
        <v>248</v>
      </c>
      <c r="CP17" s="1302" t="s">
        <v>248</v>
      </c>
    </row>
    <row r="18" spans="1:94" ht="21" customHeight="1" outlineLevel="1" x14ac:dyDescent="0.25">
      <c r="A18" s="174">
        <v>2023</v>
      </c>
      <c r="B18" s="206" t="s">
        <v>174</v>
      </c>
      <c r="C18" s="206" t="s">
        <v>175</v>
      </c>
      <c r="D18" s="207" t="s">
        <v>176</v>
      </c>
      <c r="E18" s="210">
        <v>848287.07880000002</v>
      </c>
      <c r="F18" s="466" t="s">
        <v>248</v>
      </c>
      <c r="G18" s="1316" t="s">
        <v>248</v>
      </c>
      <c r="H18" s="1315" t="s">
        <v>248</v>
      </c>
      <c r="I18" s="1316" t="s">
        <v>248</v>
      </c>
      <c r="J18" s="210">
        <v>848287.07880000002</v>
      </c>
      <c r="K18" s="466" t="s">
        <v>248</v>
      </c>
      <c r="L18" s="1316" t="s">
        <v>248</v>
      </c>
      <c r="M18" s="1315" t="s">
        <v>248</v>
      </c>
      <c r="N18" s="1316" t="s">
        <v>248</v>
      </c>
      <c r="O18" s="211">
        <v>848287.07880000002</v>
      </c>
      <c r="P18" s="466" t="s">
        <v>248</v>
      </c>
      <c r="Q18" s="1316" t="s">
        <v>248</v>
      </c>
      <c r="R18" s="1315" t="s">
        <v>248</v>
      </c>
      <c r="S18" s="1316" t="s">
        <v>248</v>
      </c>
      <c r="T18" s="211">
        <v>848287.07880000002</v>
      </c>
      <c r="U18" s="468" t="s">
        <v>248</v>
      </c>
      <c r="V18" s="208" t="s">
        <v>248</v>
      </c>
      <c r="W18" s="208" t="s">
        <v>248</v>
      </c>
      <c r="X18" s="208" t="s">
        <v>248</v>
      </c>
      <c r="Y18" s="210">
        <v>848287.07880000002</v>
      </c>
      <c r="Z18" s="468" t="s">
        <v>248</v>
      </c>
      <c r="AA18" s="208" t="s">
        <v>248</v>
      </c>
      <c r="AB18" s="208" t="s">
        <v>248</v>
      </c>
      <c r="AC18" s="208" t="s">
        <v>248</v>
      </c>
      <c r="AD18" s="211">
        <v>848287.07880000002</v>
      </c>
      <c r="AE18" s="468" t="s">
        <v>248</v>
      </c>
      <c r="AF18" s="208" t="s">
        <v>248</v>
      </c>
      <c r="AG18" s="208" t="s">
        <v>248</v>
      </c>
      <c r="AH18" s="208" t="s">
        <v>248</v>
      </c>
      <c r="AI18" s="211">
        <v>848287.07880000002</v>
      </c>
      <c r="AJ18" s="468" t="s">
        <v>248</v>
      </c>
      <c r="AK18" s="208" t="s">
        <v>248</v>
      </c>
      <c r="AL18" s="208" t="s">
        <v>248</v>
      </c>
      <c r="AM18" s="208" t="s">
        <v>248</v>
      </c>
      <c r="AN18" s="210">
        <v>848287.07880000002</v>
      </c>
      <c r="AO18" s="468" t="s">
        <v>248</v>
      </c>
      <c r="AP18" s="208" t="s">
        <v>248</v>
      </c>
      <c r="AQ18" s="208" t="s">
        <v>248</v>
      </c>
      <c r="AR18" s="208" t="s">
        <v>248</v>
      </c>
      <c r="AS18" s="211">
        <v>848287.07880000002</v>
      </c>
      <c r="AT18" s="468" t="s">
        <v>248</v>
      </c>
      <c r="AU18" s="208" t="s">
        <v>248</v>
      </c>
      <c r="AV18" s="208" t="s">
        <v>248</v>
      </c>
      <c r="AW18" s="208" t="s">
        <v>248</v>
      </c>
      <c r="AX18" s="210">
        <v>848287.07880000002</v>
      </c>
      <c r="AY18" s="468" t="s">
        <v>248</v>
      </c>
      <c r="AZ18" s="208" t="s">
        <v>248</v>
      </c>
      <c r="BA18" s="208" t="s">
        <v>248</v>
      </c>
      <c r="BB18" s="208" t="s">
        <v>248</v>
      </c>
      <c r="BC18" s="210">
        <v>848287.07880000002</v>
      </c>
      <c r="BD18" s="468" t="s">
        <v>248</v>
      </c>
      <c r="BE18" s="208" t="s">
        <v>248</v>
      </c>
      <c r="BF18" s="208" t="s">
        <v>248</v>
      </c>
      <c r="BG18" s="208" t="s">
        <v>248</v>
      </c>
      <c r="BH18" s="211">
        <v>848287.07880000002</v>
      </c>
      <c r="BI18" s="468" t="s">
        <v>248</v>
      </c>
      <c r="BJ18" s="208" t="s">
        <v>248</v>
      </c>
      <c r="BK18" s="208" t="s">
        <v>248</v>
      </c>
      <c r="BL18" s="208" t="s">
        <v>248</v>
      </c>
      <c r="BM18" s="210">
        <v>848287.07880000002</v>
      </c>
      <c r="BN18" s="468" t="s">
        <v>248</v>
      </c>
      <c r="BO18" s="208" t="s">
        <v>248</v>
      </c>
      <c r="BP18" s="208" t="s">
        <v>248</v>
      </c>
      <c r="BQ18" s="208" t="s">
        <v>248</v>
      </c>
      <c r="BR18" s="210">
        <v>848287.07880000002</v>
      </c>
      <c r="BS18" s="468" t="s">
        <v>248</v>
      </c>
      <c r="BT18" s="208" t="s">
        <v>248</v>
      </c>
      <c r="BU18" s="208" t="s">
        <v>248</v>
      </c>
      <c r="BV18" s="208" t="s">
        <v>248</v>
      </c>
      <c r="BW18" s="211">
        <v>848287.07880000002</v>
      </c>
      <c r="BX18" s="468" t="s">
        <v>248</v>
      </c>
      <c r="BY18" s="208" t="s">
        <v>248</v>
      </c>
      <c r="BZ18" s="208" t="s">
        <v>248</v>
      </c>
      <c r="CA18" s="208" t="s">
        <v>248</v>
      </c>
      <c r="CB18" s="211">
        <v>848287.07880000002</v>
      </c>
      <c r="CC18" s="468" t="s">
        <v>248</v>
      </c>
      <c r="CD18" s="208" t="s">
        <v>248</v>
      </c>
      <c r="CE18" s="208" t="s">
        <v>248</v>
      </c>
      <c r="CF18" s="208" t="s">
        <v>248</v>
      </c>
      <c r="CG18" s="210">
        <v>848287.07880000002</v>
      </c>
      <c r="CH18" s="468" t="s">
        <v>248</v>
      </c>
      <c r="CI18" s="208" t="s">
        <v>248</v>
      </c>
      <c r="CJ18" s="208" t="s">
        <v>248</v>
      </c>
      <c r="CK18" s="208" t="s">
        <v>248</v>
      </c>
      <c r="CL18" s="211">
        <v>848287.07880000002</v>
      </c>
      <c r="CM18" s="468" t="s">
        <v>248</v>
      </c>
      <c r="CN18" s="208" t="s">
        <v>248</v>
      </c>
      <c r="CO18" s="208" t="s">
        <v>248</v>
      </c>
      <c r="CP18" s="208" t="s">
        <v>248</v>
      </c>
    </row>
    <row r="19" spans="1:94" ht="21" customHeight="1" outlineLevel="1" thickBot="1" x14ac:dyDescent="0.3">
      <c r="A19" s="174">
        <v>2023</v>
      </c>
      <c r="B19" s="206" t="s">
        <v>177</v>
      </c>
      <c r="C19" s="206" t="s">
        <v>178</v>
      </c>
      <c r="D19" s="207" t="s">
        <v>179</v>
      </c>
      <c r="E19" s="479">
        <v>532170.302088</v>
      </c>
      <c r="F19" s="498" t="s">
        <v>248</v>
      </c>
      <c r="G19" s="1318" t="s">
        <v>248</v>
      </c>
      <c r="H19" s="1317" t="s">
        <v>248</v>
      </c>
      <c r="I19" s="1318" t="s">
        <v>248</v>
      </c>
      <c r="J19" s="479">
        <v>532170.302088</v>
      </c>
      <c r="K19" s="498" t="s">
        <v>248</v>
      </c>
      <c r="L19" s="1318" t="s">
        <v>248</v>
      </c>
      <c r="M19" s="1317" t="s">
        <v>248</v>
      </c>
      <c r="N19" s="1318" t="s">
        <v>248</v>
      </c>
      <c r="O19" s="472">
        <v>532170.302088</v>
      </c>
      <c r="P19" s="498" t="s">
        <v>248</v>
      </c>
      <c r="Q19" s="1318" t="s">
        <v>248</v>
      </c>
      <c r="R19" s="1317" t="s">
        <v>248</v>
      </c>
      <c r="S19" s="1318" t="s">
        <v>248</v>
      </c>
      <c r="T19" s="472">
        <v>532170.302088</v>
      </c>
      <c r="U19" s="497" t="s">
        <v>248</v>
      </c>
      <c r="V19" s="469" t="s">
        <v>248</v>
      </c>
      <c r="W19" s="469" t="s">
        <v>248</v>
      </c>
      <c r="X19" s="469" t="s">
        <v>248</v>
      </c>
      <c r="Y19" s="479">
        <v>532170.302088</v>
      </c>
      <c r="Z19" s="497" t="s">
        <v>248</v>
      </c>
      <c r="AA19" s="469" t="s">
        <v>248</v>
      </c>
      <c r="AB19" s="469" t="s">
        <v>248</v>
      </c>
      <c r="AC19" s="469" t="s">
        <v>248</v>
      </c>
      <c r="AD19" s="472">
        <v>532170.302088</v>
      </c>
      <c r="AE19" s="497" t="s">
        <v>248</v>
      </c>
      <c r="AF19" s="469" t="s">
        <v>248</v>
      </c>
      <c r="AG19" s="469" t="s">
        <v>248</v>
      </c>
      <c r="AH19" s="469" t="s">
        <v>248</v>
      </c>
      <c r="AI19" s="472">
        <v>532170.302088</v>
      </c>
      <c r="AJ19" s="497" t="s">
        <v>248</v>
      </c>
      <c r="AK19" s="469" t="s">
        <v>248</v>
      </c>
      <c r="AL19" s="469" t="s">
        <v>248</v>
      </c>
      <c r="AM19" s="469" t="s">
        <v>248</v>
      </c>
      <c r="AN19" s="479">
        <v>532170.302088</v>
      </c>
      <c r="AO19" s="497" t="s">
        <v>248</v>
      </c>
      <c r="AP19" s="469" t="s">
        <v>248</v>
      </c>
      <c r="AQ19" s="469" t="s">
        <v>248</v>
      </c>
      <c r="AR19" s="469" t="s">
        <v>248</v>
      </c>
      <c r="AS19" s="472">
        <v>532170.302088</v>
      </c>
      <c r="AT19" s="497" t="s">
        <v>248</v>
      </c>
      <c r="AU19" s="469" t="s">
        <v>248</v>
      </c>
      <c r="AV19" s="469" t="s">
        <v>248</v>
      </c>
      <c r="AW19" s="469" t="s">
        <v>248</v>
      </c>
      <c r="AX19" s="479">
        <v>532170.302088</v>
      </c>
      <c r="AY19" s="497" t="s">
        <v>248</v>
      </c>
      <c r="AZ19" s="469" t="s">
        <v>248</v>
      </c>
      <c r="BA19" s="469" t="s">
        <v>248</v>
      </c>
      <c r="BB19" s="469" t="s">
        <v>248</v>
      </c>
      <c r="BC19" s="479">
        <v>532170.302088</v>
      </c>
      <c r="BD19" s="497" t="s">
        <v>248</v>
      </c>
      <c r="BE19" s="469" t="s">
        <v>248</v>
      </c>
      <c r="BF19" s="469" t="s">
        <v>248</v>
      </c>
      <c r="BG19" s="469" t="s">
        <v>248</v>
      </c>
      <c r="BH19" s="472">
        <v>532170.302088</v>
      </c>
      <c r="BI19" s="497" t="s">
        <v>248</v>
      </c>
      <c r="BJ19" s="469" t="s">
        <v>248</v>
      </c>
      <c r="BK19" s="469" t="s">
        <v>248</v>
      </c>
      <c r="BL19" s="469" t="s">
        <v>248</v>
      </c>
      <c r="BM19" s="479">
        <v>532170.302088</v>
      </c>
      <c r="BN19" s="497" t="s">
        <v>248</v>
      </c>
      <c r="BO19" s="469" t="s">
        <v>248</v>
      </c>
      <c r="BP19" s="469" t="s">
        <v>248</v>
      </c>
      <c r="BQ19" s="469" t="s">
        <v>248</v>
      </c>
      <c r="BR19" s="479">
        <v>532170.302088</v>
      </c>
      <c r="BS19" s="497" t="s">
        <v>248</v>
      </c>
      <c r="BT19" s="469" t="s">
        <v>248</v>
      </c>
      <c r="BU19" s="469" t="s">
        <v>248</v>
      </c>
      <c r="BV19" s="469" t="s">
        <v>248</v>
      </c>
      <c r="BW19" s="472">
        <v>532170.302088</v>
      </c>
      <c r="BX19" s="497" t="s">
        <v>248</v>
      </c>
      <c r="BY19" s="469" t="s">
        <v>248</v>
      </c>
      <c r="BZ19" s="469" t="s">
        <v>248</v>
      </c>
      <c r="CA19" s="469" t="s">
        <v>248</v>
      </c>
      <c r="CB19" s="472">
        <v>532170.302088</v>
      </c>
      <c r="CC19" s="497" t="s">
        <v>248</v>
      </c>
      <c r="CD19" s="469" t="s">
        <v>248</v>
      </c>
      <c r="CE19" s="469" t="s">
        <v>248</v>
      </c>
      <c r="CF19" s="469" t="s">
        <v>248</v>
      </c>
      <c r="CG19" s="479">
        <v>532170.302088</v>
      </c>
      <c r="CH19" s="497" t="s">
        <v>248</v>
      </c>
      <c r="CI19" s="469" t="s">
        <v>248</v>
      </c>
      <c r="CJ19" s="469" t="s">
        <v>248</v>
      </c>
      <c r="CK19" s="469" t="s">
        <v>248</v>
      </c>
      <c r="CL19" s="472">
        <v>532170.302088</v>
      </c>
      <c r="CM19" s="497" t="s">
        <v>248</v>
      </c>
      <c r="CN19" s="469" t="s">
        <v>248</v>
      </c>
      <c r="CO19" s="469" t="s">
        <v>248</v>
      </c>
      <c r="CP19" s="469" t="s">
        <v>248</v>
      </c>
    </row>
    <row r="20" spans="1:94" ht="21" customHeight="1" x14ac:dyDescent="0.25">
      <c r="A20" s="164">
        <v>2024</v>
      </c>
      <c r="B20" s="165"/>
      <c r="C20" s="166"/>
      <c r="D20" s="166" t="s">
        <v>157</v>
      </c>
      <c r="E20" s="490">
        <v>229902809.26047164</v>
      </c>
      <c r="F20" s="490">
        <f>E20-E$10</f>
        <v>13806374.870471627</v>
      </c>
      <c r="G20" s="1319">
        <f>E20/E$10-1</f>
        <v>6.3889878190005467E-2</v>
      </c>
      <c r="H20" s="490">
        <f t="shared" ref="H20:H39" si="0">E20-E10</f>
        <v>13806374.870471627</v>
      </c>
      <c r="I20" s="1319">
        <f>E20/E10-1</f>
        <v>6.3889878190005467E-2</v>
      </c>
      <c r="J20" s="490">
        <v>229902809.26047164</v>
      </c>
      <c r="K20" s="490">
        <f>J20-J$10</f>
        <v>13806374.870471627</v>
      </c>
      <c r="L20" s="1319">
        <f>J20/J$10-1</f>
        <v>6.3889878190005467E-2</v>
      </c>
      <c r="M20" s="490">
        <f t="shared" ref="M20:M39" si="1">J20-J10</f>
        <v>13806374.870471627</v>
      </c>
      <c r="N20" s="1319">
        <f>J20/J10-1</f>
        <v>6.3889878190005467E-2</v>
      </c>
      <c r="O20" s="490">
        <v>229902809.26047164</v>
      </c>
      <c r="P20" s="490">
        <f>O20-O$10</f>
        <v>13806374.870471627</v>
      </c>
      <c r="Q20" s="1319">
        <f>O20/O$10-1</f>
        <v>6.3889878190005467E-2</v>
      </c>
      <c r="R20" s="490">
        <f t="shared" ref="R20:R39" si="2">O20-O10</f>
        <v>13806374.870471627</v>
      </c>
      <c r="S20" s="1319">
        <f>O20/O10-1</f>
        <v>6.3889878190005467E-2</v>
      </c>
      <c r="T20" s="490">
        <v>229902809.26047164</v>
      </c>
      <c r="U20" s="490">
        <f>T20-T$10</f>
        <v>13806374.870471627</v>
      </c>
      <c r="V20" s="1301">
        <f>T20/T$10-1</f>
        <v>6.3889878190005467E-2</v>
      </c>
      <c r="W20" s="490">
        <f t="shared" ref="W20:W39" si="3">T20-T10</f>
        <v>13806374.870471627</v>
      </c>
      <c r="X20" s="1301">
        <f>T20/T10-1</f>
        <v>6.3889878190005467E-2</v>
      </c>
      <c r="Y20" s="490">
        <v>229902809.26047164</v>
      </c>
      <c r="Z20" s="490">
        <f>Y20-Y$10</f>
        <v>13806374.870471627</v>
      </c>
      <c r="AA20" s="1301">
        <f>Y20/Y$10-1</f>
        <v>6.3889878190005467E-2</v>
      </c>
      <c r="AB20" s="490">
        <f t="shared" ref="AB20:AB39" si="4">Y20-Y10</f>
        <v>13806374.870471627</v>
      </c>
      <c r="AC20" s="1301">
        <f>Y20/Y10-1</f>
        <v>6.3889878190005467E-2</v>
      </c>
      <c r="AD20" s="490">
        <v>229902809.26047164</v>
      </c>
      <c r="AE20" s="490">
        <f>AD20-AD$10</f>
        <v>13806374.870471627</v>
      </c>
      <c r="AF20" s="1301">
        <f>AD20/AD$10-1</f>
        <v>6.3889878190005467E-2</v>
      </c>
      <c r="AG20" s="490">
        <f t="shared" ref="AG20:AG39" si="5">AD20-AD10</f>
        <v>13806374.870471627</v>
      </c>
      <c r="AH20" s="1301">
        <f>AD20/AD10-1</f>
        <v>6.3889878190005467E-2</v>
      </c>
      <c r="AI20" s="490">
        <v>229902809.26047164</v>
      </c>
      <c r="AJ20" s="490">
        <f>AI20-AI$10</f>
        <v>13806374.870471627</v>
      </c>
      <c r="AK20" s="1301">
        <f>AI20/AI$10-1</f>
        <v>6.3889878190005467E-2</v>
      </c>
      <c r="AL20" s="490">
        <f t="shared" ref="AL20:AL39" si="6">AI20-AI10</f>
        <v>13806374.870471627</v>
      </c>
      <c r="AM20" s="1301">
        <f>AI20/AI10-1</f>
        <v>6.3889878190005467E-2</v>
      </c>
      <c r="AN20" s="490">
        <v>229902809.26047164</v>
      </c>
      <c r="AO20" s="490">
        <f>AN20-AN$10</f>
        <v>13806374.870471627</v>
      </c>
      <c r="AP20" s="1301">
        <f>AN20/AN$10-1</f>
        <v>6.3889878190005467E-2</v>
      </c>
      <c r="AQ20" s="490">
        <f t="shared" ref="AQ20:AQ39" si="7">AN20-AN10</f>
        <v>13806374.870471627</v>
      </c>
      <c r="AR20" s="1301">
        <f>AN20/AN10-1</f>
        <v>6.3889878190005467E-2</v>
      </c>
      <c r="AS20" s="490">
        <v>229902809.26047164</v>
      </c>
      <c r="AT20" s="490">
        <f>AS20-AS$10</f>
        <v>13806374.870471627</v>
      </c>
      <c r="AU20" s="1301">
        <f>AS20/AS$10-1</f>
        <v>6.3889878190005467E-2</v>
      </c>
      <c r="AV20" s="490">
        <f t="shared" ref="AV20:AV39" si="8">AS20-AS10</f>
        <v>13806374.870471627</v>
      </c>
      <c r="AW20" s="1301">
        <f>AS20/AS10-1</f>
        <v>6.3889878190005467E-2</v>
      </c>
      <c r="AX20" s="490">
        <v>229902809.26047164</v>
      </c>
      <c r="AY20" s="490">
        <f>AX20-AX$10</f>
        <v>13806374.870471627</v>
      </c>
      <c r="AZ20" s="1301">
        <f>AX20/AX$10-1</f>
        <v>6.3889878190005467E-2</v>
      </c>
      <c r="BA20" s="490">
        <f t="shared" ref="BA20:BA39" si="9">AX20-AX10</f>
        <v>13806374.870471627</v>
      </c>
      <c r="BB20" s="1301">
        <f>AX20/AX10-1</f>
        <v>6.3889878190005467E-2</v>
      </c>
      <c r="BC20" s="490">
        <v>229902809.26047164</v>
      </c>
      <c r="BD20" s="490">
        <f>BC20-BC$10</f>
        <v>13806374.870471627</v>
      </c>
      <c r="BE20" s="1301">
        <f>BC20/BC$10-1</f>
        <v>6.3889878190005467E-2</v>
      </c>
      <c r="BF20" s="490">
        <f t="shared" ref="BF20:BF39" si="10">BC20-BC10</f>
        <v>13806374.870471627</v>
      </c>
      <c r="BG20" s="1301">
        <f>BC20/BC10-1</f>
        <v>6.3889878190005467E-2</v>
      </c>
      <c r="BH20" s="490">
        <v>229902809.26047164</v>
      </c>
      <c r="BI20" s="490">
        <f>BH20-BH$10</f>
        <v>13806374.870471627</v>
      </c>
      <c r="BJ20" s="1301">
        <f>BH20/BH$10-1</f>
        <v>6.3889878190005467E-2</v>
      </c>
      <c r="BK20" s="490">
        <f t="shared" ref="BK20:BK39" si="11">BH20-BH10</f>
        <v>13806374.870471627</v>
      </c>
      <c r="BL20" s="1301">
        <f>BH20/BH10-1</f>
        <v>6.3889878190005467E-2</v>
      </c>
      <c r="BM20" s="490">
        <v>229902809.26047164</v>
      </c>
      <c r="BN20" s="490">
        <f>BM20-BM$10</f>
        <v>13806374.870471627</v>
      </c>
      <c r="BO20" s="1301">
        <f>BM20/BM$10-1</f>
        <v>6.3889878190005467E-2</v>
      </c>
      <c r="BP20" s="490">
        <f t="shared" ref="BP20:BP39" si="12">BM20-BM10</f>
        <v>13806374.870471627</v>
      </c>
      <c r="BQ20" s="1301">
        <f>BM20/BM10-1</f>
        <v>6.3889878190005467E-2</v>
      </c>
      <c r="BR20" s="490">
        <v>229902809.26047164</v>
      </c>
      <c r="BS20" s="490">
        <f>BR20-BR$10</f>
        <v>13806374.870471627</v>
      </c>
      <c r="BT20" s="1301">
        <f>BR20/BR$10-1</f>
        <v>6.3889878190005467E-2</v>
      </c>
      <c r="BU20" s="490">
        <f t="shared" ref="BU20:BU39" si="13">BR20-BR10</f>
        <v>13806374.870471627</v>
      </c>
      <c r="BV20" s="1301">
        <f>BR20/BR10-1</f>
        <v>6.3889878190005467E-2</v>
      </c>
      <c r="BW20" s="490">
        <v>229902809.26047164</v>
      </c>
      <c r="BX20" s="490">
        <f>BW20-BW$10</f>
        <v>13806374.870471627</v>
      </c>
      <c r="BY20" s="1301">
        <f>BW20/BW$10-1</f>
        <v>6.3889878190005467E-2</v>
      </c>
      <c r="BZ20" s="490">
        <f t="shared" ref="BZ20:BZ39" si="14">BW20-BW10</f>
        <v>13806374.870471627</v>
      </c>
      <c r="CA20" s="1301">
        <f>BW20/BW10-1</f>
        <v>6.3889878190005467E-2</v>
      </c>
      <c r="CB20" s="484">
        <v>234053858.17084846</v>
      </c>
      <c r="CC20" s="490">
        <f>CB20-CB$10</f>
        <v>14111146.300848454</v>
      </c>
      <c r="CD20" s="1301">
        <f>CB20/CB$10-1</f>
        <v>6.4158280949036639E-2</v>
      </c>
      <c r="CE20" s="490">
        <f t="shared" ref="CE20:CE39" si="15">CB20-CB10</f>
        <v>14111146.300848454</v>
      </c>
      <c r="CF20" s="1301">
        <f>CB20/CB10-1</f>
        <v>6.4158280949036639E-2</v>
      </c>
      <c r="CG20" s="484">
        <v>234053858.17084846</v>
      </c>
      <c r="CH20" s="490">
        <f>CG20-CG$10</f>
        <v>14111146.300848454</v>
      </c>
      <c r="CI20" s="1301">
        <f>CG20/CG$10-1</f>
        <v>6.4158280949036639E-2</v>
      </c>
      <c r="CJ20" s="490">
        <f t="shared" ref="CJ20:CJ39" si="16">CG20-CG10</f>
        <v>14111146.300848454</v>
      </c>
      <c r="CK20" s="1301">
        <f>CG20/CG10-1</f>
        <v>6.4158280949036639E-2</v>
      </c>
      <c r="CL20" s="484">
        <v>234053858.17084846</v>
      </c>
      <c r="CM20" s="490">
        <f>CL20-CL$10</f>
        <v>14111146.300848454</v>
      </c>
      <c r="CN20" s="1301">
        <f>CL20/CL$10-1</f>
        <v>6.4158280949036639E-2</v>
      </c>
      <c r="CO20" s="490">
        <f t="shared" ref="CO20:CO39" si="17">CL20-CL10</f>
        <v>14111146.300848454</v>
      </c>
      <c r="CP20" s="1301">
        <f>CL20/CL10-1</f>
        <v>6.4158280949036639E-2</v>
      </c>
    </row>
    <row r="21" spans="1:94" ht="21" customHeight="1" outlineLevel="1" x14ac:dyDescent="0.25">
      <c r="A21" s="174">
        <v>2024</v>
      </c>
      <c r="B21" s="175" t="s">
        <v>158</v>
      </c>
      <c r="C21" s="175" t="s">
        <v>159</v>
      </c>
      <c r="D21" s="176" t="s">
        <v>96</v>
      </c>
      <c r="E21" s="491">
        <v>75355643.173732698</v>
      </c>
      <c r="F21" s="1298">
        <f>E21-E$11</f>
        <v>-7371597.326267302</v>
      </c>
      <c r="G21" s="1320">
        <f>E21/E$11-1</f>
        <v>-8.9107255140068453E-2</v>
      </c>
      <c r="H21" s="1298">
        <f t="shared" si="0"/>
        <v>-7371597.326267302</v>
      </c>
      <c r="I21" s="1320">
        <f>E21/E11-1</f>
        <v>-8.9107255140068453E-2</v>
      </c>
      <c r="J21" s="491">
        <v>74988818.5105028</v>
      </c>
      <c r="K21" s="1298">
        <f>J21-J$11</f>
        <v>-7738421.9894971997</v>
      </c>
      <c r="L21" s="1320">
        <f>J21/J$11-1</f>
        <v>-9.354140114823728E-2</v>
      </c>
      <c r="M21" s="1298">
        <f t="shared" si="1"/>
        <v>-7738421.9894971997</v>
      </c>
      <c r="N21" s="1320">
        <f>J21/J11-1</f>
        <v>-9.354140114823728E-2</v>
      </c>
      <c r="O21" s="491">
        <v>74621993.847272918</v>
      </c>
      <c r="P21" s="1298">
        <f>O21-O$11</f>
        <v>-8105246.6527270824</v>
      </c>
      <c r="Q21" s="1320">
        <f>O21/O$11-1</f>
        <v>-9.7975547156405884E-2</v>
      </c>
      <c r="R21" s="1298">
        <f t="shared" si="2"/>
        <v>-8105246.6527270824</v>
      </c>
      <c r="S21" s="1320">
        <f>O21/O11-1</f>
        <v>-9.7975547156405884E-2</v>
      </c>
      <c r="T21" s="485">
        <v>72811282.23013252</v>
      </c>
      <c r="U21" s="1298">
        <f>T21-T$11</f>
        <v>4372542.7301325202</v>
      </c>
      <c r="V21" s="1299">
        <f>T21/T$11-1</f>
        <v>6.3889878190005467E-2</v>
      </c>
      <c r="W21" s="1298">
        <f t="shared" si="3"/>
        <v>4372542.7301325202</v>
      </c>
      <c r="X21" s="1299">
        <f>T21/T11-1</f>
        <v>6.3889878190005467E-2</v>
      </c>
      <c r="Y21" s="485">
        <v>72811282.23013252</v>
      </c>
      <c r="Z21" s="1298">
        <f>Y21-Y$11</f>
        <v>4372542.7301325202</v>
      </c>
      <c r="AA21" s="1299">
        <f>Y21/Y$11-1</f>
        <v>6.3889878190005467E-2</v>
      </c>
      <c r="AB21" s="1298">
        <f t="shared" si="4"/>
        <v>4372542.7301325202</v>
      </c>
      <c r="AC21" s="1299">
        <f>Y21/Y11-1</f>
        <v>6.3889878190005467E-2</v>
      </c>
      <c r="AD21" s="485">
        <v>72811282.23013252</v>
      </c>
      <c r="AE21" s="1298">
        <f>AD21-AD$11</f>
        <v>4372542.7301325202</v>
      </c>
      <c r="AF21" s="1299">
        <f>AD21/AD$11-1</f>
        <v>6.3889878190005467E-2</v>
      </c>
      <c r="AG21" s="1298">
        <f t="shared" si="5"/>
        <v>4372542.7301325202</v>
      </c>
      <c r="AH21" s="1299">
        <f>AD21/AD11-1</f>
        <v>6.3889878190005467E-2</v>
      </c>
      <c r="AI21" s="485">
        <v>0</v>
      </c>
      <c r="AJ21" s="1298">
        <f>AI21-AI$11</f>
        <v>0</v>
      </c>
      <c r="AK21" s="1299"/>
      <c r="AL21" s="1298">
        <f t="shared" si="6"/>
        <v>0</v>
      </c>
      <c r="AM21" s="1299"/>
      <c r="AN21" s="485">
        <v>0</v>
      </c>
      <c r="AO21" s="1298">
        <f>AN21-AN$11</f>
        <v>0</v>
      </c>
      <c r="AP21" s="1299"/>
      <c r="AQ21" s="1298">
        <f t="shared" si="7"/>
        <v>0</v>
      </c>
      <c r="AR21" s="1299"/>
      <c r="AS21" s="485">
        <v>0</v>
      </c>
      <c r="AT21" s="1298">
        <f>AS21-AS$11</f>
        <v>0</v>
      </c>
      <c r="AU21" s="1299"/>
      <c r="AV21" s="1298">
        <f t="shared" si="8"/>
        <v>0</v>
      </c>
      <c r="AW21" s="1299"/>
      <c r="AX21" s="491">
        <v>48517313.86581289</v>
      </c>
      <c r="AY21" s="1298">
        <f>AX21-AX$11</f>
        <v>-10880757.424654014</v>
      </c>
      <c r="AZ21" s="1299">
        <f>AX21/AX$11-1</f>
        <v>-0.18318368236984017</v>
      </c>
      <c r="BA21" s="1298">
        <f t="shared" si="9"/>
        <v>-10880757.424654014</v>
      </c>
      <c r="BB21" s="1299">
        <f>AX21/AX11-1</f>
        <v>-0.18318368236984017</v>
      </c>
      <c r="BC21" s="491">
        <v>48150489.202583</v>
      </c>
      <c r="BD21" s="1298">
        <f>BC21-BC$11</f>
        <v>-11247582.087883905</v>
      </c>
      <c r="BE21" s="1299">
        <f>BC21/BC$11-1</f>
        <v>-0.18935938227491045</v>
      </c>
      <c r="BF21" s="1298">
        <f t="shared" si="10"/>
        <v>-11247582.087883905</v>
      </c>
      <c r="BG21" s="1299">
        <f>BC21/BC11-1</f>
        <v>-0.18935938227491045</v>
      </c>
      <c r="BH21" s="491">
        <v>47783664.539353117</v>
      </c>
      <c r="BI21" s="1298">
        <f>BH21-BH$11</f>
        <v>-11614406.751113787</v>
      </c>
      <c r="BJ21" s="1299">
        <f>BH21/BH$11-1</f>
        <v>-0.1955350821799805</v>
      </c>
      <c r="BK21" s="1298">
        <f t="shared" si="11"/>
        <v>-11614406.751113787</v>
      </c>
      <c r="BL21" s="1299">
        <f>BH21/BH11-1</f>
        <v>-0.1955350821799805</v>
      </c>
      <c r="BM21" s="491">
        <v>44554730.713352717</v>
      </c>
      <c r="BN21" s="1298">
        <f>BM21-BM$11</f>
        <v>-1289996.1969806179</v>
      </c>
      <c r="BO21" s="1299">
        <f>BM21/BM$11-1</f>
        <v>-2.8138376732043668E-2</v>
      </c>
      <c r="BP21" s="1298">
        <f t="shared" si="12"/>
        <v>-1289996.1969806179</v>
      </c>
      <c r="BQ21" s="1299">
        <f>BM21/BM11-1</f>
        <v>-2.8138376732043668E-2</v>
      </c>
      <c r="BR21" s="491">
        <v>44432455.825609438</v>
      </c>
      <c r="BS21" s="1298">
        <f>BR21-BR$11</f>
        <v>-1412271.0847238973</v>
      </c>
      <c r="BT21" s="1299">
        <f>BR21/BR$11-1</f>
        <v>-3.0805529444773994E-2</v>
      </c>
      <c r="BU21" s="1298">
        <f t="shared" si="13"/>
        <v>-1412271.0847238973</v>
      </c>
      <c r="BV21" s="1299">
        <f>BR21/BR11-1</f>
        <v>-3.0805529444773994E-2</v>
      </c>
      <c r="BW21" s="491">
        <v>44310180.937866129</v>
      </c>
      <c r="BX21" s="1298">
        <f>BW21-BW$11</f>
        <v>-1534545.9724672064</v>
      </c>
      <c r="BY21" s="1299">
        <f>BW21/BW$11-1</f>
        <v>-3.3472682157505096E-2</v>
      </c>
      <c r="BZ21" s="1298">
        <f t="shared" si="14"/>
        <v>-1534545.9724672064</v>
      </c>
      <c r="CA21" s="1299">
        <f>BW21/BW11-1</f>
        <v>-3.3472682157505096E-2</v>
      </c>
      <c r="CB21" s="485">
        <v>71547256.578641161</v>
      </c>
      <c r="CC21" s="1298">
        <f>CB21-CB$11</f>
        <v>3108517.0786411613</v>
      </c>
      <c r="CD21" s="1299">
        <f>CB21/CB$11-1</f>
        <v>4.5420431488823132E-2</v>
      </c>
      <c r="CE21" s="1298">
        <f t="shared" si="15"/>
        <v>3108517.0786411613</v>
      </c>
      <c r="CF21" s="1299">
        <f>CB21/CB11-1</f>
        <v>4.5420431488823132E-2</v>
      </c>
      <c r="CG21" s="485">
        <v>71547256.578641161</v>
      </c>
      <c r="CH21" s="1298">
        <f>CG21-CG$11</f>
        <v>3108517.0786411613</v>
      </c>
      <c r="CI21" s="1299">
        <f>CG21/CG$11-1</f>
        <v>4.5420431488823132E-2</v>
      </c>
      <c r="CJ21" s="1298">
        <f t="shared" si="16"/>
        <v>3108517.0786411613</v>
      </c>
      <c r="CK21" s="1299">
        <f>CG21/CG11-1</f>
        <v>4.5420431488823132E-2</v>
      </c>
      <c r="CL21" s="485">
        <v>71547256.578641161</v>
      </c>
      <c r="CM21" s="1298">
        <f>CL21-CL$11</f>
        <v>3108517.0786411613</v>
      </c>
      <c r="CN21" s="1299">
        <f>CL21/CL$11-1</f>
        <v>4.5420431488823132E-2</v>
      </c>
      <c r="CO21" s="1298">
        <f t="shared" si="17"/>
        <v>3108517.0786411613</v>
      </c>
      <c r="CP21" s="1299">
        <f>CL21/CL11-1</f>
        <v>4.5420431488823132E-2</v>
      </c>
    </row>
    <row r="22" spans="1:94" s="173" customFormat="1" ht="21" customHeight="1" outlineLevel="1" x14ac:dyDescent="0.25">
      <c r="A22" s="174">
        <v>2024</v>
      </c>
      <c r="B22" s="175" t="s">
        <v>160</v>
      </c>
      <c r="C22" s="175" t="s">
        <v>161</v>
      </c>
      <c r="D22" s="176" t="s">
        <v>162</v>
      </c>
      <c r="E22" s="485">
        <v>58308548.966325499</v>
      </c>
      <c r="F22" s="1298">
        <f>E22-E$12</f>
        <v>3501608.7353255004</v>
      </c>
      <c r="G22" s="1320">
        <f>E22/E$12-1</f>
        <v>6.3889878190005467E-2</v>
      </c>
      <c r="H22" s="1298">
        <f t="shared" si="0"/>
        <v>3501608.7353255004</v>
      </c>
      <c r="I22" s="1320">
        <f>E22/E12-1</f>
        <v>6.3889878190005467E-2</v>
      </c>
      <c r="J22" s="485">
        <v>58308548.966325499</v>
      </c>
      <c r="K22" s="1298">
        <f>J22-J$12</f>
        <v>3501608.7353255004</v>
      </c>
      <c r="L22" s="1320">
        <f>J22/J$12-1</f>
        <v>6.3889878190005467E-2</v>
      </c>
      <c r="M22" s="1298">
        <f t="shared" si="1"/>
        <v>3501608.7353255004</v>
      </c>
      <c r="N22" s="1320">
        <f>J22/J12-1</f>
        <v>6.3889878190005467E-2</v>
      </c>
      <c r="O22" s="485">
        <v>58308548.966325499</v>
      </c>
      <c r="P22" s="1298">
        <f>O22-O$12</f>
        <v>3501608.7353255004</v>
      </c>
      <c r="Q22" s="1320">
        <f>O22/O$12-1</f>
        <v>6.3889878190005467E-2</v>
      </c>
      <c r="R22" s="1298">
        <f t="shared" si="2"/>
        <v>3501608.7353255004</v>
      </c>
      <c r="S22" s="1320">
        <f>O22/O12-1</f>
        <v>6.3889878190005467E-2</v>
      </c>
      <c r="T22" s="485">
        <v>58308548.966325499</v>
      </c>
      <c r="U22" s="1298">
        <f>T22-T$12</f>
        <v>3501608.7353255004</v>
      </c>
      <c r="V22" s="1299">
        <f>T22/T$12-1</f>
        <v>6.3889878190005467E-2</v>
      </c>
      <c r="W22" s="1298">
        <f t="shared" si="3"/>
        <v>3501608.7353255004</v>
      </c>
      <c r="X22" s="1299">
        <f>T22/T12-1</f>
        <v>6.3889878190005467E-2</v>
      </c>
      <c r="Y22" s="485">
        <v>58308548.966325499</v>
      </c>
      <c r="Z22" s="1298">
        <f>Y22-Y$12</f>
        <v>3501608.7353255004</v>
      </c>
      <c r="AA22" s="1299">
        <f>Y22/Y$12-1</f>
        <v>6.3889878190005467E-2</v>
      </c>
      <c r="AB22" s="1298">
        <f t="shared" si="4"/>
        <v>3501608.7353255004</v>
      </c>
      <c r="AC22" s="1299">
        <f>Y22/Y12-1</f>
        <v>6.3889878190005467E-2</v>
      </c>
      <c r="AD22" s="485">
        <v>58308548.966325499</v>
      </c>
      <c r="AE22" s="1298">
        <f>AD22-AD$12</f>
        <v>3501608.7353255004</v>
      </c>
      <c r="AF22" s="1299">
        <f>AD22/AD$12-1</f>
        <v>6.3889878190005467E-2</v>
      </c>
      <c r="AG22" s="1298">
        <f t="shared" si="5"/>
        <v>3501608.7353255004</v>
      </c>
      <c r="AH22" s="1299">
        <f>AD22/AD12-1</f>
        <v>6.3889878190005467E-2</v>
      </c>
      <c r="AI22" s="485">
        <v>0</v>
      </c>
      <c r="AJ22" s="1298">
        <f>AI22-AI$12</f>
        <v>0</v>
      </c>
      <c r="AK22" s="1299"/>
      <c r="AL22" s="1298">
        <f t="shared" si="6"/>
        <v>0</v>
      </c>
      <c r="AM22" s="1299"/>
      <c r="AN22" s="485">
        <v>0</v>
      </c>
      <c r="AO22" s="1298">
        <f>AN22-AN$12</f>
        <v>0</v>
      </c>
      <c r="AP22" s="1299"/>
      <c r="AQ22" s="1298">
        <f t="shared" si="7"/>
        <v>0</v>
      </c>
      <c r="AR22" s="1299"/>
      <c r="AS22" s="485">
        <v>0</v>
      </c>
      <c r="AT22" s="1298">
        <f>AS22-AS$12</f>
        <v>0</v>
      </c>
      <c r="AU22" s="1299"/>
      <c r="AV22" s="1298">
        <f t="shared" si="8"/>
        <v>0</v>
      </c>
      <c r="AW22" s="1299"/>
      <c r="AX22" s="485">
        <v>58308548.966325499</v>
      </c>
      <c r="AY22" s="1298">
        <f>AX22-AX$12</f>
        <v>3501608.7353255004</v>
      </c>
      <c r="AZ22" s="1299">
        <f>AX22/AX$12-1</f>
        <v>6.3889878190005467E-2</v>
      </c>
      <c r="BA22" s="1298">
        <f t="shared" si="9"/>
        <v>3501608.7353255004</v>
      </c>
      <c r="BB22" s="1299">
        <f>AX22/AX12-1</f>
        <v>6.3889878190005467E-2</v>
      </c>
      <c r="BC22" s="485">
        <v>58308548.966325499</v>
      </c>
      <c r="BD22" s="1298">
        <f>BC22-BC$12</f>
        <v>3501608.7353255004</v>
      </c>
      <c r="BE22" s="1299">
        <f>BC22/BC$12-1</f>
        <v>6.3889878190005467E-2</v>
      </c>
      <c r="BF22" s="1298">
        <f t="shared" si="10"/>
        <v>3501608.7353255004</v>
      </c>
      <c r="BG22" s="1299">
        <f>BC22/BC12-1</f>
        <v>6.3889878190005467E-2</v>
      </c>
      <c r="BH22" s="485">
        <v>58308548.966325499</v>
      </c>
      <c r="BI22" s="1298">
        <f>BH22-BH$12</f>
        <v>3501608.7353255004</v>
      </c>
      <c r="BJ22" s="1299">
        <f>BH22/BH$12-1</f>
        <v>6.3889878190005467E-2</v>
      </c>
      <c r="BK22" s="1298">
        <f t="shared" si="11"/>
        <v>3501608.7353255004</v>
      </c>
      <c r="BL22" s="1299">
        <f>BH22/BH12-1</f>
        <v>6.3889878190005467E-2</v>
      </c>
      <c r="BM22" s="491">
        <v>44554730.713352717</v>
      </c>
      <c r="BN22" s="1298">
        <f>BM22-BM$12</f>
        <v>-1289996.1969806179</v>
      </c>
      <c r="BO22" s="1299">
        <f>BM22/BM$12-1</f>
        <v>-2.8138376732043668E-2</v>
      </c>
      <c r="BP22" s="1298">
        <f t="shared" si="12"/>
        <v>-1289996.1969806179</v>
      </c>
      <c r="BQ22" s="1299">
        <f>BM22/BM12-1</f>
        <v>-2.8138376732043668E-2</v>
      </c>
      <c r="BR22" s="491">
        <v>44432455.825609438</v>
      </c>
      <c r="BS22" s="1298">
        <f>BR22-BR$12</f>
        <v>-1412271.0847238973</v>
      </c>
      <c r="BT22" s="1299">
        <f>BR22/BR$12-1</f>
        <v>-3.0805529444773994E-2</v>
      </c>
      <c r="BU22" s="1298">
        <f t="shared" si="13"/>
        <v>-1412271.0847238973</v>
      </c>
      <c r="BV22" s="1299">
        <f>BR22/BR12-1</f>
        <v>-3.0805529444773994E-2</v>
      </c>
      <c r="BW22" s="491">
        <v>44310180.937866129</v>
      </c>
      <c r="BX22" s="1298">
        <f>BW22-BW$12</f>
        <v>-1534545.9724672064</v>
      </c>
      <c r="BY22" s="1299">
        <f>BW22/BW$12-1</f>
        <v>-3.3472682157505096E-2</v>
      </c>
      <c r="BZ22" s="1298">
        <f t="shared" si="14"/>
        <v>-1534545.9724672064</v>
      </c>
      <c r="CA22" s="1299">
        <f>BW22/BW12-1</f>
        <v>-3.3472682157505096E-2</v>
      </c>
      <c r="CB22" s="485">
        <v>60876256.911363319</v>
      </c>
      <c r="CC22" s="1298">
        <f>CB22-CB$12</f>
        <v>6069316.6803633198</v>
      </c>
      <c r="CD22" s="1299">
        <f>CB22/CB$12-1</f>
        <v>0.11073992919112796</v>
      </c>
      <c r="CE22" s="1298">
        <f t="shared" si="15"/>
        <v>6069316.6803633198</v>
      </c>
      <c r="CF22" s="1299">
        <f>CB22/CB12-1</f>
        <v>0.11073992919112796</v>
      </c>
      <c r="CG22" s="485">
        <v>60876256.911363319</v>
      </c>
      <c r="CH22" s="1298">
        <f>CG22-CG$12</f>
        <v>6069316.6803633198</v>
      </c>
      <c r="CI22" s="1299">
        <f>CG22/CG$12-1</f>
        <v>0.11073992919112796</v>
      </c>
      <c r="CJ22" s="1298">
        <f t="shared" si="16"/>
        <v>6069316.6803633198</v>
      </c>
      <c r="CK22" s="1299">
        <f>CG22/CG12-1</f>
        <v>0.11073992919112796</v>
      </c>
      <c r="CL22" s="485">
        <v>60876256.911363319</v>
      </c>
      <c r="CM22" s="1298">
        <f>CL22-CL$12</f>
        <v>6069316.6803633198</v>
      </c>
      <c r="CN22" s="1299">
        <f>CL22/CL$12-1</f>
        <v>0.11073992919112796</v>
      </c>
      <c r="CO22" s="1298">
        <f t="shared" si="17"/>
        <v>6069316.6803633198</v>
      </c>
      <c r="CP22" s="1299">
        <f>CL22/CL12-1</f>
        <v>0.11073992919112796</v>
      </c>
    </row>
    <row r="23" spans="1:94" ht="21" customHeight="1" outlineLevel="1" x14ac:dyDescent="0.25">
      <c r="A23" s="174">
        <v>2024</v>
      </c>
      <c r="B23" s="175">
        <v>0</v>
      </c>
      <c r="C23" s="175">
        <v>0</v>
      </c>
      <c r="D23" s="176" t="s">
        <v>163</v>
      </c>
      <c r="E23" s="485">
        <v>0</v>
      </c>
      <c r="F23" s="1298">
        <f>E23-E$13</f>
        <v>0</v>
      </c>
      <c r="G23" s="1320"/>
      <c r="H23" s="1298">
        <f t="shared" si="0"/>
        <v>0</v>
      </c>
      <c r="I23" s="1320"/>
      <c r="J23" s="485">
        <v>0</v>
      </c>
      <c r="K23" s="1298">
        <f>J23-J$13</f>
        <v>0</v>
      </c>
      <c r="L23" s="1320"/>
      <c r="M23" s="1298">
        <f t="shared" si="1"/>
        <v>0</v>
      </c>
      <c r="N23" s="1320"/>
      <c r="O23" s="485">
        <v>0</v>
      </c>
      <c r="P23" s="1298">
        <f>O23-O$13</f>
        <v>0</v>
      </c>
      <c r="Q23" s="1320"/>
      <c r="R23" s="1298">
        <f t="shared" si="2"/>
        <v>0</v>
      </c>
      <c r="S23" s="1320"/>
      <c r="T23" s="485">
        <v>0</v>
      </c>
      <c r="U23" s="1298">
        <f>T23-T$13</f>
        <v>0</v>
      </c>
      <c r="V23" s="1299"/>
      <c r="W23" s="1298">
        <f t="shared" si="3"/>
        <v>0</v>
      </c>
      <c r="X23" s="1299"/>
      <c r="Y23" s="485">
        <v>0</v>
      </c>
      <c r="Z23" s="1298">
        <f>Y23-Y$13</f>
        <v>0</v>
      </c>
      <c r="AA23" s="1299"/>
      <c r="AB23" s="1298">
        <f t="shared" si="4"/>
        <v>0</v>
      </c>
      <c r="AC23" s="1299"/>
      <c r="AD23" s="485">
        <v>0</v>
      </c>
      <c r="AE23" s="1298">
        <f>AD23-AD$13</f>
        <v>0</v>
      </c>
      <c r="AF23" s="1299"/>
      <c r="AG23" s="1298">
        <f t="shared" si="5"/>
        <v>0</v>
      </c>
      <c r="AH23" s="1299"/>
      <c r="AI23" s="485">
        <v>0</v>
      </c>
      <c r="AJ23" s="1298">
        <f>AI23-AI$13</f>
        <v>0</v>
      </c>
      <c r="AK23" s="1299"/>
      <c r="AL23" s="1298">
        <f t="shared" si="6"/>
        <v>0</v>
      </c>
      <c r="AM23" s="1299"/>
      <c r="AN23" s="485">
        <v>0</v>
      </c>
      <c r="AO23" s="1298">
        <f>AN23-AN$13</f>
        <v>0</v>
      </c>
      <c r="AP23" s="1299"/>
      <c r="AQ23" s="1298">
        <f t="shared" si="7"/>
        <v>0</v>
      </c>
      <c r="AR23" s="1299"/>
      <c r="AS23" s="485">
        <v>0</v>
      </c>
      <c r="AT23" s="1298">
        <f>AS23-AS$13</f>
        <v>0</v>
      </c>
      <c r="AU23" s="1299"/>
      <c r="AV23" s="1298">
        <f t="shared" si="8"/>
        <v>0</v>
      </c>
      <c r="AW23" s="1299"/>
      <c r="AX23" s="491">
        <v>26838329.307919804</v>
      </c>
      <c r="AY23" s="1298">
        <f>AX23-AX$13</f>
        <v>3509160.0983867049</v>
      </c>
      <c r="AZ23" s="1299">
        <f>AX23/AX$13-1</f>
        <v>0.15041941986312746</v>
      </c>
      <c r="BA23" s="1298">
        <f t="shared" si="9"/>
        <v>3509160.0983867049</v>
      </c>
      <c r="BB23" s="1299">
        <f>AX23/AX13-1</f>
        <v>0.15041941986312746</v>
      </c>
      <c r="BC23" s="491">
        <v>26838329.307919804</v>
      </c>
      <c r="BD23" s="1298">
        <f>BC23-BC$13</f>
        <v>3509160.0983867049</v>
      </c>
      <c r="BE23" s="1299">
        <f>BC23/BC$13-1</f>
        <v>0.15041941986312746</v>
      </c>
      <c r="BF23" s="1298">
        <f t="shared" si="10"/>
        <v>3509160.0983867049</v>
      </c>
      <c r="BG23" s="1299">
        <f>BC23/BC13-1</f>
        <v>0.15041941986312746</v>
      </c>
      <c r="BH23" s="491">
        <v>26838329.307919804</v>
      </c>
      <c r="BI23" s="1298">
        <f>BH23-BH$13</f>
        <v>3509160.0983867049</v>
      </c>
      <c r="BJ23" s="1299">
        <f>BH23/BH$13-1</f>
        <v>0.15041941986312746</v>
      </c>
      <c r="BK23" s="1298">
        <f t="shared" si="11"/>
        <v>3509160.0983867049</v>
      </c>
      <c r="BL23" s="1299">
        <f>BH23/BH13-1</f>
        <v>0.15041941986312746</v>
      </c>
      <c r="BM23" s="491">
        <v>44554730.713352762</v>
      </c>
      <c r="BN23" s="1298">
        <f>BM23-BM$13</f>
        <v>-1289996.1969805732</v>
      </c>
      <c r="BO23" s="1299">
        <f>BM23/BM$13-1</f>
        <v>-2.8138376732042669E-2</v>
      </c>
      <c r="BP23" s="1298">
        <f t="shared" si="12"/>
        <v>-1289996.1969805732</v>
      </c>
      <c r="BQ23" s="1299">
        <f>BM23/BM13-1</f>
        <v>-2.8138376732042669E-2</v>
      </c>
      <c r="BR23" s="491">
        <v>44432455.825609401</v>
      </c>
      <c r="BS23" s="1298">
        <f>BR23-BR$13</f>
        <v>-1412271.0847239345</v>
      </c>
      <c r="BT23" s="1299">
        <f>BR23/BR$13-1</f>
        <v>-3.0805529444774882E-2</v>
      </c>
      <c r="BU23" s="1298">
        <f t="shared" si="13"/>
        <v>-1412271.0847239345</v>
      </c>
      <c r="BV23" s="1299">
        <f>BR23/BR13-1</f>
        <v>-3.0805529444774882E-2</v>
      </c>
      <c r="BW23" s="491">
        <v>44310180.937866166</v>
      </c>
      <c r="BX23" s="1298">
        <f>BW23-BW$13</f>
        <v>-1534545.9724671692</v>
      </c>
      <c r="BY23" s="1299">
        <f>BW23/BW$13-1</f>
        <v>-3.3472682157504208E-2</v>
      </c>
      <c r="BZ23" s="1298">
        <f t="shared" si="14"/>
        <v>-1534545.9724671692</v>
      </c>
      <c r="CA23" s="1299">
        <f>BW23/BW13-1</f>
        <v>-3.3472682157504208E-2</v>
      </c>
      <c r="CB23" s="485">
        <v>0</v>
      </c>
      <c r="CC23" s="1298">
        <f>CB23-CB$13</f>
        <v>0</v>
      </c>
      <c r="CD23" s="1299"/>
      <c r="CE23" s="1298">
        <f t="shared" si="15"/>
        <v>0</v>
      </c>
      <c r="CF23" s="1299"/>
      <c r="CG23" s="485">
        <v>0</v>
      </c>
      <c r="CH23" s="1298">
        <f>CG23-CG$13</f>
        <v>0</v>
      </c>
      <c r="CI23" s="1299"/>
      <c r="CJ23" s="1298">
        <f t="shared" si="16"/>
        <v>0</v>
      </c>
      <c r="CK23" s="1299"/>
      <c r="CL23" s="485">
        <v>0</v>
      </c>
      <c r="CM23" s="1298">
        <f>CL23-CL$13</f>
        <v>0</v>
      </c>
      <c r="CN23" s="1299"/>
      <c r="CO23" s="1298">
        <f t="shared" si="17"/>
        <v>0</v>
      </c>
      <c r="CP23" s="1299"/>
    </row>
    <row r="24" spans="1:94" ht="21" customHeight="1" outlineLevel="1" x14ac:dyDescent="0.25">
      <c r="A24" s="174">
        <v>2024</v>
      </c>
      <c r="B24" s="175" t="s">
        <v>164</v>
      </c>
      <c r="C24" s="175" t="s">
        <v>165</v>
      </c>
      <c r="D24" s="176" t="s">
        <v>99</v>
      </c>
      <c r="E24" s="485">
        <v>0</v>
      </c>
      <c r="F24" s="1298">
        <f>E24-E$14</f>
        <v>0</v>
      </c>
      <c r="G24" s="1320"/>
      <c r="H24" s="1298">
        <f t="shared" si="0"/>
        <v>0</v>
      </c>
      <c r="I24" s="1320"/>
      <c r="J24" s="485">
        <v>0</v>
      </c>
      <c r="K24" s="1298">
        <f>J24-J$14</f>
        <v>0</v>
      </c>
      <c r="L24" s="1320"/>
      <c r="M24" s="1298">
        <f t="shared" si="1"/>
        <v>0</v>
      </c>
      <c r="N24" s="1320"/>
      <c r="O24" s="485">
        <v>0</v>
      </c>
      <c r="P24" s="1298">
        <f>O24-O$14</f>
        <v>0</v>
      </c>
      <c r="Q24" s="1320"/>
      <c r="R24" s="1298">
        <f t="shared" si="2"/>
        <v>0</v>
      </c>
      <c r="S24" s="1320"/>
      <c r="T24" s="486">
        <v>2544360.9436001703</v>
      </c>
      <c r="U24" s="1298">
        <f>T24-T$14</f>
        <v>-11744140.056399837</v>
      </c>
      <c r="V24" s="1299">
        <f>T24/T$14-1</f>
        <v>-0.82192947016624285</v>
      </c>
      <c r="W24" s="1298">
        <f t="shared" si="3"/>
        <v>-11744140.056399837</v>
      </c>
      <c r="X24" s="1299">
        <f>T24/T14-1</f>
        <v>-0.82192947016624285</v>
      </c>
      <c r="Y24" s="486">
        <v>2177536.2803702801</v>
      </c>
      <c r="Z24" s="1298">
        <f>Y24-Y$14</f>
        <v>-12110964.719629727</v>
      </c>
      <c r="AA24" s="1299">
        <f>Y24/Y$14-1</f>
        <v>-0.84760218861514725</v>
      </c>
      <c r="AB24" s="1298">
        <f t="shared" si="4"/>
        <v>-12110964.719629727</v>
      </c>
      <c r="AC24" s="1299">
        <f>Y24/Y14-1</f>
        <v>-0.84760218861514725</v>
      </c>
      <c r="AD24" s="486">
        <v>1810711.6171403974</v>
      </c>
      <c r="AE24" s="1298">
        <f>AD24-AD$14</f>
        <v>-12477789.38285961</v>
      </c>
      <c r="AF24" s="1299">
        <f>AD24/AD$14-1</f>
        <v>-0.87327490706405131</v>
      </c>
      <c r="AG24" s="1298">
        <f t="shared" si="5"/>
        <v>-12477789.38285961</v>
      </c>
      <c r="AH24" s="1299">
        <f>AD24/AD14-1</f>
        <v>-0.87327490706405131</v>
      </c>
      <c r="AI24" s="486">
        <v>133664192.14005816</v>
      </c>
      <c r="AJ24" s="1298">
        <f>AI24-AI$14</f>
        <v>-3869988.5909418464</v>
      </c>
      <c r="AK24" s="1299">
        <f>AI24/AI$14-1</f>
        <v>-2.8138376732043557E-2</v>
      </c>
      <c r="AL24" s="1298">
        <f t="shared" si="6"/>
        <v>-3869988.5909418464</v>
      </c>
      <c r="AM24" s="1299">
        <f>AI24/AI14-1</f>
        <v>-2.8138376732043557E-2</v>
      </c>
      <c r="AN24" s="486">
        <v>133297367.47682831</v>
      </c>
      <c r="AO24" s="1298">
        <f>AN24-AN$14</f>
        <v>-4236813.2541716993</v>
      </c>
      <c r="AP24" s="1299">
        <f>AN24/AN$14-1</f>
        <v>-3.0805529444774105E-2</v>
      </c>
      <c r="AQ24" s="1298">
        <f t="shared" si="7"/>
        <v>-4236813.2541716993</v>
      </c>
      <c r="AR24" s="1299">
        <f>AN24/AN14-1</f>
        <v>-3.0805529444774105E-2</v>
      </c>
      <c r="AS24" s="486">
        <v>132930542.81359839</v>
      </c>
      <c r="AT24" s="1298">
        <f>AS24-AS$14</f>
        <v>-4603637.9174016118</v>
      </c>
      <c r="AU24" s="1299">
        <f>AS24/AS$14-1</f>
        <v>-3.3472682157504985E-2</v>
      </c>
      <c r="AV24" s="1298">
        <f t="shared" si="8"/>
        <v>-4603637.9174016118</v>
      </c>
      <c r="AW24" s="1299">
        <f>AS24/AS14-1</f>
        <v>-3.3472682157504985E-2</v>
      </c>
      <c r="AX24" s="485">
        <v>0</v>
      </c>
      <c r="AY24" s="1298">
        <f>AX24-AX$14</f>
        <v>0</v>
      </c>
      <c r="AZ24" s="1299"/>
      <c r="BA24" s="1298">
        <f t="shared" si="9"/>
        <v>0</v>
      </c>
      <c r="BB24" s="1299"/>
      <c r="BC24" s="485">
        <v>0</v>
      </c>
      <c r="BD24" s="1298">
        <f>BC24-BC$14</f>
        <v>0</v>
      </c>
      <c r="BE24" s="1299"/>
      <c r="BF24" s="1298">
        <f t="shared" si="10"/>
        <v>0</v>
      </c>
      <c r="BG24" s="1299"/>
      <c r="BH24" s="485">
        <v>0</v>
      </c>
      <c r="BI24" s="1298">
        <f>BH24-BH$14</f>
        <v>0</v>
      </c>
      <c r="BJ24" s="1299"/>
      <c r="BK24" s="1298">
        <f t="shared" si="11"/>
        <v>0</v>
      </c>
      <c r="BL24" s="1299"/>
      <c r="BM24" s="485">
        <v>0</v>
      </c>
      <c r="BN24" s="1298">
        <f>BM24-BM$14</f>
        <v>0</v>
      </c>
      <c r="BO24" s="1299"/>
      <c r="BP24" s="1298">
        <f t="shared" si="12"/>
        <v>0</v>
      </c>
      <c r="BQ24" s="1299"/>
      <c r="BR24" s="485">
        <v>0</v>
      </c>
      <c r="BS24" s="1298">
        <f>BR24-BR$14</f>
        <v>0</v>
      </c>
      <c r="BT24" s="1299"/>
      <c r="BU24" s="1298">
        <f t="shared" si="13"/>
        <v>0</v>
      </c>
      <c r="BV24" s="1299"/>
      <c r="BW24" s="485">
        <v>0</v>
      </c>
      <c r="BX24" s="1298">
        <f>BW24-BW$14</f>
        <v>0</v>
      </c>
      <c r="BY24" s="1299"/>
      <c r="BZ24" s="1298">
        <f t="shared" si="14"/>
        <v>0</v>
      </c>
      <c r="CA24" s="1299"/>
      <c r="CB24" s="192">
        <v>5391727.5604305342</v>
      </c>
      <c r="CC24" s="1298">
        <f>CB24-CB$14</f>
        <v>-12743050.919569463</v>
      </c>
      <c r="CD24" s="1299">
        <f>CB24/CB$14-1</f>
        <v>-0.70268577769632978</v>
      </c>
      <c r="CE24" s="1298">
        <f t="shared" si="15"/>
        <v>-12743050.919569463</v>
      </c>
      <c r="CF24" s="1299">
        <f t="shared" ref="CF24:CF29" si="18">CB24/CB14-1</f>
        <v>-0.70268577769632978</v>
      </c>
      <c r="CG24" s="192">
        <v>5024902.897200644</v>
      </c>
      <c r="CH24" s="1298">
        <f>CG24-CG$14</f>
        <v>-13109875.582799353</v>
      </c>
      <c r="CI24" s="1299">
        <f>CG24/CG$14-1</f>
        <v>-0.72291346691979852</v>
      </c>
      <c r="CJ24" s="1298">
        <f t="shared" si="16"/>
        <v>-13109875.582799353</v>
      </c>
      <c r="CK24" s="1299">
        <f t="shared" ref="CK24:CK29" si="19">CG24/CG14-1</f>
        <v>-0.72291346691979852</v>
      </c>
      <c r="CL24" s="192">
        <v>4658078.2339707613</v>
      </c>
      <c r="CM24" s="1298">
        <f>CL24-CL$14</f>
        <v>-13476700.246029235</v>
      </c>
      <c r="CN24" s="1299">
        <f>CL24/CL$14-1</f>
        <v>-0.74314115614326703</v>
      </c>
      <c r="CO24" s="1298">
        <f t="shared" si="17"/>
        <v>-13476700.246029235</v>
      </c>
      <c r="CP24" s="1299">
        <f t="shared" ref="CP24:CP29" si="20">CL24/CL14-1</f>
        <v>-0.74314115614326703</v>
      </c>
    </row>
    <row r="25" spans="1:94" ht="21" customHeight="1" outlineLevel="1" x14ac:dyDescent="0.25">
      <c r="A25" s="174">
        <v>2024</v>
      </c>
      <c r="B25" s="175" t="s">
        <v>166</v>
      </c>
      <c r="C25" s="175" t="s">
        <v>249</v>
      </c>
      <c r="D25" s="176" t="s">
        <v>168</v>
      </c>
      <c r="E25" s="485">
        <v>47529877.041051194</v>
      </c>
      <c r="F25" s="1298">
        <f>E25-E$15</f>
        <v>9050000.3820511922</v>
      </c>
      <c r="G25" s="1320">
        <f>E25/E$15-1</f>
        <v>0.2351878739698221</v>
      </c>
      <c r="H25" s="1298">
        <f t="shared" si="0"/>
        <v>9050000.3820511922</v>
      </c>
      <c r="I25" s="1320">
        <f>E25/E15-1</f>
        <v>0.2351878739698221</v>
      </c>
      <c r="J25" s="485">
        <v>47711042.68599315</v>
      </c>
      <c r="K25" s="1298">
        <f>J25-J$15</f>
        <v>9231166.026993148</v>
      </c>
      <c r="L25" s="1320">
        <f>J25/J$15-1</f>
        <v>0.23989593596667835</v>
      </c>
      <c r="M25" s="1298">
        <f t="shared" si="1"/>
        <v>9231166.026993148</v>
      </c>
      <c r="N25" s="1320">
        <f>J25/J15-1</f>
        <v>0.23989593596667835</v>
      </c>
      <c r="O25" s="485">
        <v>47892208.330935106</v>
      </c>
      <c r="P25" s="1298">
        <f>O25-O$15</f>
        <v>9412331.6719351038</v>
      </c>
      <c r="Q25" s="1320">
        <f>O25/O$15-1</f>
        <v>0.24460399796353482</v>
      </c>
      <c r="R25" s="1298">
        <f t="shared" si="2"/>
        <v>9412331.6719351038</v>
      </c>
      <c r="S25" s="1320">
        <f>O25/O15-1</f>
        <v>0.24460399796353482</v>
      </c>
      <c r="T25" s="485">
        <v>47529877.041051194</v>
      </c>
      <c r="U25" s="1298">
        <f>T25-T$15</f>
        <v>9050000.3820511922</v>
      </c>
      <c r="V25" s="1299">
        <f>T25/T$15-1</f>
        <v>0.2351878739698221</v>
      </c>
      <c r="W25" s="1298">
        <f t="shared" si="3"/>
        <v>9050000.3820511922</v>
      </c>
      <c r="X25" s="1299">
        <f>T25/T15-1</f>
        <v>0.2351878739698221</v>
      </c>
      <c r="Y25" s="485">
        <v>47711042.68599315</v>
      </c>
      <c r="Z25" s="1298">
        <f>Y25-Y$15</f>
        <v>9231166.026993148</v>
      </c>
      <c r="AA25" s="1299">
        <f>Y25/Y$15-1</f>
        <v>0.23989593596667835</v>
      </c>
      <c r="AB25" s="1298">
        <f t="shared" si="4"/>
        <v>9231166.026993148</v>
      </c>
      <c r="AC25" s="1299">
        <f>Y25/Y15-1</f>
        <v>0.23989593596667835</v>
      </c>
      <c r="AD25" s="485">
        <v>47892208.330935106</v>
      </c>
      <c r="AE25" s="1298">
        <f>AD25-AD$15</f>
        <v>9412331.6719351038</v>
      </c>
      <c r="AF25" s="1299">
        <f>AD25/AD$15-1</f>
        <v>0.24460399796353482</v>
      </c>
      <c r="AG25" s="1298">
        <f t="shared" si="5"/>
        <v>9412331.6719351038</v>
      </c>
      <c r="AH25" s="1299">
        <f>AD25/AD15-1</f>
        <v>0.24460399796353482</v>
      </c>
      <c r="AI25" s="485">
        <v>47529877.041051194</v>
      </c>
      <c r="AJ25" s="1298">
        <f>AI25-AI$15</f>
        <v>9050000.3820511922</v>
      </c>
      <c r="AK25" s="1299">
        <f>AI25/AI$15-1</f>
        <v>0.2351878739698221</v>
      </c>
      <c r="AL25" s="1298">
        <f t="shared" si="6"/>
        <v>9050000.3820511922</v>
      </c>
      <c r="AM25" s="1299">
        <f>AI25/AI15-1</f>
        <v>0.2351878739698221</v>
      </c>
      <c r="AN25" s="485">
        <v>47711042.68599315</v>
      </c>
      <c r="AO25" s="1298">
        <f>AN25-AN$15</f>
        <v>9231166.026993148</v>
      </c>
      <c r="AP25" s="1299">
        <f>AN25/AN$15-1</f>
        <v>0.23989593596667835</v>
      </c>
      <c r="AQ25" s="1298">
        <f t="shared" si="7"/>
        <v>9231166.026993148</v>
      </c>
      <c r="AR25" s="1299">
        <f>AN25/AN15-1</f>
        <v>0.23989593596667835</v>
      </c>
      <c r="AS25" s="485">
        <v>47892208.330935106</v>
      </c>
      <c r="AT25" s="1298">
        <f>AS25-AS$15</f>
        <v>9412331.6719351038</v>
      </c>
      <c r="AU25" s="1299">
        <f>AS25/AS$15-1</f>
        <v>0.24460399796353482</v>
      </c>
      <c r="AV25" s="1298">
        <f t="shared" si="8"/>
        <v>9412331.6719351038</v>
      </c>
      <c r="AW25" s="1299">
        <f>AS25/AS15-1</f>
        <v>0.24460399796353482</v>
      </c>
      <c r="AX25" s="485">
        <v>47529877.041051194</v>
      </c>
      <c r="AY25" s="1298">
        <f>AX25-AX$15</f>
        <v>9050000.3820511922</v>
      </c>
      <c r="AZ25" s="1299">
        <f>AX25/AX$15-1</f>
        <v>0.2351878739698221</v>
      </c>
      <c r="BA25" s="1298">
        <f t="shared" si="9"/>
        <v>9050000.3820511922</v>
      </c>
      <c r="BB25" s="1299">
        <f>AX25/AX15-1</f>
        <v>0.2351878739698221</v>
      </c>
      <c r="BC25" s="485">
        <v>47711042.68599315</v>
      </c>
      <c r="BD25" s="1298">
        <f>BC25-BC$15</f>
        <v>9231166.026993148</v>
      </c>
      <c r="BE25" s="1299">
        <f>BC25/BC$15-1</f>
        <v>0.23989593596667835</v>
      </c>
      <c r="BF25" s="1298">
        <f t="shared" si="10"/>
        <v>9231166.026993148</v>
      </c>
      <c r="BG25" s="1299">
        <f>BC25/BC15-1</f>
        <v>0.23989593596667835</v>
      </c>
      <c r="BH25" s="485">
        <v>47892208.330935106</v>
      </c>
      <c r="BI25" s="1298">
        <f>BH25-BH$15</f>
        <v>9412331.6719351038</v>
      </c>
      <c r="BJ25" s="1299">
        <f>BH25/BH$15-1</f>
        <v>0.24460399796353482</v>
      </c>
      <c r="BK25" s="1298">
        <f t="shared" si="11"/>
        <v>9412331.6719351038</v>
      </c>
      <c r="BL25" s="1299">
        <f>BH25/BH15-1</f>
        <v>0.24460399796353482</v>
      </c>
      <c r="BM25" s="485">
        <v>47529877.041051194</v>
      </c>
      <c r="BN25" s="1298">
        <f>BM25-BM$15</f>
        <v>9050000.3820511922</v>
      </c>
      <c r="BO25" s="1299">
        <f>BM25/BM$15-1</f>
        <v>0.2351878739698221</v>
      </c>
      <c r="BP25" s="1298">
        <f t="shared" si="12"/>
        <v>9050000.3820511922</v>
      </c>
      <c r="BQ25" s="1299">
        <f>BM25/BM15-1</f>
        <v>0.2351878739698221</v>
      </c>
      <c r="BR25" s="485">
        <v>47711042.68599315</v>
      </c>
      <c r="BS25" s="1298">
        <f>BR25-BR$15</f>
        <v>9231166.026993148</v>
      </c>
      <c r="BT25" s="1299">
        <f>BR25/BR$15-1</f>
        <v>0.23989593596667835</v>
      </c>
      <c r="BU25" s="1298">
        <f t="shared" si="13"/>
        <v>9231166.026993148</v>
      </c>
      <c r="BV25" s="1299">
        <f>BR25/BR15-1</f>
        <v>0.23989593596667835</v>
      </c>
      <c r="BW25" s="485">
        <v>47892208.330935106</v>
      </c>
      <c r="BX25" s="1298">
        <f>BW25-BW$15</f>
        <v>9412331.6719351038</v>
      </c>
      <c r="BY25" s="1299">
        <f>BW25/BW$15-1</f>
        <v>0.24460399796353482</v>
      </c>
      <c r="BZ25" s="1298">
        <f t="shared" si="14"/>
        <v>9412331.6719351038</v>
      </c>
      <c r="CA25" s="1299">
        <f>BW25/BW15-1</f>
        <v>0.24460399796353482</v>
      </c>
      <c r="CB25" s="485">
        <v>47529877.041051194</v>
      </c>
      <c r="CC25" s="1298">
        <f>CB25-CB$15</f>
        <v>9050000.3820511922</v>
      </c>
      <c r="CD25" s="1299">
        <f>CB25/CB$15-1</f>
        <v>0.2351878739698221</v>
      </c>
      <c r="CE25" s="1298">
        <f t="shared" si="15"/>
        <v>9050000.3820511922</v>
      </c>
      <c r="CF25" s="1299">
        <f t="shared" si="18"/>
        <v>0.2351878739698221</v>
      </c>
      <c r="CG25" s="485">
        <v>47711042.68599315</v>
      </c>
      <c r="CH25" s="1298">
        <f>CG25-CG$15</f>
        <v>9231166.026993148</v>
      </c>
      <c r="CI25" s="1299">
        <f>CG25/CG$15-1</f>
        <v>0.23989593596667835</v>
      </c>
      <c r="CJ25" s="1298">
        <f t="shared" si="16"/>
        <v>9231166.026993148</v>
      </c>
      <c r="CK25" s="1299">
        <f t="shared" si="19"/>
        <v>0.23989593596667835</v>
      </c>
      <c r="CL25" s="485">
        <v>47892208.330935106</v>
      </c>
      <c r="CM25" s="1298">
        <f>CL25-CL$15</f>
        <v>9412331.6719351038</v>
      </c>
      <c r="CN25" s="1299">
        <f>CL25/CL$15-1</f>
        <v>0.24460399796353482</v>
      </c>
      <c r="CO25" s="1298">
        <f t="shared" si="17"/>
        <v>9412331.6719351038</v>
      </c>
      <c r="CP25" s="1299">
        <f t="shared" si="20"/>
        <v>0.24460399796353482</v>
      </c>
    </row>
    <row r="26" spans="1:94" ht="21" customHeight="1" outlineLevel="1" x14ac:dyDescent="0.25">
      <c r="A26" s="174">
        <v>2024</v>
      </c>
      <c r="B26" s="175" t="s">
        <v>169</v>
      </c>
      <c r="C26" s="175" t="s">
        <v>249</v>
      </c>
      <c r="D26" s="176" t="s">
        <v>170</v>
      </c>
      <c r="E26" s="485">
        <v>48708740.079362266</v>
      </c>
      <c r="F26" s="1298">
        <f>E26-E$16</f>
        <v>8626363.0793622658</v>
      </c>
      <c r="G26" s="1320">
        <f>E26/E$16-1</f>
        <v>0.21521585606967042</v>
      </c>
      <c r="H26" s="1298">
        <f t="shared" si="0"/>
        <v>8626363.0793622658</v>
      </c>
      <c r="I26" s="1320">
        <f>E26/E16-1</f>
        <v>0.21521585606967042</v>
      </c>
      <c r="J26" s="485">
        <v>48894399.0976502</v>
      </c>
      <c r="K26" s="1298">
        <f>J26-J$16</f>
        <v>8812022.0976502001</v>
      </c>
      <c r="L26" s="1320">
        <f>J26/J$16-1</f>
        <v>0.21984779240138885</v>
      </c>
      <c r="M26" s="1298">
        <f t="shared" si="1"/>
        <v>8812022.0976502001</v>
      </c>
      <c r="N26" s="1320">
        <f>J26/J16-1</f>
        <v>0.21984779240138885</v>
      </c>
      <c r="O26" s="485">
        <v>49080058.115938127</v>
      </c>
      <c r="P26" s="1298">
        <f>O26-O$16</f>
        <v>8997681.115938127</v>
      </c>
      <c r="Q26" s="1320">
        <f>O26/O$16-1</f>
        <v>0.22447972873310706</v>
      </c>
      <c r="R26" s="1298">
        <f t="shared" si="2"/>
        <v>8997681.115938127</v>
      </c>
      <c r="S26" s="1320">
        <f>O26/O16-1</f>
        <v>0.22447972873310706</v>
      </c>
      <c r="T26" s="485">
        <v>48708740.079362266</v>
      </c>
      <c r="U26" s="1298">
        <f>T26-T$16</f>
        <v>8626363.0793622658</v>
      </c>
      <c r="V26" s="1299">
        <f>T26/T$16-1</f>
        <v>0.21521585606967042</v>
      </c>
      <c r="W26" s="1298">
        <f t="shared" si="3"/>
        <v>8626363.0793622658</v>
      </c>
      <c r="X26" s="1299">
        <f>T26/T16-1</f>
        <v>0.21521585606967042</v>
      </c>
      <c r="Y26" s="485">
        <v>48894399.0976502</v>
      </c>
      <c r="Z26" s="1298">
        <f>Y26-Y$16</f>
        <v>8812022.0976502001</v>
      </c>
      <c r="AA26" s="1299">
        <f>Y26/Y$16-1</f>
        <v>0.21984779240138885</v>
      </c>
      <c r="AB26" s="1298">
        <f t="shared" si="4"/>
        <v>8812022.0976502001</v>
      </c>
      <c r="AC26" s="1299">
        <f>Y26/Y16-1</f>
        <v>0.21984779240138885</v>
      </c>
      <c r="AD26" s="485">
        <v>49080058.115938127</v>
      </c>
      <c r="AE26" s="1298">
        <f>AD26-AD$16</f>
        <v>8997681.115938127</v>
      </c>
      <c r="AF26" s="1299">
        <f>AD26/AD$16-1</f>
        <v>0.22447972873310706</v>
      </c>
      <c r="AG26" s="1298">
        <f t="shared" si="5"/>
        <v>8997681.115938127</v>
      </c>
      <c r="AH26" s="1299">
        <f>AD26/AD16-1</f>
        <v>0.22447972873310706</v>
      </c>
      <c r="AI26" s="485">
        <v>48708740.079362266</v>
      </c>
      <c r="AJ26" s="1298">
        <f>AI26-AI$16</f>
        <v>8626363.0793622658</v>
      </c>
      <c r="AK26" s="1299">
        <f>AI26/AI$16-1</f>
        <v>0.21521585606967042</v>
      </c>
      <c r="AL26" s="1298">
        <f t="shared" si="6"/>
        <v>8626363.0793622658</v>
      </c>
      <c r="AM26" s="1299">
        <f>AI26/AI16-1</f>
        <v>0.21521585606967042</v>
      </c>
      <c r="AN26" s="485">
        <v>48894399.0976502</v>
      </c>
      <c r="AO26" s="1298">
        <f>AN26-AN$16</f>
        <v>8812022.0976502001</v>
      </c>
      <c r="AP26" s="1299">
        <f>AN26/AN$16-1</f>
        <v>0.21984779240138885</v>
      </c>
      <c r="AQ26" s="1298">
        <f t="shared" si="7"/>
        <v>8812022.0976502001</v>
      </c>
      <c r="AR26" s="1299">
        <f>AN26/AN16-1</f>
        <v>0.21984779240138885</v>
      </c>
      <c r="AS26" s="485">
        <v>49080058.115938127</v>
      </c>
      <c r="AT26" s="1298">
        <f>AS26-AS$16</f>
        <v>8997681.115938127</v>
      </c>
      <c r="AU26" s="1299">
        <f>AS26/AS$16-1</f>
        <v>0.22447972873310706</v>
      </c>
      <c r="AV26" s="1298">
        <f t="shared" si="8"/>
        <v>8997681.115938127</v>
      </c>
      <c r="AW26" s="1299">
        <f>AS26/AS16-1</f>
        <v>0.22447972873310706</v>
      </c>
      <c r="AX26" s="485">
        <v>48708740.079362266</v>
      </c>
      <c r="AY26" s="1298">
        <f>AX26-AX$16</f>
        <v>8626363.0793622658</v>
      </c>
      <c r="AZ26" s="1299">
        <f>AX26/AX$16-1</f>
        <v>0.21521585606967042</v>
      </c>
      <c r="BA26" s="1298">
        <f t="shared" si="9"/>
        <v>8626363.0793622658</v>
      </c>
      <c r="BB26" s="1299">
        <f>AX26/AX16-1</f>
        <v>0.21521585606967042</v>
      </c>
      <c r="BC26" s="485">
        <v>48894399.0976502</v>
      </c>
      <c r="BD26" s="1298">
        <f>BC26-BC$16</f>
        <v>8812022.0976502001</v>
      </c>
      <c r="BE26" s="1299">
        <f>BC26/BC$16-1</f>
        <v>0.21984779240138885</v>
      </c>
      <c r="BF26" s="1298">
        <f t="shared" si="10"/>
        <v>8812022.0976502001</v>
      </c>
      <c r="BG26" s="1299">
        <f>BC26/BC16-1</f>
        <v>0.21984779240138885</v>
      </c>
      <c r="BH26" s="485">
        <v>49080058.115938127</v>
      </c>
      <c r="BI26" s="1298">
        <f>BH26-BH$16</f>
        <v>8997681.115938127</v>
      </c>
      <c r="BJ26" s="1299">
        <f>BH26/BH$16-1</f>
        <v>0.22447972873310706</v>
      </c>
      <c r="BK26" s="1298">
        <f t="shared" si="11"/>
        <v>8997681.115938127</v>
      </c>
      <c r="BL26" s="1299">
        <f>BH26/BH16-1</f>
        <v>0.22447972873310706</v>
      </c>
      <c r="BM26" s="485">
        <v>48708740.079362266</v>
      </c>
      <c r="BN26" s="1298">
        <f>BM26-BM$16</f>
        <v>8626363.0793622658</v>
      </c>
      <c r="BO26" s="1299">
        <f>BM26/BM$16-1</f>
        <v>0.21521585606967042</v>
      </c>
      <c r="BP26" s="1298">
        <f t="shared" si="12"/>
        <v>8626363.0793622658</v>
      </c>
      <c r="BQ26" s="1299">
        <f>BM26/BM16-1</f>
        <v>0.21521585606967042</v>
      </c>
      <c r="BR26" s="485">
        <v>48894399.0976502</v>
      </c>
      <c r="BS26" s="1298">
        <f>BR26-BR$16</f>
        <v>8812022.0976502001</v>
      </c>
      <c r="BT26" s="1299">
        <f>BR26/BR$16-1</f>
        <v>0.21984779240138885</v>
      </c>
      <c r="BU26" s="1298">
        <f t="shared" si="13"/>
        <v>8812022.0976502001</v>
      </c>
      <c r="BV26" s="1299">
        <f>BR26/BR16-1</f>
        <v>0.21984779240138885</v>
      </c>
      <c r="BW26" s="485">
        <v>49080058.115938127</v>
      </c>
      <c r="BX26" s="1298">
        <f>BW26-BW$16</f>
        <v>8997681.115938127</v>
      </c>
      <c r="BY26" s="1299">
        <f>BW26/BW$16-1</f>
        <v>0.22447972873310706</v>
      </c>
      <c r="BZ26" s="1298">
        <f t="shared" si="14"/>
        <v>8997681.115938127</v>
      </c>
      <c r="CA26" s="1299">
        <f>BW26/BW16-1</f>
        <v>0.22447972873310706</v>
      </c>
      <c r="CB26" s="485">
        <v>48708740.079362266</v>
      </c>
      <c r="CC26" s="1298">
        <f>CB26-CB$16</f>
        <v>8626363.0793622658</v>
      </c>
      <c r="CD26" s="1299">
        <f>CB26/CB$16-1</f>
        <v>0.21521585606967042</v>
      </c>
      <c r="CE26" s="1298">
        <f t="shared" si="15"/>
        <v>8626363.0793622658</v>
      </c>
      <c r="CF26" s="1299">
        <f t="shared" si="18"/>
        <v>0.21521585606967042</v>
      </c>
      <c r="CG26" s="485">
        <v>48894399.0976502</v>
      </c>
      <c r="CH26" s="1298">
        <f>CG26-CG$16</f>
        <v>8812022.0976502001</v>
      </c>
      <c r="CI26" s="1299">
        <f>CG26/CG$16-1</f>
        <v>0.21984779240138885</v>
      </c>
      <c r="CJ26" s="1298">
        <f t="shared" si="16"/>
        <v>8812022.0976502001</v>
      </c>
      <c r="CK26" s="1299">
        <f t="shared" si="19"/>
        <v>0.21984779240138885</v>
      </c>
      <c r="CL26" s="485">
        <v>49080058.115938127</v>
      </c>
      <c r="CM26" s="1298">
        <f>CL26-CL$16</f>
        <v>8997681.115938127</v>
      </c>
      <c r="CN26" s="1299">
        <f>CL26/CL$16-1</f>
        <v>0.22447972873310706</v>
      </c>
      <c r="CO26" s="1298">
        <f t="shared" si="17"/>
        <v>8997681.115938127</v>
      </c>
      <c r="CP26" s="1299">
        <f t="shared" si="20"/>
        <v>0.22447972873310706</v>
      </c>
    </row>
    <row r="27" spans="1:94" ht="21" customHeight="1" outlineLevel="1" thickBot="1" x14ac:dyDescent="0.3">
      <c r="A27" s="174">
        <v>2024</v>
      </c>
      <c r="B27" s="197" t="s">
        <v>171</v>
      </c>
      <c r="C27" s="198" t="s">
        <v>172</v>
      </c>
      <c r="D27" s="199" t="s">
        <v>173</v>
      </c>
      <c r="E27" s="492">
        <v>0</v>
      </c>
      <c r="F27" s="1298">
        <f>E27-E$17</f>
        <v>0</v>
      </c>
      <c r="G27" s="1320"/>
      <c r="H27" s="1298">
        <f t="shared" si="0"/>
        <v>0</v>
      </c>
      <c r="I27" s="1320"/>
      <c r="J27" s="492">
        <v>0</v>
      </c>
      <c r="K27" s="1298">
        <f>J27-J$17</f>
        <v>0</v>
      </c>
      <c r="L27" s="1320"/>
      <c r="M27" s="1298">
        <f t="shared" si="1"/>
        <v>0</v>
      </c>
      <c r="N27" s="1320"/>
      <c r="O27" s="492">
        <v>0</v>
      </c>
      <c r="P27" s="1298">
        <f>O27-O$17</f>
        <v>0</v>
      </c>
      <c r="Q27" s="1320"/>
      <c r="R27" s="1298">
        <f t="shared" si="2"/>
        <v>0</v>
      </c>
      <c r="S27" s="1320"/>
      <c r="T27" s="492">
        <v>0</v>
      </c>
      <c r="U27" s="1298">
        <f>T27-T$17</f>
        <v>0</v>
      </c>
      <c r="V27" s="1299"/>
      <c r="W27" s="1298">
        <f t="shared" si="3"/>
        <v>0</v>
      </c>
      <c r="X27" s="1299"/>
      <c r="Y27" s="492">
        <v>0</v>
      </c>
      <c r="Z27" s="1298">
        <f>Y27-Y$17</f>
        <v>0</v>
      </c>
      <c r="AA27" s="1299"/>
      <c r="AB27" s="1298">
        <f t="shared" si="4"/>
        <v>0</v>
      </c>
      <c r="AC27" s="1299"/>
      <c r="AD27" s="492">
        <v>0</v>
      </c>
      <c r="AE27" s="1298">
        <f>AD27-AD$17</f>
        <v>0</v>
      </c>
      <c r="AF27" s="1299"/>
      <c r="AG27" s="1298">
        <f t="shared" si="5"/>
        <v>0</v>
      </c>
      <c r="AH27" s="1299"/>
      <c r="AI27" s="492">
        <v>0</v>
      </c>
      <c r="AJ27" s="1298">
        <f>AI27-AI$17</f>
        <v>0</v>
      </c>
      <c r="AK27" s="1299"/>
      <c r="AL27" s="1298">
        <f t="shared" si="6"/>
        <v>0</v>
      </c>
      <c r="AM27" s="1299"/>
      <c r="AN27" s="492">
        <v>0</v>
      </c>
      <c r="AO27" s="1298">
        <f>AN27-AN$17</f>
        <v>0</v>
      </c>
      <c r="AP27" s="1299"/>
      <c r="AQ27" s="1298">
        <f t="shared" si="7"/>
        <v>0</v>
      </c>
      <c r="AR27" s="1299"/>
      <c r="AS27" s="492">
        <v>0</v>
      </c>
      <c r="AT27" s="1298">
        <f>AS27-AS$17</f>
        <v>0</v>
      </c>
      <c r="AU27" s="1299"/>
      <c r="AV27" s="1298">
        <f t="shared" si="8"/>
        <v>0</v>
      </c>
      <c r="AW27" s="1299"/>
      <c r="AX27" s="492">
        <v>0</v>
      </c>
      <c r="AY27" s="1298">
        <f>AX27-AX$17</f>
        <v>0</v>
      </c>
      <c r="AZ27" s="1299"/>
      <c r="BA27" s="1298">
        <f t="shared" si="9"/>
        <v>0</v>
      </c>
      <c r="BB27" s="1299"/>
      <c r="BC27" s="492">
        <v>0</v>
      </c>
      <c r="BD27" s="1298">
        <f>BC27-BC$17</f>
        <v>0</v>
      </c>
      <c r="BE27" s="1299"/>
      <c r="BF27" s="1298">
        <f t="shared" si="10"/>
        <v>0</v>
      </c>
      <c r="BG27" s="1299"/>
      <c r="BH27" s="492">
        <v>0</v>
      </c>
      <c r="BI27" s="1298">
        <f>BH27-BH$17</f>
        <v>0</v>
      </c>
      <c r="BJ27" s="1299"/>
      <c r="BK27" s="1298">
        <f t="shared" si="11"/>
        <v>0</v>
      </c>
      <c r="BL27" s="1299"/>
      <c r="BM27" s="492">
        <v>0</v>
      </c>
      <c r="BN27" s="1298">
        <f>BM27-BM$17</f>
        <v>0</v>
      </c>
      <c r="BO27" s="1299"/>
      <c r="BP27" s="1298">
        <f t="shared" si="12"/>
        <v>0</v>
      </c>
      <c r="BQ27" s="1299"/>
      <c r="BR27" s="492">
        <v>0</v>
      </c>
      <c r="BS27" s="1298">
        <f>BR27-BR$17</f>
        <v>0</v>
      </c>
      <c r="BT27" s="1299"/>
      <c r="BU27" s="1298">
        <f t="shared" si="13"/>
        <v>0</v>
      </c>
      <c r="BV27" s="1299"/>
      <c r="BW27" s="492">
        <v>0</v>
      </c>
      <c r="BX27" s="1298">
        <f>BW27-BW$17</f>
        <v>0</v>
      </c>
      <c r="BY27" s="1299"/>
      <c r="BZ27" s="1298">
        <f t="shared" si="14"/>
        <v>0</v>
      </c>
      <c r="CA27" s="1299"/>
      <c r="CB27" s="1329">
        <v>4151048.9103768058</v>
      </c>
      <c r="CC27" s="1298">
        <f>CB27-CB$17</f>
        <v>304771.43037680583</v>
      </c>
      <c r="CD27" s="1299">
        <f>CB27/CB$17-1</f>
        <v>7.9238024807509744E-2</v>
      </c>
      <c r="CE27" s="1298">
        <f t="shared" si="15"/>
        <v>304771.43037680583</v>
      </c>
      <c r="CF27" s="1299">
        <f t="shared" si="18"/>
        <v>7.9238024807509744E-2</v>
      </c>
      <c r="CG27" s="1329">
        <v>4151048.9103768058</v>
      </c>
      <c r="CH27" s="1298">
        <f>CG27-CG$17</f>
        <v>304771.43037680583</v>
      </c>
      <c r="CI27" s="1299">
        <f>CG27/CG$17-1</f>
        <v>7.9238024807509744E-2</v>
      </c>
      <c r="CJ27" s="1298">
        <f t="shared" si="16"/>
        <v>304771.43037680583</v>
      </c>
      <c r="CK27" s="1299">
        <f t="shared" si="19"/>
        <v>7.9238024807509744E-2</v>
      </c>
      <c r="CL27" s="1329">
        <v>4151048.9103768058</v>
      </c>
      <c r="CM27" s="1298">
        <f>CL27-CL$17</f>
        <v>304771.43037680583</v>
      </c>
      <c r="CN27" s="1299">
        <f>CL27/CL$17-1</f>
        <v>7.9238024807509744E-2</v>
      </c>
      <c r="CO27" s="1298">
        <f t="shared" si="17"/>
        <v>304771.43037680583</v>
      </c>
      <c r="CP27" s="1299">
        <f t="shared" si="20"/>
        <v>7.9238024807509744E-2</v>
      </c>
    </row>
    <row r="28" spans="1:94" ht="21" customHeight="1" outlineLevel="1" x14ac:dyDescent="0.25">
      <c r="A28" s="174">
        <v>2024</v>
      </c>
      <c r="B28" s="206" t="s">
        <v>174</v>
      </c>
      <c r="C28" s="206" t="s">
        <v>175</v>
      </c>
      <c r="D28" s="207" t="s">
        <v>176</v>
      </c>
      <c r="E28" s="210">
        <v>942765.11231999996</v>
      </c>
      <c r="F28" s="1321">
        <f>E28-E$18</f>
        <v>94478.033519999939</v>
      </c>
      <c r="G28" s="1322">
        <f>E28/E$18-1</f>
        <v>0.11137507087064202</v>
      </c>
      <c r="H28" s="1321">
        <f t="shared" si="0"/>
        <v>94478.033519999939</v>
      </c>
      <c r="I28" s="1322">
        <f>E28/E18-1</f>
        <v>0.11137507087064202</v>
      </c>
      <c r="J28" s="210">
        <v>942765.11231999996</v>
      </c>
      <c r="K28" s="1321">
        <f>J28-J$18</f>
        <v>94478.033519999939</v>
      </c>
      <c r="L28" s="1322">
        <f>J28/J$18-1</f>
        <v>0.11137507087064202</v>
      </c>
      <c r="M28" s="1321">
        <f t="shared" si="1"/>
        <v>94478.033519999939</v>
      </c>
      <c r="N28" s="1322">
        <f>J28/J18-1</f>
        <v>0.11137507087064202</v>
      </c>
      <c r="O28" s="211">
        <v>942765.11231999996</v>
      </c>
      <c r="P28" s="1321">
        <f>O28-O$18</f>
        <v>94478.033519999939</v>
      </c>
      <c r="Q28" s="1322">
        <f>O28/O$18-1</f>
        <v>0.11137507087064202</v>
      </c>
      <c r="R28" s="1321">
        <f t="shared" si="2"/>
        <v>94478.033519999939</v>
      </c>
      <c r="S28" s="1322">
        <f>O28/O18-1</f>
        <v>0.11137507087064202</v>
      </c>
      <c r="T28" s="211">
        <v>942765.11231999996</v>
      </c>
      <c r="U28" s="209">
        <f>T28-T$18</f>
        <v>94478.033519999939</v>
      </c>
      <c r="V28" s="1300">
        <f>T28/T$18-1</f>
        <v>0.11137507087064202</v>
      </c>
      <c r="W28" s="209">
        <f t="shared" si="3"/>
        <v>94478.033519999939</v>
      </c>
      <c r="X28" s="1300">
        <f>T28/T18-1</f>
        <v>0.11137507087064202</v>
      </c>
      <c r="Y28" s="210">
        <v>942765.11231999996</v>
      </c>
      <c r="Z28" s="209">
        <f>Y28-Y$18</f>
        <v>94478.033519999939</v>
      </c>
      <c r="AA28" s="1300">
        <f>Y28/Y$18-1</f>
        <v>0.11137507087064202</v>
      </c>
      <c r="AB28" s="209">
        <f t="shared" si="4"/>
        <v>94478.033519999939</v>
      </c>
      <c r="AC28" s="1300">
        <f>Y28/Y18-1</f>
        <v>0.11137507087064202</v>
      </c>
      <c r="AD28" s="211">
        <v>942765.11231999996</v>
      </c>
      <c r="AE28" s="209">
        <f>AD28-AD$18</f>
        <v>94478.033519999939</v>
      </c>
      <c r="AF28" s="1300">
        <f>AD28/AD$18-1</f>
        <v>0.11137507087064202</v>
      </c>
      <c r="AG28" s="209">
        <f t="shared" si="5"/>
        <v>94478.033519999939</v>
      </c>
      <c r="AH28" s="1300">
        <f>AD28/AD18-1</f>
        <v>0.11137507087064202</v>
      </c>
      <c r="AI28" s="211">
        <v>942765.11231999996</v>
      </c>
      <c r="AJ28" s="209">
        <f>AI28-AI$18</f>
        <v>94478.033519999939</v>
      </c>
      <c r="AK28" s="1300">
        <f>AI28/AI$18-1</f>
        <v>0.11137507087064202</v>
      </c>
      <c r="AL28" s="209">
        <f t="shared" si="6"/>
        <v>94478.033519999939</v>
      </c>
      <c r="AM28" s="1300">
        <f>AI28/AI18-1</f>
        <v>0.11137507087064202</v>
      </c>
      <c r="AN28" s="210">
        <v>942765.11231999996</v>
      </c>
      <c r="AO28" s="209">
        <f>AN28-AN$18</f>
        <v>94478.033519999939</v>
      </c>
      <c r="AP28" s="1300">
        <f>AN28/AN$18-1</f>
        <v>0.11137507087064202</v>
      </c>
      <c r="AQ28" s="209">
        <f t="shared" si="7"/>
        <v>94478.033519999939</v>
      </c>
      <c r="AR28" s="1300">
        <f>AN28/AN18-1</f>
        <v>0.11137507087064202</v>
      </c>
      <c r="AS28" s="211">
        <v>942765.11231999996</v>
      </c>
      <c r="AT28" s="209">
        <f>AS28-AS$18</f>
        <v>94478.033519999939</v>
      </c>
      <c r="AU28" s="1300">
        <f>AS28/AS$18-1</f>
        <v>0.11137507087064202</v>
      </c>
      <c r="AV28" s="209">
        <f t="shared" si="8"/>
        <v>94478.033519999939</v>
      </c>
      <c r="AW28" s="1300">
        <f>AS28/AS18-1</f>
        <v>0.11137507087064202</v>
      </c>
      <c r="AX28" s="210">
        <v>942765.11231999996</v>
      </c>
      <c r="AY28" s="209">
        <f>AX28-AX$18</f>
        <v>94478.033519999939</v>
      </c>
      <c r="AZ28" s="1300">
        <f>AX28/AX$18-1</f>
        <v>0.11137507087064202</v>
      </c>
      <c r="BA28" s="209">
        <f t="shared" si="9"/>
        <v>94478.033519999939</v>
      </c>
      <c r="BB28" s="1300">
        <f t="shared" ref="BB28:BB33" si="21">AX28/AX18-1</f>
        <v>0.11137507087064202</v>
      </c>
      <c r="BC28" s="210">
        <v>942765.11231999996</v>
      </c>
      <c r="BD28" s="209">
        <f>BC28-BC$18</f>
        <v>94478.033519999939</v>
      </c>
      <c r="BE28" s="1300">
        <f>BC28/BC$18-1</f>
        <v>0.11137507087064202</v>
      </c>
      <c r="BF28" s="209">
        <f t="shared" si="10"/>
        <v>94478.033519999939</v>
      </c>
      <c r="BG28" s="1300">
        <f t="shared" ref="BG28:BG33" si="22">BC28/BC18-1</f>
        <v>0.11137507087064202</v>
      </c>
      <c r="BH28" s="211">
        <v>942765.11231999996</v>
      </c>
      <c r="BI28" s="209">
        <f>BH28-BH$18</f>
        <v>94478.033519999939</v>
      </c>
      <c r="BJ28" s="1300">
        <f>BH28/BH$18-1</f>
        <v>0.11137507087064202</v>
      </c>
      <c r="BK28" s="209">
        <f t="shared" si="11"/>
        <v>94478.033519999939</v>
      </c>
      <c r="BL28" s="1300">
        <f t="shared" ref="BL28:BL33" si="23">BH28/BH18-1</f>
        <v>0.11137507087064202</v>
      </c>
      <c r="BM28" s="210">
        <v>942765.11231999996</v>
      </c>
      <c r="BN28" s="209">
        <f>BM28-BM$18</f>
        <v>94478.033519999939</v>
      </c>
      <c r="BO28" s="1300">
        <f>BM28/BM$18-1</f>
        <v>0.11137507087064202</v>
      </c>
      <c r="BP28" s="209">
        <f t="shared" si="12"/>
        <v>94478.033519999939</v>
      </c>
      <c r="BQ28" s="1300">
        <f t="shared" ref="BQ28:BQ33" si="24">BM28/BM18-1</f>
        <v>0.11137507087064202</v>
      </c>
      <c r="BR28" s="210">
        <v>942765.11231999996</v>
      </c>
      <c r="BS28" s="209">
        <f>BR28-BR$18</f>
        <v>94478.033519999939</v>
      </c>
      <c r="BT28" s="1300">
        <f>BR28/BR$18-1</f>
        <v>0.11137507087064202</v>
      </c>
      <c r="BU28" s="209">
        <f t="shared" si="13"/>
        <v>94478.033519999939</v>
      </c>
      <c r="BV28" s="1300">
        <f t="shared" ref="BV28:BV33" si="25">BR28/BR18-1</f>
        <v>0.11137507087064202</v>
      </c>
      <c r="BW28" s="211">
        <v>942765.11231999996</v>
      </c>
      <c r="BX28" s="209">
        <f>BW28-BW$18</f>
        <v>94478.033519999939</v>
      </c>
      <c r="BY28" s="1300">
        <f>BW28/BW$18-1</f>
        <v>0.11137507087064202</v>
      </c>
      <c r="BZ28" s="209">
        <f t="shared" si="14"/>
        <v>94478.033519999939</v>
      </c>
      <c r="CA28" s="1300">
        <f t="shared" ref="CA28:CA33" si="26">BW28/BW18-1</f>
        <v>0.11137507087064202</v>
      </c>
      <c r="CB28" s="211">
        <v>942765.11231999996</v>
      </c>
      <c r="CC28" s="209">
        <f>CB28-CB$18</f>
        <v>94478.033519999939</v>
      </c>
      <c r="CD28" s="1300">
        <f>CB28/CB$18-1</f>
        <v>0.11137507087064202</v>
      </c>
      <c r="CE28" s="209">
        <f t="shared" si="15"/>
        <v>94478.033519999939</v>
      </c>
      <c r="CF28" s="1300">
        <f t="shared" si="18"/>
        <v>0.11137507087064202</v>
      </c>
      <c r="CG28" s="210">
        <v>942765.11231999996</v>
      </c>
      <c r="CH28" s="209">
        <f>CG28-CG$18</f>
        <v>94478.033519999939</v>
      </c>
      <c r="CI28" s="1300">
        <f>CG28/CG$18-1</f>
        <v>0.11137507087064202</v>
      </c>
      <c r="CJ28" s="209">
        <f t="shared" si="16"/>
        <v>94478.033519999939</v>
      </c>
      <c r="CK28" s="1300">
        <f t="shared" si="19"/>
        <v>0.11137507087064202</v>
      </c>
      <c r="CL28" s="211">
        <v>942765.11231999996</v>
      </c>
      <c r="CM28" s="209">
        <f>CL28-CL$18</f>
        <v>94478.033519999939</v>
      </c>
      <c r="CN28" s="1300">
        <f>CL28/CL$18-1</f>
        <v>0.11137507087064202</v>
      </c>
      <c r="CO28" s="209">
        <f t="shared" si="17"/>
        <v>94478.033519999939</v>
      </c>
      <c r="CP28" s="1300">
        <f t="shared" si="20"/>
        <v>0.11137507087064202</v>
      </c>
    </row>
    <row r="29" spans="1:94" ht="21" customHeight="1" outlineLevel="1" thickBot="1" x14ac:dyDescent="0.3">
      <c r="A29" s="174">
        <v>2024</v>
      </c>
      <c r="B29" s="206" t="s">
        <v>177</v>
      </c>
      <c r="C29" s="206" t="s">
        <v>178</v>
      </c>
      <c r="D29" s="207" t="s">
        <v>179</v>
      </c>
      <c r="E29" s="479">
        <v>595609.728</v>
      </c>
      <c r="F29" s="1321">
        <f>E29-E$19</f>
        <v>63439.425912000006</v>
      </c>
      <c r="G29" s="1322">
        <f>E29/E$19-1</f>
        <v>0.11920888043374811</v>
      </c>
      <c r="H29" s="1321">
        <f t="shared" si="0"/>
        <v>63439.425912000006</v>
      </c>
      <c r="I29" s="1322">
        <f>E29/E19-1</f>
        <v>0.11920888043374811</v>
      </c>
      <c r="J29" s="479">
        <v>595609.728</v>
      </c>
      <c r="K29" s="1321">
        <f>J29-J$19</f>
        <v>63439.425912000006</v>
      </c>
      <c r="L29" s="1322">
        <f>J29/J$19-1</f>
        <v>0.11920888043374811</v>
      </c>
      <c r="M29" s="1321">
        <f t="shared" si="1"/>
        <v>63439.425912000006</v>
      </c>
      <c r="N29" s="1322">
        <f>J29/J19-1</f>
        <v>0.11920888043374811</v>
      </c>
      <c r="O29" s="472">
        <v>595609.728</v>
      </c>
      <c r="P29" s="1321">
        <f>O29-O$19</f>
        <v>63439.425912000006</v>
      </c>
      <c r="Q29" s="1322">
        <f>O29/O$19-1</f>
        <v>0.11920888043374811</v>
      </c>
      <c r="R29" s="1321">
        <f t="shared" si="2"/>
        <v>63439.425912000006</v>
      </c>
      <c r="S29" s="1322">
        <f>O29/O19-1</f>
        <v>0.11920888043374811</v>
      </c>
      <c r="T29" s="472">
        <v>595609.728</v>
      </c>
      <c r="U29" s="209">
        <f>T29-T$19</f>
        <v>63439.425912000006</v>
      </c>
      <c r="V29" s="1300">
        <f>T29/T$19-1</f>
        <v>0.11920888043374811</v>
      </c>
      <c r="W29" s="209">
        <f t="shared" si="3"/>
        <v>63439.425912000006</v>
      </c>
      <c r="X29" s="1300">
        <f>T29/T19-1</f>
        <v>0.11920888043374811</v>
      </c>
      <c r="Y29" s="479">
        <v>595609.728</v>
      </c>
      <c r="Z29" s="209">
        <f>Y29-Y$19</f>
        <v>63439.425912000006</v>
      </c>
      <c r="AA29" s="1300">
        <f>Y29/Y$19-1</f>
        <v>0.11920888043374811</v>
      </c>
      <c r="AB29" s="209">
        <f t="shared" si="4"/>
        <v>63439.425912000006</v>
      </c>
      <c r="AC29" s="1300">
        <f>Y29/Y19-1</f>
        <v>0.11920888043374811</v>
      </c>
      <c r="AD29" s="472">
        <v>595609.728</v>
      </c>
      <c r="AE29" s="209">
        <f>AD29-AD$19</f>
        <v>63439.425912000006</v>
      </c>
      <c r="AF29" s="1300">
        <f>AD29/AD$19-1</f>
        <v>0.11920888043374811</v>
      </c>
      <c r="AG29" s="209">
        <f t="shared" si="5"/>
        <v>63439.425912000006</v>
      </c>
      <c r="AH29" s="1300">
        <f>AD29/AD19-1</f>
        <v>0.11920888043374811</v>
      </c>
      <c r="AI29" s="472">
        <v>595609.728</v>
      </c>
      <c r="AJ29" s="209">
        <f>AI29-AI$19</f>
        <v>63439.425912000006</v>
      </c>
      <c r="AK29" s="1300">
        <f>AI29/AI$19-1</f>
        <v>0.11920888043374811</v>
      </c>
      <c r="AL29" s="209">
        <f t="shared" si="6"/>
        <v>63439.425912000006</v>
      </c>
      <c r="AM29" s="1300">
        <f>AI29/AI19-1</f>
        <v>0.11920888043374811</v>
      </c>
      <c r="AN29" s="479">
        <v>595609.728</v>
      </c>
      <c r="AO29" s="209">
        <f>AN29-AN$19</f>
        <v>63439.425912000006</v>
      </c>
      <c r="AP29" s="1300">
        <f>AN29/AN$19-1</f>
        <v>0.11920888043374811</v>
      </c>
      <c r="AQ29" s="209">
        <f t="shared" si="7"/>
        <v>63439.425912000006</v>
      </c>
      <c r="AR29" s="1300">
        <f>AN29/AN19-1</f>
        <v>0.11920888043374811</v>
      </c>
      <c r="AS29" s="472">
        <v>595609.728</v>
      </c>
      <c r="AT29" s="209">
        <f>AS29-AS$19</f>
        <v>63439.425912000006</v>
      </c>
      <c r="AU29" s="1300">
        <f>AS29/AS$19-1</f>
        <v>0.11920888043374811</v>
      </c>
      <c r="AV29" s="209">
        <f t="shared" si="8"/>
        <v>63439.425912000006</v>
      </c>
      <c r="AW29" s="1300">
        <f>AS29/AS19-1</f>
        <v>0.11920888043374811</v>
      </c>
      <c r="AX29" s="479">
        <v>595609.728</v>
      </c>
      <c r="AY29" s="209">
        <f>AX29-AX$19</f>
        <v>63439.425912000006</v>
      </c>
      <c r="AZ29" s="1300">
        <f>AX29/AX$19-1</f>
        <v>0.11920888043374811</v>
      </c>
      <c r="BA29" s="209">
        <f t="shared" si="9"/>
        <v>63439.425912000006</v>
      </c>
      <c r="BB29" s="1300">
        <f t="shared" si="21"/>
        <v>0.11920888043374811</v>
      </c>
      <c r="BC29" s="479">
        <v>595609.728</v>
      </c>
      <c r="BD29" s="209">
        <f>BC29-BC$19</f>
        <v>63439.425912000006</v>
      </c>
      <c r="BE29" s="1300">
        <f>BC29/BC$19-1</f>
        <v>0.11920888043374811</v>
      </c>
      <c r="BF29" s="209">
        <f t="shared" si="10"/>
        <v>63439.425912000006</v>
      </c>
      <c r="BG29" s="1300">
        <f t="shared" si="22"/>
        <v>0.11920888043374811</v>
      </c>
      <c r="BH29" s="472">
        <v>595609.728</v>
      </c>
      <c r="BI29" s="209">
        <f>BH29-BH$19</f>
        <v>63439.425912000006</v>
      </c>
      <c r="BJ29" s="1300">
        <f>BH29/BH$19-1</f>
        <v>0.11920888043374811</v>
      </c>
      <c r="BK29" s="209">
        <f t="shared" si="11"/>
        <v>63439.425912000006</v>
      </c>
      <c r="BL29" s="1300">
        <f t="shared" si="23"/>
        <v>0.11920888043374811</v>
      </c>
      <c r="BM29" s="479">
        <v>595609.728</v>
      </c>
      <c r="BN29" s="209">
        <f>BM29-BM$19</f>
        <v>63439.425912000006</v>
      </c>
      <c r="BO29" s="1300">
        <f>BM29/BM$19-1</f>
        <v>0.11920888043374811</v>
      </c>
      <c r="BP29" s="209">
        <f t="shared" si="12"/>
        <v>63439.425912000006</v>
      </c>
      <c r="BQ29" s="1300">
        <f t="shared" si="24"/>
        <v>0.11920888043374811</v>
      </c>
      <c r="BR29" s="479">
        <v>595609.728</v>
      </c>
      <c r="BS29" s="209">
        <f>BR29-BR$19</f>
        <v>63439.425912000006</v>
      </c>
      <c r="BT29" s="1300">
        <f>BR29/BR$19-1</f>
        <v>0.11920888043374811</v>
      </c>
      <c r="BU29" s="209">
        <f t="shared" si="13"/>
        <v>63439.425912000006</v>
      </c>
      <c r="BV29" s="1300">
        <f t="shared" si="25"/>
        <v>0.11920888043374811</v>
      </c>
      <c r="BW29" s="472">
        <v>595609.728</v>
      </c>
      <c r="BX29" s="209">
        <f>BW29-BW$19</f>
        <v>63439.425912000006</v>
      </c>
      <c r="BY29" s="1300">
        <f>BW29/BW$19-1</f>
        <v>0.11920888043374811</v>
      </c>
      <c r="BZ29" s="209">
        <f t="shared" si="14"/>
        <v>63439.425912000006</v>
      </c>
      <c r="CA29" s="1300">
        <f t="shared" si="26"/>
        <v>0.11920888043374811</v>
      </c>
      <c r="CB29" s="472">
        <v>595609.728</v>
      </c>
      <c r="CC29" s="209">
        <f>CB29-CB$19</f>
        <v>63439.425912000006</v>
      </c>
      <c r="CD29" s="1300">
        <f>CB29/CB$19-1</f>
        <v>0.11920888043374811</v>
      </c>
      <c r="CE29" s="209">
        <f t="shared" si="15"/>
        <v>63439.425912000006</v>
      </c>
      <c r="CF29" s="1300">
        <f t="shared" si="18"/>
        <v>0.11920888043374811</v>
      </c>
      <c r="CG29" s="479">
        <v>595609.728</v>
      </c>
      <c r="CH29" s="209">
        <f>CG29-CG$19</f>
        <v>63439.425912000006</v>
      </c>
      <c r="CI29" s="1300">
        <f>CG29/CG$19-1</f>
        <v>0.11920888043374811</v>
      </c>
      <c r="CJ29" s="209">
        <f t="shared" si="16"/>
        <v>63439.425912000006</v>
      </c>
      <c r="CK29" s="1300">
        <f t="shared" si="19"/>
        <v>0.11920888043374811</v>
      </c>
      <c r="CL29" s="472">
        <v>595609.728</v>
      </c>
      <c r="CM29" s="209">
        <f>CL29-CL$19</f>
        <v>63439.425912000006</v>
      </c>
      <c r="CN29" s="1300">
        <f>CL29/CL$19-1</f>
        <v>0.11920888043374811</v>
      </c>
      <c r="CO29" s="209">
        <f t="shared" si="17"/>
        <v>63439.425912000006</v>
      </c>
      <c r="CP29" s="1300">
        <f t="shared" si="20"/>
        <v>0.11920888043374811</v>
      </c>
    </row>
    <row r="30" spans="1:94" ht="21" customHeight="1" x14ac:dyDescent="0.25">
      <c r="A30" s="164">
        <v>2025</v>
      </c>
      <c r="B30" s="165"/>
      <c r="C30" s="166"/>
      <c r="D30" s="166" t="s">
        <v>157</v>
      </c>
      <c r="E30" s="490">
        <v>243709184.13094324</v>
      </c>
      <c r="F30" s="490">
        <f>E30-E$10</f>
        <v>27612749.740943223</v>
      </c>
      <c r="G30" s="1319">
        <f>E30/E$10-1</f>
        <v>0.12777975638001093</v>
      </c>
      <c r="H30" s="490">
        <f t="shared" si="0"/>
        <v>13806374.870471597</v>
      </c>
      <c r="I30" s="1319">
        <f>E30/E20-1</f>
        <v>6.005309336968323E-2</v>
      </c>
      <c r="J30" s="490">
        <v>243709184.13094324</v>
      </c>
      <c r="K30" s="490">
        <f>J30-J$10</f>
        <v>27612749.740943223</v>
      </c>
      <c r="L30" s="1319">
        <f>J30/J$10-1</f>
        <v>0.12777975638001093</v>
      </c>
      <c r="M30" s="490">
        <f t="shared" si="1"/>
        <v>13806374.870471597</v>
      </c>
      <c r="N30" s="1319">
        <f>J30/J20-1</f>
        <v>6.005309336968323E-2</v>
      </c>
      <c r="O30" s="490">
        <v>243709184.13094324</v>
      </c>
      <c r="P30" s="490">
        <f>O30-O$10</f>
        <v>27612749.740943223</v>
      </c>
      <c r="Q30" s="1319">
        <f>O30/O$10-1</f>
        <v>0.12777975638001093</v>
      </c>
      <c r="R30" s="490">
        <f t="shared" si="2"/>
        <v>13806374.870471597</v>
      </c>
      <c r="S30" s="1319">
        <f>O30/O20-1</f>
        <v>6.005309336968323E-2</v>
      </c>
      <c r="T30" s="490">
        <v>243709184.13094324</v>
      </c>
      <c r="U30" s="490">
        <f>T30-T$10</f>
        <v>27612749.740943223</v>
      </c>
      <c r="V30" s="1301">
        <f>T30/T$10-1</f>
        <v>0.12777975638001093</v>
      </c>
      <c r="W30" s="490">
        <f t="shared" si="3"/>
        <v>13806374.870471597</v>
      </c>
      <c r="X30" s="1301">
        <f>T30/T20-1</f>
        <v>6.005309336968323E-2</v>
      </c>
      <c r="Y30" s="490">
        <v>243709184.13094324</v>
      </c>
      <c r="Z30" s="490">
        <f>Y30-Y$10</f>
        <v>27612749.740943223</v>
      </c>
      <c r="AA30" s="1301">
        <f>Y30/Y$10-1</f>
        <v>0.12777975638001093</v>
      </c>
      <c r="AB30" s="490">
        <f t="shared" si="4"/>
        <v>13806374.870471597</v>
      </c>
      <c r="AC30" s="1301">
        <f>Y30/Y20-1</f>
        <v>6.005309336968323E-2</v>
      </c>
      <c r="AD30" s="490">
        <v>243709184.13094324</v>
      </c>
      <c r="AE30" s="490">
        <f>AD30-AD$10</f>
        <v>27612749.740943223</v>
      </c>
      <c r="AF30" s="1301">
        <f>AD30/AD$10-1</f>
        <v>0.12777975638001093</v>
      </c>
      <c r="AG30" s="490">
        <f t="shared" si="5"/>
        <v>13806374.870471597</v>
      </c>
      <c r="AH30" s="1301">
        <f>AD30/AD20-1</f>
        <v>6.005309336968323E-2</v>
      </c>
      <c r="AI30" s="490">
        <v>243709184.13094324</v>
      </c>
      <c r="AJ30" s="490">
        <f>AI30-AI$10</f>
        <v>27612749.740943223</v>
      </c>
      <c r="AK30" s="1301">
        <f>AI30/AI$10-1</f>
        <v>0.12777975638001093</v>
      </c>
      <c r="AL30" s="490">
        <f t="shared" si="6"/>
        <v>13806374.870471597</v>
      </c>
      <c r="AM30" s="1301">
        <f>AI30/AI20-1</f>
        <v>6.005309336968323E-2</v>
      </c>
      <c r="AN30" s="490">
        <v>243709184.13094324</v>
      </c>
      <c r="AO30" s="490">
        <f>AN30-AN$10</f>
        <v>27612749.740943223</v>
      </c>
      <c r="AP30" s="1301">
        <f>AN30/AN$10-1</f>
        <v>0.12777975638001093</v>
      </c>
      <c r="AQ30" s="490">
        <f t="shared" si="7"/>
        <v>13806374.870471597</v>
      </c>
      <c r="AR30" s="1301">
        <f>AN30/AN20-1</f>
        <v>6.005309336968323E-2</v>
      </c>
      <c r="AS30" s="490">
        <v>243709184.13094324</v>
      </c>
      <c r="AT30" s="490">
        <f>AS30-AS$10</f>
        <v>27612749.740943223</v>
      </c>
      <c r="AU30" s="1301">
        <f>AS30/AS$10-1</f>
        <v>0.12777975638001093</v>
      </c>
      <c r="AV30" s="490">
        <f t="shared" si="8"/>
        <v>13806374.870471597</v>
      </c>
      <c r="AW30" s="1301">
        <f>AS30/AS20-1</f>
        <v>6.005309336968323E-2</v>
      </c>
      <c r="AX30" s="490">
        <v>243709184.13094324</v>
      </c>
      <c r="AY30" s="490">
        <f>AX30-AX$10</f>
        <v>27612749.740943223</v>
      </c>
      <c r="AZ30" s="1301">
        <f>AX30/AX$10-1</f>
        <v>0.12777975638001093</v>
      </c>
      <c r="BA30" s="490">
        <f t="shared" si="9"/>
        <v>13806374.870471597</v>
      </c>
      <c r="BB30" s="1301">
        <f t="shared" si="21"/>
        <v>6.005309336968323E-2</v>
      </c>
      <c r="BC30" s="490">
        <v>243709184.13094324</v>
      </c>
      <c r="BD30" s="490">
        <f>BC30-BC$10</f>
        <v>27612749.740943223</v>
      </c>
      <c r="BE30" s="1301">
        <f>BC30/BC$10-1</f>
        <v>0.12777975638001093</v>
      </c>
      <c r="BF30" s="490">
        <f t="shared" si="10"/>
        <v>13806374.870471597</v>
      </c>
      <c r="BG30" s="1301">
        <f t="shared" si="22"/>
        <v>6.005309336968323E-2</v>
      </c>
      <c r="BH30" s="490">
        <v>243709184.13094324</v>
      </c>
      <c r="BI30" s="490">
        <f>BH30-BH$10</f>
        <v>27612749.740943223</v>
      </c>
      <c r="BJ30" s="1301">
        <f>BH30/BH$10-1</f>
        <v>0.12777975638001093</v>
      </c>
      <c r="BK30" s="490">
        <f t="shared" si="11"/>
        <v>13806374.870471597</v>
      </c>
      <c r="BL30" s="1301">
        <f t="shared" si="23"/>
        <v>6.005309336968323E-2</v>
      </c>
      <c r="BM30" s="490">
        <v>243709184.13094324</v>
      </c>
      <c r="BN30" s="490">
        <f>BM30-BM$10</f>
        <v>27612749.740943223</v>
      </c>
      <c r="BO30" s="1301">
        <f>BM30/BM$10-1</f>
        <v>0.12777975638001093</v>
      </c>
      <c r="BP30" s="490">
        <f t="shared" si="12"/>
        <v>13806374.870471597</v>
      </c>
      <c r="BQ30" s="1301">
        <f t="shared" si="24"/>
        <v>6.005309336968323E-2</v>
      </c>
      <c r="BR30" s="490">
        <v>243709184.13094324</v>
      </c>
      <c r="BS30" s="490">
        <f>BR30-BR$10</f>
        <v>27612749.740943223</v>
      </c>
      <c r="BT30" s="1301">
        <f>BR30/BR$10-1</f>
        <v>0.12777975638001093</v>
      </c>
      <c r="BU30" s="490">
        <f t="shared" si="13"/>
        <v>13806374.870471597</v>
      </c>
      <c r="BV30" s="1301">
        <f t="shared" si="25"/>
        <v>6.005309336968323E-2</v>
      </c>
      <c r="BW30" s="490">
        <v>243709184.13094324</v>
      </c>
      <c r="BX30" s="490">
        <f>BW30-BW$10</f>
        <v>27612749.740943223</v>
      </c>
      <c r="BY30" s="1301">
        <f>BW30/BW$10-1</f>
        <v>0.12777975638001093</v>
      </c>
      <c r="BZ30" s="490">
        <f t="shared" si="14"/>
        <v>13806374.870471597</v>
      </c>
      <c r="CA30" s="1301">
        <f t="shared" si="26"/>
        <v>6.005309336968323E-2</v>
      </c>
      <c r="CB30" s="484">
        <v>247808819.4463332</v>
      </c>
      <c r="CC30" s="490">
        <f>CB30-CB$10</f>
        <v>27866107.576333195</v>
      </c>
      <c r="CD30" s="1301">
        <f>CB30/CB$10-1</f>
        <v>0.12669711735119371</v>
      </c>
      <c r="CE30" s="490">
        <f t="shared" si="15"/>
        <v>13754961.275484741</v>
      </c>
      <c r="CF30" s="1301">
        <f>CB30/CB20-1</f>
        <v>5.8768359483500898E-2</v>
      </c>
      <c r="CG30" s="484">
        <v>247808819.4463332</v>
      </c>
      <c r="CH30" s="490">
        <f>CG30-CG$10</f>
        <v>27866107.576333195</v>
      </c>
      <c r="CI30" s="1301">
        <f>CG30/CG$10-1</f>
        <v>0.12669711735119371</v>
      </c>
      <c r="CJ30" s="490">
        <f t="shared" si="16"/>
        <v>13754961.275484741</v>
      </c>
      <c r="CK30" s="1301">
        <f>CG30/CG20-1</f>
        <v>5.8768359483500898E-2</v>
      </c>
      <c r="CL30" s="484">
        <v>247808819.4463332</v>
      </c>
      <c r="CM30" s="490">
        <f>CL30-CL$10</f>
        <v>27866107.576333195</v>
      </c>
      <c r="CN30" s="1301">
        <f>CL30/CL$10-1</f>
        <v>0.12669711735119371</v>
      </c>
      <c r="CO30" s="490">
        <f t="shared" si="17"/>
        <v>13754961.275484741</v>
      </c>
      <c r="CP30" s="1301">
        <f>CL30/CL20-1</f>
        <v>5.8768359483500898E-2</v>
      </c>
    </row>
    <row r="31" spans="1:94" ht="21" customHeight="1" outlineLevel="1" x14ac:dyDescent="0.25">
      <c r="A31" s="174">
        <v>2025</v>
      </c>
      <c r="B31" s="175" t="s">
        <v>158</v>
      </c>
      <c r="C31" s="175" t="s">
        <v>159</v>
      </c>
      <c r="D31" s="176" t="s">
        <v>96</v>
      </c>
      <c r="E31" s="491">
        <v>82953335.408139884</v>
      </c>
      <c r="F31" s="1298">
        <f>E31-E$11</f>
        <v>226094.90813988447</v>
      </c>
      <c r="G31" s="1320">
        <f>E31/E$11-1</f>
        <v>2.7330164377945554E-3</v>
      </c>
      <c r="H31" s="1298">
        <f t="shared" si="0"/>
        <v>7597692.2344071865</v>
      </c>
      <c r="I31" s="1320">
        <f>E31/E21-1</f>
        <v>0.10082446270003542</v>
      </c>
      <c r="J31" s="491">
        <v>80530220.052930668</v>
      </c>
      <c r="K31" s="1298">
        <f>J31-J$11</f>
        <v>-2197020.447069332</v>
      </c>
      <c r="L31" s="1320">
        <f>J31/J$11-1</f>
        <v>-2.6557400365231909E-2</v>
      </c>
      <c r="M31" s="1298">
        <f t="shared" si="1"/>
        <v>5541401.5424278677</v>
      </c>
      <c r="N31" s="1320">
        <f>J31/J21-1</f>
        <v>7.3896370852299054E-2</v>
      </c>
      <c r="O31" s="491">
        <v>78091566.999014333</v>
      </c>
      <c r="P31" s="1298">
        <f>O31-O$11</f>
        <v>-4635673.5009856671</v>
      </c>
      <c r="Q31" s="1320">
        <f>O31/O$11-1</f>
        <v>-5.6035635577445175E-2</v>
      </c>
      <c r="R31" s="1298">
        <f t="shared" si="2"/>
        <v>3469573.1517414153</v>
      </c>
      <c r="S31" s="1320">
        <f>O31/O21-1</f>
        <v>4.6495315561287498E-2</v>
      </c>
      <c r="T31" s="485">
        <v>77183824.960265025</v>
      </c>
      <c r="U31" s="1298">
        <f>T31-T$11</f>
        <v>8745085.4602650255</v>
      </c>
      <c r="V31" s="1299">
        <f>T31/T$11-1</f>
        <v>0.12777975638001093</v>
      </c>
      <c r="W31" s="1298">
        <f t="shared" si="3"/>
        <v>4372542.7301325053</v>
      </c>
      <c r="X31" s="1299">
        <f>T31/T21-1</f>
        <v>6.005309336968323E-2</v>
      </c>
      <c r="Y31" s="485">
        <v>77183824.960265025</v>
      </c>
      <c r="Z31" s="1298">
        <f>Y31-Y$11</f>
        <v>8745085.4602650255</v>
      </c>
      <c r="AA31" s="1299">
        <f>Y31/Y$11-1</f>
        <v>0.12777975638001093</v>
      </c>
      <c r="AB31" s="1298">
        <f t="shared" si="4"/>
        <v>4372542.7301325053</v>
      </c>
      <c r="AC31" s="1299">
        <f>Y31/Y21-1</f>
        <v>6.005309336968323E-2</v>
      </c>
      <c r="AD31" s="485">
        <v>77183824.960265025</v>
      </c>
      <c r="AE31" s="1298">
        <f>AD31-AD$11</f>
        <v>8745085.4602650255</v>
      </c>
      <c r="AF31" s="1299">
        <f>AD31/AD$11-1</f>
        <v>0.12777975638001093</v>
      </c>
      <c r="AG31" s="1298">
        <f t="shared" si="5"/>
        <v>4372542.7301325053</v>
      </c>
      <c r="AH31" s="1299">
        <f>AD31/AD21-1</f>
        <v>6.005309336968323E-2</v>
      </c>
      <c r="AI31" s="485">
        <v>0</v>
      </c>
      <c r="AJ31" s="1298">
        <f>AI31-AI$11</f>
        <v>0</v>
      </c>
      <c r="AK31" s="1299"/>
      <c r="AL31" s="1298">
        <f t="shared" si="6"/>
        <v>0</v>
      </c>
      <c r="AM31" s="1299"/>
      <c r="AN31" s="485">
        <v>0</v>
      </c>
      <c r="AO31" s="1298">
        <f>AN31-AN$11</f>
        <v>0</v>
      </c>
      <c r="AP31" s="1299"/>
      <c r="AQ31" s="1298">
        <f t="shared" si="7"/>
        <v>0</v>
      </c>
      <c r="AR31" s="1299"/>
      <c r="AS31" s="485">
        <v>0</v>
      </c>
      <c r="AT31" s="1298">
        <f>AS31-AS$11</f>
        <v>0</v>
      </c>
      <c r="AU31" s="1299"/>
      <c r="AV31" s="1298">
        <f t="shared" si="8"/>
        <v>0</v>
      </c>
      <c r="AW31" s="1299"/>
      <c r="AX31" s="491">
        <v>57164413.862389624</v>
      </c>
      <c r="AY31" s="1298">
        <f>AX31-AX$11</f>
        <v>-2233657.4280772805</v>
      </c>
      <c r="AZ31" s="1299">
        <f>AX31/AX$11-1</f>
        <v>-3.7604881430481241E-2</v>
      </c>
      <c r="BA31" s="1298">
        <f t="shared" si="9"/>
        <v>8647099.9965767339</v>
      </c>
      <c r="BB31" s="1299">
        <f t="shared" si="21"/>
        <v>0.17822709683583304</v>
      </c>
      <c r="BC31" s="491">
        <v>53667892.500158086</v>
      </c>
      <c r="BD31" s="1298">
        <f>BC31-BC$11</f>
        <v>-5730178.7903088182</v>
      </c>
      <c r="BE31" s="1299">
        <f>BC31/BC$11-1</f>
        <v>-9.6470788795266493E-2</v>
      </c>
      <c r="BF31" s="1298">
        <f t="shared" si="10"/>
        <v>5517403.2975750864</v>
      </c>
      <c r="BG31" s="1299">
        <f t="shared" si="22"/>
        <v>0.11458665091359266</v>
      </c>
      <c r="BH31" s="491">
        <v>50133947.534823194</v>
      </c>
      <c r="BI31" s="1298">
        <f>BH31-BH$11</f>
        <v>-9264123.7556437105</v>
      </c>
      <c r="BJ31" s="1299">
        <f>BH31/BH$11-1</f>
        <v>-0.15596674360587459</v>
      </c>
      <c r="BK31" s="1298">
        <f t="shared" si="11"/>
        <v>2350282.9954700768</v>
      </c>
      <c r="BL31" s="1299">
        <f t="shared" si="23"/>
        <v>4.9185909413340667E-2</v>
      </c>
      <c r="BM31" s="491">
        <v>48254497.703263618</v>
      </c>
      <c r="BN31" s="1298">
        <f>BM31-BM$11</f>
        <v>2409770.7929302827</v>
      </c>
      <c r="BO31" s="1299">
        <f>BM31/BM$11-1</f>
        <v>5.2563750628147554E-2</v>
      </c>
      <c r="BP31" s="1298">
        <f t="shared" si="12"/>
        <v>3699766.9899109006</v>
      </c>
      <c r="BQ31" s="1299">
        <f t="shared" si="24"/>
        <v>8.3038701629995604E-2</v>
      </c>
      <c r="BR31" s="491">
        <v>47446792.584860556</v>
      </c>
      <c r="BS31" s="1298">
        <f>BR31-BR$11</f>
        <v>1602065.6745272204</v>
      </c>
      <c r="BT31" s="1299">
        <f>BR31/BR$11-1</f>
        <v>3.4945473176460684E-2</v>
      </c>
      <c r="BU31" s="1298">
        <f t="shared" si="13"/>
        <v>3014336.7592511177</v>
      </c>
      <c r="BV31" s="1299">
        <f t="shared" si="25"/>
        <v>6.7840876747437218E-2</v>
      </c>
      <c r="BW31" s="491">
        <v>46633908.233555101</v>
      </c>
      <c r="BX31" s="1298">
        <f>BW31-BW$11</f>
        <v>789181.32322176546</v>
      </c>
      <c r="BY31" s="1299">
        <f>BW31/BW$11-1</f>
        <v>1.7214222363355125E-2</v>
      </c>
      <c r="BZ31" s="1298">
        <f t="shared" si="14"/>
        <v>2323727.2956889719</v>
      </c>
      <c r="CA31" s="1299">
        <f t="shared" si="26"/>
        <v>5.2442288578045115E-2</v>
      </c>
      <c r="CB31" s="485">
        <v>72769609.726201028</v>
      </c>
      <c r="CC31" s="1298">
        <f>CB31-CB$11</f>
        <v>4330870.2262010276</v>
      </c>
      <c r="CD31" s="1299">
        <f>CB31/CB$11-1</f>
        <v>6.328097591863191E-2</v>
      </c>
      <c r="CE31" s="1298">
        <f t="shared" si="15"/>
        <v>1222353.1475598663</v>
      </c>
      <c r="CF31" s="1299">
        <f>CB31/CB21-1</f>
        <v>1.708455650170615E-2</v>
      </c>
      <c r="CG31" s="485">
        <v>73561174.230303958</v>
      </c>
      <c r="CH31" s="1298">
        <f>CG31-CG$11</f>
        <v>5122434.7303039581</v>
      </c>
      <c r="CI31" s="1299">
        <f>CG31/CG$11-1</f>
        <v>7.4847005770817265E-2</v>
      </c>
      <c r="CJ31" s="1298">
        <f t="shared" si="16"/>
        <v>2013917.6516627967</v>
      </c>
      <c r="CK31" s="1299">
        <f>CG31/CG21-1</f>
        <v>2.8148076501706143E-2</v>
      </c>
      <c r="CL31" s="485">
        <v>74352738.734406874</v>
      </c>
      <c r="CM31" s="1298">
        <f>CL31-CL$11</f>
        <v>5913999.2344068736</v>
      </c>
      <c r="CN31" s="1299">
        <f>CL31/CL$11-1</f>
        <v>8.6413035623002177E-2</v>
      </c>
      <c r="CO31" s="1298">
        <f t="shared" si="17"/>
        <v>2805482.1557657123</v>
      </c>
      <c r="CP31" s="1299">
        <f>CL31/CL21-1</f>
        <v>3.9211596501706136E-2</v>
      </c>
    </row>
    <row r="32" spans="1:94" ht="21" customHeight="1" outlineLevel="1" x14ac:dyDescent="0.25">
      <c r="A32" s="174">
        <v>2025</v>
      </c>
      <c r="B32" s="175" t="s">
        <v>160</v>
      </c>
      <c r="C32" s="175" t="s">
        <v>161</v>
      </c>
      <c r="D32" s="176" t="s">
        <v>162</v>
      </c>
      <c r="E32" s="485">
        <v>61810157.701650992</v>
      </c>
      <c r="F32" s="1298">
        <f>E32-E$12</f>
        <v>7003217.4706509933</v>
      </c>
      <c r="G32" s="1320">
        <f>E32/E$12-1</f>
        <v>0.12777975638001071</v>
      </c>
      <c r="H32" s="1298">
        <f t="shared" si="0"/>
        <v>3501608.7353254929</v>
      </c>
      <c r="I32" s="1320">
        <f>E32/E22-1</f>
        <v>6.005309336968323E-2</v>
      </c>
      <c r="J32" s="485">
        <v>61810157.701650992</v>
      </c>
      <c r="K32" s="1298">
        <f>J32-J$12</f>
        <v>7003217.4706509933</v>
      </c>
      <c r="L32" s="1320">
        <f>J32/J$12-1</f>
        <v>0.12777975638001071</v>
      </c>
      <c r="M32" s="1298">
        <f t="shared" si="1"/>
        <v>3501608.7353254929</v>
      </c>
      <c r="N32" s="1320">
        <f>J32/J22-1</f>
        <v>6.005309336968323E-2</v>
      </c>
      <c r="O32" s="485">
        <v>61810157.701650992</v>
      </c>
      <c r="P32" s="1298">
        <f>O32-O$12</f>
        <v>7003217.4706509933</v>
      </c>
      <c r="Q32" s="1320">
        <f>O32/O$12-1</f>
        <v>0.12777975638001071</v>
      </c>
      <c r="R32" s="1298">
        <f t="shared" si="2"/>
        <v>3501608.7353254929</v>
      </c>
      <c r="S32" s="1320">
        <f>O32/O22-1</f>
        <v>6.005309336968323E-2</v>
      </c>
      <c r="T32" s="485">
        <v>61810157.701650992</v>
      </c>
      <c r="U32" s="1298">
        <f>T32-T$12</f>
        <v>7003217.4706509933</v>
      </c>
      <c r="V32" s="1299">
        <f>T32/T$12-1</f>
        <v>0.12777975638001071</v>
      </c>
      <c r="W32" s="1298">
        <f t="shared" si="3"/>
        <v>3501608.7353254929</v>
      </c>
      <c r="X32" s="1299">
        <f>T32/T22-1</f>
        <v>6.005309336968323E-2</v>
      </c>
      <c r="Y32" s="485">
        <v>61810157.701650992</v>
      </c>
      <c r="Z32" s="1298">
        <f>Y32-Y$12</f>
        <v>7003217.4706509933</v>
      </c>
      <c r="AA32" s="1299">
        <f>Y32/Y$12-1</f>
        <v>0.12777975638001071</v>
      </c>
      <c r="AB32" s="1298">
        <f t="shared" si="4"/>
        <v>3501608.7353254929</v>
      </c>
      <c r="AC32" s="1299">
        <f>Y32/Y22-1</f>
        <v>6.005309336968323E-2</v>
      </c>
      <c r="AD32" s="485">
        <v>61810157.701650992</v>
      </c>
      <c r="AE32" s="1298">
        <f>AD32-AD$12</f>
        <v>7003217.4706509933</v>
      </c>
      <c r="AF32" s="1299">
        <f>AD32/AD$12-1</f>
        <v>0.12777975638001071</v>
      </c>
      <c r="AG32" s="1298">
        <f t="shared" si="5"/>
        <v>3501608.7353254929</v>
      </c>
      <c r="AH32" s="1299">
        <f>AD32/AD22-1</f>
        <v>6.005309336968323E-2</v>
      </c>
      <c r="AI32" s="485">
        <v>0</v>
      </c>
      <c r="AJ32" s="1298">
        <f>AI32-AI$12</f>
        <v>0</v>
      </c>
      <c r="AK32" s="1299"/>
      <c r="AL32" s="1298">
        <f t="shared" si="6"/>
        <v>0</v>
      </c>
      <c r="AM32" s="1299"/>
      <c r="AN32" s="485">
        <v>0</v>
      </c>
      <c r="AO32" s="1298">
        <f>AN32-AN$12</f>
        <v>0</v>
      </c>
      <c r="AP32" s="1299"/>
      <c r="AQ32" s="1298">
        <f t="shared" si="7"/>
        <v>0</v>
      </c>
      <c r="AR32" s="1299"/>
      <c r="AS32" s="485">
        <v>0</v>
      </c>
      <c r="AT32" s="1298">
        <f>AS32-AS$12</f>
        <v>0</v>
      </c>
      <c r="AU32" s="1299"/>
      <c r="AV32" s="1298">
        <f t="shared" si="8"/>
        <v>0</v>
      </c>
      <c r="AW32" s="1299"/>
      <c r="AX32" s="485">
        <v>61810157.701650992</v>
      </c>
      <c r="AY32" s="1298">
        <f>AX32-AX$12</f>
        <v>7003217.4706509933</v>
      </c>
      <c r="AZ32" s="1299">
        <f>AX32/AX$12-1</f>
        <v>0.12777975638001071</v>
      </c>
      <c r="BA32" s="1298">
        <f t="shared" si="9"/>
        <v>3501608.7353254929</v>
      </c>
      <c r="BB32" s="1299">
        <f t="shared" si="21"/>
        <v>6.005309336968323E-2</v>
      </c>
      <c r="BC32" s="485">
        <v>61810157.701650992</v>
      </c>
      <c r="BD32" s="1298">
        <f>BC32-BC$12</f>
        <v>7003217.4706509933</v>
      </c>
      <c r="BE32" s="1299">
        <f>BC32/BC$12-1</f>
        <v>0.12777975638001071</v>
      </c>
      <c r="BF32" s="1298">
        <f t="shared" si="10"/>
        <v>3501608.7353254929</v>
      </c>
      <c r="BG32" s="1299">
        <f t="shared" si="22"/>
        <v>6.005309336968323E-2</v>
      </c>
      <c r="BH32" s="485">
        <v>61810157.701650992</v>
      </c>
      <c r="BI32" s="1298">
        <f>BH32-BH$12</f>
        <v>7003217.4706509933</v>
      </c>
      <c r="BJ32" s="1299">
        <f>BH32/BH$12-1</f>
        <v>0.12777975638001071</v>
      </c>
      <c r="BK32" s="1298">
        <f t="shared" si="11"/>
        <v>3501608.7353254929</v>
      </c>
      <c r="BL32" s="1299">
        <f t="shared" si="23"/>
        <v>6.005309336968323E-2</v>
      </c>
      <c r="BM32" s="491">
        <v>48254497.703263618</v>
      </c>
      <c r="BN32" s="1298">
        <f>BM32-BM$12</f>
        <v>2409770.7929302827</v>
      </c>
      <c r="BO32" s="1299">
        <f>BM32/BM$12-1</f>
        <v>5.2563750628147554E-2</v>
      </c>
      <c r="BP32" s="1298">
        <f t="shared" si="12"/>
        <v>3699766.9899109006</v>
      </c>
      <c r="BQ32" s="1299">
        <f t="shared" si="24"/>
        <v>8.3038701629995604E-2</v>
      </c>
      <c r="BR32" s="491">
        <v>47446792.584860556</v>
      </c>
      <c r="BS32" s="1298">
        <f>BR32-BR$12</f>
        <v>1602065.6745272204</v>
      </c>
      <c r="BT32" s="1299">
        <f>BR32/BR$12-1</f>
        <v>3.4945473176460684E-2</v>
      </c>
      <c r="BU32" s="1298">
        <f t="shared" si="13"/>
        <v>3014336.7592511177</v>
      </c>
      <c r="BV32" s="1299">
        <f t="shared" si="25"/>
        <v>6.7840876747437218E-2</v>
      </c>
      <c r="BW32" s="491">
        <v>46633908.233555101</v>
      </c>
      <c r="BX32" s="1298">
        <f>BW32-BW$12</f>
        <v>789181.32322176546</v>
      </c>
      <c r="BY32" s="1299">
        <f>BW32/BW$12-1</f>
        <v>1.7214222363355125E-2</v>
      </c>
      <c r="BZ32" s="1298">
        <f t="shared" si="14"/>
        <v>2323727.2956889719</v>
      </c>
      <c r="CA32" s="1299">
        <f t="shared" si="26"/>
        <v>5.2442288578045115E-2</v>
      </c>
      <c r="CB32" s="485">
        <v>61916300.762177885</v>
      </c>
      <c r="CC32" s="1298">
        <f>CB32-CB$12</f>
        <v>7109360.5311778858</v>
      </c>
      <c r="CD32" s="1299">
        <f>CB32/CB$12-1</f>
        <v>0.12971642827009489</v>
      </c>
      <c r="CE32" s="1298">
        <f t="shared" si="15"/>
        <v>1040043.850814566</v>
      </c>
      <c r="CF32" s="1299">
        <f>CB32/CB22-1</f>
        <v>1.708455650170615E-2</v>
      </c>
      <c r="CG32" s="485">
        <v>62589806.448041894</v>
      </c>
      <c r="CH32" s="1298">
        <f>CG32-CG$12</f>
        <v>7782866.2170418948</v>
      </c>
      <c r="CI32" s="1299">
        <f>CG32/CG$12-1</f>
        <v>0.14200512169149948</v>
      </c>
      <c r="CJ32" s="1298">
        <f t="shared" si="16"/>
        <v>1713549.536678575</v>
      </c>
      <c r="CK32" s="1299">
        <f>CG32/CG22-1</f>
        <v>2.8148076501706143E-2</v>
      </c>
      <c r="CL32" s="485">
        <v>63263312.133905895</v>
      </c>
      <c r="CM32" s="1298">
        <f>CL32-CL$12</f>
        <v>8456371.9029058963</v>
      </c>
      <c r="CN32" s="1299">
        <f>CL32/CL$12-1</f>
        <v>0.15429381511290408</v>
      </c>
      <c r="CO32" s="1298">
        <f t="shared" si="17"/>
        <v>2387055.2225425765</v>
      </c>
      <c r="CP32" s="1299">
        <f>CL32/CL22-1</f>
        <v>3.9211596501706136E-2</v>
      </c>
    </row>
    <row r="33" spans="1:94" ht="21" customHeight="1" outlineLevel="1" x14ac:dyDescent="0.25">
      <c r="A33" s="174">
        <v>2025</v>
      </c>
      <c r="B33" s="175">
        <v>0</v>
      </c>
      <c r="C33" s="175">
        <v>0</v>
      </c>
      <c r="D33" s="176" t="s">
        <v>163</v>
      </c>
      <c r="E33" s="485">
        <v>0</v>
      </c>
      <c r="F33" s="1298">
        <f>E33-E$13</f>
        <v>0</v>
      </c>
      <c r="G33" s="1320"/>
      <c r="H33" s="1298">
        <f t="shared" si="0"/>
        <v>0</v>
      </c>
      <c r="I33" s="1320"/>
      <c r="J33" s="485">
        <v>0</v>
      </c>
      <c r="K33" s="1298">
        <f>J33-J$13</f>
        <v>0</v>
      </c>
      <c r="L33" s="1320"/>
      <c r="M33" s="1298">
        <f t="shared" si="1"/>
        <v>0</v>
      </c>
      <c r="N33" s="1320"/>
      <c r="O33" s="485">
        <v>0</v>
      </c>
      <c r="P33" s="1298">
        <f>O33-O$13</f>
        <v>0</v>
      </c>
      <c r="Q33" s="1320"/>
      <c r="R33" s="1298">
        <f t="shared" si="2"/>
        <v>0</v>
      </c>
      <c r="S33" s="1320"/>
      <c r="T33" s="485">
        <v>0</v>
      </c>
      <c r="U33" s="1298">
        <f>T33-T$13</f>
        <v>0</v>
      </c>
      <c r="V33" s="1299"/>
      <c r="W33" s="1298">
        <f t="shared" si="3"/>
        <v>0</v>
      </c>
      <c r="X33" s="1299"/>
      <c r="Y33" s="485">
        <v>0</v>
      </c>
      <c r="Z33" s="1298">
        <f>Y33-Y$13</f>
        <v>0</v>
      </c>
      <c r="AA33" s="1299"/>
      <c r="AB33" s="1298">
        <f t="shared" si="4"/>
        <v>0</v>
      </c>
      <c r="AC33" s="1299"/>
      <c r="AD33" s="485">
        <v>0</v>
      </c>
      <c r="AE33" s="1298">
        <f>AD33-AD$13</f>
        <v>0</v>
      </c>
      <c r="AF33" s="1299"/>
      <c r="AG33" s="1298">
        <f t="shared" si="5"/>
        <v>0</v>
      </c>
      <c r="AH33" s="1299"/>
      <c r="AI33" s="485">
        <v>0</v>
      </c>
      <c r="AJ33" s="1298">
        <f>AI33-AI$13</f>
        <v>0</v>
      </c>
      <c r="AK33" s="1299"/>
      <c r="AL33" s="1298">
        <f t="shared" si="6"/>
        <v>0</v>
      </c>
      <c r="AM33" s="1299"/>
      <c r="AN33" s="485">
        <v>0</v>
      </c>
      <c r="AO33" s="1298">
        <f>AN33-AN$13</f>
        <v>0</v>
      </c>
      <c r="AP33" s="1299"/>
      <c r="AQ33" s="1298">
        <f t="shared" si="7"/>
        <v>0</v>
      </c>
      <c r="AR33" s="1299"/>
      <c r="AS33" s="485">
        <v>0</v>
      </c>
      <c r="AT33" s="1298">
        <f>AS33-AS$13</f>
        <v>0</v>
      </c>
      <c r="AU33" s="1299"/>
      <c r="AV33" s="1298">
        <f t="shared" si="8"/>
        <v>0</v>
      </c>
      <c r="AW33" s="1299"/>
      <c r="AX33" s="491">
        <v>25788921.545750275</v>
      </c>
      <c r="AY33" s="1298">
        <f>AX33-AX$13</f>
        <v>2459752.3362171762</v>
      </c>
      <c r="AZ33" s="1299">
        <f>AX33/AX$13-1</f>
        <v>0.10543677377126826</v>
      </c>
      <c r="BA33" s="1298">
        <f t="shared" si="9"/>
        <v>-1049407.7621695288</v>
      </c>
      <c r="BB33" s="1299">
        <f t="shared" si="21"/>
        <v>-3.9101083757097199E-2</v>
      </c>
      <c r="BC33" s="491">
        <v>26862327.552772567</v>
      </c>
      <c r="BD33" s="1298">
        <f>BC33-BC$13</f>
        <v>3533158.3432394676</v>
      </c>
      <c r="BE33" s="1299">
        <f>BC33/BC$13-1</f>
        <v>0.15144809965181683</v>
      </c>
      <c r="BF33" s="1298">
        <f t="shared" si="10"/>
        <v>23998.244852762669</v>
      </c>
      <c r="BG33" s="1299">
        <f t="shared" si="22"/>
        <v>8.9417804578761917E-4</v>
      </c>
      <c r="BH33" s="491">
        <v>27957619.464191131</v>
      </c>
      <c r="BI33" s="1298">
        <f>BH33-BH$13</f>
        <v>4628450.2546580322</v>
      </c>
      <c r="BJ33" s="1299">
        <f>BH33/BH$13-1</f>
        <v>0.19839756028545974</v>
      </c>
      <c r="BK33" s="1298">
        <f t="shared" si="11"/>
        <v>1119290.1562713273</v>
      </c>
      <c r="BL33" s="1299">
        <f t="shared" si="23"/>
        <v>4.1704911786033971E-2</v>
      </c>
      <c r="BM33" s="491">
        <v>48254497.70326364</v>
      </c>
      <c r="BN33" s="1298">
        <f>BM33-BM$13</f>
        <v>2409770.792930305</v>
      </c>
      <c r="BO33" s="1299">
        <f>BM33/BM$13-1</f>
        <v>5.2563750628147998E-2</v>
      </c>
      <c r="BP33" s="1298">
        <f t="shared" si="12"/>
        <v>3699766.9899108782</v>
      </c>
      <c r="BQ33" s="1299">
        <f t="shared" si="24"/>
        <v>8.303870162999516E-2</v>
      </c>
      <c r="BR33" s="491">
        <v>47446792.584860519</v>
      </c>
      <c r="BS33" s="1298">
        <f>BR33-BR$13</f>
        <v>1602065.6745271832</v>
      </c>
      <c r="BT33" s="1299">
        <f>BR33/BR$13-1</f>
        <v>3.4945473176459796E-2</v>
      </c>
      <c r="BU33" s="1298">
        <f t="shared" si="13"/>
        <v>3014336.7592511177</v>
      </c>
      <c r="BV33" s="1299">
        <f t="shared" si="25"/>
        <v>6.7840876747437218E-2</v>
      </c>
      <c r="BW33" s="491">
        <v>46633908.233555093</v>
      </c>
      <c r="BX33" s="1298">
        <f>BW33-BW$13</f>
        <v>789181.32322175801</v>
      </c>
      <c r="BY33" s="1299">
        <f>BW33/BW$13-1</f>
        <v>1.7214222363354903E-2</v>
      </c>
      <c r="BZ33" s="1298">
        <f t="shared" si="14"/>
        <v>2323727.2956889272</v>
      </c>
      <c r="CA33" s="1299">
        <f t="shared" si="26"/>
        <v>5.2442288578044227E-2</v>
      </c>
      <c r="CB33" s="485">
        <v>0</v>
      </c>
      <c r="CC33" s="1298">
        <f>CB33-CB$13</f>
        <v>0</v>
      </c>
      <c r="CD33" s="1299"/>
      <c r="CE33" s="1298">
        <f t="shared" si="15"/>
        <v>0</v>
      </c>
      <c r="CF33" s="1299"/>
      <c r="CG33" s="485">
        <v>0</v>
      </c>
      <c r="CH33" s="1298">
        <f>CG33-CG$13</f>
        <v>0</v>
      </c>
      <c r="CI33" s="1299"/>
      <c r="CJ33" s="1298">
        <f t="shared" si="16"/>
        <v>0</v>
      </c>
      <c r="CK33" s="1299"/>
      <c r="CL33" s="485">
        <v>0</v>
      </c>
      <c r="CM33" s="1298">
        <f>CL33-CL$13</f>
        <v>0</v>
      </c>
      <c r="CN33" s="1299"/>
      <c r="CO33" s="1298">
        <f t="shared" si="17"/>
        <v>0</v>
      </c>
      <c r="CP33" s="1299"/>
    </row>
    <row r="34" spans="1:94" s="173" customFormat="1" ht="21" customHeight="1" outlineLevel="1" x14ac:dyDescent="0.25">
      <c r="A34" s="174">
        <v>2025</v>
      </c>
      <c r="B34" s="175" t="s">
        <v>164</v>
      </c>
      <c r="C34" s="175" t="s">
        <v>165</v>
      </c>
      <c r="D34" s="176" t="s">
        <v>99</v>
      </c>
      <c r="E34" s="485">
        <v>0</v>
      </c>
      <c r="F34" s="1298">
        <f>E34-E$14</f>
        <v>0</v>
      </c>
      <c r="G34" s="1320"/>
      <c r="H34" s="1298">
        <f t="shared" si="0"/>
        <v>0</v>
      </c>
      <c r="I34" s="1320"/>
      <c r="J34" s="485">
        <v>0</v>
      </c>
      <c r="K34" s="1298">
        <f>J34-J$14</f>
        <v>0</v>
      </c>
      <c r="L34" s="1320"/>
      <c r="M34" s="1298">
        <f t="shared" si="1"/>
        <v>0</v>
      </c>
      <c r="N34" s="1320"/>
      <c r="O34" s="485">
        <v>0</v>
      </c>
      <c r="P34" s="1298">
        <f>O34-O$14</f>
        <v>0</v>
      </c>
      <c r="Q34" s="1320"/>
      <c r="R34" s="1298">
        <f t="shared" si="2"/>
        <v>0</v>
      </c>
      <c r="S34" s="1320"/>
      <c r="T34" s="486">
        <v>5769510.4478748292</v>
      </c>
      <c r="U34" s="1298">
        <f>T34-T$14</f>
        <v>-8518990.5521251783</v>
      </c>
      <c r="V34" s="1299">
        <f>T34/T$14-1</f>
        <v>-0.59621303537195214</v>
      </c>
      <c r="W34" s="1298">
        <f t="shared" si="3"/>
        <v>3225149.5042746589</v>
      </c>
      <c r="X34" s="1299">
        <f>T34/T24-1</f>
        <v>1.2675676037186765</v>
      </c>
      <c r="Y34" s="486">
        <v>3346395.0926656127</v>
      </c>
      <c r="Z34" s="1298">
        <f>Y34-Y$14</f>
        <v>-10942105.907334395</v>
      </c>
      <c r="AA34" s="1299">
        <f>Y34/Y$14-1</f>
        <v>-0.76579802929183327</v>
      </c>
      <c r="AB34" s="1298">
        <f t="shared" si="4"/>
        <v>1168858.8122953326</v>
      </c>
      <c r="AC34" s="1299">
        <f>Y34/Y24-1</f>
        <v>0.5367804076708993</v>
      </c>
      <c r="AD34" s="486">
        <v>907742.03874927759</v>
      </c>
      <c r="AE34" s="1298">
        <f>AD34-AD$14</f>
        <v>-13380758.96125073</v>
      </c>
      <c r="AF34" s="1299">
        <f>AD34/AD$14-1</f>
        <v>-0.93647044999686968</v>
      </c>
      <c r="AG34" s="1298">
        <f t="shared" si="5"/>
        <v>-902969.57839111984</v>
      </c>
      <c r="AH34" s="1299">
        <f>AD34/AD24-1</f>
        <v>-0.49868215890565315</v>
      </c>
      <c r="AI34" s="486">
        <v>144763493.10979086</v>
      </c>
      <c r="AJ34" s="1298">
        <f>AI34-AI$14</f>
        <v>7229312.3787908554</v>
      </c>
      <c r="AK34" s="1299">
        <f>AI34/AI$14-1</f>
        <v>5.2563750628147554E-2</v>
      </c>
      <c r="AL34" s="1298">
        <f t="shared" si="6"/>
        <v>11099300.969732702</v>
      </c>
      <c r="AM34" s="1299">
        <f>AI34/AI24-1</f>
        <v>8.3038701629995604E-2</v>
      </c>
      <c r="AN34" s="486">
        <v>142340377.75458166</v>
      </c>
      <c r="AO34" s="1298">
        <f>AN34-AN$14</f>
        <v>4806197.0235816538</v>
      </c>
      <c r="AP34" s="1299">
        <f>AN34/AN$14-1</f>
        <v>3.4945473176460684E-2</v>
      </c>
      <c r="AQ34" s="1298">
        <f t="shared" si="7"/>
        <v>9043010.2777533531</v>
      </c>
      <c r="AR34" s="1299">
        <f>AN34/AN24-1</f>
        <v>6.7840876747437218E-2</v>
      </c>
      <c r="AS34" s="486">
        <v>139901724.7006653</v>
      </c>
      <c r="AT34" s="1298">
        <f>AS34-AS$14</f>
        <v>2367543.9696652889</v>
      </c>
      <c r="AU34" s="1299">
        <f>AS34/AS$14-1</f>
        <v>1.7214222363354903E-2</v>
      </c>
      <c r="AV34" s="1298">
        <f t="shared" si="8"/>
        <v>6971181.8870669007</v>
      </c>
      <c r="AW34" s="1299">
        <f>AS34/AS24-1</f>
        <v>5.2442288578045115E-2</v>
      </c>
      <c r="AX34" s="485">
        <v>0</v>
      </c>
      <c r="AY34" s="1298">
        <f>AX34-AX$14</f>
        <v>0</v>
      </c>
      <c r="AZ34" s="1299"/>
      <c r="BA34" s="1298">
        <f t="shared" si="9"/>
        <v>0</v>
      </c>
      <c r="BB34" s="1299"/>
      <c r="BC34" s="485">
        <v>0</v>
      </c>
      <c r="BD34" s="1298">
        <f>BC34-BC$14</f>
        <v>0</v>
      </c>
      <c r="BE34" s="1299"/>
      <c r="BF34" s="1298">
        <f t="shared" si="10"/>
        <v>0</v>
      </c>
      <c r="BG34" s="1299"/>
      <c r="BH34" s="485">
        <v>0</v>
      </c>
      <c r="BI34" s="1298">
        <f>BH34-BH$14</f>
        <v>0</v>
      </c>
      <c r="BJ34" s="1299"/>
      <c r="BK34" s="1298">
        <f t="shared" si="11"/>
        <v>0</v>
      </c>
      <c r="BL34" s="1299"/>
      <c r="BM34" s="485">
        <v>0</v>
      </c>
      <c r="BN34" s="1298">
        <f>BM34-BM$14</f>
        <v>0</v>
      </c>
      <c r="BO34" s="1299"/>
      <c r="BP34" s="1298">
        <f t="shared" si="12"/>
        <v>0</v>
      </c>
      <c r="BQ34" s="1299"/>
      <c r="BR34" s="485">
        <v>0</v>
      </c>
      <c r="BS34" s="1298">
        <f>BR34-BR$14</f>
        <v>0</v>
      </c>
      <c r="BT34" s="1299"/>
      <c r="BU34" s="1298">
        <f t="shared" si="13"/>
        <v>0</v>
      </c>
      <c r="BV34" s="1299"/>
      <c r="BW34" s="485">
        <v>0</v>
      </c>
      <c r="BX34" s="1298">
        <f>BW34-BW$14</f>
        <v>0</v>
      </c>
      <c r="BY34" s="1299"/>
      <c r="BZ34" s="1298">
        <f t="shared" si="14"/>
        <v>0</v>
      </c>
      <c r="CA34" s="1299"/>
      <c r="CB34" s="192">
        <v>14177217.93680191</v>
      </c>
      <c r="CC34" s="1298">
        <f>CB34-CB$14</f>
        <v>-3957560.5431980863</v>
      </c>
      <c r="CD34" s="1299">
        <f>CB34/CB$14-1</f>
        <v>-0.2182304320707692</v>
      </c>
      <c r="CE34" s="1298">
        <f t="shared" si="15"/>
        <v>8785490.3763713762</v>
      </c>
      <c r="CF34" s="1299">
        <f t="shared" ref="CF34:CF39" si="27">CB34/CB24-1</f>
        <v>1.629438853855933</v>
      </c>
      <c r="CG34" s="192">
        <v>10289032.391625747</v>
      </c>
      <c r="CH34" s="1298">
        <f>CG34-CG$14</f>
        <v>-7845746.0883742496</v>
      </c>
      <c r="CI34" s="1299">
        <f>CG34/CG$14-1</f>
        <v>-0.43263534192198472</v>
      </c>
      <c r="CJ34" s="1298">
        <f t="shared" si="16"/>
        <v>5264129.4944251031</v>
      </c>
      <c r="CK34" s="1299">
        <f t="shared" ref="CK34:CK39" si="28">CG34/CG24-1</f>
        <v>1.0476082030078095</v>
      </c>
      <c r="CL34" s="192">
        <v>6385309.1477425247</v>
      </c>
      <c r="CM34" s="1298">
        <f>CL34-CL$14</f>
        <v>-11749469.332257472</v>
      </c>
      <c r="CN34" s="1299">
        <f>CL34/CL$14-1</f>
        <v>-0.64789704187538955</v>
      </c>
      <c r="CO34" s="1298">
        <f t="shared" si="17"/>
        <v>1727230.9137717634</v>
      </c>
      <c r="CP34" s="1299">
        <f t="shared" ref="CP34:CP39" si="29">CL34/CL24-1</f>
        <v>0.37080332854336628</v>
      </c>
    </row>
    <row r="35" spans="1:94" ht="21" customHeight="1" outlineLevel="1" x14ac:dyDescent="0.25">
      <c r="A35" s="174">
        <v>2025</v>
      </c>
      <c r="B35" s="175" t="s">
        <v>166</v>
      </c>
      <c r="C35" s="175" t="s">
        <v>249</v>
      </c>
      <c r="D35" s="176" t="s">
        <v>168</v>
      </c>
      <c r="E35" s="485">
        <v>49273667.960441127</v>
      </c>
      <c r="F35" s="1298">
        <f>E35-E$15</f>
        <v>10793791.301441126</v>
      </c>
      <c r="G35" s="1320">
        <f>E35/E$15-1</f>
        <v>0.28050483105996604</v>
      </c>
      <c r="H35" s="1298">
        <f t="shared" si="0"/>
        <v>1743790.9193899333</v>
      </c>
      <c r="I35" s="1320">
        <f>E35/E25-1</f>
        <v>3.6688311183381339E-2</v>
      </c>
      <c r="J35" s="485">
        <v>50480347.909918681</v>
      </c>
      <c r="K35" s="1298">
        <f>J35-J$15</f>
        <v>12000471.250918679</v>
      </c>
      <c r="L35" s="1320">
        <f>J35/J$15-1</f>
        <v>0.31186355812062883</v>
      </c>
      <c r="M35" s="1298">
        <f t="shared" si="1"/>
        <v>2769305.2239255309</v>
      </c>
      <c r="N35" s="1320">
        <f>J35/J25-1</f>
        <v>5.8043276105943065E-2</v>
      </c>
      <c r="O35" s="485">
        <v>51694765.43138206</v>
      </c>
      <c r="P35" s="1298">
        <f>O35-O$15</f>
        <v>13214888.772382058</v>
      </c>
      <c r="Q35" s="1320">
        <f>O35/O$15-1</f>
        <v>0.34342336617888414</v>
      </c>
      <c r="R35" s="1298">
        <f t="shared" si="2"/>
        <v>3802557.1004469544</v>
      </c>
      <c r="S35" s="1320">
        <f>O35/O25-1</f>
        <v>7.939824102850479E-2</v>
      </c>
      <c r="T35" s="485">
        <v>49273667.960441127</v>
      </c>
      <c r="U35" s="1298">
        <f>T35-T$15</f>
        <v>10793791.301441126</v>
      </c>
      <c r="V35" s="1299">
        <f>T35/T$15-1</f>
        <v>0.28050483105996604</v>
      </c>
      <c r="W35" s="1298">
        <f t="shared" si="3"/>
        <v>1743790.9193899333</v>
      </c>
      <c r="X35" s="1299">
        <f>T35/T25-1</f>
        <v>3.6688311183381339E-2</v>
      </c>
      <c r="Y35" s="485">
        <v>50480347.909918681</v>
      </c>
      <c r="Z35" s="1298">
        <f>Y35-Y$15</f>
        <v>12000471.250918679</v>
      </c>
      <c r="AA35" s="1299">
        <f>Y35/Y$15-1</f>
        <v>0.31186355812062883</v>
      </c>
      <c r="AB35" s="1298">
        <f t="shared" si="4"/>
        <v>2769305.2239255309</v>
      </c>
      <c r="AC35" s="1299">
        <f>Y35/Y25-1</f>
        <v>5.8043276105943065E-2</v>
      </c>
      <c r="AD35" s="485">
        <v>51694765.43138206</v>
      </c>
      <c r="AE35" s="1298">
        <f>AD35-AD$15</f>
        <v>13214888.772382058</v>
      </c>
      <c r="AF35" s="1299">
        <f>AD35/AD$15-1</f>
        <v>0.34342336617888414</v>
      </c>
      <c r="AG35" s="1298">
        <f t="shared" si="5"/>
        <v>3802557.1004469544</v>
      </c>
      <c r="AH35" s="1299">
        <f>AD35/AD25-1</f>
        <v>7.939824102850479E-2</v>
      </c>
      <c r="AI35" s="485">
        <v>49273667.960441127</v>
      </c>
      <c r="AJ35" s="1298">
        <f>AI35-AI$15</f>
        <v>10793791.301441126</v>
      </c>
      <c r="AK35" s="1299">
        <f>AI35/AI$15-1</f>
        <v>0.28050483105996604</v>
      </c>
      <c r="AL35" s="1298">
        <f t="shared" si="6"/>
        <v>1743790.9193899333</v>
      </c>
      <c r="AM35" s="1299">
        <f>AI35/AI25-1</f>
        <v>3.6688311183381339E-2</v>
      </c>
      <c r="AN35" s="485">
        <v>50480347.909918681</v>
      </c>
      <c r="AO35" s="1298">
        <f>AN35-AN$15</f>
        <v>12000471.250918679</v>
      </c>
      <c r="AP35" s="1299">
        <f>AN35/AN$15-1</f>
        <v>0.31186355812062883</v>
      </c>
      <c r="AQ35" s="1298">
        <f t="shared" si="7"/>
        <v>2769305.2239255309</v>
      </c>
      <c r="AR35" s="1299">
        <f>AN35/AN25-1</f>
        <v>5.8043276105943065E-2</v>
      </c>
      <c r="AS35" s="485">
        <v>51694765.43138206</v>
      </c>
      <c r="AT35" s="1298">
        <f>AS35-AS$15</f>
        <v>13214888.772382058</v>
      </c>
      <c r="AU35" s="1299">
        <f>AS35/AS$15-1</f>
        <v>0.34342336617888414</v>
      </c>
      <c r="AV35" s="1298">
        <f t="shared" si="8"/>
        <v>3802557.1004469544</v>
      </c>
      <c r="AW35" s="1299">
        <f>AS35/AS25-1</f>
        <v>7.939824102850479E-2</v>
      </c>
      <c r="AX35" s="485">
        <v>49273667.960441127</v>
      </c>
      <c r="AY35" s="1298">
        <f>AX35-AX$15</f>
        <v>10793791.301441126</v>
      </c>
      <c r="AZ35" s="1299">
        <f>AX35/AX$15-1</f>
        <v>0.28050483105996604</v>
      </c>
      <c r="BA35" s="1298">
        <f t="shared" si="9"/>
        <v>1743790.9193899333</v>
      </c>
      <c r="BB35" s="1299">
        <f>AX35/AX25-1</f>
        <v>3.6688311183381339E-2</v>
      </c>
      <c r="BC35" s="485">
        <v>50480347.909918681</v>
      </c>
      <c r="BD35" s="1298">
        <f>BC35-BC$15</f>
        <v>12000471.250918679</v>
      </c>
      <c r="BE35" s="1299">
        <f>BC35/BC$15-1</f>
        <v>0.31186355812062883</v>
      </c>
      <c r="BF35" s="1298">
        <f t="shared" si="10"/>
        <v>2769305.2239255309</v>
      </c>
      <c r="BG35" s="1299">
        <f>BC35/BC25-1</f>
        <v>5.8043276105943065E-2</v>
      </c>
      <c r="BH35" s="485">
        <v>51694765.43138206</v>
      </c>
      <c r="BI35" s="1298">
        <f>BH35-BH$15</f>
        <v>13214888.772382058</v>
      </c>
      <c r="BJ35" s="1299">
        <f>BH35/BH$15-1</f>
        <v>0.34342336617888414</v>
      </c>
      <c r="BK35" s="1298">
        <f t="shared" si="11"/>
        <v>3802557.1004469544</v>
      </c>
      <c r="BL35" s="1299">
        <f>BH35/BH25-1</f>
        <v>7.939824102850479E-2</v>
      </c>
      <c r="BM35" s="485">
        <v>49273667.960441127</v>
      </c>
      <c r="BN35" s="1298">
        <f>BM35-BM$15</f>
        <v>10793791.301441126</v>
      </c>
      <c r="BO35" s="1299">
        <f>BM35/BM$15-1</f>
        <v>0.28050483105996604</v>
      </c>
      <c r="BP35" s="1298">
        <f t="shared" si="12"/>
        <v>1743790.9193899333</v>
      </c>
      <c r="BQ35" s="1299">
        <f>BM35/BM25-1</f>
        <v>3.6688311183381339E-2</v>
      </c>
      <c r="BR35" s="485">
        <v>50480347.909918681</v>
      </c>
      <c r="BS35" s="1298">
        <f>BR35-BR$15</f>
        <v>12000471.250918679</v>
      </c>
      <c r="BT35" s="1299">
        <f>BR35/BR$15-1</f>
        <v>0.31186355812062883</v>
      </c>
      <c r="BU35" s="1298">
        <f t="shared" si="13"/>
        <v>2769305.2239255309</v>
      </c>
      <c r="BV35" s="1299">
        <f>BR35/BR25-1</f>
        <v>5.8043276105943065E-2</v>
      </c>
      <c r="BW35" s="485">
        <v>51694765.43138206</v>
      </c>
      <c r="BX35" s="1298">
        <f>BW35-BW$15</f>
        <v>13214888.772382058</v>
      </c>
      <c r="BY35" s="1299">
        <f>BW35/BW$15-1</f>
        <v>0.34342336617888414</v>
      </c>
      <c r="BZ35" s="1298">
        <f t="shared" si="14"/>
        <v>3802557.1004469544</v>
      </c>
      <c r="CA35" s="1299">
        <f>BW35/BW25-1</f>
        <v>7.939824102850479E-2</v>
      </c>
      <c r="CB35" s="485">
        <v>49273667.960441127</v>
      </c>
      <c r="CC35" s="1298">
        <f>CB35-CB$15</f>
        <v>10793791.301441126</v>
      </c>
      <c r="CD35" s="1299">
        <f>CB35/CB$15-1</f>
        <v>0.28050483105996604</v>
      </c>
      <c r="CE35" s="1298">
        <f t="shared" si="15"/>
        <v>1743790.9193899333</v>
      </c>
      <c r="CF35" s="1299">
        <f t="shared" si="27"/>
        <v>3.6688311183381339E-2</v>
      </c>
      <c r="CG35" s="485">
        <v>50480347.909918681</v>
      </c>
      <c r="CH35" s="1298">
        <f>CG35-CG$15</f>
        <v>12000471.250918679</v>
      </c>
      <c r="CI35" s="1299">
        <f>CG35/CG$15-1</f>
        <v>0.31186355812062883</v>
      </c>
      <c r="CJ35" s="1298">
        <f t="shared" si="16"/>
        <v>2769305.2239255309</v>
      </c>
      <c r="CK35" s="1299">
        <f t="shared" si="28"/>
        <v>5.8043276105943065E-2</v>
      </c>
      <c r="CL35" s="485">
        <v>51694765.43138206</v>
      </c>
      <c r="CM35" s="1298">
        <f>CL35-CL$15</f>
        <v>13214888.772382058</v>
      </c>
      <c r="CN35" s="1299">
        <f>CL35/CL$15-1</f>
        <v>0.34342336617888414</v>
      </c>
      <c r="CO35" s="1298">
        <f t="shared" si="17"/>
        <v>3802557.1004469544</v>
      </c>
      <c r="CP35" s="1299">
        <f t="shared" si="29"/>
        <v>7.939824102850479E-2</v>
      </c>
    </row>
    <row r="36" spans="1:94" ht="21" customHeight="1" outlineLevel="1" x14ac:dyDescent="0.25">
      <c r="A36" s="174">
        <v>2025</v>
      </c>
      <c r="B36" s="175" t="s">
        <v>169</v>
      </c>
      <c r="C36" s="175" t="s">
        <v>249</v>
      </c>
      <c r="D36" s="176" t="s">
        <v>170</v>
      </c>
      <c r="E36" s="485">
        <v>49672023.06071125</v>
      </c>
      <c r="F36" s="1298">
        <f>E36-E$16</f>
        <v>9589646.0607112497</v>
      </c>
      <c r="G36" s="1320">
        <f>E36/E$16-1</f>
        <v>0.23924843730478473</v>
      </c>
      <c r="H36" s="1298">
        <f t="shared" si="0"/>
        <v>963282.98134898394</v>
      </c>
      <c r="I36" s="1320">
        <f>E36/E26-1</f>
        <v>1.977638879140553E-2</v>
      </c>
      <c r="J36" s="485">
        <v>50888458.466442913</v>
      </c>
      <c r="K36" s="1298">
        <f>J36-J$16</f>
        <v>10806081.466442913</v>
      </c>
      <c r="L36" s="1320">
        <f>J36/J$16-1</f>
        <v>0.26959682222546122</v>
      </c>
      <c r="M36" s="1298">
        <f t="shared" si="1"/>
        <v>1994059.3687927127</v>
      </c>
      <c r="N36" s="1320">
        <f>J36/J26-1</f>
        <v>4.0782981396504159E-2</v>
      </c>
      <c r="O36" s="485">
        <v>52112693.998895869</v>
      </c>
      <c r="P36" s="1298">
        <f>O36-O$16</f>
        <v>12030316.998895869</v>
      </c>
      <c r="Q36" s="1320">
        <f>O36/O$16-1</f>
        <v>0.3001398095451242</v>
      </c>
      <c r="R36" s="1298">
        <f t="shared" si="2"/>
        <v>3032635.8829577416</v>
      </c>
      <c r="S36" s="1320">
        <f>O36/O26-1</f>
        <v>6.1789574001603231E-2</v>
      </c>
      <c r="T36" s="485">
        <v>49672023.06071125</v>
      </c>
      <c r="U36" s="1298">
        <f>T36-T$16</f>
        <v>9589646.0607112497</v>
      </c>
      <c r="V36" s="1299">
        <f>T36/T$16-1</f>
        <v>0.23924843730478473</v>
      </c>
      <c r="W36" s="1298">
        <f t="shared" si="3"/>
        <v>963282.98134898394</v>
      </c>
      <c r="X36" s="1299">
        <f>T36/T26-1</f>
        <v>1.977638879140553E-2</v>
      </c>
      <c r="Y36" s="485">
        <v>50888458.466442913</v>
      </c>
      <c r="Z36" s="1298">
        <f>Y36-Y$16</f>
        <v>10806081.466442913</v>
      </c>
      <c r="AA36" s="1299">
        <f>Y36/Y$16-1</f>
        <v>0.26959682222546122</v>
      </c>
      <c r="AB36" s="1298">
        <f t="shared" si="4"/>
        <v>1994059.3687927127</v>
      </c>
      <c r="AC36" s="1299">
        <f>Y36/Y26-1</f>
        <v>4.0782981396504159E-2</v>
      </c>
      <c r="AD36" s="485">
        <v>52112693.998895869</v>
      </c>
      <c r="AE36" s="1298">
        <f>AD36-AD$16</f>
        <v>12030316.998895869</v>
      </c>
      <c r="AF36" s="1299">
        <f>AD36/AD$16-1</f>
        <v>0.3001398095451242</v>
      </c>
      <c r="AG36" s="1298">
        <f t="shared" si="5"/>
        <v>3032635.8829577416</v>
      </c>
      <c r="AH36" s="1299">
        <f>AD36/AD26-1</f>
        <v>6.1789574001603231E-2</v>
      </c>
      <c r="AI36" s="485">
        <v>49672023.06071125</v>
      </c>
      <c r="AJ36" s="1298">
        <f>AI36-AI$16</f>
        <v>9589646.0607112497</v>
      </c>
      <c r="AK36" s="1299">
        <f>AI36/AI$16-1</f>
        <v>0.23924843730478473</v>
      </c>
      <c r="AL36" s="1298">
        <f t="shared" si="6"/>
        <v>963282.98134898394</v>
      </c>
      <c r="AM36" s="1299">
        <f>AI36/AI26-1</f>
        <v>1.977638879140553E-2</v>
      </c>
      <c r="AN36" s="485">
        <v>50888458.466442913</v>
      </c>
      <c r="AO36" s="1298">
        <f>AN36-AN$16</f>
        <v>10806081.466442913</v>
      </c>
      <c r="AP36" s="1299">
        <f>AN36/AN$16-1</f>
        <v>0.26959682222546122</v>
      </c>
      <c r="AQ36" s="1298">
        <f t="shared" si="7"/>
        <v>1994059.3687927127</v>
      </c>
      <c r="AR36" s="1299">
        <f>AN36/AN26-1</f>
        <v>4.0782981396504159E-2</v>
      </c>
      <c r="AS36" s="485">
        <v>52112693.998895869</v>
      </c>
      <c r="AT36" s="1298">
        <f>AS36-AS$16</f>
        <v>12030316.998895869</v>
      </c>
      <c r="AU36" s="1299">
        <f>AS36/AS$16-1</f>
        <v>0.3001398095451242</v>
      </c>
      <c r="AV36" s="1298">
        <f t="shared" si="8"/>
        <v>3032635.8829577416</v>
      </c>
      <c r="AW36" s="1299">
        <f>AS36/AS26-1</f>
        <v>6.1789574001603231E-2</v>
      </c>
      <c r="AX36" s="485">
        <v>49672023.06071125</v>
      </c>
      <c r="AY36" s="1298">
        <f>AX36-AX$16</f>
        <v>9589646.0607112497</v>
      </c>
      <c r="AZ36" s="1299">
        <f>AX36/AX$16-1</f>
        <v>0.23924843730478473</v>
      </c>
      <c r="BA36" s="1298">
        <f t="shared" si="9"/>
        <v>963282.98134898394</v>
      </c>
      <c r="BB36" s="1299">
        <f>AX36/AX26-1</f>
        <v>1.977638879140553E-2</v>
      </c>
      <c r="BC36" s="485">
        <v>50888458.466442913</v>
      </c>
      <c r="BD36" s="1298">
        <f>BC36-BC$16</f>
        <v>10806081.466442913</v>
      </c>
      <c r="BE36" s="1299">
        <f>BC36/BC$16-1</f>
        <v>0.26959682222546122</v>
      </c>
      <c r="BF36" s="1298">
        <f t="shared" si="10"/>
        <v>1994059.3687927127</v>
      </c>
      <c r="BG36" s="1299">
        <f>BC36/BC26-1</f>
        <v>4.0782981396504159E-2</v>
      </c>
      <c r="BH36" s="485">
        <v>52112693.998895869</v>
      </c>
      <c r="BI36" s="1298">
        <f>BH36-BH$16</f>
        <v>12030316.998895869</v>
      </c>
      <c r="BJ36" s="1299">
        <f>BH36/BH$16-1</f>
        <v>0.3001398095451242</v>
      </c>
      <c r="BK36" s="1298">
        <f t="shared" si="11"/>
        <v>3032635.8829577416</v>
      </c>
      <c r="BL36" s="1299">
        <f>BH36/BH26-1</f>
        <v>6.1789574001603231E-2</v>
      </c>
      <c r="BM36" s="485">
        <v>49672023.06071125</v>
      </c>
      <c r="BN36" s="1298">
        <f>BM36-BM$16</f>
        <v>9589646.0607112497</v>
      </c>
      <c r="BO36" s="1299">
        <f>BM36/BM$16-1</f>
        <v>0.23924843730478473</v>
      </c>
      <c r="BP36" s="1298">
        <f t="shared" si="12"/>
        <v>963282.98134898394</v>
      </c>
      <c r="BQ36" s="1299">
        <f>BM36/BM26-1</f>
        <v>1.977638879140553E-2</v>
      </c>
      <c r="BR36" s="485">
        <v>50888458.466442913</v>
      </c>
      <c r="BS36" s="1298">
        <f>BR36-BR$16</f>
        <v>10806081.466442913</v>
      </c>
      <c r="BT36" s="1299">
        <f>BR36/BR$16-1</f>
        <v>0.26959682222546122</v>
      </c>
      <c r="BU36" s="1298">
        <f t="shared" si="13"/>
        <v>1994059.3687927127</v>
      </c>
      <c r="BV36" s="1299">
        <f>BR36/BR26-1</f>
        <v>4.0782981396504159E-2</v>
      </c>
      <c r="BW36" s="485">
        <v>52112693.998895869</v>
      </c>
      <c r="BX36" s="1298">
        <f>BW36-BW$16</f>
        <v>12030316.998895869</v>
      </c>
      <c r="BY36" s="1299">
        <f>BW36/BW$16-1</f>
        <v>0.3001398095451242</v>
      </c>
      <c r="BZ36" s="1298">
        <f t="shared" si="14"/>
        <v>3032635.8829577416</v>
      </c>
      <c r="CA36" s="1299">
        <f>BW36/BW26-1</f>
        <v>6.1789574001603231E-2</v>
      </c>
      <c r="CB36" s="485">
        <v>49672023.06071125</v>
      </c>
      <c r="CC36" s="1298">
        <f>CB36-CB$16</f>
        <v>9589646.0607112497</v>
      </c>
      <c r="CD36" s="1299">
        <f>CB36/CB$16-1</f>
        <v>0.23924843730478473</v>
      </c>
      <c r="CE36" s="1298">
        <f t="shared" si="15"/>
        <v>963282.98134898394</v>
      </c>
      <c r="CF36" s="1299">
        <f t="shared" si="27"/>
        <v>1.977638879140553E-2</v>
      </c>
      <c r="CG36" s="485">
        <v>50888458.466442913</v>
      </c>
      <c r="CH36" s="1298">
        <f>CG36-CG$16</f>
        <v>10806081.466442913</v>
      </c>
      <c r="CI36" s="1299">
        <f>CG36/CG$16-1</f>
        <v>0.26959682222546122</v>
      </c>
      <c r="CJ36" s="1298">
        <f t="shared" si="16"/>
        <v>1994059.3687927127</v>
      </c>
      <c r="CK36" s="1299">
        <f t="shared" si="28"/>
        <v>4.0782981396504159E-2</v>
      </c>
      <c r="CL36" s="485">
        <v>52112693.998895869</v>
      </c>
      <c r="CM36" s="1298">
        <f>CL36-CL$16</f>
        <v>12030316.998895869</v>
      </c>
      <c r="CN36" s="1299">
        <f>CL36/CL$16-1</f>
        <v>0.3001398095451242</v>
      </c>
      <c r="CO36" s="1298">
        <f t="shared" si="17"/>
        <v>3032635.8829577416</v>
      </c>
      <c r="CP36" s="1299">
        <f t="shared" si="29"/>
        <v>6.1789574001603231E-2</v>
      </c>
    </row>
    <row r="37" spans="1:94" ht="21" customHeight="1" outlineLevel="1" thickBot="1" x14ac:dyDescent="0.3">
      <c r="A37" s="174">
        <v>2025</v>
      </c>
      <c r="B37" s="197" t="s">
        <v>171</v>
      </c>
      <c r="C37" s="198" t="s">
        <v>172</v>
      </c>
      <c r="D37" s="199" t="s">
        <v>173</v>
      </c>
      <c r="E37" s="492">
        <v>0</v>
      </c>
      <c r="F37" s="1298">
        <f>E37-E$17</f>
        <v>0</v>
      </c>
      <c r="G37" s="1320"/>
      <c r="H37" s="1298">
        <f t="shared" si="0"/>
        <v>0</v>
      </c>
      <c r="I37" s="1320"/>
      <c r="J37" s="492">
        <v>0</v>
      </c>
      <c r="K37" s="1298">
        <f>J37-J$17</f>
        <v>0</v>
      </c>
      <c r="L37" s="1320"/>
      <c r="M37" s="1298">
        <f t="shared" si="1"/>
        <v>0</v>
      </c>
      <c r="N37" s="1320"/>
      <c r="O37" s="492">
        <v>0</v>
      </c>
      <c r="P37" s="1298">
        <f>O37-O$17</f>
        <v>0</v>
      </c>
      <c r="Q37" s="1320"/>
      <c r="R37" s="1298">
        <f t="shared" si="2"/>
        <v>0</v>
      </c>
      <c r="S37" s="1320"/>
      <c r="T37" s="492">
        <v>0</v>
      </c>
      <c r="U37" s="1298">
        <f>T37-T$17</f>
        <v>0</v>
      </c>
      <c r="V37" s="1299"/>
      <c r="W37" s="1298">
        <f t="shared" si="3"/>
        <v>0</v>
      </c>
      <c r="X37" s="1299"/>
      <c r="Y37" s="492">
        <v>0</v>
      </c>
      <c r="Z37" s="1298">
        <f>Y37-Y$17</f>
        <v>0</v>
      </c>
      <c r="AA37" s="1299"/>
      <c r="AB37" s="1298">
        <f t="shared" si="4"/>
        <v>0</v>
      </c>
      <c r="AC37" s="1299"/>
      <c r="AD37" s="492">
        <v>0</v>
      </c>
      <c r="AE37" s="1298">
        <f>AD37-AD$17</f>
        <v>0</v>
      </c>
      <c r="AF37" s="1299"/>
      <c r="AG37" s="1298">
        <f t="shared" si="5"/>
        <v>0</v>
      </c>
      <c r="AH37" s="1299"/>
      <c r="AI37" s="492">
        <v>0</v>
      </c>
      <c r="AJ37" s="1298">
        <f>AI37-AI$17</f>
        <v>0</v>
      </c>
      <c r="AK37" s="1299"/>
      <c r="AL37" s="1298">
        <f t="shared" si="6"/>
        <v>0</v>
      </c>
      <c r="AM37" s="1299"/>
      <c r="AN37" s="492">
        <v>0</v>
      </c>
      <c r="AO37" s="1298">
        <f>AN37-AN$17</f>
        <v>0</v>
      </c>
      <c r="AP37" s="1299"/>
      <c r="AQ37" s="1298">
        <f t="shared" si="7"/>
        <v>0</v>
      </c>
      <c r="AR37" s="1299"/>
      <c r="AS37" s="492">
        <v>0</v>
      </c>
      <c r="AT37" s="1298">
        <f>AS37-AS$17</f>
        <v>0</v>
      </c>
      <c r="AU37" s="1299"/>
      <c r="AV37" s="1298">
        <f t="shared" si="8"/>
        <v>0</v>
      </c>
      <c r="AW37" s="1299"/>
      <c r="AX37" s="492">
        <v>0</v>
      </c>
      <c r="AY37" s="1298">
        <f>AX37-AX$17</f>
        <v>0</v>
      </c>
      <c r="AZ37" s="1299"/>
      <c r="BA37" s="1298">
        <f t="shared" si="9"/>
        <v>0</v>
      </c>
      <c r="BB37" s="1299"/>
      <c r="BC37" s="492">
        <v>0</v>
      </c>
      <c r="BD37" s="1298">
        <f>BC37-BC$17</f>
        <v>0</v>
      </c>
      <c r="BE37" s="1299"/>
      <c r="BF37" s="1298">
        <f t="shared" si="10"/>
        <v>0</v>
      </c>
      <c r="BG37" s="1299"/>
      <c r="BH37" s="492">
        <v>0</v>
      </c>
      <c r="BI37" s="1298">
        <f>BH37-BH$17</f>
        <v>0</v>
      </c>
      <c r="BJ37" s="1299"/>
      <c r="BK37" s="1298">
        <f t="shared" si="11"/>
        <v>0</v>
      </c>
      <c r="BL37" s="1299"/>
      <c r="BM37" s="492">
        <v>0</v>
      </c>
      <c r="BN37" s="1298">
        <f>BM37-BM$17</f>
        <v>0</v>
      </c>
      <c r="BO37" s="1299"/>
      <c r="BP37" s="1298">
        <f t="shared" si="12"/>
        <v>0</v>
      </c>
      <c r="BQ37" s="1299"/>
      <c r="BR37" s="492">
        <v>0</v>
      </c>
      <c r="BS37" s="1298">
        <f>BR37-BR$17</f>
        <v>0</v>
      </c>
      <c r="BT37" s="1299"/>
      <c r="BU37" s="1298">
        <f t="shared" si="13"/>
        <v>0</v>
      </c>
      <c r="BV37" s="1299"/>
      <c r="BW37" s="492">
        <v>0</v>
      </c>
      <c r="BX37" s="1298">
        <f>BW37-BW$17</f>
        <v>0</v>
      </c>
      <c r="BY37" s="1299"/>
      <c r="BZ37" s="1298">
        <f t="shared" si="14"/>
        <v>0</v>
      </c>
      <c r="CA37" s="1299"/>
      <c r="CB37" s="1329">
        <v>4099635.315389968</v>
      </c>
      <c r="CC37" s="1298">
        <f>CB37-CB$17</f>
        <v>253357.83538996801</v>
      </c>
      <c r="CD37" s="1299">
        <f>CB37/CB$17-1</f>
        <v>6.5870919793849181E-2</v>
      </c>
      <c r="CE37" s="1298">
        <f t="shared" si="15"/>
        <v>-51413.594986837823</v>
      </c>
      <c r="CF37" s="1299">
        <f t="shared" si="27"/>
        <v>-1.238568759291514E-2</v>
      </c>
      <c r="CG37" s="1329">
        <v>4099635.315389968</v>
      </c>
      <c r="CH37" s="1298">
        <f>CG37-CG$17</f>
        <v>253357.83538996801</v>
      </c>
      <c r="CI37" s="1299">
        <f>CG37/CG$17-1</f>
        <v>6.5870919793849181E-2</v>
      </c>
      <c r="CJ37" s="1298">
        <f t="shared" si="16"/>
        <v>-51413.594986837823</v>
      </c>
      <c r="CK37" s="1299">
        <f t="shared" si="28"/>
        <v>-1.238568759291514E-2</v>
      </c>
      <c r="CL37" s="1329">
        <v>4099635.315389968</v>
      </c>
      <c r="CM37" s="1298">
        <f>CL37-CL$17</f>
        <v>253357.83538996801</v>
      </c>
      <c r="CN37" s="1299">
        <f>CL37/CL$17-1</f>
        <v>6.5870919793849181E-2</v>
      </c>
      <c r="CO37" s="1298">
        <f t="shared" si="17"/>
        <v>-51413.594986837823</v>
      </c>
      <c r="CP37" s="1299">
        <f t="shared" si="29"/>
        <v>-1.238568759291514E-2</v>
      </c>
    </row>
    <row r="38" spans="1:94" ht="21" customHeight="1" outlineLevel="1" x14ac:dyDescent="0.25">
      <c r="A38" s="174">
        <v>2025</v>
      </c>
      <c r="B38" s="206" t="s">
        <v>174</v>
      </c>
      <c r="C38" s="206" t="s">
        <v>175</v>
      </c>
      <c r="D38" s="207" t="s">
        <v>176</v>
      </c>
      <c r="E38" s="210">
        <v>965659.10875199991</v>
      </c>
      <c r="F38" s="1321">
        <f>E38-E$18</f>
        <v>117372.0299519999</v>
      </c>
      <c r="G38" s="1322">
        <f>E38/E$18-1</f>
        <v>0.1383635715847944</v>
      </c>
      <c r="H38" s="1321">
        <f t="shared" si="0"/>
        <v>22893.996431999956</v>
      </c>
      <c r="I38" s="1322">
        <f>E38/E28-1</f>
        <v>2.4283881671927077E-2</v>
      </c>
      <c r="J38" s="210">
        <v>985228.72032000008</v>
      </c>
      <c r="K38" s="1321">
        <f>J38-J$18</f>
        <v>136941.64152000006</v>
      </c>
      <c r="L38" s="1322">
        <f>J38/J$18-1</f>
        <v>0.1614331338321453</v>
      </c>
      <c r="M38" s="1321">
        <f t="shared" si="1"/>
        <v>42463.608000000124</v>
      </c>
      <c r="N38" s="1322">
        <f>J38/J28-1</f>
        <v>4.504155642279084E-2</v>
      </c>
      <c r="O38" s="211">
        <v>1004798.331888</v>
      </c>
      <c r="P38" s="1321">
        <f>O38-O$18</f>
        <v>156511.253088</v>
      </c>
      <c r="Q38" s="1322">
        <f>O38/O$18-1</f>
        <v>0.18450269607949621</v>
      </c>
      <c r="R38" s="1321">
        <f t="shared" si="2"/>
        <v>62033.219568000059</v>
      </c>
      <c r="S38" s="1322">
        <f>O38/O28-1</f>
        <v>6.5799231173654604E-2</v>
      </c>
      <c r="T38" s="211">
        <v>965659.10875199991</v>
      </c>
      <c r="U38" s="209">
        <f>T38-T$18</f>
        <v>117372.0299519999</v>
      </c>
      <c r="V38" s="1300">
        <f>T38/T$18-1</f>
        <v>0.1383635715847944</v>
      </c>
      <c r="W38" s="209">
        <f t="shared" si="3"/>
        <v>22893.996431999956</v>
      </c>
      <c r="X38" s="1300">
        <f>T38/T28-1</f>
        <v>2.4283881671927077E-2</v>
      </c>
      <c r="Y38" s="210">
        <v>985228.72032000008</v>
      </c>
      <c r="Z38" s="209">
        <f>Y38-Y$18</f>
        <v>136941.64152000006</v>
      </c>
      <c r="AA38" s="1300">
        <f>Y38/Y$18-1</f>
        <v>0.1614331338321453</v>
      </c>
      <c r="AB38" s="209">
        <f t="shared" si="4"/>
        <v>42463.608000000124</v>
      </c>
      <c r="AC38" s="1300">
        <f>Y38/Y28-1</f>
        <v>4.504155642279084E-2</v>
      </c>
      <c r="AD38" s="211">
        <v>1004798.331888</v>
      </c>
      <c r="AE38" s="209">
        <f>AD38-AD$18</f>
        <v>156511.253088</v>
      </c>
      <c r="AF38" s="1300">
        <f>AD38/AD$18-1</f>
        <v>0.18450269607949621</v>
      </c>
      <c r="AG38" s="209">
        <f t="shared" si="5"/>
        <v>62033.219568000059</v>
      </c>
      <c r="AH38" s="1300">
        <f>AD38/AD28-1</f>
        <v>6.5799231173654604E-2</v>
      </c>
      <c r="AI38" s="211">
        <v>965659.10875199991</v>
      </c>
      <c r="AJ38" s="209">
        <f>AI38-AI$18</f>
        <v>117372.0299519999</v>
      </c>
      <c r="AK38" s="1300">
        <f>AI38/AI$18-1</f>
        <v>0.1383635715847944</v>
      </c>
      <c r="AL38" s="209">
        <f t="shared" si="6"/>
        <v>22893.996431999956</v>
      </c>
      <c r="AM38" s="1300">
        <f>AI38/AI28-1</f>
        <v>2.4283881671927077E-2</v>
      </c>
      <c r="AN38" s="210">
        <v>985228.72032000008</v>
      </c>
      <c r="AO38" s="209">
        <f>AN38-AN$18</f>
        <v>136941.64152000006</v>
      </c>
      <c r="AP38" s="1300">
        <f>AN38/AN$18-1</f>
        <v>0.1614331338321453</v>
      </c>
      <c r="AQ38" s="209">
        <f t="shared" si="7"/>
        <v>42463.608000000124</v>
      </c>
      <c r="AR38" s="1300">
        <f>AN38/AN28-1</f>
        <v>4.504155642279084E-2</v>
      </c>
      <c r="AS38" s="211">
        <v>1004798.331888</v>
      </c>
      <c r="AT38" s="209">
        <f>AS38-AS$18</f>
        <v>156511.253088</v>
      </c>
      <c r="AU38" s="1300">
        <f>AS38/AS$18-1</f>
        <v>0.18450269607949621</v>
      </c>
      <c r="AV38" s="209">
        <f t="shared" si="8"/>
        <v>62033.219568000059</v>
      </c>
      <c r="AW38" s="1300">
        <f>AS38/AS28-1</f>
        <v>6.5799231173654604E-2</v>
      </c>
      <c r="AX38" s="210">
        <v>965659.10875199991</v>
      </c>
      <c r="AY38" s="209">
        <f>AX38-AX$18</f>
        <v>117372.0299519999</v>
      </c>
      <c r="AZ38" s="1300">
        <f>AX38/AX$18-1</f>
        <v>0.1383635715847944</v>
      </c>
      <c r="BA38" s="209">
        <f t="shared" si="9"/>
        <v>22893.996431999956</v>
      </c>
      <c r="BB38" s="1300">
        <f>AX38/AX28-1</f>
        <v>2.4283881671927077E-2</v>
      </c>
      <c r="BC38" s="210">
        <v>985228.72032000008</v>
      </c>
      <c r="BD38" s="209">
        <f>BC38-BC$18</f>
        <v>136941.64152000006</v>
      </c>
      <c r="BE38" s="1300">
        <f>BC38/BC$18-1</f>
        <v>0.1614331338321453</v>
      </c>
      <c r="BF38" s="209">
        <f t="shared" si="10"/>
        <v>42463.608000000124</v>
      </c>
      <c r="BG38" s="1300">
        <f>BC38/BC28-1</f>
        <v>4.504155642279084E-2</v>
      </c>
      <c r="BH38" s="211">
        <v>1004798.331888</v>
      </c>
      <c r="BI38" s="209">
        <f>BH38-BH$18</f>
        <v>156511.253088</v>
      </c>
      <c r="BJ38" s="1300">
        <f>BH38/BH$18-1</f>
        <v>0.18450269607949621</v>
      </c>
      <c r="BK38" s="209">
        <f t="shared" si="11"/>
        <v>62033.219568000059</v>
      </c>
      <c r="BL38" s="1300">
        <f>BH38/BH28-1</f>
        <v>6.5799231173654604E-2</v>
      </c>
      <c r="BM38" s="210">
        <v>965659.10875199991</v>
      </c>
      <c r="BN38" s="209">
        <f>BM38-BM$18</f>
        <v>117372.0299519999</v>
      </c>
      <c r="BO38" s="1300">
        <f>BM38/BM$18-1</f>
        <v>0.1383635715847944</v>
      </c>
      <c r="BP38" s="209">
        <f t="shared" si="12"/>
        <v>22893.996431999956</v>
      </c>
      <c r="BQ38" s="1300">
        <f>BM38/BM28-1</f>
        <v>2.4283881671927077E-2</v>
      </c>
      <c r="BR38" s="210">
        <v>985228.72032000008</v>
      </c>
      <c r="BS38" s="209">
        <f>BR38-BR$18</f>
        <v>136941.64152000006</v>
      </c>
      <c r="BT38" s="1300">
        <f>BR38/BR$18-1</f>
        <v>0.1614331338321453</v>
      </c>
      <c r="BU38" s="209">
        <f t="shared" si="13"/>
        <v>42463.608000000124</v>
      </c>
      <c r="BV38" s="1300">
        <f>BR38/BR28-1</f>
        <v>4.504155642279084E-2</v>
      </c>
      <c r="BW38" s="211">
        <v>1004798.331888</v>
      </c>
      <c r="BX38" s="209">
        <f>BW38-BW$18</f>
        <v>156511.253088</v>
      </c>
      <c r="BY38" s="1300">
        <f>BW38/BW$18-1</f>
        <v>0.18450269607949621</v>
      </c>
      <c r="BZ38" s="209">
        <f t="shared" si="14"/>
        <v>62033.219568000059</v>
      </c>
      <c r="CA38" s="1300">
        <f>BW38/BW28-1</f>
        <v>6.5799231173654604E-2</v>
      </c>
      <c r="CB38" s="211">
        <v>965659.10875199991</v>
      </c>
      <c r="CC38" s="209">
        <f>CB38-CB$18</f>
        <v>117372.0299519999</v>
      </c>
      <c r="CD38" s="1300">
        <f>CB38/CB$18-1</f>
        <v>0.1383635715847944</v>
      </c>
      <c r="CE38" s="209">
        <f t="shared" si="15"/>
        <v>22893.996431999956</v>
      </c>
      <c r="CF38" s="1300">
        <f t="shared" si="27"/>
        <v>2.4283881671927077E-2</v>
      </c>
      <c r="CG38" s="210">
        <v>985228.72032000008</v>
      </c>
      <c r="CH38" s="209">
        <f>CG38-CG$18</f>
        <v>136941.64152000006</v>
      </c>
      <c r="CI38" s="1300">
        <f>CG38/CG$18-1</f>
        <v>0.1614331338321453</v>
      </c>
      <c r="CJ38" s="209">
        <f t="shared" si="16"/>
        <v>42463.608000000124</v>
      </c>
      <c r="CK38" s="1300">
        <f t="shared" si="28"/>
        <v>4.504155642279084E-2</v>
      </c>
      <c r="CL38" s="211">
        <v>1004798.331888</v>
      </c>
      <c r="CM38" s="209">
        <f>CL38-CL$18</f>
        <v>156511.253088</v>
      </c>
      <c r="CN38" s="1300">
        <f>CL38/CL$18-1</f>
        <v>0.18450269607949621</v>
      </c>
      <c r="CO38" s="209">
        <f t="shared" si="17"/>
        <v>62033.219568000059</v>
      </c>
      <c r="CP38" s="1300">
        <f t="shared" si="29"/>
        <v>6.5799231173654604E-2</v>
      </c>
    </row>
    <row r="39" spans="1:94" ht="21" customHeight="1" outlineLevel="1" thickBot="1" x14ac:dyDescent="0.3">
      <c r="A39" s="174">
        <v>2025</v>
      </c>
      <c r="B39" s="206" t="s">
        <v>177</v>
      </c>
      <c r="C39" s="206" t="s">
        <v>178</v>
      </c>
      <c r="D39" s="207" t="s">
        <v>179</v>
      </c>
      <c r="E39" s="479">
        <v>609694.62247199996</v>
      </c>
      <c r="F39" s="1321">
        <f>E39-E$19</f>
        <v>77524.320383999962</v>
      </c>
      <c r="G39" s="1322">
        <f>E39/E$19-1</f>
        <v>0.14567577348797744</v>
      </c>
      <c r="H39" s="1321">
        <f t="shared" si="0"/>
        <v>14084.894471999956</v>
      </c>
      <c r="I39" s="1322">
        <f>E39/E29-1</f>
        <v>2.3647858337196181E-2</v>
      </c>
      <c r="J39" s="479">
        <v>622516.09211999993</v>
      </c>
      <c r="K39" s="1321">
        <f>J39-J$19</f>
        <v>90345.790031999932</v>
      </c>
      <c r="L39" s="1322">
        <f>J39/J$19-1</f>
        <v>0.16976856783913563</v>
      </c>
      <c r="M39" s="1321">
        <f t="shared" si="1"/>
        <v>26906.364119999926</v>
      </c>
      <c r="N39" s="1322">
        <f>J39/J29-1</f>
        <v>4.517448734484053E-2</v>
      </c>
      <c r="O39" s="472">
        <v>635000.15467200009</v>
      </c>
      <c r="P39" s="1321">
        <f>O39-O$19</f>
        <v>102829.85258400009</v>
      </c>
      <c r="Q39" s="1322">
        <f>O39/O$19-1</f>
        <v>0.19322734128631636</v>
      </c>
      <c r="R39" s="1321">
        <f t="shared" si="2"/>
        <v>39390.426672000089</v>
      </c>
      <c r="S39" s="1322">
        <f>O39/O29-1</f>
        <v>6.6134626115442074E-2</v>
      </c>
      <c r="T39" s="472">
        <v>609694.62247199996</v>
      </c>
      <c r="U39" s="209">
        <f>T39-T$19</f>
        <v>77524.320383999962</v>
      </c>
      <c r="V39" s="1300">
        <f>T39/T$19-1</f>
        <v>0.14567577348797744</v>
      </c>
      <c r="W39" s="209">
        <f t="shared" si="3"/>
        <v>14084.894471999956</v>
      </c>
      <c r="X39" s="1300">
        <f>T39/T29-1</f>
        <v>2.3647858337196181E-2</v>
      </c>
      <c r="Y39" s="479">
        <v>622516.09211999993</v>
      </c>
      <c r="Z39" s="209">
        <f>Y39-Y$19</f>
        <v>90345.790031999932</v>
      </c>
      <c r="AA39" s="1300">
        <f>Y39/Y$19-1</f>
        <v>0.16976856783913563</v>
      </c>
      <c r="AB39" s="209">
        <f t="shared" si="4"/>
        <v>26906.364119999926</v>
      </c>
      <c r="AC39" s="1300">
        <f>Y39/Y29-1</f>
        <v>4.517448734484053E-2</v>
      </c>
      <c r="AD39" s="472">
        <v>635000.15467200009</v>
      </c>
      <c r="AE39" s="209">
        <f>AD39-AD$19</f>
        <v>102829.85258400009</v>
      </c>
      <c r="AF39" s="1300">
        <f>AD39/AD$19-1</f>
        <v>0.19322734128631636</v>
      </c>
      <c r="AG39" s="209">
        <f t="shared" si="5"/>
        <v>39390.426672000089</v>
      </c>
      <c r="AH39" s="1300">
        <f>AD39/AD29-1</f>
        <v>6.6134626115442074E-2</v>
      </c>
      <c r="AI39" s="472">
        <v>609694.62247199996</v>
      </c>
      <c r="AJ39" s="209">
        <f>AI39-AI$19</f>
        <v>77524.320383999962</v>
      </c>
      <c r="AK39" s="1300">
        <f>AI39/AI$19-1</f>
        <v>0.14567577348797744</v>
      </c>
      <c r="AL39" s="209">
        <f t="shared" si="6"/>
        <v>14084.894471999956</v>
      </c>
      <c r="AM39" s="1300">
        <f>AI39/AI29-1</f>
        <v>2.3647858337196181E-2</v>
      </c>
      <c r="AN39" s="479">
        <v>622516.09211999993</v>
      </c>
      <c r="AO39" s="209">
        <f>AN39-AN$19</f>
        <v>90345.790031999932</v>
      </c>
      <c r="AP39" s="1300">
        <f>AN39/AN$19-1</f>
        <v>0.16976856783913563</v>
      </c>
      <c r="AQ39" s="209">
        <f t="shared" si="7"/>
        <v>26906.364119999926</v>
      </c>
      <c r="AR39" s="1300">
        <f>AN39/AN29-1</f>
        <v>4.517448734484053E-2</v>
      </c>
      <c r="AS39" s="472">
        <v>635000.15467200009</v>
      </c>
      <c r="AT39" s="209">
        <f>AS39-AS$19</f>
        <v>102829.85258400009</v>
      </c>
      <c r="AU39" s="1300">
        <f>AS39/AS$19-1</f>
        <v>0.19322734128631636</v>
      </c>
      <c r="AV39" s="209">
        <f t="shared" si="8"/>
        <v>39390.426672000089</v>
      </c>
      <c r="AW39" s="1300">
        <f>AS39/AS29-1</f>
        <v>6.6134626115442074E-2</v>
      </c>
      <c r="AX39" s="479">
        <v>609694.62247199996</v>
      </c>
      <c r="AY39" s="209">
        <f>AX39-AX$19</f>
        <v>77524.320383999962</v>
      </c>
      <c r="AZ39" s="1300">
        <f>AX39/AX$19-1</f>
        <v>0.14567577348797744</v>
      </c>
      <c r="BA39" s="209">
        <f t="shared" si="9"/>
        <v>14084.894471999956</v>
      </c>
      <c r="BB39" s="1300">
        <f>AX39/AX29-1</f>
        <v>2.3647858337196181E-2</v>
      </c>
      <c r="BC39" s="479">
        <v>622516.09211999993</v>
      </c>
      <c r="BD39" s="209">
        <f>BC39-BC$19</f>
        <v>90345.790031999932</v>
      </c>
      <c r="BE39" s="1300">
        <f>BC39/BC$19-1</f>
        <v>0.16976856783913563</v>
      </c>
      <c r="BF39" s="209">
        <f t="shared" si="10"/>
        <v>26906.364119999926</v>
      </c>
      <c r="BG39" s="1300">
        <f>BC39/BC29-1</f>
        <v>4.517448734484053E-2</v>
      </c>
      <c r="BH39" s="472">
        <v>635000.15467200009</v>
      </c>
      <c r="BI39" s="209">
        <f>BH39-BH$19</f>
        <v>102829.85258400009</v>
      </c>
      <c r="BJ39" s="1300">
        <f>BH39/BH$19-1</f>
        <v>0.19322734128631636</v>
      </c>
      <c r="BK39" s="209">
        <f t="shared" si="11"/>
        <v>39390.426672000089</v>
      </c>
      <c r="BL39" s="1300">
        <f>BH39/BH29-1</f>
        <v>6.6134626115442074E-2</v>
      </c>
      <c r="BM39" s="479">
        <v>609694.62247199996</v>
      </c>
      <c r="BN39" s="209">
        <f>BM39-BM$19</f>
        <v>77524.320383999962</v>
      </c>
      <c r="BO39" s="1300">
        <f>BM39/BM$19-1</f>
        <v>0.14567577348797744</v>
      </c>
      <c r="BP39" s="209">
        <f t="shared" si="12"/>
        <v>14084.894471999956</v>
      </c>
      <c r="BQ39" s="1300">
        <f>BM39/BM29-1</f>
        <v>2.3647858337196181E-2</v>
      </c>
      <c r="BR39" s="479">
        <v>622516.09211999993</v>
      </c>
      <c r="BS39" s="209">
        <f>BR39-BR$19</f>
        <v>90345.790031999932</v>
      </c>
      <c r="BT39" s="1300">
        <f>BR39/BR$19-1</f>
        <v>0.16976856783913563</v>
      </c>
      <c r="BU39" s="209">
        <f t="shared" si="13"/>
        <v>26906.364119999926</v>
      </c>
      <c r="BV39" s="1300">
        <f>BR39/BR29-1</f>
        <v>4.517448734484053E-2</v>
      </c>
      <c r="BW39" s="472">
        <v>635000.15467200009</v>
      </c>
      <c r="BX39" s="209">
        <f>BW39-BW$19</f>
        <v>102829.85258400009</v>
      </c>
      <c r="BY39" s="1300">
        <f>BW39/BW$19-1</f>
        <v>0.19322734128631636</v>
      </c>
      <c r="BZ39" s="209">
        <f t="shared" si="14"/>
        <v>39390.426672000089</v>
      </c>
      <c r="CA39" s="1300">
        <f>BW39/BW29-1</f>
        <v>6.6134626115442074E-2</v>
      </c>
      <c r="CB39" s="472">
        <v>609694.62247199996</v>
      </c>
      <c r="CC39" s="209">
        <f>CB39-CB$19</f>
        <v>77524.320383999962</v>
      </c>
      <c r="CD39" s="1300">
        <f>CB39/CB$19-1</f>
        <v>0.14567577348797744</v>
      </c>
      <c r="CE39" s="209">
        <f t="shared" si="15"/>
        <v>14084.894471999956</v>
      </c>
      <c r="CF39" s="1300">
        <f t="shared" si="27"/>
        <v>2.3647858337196181E-2</v>
      </c>
      <c r="CG39" s="479">
        <v>622516.09211999993</v>
      </c>
      <c r="CH39" s="209">
        <f>CG39-CG$19</f>
        <v>90345.790031999932</v>
      </c>
      <c r="CI39" s="1300">
        <f>CG39/CG$19-1</f>
        <v>0.16976856783913563</v>
      </c>
      <c r="CJ39" s="209">
        <f t="shared" si="16"/>
        <v>26906.364119999926</v>
      </c>
      <c r="CK39" s="1300">
        <f t="shared" si="28"/>
        <v>4.517448734484053E-2</v>
      </c>
      <c r="CL39" s="472">
        <v>635000.15467200009</v>
      </c>
      <c r="CM39" s="209">
        <f>CL39-CL$19</f>
        <v>102829.85258400009</v>
      </c>
      <c r="CN39" s="1300">
        <f>CL39/CL$19-1</f>
        <v>0.19322734128631636</v>
      </c>
      <c r="CO39" s="209">
        <f t="shared" si="17"/>
        <v>39390.426672000089</v>
      </c>
      <c r="CP39" s="1300">
        <f t="shared" si="29"/>
        <v>6.6134626115442074E-2</v>
      </c>
    </row>
    <row r="40" spans="1:94" ht="21" customHeight="1" x14ac:dyDescent="0.25">
      <c r="A40" s="164">
        <v>2026</v>
      </c>
      <c r="B40" s="165"/>
      <c r="C40" s="166"/>
      <c r="D40" s="166" t="s">
        <v>157</v>
      </c>
      <c r="E40" s="490">
        <v>265136569.94601369</v>
      </c>
      <c r="F40" s="490">
        <f t="shared" ref="F40" si="30">E40-E$10</f>
        <v>49040135.556013674</v>
      </c>
      <c r="G40" s="1319">
        <f t="shared" ref="G40" si="31">E40/E$10-1</f>
        <v>0.22693634762852444</v>
      </c>
      <c r="H40" s="490">
        <f t="shared" ref="H40:H103" si="32">E40-E30</f>
        <v>21427385.81507045</v>
      </c>
      <c r="I40" s="1319">
        <f>E40/E30-1</f>
        <v>8.7921946361929848E-2</v>
      </c>
      <c r="J40" s="490">
        <v>265136569.94601369</v>
      </c>
      <c r="K40" s="490">
        <f t="shared" ref="K40" si="33">J40-J$10</f>
        <v>49040135.556013674</v>
      </c>
      <c r="L40" s="1319">
        <f t="shared" ref="L40" si="34">J40/J$10-1</f>
        <v>0.22693634762852444</v>
      </c>
      <c r="M40" s="490">
        <f t="shared" ref="M40:M103" si="35">J40-J30</f>
        <v>21427385.81507045</v>
      </c>
      <c r="N40" s="1319">
        <f>J40/J30-1</f>
        <v>8.7921946361929848E-2</v>
      </c>
      <c r="O40" s="490">
        <v>265136569.94601369</v>
      </c>
      <c r="P40" s="490">
        <f t="shared" ref="P40" si="36">O40-O$10</f>
        <v>49040135.556013674</v>
      </c>
      <c r="Q40" s="1319">
        <f t="shared" ref="Q40" si="37">O40/O$10-1</f>
        <v>0.22693634762852444</v>
      </c>
      <c r="R40" s="490">
        <f t="shared" ref="R40:R103" si="38">O40-O30</f>
        <v>21427385.81507045</v>
      </c>
      <c r="S40" s="1319">
        <f>O40/O30-1</f>
        <v>8.7921946361929848E-2</v>
      </c>
      <c r="T40" s="490">
        <v>265136569.94601369</v>
      </c>
      <c r="U40" s="490">
        <f t="shared" ref="U40" si="39">T40-T$10</f>
        <v>49040135.556013674</v>
      </c>
      <c r="V40" s="1301">
        <f t="shared" ref="V40" si="40">T40/T$10-1</f>
        <v>0.22693634762852444</v>
      </c>
      <c r="W40" s="490">
        <f t="shared" ref="W40:W103" si="41">T40-T30</f>
        <v>21427385.81507045</v>
      </c>
      <c r="X40" s="1301">
        <f>T40/T30-1</f>
        <v>8.7921946361929848E-2</v>
      </c>
      <c r="Y40" s="490">
        <v>265136569.94601369</v>
      </c>
      <c r="Z40" s="490">
        <f t="shared" ref="Z40" si="42">Y40-Y$10</f>
        <v>49040135.556013674</v>
      </c>
      <c r="AA40" s="1301">
        <f t="shared" ref="AA40" si="43">Y40/Y$10-1</f>
        <v>0.22693634762852444</v>
      </c>
      <c r="AB40" s="490">
        <f t="shared" ref="AB40:AB103" si="44">Y40-Y30</f>
        <v>21427385.81507045</v>
      </c>
      <c r="AC40" s="1301">
        <f>Y40/Y30-1</f>
        <v>8.7921946361929848E-2</v>
      </c>
      <c r="AD40" s="490">
        <v>265136569.94601369</v>
      </c>
      <c r="AE40" s="490">
        <f t="shared" ref="AE40" si="45">AD40-AD$10</f>
        <v>49040135.556013674</v>
      </c>
      <c r="AF40" s="1301">
        <f t="shared" ref="AF40" si="46">AD40/AD$10-1</f>
        <v>0.22693634762852444</v>
      </c>
      <c r="AG40" s="490">
        <f t="shared" ref="AG40:AG103" si="47">AD40-AD30</f>
        <v>21427385.81507045</v>
      </c>
      <c r="AH40" s="1301">
        <f>AD40/AD30-1</f>
        <v>8.7921946361929848E-2</v>
      </c>
      <c r="AI40" s="490">
        <v>265136569.94601369</v>
      </c>
      <c r="AJ40" s="490">
        <f t="shared" ref="AJ40" si="48">AI40-AI$10</f>
        <v>49040135.556013674</v>
      </c>
      <c r="AK40" s="1301">
        <f t="shared" ref="AK40" si="49">AI40/AI$10-1</f>
        <v>0.22693634762852444</v>
      </c>
      <c r="AL40" s="490">
        <f t="shared" ref="AL40:AL103" si="50">AI40-AI30</f>
        <v>21427385.81507045</v>
      </c>
      <c r="AM40" s="1301">
        <f>AI40/AI30-1</f>
        <v>8.7921946361929848E-2</v>
      </c>
      <c r="AN40" s="490">
        <v>265136569.94601369</v>
      </c>
      <c r="AO40" s="490">
        <f t="shared" ref="AO40" si="51">AN40-AN$10</f>
        <v>49040135.556013674</v>
      </c>
      <c r="AP40" s="1301">
        <f t="shared" ref="AP40" si="52">AN40/AN$10-1</f>
        <v>0.22693634762852444</v>
      </c>
      <c r="AQ40" s="490">
        <f t="shared" ref="AQ40:AQ103" si="53">AN40-AN30</f>
        <v>21427385.81507045</v>
      </c>
      <c r="AR40" s="1301">
        <f>AN40/AN30-1</f>
        <v>8.7921946361929848E-2</v>
      </c>
      <c r="AS40" s="490">
        <v>265136569.94601369</v>
      </c>
      <c r="AT40" s="490">
        <f t="shared" ref="AT40" si="54">AS40-AS$10</f>
        <v>49040135.556013674</v>
      </c>
      <c r="AU40" s="1301">
        <f t="shared" ref="AU40" si="55">AS40/AS$10-1</f>
        <v>0.22693634762852444</v>
      </c>
      <c r="AV40" s="490">
        <f t="shared" ref="AV40:AV103" si="56">AS40-AS30</f>
        <v>21427385.81507045</v>
      </c>
      <c r="AW40" s="1301">
        <f>AS40/AS30-1</f>
        <v>8.7921946361929848E-2</v>
      </c>
      <c r="AX40" s="490">
        <v>265136569.94601369</v>
      </c>
      <c r="AY40" s="490">
        <f t="shared" ref="AY40" si="57">AX40-AX$10</f>
        <v>49040135.556013674</v>
      </c>
      <c r="AZ40" s="1301">
        <f t="shared" ref="AZ40" si="58">AX40/AX$10-1</f>
        <v>0.22693634762852444</v>
      </c>
      <c r="BA40" s="490">
        <f t="shared" ref="BA40:BA103" si="59">AX40-AX30</f>
        <v>21427385.81507045</v>
      </c>
      <c r="BB40" s="1301">
        <f>AX40/AX30-1</f>
        <v>8.7921946361929848E-2</v>
      </c>
      <c r="BC40" s="490">
        <v>265136569.94601369</v>
      </c>
      <c r="BD40" s="490">
        <f t="shared" ref="BD40" si="60">BC40-BC$10</f>
        <v>49040135.556013674</v>
      </c>
      <c r="BE40" s="1301">
        <f t="shared" ref="BE40" si="61">BC40/BC$10-1</f>
        <v>0.22693634762852444</v>
      </c>
      <c r="BF40" s="490">
        <f t="shared" ref="BF40:BF103" si="62">BC40-BC30</f>
        <v>21427385.81507045</v>
      </c>
      <c r="BG40" s="1301">
        <f>BC40/BC30-1</f>
        <v>8.7921946361929848E-2</v>
      </c>
      <c r="BH40" s="490">
        <v>265136569.94601369</v>
      </c>
      <c r="BI40" s="490">
        <f t="shared" ref="BI40" si="63">BH40-BH$10</f>
        <v>49040135.556013674</v>
      </c>
      <c r="BJ40" s="1301">
        <f t="shared" ref="BJ40" si="64">BH40/BH$10-1</f>
        <v>0.22693634762852444</v>
      </c>
      <c r="BK40" s="490">
        <f t="shared" ref="BK40:BK103" si="65">BH40-BH30</f>
        <v>21427385.81507045</v>
      </c>
      <c r="BL40" s="1301">
        <f>BH40/BH30-1</f>
        <v>8.7921946361929848E-2</v>
      </c>
      <c r="BM40" s="490">
        <v>265136569.94601369</v>
      </c>
      <c r="BN40" s="490">
        <f t="shared" ref="BN40" si="66">BM40-BM$10</f>
        <v>49040135.556013674</v>
      </c>
      <c r="BO40" s="1301">
        <f t="shared" ref="BO40" si="67">BM40/BM$10-1</f>
        <v>0.22693634762852444</v>
      </c>
      <c r="BP40" s="490">
        <f t="shared" ref="BP40:BP103" si="68">BM40-BM30</f>
        <v>21427385.81507045</v>
      </c>
      <c r="BQ40" s="1301">
        <f>BM40/BM30-1</f>
        <v>8.7921946361929848E-2</v>
      </c>
      <c r="BR40" s="490">
        <v>265136569.94601369</v>
      </c>
      <c r="BS40" s="490">
        <f t="shared" ref="BS40" si="69">BR40-BR$10</f>
        <v>49040135.556013674</v>
      </c>
      <c r="BT40" s="1301">
        <f t="shared" ref="BT40" si="70">BR40/BR$10-1</f>
        <v>0.22693634762852444</v>
      </c>
      <c r="BU40" s="490">
        <f t="shared" ref="BU40:BU103" si="71">BR40-BR30</f>
        <v>21427385.81507045</v>
      </c>
      <c r="BV40" s="1301">
        <f>BR40/BR30-1</f>
        <v>8.7921946361929848E-2</v>
      </c>
      <c r="BW40" s="490">
        <v>265136569.94601369</v>
      </c>
      <c r="BX40" s="490">
        <f t="shared" ref="BX40" si="72">BW40-BW$10</f>
        <v>49040135.556013674</v>
      </c>
      <c r="BY40" s="1301">
        <f t="shared" ref="BY40" si="73">BW40/BW$10-1</f>
        <v>0.22693634762852444</v>
      </c>
      <c r="BZ40" s="490">
        <f t="shared" ref="BZ40:BZ103" si="74">BW40-BW30</f>
        <v>21427385.81507045</v>
      </c>
      <c r="CA40" s="1301">
        <f>BW40/BW30-1</f>
        <v>8.7921946361929848E-2</v>
      </c>
      <c r="CB40" s="484">
        <v>269322443.61471331</v>
      </c>
      <c r="CC40" s="490">
        <f t="shared" ref="CC40" si="75">CB40-CB$10</f>
        <v>49379731.744713306</v>
      </c>
      <c r="CD40" s="1301">
        <f t="shared" ref="CD40" si="76">CB40/CB$10-1</f>
        <v>0.22451178911488467</v>
      </c>
      <c r="CE40" s="490">
        <f t="shared" ref="CE40:CE103" si="77">CB40-CB30</f>
        <v>21513624.168380111</v>
      </c>
      <c r="CF40" s="1301">
        <f>CB40/CB30-1</f>
        <v>8.6815409622817086E-2</v>
      </c>
      <c r="CG40" s="484">
        <v>269322443.61471331</v>
      </c>
      <c r="CH40" s="490">
        <f t="shared" ref="CH40" si="78">CG40-CG$10</f>
        <v>49379731.744713306</v>
      </c>
      <c r="CI40" s="1301">
        <f t="shared" ref="CI40" si="79">CG40/CG$10-1</f>
        <v>0.22451178911488467</v>
      </c>
      <c r="CJ40" s="490">
        <f t="shared" ref="CJ40:CJ103" si="80">CG40-CG30</f>
        <v>21513624.168380111</v>
      </c>
      <c r="CK40" s="1301">
        <f>CG40/CG30-1</f>
        <v>8.6815409622817086E-2</v>
      </c>
      <c r="CL40" s="484">
        <v>269322443.61471331</v>
      </c>
      <c r="CM40" s="490">
        <f t="shared" ref="CM40" si="81">CL40-CL$10</f>
        <v>49379731.744713306</v>
      </c>
      <c r="CN40" s="1301">
        <f t="shared" ref="CN40" si="82">CL40/CL$10-1</f>
        <v>0.22451178911488467</v>
      </c>
      <c r="CO40" s="490">
        <f t="shared" ref="CO40:CO103" si="83">CL40-CL30</f>
        <v>21513624.168380111</v>
      </c>
      <c r="CP40" s="1301">
        <f>CL40/CL30-1</f>
        <v>8.6815409622817086E-2</v>
      </c>
    </row>
    <row r="41" spans="1:94" ht="21" customHeight="1" outlineLevel="1" x14ac:dyDescent="0.25">
      <c r="A41" s="174">
        <v>2026</v>
      </c>
      <c r="B41" s="175" t="s">
        <v>158</v>
      </c>
      <c r="C41" s="175" t="s">
        <v>159</v>
      </c>
      <c r="D41" s="176" t="s">
        <v>96</v>
      </c>
      <c r="E41" s="491">
        <v>96020116.37806958</v>
      </c>
      <c r="F41" s="1298">
        <f t="shared" ref="F41" si="84">E41-E$11</f>
        <v>13292875.87806958</v>
      </c>
      <c r="G41" s="1320">
        <f t="shared" ref="G41" si="85">E41/E$11-1</f>
        <v>0.1606831776054416</v>
      </c>
      <c r="H41" s="1298">
        <f t="shared" si="32"/>
        <v>13066780.969929695</v>
      </c>
      <c r="I41" s="1320">
        <f t="shared" ref="I41:I49" si="86">E41/E31-1</f>
        <v>0.15751965735482054</v>
      </c>
      <c r="J41" s="491">
        <v>92043589.984929204</v>
      </c>
      <c r="K41" s="1298">
        <f t="shared" ref="K41" si="87">J41-J$11</f>
        <v>9316349.484929204</v>
      </c>
      <c r="L41" s="1320">
        <f t="shared" ref="L41" si="88">J41/J$11-1</f>
        <v>0.11261525742453848</v>
      </c>
      <c r="M41" s="1298">
        <f t="shared" si="35"/>
        <v>11513369.931998536</v>
      </c>
      <c r="N41" s="1320">
        <f t="shared" ref="N41:N49" si="89">J41/J31-1</f>
        <v>0.14296955757020235</v>
      </c>
      <c r="O41" s="491">
        <v>87979772.691693798</v>
      </c>
      <c r="P41" s="1298">
        <f t="shared" ref="P41" si="90">O41-O$11</f>
        <v>5252532.1916937977</v>
      </c>
      <c r="Q41" s="1320">
        <f t="shared" ref="Q41" si="91">O41/O$11-1</f>
        <v>6.3492172106161204E-2</v>
      </c>
      <c r="R41" s="1298">
        <f t="shared" si="38"/>
        <v>9888205.6926794648</v>
      </c>
      <c r="S41" s="1320">
        <f t="shared" ref="S41:S49" si="92">O41/O31-1</f>
        <v>0.12662322031269113</v>
      </c>
      <c r="T41" s="485">
        <v>83969977.078430027</v>
      </c>
      <c r="U41" s="1298">
        <f t="shared" ref="U41" si="93">T41-T$11</f>
        <v>15531237.578430027</v>
      </c>
      <c r="V41" s="1299">
        <f t="shared" ref="V41" si="94">T41/T$11-1</f>
        <v>0.22693634762852444</v>
      </c>
      <c r="W41" s="1298">
        <f t="shared" si="41"/>
        <v>6786152.1181650013</v>
      </c>
      <c r="X41" s="1299">
        <f t="shared" ref="X41:X49" si="95">T41/T31-1</f>
        <v>8.7921946361929848E-2</v>
      </c>
      <c r="Y41" s="485">
        <v>83969977.078430027</v>
      </c>
      <c r="Z41" s="1298">
        <f t="shared" ref="Z41" si="96">Y41-Y$11</f>
        <v>15531237.578430027</v>
      </c>
      <c r="AA41" s="1299">
        <f t="shared" ref="AA41" si="97">Y41/Y$11-1</f>
        <v>0.22693634762852444</v>
      </c>
      <c r="AB41" s="1298">
        <f t="shared" si="44"/>
        <v>6786152.1181650013</v>
      </c>
      <c r="AC41" s="1299">
        <f t="shared" ref="AC41:AC49" si="98">Y41/Y31-1</f>
        <v>8.7921946361929848E-2</v>
      </c>
      <c r="AD41" s="485">
        <v>83969977.078430027</v>
      </c>
      <c r="AE41" s="1298">
        <f t="shared" ref="AE41" si="99">AD41-AD$11</f>
        <v>15531237.578430027</v>
      </c>
      <c r="AF41" s="1299">
        <f t="shared" ref="AF41" si="100">AD41/AD$11-1</f>
        <v>0.22693634762852444</v>
      </c>
      <c r="AG41" s="1298">
        <f t="shared" si="47"/>
        <v>6786152.1181650013</v>
      </c>
      <c r="AH41" s="1299">
        <f t="shared" ref="AH41:AH49" si="101">AD41/AD31-1</f>
        <v>8.7921946361929848E-2</v>
      </c>
      <c r="AI41" s="485">
        <v>0</v>
      </c>
      <c r="AJ41" s="1298">
        <f t="shared" ref="AJ41" si="102">AI41-AI$11</f>
        <v>0</v>
      </c>
      <c r="AK41" s="1299"/>
      <c r="AL41" s="1298">
        <f t="shared" si="50"/>
        <v>0</v>
      </c>
      <c r="AM41" s="1299"/>
      <c r="AN41" s="485">
        <v>0</v>
      </c>
      <c r="AO41" s="1298">
        <f t="shared" ref="AO41" si="103">AN41-AN$11</f>
        <v>0</v>
      </c>
      <c r="AP41" s="1299"/>
      <c r="AQ41" s="1298">
        <f t="shared" si="53"/>
        <v>0</v>
      </c>
      <c r="AR41" s="1299"/>
      <c r="AS41" s="485">
        <v>0</v>
      </c>
      <c r="AT41" s="1298">
        <f t="shared" ref="AT41" si="104">AS41-AS$11</f>
        <v>0</v>
      </c>
      <c r="AU41" s="1299"/>
      <c r="AV41" s="1298">
        <f t="shared" si="56"/>
        <v>0</v>
      </c>
      <c r="AW41" s="1299"/>
      <c r="AX41" s="491">
        <v>69433070.322657943</v>
      </c>
      <c r="AY41" s="1298">
        <f t="shared" ref="AY41" si="105">AX41-AX$11</f>
        <v>10034999.032191038</v>
      </c>
      <c r="AZ41" s="1299">
        <f t="shared" ref="AZ41" si="106">AX41/AX$11-1</f>
        <v>0.16894486326194236</v>
      </c>
      <c r="BA41" s="1298">
        <f t="shared" si="59"/>
        <v>12268656.460268319</v>
      </c>
      <c r="BB41" s="1299">
        <f t="shared" ref="BB41:BB49" si="107">AX41/AX31-1</f>
        <v>0.21462052405194476</v>
      </c>
      <c r="BC41" s="491">
        <v>64132908.088861398</v>
      </c>
      <c r="BD41" s="1298">
        <f t="shared" ref="BD41" si="108">BC41-BC$11</f>
        <v>4734836.7983944938</v>
      </c>
      <c r="BE41" s="1299">
        <f t="shared" ref="BE41" si="109">BC41/BC$11-1</f>
        <v>7.9713645502735631E-2</v>
      </c>
      <c r="BF41" s="1298">
        <f t="shared" si="62"/>
        <v>10465015.588703312</v>
      </c>
      <c r="BG41" s="1299">
        <f t="shared" ref="BG41:BG49" si="110">BC41/BC31-1</f>
        <v>0.19499583645235341</v>
      </c>
      <c r="BH41" s="491">
        <v>58702971.77845709</v>
      </c>
      <c r="BI41" s="1298">
        <f t="shared" ref="BI41" si="111">BH41-BH$11</f>
        <v>-695099.51200981438</v>
      </c>
      <c r="BJ41" s="1299">
        <f t="shared" ref="BJ41" si="112">BH41/BH$11-1</f>
        <v>-1.170239196169609E-2</v>
      </c>
      <c r="BK41" s="1298">
        <f t="shared" si="65"/>
        <v>8569024.2436338961</v>
      </c>
      <c r="BL41" s="1299">
        <f t="shared" ref="BL41:BL49" si="113">BH41/BH31-1</f>
        <v>0.17092259167666435</v>
      </c>
      <c r="BM41" s="491">
        <v>54421581.149929188</v>
      </c>
      <c r="BN41" s="1298">
        <f t="shared" ref="BN41" si="114">BM41-BM$11</f>
        <v>8576854.2395958528</v>
      </c>
      <c r="BO41" s="1299">
        <f t="shared" ref="BO41" si="115">BM41/BM$11-1</f>
        <v>0.18708485833869459</v>
      </c>
      <c r="BP41" s="1298">
        <f t="shared" si="68"/>
        <v>6167083.4466655701</v>
      </c>
      <c r="BQ41" s="1299">
        <f t="shared" ref="BQ41:BQ49" si="116">BM41/BM31-1</f>
        <v>0.12780328757309745</v>
      </c>
      <c r="BR41" s="491">
        <v>53096072.35221573</v>
      </c>
      <c r="BS41" s="1298">
        <f t="shared" ref="BS41" si="117">BR41-BR$11</f>
        <v>7251345.4418823943</v>
      </c>
      <c r="BT41" s="1299">
        <f t="shared" ref="BT41" si="118">BR41/BR$11-1</f>
        <v>0.15817185378953469</v>
      </c>
      <c r="BU41" s="1298">
        <f t="shared" si="71"/>
        <v>5649279.7673551738</v>
      </c>
      <c r="BV41" s="1299">
        <f t="shared" ref="BV41:BV49" si="119">BR41/BR31-1</f>
        <v>0.11906557766262504</v>
      </c>
      <c r="BW41" s="491">
        <v>51741466.587803923</v>
      </c>
      <c r="BX41" s="1298">
        <f t="shared" ref="BX41" si="120">BW41-BW$11</f>
        <v>5896739.6774705872</v>
      </c>
      <c r="BY41" s="1299">
        <f t="shared" ref="BY41" si="121">BW41/BW$11-1</f>
        <v>0.12862416410515198</v>
      </c>
      <c r="BZ41" s="1298">
        <f t="shared" si="74"/>
        <v>5107558.3542488217</v>
      </c>
      <c r="CA41" s="1299">
        <f t="shared" ref="CA41:CA49" si="122">BW41/BW31-1</f>
        <v>0.10952456158443336</v>
      </c>
      <c r="CB41" s="485">
        <v>74305950.974001899</v>
      </c>
      <c r="CC41" s="1298">
        <f t="shared" ref="CC41" si="123">CB41-CB$11</f>
        <v>5867211.4740018994</v>
      </c>
      <c r="CD41" s="1299">
        <f t="shared" ref="CD41" si="124">CB41/CB$11-1</f>
        <v>8.572939123172918E-2</v>
      </c>
      <c r="CE41" s="1298">
        <f t="shared" si="77"/>
        <v>1536341.2478008717</v>
      </c>
      <c r="CF41" s="1299">
        <f t="shared" ref="CF41:CF49" si="125">CB41/CB31-1</f>
        <v>2.1112401915874379E-2</v>
      </c>
      <c r="CG41" s="485">
        <v>75679359.555858612</v>
      </c>
      <c r="CH41" s="1298">
        <f t="shared" ref="CH41" si="126">CG41-CG$11</f>
        <v>7240620.0558586121</v>
      </c>
      <c r="CI41" s="1299">
        <f t="shared" ref="CI41" si="127">CG41/CG$11-1</f>
        <v>0.10579709837961904</v>
      </c>
      <c r="CJ41" s="1298">
        <f t="shared" si="80"/>
        <v>2118185.325554654</v>
      </c>
      <c r="CK41" s="1299">
        <f t="shared" ref="CK41:CK49" si="128">CG41/CG31-1</f>
        <v>2.8794881915874315E-2</v>
      </c>
      <c r="CL41" s="485">
        <v>77064930.494658291</v>
      </c>
      <c r="CM41" s="1298">
        <f t="shared" ref="CM41" si="129">CL41-CL$11</f>
        <v>8626190.9946582913</v>
      </c>
      <c r="CN41" s="1299">
        <f t="shared" ref="CN41" si="130">CL41/CL$11-1</f>
        <v>0.12604251711354642</v>
      </c>
      <c r="CO41" s="1298">
        <f t="shared" si="83"/>
        <v>2712191.7602514178</v>
      </c>
      <c r="CP41" s="1299">
        <f t="shared" ref="CP41:CP49" si="131">CL41/CL31-1</f>
        <v>3.6477361915874473E-2</v>
      </c>
    </row>
    <row r="42" spans="1:94" ht="21" customHeight="1" outlineLevel="1" x14ac:dyDescent="0.25">
      <c r="A42" s="174">
        <v>2026</v>
      </c>
      <c r="B42" s="175" t="s">
        <v>160</v>
      </c>
      <c r="C42" s="175" t="s">
        <v>161</v>
      </c>
      <c r="D42" s="176" t="s">
        <v>162</v>
      </c>
      <c r="E42" s="485">
        <v>67244627.071717978</v>
      </c>
      <c r="F42" s="1298">
        <f t="shared" ref="F42" si="132">E42-E$12</f>
        <v>12437686.840717979</v>
      </c>
      <c r="G42" s="1320">
        <f t="shared" ref="G42" si="133">E42/E$12-1</f>
        <v>0.22693634762852444</v>
      </c>
      <c r="H42" s="1298">
        <f t="shared" si="32"/>
        <v>5434469.3700669855</v>
      </c>
      <c r="I42" s="1320">
        <f t="shared" si="86"/>
        <v>8.7921946361929848E-2</v>
      </c>
      <c r="J42" s="485">
        <v>67244627.071717978</v>
      </c>
      <c r="K42" s="1298">
        <f t="shared" ref="K42" si="134">J42-J$12</f>
        <v>12437686.840717979</v>
      </c>
      <c r="L42" s="1320">
        <f t="shared" ref="L42" si="135">J42/J$12-1</f>
        <v>0.22693634762852444</v>
      </c>
      <c r="M42" s="1298">
        <f t="shared" si="35"/>
        <v>5434469.3700669855</v>
      </c>
      <c r="N42" s="1320">
        <f t="shared" si="89"/>
        <v>8.7921946361929848E-2</v>
      </c>
      <c r="O42" s="485">
        <v>67244627.071717978</v>
      </c>
      <c r="P42" s="1298">
        <f t="shared" ref="P42" si="136">O42-O$12</f>
        <v>12437686.840717979</v>
      </c>
      <c r="Q42" s="1320">
        <f t="shared" ref="Q42" si="137">O42/O$12-1</f>
        <v>0.22693634762852444</v>
      </c>
      <c r="R42" s="1298">
        <f t="shared" si="38"/>
        <v>5434469.3700669855</v>
      </c>
      <c r="S42" s="1320">
        <f t="shared" si="92"/>
        <v>8.7921946361929848E-2</v>
      </c>
      <c r="T42" s="485">
        <v>67244627.071717978</v>
      </c>
      <c r="U42" s="1298">
        <f t="shared" ref="U42" si="138">T42-T$12</f>
        <v>12437686.840717979</v>
      </c>
      <c r="V42" s="1299">
        <f t="shared" ref="V42" si="139">T42/T$12-1</f>
        <v>0.22693634762852444</v>
      </c>
      <c r="W42" s="1298">
        <f t="shared" si="41"/>
        <v>5434469.3700669855</v>
      </c>
      <c r="X42" s="1299">
        <f t="shared" si="95"/>
        <v>8.7921946361929848E-2</v>
      </c>
      <c r="Y42" s="485">
        <v>67244627.071717978</v>
      </c>
      <c r="Z42" s="1298">
        <f t="shared" ref="Z42" si="140">Y42-Y$12</f>
        <v>12437686.840717979</v>
      </c>
      <c r="AA42" s="1299">
        <f t="shared" ref="AA42" si="141">Y42/Y$12-1</f>
        <v>0.22693634762852444</v>
      </c>
      <c r="AB42" s="1298">
        <f t="shared" si="44"/>
        <v>5434469.3700669855</v>
      </c>
      <c r="AC42" s="1299">
        <f t="shared" si="98"/>
        <v>8.7921946361929848E-2</v>
      </c>
      <c r="AD42" s="485">
        <v>67244627.071717978</v>
      </c>
      <c r="AE42" s="1298">
        <f t="shared" ref="AE42" si="142">AD42-AD$12</f>
        <v>12437686.840717979</v>
      </c>
      <c r="AF42" s="1299">
        <f t="shared" ref="AF42" si="143">AD42/AD$12-1</f>
        <v>0.22693634762852444</v>
      </c>
      <c r="AG42" s="1298">
        <f t="shared" si="47"/>
        <v>5434469.3700669855</v>
      </c>
      <c r="AH42" s="1299">
        <f t="shared" si="101"/>
        <v>8.7921946361929848E-2</v>
      </c>
      <c r="AI42" s="485">
        <v>0</v>
      </c>
      <c r="AJ42" s="1298">
        <f t="shared" ref="AJ42" si="144">AI42-AI$12</f>
        <v>0</v>
      </c>
      <c r="AK42" s="1299"/>
      <c r="AL42" s="1298">
        <f t="shared" si="50"/>
        <v>0</v>
      </c>
      <c r="AM42" s="1299"/>
      <c r="AN42" s="485">
        <v>0</v>
      </c>
      <c r="AO42" s="1298">
        <f t="shared" ref="AO42" si="145">AN42-AN$12</f>
        <v>0</v>
      </c>
      <c r="AP42" s="1299"/>
      <c r="AQ42" s="1298">
        <f t="shared" si="53"/>
        <v>0</v>
      </c>
      <c r="AR42" s="1299"/>
      <c r="AS42" s="485">
        <v>0</v>
      </c>
      <c r="AT42" s="1298">
        <f t="shared" ref="AT42" si="146">AS42-AS$12</f>
        <v>0</v>
      </c>
      <c r="AU42" s="1299"/>
      <c r="AV42" s="1298">
        <f t="shared" si="56"/>
        <v>0</v>
      </c>
      <c r="AW42" s="1299"/>
      <c r="AX42" s="485">
        <v>67244627.071717978</v>
      </c>
      <c r="AY42" s="1298">
        <f t="shared" ref="AY42" si="147">AX42-AX$12</f>
        <v>12437686.840717979</v>
      </c>
      <c r="AZ42" s="1299">
        <f t="shared" ref="AZ42" si="148">AX42/AX$12-1</f>
        <v>0.22693634762852444</v>
      </c>
      <c r="BA42" s="1298">
        <f t="shared" si="59"/>
        <v>5434469.3700669855</v>
      </c>
      <c r="BB42" s="1299">
        <f t="shared" si="107"/>
        <v>8.7921946361929848E-2</v>
      </c>
      <c r="BC42" s="485">
        <v>67244627.071717978</v>
      </c>
      <c r="BD42" s="1298">
        <f t="shared" ref="BD42" si="149">BC42-BC$12</f>
        <v>12437686.840717979</v>
      </c>
      <c r="BE42" s="1299">
        <f t="shared" ref="BE42" si="150">BC42/BC$12-1</f>
        <v>0.22693634762852444</v>
      </c>
      <c r="BF42" s="1298">
        <f t="shared" si="62"/>
        <v>5434469.3700669855</v>
      </c>
      <c r="BG42" s="1299">
        <f t="shared" si="110"/>
        <v>8.7921946361929848E-2</v>
      </c>
      <c r="BH42" s="485">
        <v>67244627.071717978</v>
      </c>
      <c r="BI42" s="1298">
        <f t="shared" ref="BI42" si="151">BH42-BH$12</f>
        <v>12437686.840717979</v>
      </c>
      <c r="BJ42" s="1299">
        <f t="shared" ref="BJ42" si="152">BH42/BH$12-1</f>
        <v>0.22693634762852444</v>
      </c>
      <c r="BK42" s="1298">
        <f t="shared" si="65"/>
        <v>5434469.3700669855</v>
      </c>
      <c r="BL42" s="1299">
        <f t="shared" si="113"/>
        <v>8.7921946361929848E-2</v>
      </c>
      <c r="BM42" s="491">
        <v>54421581.149929188</v>
      </c>
      <c r="BN42" s="1298">
        <f t="shared" ref="BN42" si="153">BM42-BM$12</f>
        <v>8576854.2395958528</v>
      </c>
      <c r="BO42" s="1299">
        <f t="shared" ref="BO42" si="154">BM42/BM$12-1</f>
        <v>0.18708485833869459</v>
      </c>
      <c r="BP42" s="1298">
        <f t="shared" si="68"/>
        <v>6167083.4466655701</v>
      </c>
      <c r="BQ42" s="1299">
        <f t="shared" si="116"/>
        <v>0.12780328757309745</v>
      </c>
      <c r="BR42" s="491">
        <v>53096072.35221573</v>
      </c>
      <c r="BS42" s="1298">
        <f t="shared" ref="BS42" si="155">BR42-BR$12</f>
        <v>7251345.4418823943</v>
      </c>
      <c r="BT42" s="1299">
        <f t="shared" ref="BT42" si="156">BR42/BR$12-1</f>
        <v>0.15817185378953469</v>
      </c>
      <c r="BU42" s="1298">
        <f t="shared" si="71"/>
        <v>5649279.7673551738</v>
      </c>
      <c r="BV42" s="1299">
        <f t="shared" si="119"/>
        <v>0.11906557766262504</v>
      </c>
      <c r="BW42" s="491">
        <v>51741466.587803923</v>
      </c>
      <c r="BX42" s="1298">
        <f t="shared" ref="BX42" si="157">BW42-BW$12</f>
        <v>5896739.6774705872</v>
      </c>
      <c r="BY42" s="1299">
        <f t="shared" ref="BY42" si="158">BW42/BW$12-1</f>
        <v>0.12862416410515198</v>
      </c>
      <c r="BZ42" s="1298">
        <f t="shared" si="74"/>
        <v>5107558.3542488217</v>
      </c>
      <c r="CA42" s="1299">
        <f t="shared" si="122"/>
        <v>0.10952456158443336</v>
      </c>
      <c r="CB42" s="485">
        <v>63223502.589013144</v>
      </c>
      <c r="CC42" s="1298">
        <f t="shared" ref="CC42" si="159">CB42-CB$12</f>
        <v>8416562.3580131456</v>
      </c>
      <c r="CD42" s="1299">
        <f t="shared" ref="CD42" si="160">CB42/CB$12-1</f>
        <v>0.15356745555469908</v>
      </c>
      <c r="CE42" s="1298">
        <f t="shared" si="77"/>
        <v>1307201.8268352598</v>
      </c>
      <c r="CF42" s="1299">
        <f t="shared" si="125"/>
        <v>2.1112401915874379E-2</v>
      </c>
      <c r="CG42" s="485">
        <v>64392072.533850692</v>
      </c>
      <c r="CH42" s="1298">
        <f t="shared" ref="CH42" si="161">CG42-CG$12</f>
        <v>9585132.3028506935</v>
      </c>
      <c r="CI42" s="1299">
        <f t="shared" ref="CI42" si="162">CG42/CG$12-1</f>
        <v>0.17488902431792996</v>
      </c>
      <c r="CJ42" s="1298">
        <f t="shared" si="80"/>
        <v>1802266.0858087987</v>
      </c>
      <c r="CK42" s="1299">
        <f t="shared" si="128"/>
        <v>2.8794881915874315E-2</v>
      </c>
      <c r="CL42" s="485">
        <v>65570990.866611317</v>
      </c>
      <c r="CM42" s="1298">
        <f t="shared" ref="CM42" si="163">CL42-CL$12</f>
        <v>10764050.635611318</v>
      </c>
      <c r="CN42" s="1299">
        <f t="shared" ref="CN42" si="164">CL42/CL$12-1</f>
        <v>0.19639940836403302</v>
      </c>
      <c r="CO42" s="1298">
        <f t="shared" si="83"/>
        <v>2307678.7327054217</v>
      </c>
      <c r="CP42" s="1299">
        <f t="shared" si="131"/>
        <v>3.6477361915874473E-2</v>
      </c>
    </row>
    <row r="43" spans="1:94" ht="21" customHeight="1" outlineLevel="1" x14ac:dyDescent="0.25">
      <c r="A43" s="174">
        <v>2026</v>
      </c>
      <c r="B43" s="175">
        <v>0</v>
      </c>
      <c r="C43" s="175">
        <v>0</v>
      </c>
      <c r="D43" s="176" t="s">
        <v>163</v>
      </c>
      <c r="E43" s="485">
        <v>0</v>
      </c>
      <c r="F43" s="1298">
        <f t="shared" ref="F43" si="165">E43-E$13</f>
        <v>0</v>
      </c>
      <c r="G43" s="1320"/>
      <c r="H43" s="1298">
        <f t="shared" si="32"/>
        <v>0</v>
      </c>
      <c r="I43" s="1320"/>
      <c r="J43" s="485">
        <v>0</v>
      </c>
      <c r="K43" s="1298">
        <f t="shared" ref="K43" si="166">J43-J$13</f>
        <v>0</v>
      </c>
      <c r="L43" s="1320"/>
      <c r="M43" s="1298">
        <f t="shared" si="35"/>
        <v>0</v>
      </c>
      <c r="N43" s="1320"/>
      <c r="O43" s="485">
        <v>0</v>
      </c>
      <c r="P43" s="1298">
        <f t="shared" ref="P43" si="167">O43-O$13</f>
        <v>0</v>
      </c>
      <c r="Q43" s="1320"/>
      <c r="R43" s="1298">
        <f t="shared" si="38"/>
        <v>0</v>
      </c>
      <c r="S43" s="1320"/>
      <c r="T43" s="485">
        <v>0</v>
      </c>
      <c r="U43" s="1298">
        <f t="shared" ref="U43" si="168">T43-T$13</f>
        <v>0</v>
      </c>
      <c r="V43" s="1299"/>
      <c r="W43" s="1298">
        <f t="shared" si="41"/>
        <v>0</v>
      </c>
      <c r="X43" s="1299"/>
      <c r="Y43" s="485">
        <v>0</v>
      </c>
      <c r="Z43" s="1298">
        <f t="shared" ref="Z43" si="169">Y43-Y$13</f>
        <v>0</v>
      </c>
      <c r="AA43" s="1299"/>
      <c r="AB43" s="1298">
        <f t="shared" si="44"/>
        <v>0</v>
      </c>
      <c r="AC43" s="1299"/>
      <c r="AD43" s="485">
        <v>0</v>
      </c>
      <c r="AE43" s="1298">
        <f t="shared" ref="AE43" si="170">AD43-AD$13</f>
        <v>0</v>
      </c>
      <c r="AF43" s="1299"/>
      <c r="AG43" s="1298">
        <f t="shared" si="47"/>
        <v>0</v>
      </c>
      <c r="AH43" s="1299"/>
      <c r="AI43" s="485">
        <v>0</v>
      </c>
      <c r="AJ43" s="1298">
        <f t="shared" ref="AJ43" si="171">AI43-AI$13</f>
        <v>0</v>
      </c>
      <c r="AK43" s="1299"/>
      <c r="AL43" s="1298">
        <f t="shared" si="50"/>
        <v>0</v>
      </c>
      <c r="AM43" s="1299"/>
      <c r="AN43" s="485">
        <v>0</v>
      </c>
      <c r="AO43" s="1298">
        <f t="shared" ref="AO43" si="172">AN43-AN$13</f>
        <v>0</v>
      </c>
      <c r="AP43" s="1299"/>
      <c r="AQ43" s="1298">
        <f t="shared" si="53"/>
        <v>0</v>
      </c>
      <c r="AR43" s="1299"/>
      <c r="AS43" s="485">
        <v>0</v>
      </c>
      <c r="AT43" s="1298">
        <f t="shared" ref="AT43" si="173">AS43-AS$13</f>
        <v>0</v>
      </c>
      <c r="AU43" s="1299"/>
      <c r="AV43" s="1298">
        <f t="shared" si="56"/>
        <v>0</v>
      </c>
      <c r="AW43" s="1299"/>
      <c r="AX43" s="491">
        <v>26587046.055411641</v>
      </c>
      <c r="AY43" s="1298">
        <f t="shared" ref="AY43" si="174">AX43-AX$13</f>
        <v>3257876.8458785415</v>
      </c>
      <c r="AZ43" s="1299">
        <f t="shared" ref="AZ43" si="175">AX43/AX$13-1</f>
        <v>0.13964821535724736</v>
      </c>
      <c r="BA43" s="1298">
        <f t="shared" si="59"/>
        <v>798124.5096613653</v>
      </c>
      <c r="BB43" s="1299">
        <f t="shared" si="107"/>
        <v>3.0948347655619157E-2</v>
      </c>
      <c r="BC43" s="491">
        <v>27910681.896067809</v>
      </c>
      <c r="BD43" s="1298">
        <f t="shared" ref="BD43" si="176">BC43-BC$13</f>
        <v>4581512.6865347102</v>
      </c>
      <c r="BE43" s="1299">
        <f t="shared" ref="BE43" si="177">BC43/BC$13-1</f>
        <v>0.19638559116209531</v>
      </c>
      <c r="BF43" s="1298">
        <f t="shared" si="62"/>
        <v>1048354.3432952426</v>
      </c>
      <c r="BG43" s="1299">
        <f t="shared" si="110"/>
        <v>3.9026936189192396E-2</v>
      </c>
      <c r="BH43" s="491">
        <v>29276800.913236719</v>
      </c>
      <c r="BI43" s="1298">
        <f t="shared" ref="BI43" si="178">BH43-BH$13</f>
        <v>5947631.7037036195</v>
      </c>
      <c r="BJ43" s="1299">
        <f t="shared" ref="BJ43" si="179">BH43/BH$13-1</f>
        <v>0.25494399951770297</v>
      </c>
      <c r="BK43" s="1298">
        <f t="shared" si="65"/>
        <v>1319181.4490455873</v>
      </c>
      <c r="BL43" s="1299">
        <f t="shared" si="113"/>
        <v>4.7185042014583178E-2</v>
      </c>
      <c r="BM43" s="491">
        <v>54421581.149929158</v>
      </c>
      <c r="BN43" s="1298">
        <f t="shared" ref="BN43" si="180">BM43-BM$13</f>
        <v>8576854.239595823</v>
      </c>
      <c r="BO43" s="1299">
        <f t="shared" ref="BO43" si="181">BM43/BM$13-1</f>
        <v>0.18708485833869393</v>
      </c>
      <c r="BP43" s="1298">
        <f t="shared" si="68"/>
        <v>6167083.446665518</v>
      </c>
      <c r="BQ43" s="1299">
        <f t="shared" si="116"/>
        <v>0.12780328757309634</v>
      </c>
      <c r="BR43" s="491">
        <v>53096072.3522157</v>
      </c>
      <c r="BS43" s="1298">
        <f t="shared" ref="BS43" si="182">BR43-BR$13</f>
        <v>7251345.4418823645</v>
      </c>
      <c r="BT43" s="1299">
        <f t="shared" ref="BT43" si="183">BR43/BR$13-1</f>
        <v>0.15817185378953402</v>
      </c>
      <c r="BU43" s="1298">
        <f t="shared" si="71"/>
        <v>5649279.7673551813</v>
      </c>
      <c r="BV43" s="1299">
        <f t="shared" si="119"/>
        <v>0.11906557766262527</v>
      </c>
      <c r="BW43" s="491">
        <v>51741466.587803915</v>
      </c>
      <c r="BX43" s="1298">
        <f t="shared" ref="BX43" si="184">BW43-BW$13</f>
        <v>5896739.6774705797</v>
      </c>
      <c r="BY43" s="1299">
        <f t="shared" ref="BY43" si="185">BW43/BW$13-1</f>
        <v>0.12862416410515176</v>
      </c>
      <c r="BZ43" s="1298">
        <f t="shared" si="74"/>
        <v>5107558.3542488217</v>
      </c>
      <c r="CA43" s="1299">
        <f t="shared" si="122"/>
        <v>0.10952456158443336</v>
      </c>
      <c r="CB43" s="485">
        <v>0</v>
      </c>
      <c r="CC43" s="1298">
        <f t="shared" ref="CC43" si="186">CB43-CB$13</f>
        <v>0</v>
      </c>
      <c r="CD43" s="1299"/>
      <c r="CE43" s="1298">
        <f t="shared" si="77"/>
        <v>0</v>
      </c>
      <c r="CF43" s="1299"/>
      <c r="CG43" s="485">
        <v>0</v>
      </c>
      <c r="CH43" s="1298">
        <f t="shared" ref="CH43" si="187">CG43-CG$13</f>
        <v>0</v>
      </c>
      <c r="CI43" s="1299"/>
      <c r="CJ43" s="1298">
        <f t="shared" si="80"/>
        <v>0</v>
      </c>
      <c r="CK43" s="1299"/>
      <c r="CL43" s="485">
        <v>0</v>
      </c>
      <c r="CM43" s="1298">
        <f t="shared" ref="CM43" si="188">CL43-CL$13</f>
        <v>0</v>
      </c>
      <c r="CN43" s="1299"/>
      <c r="CO43" s="1298">
        <f t="shared" si="83"/>
        <v>0</v>
      </c>
      <c r="CP43" s="1299"/>
    </row>
    <row r="44" spans="1:94" ht="21" customHeight="1" outlineLevel="1" x14ac:dyDescent="0.25">
      <c r="A44" s="174">
        <v>2026</v>
      </c>
      <c r="B44" s="175" t="s">
        <v>164</v>
      </c>
      <c r="C44" s="175" t="s">
        <v>165</v>
      </c>
      <c r="D44" s="176" t="s">
        <v>99</v>
      </c>
      <c r="E44" s="485">
        <v>0</v>
      </c>
      <c r="F44" s="1298">
        <f t="shared" ref="F44" si="189">E44-E$14</f>
        <v>0</v>
      </c>
      <c r="G44" s="1320"/>
      <c r="H44" s="1298">
        <f t="shared" si="32"/>
        <v>0</v>
      </c>
      <c r="I44" s="1320"/>
      <c r="J44" s="485">
        <v>0</v>
      </c>
      <c r="K44" s="1298">
        <f t="shared" ref="K44" si="190">J44-J$14</f>
        <v>0</v>
      </c>
      <c r="L44" s="1320"/>
      <c r="M44" s="1298">
        <f t="shared" si="35"/>
        <v>0</v>
      </c>
      <c r="N44" s="1320"/>
      <c r="O44" s="485">
        <v>0</v>
      </c>
      <c r="P44" s="1298">
        <f t="shared" ref="P44" si="191">O44-O$14</f>
        <v>0</v>
      </c>
      <c r="Q44" s="1320"/>
      <c r="R44" s="1298">
        <f t="shared" si="38"/>
        <v>0</v>
      </c>
      <c r="S44" s="1320"/>
      <c r="T44" s="486">
        <v>12050139.299639553</v>
      </c>
      <c r="U44" s="1298">
        <f t="shared" ref="U44" si="192">T44-T$14</f>
        <v>-2238361.7003604546</v>
      </c>
      <c r="V44" s="1299">
        <f t="shared" ref="V44" si="193">T44/T$14-1</f>
        <v>-0.15665476038112425</v>
      </c>
      <c r="W44" s="1298">
        <f t="shared" si="41"/>
        <v>6280628.8517647237</v>
      </c>
      <c r="X44" s="1299">
        <f t="shared" si="95"/>
        <v>1.0885895620620918</v>
      </c>
      <c r="Y44" s="486">
        <v>8073612.9064991772</v>
      </c>
      <c r="Z44" s="1298">
        <f t="shared" ref="Z44" si="194">Y44-Y$14</f>
        <v>-6214888.0935008302</v>
      </c>
      <c r="AA44" s="1299">
        <f t="shared" ref="AA44" si="195">Y44/Y$14-1</f>
        <v>-0.43495731942075844</v>
      </c>
      <c r="AB44" s="1298">
        <f t="shared" si="44"/>
        <v>4727217.8138335645</v>
      </c>
      <c r="AC44" s="1299">
        <f t="shared" si="98"/>
        <v>1.4126299145592043</v>
      </c>
      <c r="AD44" s="486">
        <v>4009795.6132637784</v>
      </c>
      <c r="AE44" s="1298">
        <f t="shared" ref="AE44" si="196">AD44-AD$14</f>
        <v>-10278705.386736229</v>
      </c>
      <c r="AF44" s="1299">
        <f t="shared" ref="AF44" si="197">AD44/AD$14-1</f>
        <v>-0.7193690497510008</v>
      </c>
      <c r="AG44" s="1298">
        <f t="shared" si="47"/>
        <v>3102053.5745145008</v>
      </c>
      <c r="AH44" s="1299">
        <f t="shared" si="101"/>
        <v>3.417329419697948</v>
      </c>
      <c r="AI44" s="486">
        <v>163264743.44978756</v>
      </c>
      <c r="AJ44" s="1298">
        <f t="shared" ref="AJ44" si="198">AI44-AI$14</f>
        <v>25730562.718787551</v>
      </c>
      <c r="AK44" s="1299">
        <f t="shared" ref="AK44" si="199">AI44/AI$14-1</f>
        <v>0.18708485833869459</v>
      </c>
      <c r="AL44" s="1298">
        <f t="shared" si="50"/>
        <v>18501250.339996696</v>
      </c>
      <c r="AM44" s="1299">
        <f t="shared" ref="AM44:AM49" si="200">AI44/AI34-1</f>
        <v>0.12780328757309722</v>
      </c>
      <c r="AN44" s="486">
        <v>159288217.05664718</v>
      </c>
      <c r="AO44" s="1298">
        <f t="shared" ref="AO44" si="201">AN44-AN$14</f>
        <v>21754036.325647175</v>
      </c>
      <c r="AP44" s="1299">
        <f t="shared" ref="AP44" si="202">AN44/AN$14-1</f>
        <v>0.15817185378953469</v>
      </c>
      <c r="AQ44" s="1298">
        <f t="shared" si="53"/>
        <v>16947839.302065521</v>
      </c>
      <c r="AR44" s="1299">
        <f t="shared" ref="AR44:AR49" si="203">AN44/AN34-1</f>
        <v>0.11906557766262504</v>
      </c>
      <c r="AS44" s="486">
        <v>155224399.76341176</v>
      </c>
      <c r="AT44" s="1298">
        <f t="shared" ref="AT44" si="204">AS44-AS$14</f>
        <v>17690219.032411754</v>
      </c>
      <c r="AU44" s="1299">
        <f t="shared" ref="AU44" si="205">AS44/AS$14-1</f>
        <v>0.12862416410515176</v>
      </c>
      <c r="AV44" s="1298">
        <f t="shared" si="56"/>
        <v>15322675.062746465</v>
      </c>
      <c r="AW44" s="1299">
        <f t="shared" ref="AW44:AW49" si="206">AS44/AS34-1</f>
        <v>0.10952456158443336</v>
      </c>
      <c r="AX44" s="485">
        <v>0</v>
      </c>
      <c r="AY44" s="1298">
        <f t="shared" ref="AY44" si="207">AX44-AX$14</f>
        <v>0</v>
      </c>
      <c r="AZ44" s="1299"/>
      <c r="BA44" s="1298">
        <f t="shared" si="59"/>
        <v>0</v>
      </c>
      <c r="BB44" s="1299"/>
      <c r="BC44" s="485">
        <v>0</v>
      </c>
      <c r="BD44" s="1298">
        <f t="shared" ref="BD44" si="208">BC44-BC$14</f>
        <v>0</v>
      </c>
      <c r="BE44" s="1299"/>
      <c r="BF44" s="1298">
        <f t="shared" si="62"/>
        <v>0</v>
      </c>
      <c r="BG44" s="1299"/>
      <c r="BH44" s="485">
        <v>0</v>
      </c>
      <c r="BI44" s="1298">
        <f t="shared" ref="BI44" si="209">BH44-BH$14</f>
        <v>0</v>
      </c>
      <c r="BJ44" s="1299"/>
      <c r="BK44" s="1298">
        <f t="shared" si="65"/>
        <v>0</v>
      </c>
      <c r="BL44" s="1299"/>
      <c r="BM44" s="485">
        <v>0</v>
      </c>
      <c r="BN44" s="1298">
        <f t="shared" ref="BN44" si="210">BM44-BM$14</f>
        <v>0</v>
      </c>
      <c r="BO44" s="1299"/>
      <c r="BP44" s="1298">
        <f t="shared" si="68"/>
        <v>0</v>
      </c>
      <c r="BQ44" s="1299"/>
      <c r="BR44" s="485">
        <v>0</v>
      </c>
      <c r="BS44" s="1298">
        <f t="shared" ref="BS44" si="211">BR44-BR$14</f>
        <v>0</v>
      </c>
      <c r="BT44" s="1299"/>
      <c r="BU44" s="1298">
        <f t="shared" si="71"/>
        <v>0</v>
      </c>
      <c r="BV44" s="1299"/>
      <c r="BW44" s="485">
        <v>0</v>
      </c>
      <c r="BX44" s="1298">
        <f t="shared" ref="BX44" si="212">BW44-BW$14</f>
        <v>0</v>
      </c>
      <c r="BY44" s="1299"/>
      <c r="BZ44" s="1298">
        <f t="shared" si="74"/>
        <v>0</v>
      </c>
      <c r="CA44" s="1299"/>
      <c r="CB44" s="192">
        <v>29921163.555472158</v>
      </c>
      <c r="CC44" s="1298">
        <f t="shared" ref="CC44" si="213">CB44-CB$14</f>
        <v>11786385.075472161</v>
      </c>
      <c r="CD44" s="1299">
        <f t="shared" ref="CD44" si="214">CB44/CB$14-1</f>
        <v>0.64993267430704038</v>
      </c>
      <c r="CE44" s="1298">
        <f t="shared" si="77"/>
        <v>15743945.618670247</v>
      </c>
      <c r="CF44" s="1299">
        <f t="shared" si="125"/>
        <v>1.1105102347197011</v>
      </c>
      <c r="CG44" s="192">
        <v>23402658.635637484</v>
      </c>
      <c r="CH44" s="1298">
        <f t="shared" ref="CH44" si="215">CG44-CG$14</f>
        <v>5267880.1556374878</v>
      </c>
      <c r="CI44" s="1299">
        <f t="shared" ref="CI44" si="216">CG44/CG$14-1</f>
        <v>0.29048494644956313</v>
      </c>
      <c r="CJ44" s="1298">
        <f t="shared" si="80"/>
        <v>13113626.244011737</v>
      </c>
      <c r="CK44" s="1299">
        <f t="shared" si="128"/>
        <v>1.2745247312745298</v>
      </c>
      <c r="CL44" s="192">
        <v>16774352.070841804</v>
      </c>
      <c r="CM44" s="1298">
        <f t="shared" ref="CM44" si="217">CL44-CL$14</f>
        <v>-1360426.4091581926</v>
      </c>
      <c r="CN44" s="1299">
        <f t="shared" ref="CN44" si="218">CL44/CL$14-1</f>
        <v>-7.5017536644218952E-2</v>
      </c>
      <c r="CO44" s="1298">
        <f t="shared" si="83"/>
        <v>10389042.923099279</v>
      </c>
      <c r="CP44" s="1299">
        <f t="shared" si="131"/>
        <v>1.6270226989357663</v>
      </c>
    </row>
    <row r="45" spans="1:94" ht="21" customHeight="1" outlineLevel="1" x14ac:dyDescent="0.25">
      <c r="A45" s="174">
        <v>2026</v>
      </c>
      <c r="B45" s="175" t="s">
        <v>166</v>
      </c>
      <c r="C45" s="175" t="s">
        <v>249</v>
      </c>
      <c r="D45" s="176" t="s">
        <v>168</v>
      </c>
      <c r="E45" s="485">
        <v>50775274.12766131</v>
      </c>
      <c r="F45" s="1298">
        <f t="shared" ref="F45" si="219">E45-E$15</f>
        <v>12295397.468661308</v>
      </c>
      <c r="G45" s="1320">
        <f t="shared" ref="G45" si="220">E45/E$15-1</f>
        <v>0.31952798543561745</v>
      </c>
      <c r="H45" s="1298">
        <f t="shared" si="32"/>
        <v>1501606.1672201827</v>
      </c>
      <c r="I45" s="1320">
        <f t="shared" si="86"/>
        <v>3.0474820109307243E-2</v>
      </c>
      <c r="J45" s="485">
        <v>52757266.839798085</v>
      </c>
      <c r="K45" s="1298">
        <f t="shared" ref="K45" si="221">J45-J$15</f>
        <v>14277390.180798084</v>
      </c>
      <c r="L45" s="1320">
        <f t="shared" ref="L45" si="222">J45/J$15-1</f>
        <v>0.37103523764696811</v>
      </c>
      <c r="M45" s="1298">
        <f t="shared" si="35"/>
        <v>2276918.9298794046</v>
      </c>
      <c r="N45" s="1320">
        <f t="shared" si="89"/>
        <v>4.5105056208061933E-2</v>
      </c>
      <c r="O45" s="485">
        <v>54782767.355157964</v>
      </c>
      <c r="P45" s="1298">
        <f t="shared" ref="P45" si="223">O45-O$15</f>
        <v>16302890.696157962</v>
      </c>
      <c r="Q45" s="1320">
        <f t="shared" ref="Q45" si="224">O45/O$15-1</f>
        <v>0.42367315364938674</v>
      </c>
      <c r="R45" s="1298">
        <f t="shared" si="38"/>
        <v>3088001.9237759039</v>
      </c>
      <c r="S45" s="1320">
        <f t="shared" si="92"/>
        <v>5.9735292306816179E-2</v>
      </c>
      <c r="T45" s="485">
        <v>50775274.12766131</v>
      </c>
      <c r="U45" s="1298">
        <f t="shared" ref="U45" si="225">T45-T$15</f>
        <v>12295397.468661308</v>
      </c>
      <c r="V45" s="1299">
        <f t="shared" ref="V45" si="226">T45/T$15-1</f>
        <v>0.31952798543561745</v>
      </c>
      <c r="W45" s="1298">
        <f t="shared" si="41"/>
        <v>1501606.1672201827</v>
      </c>
      <c r="X45" s="1299">
        <f t="shared" si="95"/>
        <v>3.0474820109307243E-2</v>
      </c>
      <c r="Y45" s="485">
        <v>52757266.839798085</v>
      </c>
      <c r="Z45" s="1298">
        <f t="shared" ref="Z45" si="227">Y45-Y$15</f>
        <v>14277390.180798084</v>
      </c>
      <c r="AA45" s="1299">
        <f t="shared" ref="AA45" si="228">Y45/Y$15-1</f>
        <v>0.37103523764696811</v>
      </c>
      <c r="AB45" s="1298">
        <f t="shared" si="44"/>
        <v>2276918.9298794046</v>
      </c>
      <c r="AC45" s="1299">
        <f t="shared" si="98"/>
        <v>4.5105056208061933E-2</v>
      </c>
      <c r="AD45" s="485">
        <v>54782767.355157964</v>
      </c>
      <c r="AE45" s="1298">
        <f t="shared" ref="AE45" si="229">AD45-AD$15</f>
        <v>16302890.696157962</v>
      </c>
      <c r="AF45" s="1299">
        <f t="shared" ref="AF45" si="230">AD45/AD$15-1</f>
        <v>0.42367315364938674</v>
      </c>
      <c r="AG45" s="1298">
        <f t="shared" si="47"/>
        <v>3088001.9237759039</v>
      </c>
      <c r="AH45" s="1299">
        <f t="shared" si="101"/>
        <v>5.9735292306816179E-2</v>
      </c>
      <c r="AI45" s="485">
        <v>50775274.12766131</v>
      </c>
      <c r="AJ45" s="1298">
        <f t="shared" ref="AJ45" si="231">AI45-AI$15</f>
        <v>12295397.468661308</v>
      </c>
      <c r="AK45" s="1299">
        <f t="shared" ref="AK45" si="232">AI45/AI$15-1</f>
        <v>0.31952798543561745</v>
      </c>
      <c r="AL45" s="1298">
        <f t="shared" si="50"/>
        <v>1501606.1672201827</v>
      </c>
      <c r="AM45" s="1299">
        <f t="shared" si="200"/>
        <v>3.0474820109307243E-2</v>
      </c>
      <c r="AN45" s="485">
        <v>52757266.839798085</v>
      </c>
      <c r="AO45" s="1298">
        <f t="shared" ref="AO45" si="233">AN45-AN$15</f>
        <v>14277390.180798084</v>
      </c>
      <c r="AP45" s="1299">
        <f t="shared" ref="AP45" si="234">AN45/AN$15-1</f>
        <v>0.37103523764696811</v>
      </c>
      <c r="AQ45" s="1298">
        <f t="shared" si="53"/>
        <v>2276918.9298794046</v>
      </c>
      <c r="AR45" s="1299">
        <f t="shared" si="203"/>
        <v>4.5105056208061933E-2</v>
      </c>
      <c r="AS45" s="485">
        <v>54782767.355157964</v>
      </c>
      <c r="AT45" s="1298">
        <f t="shared" ref="AT45" si="235">AS45-AS$15</f>
        <v>16302890.696157962</v>
      </c>
      <c r="AU45" s="1299">
        <f t="shared" ref="AU45" si="236">AS45/AS$15-1</f>
        <v>0.42367315364938674</v>
      </c>
      <c r="AV45" s="1298">
        <f t="shared" si="56"/>
        <v>3088001.9237759039</v>
      </c>
      <c r="AW45" s="1299">
        <f t="shared" si="206"/>
        <v>5.9735292306816179E-2</v>
      </c>
      <c r="AX45" s="485">
        <v>50775274.12766131</v>
      </c>
      <c r="AY45" s="1298">
        <f t="shared" ref="AY45" si="237">AX45-AX$15</f>
        <v>12295397.468661308</v>
      </c>
      <c r="AZ45" s="1299">
        <f t="shared" ref="AZ45" si="238">AX45/AX$15-1</f>
        <v>0.31952798543561745</v>
      </c>
      <c r="BA45" s="1298">
        <f t="shared" si="59"/>
        <v>1501606.1672201827</v>
      </c>
      <c r="BB45" s="1299">
        <f t="shared" si="107"/>
        <v>3.0474820109307243E-2</v>
      </c>
      <c r="BC45" s="485">
        <v>52757266.839798085</v>
      </c>
      <c r="BD45" s="1298">
        <f t="shared" ref="BD45" si="239">BC45-BC$15</f>
        <v>14277390.180798084</v>
      </c>
      <c r="BE45" s="1299">
        <f t="shared" ref="BE45" si="240">BC45/BC$15-1</f>
        <v>0.37103523764696811</v>
      </c>
      <c r="BF45" s="1298">
        <f t="shared" si="62"/>
        <v>2276918.9298794046</v>
      </c>
      <c r="BG45" s="1299">
        <f t="shared" si="110"/>
        <v>4.5105056208061933E-2</v>
      </c>
      <c r="BH45" s="485">
        <v>54782767.355157964</v>
      </c>
      <c r="BI45" s="1298">
        <f t="shared" ref="BI45" si="241">BH45-BH$15</f>
        <v>16302890.696157962</v>
      </c>
      <c r="BJ45" s="1299">
        <f t="shared" ref="BJ45" si="242">BH45/BH$15-1</f>
        <v>0.42367315364938674</v>
      </c>
      <c r="BK45" s="1298">
        <f t="shared" si="65"/>
        <v>3088001.9237759039</v>
      </c>
      <c r="BL45" s="1299">
        <f t="shared" si="113"/>
        <v>5.9735292306816179E-2</v>
      </c>
      <c r="BM45" s="485">
        <v>50775274.12766131</v>
      </c>
      <c r="BN45" s="1298">
        <f t="shared" ref="BN45" si="243">BM45-BM$15</f>
        <v>12295397.468661308</v>
      </c>
      <c r="BO45" s="1299">
        <f t="shared" ref="BO45" si="244">BM45/BM$15-1</f>
        <v>0.31952798543561745</v>
      </c>
      <c r="BP45" s="1298">
        <f t="shared" si="68"/>
        <v>1501606.1672201827</v>
      </c>
      <c r="BQ45" s="1299">
        <f t="shared" si="116"/>
        <v>3.0474820109307243E-2</v>
      </c>
      <c r="BR45" s="485">
        <v>52757266.839798085</v>
      </c>
      <c r="BS45" s="1298">
        <f t="shared" ref="BS45" si="245">BR45-BR$15</f>
        <v>14277390.180798084</v>
      </c>
      <c r="BT45" s="1299">
        <f t="shared" ref="BT45" si="246">BR45/BR$15-1</f>
        <v>0.37103523764696811</v>
      </c>
      <c r="BU45" s="1298">
        <f t="shared" si="71"/>
        <v>2276918.9298794046</v>
      </c>
      <c r="BV45" s="1299">
        <f t="shared" si="119"/>
        <v>4.5105056208061933E-2</v>
      </c>
      <c r="BW45" s="485">
        <v>54782767.355157964</v>
      </c>
      <c r="BX45" s="1298">
        <f t="shared" ref="BX45" si="247">BW45-BW$15</f>
        <v>16302890.696157962</v>
      </c>
      <c r="BY45" s="1299">
        <f t="shared" ref="BY45" si="248">BW45/BW$15-1</f>
        <v>0.42367315364938674</v>
      </c>
      <c r="BZ45" s="1298">
        <f t="shared" si="74"/>
        <v>3088001.9237759039</v>
      </c>
      <c r="CA45" s="1299">
        <f t="shared" si="122"/>
        <v>5.9735292306816179E-2</v>
      </c>
      <c r="CB45" s="485">
        <v>50775274.12766131</v>
      </c>
      <c r="CC45" s="1298">
        <f t="shared" ref="CC45" si="249">CB45-CB$15</f>
        <v>12295397.468661308</v>
      </c>
      <c r="CD45" s="1299">
        <f t="shared" ref="CD45" si="250">CB45/CB$15-1</f>
        <v>0.31952798543561745</v>
      </c>
      <c r="CE45" s="1298">
        <f t="shared" si="77"/>
        <v>1501606.1672201827</v>
      </c>
      <c r="CF45" s="1299">
        <f t="shared" si="125"/>
        <v>3.0474820109307243E-2</v>
      </c>
      <c r="CG45" s="485">
        <v>52757266.839798085</v>
      </c>
      <c r="CH45" s="1298">
        <f t="shared" ref="CH45" si="251">CG45-CG$15</f>
        <v>14277390.180798084</v>
      </c>
      <c r="CI45" s="1299">
        <f t="shared" ref="CI45" si="252">CG45/CG$15-1</f>
        <v>0.37103523764696811</v>
      </c>
      <c r="CJ45" s="1298">
        <f t="shared" si="80"/>
        <v>2276918.9298794046</v>
      </c>
      <c r="CK45" s="1299">
        <f t="shared" si="128"/>
        <v>4.5105056208061933E-2</v>
      </c>
      <c r="CL45" s="485">
        <v>54782767.355157964</v>
      </c>
      <c r="CM45" s="1298">
        <f t="shared" ref="CM45" si="253">CL45-CL$15</f>
        <v>16302890.696157962</v>
      </c>
      <c r="CN45" s="1299">
        <f t="shared" ref="CN45" si="254">CL45/CL$15-1</f>
        <v>0.42367315364938674</v>
      </c>
      <c r="CO45" s="1298">
        <f t="shared" si="83"/>
        <v>3088001.9237759039</v>
      </c>
      <c r="CP45" s="1299">
        <f t="shared" si="131"/>
        <v>5.9735292306816179E-2</v>
      </c>
    </row>
    <row r="46" spans="1:94" s="173" customFormat="1" ht="21" customHeight="1" outlineLevel="1" x14ac:dyDescent="0.25">
      <c r="A46" s="174">
        <v>2026</v>
      </c>
      <c r="B46" s="175" t="s">
        <v>169</v>
      </c>
      <c r="C46" s="175" t="s">
        <v>249</v>
      </c>
      <c r="D46" s="176" t="s">
        <v>170</v>
      </c>
      <c r="E46" s="485">
        <v>51096552.368564822</v>
      </c>
      <c r="F46" s="1298">
        <f t="shared" ref="F46" si="255">E46-E$16</f>
        <v>11014175.368564822</v>
      </c>
      <c r="G46" s="1320">
        <f t="shared" ref="G46" si="256">E46/E$16-1</f>
        <v>0.27478847795291239</v>
      </c>
      <c r="H46" s="1298">
        <f t="shared" si="32"/>
        <v>1424529.3078535721</v>
      </c>
      <c r="I46" s="1320">
        <f t="shared" si="86"/>
        <v>2.8678705236395485E-2</v>
      </c>
      <c r="J46" s="485">
        <v>53091086.049568422</v>
      </c>
      <c r="K46" s="1298">
        <f t="shared" ref="K46" si="257">J46-J$16</f>
        <v>13008709.049568422</v>
      </c>
      <c r="L46" s="1320">
        <f t="shared" ref="L46" si="258">J46/J$16-1</f>
        <v>0.32454934121218471</v>
      </c>
      <c r="M46" s="1298">
        <f t="shared" si="35"/>
        <v>2202627.5831255093</v>
      </c>
      <c r="N46" s="1320">
        <f t="shared" si="89"/>
        <v>4.3283440872510903E-2</v>
      </c>
      <c r="O46" s="485">
        <v>55129402.827443942</v>
      </c>
      <c r="P46" s="1298">
        <f t="shared" ref="P46" si="259">O46-O$16</f>
        <v>15047025.827443942</v>
      </c>
      <c r="Q46" s="1320">
        <f t="shared" ref="Q46" si="260">O46/O$16-1</f>
        <v>0.3754025323259631</v>
      </c>
      <c r="R46" s="1298">
        <f t="shared" si="38"/>
        <v>3016708.8285480738</v>
      </c>
      <c r="S46" s="1320">
        <f t="shared" si="92"/>
        <v>5.7888176508625433E-2</v>
      </c>
      <c r="T46" s="485">
        <v>51096552.368564822</v>
      </c>
      <c r="U46" s="1298">
        <f t="shared" ref="U46" si="261">T46-T$16</f>
        <v>11014175.368564822</v>
      </c>
      <c r="V46" s="1299">
        <f t="shared" ref="V46" si="262">T46/T$16-1</f>
        <v>0.27478847795291239</v>
      </c>
      <c r="W46" s="1298">
        <f t="shared" si="41"/>
        <v>1424529.3078535721</v>
      </c>
      <c r="X46" s="1299">
        <f t="shared" si="95"/>
        <v>2.8678705236395485E-2</v>
      </c>
      <c r="Y46" s="485">
        <v>53091086.049568422</v>
      </c>
      <c r="Z46" s="1298">
        <f t="shared" ref="Z46" si="263">Y46-Y$16</f>
        <v>13008709.049568422</v>
      </c>
      <c r="AA46" s="1299">
        <f t="shared" ref="AA46" si="264">Y46/Y$16-1</f>
        <v>0.32454934121218471</v>
      </c>
      <c r="AB46" s="1298">
        <f t="shared" si="44"/>
        <v>2202627.5831255093</v>
      </c>
      <c r="AC46" s="1299">
        <f t="shared" si="98"/>
        <v>4.3283440872510903E-2</v>
      </c>
      <c r="AD46" s="485">
        <v>55129402.827443942</v>
      </c>
      <c r="AE46" s="1298">
        <f t="shared" ref="AE46" si="265">AD46-AD$16</f>
        <v>15047025.827443942</v>
      </c>
      <c r="AF46" s="1299">
        <f t="shared" ref="AF46" si="266">AD46/AD$16-1</f>
        <v>0.3754025323259631</v>
      </c>
      <c r="AG46" s="1298">
        <f t="shared" si="47"/>
        <v>3016708.8285480738</v>
      </c>
      <c r="AH46" s="1299">
        <f t="shared" si="101"/>
        <v>5.7888176508625433E-2</v>
      </c>
      <c r="AI46" s="485">
        <v>51096552.368564822</v>
      </c>
      <c r="AJ46" s="1298">
        <f t="shared" ref="AJ46" si="267">AI46-AI$16</f>
        <v>11014175.368564822</v>
      </c>
      <c r="AK46" s="1299">
        <f t="shared" ref="AK46" si="268">AI46/AI$16-1</f>
        <v>0.27478847795291239</v>
      </c>
      <c r="AL46" s="1298">
        <f t="shared" si="50"/>
        <v>1424529.3078535721</v>
      </c>
      <c r="AM46" s="1299">
        <f t="shared" si="200"/>
        <v>2.8678705236395485E-2</v>
      </c>
      <c r="AN46" s="485">
        <v>53091086.049568422</v>
      </c>
      <c r="AO46" s="1298">
        <f t="shared" ref="AO46" si="269">AN46-AN$16</f>
        <v>13008709.049568422</v>
      </c>
      <c r="AP46" s="1299">
        <f t="shared" ref="AP46" si="270">AN46/AN$16-1</f>
        <v>0.32454934121218471</v>
      </c>
      <c r="AQ46" s="1298">
        <f t="shared" si="53"/>
        <v>2202627.5831255093</v>
      </c>
      <c r="AR46" s="1299">
        <f t="shared" si="203"/>
        <v>4.3283440872510903E-2</v>
      </c>
      <c r="AS46" s="485">
        <v>55129402.827443942</v>
      </c>
      <c r="AT46" s="1298">
        <f t="shared" ref="AT46" si="271">AS46-AS$16</f>
        <v>15047025.827443942</v>
      </c>
      <c r="AU46" s="1299">
        <f t="shared" ref="AU46" si="272">AS46/AS$16-1</f>
        <v>0.3754025323259631</v>
      </c>
      <c r="AV46" s="1298">
        <f t="shared" si="56"/>
        <v>3016708.8285480738</v>
      </c>
      <c r="AW46" s="1299">
        <f t="shared" si="206"/>
        <v>5.7888176508625433E-2</v>
      </c>
      <c r="AX46" s="485">
        <v>51096552.368564822</v>
      </c>
      <c r="AY46" s="1298">
        <f t="shared" ref="AY46" si="273">AX46-AX$16</f>
        <v>11014175.368564822</v>
      </c>
      <c r="AZ46" s="1299">
        <f t="shared" ref="AZ46" si="274">AX46/AX$16-1</f>
        <v>0.27478847795291239</v>
      </c>
      <c r="BA46" s="1298">
        <f t="shared" si="59"/>
        <v>1424529.3078535721</v>
      </c>
      <c r="BB46" s="1299">
        <f t="shared" si="107"/>
        <v>2.8678705236395485E-2</v>
      </c>
      <c r="BC46" s="485">
        <v>53091086.049568422</v>
      </c>
      <c r="BD46" s="1298">
        <f t="shared" ref="BD46" si="275">BC46-BC$16</f>
        <v>13008709.049568422</v>
      </c>
      <c r="BE46" s="1299">
        <f t="shared" ref="BE46" si="276">BC46/BC$16-1</f>
        <v>0.32454934121218471</v>
      </c>
      <c r="BF46" s="1298">
        <f t="shared" si="62"/>
        <v>2202627.5831255093</v>
      </c>
      <c r="BG46" s="1299">
        <f t="shared" si="110"/>
        <v>4.3283440872510903E-2</v>
      </c>
      <c r="BH46" s="485">
        <v>55129402.827443942</v>
      </c>
      <c r="BI46" s="1298">
        <f t="shared" ref="BI46" si="277">BH46-BH$16</f>
        <v>15047025.827443942</v>
      </c>
      <c r="BJ46" s="1299">
        <f t="shared" ref="BJ46" si="278">BH46/BH$16-1</f>
        <v>0.3754025323259631</v>
      </c>
      <c r="BK46" s="1298">
        <f t="shared" si="65"/>
        <v>3016708.8285480738</v>
      </c>
      <c r="BL46" s="1299">
        <f t="shared" si="113"/>
        <v>5.7888176508625433E-2</v>
      </c>
      <c r="BM46" s="485">
        <v>51096552.368564822</v>
      </c>
      <c r="BN46" s="1298">
        <f t="shared" ref="BN46" si="279">BM46-BM$16</f>
        <v>11014175.368564822</v>
      </c>
      <c r="BO46" s="1299">
        <f t="shared" ref="BO46" si="280">BM46/BM$16-1</f>
        <v>0.27478847795291239</v>
      </c>
      <c r="BP46" s="1298">
        <f t="shared" si="68"/>
        <v>1424529.3078535721</v>
      </c>
      <c r="BQ46" s="1299">
        <f t="shared" si="116"/>
        <v>2.8678705236395485E-2</v>
      </c>
      <c r="BR46" s="485">
        <v>53091086.049568422</v>
      </c>
      <c r="BS46" s="1298">
        <f t="shared" ref="BS46" si="281">BR46-BR$16</f>
        <v>13008709.049568422</v>
      </c>
      <c r="BT46" s="1299">
        <f t="shared" ref="BT46" si="282">BR46/BR$16-1</f>
        <v>0.32454934121218471</v>
      </c>
      <c r="BU46" s="1298">
        <f t="shared" si="71"/>
        <v>2202627.5831255093</v>
      </c>
      <c r="BV46" s="1299">
        <f t="shared" si="119"/>
        <v>4.3283440872510903E-2</v>
      </c>
      <c r="BW46" s="485">
        <v>55129402.827443942</v>
      </c>
      <c r="BX46" s="1298">
        <f t="shared" ref="BX46" si="283">BW46-BW$16</f>
        <v>15047025.827443942</v>
      </c>
      <c r="BY46" s="1299">
        <f t="shared" ref="BY46" si="284">BW46/BW$16-1</f>
        <v>0.3754025323259631</v>
      </c>
      <c r="BZ46" s="1298">
        <f t="shared" si="74"/>
        <v>3016708.8285480738</v>
      </c>
      <c r="CA46" s="1299">
        <f t="shared" si="122"/>
        <v>5.7888176508625433E-2</v>
      </c>
      <c r="CB46" s="485">
        <v>51096552.368564822</v>
      </c>
      <c r="CC46" s="1298">
        <f t="shared" ref="CC46" si="285">CB46-CB$16</f>
        <v>11014175.368564822</v>
      </c>
      <c r="CD46" s="1299">
        <f t="shared" ref="CD46" si="286">CB46/CB$16-1</f>
        <v>0.27478847795291239</v>
      </c>
      <c r="CE46" s="1298">
        <f t="shared" si="77"/>
        <v>1424529.3078535721</v>
      </c>
      <c r="CF46" s="1299">
        <f t="shared" si="125"/>
        <v>2.8678705236395485E-2</v>
      </c>
      <c r="CG46" s="485">
        <v>53091086.049568422</v>
      </c>
      <c r="CH46" s="1298">
        <f t="shared" ref="CH46" si="287">CG46-CG$16</f>
        <v>13008709.049568422</v>
      </c>
      <c r="CI46" s="1299">
        <f t="shared" ref="CI46" si="288">CG46/CG$16-1</f>
        <v>0.32454934121218471</v>
      </c>
      <c r="CJ46" s="1298">
        <f t="shared" si="80"/>
        <v>2202627.5831255093</v>
      </c>
      <c r="CK46" s="1299">
        <f t="shared" si="128"/>
        <v>4.3283440872510903E-2</v>
      </c>
      <c r="CL46" s="485">
        <v>55129402.827443942</v>
      </c>
      <c r="CM46" s="1298">
        <f t="shared" ref="CM46" si="289">CL46-CL$16</f>
        <v>15047025.827443942</v>
      </c>
      <c r="CN46" s="1299">
        <f t="shared" ref="CN46" si="290">CL46/CL$16-1</f>
        <v>0.3754025323259631</v>
      </c>
      <c r="CO46" s="1298">
        <f t="shared" si="83"/>
        <v>3016708.8285480738</v>
      </c>
      <c r="CP46" s="1299">
        <f t="shared" si="131"/>
        <v>5.7888176508625433E-2</v>
      </c>
    </row>
    <row r="47" spans="1:94" ht="21" customHeight="1" outlineLevel="1" thickBot="1" x14ac:dyDescent="0.3">
      <c r="A47" s="174">
        <v>2026</v>
      </c>
      <c r="B47" s="197" t="s">
        <v>171</v>
      </c>
      <c r="C47" s="198" t="s">
        <v>172</v>
      </c>
      <c r="D47" s="199" t="s">
        <v>173</v>
      </c>
      <c r="E47" s="492">
        <v>0</v>
      </c>
      <c r="F47" s="1298">
        <f t="shared" ref="F47" si="291">E47-E$17</f>
        <v>0</v>
      </c>
      <c r="G47" s="1320"/>
      <c r="H47" s="1298">
        <f t="shared" si="32"/>
        <v>0</v>
      </c>
      <c r="I47" s="1320"/>
      <c r="J47" s="492">
        <v>0</v>
      </c>
      <c r="K47" s="1298">
        <f t="shared" ref="K47" si="292">J47-J$17</f>
        <v>0</v>
      </c>
      <c r="L47" s="1320"/>
      <c r="M47" s="1298">
        <f t="shared" si="35"/>
        <v>0</v>
      </c>
      <c r="N47" s="1320"/>
      <c r="O47" s="492">
        <v>0</v>
      </c>
      <c r="P47" s="1298">
        <f t="shared" ref="P47" si="293">O47-O$17</f>
        <v>0</v>
      </c>
      <c r="Q47" s="1320"/>
      <c r="R47" s="1298">
        <f t="shared" si="38"/>
        <v>0</v>
      </c>
      <c r="S47" s="1320"/>
      <c r="T47" s="492">
        <v>0</v>
      </c>
      <c r="U47" s="1298">
        <f t="shared" ref="U47" si="294">T47-T$17</f>
        <v>0</v>
      </c>
      <c r="V47" s="1299"/>
      <c r="W47" s="1298">
        <f t="shared" si="41"/>
        <v>0</v>
      </c>
      <c r="X47" s="1299"/>
      <c r="Y47" s="492">
        <v>0</v>
      </c>
      <c r="Z47" s="1298">
        <f t="shared" ref="Z47" si="295">Y47-Y$17</f>
        <v>0</v>
      </c>
      <c r="AA47" s="1299"/>
      <c r="AB47" s="1298">
        <f t="shared" si="44"/>
        <v>0</v>
      </c>
      <c r="AC47" s="1299"/>
      <c r="AD47" s="492">
        <v>0</v>
      </c>
      <c r="AE47" s="1298">
        <f t="shared" ref="AE47" si="296">AD47-AD$17</f>
        <v>0</v>
      </c>
      <c r="AF47" s="1299"/>
      <c r="AG47" s="1298">
        <f t="shared" si="47"/>
        <v>0</v>
      </c>
      <c r="AH47" s="1299"/>
      <c r="AI47" s="492">
        <v>0</v>
      </c>
      <c r="AJ47" s="1298">
        <f t="shared" ref="AJ47" si="297">AI47-AI$17</f>
        <v>0</v>
      </c>
      <c r="AK47" s="1299"/>
      <c r="AL47" s="1298">
        <f t="shared" si="50"/>
        <v>0</v>
      </c>
      <c r="AM47" s="1299"/>
      <c r="AN47" s="492">
        <v>0</v>
      </c>
      <c r="AO47" s="1298">
        <f t="shared" ref="AO47" si="298">AN47-AN$17</f>
        <v>0</v>
      </c>
      <c r="AP47" s="1299"/>
      <c r="AQ47" s="1298">
        <f t="shared" si="53"/>
        <v>0</v>
      </c>
      <c r="AR47" s="1299"/>
      <c r="AS47" s="492">
        <v>0</v>
      </c>
      <c r="AT47" s="1298">
        <f t="shared" ref="AT47" si="299">AS47-AS$17</f>
        <v>0</v>
      </c>
      <c r="AU47" s="1299"/>
      <c r="AV47" s="1298">
        <f t="shared" si="56"/>
        <v>0</v>
      </c>
      <c r="AW47" s="1299"/>
      <c r="AX47" s="492">
        <v>0</v>
      </c>
      <c r="AY47" s="1298">
        <f t="shared" ref="AY47" si="300">AX47-AX$17</f>
        <v>0</v>
      </c>
      <c r="AZ47" s="1299"/>
      <c r="BA47" s="1298">
        <f t="shared" si="59"/>
        <v>0</v>
      </c>
      <c r="BB47" s="1299"/>
      <c r="BC47" s="492">
        <v>0</v>
      </c>
      <c r="BD47" s="1298">
        <f t="shared" ref="BD47" si="301">BC47-BC$17</f>
        <v>0</v>
      </c>
      <c r="BE47" s="1299"/>
      <c r="BF47" s="1298">
        <f t="shared" si="62"/>
        <v>0</v>
      </c>
      <c r="BG47" s="1299"/>
      <c r="BH47" s="492">
        <v>0</v>
      </c>
      <c r="BI47" s="1298">
        <f t="shared" ref="BI47" si="302">BH47-BH$17</f>
        <v>0</v>
      </c>
      <c r="BJ47" s="1299"/>
      <c r="BK47" s="1298">
        <f t="shared" si="65"/>
        <v>0</v>
      </c>
      <c r="BL47" s="1299"/>
      <c r="BM47" s="492">
        <v>0</v>
      </c>
      <c r="BN47" s="1298">
        <f t="shared" ref="BN47" si="303">BM47-BM$17</f>
        <v>0</v>
      </c>
      <c r="BO47" s="1299"/>
      <c r="BP47" s="1298">
        <f t="shared" si="68"/>
        <v>0</v>
      </c>
      <c r="BQ47" s="1299"/>
      <c r="BR47" s="492">
        <v>0</v>
      </c>
      <c r="BS47" s="1298">
        <f t="shared" ref="BS47" si="304">BR47-BR$17</f>
        <v>0</v>
      </c>
      <c r="BT47" s="1299"/>
      <c r="BU47" s="1298">
        <f t="shared" si="71"/>
        <v>0</v>
      </c>
      <c r="BV47" s="1299"/>
      <c r="BW47" s="492">
        <v>0</v>
      </c>
      <c r="BX47" s="1298">
        <f t="shared" ref="BX47" si="305">BW47-BW$17</f>
        <v>0</v>
      </c>
      <c r="BY47" s="1299"/>
      <c r="BZ47" s="1298">
        <f t="shared" si="74"/>
        <v>0</v>
      </c>
      <c r="CA47" s="1299"/>
      <c r="CB47" s="1329">
        <v>4185873.6686996208</v>
      </c>
      <c r="CC47" s="1298">
        <f t="shared" ref="CC47" si="306">CB47-CB$17</f>
        <v>339596.18869962078</v>
      </c>
      <c r="CD47" s="1299">
        <f t="shared" ref="CD47" si="307">CB47/CB$17-1</f>
        <v>8.8292170927725344E-2</v>
      </c>
      <c r="CE47" s="1298">
        <f t="shared" si="77"/>
        <v>86238.353309652768</v>
      </c>
      <c r="CF47" s="1299">
        <f t="shared" si="125"/>
        <v>2.1035615774387395E-2</v>
      </c>
      <c r="CG47" s="1329">
        <v>4185873.6686996208</v>
      </c>
      <c r="CH47" s="1298">
        <f t="shared" ref="CH47" si="308">CG47-CG$17</f>
        <v>339596.18869962078</v>
      </c>
      <c r="CI47" s="1299">
        <f t="shared" ref="CI47" si="309">CG47/CG$17-1</f>
        <v>8.8292170927725344E-2</v>
      </c>
      <c r="CJ47" s="1298">
        <f t="shared" si="80"/>
        <v>86238.353309652768</v>
      </c>
      <c r="CK47" s="1299">
        <f t="shared" si="128"/>
        <v>2.1035615774387395E-2</v>
      </c>
      <c r="CL47" s="1329">
        <v>4185873.6686996208</v>
      </c>
      <c r="CM47" s="1298">
        <f t="shared" ref="CM47" si="310">CL47-CL$17</f>
        <v>339596.18869962078</v>
      </c>
      <c r="CN47" s="1299">
        <f t="shared" ref="CN47" si="311">CL47/CL$17-1</f>
        <v>8.8292170927725344E-2</v>
      </c>
      <c r="CO47" s="1298">
        <f t="shared" si="83"/>
        <v>86238.353309652768</v>
      </c>
      <c r="CP47" s="1299">
        <f t="shared" si="131"/>
        <v>2.1035615774387395E-2</v>
      </c>
    </row>
    <row r="48" spans="1:94" ht="21" customHeight="1" outlineLevel="1" x14ac:dyDescent="0.25">
      <c r="A48" s="174">
        <v>2026</v>
      </c>
      <c r="B48" s="206" t="s">
        <v>174</v>
      </c>
      <c r="C48" s="206" t="s">
        <v>175</v>
      </c>
      <c r="D48" s="207" t="s">
        <v>176</v>
      </c>
      <c r="E48" s="210">
        <v>995824.66492799995</v>
      </c>
      <c r="F48" s="1321">
        <f t="shared" ref="F48" si="312">E48-E$18</f>
        <v>147537.58612799994</v>
      </c>
      <c r="G48" s="1322">
        <f t="shared" ref="G48" si="313">E48/E$18-1</f>
        <v>0.17392412287678471</v>
      </c>
      <c r="H48" s="1321">
        <f t="shared" si="32"/>
        <v>30165.556176000042</v>
      </c>
      <c r="I48" s="1322">
        <f t="shared" si="86"/>
        <v>3.1238307496509243E-2</v>
      </c>
      <c r="J48" s="210">
        <v>1030601.617632</v>
      </c>
      <c r="K48" s="1321">
        <f t="shared" ref="K48" si="314">J48-J$18</f>
        <v>182314.53883199999</v>
      </c>
      <c r="L48" s="1322">
        <f t="shared" ref="L48" si="315">J48/J$18-1</f>
        <v>0.2149208014460211</v>
      </c>
      <c r="M48" s="1321">
        <f t="shared" si="35"/>
        <v>45372.897311999928</v>
      </c>
      <c r="N48" s="1322">
        <f t="shared" si="89"/>
        <v>4.6053161439775003E-2</v>
      </c>
      <c r="O48" s="211">
        <v>1065378.5703360001</v>
      </c>
      <c r="P48" s="1321">
        <f t="shared" ref="P48" si="316">O48-O$18</f>
        <v>217091.49153600005</v>
      </c>
      <c r="Q48" s="1322">
        <f t="shared" ref="Q48" si="317">O48/O$18-1</f>
        <v>0.25591748001525727</v>
      </c>
      <c r="R48" s="1321">
        <f t="shared" si="38"/>
        <v>60580.238448000047</v>
      </c>
      <c r="S48" s="1322">
        <f t="shared" si="92"/>
        <v>6.0290942496063593E-2</v>
      </c>
      <c r="T48" s="211">
        <v>995824.66492799995</v>
      </c>
      <c r="U48" s="209">
        <f t="shared" ref="U48" si="318">T48-T$18</f>
        <v>147537.58612799994</v>
      </c>
      <c r="V48" s="1300">
        <f t="shared" ref="V48" si="319">T48/T$18-1</f>
        <v>0.17392412287678471</v>
      </c>
      <c r="W48" s="209">
        <f t="shared" si="41"/>
        <v>30165.556176000042</v>
      </c>
      <c r="X48" s="1300">
        <f t="shared" si="95"/>
        <v>3.1238307496509243E-2</v>
      </c>
      <c r="Y48" s="210">
        <v>1030601.617632</v>
      </c>
      <c r="Z48" s="209">
        <f t="shared" ref="Z48" si="320">Y48-Y$18</f>
        <v>182314.53883199999</v>
      </c>
      <c r="AA48" s="1300">
        <f t="shared" ref="AA48" si="321">Y48/Y$18-1</f>
        <v>0.2149208014460211</v>
      </c>
      <c r="AB48" s="209">
        <f t="shared" si="44"/>
        <v>45372.897311999928</v>
      </c>
      <c r="AC48" s="1300">
        <f t="shared" si="98"/>
        <v>4.6053161439775003E-2</v>
      </c>
      <c r="AD48" s="211">
        <v>1065378.5703360001</v>
      </c>
      <c r="AE48" s="209">
        <f t="shared" ref="AE48" si="322">AD48-AD$18</f>
        <v>217091.49153600005</v>
      </c>
      <c r="AF48" s="1300">
        <f t="shared" ref="AF48" si="323">AD48/AD$18-1</f>
        <v>0.25591748001525727</v>
      </c>
      <c r="AG48" s="209">
        <f t="shared" si="47"/>
        <v>60580.238448000047</v>
      </c>
      <c r="AH48" s="1300">
        <f t="shared" si="101"/>
        <v>6.0290942496063593E-2</v>
      </c>
      <c r="AI48" s="211">
        <v>995824.66492799995</v>
      </c>
      <c r="AJ48" s="209">
        <f t="shared" ref="AJ48" si="324">AI48-AI$18</f>
        <v>147537.58612799994</v>
      </c>
      <c r="AK48" s="1300">
        <f t="shared" ref="AK48" si="325">AI48/AI$18-1</f>
        <v>0.17392412287678471</v>
      </c>
      <c r="AL48" s="209">
        <f t="shared" si="50"/>
        <v>30165.556176000042</v>
      </c>
      <c r="AM48" s="1300">
        <f t="shared" si="200"/>
        <v>3.1238307496509243E-2</v>
      </c>
      <c r="AN48" s="210">
        <v>1030601.617632</v>
      </c>
      <c r="AO48" s="209">
        <f t="shared" ref="AO48" si="326">AN48-AN$18</f>
        <v>182314.53883199999</v>
      </c>
      <c r="AP48" s="1300">
        <f t="shared" ref="AP48" si="327">AN48/AN$18-1</f>
        <v>0.2149208014460211</v>
      </c>
      <c r="AQ48" s="209">
        <f t="shared" si="53"/>
        <v>45372.897311999928</v>
      </c>
      <c r="AR48" s="1300">
        <f t="shared" si="203"/>
        <v>4.6053161439775003E-2</v>
      </c>
      <c r="AS48" s="211">
        <v>1065378.5703360001</v>
      </c>
      <c r="AT48" s="209">
        <f t="shared" ref="AT48" si="328">AS48-AS$18</f>
        <v>217091.49153600005</v>
      </c>
      <c r="AU48" s="1300">
        <f t="shared" ref="AU48" si="329">AS48/AS$18-1</f>
        <v>0.25591748001525727</v>
      </c>
      <c r="AV48" s="209">
        <f t="shared" si="56"/>
        <v>60580.238448000047</v>
      </c>
      <c r="AW48" s="1300">
        <f t="shared" si="206"/>
        <v>6.0290942496063593E-2</v>
      </c>
      <c r="AX48" s="210">
        <v>995824.66492799995</v>
      </c>
      <c r="AY48" s="209">
        <f t="shared" ref="AY48" si="330">AX48-AX$18</f>
        <v>147537.58612799994</v>
      </c>
      <c r="AZ48" s="1300">
        <f t="shared" ref="AZ48" si="331">AX48/AX$18-1</f>
        <v>0.17392412287678471</v>
      </c>
      <c r="BA48" s="209">
        <f t="shared" si="59"/>
        <v>30165.556176000042</v>
      </c>
      <c r="BB48" s="1300">
        <f t="shared" si="107"/>
        <v>3.1238307496509243E-2</v>
      </c>
      <c r="BC48" s="210">
        <v>1030601.617632</v>
      </c>
      <c r="BD48" s="209">
        <f t="shared" ref="BD48" si="332">BC48-BC$18</f>
        <v>182314.53883199999</v>
      </c>
      <c r="BE48" s="1300">
        <f t="shared" ref="BE48" si="333">BC48/BC$18-1</f>
        <v>0.2149208014460211</v>
      </c>
      <c r="BF48" s="209">
        <f t="shared" si="62"/>
        <v>45372.897311999928</v>
      </c>
      <c r="BG48" s="1300">
        <f t="shared" si="110"/>
        <v>4.6053161439775003E-2</v>
      </c>
      <c r="BH48" s="211">
        <v>1065378.5703360001</v>
      </c>
      <c r="BI48" s="209">
        <f t="shared" ref="BI48" si="334">BH48-BH$18</f>
        <v>217091.49153600005</v>
      </c>
      <c r="BJ48" s="1300">
        <f t="shared" ref="BJ48" si="335">BH48/BH$18-1</f>
        <v>0.25591748001525727</v>
      </c>
      <c r="BK48" s="209">
        <f t="shared" si="65"/>
        <v>60580.238448000047</v>
      </c>
      <c r="BL48" s="1300">
        <f t="shared" si="113"/>
        <v>6.0290942496063593E-2</v>
      </c>
      <c r="BM48" s="210">
        <v>995824.66492799995</v>
      </c>
      <c r="BN48" s="209">
        <f t="shared" ref="BN48" si="336">BM48-BM$18</f>
        <v>147537.58612799994</v>
      </c>
      <c r="BO48" s="1300">
        <f t="shared" ref="BO48" si="337">BM48/BM$18-1</f>
        <v>0.17392412287678471</v>
      </c>
      <c r="BP48" s="209">
        <f t="shared" si="68"/>
        <v>30165.556176000042</v>
      </c>
      <c r="BQ48" s="1300">
        <f t="shared" si="116"/>
        <v>3.1238307496509243E-2</v>
      </c>
      <c r="BR48" s="210">
        <v>1030601.617632</v>
      </c>
      <c r="BS48" s="209">
        <f t="shared" ref="BS48" si="338">BR48-BR$18</f>
        <v>182314.53883199999</v>
      </c>
      <c r="BT48" s="1300">
        <f t="shared" ref="BT48" si="339">BR48/BR$18-1</f>
        <v>0.2149208014460211</v>
      </c>
      <c r="BU48" s="209">
        <f t="shared" si="71"/>
        <v>45372.897311999928</v>
      </c>
      <c r="BV48" s="1300">
        <f t="shared" si="119"/>
        <v>4.6053161439775003E-2</v>
      </c>
      <c r="BW48" s="211">
        <v>1065378.5703360001</v>
      </c>
      <c r="BX48" s="209">
        <f t="shared" ref="BX48" si="340">BW48-BW$18</f>
        <v>217091.49153600005</v>
      </c>
      <c r="BY48" s="1300">
        <f t="shared" ref="BY48" si="341">BW48/BW$18-1</f>
        <v>0.25591748001525727</v>
      </c>
      <c r="BZ48" s="209">
        <f t="shared" si="74"/>
        <v>60580.238448000047</v>
      </c>
      <c r="CA48" s="1300">
        <f t="shared" si="122"/>
        <v>6.0290942496063593E-2</v>
      </c>
      <c r="CB48" s="211">
        <v>995824.66492799995</v>
      </c>
      <c r="CC48" s="209">
        <f t="shared" ref="CC48" si="342">CB48-CB$18</f>
        <v>147537.58612799994</v>
      </c>
      <c r="CD48" s="1300">
        <f t="shared" ref="CD48" si="343">CB48/CB$18-1</f>
        <v>0.17392412287678471</v>
      </c>
      <c r="CE48" s="209">
        <f t="shared" si="77"/>
        <v>30165.556176000042</v>
      </c>
      <c r="CF48" s="1300">
        <f t="shared" si="125"/>
        <v>3.1238307496509243E-2</v>
      </c>
      <c r="CG48" s="210">
        <v>1030601.617632</v>
      </c>
      <c r="CH48" s="209">
        <f t="shared" ref="CH48" si="344">CG48-CG$18</f>
        <v>182314.53883199999</v>
      </c>
      <c r="CI48" s="1300">
        <f t="shared" ref="CI48" si="345">CG48/CG$18-1</f>
        <v>0.2149208014460211</v>
      </c>
      <c r="CJ48" s="209">
        <f t="shared" si="80"/>
        <v>45372.897311999928</v>
      </c>
      <c r="CK48" s="1300">
        <f t="shared" si="128"/>
        <v>4.6053161439775003E-2</v>
      </c>
      <c r="CL48" s="211">
        <v>1065378.5703360001</v>
      </c>
      <c r="CM48" s="209">
        <f t="shared" ref="CM48" si="346">CL48-CL$18</f>
        <v>217091.49153600005</v>
      </c>
      <c r="CN48" s="1300">
        <f t="shared" ref="CN48" si="347">CL48/CL$18-1</f>
        <v>0.25591748001525727</v>
      </c>
      <c r="CO48" s="209">
        <f t="shared" si="83"/>
        <v>60580.238448000047</v>
      </c>
      <c r="CP48" s="1300">
        <f t="shared" si="131"/>
        <v>6.0290942496063593E-2</v>
      </c>
    </row>
    <row r="49" spans="1:94" ht="21" customHeight="1" outlineLevel="1" thickBot="1" x14ac:dyDescent="0.3">
      <c r="A49" s="174">
        <v>2026</v>
      </c>
      <c r="B49" s="206" t="s">
        <v>177</v>
      </c>
      <c r="C49" s="206" t="s">
        <v>178</v>
      </c>
      <c r="D49" s="207" t="s">
        <v>179</v>
      </c>
      <c r="E49" s="479">
        <v>628660.29888000002</v>
      </c>
      <c r="F49" s="1321">
        <f t="shared" ref="F49" si="348">E49-E$19</f>
        <v>96489.99679200002</v>
      </c>
      <c r="G49" s="1322">
        <f t="shared" ref="G49" si="349">E49/E$19-1</f>
        <v>0.18131413273799035</v>
      </c>
      <c r="H49" s="1321">
        <f t="shared" si="32"/>
        <v>18965.676408000058</v>
      </c>
      <c r="I49" s="1322">
        <f t="shared" si="86"/>
        <v>3.1106845474713207E-2</v>
      </c>
      <c r="J49" s="479">
        <v>651064.68187199999</v>
      </c>
      <c r="K49" s="1321">
        <f t="shared" ref="K49" si="350">J49-J$19</f>
        <v>118894.37978399999</v>
      </c>
      <c r="L49" s="1322">
        <f t="shared" ref="L49" si="351">J49/J$19-1</f>
        <v>0.22341415768131223</v>
      </c>
      <c r="M49" s="1321">
        <f t="shared" si="35"/>
        <v>28548.589752000058</v>
      </c>
      <c r="N49" s="1322">
        <f t="shared" si="89"/>
        <v>4.5860002839086311E-2</v>
      </c>
      <c r="O49" s="472">
        <v>673469.06486400007</v>
      </c>
      <c r="P49" s="1321">
        <f t="shared" ref="P49" si="352">O49-O$19</f>
        <v>141298.76277600008</v>
      </c>
      <c r="Q49" s="1322">
        <f t="shared" ref="Q49" si="353">O49/O$19-1</f>
        <v>0.26551418262463433</v>
      </c>
      <c r="R49" s="1321">
        <f t="shared" si="38"/>
        <v>38468.910191999981</v>
      </c>
      <c r="S49" s="1322">
        <f t="shared" si="92"/>
        <v>6.0580946176100658E-2</v>
      </c>
      <c r="T49" s="472">
        <v>628660.29888000002</v>
      </c>
      <c r="U49" s="209">
        <f t="shared" ref="U49" si="354">T49-T$19</f>
        <v>96489.99679200002</v>
      </c>
      <c r="V49" s="1300">
        <f t="shared" ref="V49" si="355">T49/T$19-1</f>
        <v>0.18131413273799035</v>
      </c>
      <c r="W49" s="209">
        <f t="shared" si="41"/>
        <v>18965.676408000058</v>
      </c>
      <c r="X49" s="1300">
        <f t="shared" si="95"/>
        <v>3.1106845474713207E-2</v>
      </c>
      <c r="Y49" s="479">
        <v>651064.68187199999</v>
      </c>
      <c r="Z49" s="209">
        <f t="shared" ref="Z49" si="356">Y49-Y$19</f>
        <v>118894.37978399999</v>
      </c>
      <c r="AA49" s="1300">
        <f t="shared" ref="AA49" si="357">Y49/Y$19-1</f>
        <v>0.22341415768131223</v>
      </c>
      <c r="AB49" s="209">
        <f t="shared" si="44"/>
        <v>28548.589752000058</v>
      </c>
      <c r="AC49" s="1300">
        <f t="shared" si="98"/>
        <v>4.5860002839086311E-2</v>
      </c>
      <c r="AD49" s="472">
        <v>673469.06486400007</v>
      </c>
      <c r="AE49" s="209">
        <f t="shared" ref="AE49" si="358">AD49-AD$19</f>
        <v>141298.76277600008</v>
      </c>
      <c r="AF49" s="1300">
        <f t="shared" ref="AF49" si="359">AD49/AD$19-1</f>
        <v>0.26551418262463433</v>
      </c>
      <c r="AG49" s="209">
        <f t="shared" si="47"/>
        <v>38468.910191999981</v>
      </c>
      <c r="AH49" s="1300">
        <f t="shared" si="101"/>
        <v>6.0580946176100658E-2</v>
      </c>
      <c r="AI49" s="472">
        <v>628660.29888000002</v>
      </c>
      <c r="AJ49" s="209">
        <f t="shared" ref="AJ49" si="360">AI49-AI$19</f>
        <v>96489.99679200002</v>
      </c>
      <c r="AK49" s="1300">
        <f t="shared" ref="AK49" si="361">AI49/AI$19-1</f>
        <v>0.18131413273799035</v>
      </c>
      <c r="AL49" s="209">
        <f t="shared" si="50"/>
        <v>18965.676408000058</v>
      </c>
      <c r="AM49" s="1300">
        <f t="shared" si="200"/>
        <v>3.1106845474713207E-2</v>
      </c>
      <c r="AN49" s="479">
        <v>651064.68187199999</v>
      </c>
      <c r="AO49" s="209">
        <f t="shared" ref="AO49" si="362">AN49-AN$19</f>
        <v>118894.37978399999</v>
      </c>
      <c r="AP49" s="1300">
        <f t="shared" ref="AP49" si="363">AN49/AN$19-1</f>
        <v>0.22341415768131223</v>
      </c>
      <c r="AQ49" s="209">
        <f t="shared" si="53"/>
        <v>28548.589752000058</v>
      </c>
      <c r="AR49" s="1300">
        <f t="shared" si="203"/>
        <v>4.5860002839086311E-2</v>
      </c>
      <c r="AS49" s="472">
        <v>673469.06486400007</v>
      </c>
      <c r="AT49" s="209">
        <f t="shared" ref="AT49" si="364">AS49-AS$19</f>
        <v>141298.76277600008</v>
      </c>
      <c r="AU49" s="1300">
        <f t="shared" ref="AU49" si="365">AS49/AS$19-1</f>
        <v>0.26551418262463433</v>
      </c>
      <c r="AV49" s="209">
        <f t="shared" si="56"/>
        <v>38468.910191999981</v>
      </c>
      <c r="AW49" s="1300">
        <f t="shared" si="206"/>
        <v>6.0580946176100658E-2</v>
      </c>
      <c r="AX49" s="479">
        <v>628660.29888000002</v>
      </c>
      <c r="AY49" s="209">
        <f t="shared" ref="AY49" si="366">AX49-AX$19</f>
        <v>96489.99679200002</v>
      </c>
      <c r="AZ49" s="1300">
        <f t="shared" ref="AZ49" si="367">AX49/AX$19-1</f>
        <v>0.18131413273799035</v>
      </c>
      <c r="BA49" s="209">
        <f t="shared" si="59"/>
        <v>18965.676408000058</v>
      </c>
      <c r="BB49" s="1300">
        <f t="shared" si="107"/>
        <v>3.1106845474713207E-2</v>
      </c>
      <c r="BC49" s="479">
        <v>651064.68187199999</v>
      </c>
      <c r="BD49" s="209">
        <f t="shared" ref="BD49" si="368">BC49-BC$19</f>
        <v>118894.37978399999</v>
      </c>
      <c r="BE49" s="1300">
        <f t="shared" ref="BE49" si="369">BC49/BC$19-1</f>
        <v>0.22341415768131223</v>
      </c>
      <c r="BF49" s="209">
        <f t="shared" si="62"/>
        <v>28548.589752000058</v>
      </c>
      <c r="BG49" s="1300">
        <f t="shared" si="110"/>
        <v>4.5860002839086311E-2</v>
      </c>
      <c r="BH49" s="472">
        <v>673469.06486400007</v>
      </c>
      <c r="BI49" s="209">
        <f t="shared" ref="BI49" si="370">BH49-BH$19</f>
        <v>141298.76277600008</v>
      </c>
      <c r="BJ49" s="1300">
        <f t="shared" ref="BJ49" si="371">BH49/BH$19-1</f>
        <v>0.26551418262463433</v>
      </c>
      <c r="BK49" s="209">
        <f t="shared" si="65"/>
        <v>38468.910191999981</v>
      </c>
      <c r="BL49" s="1300">
        <f t="shared" si="113"/>
        <v>6.0580946176100658E-2</v>
      </c>
      <c r="BM49" s="479">
        <v>628660.29888000002</v>
      </c>
      <c r="BN49" s="209">
        <f t="shared" ref="BN49" si="372">BM49-BM$19</f>
        <v>96489.99679200002</v>
      </c>
      <c r="BO49" s="1300">
        <f t="shared" ref="BO49" si="373">BM49/BM$19-1</f>
        <v>0.18131413273799035</v>
      </c>
      <c r="BP49" s="209">
        <f t="shared" si="68"/>
        <v>18965.676408000058</v>
      </c>
      <c r="BQ49" s="1300">
        <f t="shared" si="116"/>
        <v>3.1106845474713207E-2</v>
      </c>
      <c r="BR49" s="479">
        <v>651064.68187199999</v>
      </c>
      <c r="BS49" s="209">
        <f t="shared" ref="BS49" si="374">BR49-BR$19</f>
        <v>118894.37978399999</v>
      </c>
      <c r="BT49" s="1300">
        <f t="shared" ref="BT49" si="375">BR49/BR$19-1</f>
        <v>0.22341415768131223</v>
      </c>
      <c r="BU49" s="209">
        <f t="shared" si="71"/>
        <v>28548.589752000058</v>
      </c>
      <c r="BV49" s="1300">
        <f t="shared" si="119"/>
        <v>4.5860002839086311E-2</v>
      </c>
      <c r="BW49" s="472">
        <v>673469.06486400007</v>
      </c>
      <c r="BX49" s="209">
        <f t="shared" ref="BX49" si="376">BW49-BW$19</f>
        <v>141298.76277600008</v>
      </c>
      <c r="BY49" s="1300">
        <f t="shared" ref="BY49" si="377">BW49/BW$19-1</f>
        <v>0.26551418262463433</v>
      </c>
      <c r="BZ49" s="209">
        <f t="shared" si="74"/>
        <v>38468.910191999981</v>
      </c>
      <c r="CA49" s="1300">
        <f t="shared" si="122"/>
        <v>6.0580946176100658E-2</v>
      </c>
      <c r="CB49" s="472">
        <v>628660.29888000002</v>
      </c>
      <c r="CC49" s="209">
        <f t="shared" ref="CC49" si="378">CB49-CB$19</f>
        <v>96489.99679200002</v>
      </c>
      <c r="CD49" s="1300">
        <f t="shared" ref="CD49" si="379">CB49/CB$19-1</f>
        <v>0.18131413273799035</v>
      </c>
      <c r="CE49" s="209">
        <f t="shared" si="77"/>
        <v>18965.676408000058</v>
      </c>
      <c r="CF49" s="1300">
        <f t="shared" si="125"/>
        <v>3.1106845474713207E-2</v>
      </c>
      <c r="CG49" s="479">
        <v>651064.68187199999</v>
      </c>
      <c r="CH49" s="209">
        <f t="shared" ref="CH49" si="380">CG49-CG$19</f>
        <v>118894.37978399999</v>
      </c>
      <c r="CI49" s="1300">
        <f t="shared" ref="CI49" si="381">CG49/CG$19-1</f>
        <v>0.22341415768131223</v>
      </c>
      <c r="CJ49" s="209">
        <f t="shared" si="80"/>
        <v>28548.589752000058</v>
      </c>
      <c r="CK49" s="1300">
        <f t="shared" si="128"/>
        <v>4.5860002839086311E-2</v>
      </c>
      <c r="CL49" s="472">
        <v>673469.06486400007</v>
      </c>
      <c r="CM49" s="209">
        <f t="shared" ref="CM49" si="382">CL49-CL$19</f>
        <v>141298.76277600008</v>
      </c>
      <c r="CN49" s="1300">
        <f t="shared" ref="CN49" si="383">CL49/CL$19-1</f>
        <v>0.26551418262463433</v>
      </c>
      <c r="CO49" s="209">
        <f t="shared" si="83"/>
        <v>38468.910191999981</v>
      </c>
      <c r="CP49" s="1300">
        <f t="shared" si="131"/>
        <v>6.0580946176100658E-2</v>
      </c>
    </row>
    <row r="50" spans="1:94" ht="21" customHeight="1" x14ac:dyDescent="0.25">
      <c r="A50" s="164">
        <v>2027</v>
      </c>
      <c r="B50" s="165"/>
      <c r="C50" s="166"/>
      <c r="D50" s="166" t="s">
        <v>157</v>
      </c>
      <c r="E50" s="490">
        <v>285085795.98010474</v>
      </c>
      <c r="F50" s="490">
        <f t="shared" ref="F50" si="384">E50-E$10</f>
        <v>68989361.590104729</v>
      </c>
      <c r="G50" s="1319">
        <f t="shared" ref="G50" si="385">E50/E$10-1</f>
        <v>0.31925266043768308</v>
      </c>
      <c r="H50" s="490">
        <f t="shared" si="32"/>
        <v>19949226.034091055</v>
      </c>
      <c r="I50" s="1319">
        <f>E50/E40-1</f>
        <v>7.5241322003045674E-2</v>
      </c>
      <c r="J50" s="490">
        <v>285085795.98010474</v>
      </c>
      <c r="K50" s="490">
        <f t="shared" ref="K50" si="386">J50-J$10</f>
        <v>68989361.590104729</v>
      </c>
      <c r="L50" s="1319">
        <f t="shared" ref="L50" si="387">J50/J$10-1</f>
        <v>0.31925266043768308</v>
      </c>
      <c r="M50" s="490">
        <f t="shared" si="35"/>
        <v>19949226.034091055</v>
      </c>
      <c r="N50" s="1319">
        <f>J50/J40-1</f>
        <v>7.5241322003045674E-2</v>
      </c>
      <c r="O50" s="490">
        <v>285085795.98010474</v>
      </c>
      <c r="P50" s="490">
        <f t="shared" ref="P50" si="388">O50-O$10</f>
        <v>68989361.590104729</v>
      </c>
      <c r="Q50" s="1319">
        <f t="shared" ref="Q50" si="389">O50/O$10-1</f>
        <v>0.31925266043768308</v>
      </c>
      <c r="R50" s="490">
        <f t="shared" si="38"/>
        <v>19949226.034091055</v>
      </c>
      <c r="S50" s="1319">
        <f>O50/O40-1</f>
        <v>7.5241322003045674E-2</v>
      </c>
      <c r="T50" s="490">
        <v>285085795.98010474</v>
      </c>
      <c r="U50" s="490">
        <f t="shared" ref="U50" si="390">T50-T$10</f>
        <v>68989361.590104729</v>
      </c>
      <c r="V50" s="1301">
        <f t="shared" ref="V50" si="391">T50/T$10-1</f>
        <v>0.31925266043768308</v>
      </c>
      <c r="W50" s="490">
        <f t="shared" si="41"/>
        <v>19949226.034091055</v>
      </c>
      <c r="X50" s="1301">
        <f>T50/T40-1</f>
        <v>7.5241322003045674E-2</v>
      </c>
      <c r="Y50" s="490">
        <v>285085795.98010474</v>
      </c>
      <c r="Z50" s="490">
        <f t="shared" ref="Z50" si="392">Y50-Y$10</f>
        <v>68989361.590104729</v>
      </c>
      <c r="AA50" s="1301">
        <f t="shared" ref="AA50" si="393">Y50/Y$10-1</f>
        <v>0.31925266043768308</v>
      </c>
      <c r="AB50" s="490">
        <f t="shared" si="44"/>
        <v>19949226.034091055</v>
      </c>
      <c r="AC50" s="1301">
        <f>Y50/Y40-1</f>
        <v>7.5241322003045674E-2</v>
      </c>
      <c r="AD50" s="490">
        <v>285085795.98010474</v>
      </c>
      <c r="AE50" s="490">
        <f t="shared" ref="AE50" si="394">AD50-AD$10</f>
        <v>68989361.590104729</v>
      </c>
      <c r="AF50" s="1301">
        <f t="shared" ref="AF50" si="395">AD50/AD$10-1</f>
        <v>0.31925266043768308</v>
      </c>
      <c r="AG50" s="490">
        <f t="shared" si="47"/>
        <v>19949226.034091055</v>
      </c>
      <c r="AH50" s="1301">
        <f>AD50/AD40-1</f>
        <v>7.5241322003045674E-2</v>
      </c>
      <c r="AI50" s="490">
        <v>285085795.98010474</v>
      </c>
      <c r="AJ50" s="490">
        <f t="shared" ref="AJ50" si="396">AI50-AI$10</f>
        <v>68989361.590104729</v>
      </c>
      <c r="AK50" s="1301">
        <f t="shared" ref="AK50" si="397">AI50/AI$10-1</f>
        <v>0.31925266043768308</v>
      </c>
      <c r="AL50" s="490">
        <f t="shared" si="50"/>
        <v>19949226.034091055</v>
      </c>
      <c r="AM50" s="1301">
        <f>AI50/AI40-1</f>
        <v>7.5241322003045674E-2</v>
      </c>
      <c r="AN50" s="490">
        <v>285085795.98010474</v>
      </c>
      <c r="AO50" s="490">
        <f t="shared" ref="AO50" si="398">AN50-AN$10</f>
        <v>68989361.590104729</v>
      </c>
      <c r="AP50" s="1301">
        <f t="shared" ref="AP50" si="399">AN50/AN$10-1</f>
        <v>0.31925266043768308</v>
      </c>
      <c r="AQ50" s="490">
        <f t="shared" si="53"/>
        <v>19949226.034091055</v>
      </c>
      <c r="AR50" s="1301">
        <f>AN50/AN40-1</f>
        <v>7.5241322003045674E-2</v>
      </c>
      <c r="AS50" s="490">
        <v>285085795.98010474</v>
      </c>
      <c r="AT50" s="490">
        <f t="shared" ref="AT50" si="400">AS50-AS$10</f>
        <v>68989361.590104729</v>
      </c>
      <c r="AU50" s="1301">
        <f t="shared" ref="AU50" si="401">AS50/AS$10-1</f>
        <v>0.31925266043768308</v>
      </c>
      <c r="AV50" s="490">
        <f t="shared" si="56"/>
        <v>19949226.034091055</v>
      </c>
      <c r="AW50" s="1301">
        <f>AS50/AS40-1</f>
        <v>7.5241322003045674E-2</v>
      </c>
      <c r="AX50" s="490">
        <v>285085795.98010474</v>
      </c>
      <c r="AY50" s="490">
        <f t="shared" ref="AY50" si="402">AX50-AX$10</f>
        <v>68989361.590104729</v>
      </c>
      <c r="AZ50" s="1301">
        <f t="shared" ref="AZ50" si="403">AX50/AX$10-1</f>
        <v>0.31925266043768308</v>
      </c>
      <c r="BA50" s="490">
        <f t="shared" si="59"/>
        <v>19949226.034091055</v>
      </c>
      <c r="BB50" s="1301">
        <f>AX50/AX40-1</f>
        <v>7.5241322003045674E-2</v>
      </c>
      <c r="BC50" s="490">
        <v>285085795.98010474</v>
      </c>
      <c r="BD50" s="490">
        <f t="shared" ref="BD50" si="404">BC50-BC$10</f>
        <v>68989361.590104729</v>
      </c>
      <c r="BE50" s="1301">
        <f t="shared" ref="BE50" si="405">BC50/BC$10-1</f>
        <v>0.31925266043768308</v>
      </c>
      <c r="BF50" s="490">
        <f t="shared" si="62"/>
        <v>19949226.034091055</v>
      </c>
      <c r="BG50" s="1301">
        <f>BC50/BC40-1</f>
        <v>7.5241322003045674E-2</v>
      </c>
      <c r="BH50" s="490">
        <v>285085795.98010474</v>
      </c>
      <c r="BI50" s="490">
        <f t="shared" ref="BI50" si="406">BH50-BH$10</f>
        <v>68989361.590104729</v>
      </c>
      <c r="BJ50" s="1301">
        <f t="shared" ref="BJ50" si="407">BH50/BH$10-1</f>
        <v>0.31925266043768308</v>
      </c>
      <c r="BK50" s="490">
        <f t="shared" si="65"/>
        <v>19949226.034091055</v>
      </c>
      <c r="BL50" s="1301">
        <f>BH50/BH40-1</f>
        <v>7.5241322003045674E-2</v>
      </c>
      <c r="BM50" s="490">
        <v>285085795.98010474</v>
      </c>
      <c r="BN50" s="490">
        <f t="shared" ref="BN50" si="408">BM50-BM$10</f>
        <v>68989361.590104729</v>
      </c>
      <c r="BO50" s="1301">
        <f t="shared" ref="BO50" si="409">BM50/BM$10-1</f>
        <v>0.31925266043768308</v>
      </c>
      <c r="BP50" s="490">
        <f t="shared" si="68"/>
        <v>19949226.034091055</v>
      </c>
      <c r="BQ50" s="1301">
        <f>BM50/BM40-1</f>
        <v>7.5241322003045674E-2</v>
      </c>
      <c r="BR50" s="490">
        <v>285085795.98010474</v>
      </c>
      <c r="BS50" s="490">
        <f t="shared" ref="BS50" si="410">BR50-BR$10</f>
        <v>68989361.590104729</v>
      </c>
      <c r="BT50" s="1301">
        <f t="shared" ref="BT50" si="411">BR50/BR$10-1</f>
        <v>0.31925266043768308</v>
      </c>
      <c r="BU50" s="490">
        <f t="shared" si="71"/>
        <v>19949226.034091055</v>
      </c>
      <c r="BV50" s="1301">
        <f>BR50/BR40-1</f>
        <v>7.5241322003045674E-2</v>
      </c>
      <c r="BW50" s="490">
        <v>285085795.98010474</v>
      </c>
      <c r="BX50" s="490">
        <f t="shared" ref="BX50" si="412">BW50-BW$10</f>
        <v>68989361.590104729</v>
      </c>
      <c r="BY50" s="1301">
        <f t="shared" ref="BY50" si="413">BW50/BW$10-1</f>
        <v>0.31925266043768308</v>
      </c>
      <c r="BZ50" s="490">
        <f t="shared" si="74"/>
        <v>19949226.034091055</v>
      </c>
      <c r="CA50" s="1301">
        <f>BW50/BW40-1</f>
        <v>7.5241322003045674E-2</v>
      </c>
      <c r="CB50" s="484">
        <v>289336468.08577186</v>
      </c>
      <c r="CC50" s="490">
        <f t="shared" ref="CC50" si="414">CB50-CB$10</f>
        <v>69393756.215771854</v>
      </c>
      <c r="CD50" s="1301">
        <f t="shared" ref="CD50" si="415">CB50/CB$10-1</f>
        <v>0.31550832317093525</v>
      </c>
      <c r="CE50" s="490">
        <f t="shared" si="77"/>
        <v>20014024.471058547</v>
      </c>
      <c r="CF50" s="1301">
        <f>CB50/CB40-1</f>
        <v>7.4312501410725984E-2</v>
      </c>
      <c r="CG50" s="484">
        <v>289336468.08577186</v>
      </c>
      <c r="CH50" s="490">
        <f t="shared" ref="CH50" si="416">CG50-CG$10</f>
        <v>69393756.215771854</v>
      </c>
      <c r="CI50" s="1301">
        <f t="shared" ref="CI50" si="417">CG50/CG$10-1</f>
        <v>0.31550832317093525</v>
      </c>
      <c r="CJ50" s="490">
        <f t="shared" si="80"/>
        <v>20014024.471058547</v>
      </c>
      <c r="CK50" s="1301">
        <f>CG50/CG40-1</f>
        <v>7.4312501410725984E-2</v>
      </c>
      <c r="CL50" s="484">
        <v>289336468.08577186</v>
      </c>
      <c r="CM50" s="490">
        <f t="shared" ref="CM50" si="418">CL50-CL$10</f>
        <v>69393756.215771854</v>
      </c>
      <c r="CN50" s="1301">
        <f t="shared" ref="CN50" si="419">CL50/CL$10-1</f>
        <v>0.31550832317093525</v>
      </c>
      <c r="CO50" s="490">
        <f t="shared" si="83"/>
        <v>20014024.471058547</v>
      </c>
      <c r="CP50" s="1301">
        <f>CL50/CL40-1</f>
        <v>7.4312501410725984E-2</v>
      </c>
    </row>
    <row r="51" spans="1:94" ht="21" customHeight="1" outlineLevel="1" x14ac:dyDescent="0.25">
      <c r="A51" s="174">
        <v>2027</v>
      </c>
      <c r="B51" s="175" t="s">
        <v>158</v>
      </c>
      <c r="C51" s="175" t="s">
        <v>159</v>
      </c>
      <c r="D51" s="176" t="s">
        <v>96</v>
      </c>
      <c r="E51" s="491">
        <v>107961071.0361959</v>
      </c>
      <c r="F51" s="1298">
        <f t="shared" ref="F51" si="420">E51-E$11</f>
        <v>25233830.536195904</v>
      </c>
      <c r="G51" s="1320">
        <f t="shared" ref="G51" si="421">E51/E$11-1</f>
        <v>0.30502444398826412</v>
      </c>
      <c r="H51" s="1298">
        <f t="shared" si="32"/>
        <v>11940954.658126324</v>
      </c>
      <c r="I51" s="1320">
        <f t="shared" ref="I51:I59" si="422">E51/E41-1</f>
        <v>0.12435888549759722</v>
      </c>
      <c r="J51" s="491">
        <v>102451743.10695267</v>
      </c>
      <c r="K51" s="1298">
        <f t="shared" ref="K51" si="423">J51-J$11</f>
        <v>19724502.606952667</v>
      </c>
      <c r="L51" s="1320">
        <f t="shared" ref="L51" si="424">J51/J$11-1</f>
        <v>0.23842814637281018</v>
      </c>
      <c r="M51" s="1298">
        <f t="shared" si="35"/>
        <v>10408153.122023463</v>
      </c>
      <c r="N51" s="1320">
        <f t="shared" ref="N51:N59" si="425">J51/J41-1</f>
        <v>0.11307852207554747</v>
      </c>
      <c r="O51" s="491">
        <v>96743738.586956859</v>
      </c>
      <c r="P51" s="1298">
        <f t="shared" ref="P51" si="426">O51-O$11</f>
        <v>14016498.086956859</v>
      </c>
      <c r="Q51" s="1320">
        <f t="shared" ref="Q51" si="427">O51/O$11-1</f>
        <v>0.16943026265884997</v>
      </c>
      <c r="R51" s="1298">
        <f t="shared" si="38"/>
        <v>8763965.8952630609</v>
      </c>
      <c r="S51" s="1320">
        <f t="shared" ref="S51:S59" si="428">O51/O41-1</f>
        <v>9.9613418256654152E-2</v>
      </c>
      <c r="T51" s="485">
        <v>90287989.162376538</v>
      </c>
      <c r="U51" s="1298">
        <f t="shared" ref="U51" si="429">T51-T$11</f>
        <v>21849249.662376538</v>
      </c>
      <c r="V51" s="1299">
        <f t="shared" ref="V51" si="430">T51/T$11-1</f>
        <v>0.31925266043768286</v>
      </c>
      <c r="W51" s="1298">
        <f t="shared" si="41"/>
        <v>6318012.0839465111</v>
      </c>
      <c r="X51" s="1299">
        <f t="shared" ref="X51:X59" si="431">T51/T41-1</f>
        <v>7.5241322003045674E-2</v>
      </c>
      <c r="Y51" s="485">
        <v>90287989.162376538</v>
      </c>
      <c r="Z51" s="1298">
        <f t="shared" ref="Z51" si="432">Y51-Y$11</f>
        <v>21849249.662376538</v>
      </c>
      <c r="AA51" s="1299">
        <f t="shared" ref="AA51" si="433">Y51/Y$11-1</f>
        <v>0.31925266043768286</v>
      </c>
      <c r="AB51" s="1298">
        <f t="shared" si="44"/>
        <v>6318012.0839465111</v>
      </c>
      <c r="AC51" s="1299">
        <f t="shared" ref="AC51:AC59" si="434">Y51/Y41-1</f>
        <v>7.5241322003045674E-2</v>
      </c>
      <c r="AD51" s="485">
        <v>90287989.162376538</v>
      </c>
      <c r="AE51" s="1298">
        <f t="shared" ref="AE51" si="435">AD51-AD$11</f>
        <v>21849249.662376538</v>
      </c>
      <c r="AF51" s="1299">
        <f t="shared" ref="AF51" si="436">AD51/AD$11-1</f>
        <v>0.31925266043768286</v>
      </c>
      <c r="AG51" s="1298">
        <f t="shared" si="47"/>
        <v>6318012.0839465111</v>
      </c>
      <c r="AH51" s="1299">
        <f t="shared" ref="AH51:AH59" si="437">AD51/AD41-1</f>
        <v>7.5241322003045674E-2</v>
      </c>
      <c r="AI51" s="485">
        <v>0</v>
      </c>
      <c r="AJ51" s="1298">
        <f t="shared" ref="AJ51" si="438">AI51-AI$11</f>
        <v>0</v>
      </c>
      <c r="AK51" s="1299"/>
      <c r="AL51" s="1298">
        <f t="shared" si="50"/>
        <v>0</v>
      </c>
      <c r="AM51" s="1299"/>
      <c r="AN51" s="485">
        <v>0</v>
      </c>
      <c r="AO51" s="1298">
        <f t="shared" ref="AO51" si="439">AN51-AN$11</f>
        <v>0</v>
      </c>
      <c r="AP51" s="1299"/>
      <c r="AQ51" s="1298">
        <f t="shared" si="53"/>
        <v>0</v>
      </c>
      <c r="AR51" s="1299"/>
      <c r="AS51" s="485">
        <v>0</v>
      </c>
      <c r="AT51" s="1298">
        <f t="shared" ref="AT51" si="440">AS51-AS$11</f>
        <v>0</v>
      </c>
      <c r="AU51" s="1299"/>
      <c r="AV51" s="1298">
        <f t="shared" si="56"/>
        <v>0</v>
      </c>
      <c r="AW51" s="1299"/>
      <c r="AX51" s="491">
        <v>80744319.277636498</v>
      </c>
      <c r="AY51" s="1298">
        <f t="shared" ref="AY51" si="441">AX51-AX$11</f>
        <v>21346247.987169594</v>
      </c>
      <c r="AZ51" s="1299">
        <f t="shared" ref="AZ51" si="442">AX51/AX$11-1</f>
        <v>0.3593761131196116</v>
      </c>
      <c r="BA51" s="1298">
        <f t="shared" si="59"/>
        <v>11311248.954978555</v>
      </c>
      <c r="BB51" s="1299">
        <f t="shared" ref="BB51:BB59" si="443">AX51/AX41-1</f>
        <v>0.16290866733121234</v>
      </c>
      <c r="BC51" s="491">
        <v>73541783.706824094</v>
      </c>
      <c r="BD51" s="1298">
        <f t="shared" ref="BD51" si="444">BC51-BC$11</f>
        <v>14143712.416357189</v>
      </c>
      <c r="BE51" s="1299">
        <f t="shared" ref="BE51" si="445">BC51/BC$11-1</f>
        <v>0.23811736827601648</v>
      </c>
      <c r="BF51" s="1298">
        <f t="shared" si="62"/>
        <v>9408875.6179626957</v>
      </c>
      <c r="BG51" s="1299">
        <f t="shared" ref="BG51:BG59" si="446">BC51/BC41-1</f>
        <v>0.14670901255445834</v>
      </c>
      <c r="BH51" s="491">
        <v>66063892.772899561</v>
      </c>
      <c r="BI51" s="1298">
        <f t="shared" ref="BI51" si="447">BH51-BH$11</f>
        <v>6665821.482432656</v>
      </c>
      <c r="BJ51" s="1299">
        <f t="shared" ref="BJ51" si="448">BH51/BH$11-1</f>
        <v>0.11222286073626253</v>
      </c>
      <c r="BK51" s="1298">
        <f t="shared" si="65"/>
        <v>7360920.9944424704</v>
      </c>
      <c r="BL51" s="1299">
        <f t="shared" ref="BL51:BL59" si="449">BH51/BH41-1</f>
        <v>0.12539264659755767</v>
      </c>
      <c r="BM51" s="491">
        <v>60088424.248797245</v>
      </c>
      <c r="BN51" s="1298">
        <f t="shared" ref="BN51" si="450">BM51-BM$11</f>
        <v>14243697.33846391</v>
      </c>
      <c r="BO51" s="1299">
        <f t="shared" ref="BO51" si="451">BM51/BM$11-1</f>
        <v>0.31069434367714388</v>
      </c>
      <c r="BP51" s="1298">
        <f t="shared" si="68"/>
        <v>5666843.0988680571</v>
      </c>
      <c r="BQ51" s="1299">
        <f t="shared" ref="BQ51:BQ59" si="452">BM51/BM41-1</f>
        <v>0.10412860080739184</v>
      </c>
      <c r="BR51" s="491">
        <v>58251981.605716169</v>
      </c>
      <c r="BS51" s="1298">
        <f t="shared" ref="BS51" si="453">BR51-BR$11</f>
        <v>12407254.695382833</v>
      </c>
      <c r="BT51" s="1299">
        <f t="shared" ref="BT51" si="454">BR51/BR$11-1</f>
        <v>0.27063646206574421</v>
      </c>
      <c r="BU51" s="1298">
        <f t="shared" si="71"/>
        <v>5155909.2535004392</v>
      </c>
      <c r="BV51" s="1299">
        <f t="shared" ref="BV51:BV59" si="455">BR51/BR41-1</f>
        <v>9.7105285289247556E-2</v>
      </c>
      <c r="BW51" s="491">
        <v>56349313.43238423</v>
      </c>
      <c r="BX51" s="1298">
        <f t="shared" ref="BX51" si="456">BW51-BW$11</f>
        <v>10504586.522050895</v>
      </c>
      <c r="BY51" s="1299">
        <f t="shared" ref="BY51" si="457">BW51/BW$11-1</f>
        <v>0.22913401889374496</v>
      </c>
      <c r="BZ51" s="1298">
        <f t="shared" si="74"/>
        <v>4607846.8445803076</v>
      </c>
      <c r="CA51" s="1299">
        <f t="shared" ref="CA51:CA59" si="458">BW51/BW41-1</f>
        <v>8.9055203658769733E-2</v>
      </c>
      <c r="CB51" s="485">
        <v>75849755.343745947</v>
      </c>
      <c r="CC51" s="1298">
        <f t="shared" ref="CC51" si="459">CB51-CB$11</f>
        <v>7411015.8437459469</v>
      </c>
      <c r="CD51" s="1299">
        <f t="shared" ref="CD51" si="460">CB51/CB$11-1</f>
        <v>0.10828685475345368</v>
      </c>
      <c r="CE51" s="1298">
        <f t="shared" si="77"/>
        <v>1543804.3697440475</v>
      </c>
      <c r="CF51" s="1299">
        <f t="shared" ref="CF51:CF59" si="461">CB51/CB41-1</f>
        <v>2.0776322077947551E-2</v>
      </c>
      <c r="CG51" s="485">
        <v>77784423.479603902</v>
      </c>
      <c r="CH51" s="1298">
        <f t="shared" ref="CH51" si="462">CG51-CG$11</f>
        <v>9345683.9796039015</v>
      </c>
      <c r="CI51" s="1299">
        <f t="shared" ref="CI51" si="463">CG51/CG$11-1</f>
        <v>0.13655546621521131</v>
      </c>
      <c r="CJ51" s="1298">
        <f t="shared" si="80"/>
        <v>2105063.9237452894</v>
      </c>
      <c r="CK51" s="1299">
        <f t="shared" ref="CK51:CK59" si="464">CG51/CG41-1</f>
        <v>2.7815562077947442E-2</v>
      </c>
      <c r="CL51" s="485">
        <v>79751013.394200385</v>
      </c>
      <c r="CM51" s="1298">
        <f t="shared" ref="CM51" si="465">CL51-CL$11</f>
        <v>11312273.894200385</v>
      </c>
      <c r="CN51" s="1299">
        <f t="shared" ref="CN51" si="466">CL51/CL$11-1</f>
        <v>0.16529050617889274</v>
      </c>
      <c r="CO51" s="1298">
        <f t="shared" si="83"/>
        <v>2686082.8995420933</v>
      </c>
      <c r="CP51" s="1299">
        <f t="shared" ref="CP51:CP59" si="467">CL51/CL41-1</f>
        <v>3.4854802077947555E-2</v>
      </c>
    </row>
    <row r="52" spans="1:94" ht="21" customHeight="1" outlineLevel="1" x14ac:dyDescent="0.25">
      <c r="A52" s="174">
        <v>2027</v>
      </c>
      <c r="B52" s="175" t="s">
        <v>160</v>
      </c>
      <c r="C52" s="175" t="s">
        <v>161</v>
      </c>
      <c r="D52" s="176" t="s">
        <v>162</v>
      </c>
      <c r="E52" s="485">
        <v>72304201.710195825</v>
      </c>
      <c r="F52" s="1298">
        <f t="shared" ref="F52" si="468">E52-E$12</f>
        <v>17497261.479195826</v>
      </c>
      <c r="G52" s="1320">
        <f t="shared" ref="G52" si="469">E52/E$12-1</f>
        <v>0.31925266043768286</v>
      </c>
      <c r="H52" s="1298">
        <f t="shared" si="32"/>
        <v>5059574.638477847</v>
      </c>
      <c r="I52" s="1320">
        <f t="shared" si="422"/>
        <v>7.5241322003045452E-2</v>
      </c>
      <c r="J52" s="485">
        <v>72304201.710195825</v>
      </c>
      <c r="K52" s="1298">
        <f t="shared" ref="K52" si="470">J52-J$12</f>
        <v>17497261.479195826</v>
      </c>
      <c r="L52" s="1320">
        <f t="shared" ref="L52" si="471">J52/J$12-1</f>
        <v>0.31925266043768286</v>
      </c>
      <c r="M52" s="1298">
        <f t="shared" si="35"/>
        <v>5059574.638477847</v>
      </c>
      <c r="N52" s="1320">
        <f t="shared" si="425"/>
        <v>7.5241322003045452E-2</v>
      </c>
      <c r="O52" s="485">
        <v>72304201.710195825</v>
      </c>
      <c r="P52" s="1298">
        <f t="shared" ref="P52" si="472">O52-O$12</f>
        <v>17497261.479195826</v>
      </c>
      <c r="Q52" s="1320">
        <f t="shared" ref="Q52" si="473">O52/O$12-1</f>
        <v>0.31925266043768286</v>
      </c>
      <c r="R52" s="1298">
        <f t="shared" si="38"/>
        <v>5059574.638477847</v>
      </c>
      <c r="S52" s="1320">
        <f t="shared" si="428"/>
        <v>7.5241322003045452E-2</v>
      </c>
      <c r="T52" s="485">
        <v>72304201.710195825</v>
      </c>
      <c r="U52" s="1298">
        <f t="shared" ref="U52" si="474">T52-T$12</f>
        <v>17497261.479195826</v>
      </c>
      <c r="V52" s="1299">
        <f t="shared" ref="V52" si="475">T52/T$12-1</f>
        <v>0.31925266043768286</v>
      </c>
      <c r="W52" s="1298">
        <f t="shared" si="41"/>
        <v>5059574.638477847</v>
      </c>
      <c r="X52" s="1299">
        <f t="shared" si="431"/>
        <v>7.5241322003045452E-2</v>
      </c>
      <c r="Y52" s="485">
        <v>72304201.710195825</v>
      </c>
      <c r="Z52" s="1298">
        <f t="shared" ref="Z52" si="476">Y52-Y$12</f>
        <v>17497261.479195826</v>
      </c>
      <c r="AA52" s="1299">
        <f t="shared" ref="AA52" si="477">Y52/Y$12-1</f>
        <v>0.31925266043768286</v>
      </c>
      <c r="AB52" s="1298">
        <f t="shared" si="44"/>
        <v>5059574.638477847</v>
      </c>
      <c r="AC52" s="1299">
        <f t="shared" si="434"/>
        <v>7.5241322003045452E-2</v>
      </c>
      <c r="AD52" s="485">
        <v>72304201.710195825</v>
      </c>
      <c r="AE52" s="1298">
        <f t="shared" ref="AE52" si="478">AD52-AD$12</f>
        <v>17497261.479195826</v>
      </c>
      <c r="AF52" s="1299">
        <f t="shared" ref="AF52" si="479">AD52/AD$12-1</f>
        <v>0.31925266043768286</v>
      </c>
      <c r="AG52" s="1298">
        <f t="shared" si="47"/>
        <v>5059574.638477847</v>
      </c>
      <c r="AH52" s="1299">
        <f t="shared" si="437"/>
        <v>7.5241322003045452E-2</v>
      </c>
      <c r="AI52" s="485">
        <v>0</v>
      </c>
      <c r="AJ52" s="1298">
        <f t="shared" ref="AJ52" si="480">AI52-AI$12</f>
        <v>0</v>
      </c>
      <c r="AK52" s="1299"/>
      <c r="AL52" s="1298">
        <f t="shared" si="50"/>
        <v>0</v>
      </c>
      <c r="AM52" s="1299"/>
      <c r="AN52" s="485">
        <v>0</v>
      </c>
      <c r="AO52" s="1298">
        <f t="shared" ref="AO52" si="481">AN52-AN$12</f>
        <v>0</v>
      </c>
      <c r="AP52" s="1299"/>
      <c r="AQ52" s="1298">
        <f t="shared" si="53"/>
        <v>0</v>
      </c>
      <c r="AR52" s="1299"/>
      <c r="AS52" s="485">
        <v>0</v>
      </c>
      <c r="AT52" s="1298">
        <f t="shared" ref="AT52" si="482">AS52-AS$12</f>
        <v>0</v>
      </c>
      <c r="AU52" s="1299"/>
      <c r="AV52" s="1298">
        <f t="shared" si="56"/>
        <v>0</v>
      </c>
      <c r="AW52" s="1299"/>
      <c r="AX52" s="485">
        <v>72304201.710195825</v>
      </c>
      <c r="AY52" s="1298">
        <f t="shared" ref="AY52" si="483">AX52-AX$12</f>
        <v>17497261.479195826</v>
      </c>
      <c r="AZ52" s="1299">
        <f t="shared" ref="AZ52" si="484">AX52/AX$12-1</f>
        <v>0.31925266043768286</v>
      </c>
      <c r="BA52" s="1298">
        <f t="shared" si="59"/>
        <v>5059574.638477847</v>
      </c>
      <c r="BB52" s="1299">
        <f t="shared" si="443"/>
        <v>7.5241322003045452E-2</v>
      </c>
      <c r="BC52" s="485">
        <v>72304201.710195825</v>
      </c>
      <c r="BD52" s="1298">
        <f t="shared" ref="BD52" si="485">BC52-BC$12</f>
        <v>17497261.479195826</v>
      </c>
      <c r="BE52" s="1299">
        <f t="shared" ref="BE52" si="486">BC52/BC$12-1</f>
        <v>0.31925266043768286</v>
      </c>
      <c r="BF52" s="1298">
        <f t="shared" si="62"/>
        <v>5059574.638477847</v>
      </c>
      <c r="BG52" s="1299">
        <f t="shared" si="446"/>
        <v>7.5241322003045452E-2</v>
      </c>
      <c r="BH52" s="485">
        <v>72304201.710195825</v>
      </c>
      <c r="BI52" s="1298">
        <f t="shared" ref="BI52" si="487">BH52-BH$12</f>
        <v>17497261.479195826</v>
      </c>
      <c r="BJ52" s="1299">
        <f t="shared" ref="BJ52" si="488">BH52/BH$12-1</f>
        <v>0.31925266043768286</v>
      </c>
      <c r="BK52" s="1298">
        <f t="shared" si="65"/>
        <v>5059574.638477847</v>
      </c>
      <c r="BL52" s="1299">
        <f t="shared" si="449"/>
        <v>7.5241322003045452E-2</v>
      </c>
      <c r="BM52" s="491">
        <v>60088424.248797245</v>
      </c>
      <c r="BN52" s="1298">
        <f t="shared" ref="BN52" si="489">BM52-BM$12</f>
        <v>14243697.33846391</v>
      </c>
      <c r="BO52" s="1299">
        <f t="shared" ref="BO52" si="490">BM52/BM$12-1</f>
        <v>0.31069434367714388</v>
      </c>
      <c r="BP52" s="1298">
        <f t="shared" si="68"/>
        <v>5666843.0988680571</v>
      </c>
      <c r="BQ52" s="1299">
        <f t="shared" si="452"/>
        <v>0.10412860080739184</v>
      </c>
      <c r="BR52" s="491">
        <v>58251981.605716169</v>
      </c>
      <c r="BS52" s="1298">
        <f t="shared" ref="BS52" si="491">BR52-BR$12</f>
        <v>12407254.695382833</v>
      </c>
      <c r="BT52" s="1299">
        <f t="shared" ref="BT52" si="492">BR52/BR$12-1</f>
        <v>0.27063646206574421</v>
      </c>
      <c r="BU52" s="1298">
        <f t="shared" si="71"/>
        <v>5155909.2535004392</v>
      </c>
      <c r="BV52" s="1299">
        <f t="shared" si="455"/>
        <v>9.7105285289247556E-2</v>
      </c>
      <c r="BW52" s="491">
        <v>56349313.43238423</v>
      </c>
      <c r="BX52" s="1298">
        <f t="shared" ref="BX52" si="493">BW52-BW$12</f>
        <v>10504586.522050895</v>
      </c>
      <c r="BY52" s="1299">
        <f t="shared" ref="BY52" si="494">BW52/BW$12-1</f>
        <v>0.22913401889374496</v>
      </c>
      <c r="BZ52" s="1298">
        <f t="shared" si="74"/>
        <v>4607846.8445803076</v>
      </c>
      <c r="CA52" s="1299">
        <f t="shared" si="458"/>
        <v>8.9055203658769733E-2</v>
      </c>
      <c r="CB52" s="485">
        <v>64537054.441698432</v>
      </c>
      <c r="CC52" s="1298">
        <f t="shared" ref="CC52" si="495">CB52-CB$12</f>
        <v>9730114.2106984332</v>
      </c>
      <c r="CD52" s="1299">
        <f t="shared" ref="CD52" si="496">CB52/CB$12-1</f>
        <v>0.17753434454994199</v>
      </c>
      <c r="CE52" s="1298">
        <f t="shared" si="77"/>
        <v>1313551.8526852876</v>
      </c>
      <c r="CF52" s="1299">
        <f t="shared" si="461"/>
        <v>2.0776322077947551E-2</v>
      </c>
      <c r="CG52" s="485">
        <v>66183174.224743709</v>
      </c>
      <c r="CH52" s="1298">
        <f t="shared" ref="CH52" si="497">CG52-CG$12</f>
        <v>11376233.99374371</v>
      </c>
      <c r="CI52" s="1299">
        <f t="shared" ref="CI52" si="498">CG52/CG$12-1</f>
        <v>0.2075692229085444</v>
      </c>
      <c r="CJ52" s="1298">
        <f t="shared" si="80"/>
        <v>1791101.6908930168</v>
      </c>
      <c r="CK52" s="1299">
        <f t="shared" si="464"/>
        <v>2.7815562077947442E-2</v>
      </c>
      <c r="CL52" s="485">
        <v>67856454.77532196</v>
      </c>
      <c r="CM52" s="1298">
        <f t="shared" ref="CM52" si="499">CL52-CL$12</f>
        <v>13049514.544321962</v>
      </c>
      <c r="CN52" s="1299">
        <f t="shared" ref="CN52" si="500">CL52/CL$12-1</f>
        <v>0.23809967294873502</v>
      </c>
      <c r="CO52" s="1298">
        <f t="shared" si="83"/>
        <v>2285463.9087106436</v>
      </c>
      <c r="CP52" s="1299">
        <f t="shared" si="467"/>
        <v>3.4854802077947555E-2</v>
      </c>
    </row>
    <row r="53" spans="1:94" ht="21" customHeight="1" outlineLevel="1" x14ac:dyDescent="0.25">
      <c r="A53" s="174">
        <v>2027</v>
      </c>
      <c r="B53" s="175">
        <v>0</v>
      </c>
      <c r="C53" s="175">
        <v>0</v>
      </c>
      <c r="D53" s="176" t="s">
        <v>163</v>
      </c>
      <c r="E53" s="485">
        <v>0</v>
      </c>
      <c r="F53" s="1298">
        <f t="shared" ref="F53" si="501">E53-E$13</f>
        <v>0</v>
      </c>
      <c r="G53" s="1320"/>
      <c r="H53" s="1298">
        <f t="shared" si="32"/>
        <v>0</v>
      </c>
      <c r="I53" s="1320"/>
      <c r="J53" s="485">
        <v>0</v>
      </c>
      <c r="K53" s="1298">
        <f t="shared" ref="K53" si="502">J53-J$13</f>
        <v>0</v>
      </c>
      <c r="L53" s="1320"/>
      <c r="M53" s="1298">
        <f t="shared" si="35"/>
        <v>0</v>
      </c>
      <c r="N53" s="1320"/>
      <c r="O53" s="485">
        <v>0</v>
      </c>
      <c r="P53" s="1298">
        <f t="shared" ref="P53" si="503">O53-O$13</f>
        <v>0</v>
      </c>
      <c r="Q53" s="1320"/>
      <c r="R53" s="1298">
        <f t="shared" si="38"/>
        <v>0</v>
      </c>
      <c r="S53" s="1320"/>
      <c r="T53" s="485">
        <v>0</v>
      </c>
      <c r="U53" s="1298">
        <f t="shared" ref="U53" si="504">T53-T$13</f>
        <v>0</v>
      </c>
      <c r="V53" s="1299"/>
      <c r="W53" s="1298">
        <f t="shared" si="41"/>
        <v>0</v>
      </c>
      <c r="X53" s="1299"/>
      <c r="Y53" s="485">
        <v>0</v>
      </c>
      <c r="Z53" s="1298">
        <f t="shared" ref="Z53" si="505">Y53-Y$13</f>
        <v>0</v>
      </c>
      <c r="AA53" s="1299"/>
      <c r="AB53" s="1298">
        <f t="shared" si="44"/>
        <v>0</v>
      </c>
      <c r="AC53" s="1299"/>
      <c r="AD53" s="485">
        <v>0</v>
      </c>
      <c r="AE53" s="1298">
        <f t="shared" ref="AE53" si="506">AD53-AD$13</f>
        <v>0</v>
      </c>
      <c r="AF53" s="1299"/>
      <c r="AG53" s="1298">
        <f t="shared" si="47"/>
        <v>0</v>
      </c>
      <c r="AH53" s="1299"/>
      <c r="AI53" s="485">
        <v>0</v>
      </c>
      <c r="AJ53" s="1298">
        <f t="shared" ref="AJ53" si="507">AI53-AI$13</f>
        <v>0</v>
      </c>
      <c r="AK53" s="1299"/>
      <c r="AL53" s="1298">
        <f t="shared" si="50"/>
        <v>0</v>
      </c>
      <c r="AM53" s="1299"/>
      <c r="AN53" s="485">
        <v>0</v>
      </c>
      <c r="AO53" s="1298">
        <f t="shared" ref="AO53" si="508">AN53-AN$13</f>
        <v>0</v>
      </c>
      <c r="AP53" s="1299"/>
      <c r="AQ53" s="1298">
        <f t="shared" si="53"/>
        <v>0</v>
      </c>
      <c r="AR53" s="1299"/>
      <c r="AS53" s="485">
        <v>0</v>
      </c>
      <c r="AT53" s="1298">
        <f t="shared" ref="AT53" si="509">AS53-AS$13</f>
        <v>0</v>
      </c>
      <c r="AU53" s="1299"/>
      <c r="AV53" s="1298">
        <f t="shared" si="56"/>
        <v>0</v>
      </c>
      <c r="AW53" s="1299"/>
      <c r="AX53" s="491">
        <v>27216751.758559398</v>
      </c>
      <c r="AY53" s="1298">
        <f t="shared" ref="AY53" si="510">AX53-AX$13</f>
        <v>3887582.5490262993</v>
      </c>
      <c r="AZ53" s="1299">
        <f t="shared" ref="AZ53" si="511">AX53/AX$13-1</f>
        <v>0.16664041972989341</v>
      </c>
      <c r="BA53" s="1298">
        <f t="shared" si="59"/>
        <v>629705.7031477578</v>
      </c>
      <c r="BB53" s="1299">
        <f t="shared" si="443"/>
        <v>2.3684680947080317E-2</v>
      </c>
      <c r="BC53" s="491">
        <v>28909959.400128581</v>
      </c>
      <c r="BD53" s="1298">
        <f t="shared" ref="BD53" si="512">BC53-BC$13</f>
        <v>5580790.1905954815</v>
      </c>
      <c r="BE53" s="1299">
        <f t="shared" ref="BE53" si="513">BC53/BC$13-1</f>
        <v>0.23921941413648717</v>
      </c>
      <c r="BF53" s="1298">
        <f t="shared" si="62"/>
        <v>999277.50406077132</v>
      </c>
      <c r="BG53" s="1299">
        <f t="shared" si="446"/>
        <v>3.5802690445966956E-2</v>
      </c>
      <c r="BH53" s="491">
        <v>30679845.814057291</v>
      </c>
      <c r="BI53" s="1298">
        <f t="shared" ref="BI53" si="514">BH53-BH$13</f>
        <v>7350676.6045241915</v>
      </c>
      <c r="BJ53" s="1299">
        <f t="shared" ref="BJ53" si="515">BH53/BH$13-1</f>
        <v>0.31508522821809071</v>
      </c>
      <c r="BK53" s="1298">
        <f t="shared" si="65"/>
        <v>1403044.9008205719</v>
      </c>
      <c r="BL53" s="1299">
        <f t="shared" si="449"/>
        <v>4.7923436203926917E-2</v>
      </c>
      <c r="BM53" s="491">
        <v>60088424.248797268</v>
      </c>
      <c r="BN53" s="1298">
        <f t="shared" ref="BN53" si="516">BM53-BM$13</f>
        <v>14243697.338463932</v>
      </c>
      <c r="BO53" s="1299">
        <f t="shared" ref="BO53" si="517">BM53/BM$13-1</f>
        <v>0.31069434367714432</v>
      </c>
      <c r="BP53" s="1298">
        <f t="shared" si="68"/>
        <v>5666843.0988681093</v>
      </c>
      <c r="BQ53" s="1299">
        <f t="shared" si="452"/>
        <v>0.10412860080739295</v>
      </c>
      <c r="BR53" s="491">
        <v>58251981.605716161</v>
      </c>
      <c r="BS53" s="1298">
        <f t="shared" ref="BS53" si="518">BR53-BR$13</f>
        <v>12407254.695382826</v>
      </c>
      <c r="BT53" s="1299">
        <f t="shared" ref="BT53" si="519">BR53/BR$13-1</f>
        <v>0.27063646206574421</v>
      </c>
      <c r="BU53" s="1298">
        <f t="shared" si="71"/>
        <v>5155909.2535004616</v>
      </c>
      <c r="BV53" s="1299">
        <f t="shared" si="455"/>
        <v>9.7105285289248E-2</v>
      </c>
      <c r="BW53" s="491">
        <v>56349313.432384245</v>
      </c>
      <c r="BX53" s="1298">
        <f t="shared" ref="BX53" si="520">BW53-BW$13</f>
        <v>10504586.52205091</v>
      </c>
      <c r="BY53" s="1299">
        <f t="shared" ref="BY53" si="521">BW53/BW$13-1</f>
        <v>0.22913401889374518</v>
      </c>
      <c r="BZ53" s="1298">
        <f t="shared" si="74"/>
        <v>4607846.84458033</v>
      </c>
      <c r="CA53" s="1299">
        <f t="shared" si="458"/>
        <v>8.9055203658770177E-2</v>
      </c>
      <c r="CB53" s="485">
        <v>0</v>
      </c>
      <c r="CC53" s="1298">
        <f t="shared" ref="CC53" si="522">CB53-CB$13</f>
        <v>0</v>
      </c>
      <c r="CD53" s="1299"/>
      <c r="CE53" s="1298">
        <f t="shared" si="77"/>
        <v>0</v>
      </c>
      <c r="CF53" s="1299"/>
      <c r="CG53" s="485">
        <v>0</v>
      </c>
      <c r="CH53" s="1298">
        <f t="shared" ref="CH53" si="523">CG53-CG$13</f>
        <v>0</v>
      </c>
      <c r="CI53" s="1299"/>
      <c r="CJ53" s="1298">
        <f t="shared" si="80"/>
        <v>0</v>
      </c>
      <c r="CK53" s="1299"/>
      <c r="CL53" s="485">
        <v>0</v>
      </c>
      <c r="CM53" s="1298">
        <f t="shared" ref="CM53" si="524">CL53-CL$13</f>
        <v>0</v>
      </c>
      <c r="CN53" s="1299"/>
      <c r="CO53" s="1298">
        <f t="shared" si="83"/>
        <v>0</v>
      </c>
      <c r="CP53" s="1299"/>
    </row>
    <row r="54" spans="1:94" ht="21" customHeight="1" outlineLevel="1" x14ac:dyDescent="0.25">
      <c r="A54" s="174">
        <v>2027</v>
      </c>
      <c r="B54" s="175" t="s">
        <v>164</v>
      </c>
      <c r="C54" s="175" t="s">
        <v>165</v>
      </c>
      <c r="D54" s="176" t="s">
        <v>99</v>
      </c>
      <c r="E54" s="485">
        <v>0</v>
      </c>
      <c r="F54" s="1298">
        <f t="shared" ref="F54" si="525">E54-E$14</f>
        <v>0</v>
      </c>
      <c r="G54" s="1320"/>
      <c r="H54" s="1298">
        <f t="shared" si="32"/>
        <v>0</v>
      </c>
      <c r="I54" s="1320"/>
      <c r="J54" s="485">
        <v>0</v>
      </c>
      <c r="K54" s="1298">
        <f t="shared" ref="K54" si="526">J54-J$14</f>
        <v>0</v>
      </c>
      <c r="L54" s="1320"/>
      <c r="M54" s="1298">
        <f t="shared" si="35"/>
        <v>0</v>
      </c>
      <c r="N54" s="1320"/>
      <c r="O54" s="485">
        <v>0</v>
      </c>
      <c r="P54" s="1298">
        <f t="shared" ref="P54" si="527">O54-O$14</f>
        <v>0</v>
      </c>
      <c r="Q54" s="1320"/>
      <c r="R54" s="1298">
        <f t="shared" si="38"/>
        <v>0</v>
      </c>
      <c r="S54" s="1320"/>
      <c r="T54" s="486">
        <v>17673081.873819381</v>
      </c>
      <c r="U54" s="1298">
        <f t="shared" ref="U54" si="528">T54-T$14</f>
        <v>3384580.8738193735</v>
      </c>
      <c r="V54" s="1299">
        <f t="shared" ref="V54" si="529">T54/T$14-1</f>
        <v>0.2368744540676011</v>
      </c>
      <c r="W54" s="1298">
        <f t="shared" si="41"/>
        <v>5622942.5741798282</v>
      </c>
      <c r="X54" s="1299">
        <f t="shared" si="431"/>
        <v>0.4666288442282176</v>
      </c>
      <c r="Y54" s="486">
        <v>12163753.944576152</v>
      </c>
      <c r="Z54" s="1298">
        <f t="shared" ref="Z54" si="530">Y54-Y$14</f>
        <v>-2124747.0554238558</v>
      </c>
      <c r="AA54" s="1299">
        <f t="shared" ref="AA54" si="531">Y54/Y$14-1</f>
        <v>-0.1487032863296055</v>
      </c>
      <c r="AB54" s="1298">
        <f t="shared" si="44"/>
        <v>4090141.0380769745</v>
      </c>
      <c r="AC54" s="1299">
        <f t="shared" si="434"/>
        <v>0.50660603690628414</v>
      </c>
      <c r="AD54" s="486">
        <v>6455749.4245803356</v>
      </c>
      <c r="AE54" s="1298">
        <f t="shared" ref="AE54" si="532">AD54-AD$14</f>
        <v>-7832751.5754196718</v>
      </c>
      <c r="AF54" s="1299">
        <f t="shared" ref="AF54" si="533">AD54/AD$14-1</f>
        <v>-0.54818567569961796</v>
      </c>
      <c r="AG54" s="1298">
        <f t="shared" si="47"/>
        <v>2445953.8113165572</v>
      </c>
      <c r="AH54" s="1299">
        <f t="shared" si="437"/>
        <v>0.60999463494491435</v>
      </c>
      <c r="AI54" s="486">
        <v>180265272.74639174</v>
      </c>
      <c r="AJ54" s="1298">
        <f t="shared" ref="AJ54" si="534">AI54-AI$14</f>
        <v>42731092.015391737</v>
      </c>
      <c r="AK54" s="1299">
        <f t="shared" ref="AK54" si="535">AI54/AI$14-1</f>
        <v>0.31069434367714388</v>
      </c>
      <c r="AL54" s="1298">
        <f t="shared" si="50"/>
        <v>17000529.296604186</v>
      </c>
      <c r="AM54" s="1299">
        <f t="shared" ref="AM54:AM59" si="536">AI54/AI44-1</f>
        <v>0.10412860080739184</v>
      </c>
      <c r="AN54" s="486">
        <v>174755944.81714851</v>
      </c>
      <c r="AO54" s="1298">
        <f t="shared" ref="AO54" si="537">AN54-AN$14</f>
        <v>37221764.0861485</v>
      </c>
      <c r="AP54" s="1299">
        <f t="shared" ref="AP54" si="538">AN54/AN$14-1</f>
        <v>0.27063646206574421</v>
      </c>
      <c r="AQ54" s="1298">
        <f t="shared" si="53"/>
        <v>15467727.760501325</v>
      </c>
      <c r="AR54" s="1299">
        <f t="shared" ref="AR54:AR59" si="539">AN54/AN44-1</f>
        <v>9.7105285289247556E-2</v>
      </c>
      <c r="AS54" s="486">
        <v>169047940.2971527</v>
      </c>
      <c r="AT54" s="1298">
        <f t="shared" ref="AT54" si="540">AS54-AS$14</f>
        <v>31513759.566152692</v>
      </c>
      <c r="AU54" s="1299">
        <f t="shared" ref="AU54" si="541">AS54/AS$14-1</f>
        <v>0.22913401889374496</v>
      </c>
      <c r="AV54" s="1298">
        <f t="shared" si="56"/>
        <v>13823540.533740938</v>
      </c>
      <c r="AW54" s="1299">
        <f t="shared" ref="AW54:AW59" si="542">AS54/AS44-1</f>
        <v>8.9055203658769733E-2</v>
      </c>
      <c r="AX54" s="485">
        <v>0</v>
      </c>
      <c r="AY54" s="1298">
        <f t="shared" ref="AY54" si="543">AX54-AX$14</f>
        <v>0</v>
      </c>
      <c r="AZ54" s="1299"/>
      <c r="BA54" s="1298">
        <f t="shared" si="59"/>
        <v>0</v>
      </c>
      <c r="BB54" s="1299"/>
      <c r="BC54" s="485">
        <v>0</v>
      </c>
      <c r="BD54" s="1298">
        <f t="shared" ref="BD54" si="544">BC54-BC$14</f>
        <v>0</v>
      </c>
      <c r="BE54" s="1299"/>
      <c r="BF54" s="1298">
        <f t="shared" si="62"/>
        <v>0</v>
      </c>
      <c r="BG54" s="1299"/>
      <c r="BH54" s="485">
        <v>0</v>
      </c>
      <c r="BI54" s="1298">
        <f t="shared" ref="BI54" si="545">BH54-BH$14</f>
        <v>0</v>
      </c>
      <c r="BJ54" s="1299"/>
      <c r="BK54" s="1298">
        <f t="shared" si="65"/>
        <v>0</v>
      </c>
      <c r="BL54" s="1299"/>
      <c r="BM54" s="485">
        <v>0</v>
      </c>
      <c r="BN54" s="1298">
        <f t="shared" ref="BN54" si="546">BM54-BM$14</f>
        <v>0</v>
      </c>
      <c r="BO54" s="1299"/>
      <c r="BP54" s="1298">
        <f t="shared" si="68"/>
        <v>0</v>
      </c>
      <c r="BQ54" s="1299"/>
      <c r="BR54" s="485">
        <v>0</v>
      </c>
      <c r="BS54" s="1298">
        <f t="shared" ref="BS54" si="547">BR54-BR$14</f>
        <v>0</v>
      </c>
      <c r="BT54" s="1299"/>
      <c r="BU54" s="1298">
        <f t="shared" si="71"/>
        <v>0</v>
      </c>
      <c r="BV54" s="1299"/>
      <c r="BW54" s="485">
        <v>0</v>
      </c>
      <c r="BX54" s="1298">
        <f t="shared" ref="BX54" si="548">BW54-BW$14</f>
        <v>0</v>
      </c>
      <c r="BY54" s="1299"/>
      <c r="BZ54" s="1298">
        <f t="shared" si="74"/>
        <v>0</v>
      </c>
      <c r="CA54" s="1299"/>
      <c r="CB54" s="192">
        <v>44129135.066614479</v>
      </c>
      <c r="CC54" s="1298">
        <f t="shared" ref="CC54" si="549">CB54-CB$14</f>
        <v>25994356.586614482</v>
      </c>
      <c r="CD54" s="1299">
        <f t="shared" ref="CD54" si="550">CB54/CB$14-1</f>
        <v>1.4333980762589653</v>
      </c>
      <c r="CE54" s="1298">
        <f t="shared" si="77"/>
        <v>14207971.511142321</v>
      </c>
      <c r="CF54" s="1299">
        <f t="shared" si="461"/>
        <v>0.47484689172603667</v>
      </c>
      <c r="CG54" s="192">
        <v>35039019.218468003</v>
      </c>
      <c r="CH54" s="1298">
        <f t="shared" ref="CH54" si="551">CG54-CG$14</f>
        <v>16904240.738468006</v>
      </c>
      <c r="CI54" s="1299">
        <f t="shared" ref="CI54" si="552">CG54/CG$14-1</f>
        <v>0.93214487053761963</v>
      </c>
      <c r="CJ54" s="1298">
        <f t="shared" si="80"/>
        <v>11636360.582830518</v>
      </c>
      <c r="CK54" s="1299">
        <f t="shared" si="464"/>
        <v>0.49722387374871624</v>
      </c>
      <c r="CL54" s="192">
        <v>25691144.23329746</v>
      </c>
      <c r="CM54" s="1298">
        <f t="shared" ref="CM54" si="553">CL54-CL$14</f>
        <v>7556365.7532974631</v>
      </c>
      <c r="CN54" s="1299">
        <f t="shared" ref="CN54" si="554">CL54/CL$14-1</f>
        <v>0.41667813927978381</v>
      </c>
      <c r="CO54" s="1298">
        <f t="shared" si="83"/>
        <v>8916792.1624556556</v>
      </c>
      <c r="CP54" s="1299">
        <f t="shared" si="467"/>
        <v>0.53157297073520748</v>
      </c>
    </row>
    <row r="55" spans="1:94" ht="21" customHeight="1" outlineLevel="1" x14ac:dyDescent="0.25">
      <c r="A55" s="174">
        <v>2027</v>
      </c>
      <c r="B55" s="175" t="s">
        <v>166</v>
      </c>
      <c r="C55" s="175" t="s">
        <v>249</v>
      </c>
      <c r="D55" s="176" t="s">
        <v>168</v>
      </c>
      <c r="E55" s="485">
        <v>52302885.334156908</v>
      </c>
      <c r="F55" s="1298">
        <f t="shared" ref="F55" si="555">E55-E$15</f>
        <v>13823008.675156906</v>
      </c>
      <c r="G55" s="1320">
        <f t="shared" ref="G55" si="556">E55/E$15-1</f>
        <v>0.35922694861143389</v>
      </c>
      <c r="H55" s="1298">
        <f t="shared" si="32"/>
        <v>1527611.206495598</v>
      </c>
      <c r="I55" s="1320">
        <f t="shared" si="422"/>
        <v>3.008573036267248E-2</v>
      </c>
      <c r="J55" s="485">
        <v>55051905.641077101</v>
      </c>
      <c r="K55" s="1298">
        <f t="shared" ref="K55" si="557">J55-J$15</f>
        <v>16572028.982077099</v>
      </c>
      <c r="L55" s="1320">
        <f t="shared" ref="L55" si="558">J55/J$15-1</f>
        <v>0.43066741426784416</v>
      </c>
      <c r="M55" s="1298">
        <f t="shared" si="35"/>
        <v>2294638.8012790158</v>
      </c>
      <c r="N55" s="1320">
        <f t="shared" si="425"/>
        <v>4.349426986517102E-2</v>
      </c>
      <c r="O55" s="485">
        <v>57900060.722601928</v>
      </c>
      <c r="P55" s="1298">
        <f t="shared" ref="P55" si="559">O55-O$15</f>
        <v>19420184.063601926</v>
      </c>
      <c r="Q55" s="1320">
        <f t="shared" ref="Q55" si="560">O55/O$15-1</f>
        <v>0.50468415571336722</v>
      </c>
      <c r="R55" s="1298">
        <f t="shared" si="38"/>
        <v>3117293.3674439639</v>
      </c>
      <c r="S55" s="1320">
        <f t="shared" si="428"/>
        <v>5.6902809367670004E-2</v>
      </c>
      <c r="T55" s="485">
        <v>52302885.334156908</v>
      </c>
      <c r="U55" s="1298">
        <f t="shared" ref="U55" si="561">T55-T$15</f>
        <v>13823008.675156906</v>
      </c>
      <c r="V55" s="1299">
        <f t="shared" ref="V55" si="562">T55/T$15-1</f>
        <v>0.35922694861143389</v>
      </c>
      <c r="W55" s="1298">
        <f t="shared" si="41"/>
        <v>1527611.206495598</v>
      </c>
      <c r="X55" s="1299">
        <f t="shared" si="431"/>
        <v>3.008573036267248E-2</v>
      </c>
      <c r="Y55" s="485">
        <v>55051905.641077101</v>
      </c>
      <c r="Z55" s="1298">
        <f t="shared" ref="Z55" si="563">Y55-Y$15</f>
        <v>16572028.982077099</v>
      </c>
      <c r="AA55" s="1299">
        <f t="shared" ref="AA55" si="564">Y55/Y$15-1</f>
        <v>0.43066741426784416</v>
      </c>
      <c r="AB55" s="1298">
        <f t="shared" si="44"/>
        <v>2294638.8012790158</v>
      </c>
      <c r="AC55" s="1299">
        <f t="shared" si="434"/>
        <v>4.349426986517102E-2</v>
      </c>
      <c r="AD55" s="485">
        <v>57900060.722601928</v>
      </c>
      <c r="AE55" s="1298">
        <f t="shared" ref="AE55" si="565">AD55-AD$15</f>
        <v>19420184.063601926</v>
      </c>
      <c r="AF55" s="1299">
        <f t="shared" ref="AF55" si="566">AD55/AD$15-1</f>
        <v>0.50468415571336722</v>
      </c>
      <c r="AG55" s="1298">
        <f t="shared" si="47"/>
        <v>3117293.3674439639</v>
      </c>
      <c r="AH55" s="1299">
        <f t="shared" si="437"/>
        <v>5.6902809367670004E-2</v>
      </c>
      <c r="AI55" s="485">
        <v>52302885.334156908</v>
      </c>
      <c r="AJ55" s="1298">
        <f t="shared" ref="AJ55" si="567">AI55-AI$15</f>
        <v>13823008.675156906</v>
      </c>
      <c r="AK55" s="1299">
        <f t="shared" ref="AK55" si="568">AI55/AI$15-1</f>
        <v>0.35922694861143389</v>
      </c>
      <c r="AL55" s="1298">
        <f t="shared" si="50"/>
        <v>1527611.206495598</v>
      </c>
      <c r="AM55" s="1299">
        <f t="shared" si="536"/>
        <v>3.008573036267248E-2</v>
      </c>
      <c r="AN55" s="485">
        <v>55051905.641077101</v>
      </c>
      <c r="AO55" s="1298">
        <f t="shared" ref="AO55" si="569">AN55-AN$15</f>
        <v>16572028.982077099</v>
      </c>
      <c r="AP55" s="1299">
        <f t="shared" ref="AP55" si="570">AN55/AN$15-1</f>
        <v>0.43066741426784416</v>
      </c>
      <c r="AQ55" s="1298">
        <f t="shared" si="53"/>
        <v>2294638.8012790158</v>
      </c>
      <c r="AR55" s="1299">
        <f t="shared" si="539"/>
        <v>4.349426986517102E-2</v>
      </c>
      <c r="AS55" s="485">
        <v>57900060.722601928</v>
      </c>
      <c r="AT55" s="1298">
        <f t="shared" ref="AT55" si="571">AS55-AS$15</f>
        <v>19420184.063601926</v>
      </c>
      <c r="AU55" s="1299">
        <f t="shared" ref="AU55" si="572">AS55/AS$15-1</f>
        <v>0.50468415571336722</v>
      </c>
      <c r="AV55" s="1298">
        <f t="shared" si="56"/>
        <v>3117293.3674439639</v>
      </c>
      <c r="AW55" s="1299">
        <f t="shared" si="542"/>
        <v>5.6902809367670004E-2</v>
      </c>
      <c r="AX55" s="485">
        <v>52302885.334156908</v>
      </c>
      <c r="AY55" s="1298">
        <f t="shared" ref="AY55" si="573">AX55-AX$15</f>
        <v>13823008.675156906</v>
      </c>
      <c r="AZ55" s="1299">
        <f t="shared" ref="AZ55" si="574">AX55/AX$15-1</f>
        <v>0.35922694861143389</v>
      </c>
      <c r="BA55" s="1298">
        <f t="shared" si="59"/>
        <v>1527611.206495598</v>
      </c>
      <c r="BB55" s="1299">
        <f t="shared" si="443"/>
        <v>3.008573036267248E-2</v>
      </c>
      <c r="BC55" s="485">
        <v>55051905.641077101</v>
      </c>
      <c r="BD55" s="1298">
        <f t="shared" ref="BD55" si="575">BC55-BC$15</f>
        <v>16572028.982077099</v>
      </c>
      <c r="BE55" s="1299">
        <f t="shared" ref="BE55" si="576">BC55/BC$15-1</f>
        <v>0.43066741426784416</v>
      </c>
      <c r="BF55" s="1298">
        <f t="shared" si="62"/>
        <v>2294638.8012790158</v>
      </c>
      <c r="BG55" s="1299">
        <f t="shared" si="446"/>
        <v>4.349426986517102E-2</v>
      </c>
      <c r="BH55" s="485">
        <v>57900060.722601928</v>
      </c>
      <c r="BI55" s="1298">
        <f t="shared" ref="BI55" si="577">BH55-BH$15</f>
        <v>19420184.063601926</v>
      </c>
      <c r="BJ55" s="1299">
        <f t="shared" ref="BJ55" si="578">BH55/BH$15-1</f>
        <v>0.50468415571336722</v>
      </c>
      <c r="BK55" s="1298">
        <f t="shared" si="65"/>
        <v>3117293.3674439639</v>
      </c>
      <c r="BL55" s="1299">
        <f t="shared" si="449"/>
        <v>5.6902809367670004E-2</v>
      </c>
      <c r="BM55" s="485">
        <v>52302885.334156908</v>
      </c>
      <c r="BN55" s="1298">
        <f t="shared" ref="BN55" si="579">BM55-BM$15</f>
        <v>13823008.675156906</v>
      </c>
      <c r="BO55" s="1299">
        <f t="shared" ref="BO55" si="580">BM55/BM$15-1</f>
        <v>0.35922694861143389</v>
      </c>
      <c r="BP55" s="1298">
        <f t="shared" si="68"/>
        <v>1527611.206495598</v>
      </c>
      <c r="BQ55" s="1299">
        <f t="shared" si="452"/>
        <v>3.008573036267248E-2</v>
      </c>
      <c r="BR55" s="485">
        <v>55051905.641077101</v>
      </c>
      <c r="BS55" s="1298">
        <f t="shared" ref="BS55" si="581">BR55-BR$15</f>
        <v>16572028.982077099</v>
      </c>
      <c r="BT55" s="1299">
        <f t="shared" ref="BT55" si="582">BR55/BR$15-1</f>
        <v>0.43066741426784416</v>
      </c>
      <c r="BU55" s="1298">
        <f t="shared" si="71"/>
        <v>2294638.8012790158</v>
      </c>
      <c r="BV55" s="1299">
        <f t="shared" si="455"/>
        <v>4.349426986517102E-2</v>
      </c>
      <c r="BW55" s="485">
        <v>57900060.722601928</v>
      </c>
      <c r="BX55" s="1298">
        <f t="shared" ref="BX55" si="583">BW55-BW$15</f>
        <v>19420184.063601926</v>
      </c>
      <c r="BY55" s="1299">
        <f t="shared" ref="BY55" si="584">BW55/BW$15-1</f>
        <v>0.50468415571336722</v>
      </c>
      <c r="BZ55" s="1298">
        <f t="shared" si="74"/>
        <v>3117293.3674439639</v>
      </c>
      <c r="CA55" s="1299">
        <f t="shared" si="458"/>
        <v>5.6902809367670004E-2</v>
      </c>
      <c r="CB55" s="485">
        <v>52302885.334156908</v>
      </c>
      <c r="CC55" s="1298">
        <f t="shared" ref="CC55" si="585">CB55-CB$15</f>
        <v>13823008.675156906</v>
      </c>
      <c r="CD55" s="1299">
        <f t="shared" ref="CD55" si="586">CB55/CB$15-1</f>
        <v>0.35922694861143389</v>
      </c>
      <c r="CE55" s="1298">
        <f t="shared" si="77"/>
        <v>1527611.206495598</v>
      </c>
      <c r="CF55" s="1299">
        <f t="shared" si="461"/>
        <v>3.008573036267248E-2</v>
      </c>
      <c r="CG55" s="485">
        <v>55051905.641077101</v>
      </c>
      <c r="CH55" s="1298">
        <f t="shared" ref="CH55" si="587">CG55-CG$15</f>
        <v>16572028.982077099</v>
      </c>
      <c r="CI55" s="1299">
        <f t="shared" ref="CI55" si="588">CG55/CG$15-1</f>
        <v>0.43066741426784416</v>
      </c>
      <c r="CJ55" s="1298">
        <f t="shared" si="80"/>
        <v>2294638.8012790158</v>
      </c>
      <c r="CK55" s="1299">
        <f t="shared" si="464"/>
        <v>4.349426986517102E-2</v>
      </c>
      <c r="CL55" s="485">
        <v>57900060.722601928</v>
      </c>
      <c r="CM55" s="1298">
        <f t="shared" ref="CM55" si="589">CL55-CL$15</f>
        <v>19420184.063601926</v>
      </c>
      <c r="CN55" s="1299">
        <f t="shared" ref="CN55" si="590">CL55/CL$15-1</f>
        <v>0.50468415571336722</v>
      </c>
      <c r="CO55" s="1298">
        <f t="shared" si="83"/>
        <v>3117293.3674439639</v>
      </c>
      <c r="CP55" s="1299">
        <f t="shared" si="467"/>
        <v>5.6902809367670004E-2</v>
      </c>
    </row>
    <row r="56" spans="1:94" ht="21" customHeight="1" outlineLevel="1" x14ac:dyDescent="0.25">
      <c r="A56" s="174">
        <v>2027</v>
      </c>
      <c r="B56" s="175" t="s">
        <v>169</v>
      </c>
      <c r="C56" s="175" t="s">
        <v>249</v>
      </c>
      <c r="D56" s="176" t="s">
        <v>170</v>
      </c>
      <c r="E56" s="485">
        <v>52517637.8995561</v>
      </c>
      <c r="F56" s="1298">
        <f t="shared" ref="F56" si="591">E56-E$16</f>
        <v>12435260.8995561</v>
      </c>
      <c r="G56" s="1320">
        <f t="shared" ref="G56" si="592">E56/E$16-1</f>
        <v>0.31024260112009072</v>
      </c>
      <c r="H56" s="1298">
        <f t="shared" si="32"/>
        <v>1421085.5309912786</v>
      </c>
      <c r="I56" s="1320">
        <f t="shared" si="422"/>
        <v>2.7811769387899865E-2</v>
      </c>
      <c r="J56" s="485">
        <v>55277945.521879144</v>
      </c>
      <c r="K56" s="1298">
        <f t="shared" ref="K56" si="593">J56-J$16</f>
        <v>15195568.521879144</v>
      </c>
      <c r="L56" s="1320">
        <f t="shared" ref="L56" si="594">J56/J$16-1</f>
        <v>0.37910846759110983</v>
      </c>
      <c r="M56" s="1298">
        <f t="shared" si="35"/>
        <v>2186859.4723107219</v>
      </c>
      <c r="N56" s="1320">
        <f t="shared" si="425"/>
        <v>4.1190708931231113E-2</v>
      </c>
      <c r="O56" s="485">
        <v>58137794.960350133</v>
      </c>
      <c r="P56" s="1298">
        <f t="shared" ref="P56" si="595">O56-O$16</f>
        <v>18055417.960350133</v>
      </c>
      <c r="Q56" s="1320">
        <f t="shared" ref="Q56" si="596">O56/O$16-1</f>
        <v>0.45045776502601464</v>
      </c>
      <c r="R56" s="1298">
        <f t="shared" si="38"/>
        <v>3008392.1329061911</v>
      </c>
      <c r="S56" s="1320">
        <f t="shared" si="428"/>
        <v>5.4569648474563026E-2</v>
      </c>
      <c r="T56" s="485">
        <v>52517637.8995561</v>
      </c>
      <c r="U56" s="1298">
        <f t="shared" ref="U56" si="597">T56-T$16</f>
        <v>12435260.8995561</v>
      </c>
      <c r="V56" s="1299">
        <f t="shared" ref="V56" si="598">T56/T$16-1</f>
        <v>0.31024260112009072</v>
      </c>
      <c r="W56" s="1298">
        <f t="shared" si="41"/>
        <v>1421085.5309912786</v>
      </c>
      <c r="X56" s="1299">
        <f t="shared" si="431"/>
        <v>2.7811769387899865E-2</v>
      </c>
      <c r="Y56" s="485">
        <v>55277945.521879144</v>
      </c>
      <c r="Z56" s="1298">
        <f t="shared" ref="Z56" si="599">Y56-Y$16</f>
        <v>15195568.521879144</v>
      </c>
      <c r="AA56" s="1299">
        <f t="shared" ref="AA56" si="600">Y56/Y$16-1</f>
        <v>0.37910846759110983</v>
      </c>
      <c r="AB56" s="1298">
        <f t="shared" si="44"/>
        <v>2186859.4723107219</v>
      </c>
      <c r="AC56" s="1299">
        <f t="shared" si="434"/>
        <v>4.1190708931231113E-2</v>
      </c>
      <c r="AD56" s="485">
        <v>58137794.960350133</v>
      </c>
      <c r="AE56" s="1298">
        <f t="shared" ref="AE56" si="601">AD56-AD$16</f>
        <v>18055417.960350133</v>
      </c>
      <c r="AF56" s="1299">
        <f t="shared" ref="AF56" si="602">AD56/AD$16-1</f>
        <v>0.45045776502601464</v>
      </c>
      <c r="AG56" s="1298">
        <f t="shared" si="47"/>
        <v>3008392.1329061911</v>
      </c>
      <c r="AH56" s="1299">
        <f t="shared" si="437"/>
        <v>5.4569648474563026E-2</v>
      </c>
      <c r="AI56" s="485">
        <v>52517637.8995561</v>
      </c>
      <c r="AJ56" s="1298">
        <f t="shared" ref="AJ56" si="603">AI56-AI$16</f>
        <v>12435260.8995561</v>
      </c>
      <c r="AK56" s="1299">
        <f t="shared" ref="AK56" si="604">AI56/AI$16-1</f>
        <v>0.31024260112009072</v>
      </c>
      <c r="AL56" s="1298">
        <f t="shared" si="50"/>
        <v>1421085.5309912786</v>
      </c>
      <c r="AM56" s="1299">
        <f t="shared" si="536"/>
        <v>2.7811769387899865E-2</v>
      </c>
      <c r="AN56" s="485">
        <v>55277945.521879144</v>
      </c>
      <c r="AO56" s="1298">
        <f t="shared" ref="AO56" si="605">AN56-AN$16</f>
        <v>15195568.521879144</v>
      </c>
      <c r="AP56" s="1299">
        <f t="shared" ref="AP56" si="606">AN56/AN$16-1</f>
        <v>0.37910846759110983</v>
      </c>
      <c r="AQ56" s="1298">
        <f t="shared" si="53"/>
        <v>2186859.4723107219</v>
      </c>
      <c r="AR56" s="1299">
        <f t="shared" si="539"/>
        <v>4.1190708931231113E-2</v>
      </c>
      <c r="AS56" s="485">
        <v>58137794.960350133</v>
      </c>
      <c r="AT56" s="1298">
        <f t="shared" ref="AT56" si="607">AS56-AS$16</f>
        <v>18055417.960350133</v>
      </c>
      <c r="AU56" s="1299">
        <f t="shared" ref="AU56" si="608">AS56/AS$16-1</f>
        <v>0.45045776502601464</v>
      </c>
      <c r="AV56" s="1298">
        <f t="shared" si="56"/>
        <v>3008392.1329061911</v>
      </c>
      <c r="AW56" s="1299">
        <f t="shared" si="542"/>
        <v>5.4569648474563026E-2</v>
      </c>
      <c r="AX56" s="485">
        <v>52517637.8995561</v>
      </c>
      <c r="AY56" s="1298">
        <f t="shared" ref="AY56" si="609">AX56-AX$16</f>
        <v>12435260.8995561</v>
      </c>
      <c r="AZ56" s="1299">
        <f t="shared" ref="AZ56" si="610">AX56/AX$16-1</f>
        <v>0.31024260112009072</v>
      </c>
      <c r="BA56" s="1298">
        <f t="shared" si="59"/>
        <v>1421085.5309912786</v>
      </c>
      <c r="BB56" s="1299">
        <f t="shared" si="443"/>
        <v>2.7811769387899865E-2</v>
      </c>
      <c r="BC56" s="485">
        <v>55277945.521879144</v>
      </c>
      <c r="BD56" s="1298">
        <f t="shared" ref="BD56" si="611">BC56-BC$16</f>
        <v>15195568.521879144</v>
      </c>
      <c r="BE56" s="1299">
        <f t="shared" ref="BE56" si="612">BC56/BC$16-1</f>
        <v>0.37910846759110983</v>
      </c>
      <c r="BF56" s="1298">
        <f t="shared" si="62"/>
        <v>2186859.4723107219</v>
      </c>
      <c r="BG56" s="1299">
        <f t="shared" si="446"/>
        <v>4.1190708931231113E-2</v>
      </c>
      <c r="BH56" s="485">
        <v>58137794.960350133</v>
      </c>
      <c r="BI56" s="1298">
        <f t="shared" ref="BI56" si="613">BH56-BH$16</f>
        <v>18055417.960350133</v>
      </c>
      <c r="BJ56" s="1299">
        <f t="shared" ref="BJ56" si="614">BH56/BH$16-1</f>
        <v>0.45045776502601464</v>
      </c>
      <c r="BK56" s="1298">
        <f t="shared" si="65"/>
        <v>3008392.1329061911</v>
      </c>
      <c r="BL56" s="1299">
        <f t="shared" si="449"/>
        <v>5.4569648474563026E-2</v>
      </c>
      <c r="BM56" s="485">
        <v>52517637.8995561</v>
      </c>
      <c r="BN56" s="1298">
        <f t="shared" ref="BN56" si="615">BM56-BM$16</f>
        <v>12435260.8995561</v>
      </c>
      <c r="BO56" s="1299">
        <f t="shared" ref="BO56" si="616">BM56/BM$16-1</f>
        <v>0.31024260112009072</v>
      </c>
      <c r="BP56" s="1298">
        <f t="shared" si="68"/>
        <v>1421085.5309912786</v>
      </c>
      <c r="BQ56" s="1299">
        <f t="shared" si="452"/>
        <v>2.7811769387899865E-2</v>
      </c>
      <c r="BR56" s="485">
        <v>55277945.521879144</v>
      </c>
      <c r="BS56" s="1298">
        <f t="shared" ref="BS56" si="617">BR56-BR$16</f>
        <v>15195568.521879144</v>
      </c>
      <c r="BT56" s="1299">
        <f t="shared" ref="BT56" si="618">BR56/BR$16-1</f>
        <v>0.37910846759110983</v>
      </c>
      <c r="BU56" s="1298">
        <f t="shared" si="71"/>
        <v>2186859.4723107219</v>
      </c>
      <c r="BV56" s="1299">
        <f t="shared" si="455"/>
        <v>4.1190708931231113E-2</v>
      </c>
      <c r="BW56" s="485">
        <v>58137794.960350133</v>
      </c>
      <c r="BX56" s="1298">
        <f t="shared" ref="BX56" si="619">BW56-BW$16</f>
        <v>18055417.960350133</v>
      </c>
      <c r="BY56" s="1299">
        <f t="shared" ref="BY56" si="620">BW56/BW$16-1</f>
        <v>0.45045776502601464</v>
      </c>
      <c r="BZ56" s="1298">
        <f t="shared" si="74"/>
        <v>3008392.1329061911</v>
      </c>
      <c r="CA56" s="1299">
        <f t="shared" si="458"/>
        <v>5.4569648474563026E-2</v>
      </c>
      <c r="CB56" s="485">
        <v>52517637.8995561</v>
      </c>
      <c r="CC56" s="1298">
        <f t="shared" ref="CC56" si="621">CB56-CB$16</f>
        <v>12435260.8995561</v>
      </c>
      <c r="CD56" s="1299">
        <f t="shared" ref="CD56" si="622">CB56/CB$16-1</f>
        <v>0.31024260112009072</v>
      </c>
      <c r="CE56" s="1298">
        <f t="shared" si="77"/>
        <v>1421085.5309912786</v>
      </c>
      <c r="CF56" s="1299">
        <f t="shared" si="461"/>
        <v>2.7811769387899865E-2</v>
      </c>
      <c r="CG56" s="485">
        <v>55277945.521879144</v>
      </c>
      <c r="CH56" s="1298">
        <f t="shared" ref="CH56" si="623">CG56-CG$16</f>
        <v>15195568.521879144</v>
      </c>
      <c r="CI56" s="1299">
        <f t="shared" ref="CI56" si="624">CG56/CG$16-1</f>
        <v>0.37910846759110983</v>
      </c>
      <c r="CJ56" s="1298">
        <f t="shared" si="80"/>
        <v>2186859.4723107219</v>
      </c>
      <c r="CK56" s="1299">
        <f t="shared" si="464"/>
        <v>4.1190708931231113E-2</v>
      </c>
      <c r="CL56" s="485">
        <v>58137794.960350133</v>
      </c>
      <c r="CM56" s="1298">
        <f t="shared" ref="CM56" si="625">CL56-CL$16</f>
        <v>18055417.960350133</v>
      </c>
      <c r="CN56" s="1299">
        <f t="shared" ref="CN56" si="626">CL56/CL$16-1</f>
        <v>0.45045776502601464</v>
      </c>
      <c r="CO56" s="1298">
        <f t="shared" si="83"/>
        <v>3008392.1329061911</v>
      </c>
      <c r="CP56" s="1299">
        <f t="shared" si="467"/>
        <v>5.4569648474563026E-2</v>
      </c>
    </row>
    <row r="57" spans="1:94" ht="21" customHeight="1" outlineLevel="1" thickBot="1" x14ac:dyDescent="0.3">
      <c r="A57" s="174">
        <v>2027</v>
      </c>
      <c r="B57" s="197" t="s">
        <v>171</v>
      </c>
      <c r="C57" s="198" t="s">
        <v>172</v>
      </c>
      <c r="D57" s="199" t="s">
        <v>173</v>
      </c>
      <c r="E57" s="492">
        <v>0</v>
      </c>
      <c r="F57" s="1298">
        <f t="shared" ref="F57" si="627">E57-E$17</f>
        <v>0</v>
      </c>
      <c r="G57" s="1320"/>
      <c r="H57" s="1298">
        <f t="shared" si="32"/>
        <v>0</v>
      </c>
      <c r="I57" s="1320"/>
      <c r="J57" s="492">
        <v>0</v>
      </c>
      <c r="K57" s="1298">
        <f t="shared" ref="K57" si="628">J57-J$17</f>
        <v>0</v>
      </c>
      <c r="L57" s="1320"/>
      <c r="M57" s="1298">
        <f t="shared" si="35"/>
        <v>0</v>
      </c>
      <c r="N57" s="1320"/>
      <c r="O57" s="492">
        <v>0</v>
      </c>
      <c r="P57" s="1298">
        <f t="shared" ref="P57" si="629">O57-O$17</f>
        <v>0</v>
      </c>
      <c r="Q57" s="1320"/>
      <c r="R57" s="1298">
        <f t="shared" si="38"/>
        <v>0</v>
      </c>
      <c r="S57" s="1320"/>
      <c r="T57" s="492">
        <v>0</v>
      </c>
      <c r="U57" s="1298">
        <f t="shared" ref="U57" si="630">T57-T$17</f>
        <v>0</v>
      </c>
      <c r="V57" s="1299"/>
      <c r="W57" s="1298">
        <f t="shared" si="41"/>
        <v>0</v>
      </c>
      <c r="X57" s="1299"/>
      <c r="Y57" s="492">
        <v>0</v>
      </c>
      <c r="Z57" s="1298">
        <f t="shared" ref="Z57" si="631">Y57-Y$17</f>
        <v>0</v>
      </c>
      <c r="AA57" s="1299"/>
      <c r="AB57" s="1298">
        <f t="shared" si="44"/>
        <v>0</v>
      </c>
      <c r="AC57" s="1299"/>
      <c r="AD57" s="492">
        <v>0</v>
      </c>
      <c r="AE57" s="1298">
        <f t="shared" ref="AE57" si="632">AD57-AD$17</f>
        <v>0</v>
      </c>
      <c r="AF57" s="1299"/>
      <c r="AG57" s="1298">
        <f t="shared" si="47"/>
        <v>0</v>
      </c>
      <c r="AH57" s="1299"/>
      <c r="AI57" s="492">
        <v>0</v>
      </c>
      <c r="AJ57" s="1298">
        <f t="shared" ref="AJ57" si="633">AI57-AI$17</f>
        <v>0</v>
      </c>
      <c r="AK57" s="1299"/>
      <c r="AL57" s="1298">
        <f t="shared" si="50"/>
        <v>0</v>
      </c>
      <c r="AM57" s="1299"/>
      <c r="AN57" s="492">
        <v>0</v>
      </c>
      <c r="AO57" s="1298">
        <f t="shared" ref="AO57" si="634">AN57-AN$17</f>
        <v>0</v>
      </c>
      <c r="AP57" s="1299"/>
      <c r="AQ57" s="1298">
        <f t="shared" si="53"/>
        <v>0</v>
      </c>
      <c r="AR57" s="1299"/>
      <c r="AS57" s="492">
        <v>0</v>
      </c>
      <c r="AT57" s="1298">
        <f t="shared" ref="AT57" si="635">AS57-AS$17</f>
        <v>0</v>
      </c>
      <c r="AU57" s="1299"/>
      <c r="AV57" s="1298">
        <f t="shared" si="56"/>
        <v>0</v>
      </c>
      <c r="AW57" s="1299"/>
      <c r="AX57" s="492">
        <v>0</v>
      </c>
      <c r="AY57" s="1298">
        <f t="shared" ref="AY57" si="636">AX57-AX$17</f>
        <v>0</v>
      </c>
      <c r="AZ57" s="1299"/>
      <c r="BA57" s="1298">
        <f t="shared" si="59"/>
        <v>0</v>
      </c>
      <c r="BB57" s="1299"/>
      <c r="BC57" s="492">
        <v>0</v>
      </c>
      <c r="BD57" s="1298">
        <f t="shared" ref="BD57" si="637">BC57-BC$17</f>
        <v>0</v>
      </c>
      <c r="BE57" s="1299"/>
      <c r="BF57" s="1298">
        <f t="shared" si="62"/>
        <v>0</v>
      </c>
      <c r="BG57" s="1299"/>
      <c r="BH57" s="492">
        <v>0</v>
      </c>
      <c r="BI57" s="1298">
        <f t="shared" ref="BI57" si="638">BH57-BH$17</f>
        <v>0</v>
      </c>
      <c r="BJ57" s="1299"/>
      <c r="BK57" s="1298">
        <f t="shared" si="65"/>
        <v>0</v>
      </c>
      <c r="BL57" s="1299"/>
      <c r="BM57" s="492">
        <v>0</v>
      </c>
      <c r="BN57" s="1298">
        <f t="shared" ref="BN57" si="639">BM57-BM$17</f>
        <v>0</v>
      </c>
      <c r="BO57" s="1299"/>
      <c r="BP57" s="1298">
        <f t="shared" si="68"/>
        <v>0</v>
      </c>
      <c r="BQ57" s="1299"/>
      <c r="BR57" s="492">
        <v>0</v>
      </c>
      <c r="BS57" s="1298">
        <f t="shared" ref="BS57" si="640">BR57-BR$17</f>
        <v>0</v>
      </c>
      <c r="BT57" s="1299"/>
      <c r="BU57" s="1298">
        <f t="shared" si="71"/>
        <v>0</v>
      </c>
      <c r="BV57" s="1299"/>
      <c r="BW57" s="492">
        <v>0</v>
      </c>
      <c r="BX57" s="1298">
        <f t="shared" ref="BX57" si="641">BW57-BW$17</f>
        <v>0</v>
      </c>
      <c r="BY57" s="1299"/>
      <c r="BZ57" s="1298">
        <f t="shared" si="74"/>
        <v>0</v>
      </c>
      <c r="CA57" s="1299"/>
      <c r="CB57" s="1329">
        <v>4250672.1056671077</v>
      </c>
      <c r="CC57" s="1298">
        <f t="shared" ref="CC57" si="642">CB57-CB$17</f>
        <v>404394.62566710776</v>
      </c>
      <c r="CD57" s="1299">
        <f t="shared" ref="CD57" si="643">CB57/CB$17-1</f>
        <v>0.10513922299415279</v>
      </c>
      <c r="CE57" s="1298">
        <f t="shared" si="77"/>
        <v>64798.436967486981</v>
      </c>
      <c r="CF57" s="1299">
        <f t="shared" si="461"/>
        <v>1.5480265793023085E-2</v>
      </c>
      <c r="CG57" s="1329">
        <v>4250672.1056671077</v>
      </c>
      <c r="CH57" s="1298">
        <f t="shared" ref="CH57" si="644">CG57-CG$17</f>
        <v>404394.62566710776</v>
      </c>
      <c r="CI57" s="1299">
        <f t="shared" ref="CI57" si="645">CG57/CG$17-1</f>
        <v>0.10513922299415279</v>
      </c>
      <c r="CJ57" s="1298">
        <f t="shared" si="80"/>
        <v>64798.436967486981</v>
      </c>
      <c r="CK57" s="1299">
        <f t="shared" si="464"/>
        <v>1.5480265793023085E-2</v>
      </c>
      <c r="CL57" s="1329">
        <v>4250672.1056671077</v>
      </c>
      <c r="CM57" s="1298">
        <f t="shared" ref="CM57" si="646">CL57-CL$17</f>
        <v>404394.62566710776</v>
      </c>
      <c r="CN57" s="1299">
        <f t="shared" ref="CN57" si="647">CL57/CL$17-1</f>
        <v>0.10513922299415279</v>
      </c>
      <c r="CO57" s="1298">
        <f t="shared" si="83"/>
        <v>64798.436967486981</v>
      </c>
      <c r="CP57" s="1299">
        <f t="shared" si="467"/>
        <v>1.5480265793023085E-2</v>
      </c>
    </row>
    <row r="58" spans="1:94" ht="21" customHeight="1" outlineLevel="1" x14ac:dyDescent="0.25">
      <c r="A58" s="174">
        <v>2027</v>
      </c>
      <c r="B58" s="206" t="s">
        <v>174</v>
      </c>
      <c r="C58" s="206" t="s">
        <v>175</v>
      </c>
      <c r="D58" s="207" t="s">
        <v>176</v>
      </c>
      <c r="E58" s="210">
        <v>1026261.8075519999</v>
      </c>
      <c r="F58" s="1321">
        <f t="shared" ref="F58" si="648">E58-E$18</f>
        <v>177974.72875199991</v>
      </c>
      <c r="G58" s="1322">
        <f t="shared" ref="G58" si="649">E58/E$18-1</f>
        <v>0.20980483282117857</v>
      </c>
      <c r="H58" s="1321">
        <f t="shared" si="32"/>
        <v>30437.142623999971</v>
      </c>
      <c r="I58" s="1322">
        <f t="shared" si="422"/>
        <v>3.056476074149117E-2</v>
      </c>
      <c r="J58" s="210">
        <v>1075983.7943520001</v>
      </c>
      <c r="K58" s="1321">
        <f t="shared" ref="K58" si="650">J58-J$18</f>
        <v>227696.7155520001</v>
      </c>
      <c r="L58" s="1322">
        <f t="shared" ref="L58" si="651">J58/J$18-1</f>
        <v>0.26841940805476305</v>
      </c>
      <c r="M58" s="1321">
        <f t="shared" si="35"/>
        <v>45382.176720000105</v>
      </c>
      <c r="N58" s="1322">
        <f t="shared" si="425"/>
        <v>4.4034645340722545E-2</v>
      </c>
      <c r="O58" s="211">
        <v>1127031.7008</v>
      </c>
      <c r="P58" s="1321">
        <f t="shared" ref="P58" si="652">O58-O$18</f>
        <v>278744.62199999997</v>
      </c>
      <c r="Q58" s="1322">
        <f t="shared" ref="Q58" si="653">O58/O$18-1</f>
        <v>0.32859703862790934</v>
      </c>
      <c r="R58" s="1321">
        <f t="shared" si="38"/>
        <v>61653.130463999929</v>
      </c>
      <c r="S58" s="1322">
        <f t="shared" si="428"/>
        <v>5.7869692690135199E-2</v>
      </c>
      <c r="T58" s="211">
        <v>1026261.8075519999</v>
      </c>
      <c r="U58" s="209">
        <f t="shared" ref="U58" si="654">T58-T$18</f>
        <v>177974.72875199991</v>
      </c>
      <c r="V58" s="1300">
        <f t="shared" ref="V58" si="655">T58/T$18-1</f>
        <v>0.20980483282117857</v>
      </c>
      <c r="W58" s="209">
        <f t="shared" si="41"/>
        <v>30437.142623999971</v>
      </c>
      <c r="X58" s="1300">
        <f t="shared" si="431"/>
        <v>3.056476074149117E-2</v>
      </c>
      <c r="Y58" s="210">
        <v>1075983.7943520001</v>
      </c>
      <c r="Z58" s="209">
        <f t="shared" ref="Z58" si="656">Y58-Y$18</f>
        <v>227696.7155520001</v>
      </c>
      <c r="AA58" s="1300">
        <f t="shared" ref="AA58" si="657">Y58/Y$18-1</f>
        <v>0.26841940805476305</v>
      </c>
      <c r="AB58" s="209">
        <f t="shared" si="44"/>
        <v>45382.176720000105</v>
      </c>
      <c r="AC58" s="1300">
        <f t="shared" si="434"/>
        <v>4.4034645340722545E-2</v>
      </c>
      <c r="AD58" s="211">
        <v>1127031.7008</v>
      </c>
      <c r="AE58" s="209">
        <f t="shared" ref="AE58" si="658">AD58-AD$18</f>
        <v>278744.62199999997</v>
      </c>
      <c r="AF58" s="1300">
        <f t="shared" ref="AF58" si="659">AD58/AD$18-1</f>
        <v>0.32859703862790934</v>
      </c>
      <c r="AG58" s="209">
        <f t="shared" si="47"/>
        <v>61653.130463999929</v>
      </c>
      <c r="AH58" s="1300">
        <f t="shared" si="437"/>
        <v>5.7869692690135199E-2</v>
      </c>
      <c r="AI58" s="211">
        <v>1026261.8075519999</v>
      </c>
      <c r="AJ58" s="209">
        <f t="shared" ref="AJ58" si="660">AI58-AI$18</f>
        <v>177974.72875199991</v>
      </c>
      <c r="AK58" s="1300">
        <f t="shared" ref="AK58" si="661">AI58/AI$18-1</f>
        <v>0.20980483282117857</v>
      </c>
      <c r="AL58" s="209">
        <f t="shared" si="50"/>
        <v>30437.142623999971</v>
      </c>
      <c r="AM58" s="1300">
        <f t="shared" si="536"/>
        <v>3.056476074149117E-2</v>
      </c>
      <c r="AN58" s="210">
        <v>1075983.7943520001</v>
      </c>
      <c r="AO58" s="209">
        <f t="shared" ref="AO58" si="662">AN58-AN$18</f>
        <v>227696.7155520001</v>
      </c>
      <c r="AP58" s="1300">
        <f t="shared" ref="AP58" si="663">AN58/AN$18-1</f>
        <v>0.26841940805476305</v>
      </c>
      <c r="AQ58" s="209">
        <f t="shared" si="53"/>
        <v>45382.176720000105</v>
      </c>
      <c r="AR58" s="1300">
        <f t="shared" si="539"/>
        <v>4.4034645340722545E-2</v>
      </c>
      <c r="AS58" s="211">
        <v>1127031.7008</v>
      </c>
      <c r="AT58" s="209">
        <f t="shared" ref="AT58" si="664">AS58-AS$18</f>
        <v>278744.62199999997</v>
      </c>
      <c r="AU58" s="1300">
        <f t="shared" ref="AU58" si="665">AS58/AS$18-1</f>
        <v>0.32859703862790934</v>
      </c>
      <c r="AV58" s="209">
        <f t="shared" si="56"/>
        <v>61653.130463999929</v>
      </c>
      <c r="AW58" s="1300">
        <f t="shared" si="542"/>
        <v>5.7869692690135199E-2</v>
      </c>
      <c r="AX58" s="210">
        <v>1026261.8075519999</v>
      </c>
      <c r="AY58" s="209">
        <f t="shared" ref="AY58" si="666">AX58-AX$18</f>
        <v>177974.72875199991</v>
      </c>
      <c r="AZ58" s="1300">
        <f t="shared" ref="AZ58" si="667">AX58/AX$18-1</f>
        <v>0.20980483282117857</v>
      </c>
      <c r="BA58" s="209">
        <f t="shared" si="59"/>
        <v>30437.142623999971</v>
      </c>
      <c r="BB58" s="1300">
        <f t="shared" si="443"/>
        <v>3.056476074149117E-2</v>
      </c>
      <c r="BC58" s="210">
        <v>1075983.7943520001</v>
      </c>
      <c r="BD58" s="209">
        <f t="shared" ref="BD58" si="668">BC58-BC$18</f>
        <v>227696.7155520001</v>
      </c>
      <c r="BE58" s="1300">
        <f t="shared" ref="BE58" si="669">BC58/BC$18-1</f>
        <v>0.26841940805476305</v>
      </c>
      <c r="BF58" s="209">
        <f t="shared" si="62"/>
        <v>45382.176720000105</v>
      </c>
      <c r="BG58" s="1300">
        <f t="shared" si="446"/>
        <v>4.4034645340722545E-2</v>
      </c>
      <c r="BH58" s="211">
        <v>1127031.7008</v>
      </c>
      <c r="BI58" s="209">
        <f t="shared" ref="BI58" si="670">BH58-BH$18</f>
        <v>278744.62199999997</v>
      </c>
      <c r="BJ58" s="1300">
        <f t="shared" ref="BJ58" si="671">BH58/BH$18-1</f>
        <v>0.32859703862790934</v>
      </c>
      <c r="BK58" s="209">
        <f t="shared" si="65"/>
        <v>61653.130463999929</v>
      </c>
      <c r="BL58" s="1300">
        <f t="shared" si="449"/>
        <v>5.7869692690135199E-2</v>
      </c>
      <c r="BM58" s="210">
        <v>1026261.8075519999</v>
      </c>
      <c r="BN58" s="209">
        <f t="shared" ref="BN58" si="672">BM58-BM$18</f>
        <v>177974.72875199991</v>
      </c>
      <c r="BO58" s="1300">
        <f t="shared" ref="BO58" si="673">BM58/BM$18-1</f>
        <v>0.20980483282117857</v>
      </c>
      <c r="BP58" s="209">
        <f t="shared" si="68"/>
        <v>30437.142623999971</v>
      </c>
      <c r="BQ58" s="1300">
        <f t="shared" si="452"/>
        <v>3.056476074149117E-2</v>
      </c>
      <c r="BR58" s="210">
        <v>1075983.7943520001</v>
      </c>
      <c r="BS58" s="209">
        <f t="shared" ref="BS58" si="674">BR58-BR$18</f>
        <v>227696.7155520001</v>
      </c>
      <c r="BT58" s="1300">
        <f t="shared" ref="BT58" si="675">BR58/BR$18-1</f>
        <v>0.26841940805476305</v>
      </c>
      <c r="BU58" s="209">
        <f t="shared" si="71"/>
        <v>45382.176720000105</v>
      </c>
      <c r="BV58" s="1300">
        <f t="shared" si="455"/>
        <v>4.4034645340722545E-2</v>
      </c>
      <c r="BW58" s="211">
        <v>1127031.7008</v>
      </c>
      <c r="BX58" s="209">
        <f t="shared" ref="BX58" si="676">BW58-BW$18</f>
        <v>278744.62199999997</v>
      </c>
      <c r="BY58" s="1300">
        <f t="shared" ref="BY58" si="677">BW58/BW$18-1</f>
        <v>0.32859703862790934</v>
      </c>
      <c r="BZ58" s="209">
        <f t="shared" si="74"/>
        <v>61653.130463999929</v>
      </c>
      <c r="CA58" s="1300">
        <f t="shared" si="458"/>
        <v>5.7869692690135199E-2</v>
      </c>
      <c r="CB58" s="211">
        <v>1026261.8075519999</v>
      </c>
      <c r="CC58" s="209">
        <f t="shared" ref="CC58" si="678">CB58-CB$18</f>
        <v>177974.72875199991</v>
      </c>
      <c r="CD58" s="1300">
        <f t="shared" ref="CD58" si="679">CB58/CB$18-1</f>
        <v>0.20980483282117857</v>
      </c>
      <c r="CE58" s="209">
        <f t="shared" si="77"/>
        <v>30437.142623999971</v>
      </c>
      <c r="CF58" s="1300">
        <f t="shared" si="461"/>
        <v>3.056476074149117E-2</v>
      </c>
      <c r="CG58" s="210">
        <v>1075983.7943520001</v>
      </c>
      <c r="CH58" s="209">
        <f t="shared" ref="CH58" si="680">CG58-CG$18</f>
        <v>227696.7155520001</v>
      </c>
      <c r="CI58" s="1300">
        <f t="shared" ref="CI58" si="681">CG58/CG$18-1</f>
        <v>0.26841940805476305</v>
      </c>
      <c r="CJ58" s="209">
        <f t="shared" si="80"/>
        <v>45382.176720000105</v>
      </c>
      <c r="CK58" s="1300">
        <f t="shared" si="464"/>
        <v>4.4034645340722545E-2</v>
      </c>
      <c r="CL58" s="211">
        <v>1127031.7008</v>
      </c>
      <c r="CM58" s="209">
        <f t="shared" ref="CM58" si="682">CL58-CL$18</f>
        <v>278744.62199999997</v>
      </c>
      <c r="CN58" s="1300">
        <f t="shared" ref="CN58" si="683">CL58/CL$18-1</f>
        <v>0.32859703862790934</v>
      </c>
      <c r="CO58" s="209">
        <f t="shared" si="83"/>
        <v>61653.130463999929</v>
      </c>
      <c r="CP58" s="1300">
        <f t="shared" si="467"/>
        <v>5.7869692690135199E-2</v>
      </c>
    </row>
    <row r="59" spans="1:94" ht="21" customHeight="1" outlineLevel="1" thickBot="1" x14ac:dyDescent="0.3">
      <c r="A59" s="174">
        <v>2027</v>
      </c>
      <c r="B59" s="206" t="s">
        <v>177</v>
      </c>
      <c r="C59" s="206" t="s">
        <v>178</v>
      </c>
      <c r="D59" s="207" t="s">
        <v>179</v>
      </c>
      <c r="E59" s="479">
        <v>648043.22795999993</v>
      </c>
      <c r="F59" s="1321">
        <f t="shared" ref="F59" si="684">E59-E$19</f>
        <v>115872.92587199993</v>
      </c>
      <c r="G59" s="1322">
        <f t="shared" ref="G59" si="685">E59/E$19-1</f>
        <v>0.21773655053159868</v>
      </c>
      <c r="H59" s="1321">
        <f t="shared" si="32"/>
        <v>19382.929079999914</v>
      </c>
      <c r="I59" s="1322">
        <f t="shared" si="422"/>
        <v>3.0832118895581351E-2</v>
      </c>
      <c r="J59" s="479">
        <v>679865.29951200006</v>
      </c>
      <c r="K59" s="1321">
        <f t="shared" ref="K59" si="686">J59-J$19</f>
        <v>147694.99742400006</v>
      </c>
      <c r="L59" s="1322">
        <f t="shared" ref="L59" si="687">J59/J$19-1</f>
        <v>0.27753333255258794</v>
      </c>
      <c r="M59" s="1321">
        <f t="shared" si="35"/>
        <v>28800.61764000007</v>
      </c>
      <c r="N59" s="1322">
        <f t="shared" si="425"/>
        <v>4.4236184885946939E-2</v>
      </c>
      <c r="O59" s="472">
        <v>712350.33088799997</v>
      </c>
      <c r="P59" s="1321">
        <f t="shared" ref="P59" si="688">O59-O$19</f>
        <v>180180.02879999997</v>
      </c>
      <c r="Q59" s="1322">
        <f t="shared" ref="Q59" si="689">O59/O$19-1</f>
        <v>0.33857588086568069</v>
      </c>
      <c r="R59" s="1321">
        <f t="shared" si="38"/>
        <v>38881.266023999895</v>
      </c>
      <c r="S59" s="1322">
        <f t="shared" si="428"/>
        <v>5.7732816624400662E-2</v>
      </c>
      <c r="T59" s="472">
        <v>648043.22795999993</v>
      </c>
      <c r="U59" s="209">
        <f t="shared" ref="U59" si="690">T59-T$19</f>
        <v>115872.92587199993</v>
      </c>
      <c r="V59" s="1300">
        <f t="shared" ref="V59" si="691">T59/T$19-1</f>
        <v>0.21773655053159868</v>
      </c>
      <c r="W59" s="209">
        <f t="shared" si="41"/>
        <v>19382.929079999914</v>
      </c>
      <c r="X59" s="1300">
        <f t="shared" si="431"/>
        <v>3.0832118895581351E-2</v>
      </c>
      <c r="Y59" s="479">
        <v>679865.29951200006</v>
      </c>
      <c r="Z59" s="209">
        <f t="shared" ref="Z59" si="692">Y59-Y$19</f>
        <v>147694.99742400006</v>
      </c>
      <c r="AA59" s="1300">
        <f t="shared" ref="AA59" si="693">Y59/Y$19-1</f>
        <v>0.27753333255258794</v>
      </c>
      <c r="AB59" s="209">
        <f t="shared" si="44"/>
        <v>28800.61764000007</v>
      </c>
      <c r="AC59" s="1300">
        <f t="shared" si="434"/>
        <v>4.4236184885946939E-2</v>
      </c>
      <c r="AD59" s="472">
        <v>712350.33088799997</v>
      </c>
      <c r="AE59" s="209">
        <f t="shared" ref="AE59" si="694">AD59-AD$19</f>
        <v>180180.02879999997</v>
      </c>
      <c r="AF59" s="1300">
        <f t="shared" ref="AF59" si="695">AD59/AD$19-1</f>
        <v>0.33857588086568069</v>
      </c>
      <c r="AG59" s="209">
        <f t="shared" si="47"/>
        <v>38881.266023999895</v>
      </c>
      <c r="AH59" s="1300">
        <f t="shared" si="437"/>
        <v>5.7732816624400662E-2</v>
      </c>
      <c r="AI59" s="472">
        <v>648043.22795999993</v>
      </c>
      <c r="AJ59" s="209">
        <f t="shared" ref="AJ59" si="696">AI59-AI$19</f>
        <v>115872.92587199993</v>
      </c>
      <c r="AK59" s="1300">
        <f t="shared" ref="AK59" si="697">AI59/AI$19-1</f>
        <v>0.21773655053159868</v>
      </c>
      <c r="AL59" s="209">
        <f t="shared" si="50"/>
        <v>19382.929079999914</v>
      </c>
      <c r="AM59" s="1300">
        <f t="shared" si="536"/>
        <v>3.0832118895581351E-2</v>
      </c>
      <c r="AN59" s="479">
        <v>679865.29951200006</v>
      </c>
      <c r="AO59" s="209">
        <f t="shared" ref="AO59" si="698">AN59-AN$19</f>
        <v>147694.99742400006</v>
      </c>
      <c r="AP59" s="1300">
        <f t="shared" ref="AP59" si="699">AN59/AN$19-1</f>
        <v>0.27753333255258794</v>
      </c>
      <c r="AQ59" s="209">
        <f t="shared" si="53"/>
        <v>28800.61764000007</v>
      </c>
      <c r="AR59" s="1300">
        <f t="shared" si="539"/>
        <v>4.4236184885946939E-2</v>
      </c>
      <c r="AS59" s="472">
        <v>712350.33088799997</v>
      </c>
      <c r="AT59" s="209">
        <f t="shared" ref="AT59" si="700">AS59-AS$19</f>
        <v>180180.02879999997</v>
      </c>
      <c r="AU59" s="1300">
        <f t="shared" ref="AU59" si="701">AS59/AS$19-1</f>
        <v>0.33857588086568069</v>
      </c>
      <c r="AV59" s="209">
        <f t="shared" si="56"/>
        <v>38881.266023999895</v>
      </c>
      <c r="AW59" s="1300">
        <f t="shared" si="542"/>
        <v>5.7732816624400662E-2</v>
      </c>
      <c r="AX59" s="479">
        <v>648043.22795999993</v>
      </c>
      <c r="AY59" s="209">
        <f t="shared" ref="AY59" si="702">AX59-AX$19</f>
        <v>115872.92587199993</v>
      </c>
      <c r="AZ59" s="1300">
        <f t="shared" ref="AZ59" si="703">AX59/AX$19-1</f>
        <v>0.21773655053159868</v>
      </c>
      <c r="BA59" s="209">
        <f t="shared" si="59"/>
        <v>19382.929079999914</v>
      </c>
      <c r="BB59" s="1300">
        <f t="shared" si="443"/>
        <v>3.0832118895581351E-2</v>
      </c>
      <c r="BC59" s="479">
        <v>679865.29951200006</v>
      </c>
      <c r="BD59" s="209">
        <f t="shared" ref="BD59" si="704">BC59-BC$19</f>
        <v>147694.99742400006</v>
      </c>
      <c r="BE59" s="1300">
        <f t="shared" ref="BE59" si="705">BC59/BC$19-1</f>
        <v>0.27753333255258794</v>
      </c>
      <c r="BF59" s="209">
        <f t="shared" si="62"/>
        <v>28800.61764000007</v>
      </c>
      <c r="BG59" s="1300">
        <f t="shared" si="446"/>
        <v>4.4236184885946939E-2</v>
      </c>
      <c r="BH59" s="472">
        <v>712350.33088799997</v>
      </c>
      <c r="BI59" s="209">
        <f t="shared" ref="BI59" si="706">BH59-BH$19</f>
        <v>180180.02879999997</v>
      </c>
      <c r="BJ59" s="1300">
        <f t="shared" ref="BJ59" si="707">BH59/BH$19-1</f>
        <v>0.33857588086568069</v>
      </c>
      <c r="BK59" s="209">
        <f t="shared" si="65"/>
        <v>38881.266023999895</v>
      </c>
      <c r="BL59" s="1300">
        <f t="shared" si="449"/>
        <v>5.7732816624400662E-2</v>
      </c>
      <c r="BM59" s="479">
        <v>648043.22795999993</v>
      </c>
      <c r="BN59" s="209">
        <f t="shared" ref="BN59" si="708">BM59-BM$19</f>
        <v>115872.92587199993</v>
      </c>
      <c r="BO59" s="1300">
        <f t="shared" ref="BO59" si="709">BM59/BM$19-1</f>
        <v>0.21773655053159868</v>
      </c>
      <c r="BP59" s="209">
        <f t="shared" si="68"/>
        <v>19382.929079999914</v>
      </c>
      <c r="BQ59" s="1300">
        <f t="shared" si="452"/>
        <v>3.0832118895581351E-2</v>
      </c>
      <c r="BR59" s="479">
        <v>679865.29951200006</v>
      </c>
      <c r="BS59" s="209">
        <f t="shared" ref="BS59" si="710">BR59-BR$19</f>
        <v>147694.99742400006</v>
      </c>
      <c r="BT59" s="1300">
        <f t="shared" ref="BT59" si="711">BR59/BR$19-1</f>
        <v>0.27753333255258794</v>
      </c>
      <c r="BU59" s="209">
        <f t="shared" si="71"/>
        <v>28800.61764000007</v>
      </c>
      <c r="BV59" s="1300">
        <f t="shared" si="455"/>
        <v>4.4236184885946939E-2</v>
      </c>
      <c r="BW59" s="472">
        <v>712350.33088799997</v>
      </c>
      <c r="BX59" s="209">
        <f t="shared" ref="BX59" si="712">BW59-BW$19</f>
        <v>180180.02879999997</v>
      </c>
      <c r="BY59" s="1300">
        <f t="shared" ref="BY59" si="713">BW59/BW$19-1</f>
        <v>0.33857588086568069</v>
      </c>
      <c r="BZ59" s="209">
        <f t="shared" si="74"/>
        <v>38881.266023999895</v>
      </c>
      <c r="CA59" s="1300">
        <f t="shared" si="458"/>
        <v>5.7732816624400662E-2</v>
      </c>
      <c r="CB59" s="472">
        <v>648043.22795999993</v>
      </c>
      <c r="CC59" s="209">
        <f t="shared" ref="CC59" si="714">CB59-CB$19</f>
        <v>115872.92587199993</v>
      </c>
      <c r="CD59" s="1300">
        <f t="shared" ref="CD59" si="715">CB59/CB$19-1</f>
        <v>0.21773655053159868</v>
      </c>
      <c r="CE59" s="209">
        <f t="shared" si="77"/>
        <v>19382.929079999914</v>
      </c>
      <c r="CF59" s="1300">
        <f t="shared" si="461"/>
        <v>3.0832118895581351E-2</v>
      </c>
      <c r="CG59" s="479">
        <v>679865.29951200006</v>
      </c>
      <c r="CH59" s="209">
        <f t="shared" ref="CH59" si="716">CG59-CG$19</f>
        <v>147694.99742400006</v>
      </c>
      <c r="CI59" s="1300">
        <f t="shared" ref="CI59" si="717">CG59/CG$19-1</f>
        <v>0.27753333255258794</v>
      </c>
      <c r="CJ59" s="209">
        <f t="shared" si="80"/>
        <v>28800.61764000007</v>
      </c>
      <c r="CK59" s="1300">
        <f t="shared" si="464"/>
        <v>4.4236184885946939E-2</v>
      </c>
      <c r="CL59" s="472">
        <v>712350.33088799997</v>
      </c>
      <c r="CM59" s="209">
        <f t="shared" ref="CM59" si="718">CL59-CL$19</f>
        <v>180180.02879999997</v>
      </c>
      <c r="CN59" s="1300">
        <f t="shared" ref="CN59" si="719">CL59/CL$19-1</f>
        <v>0.33857588086568069</v>
      </c>
      <c r="CO59" s="209">
        <f t="shared" si="83"/>
        <v>38881.266023999895</v>
      </c>
      <c r="CP59" s="1300">
        <f t="shared" si="467"/>
        <v>5.7732816624400662E-2</v>
      </c>
    </row>
    <row r="60" spans="1:94" ht="21" customHeight="1" x14ac:dyDescent="0.25">
      <c r="A60" s="164">
        <v>2028</v>
      </c>
      <c r="B60" s="165"/>
      <c r="C60" s="166"/>
      <c r="D60" s="166" t="s">
        <v>157</v>
      </c>
      <c r="E60" s="490">
        <v>305888862.15491468</v>
      </c>
      <c r="F60" s="490">
        <f t="shared" ref="F60" si="720">E60-E$10</f>
        <v>89792427.764914662</v>
      </c>
      <c r="G60" s="1319">
        <f t="shared" ref="G60" si="721">E60/E$10-1</f>
        <v>0.41552017282646037</v>
      </c>
      <c r="H60" s="490">
        <f t="shared" si="32"/>
        <v>20803066.174809933</v>
      </c>
      <c r="I60" s="1319">
        <f>E60/E50-1</f>
        <v>7.2971247491620872E-2</v>
      </c>
      <c r="J60" s="490">
        <v>305888862.15491468</v>
      </c>
      <c r="K60" s="490">
        <f t="shared" ref="K60" si="722">J60-J$10</f>
        <v>89792427.764914662</v>
      </c>
      <c r="L60" s="1319">
        <f t="shared" ref="L60" si="723">J60/J$10-1</f>
        <v>0.41552017282646037</v>
      </c>
      <c r="M60" s="490">
        <f t="shared" si="35"/>
        <v>20803066.174809933</v>
      </c>
      <c r="N60" s="1319">
        <f>J60/J50-1</f>
        <v>7.2971247491620872E-2</v>
      </c>
      <c r="O60" s="490">
        <v>305888862.15491468</v>
      </c>
      <c r="P60" s="490">
        <f t="shared" ref="P60" si="724">O60-O$10</f>
        <v>89792427.764914662</v>
      </c>
      <c r="Q60" s="1319">
        <f t="shared" ref="Q60" si="725">O60/O$10-1</f>
        <v>0.41552017282646037</v>
      </c>
      <c r="R60" s="490">
        <f t="shared" si="38"/>
        <v>20803066.174809933</v>
      </c>
      <c r="S60" s="1319">
        <f>O60/O50-1</f>
        <v>7.2971247491620872E-2</v>
      </c>
      <c r="T60" s="490">
        <v>305888862.15491468</v>
      </c>
      <c r="U60" s="490">
        <f t="shared" ref="U60" si="726">T60-T$10</f>
        <v>89792427.764914662</v>
      </c>
      <c r="V60" s="1301">
        <f t="shared" ref="V60" si="727">T60/T$10-1</f>
        <v>0.41552017282646037</v>
      </c>
      <c r="W60" s="490">
        <f t="shared" si="41"/>
        <v>20803066.174809933</v>
      </c>
      <c r="X60" s="1301">
        <f>T60/T50-1</f>
        <v>7.2971247491620872E-2</v>
      </c>
      <c r="Y60" s="490">
        <v>305888862.15491468</v>
      </c>
      <c r="Z60" s="490">
        <f t="shared" ref="Z60" si="728">Y60-Y$10</f>
        <v>89792427.764914662</v>
      </c>
      <c r="AA60" s="1301">
        <f t="shared" ref="AA60" si="729">Y60/Y$10-1</f>
        <v>0.41552017282646037</v>
      </c>
      <c r="AB60" s="490">
        <f t="shared" si="44"/>
        <v>20803066.174809933</v>
      </c>
      <c r="AC60" s="1301">
        <f>Y60/Y50-1</f>
        <v>7.2971247491620872E-2</v>
      </c>
      <c r="AD60" s="490">
        <v>305888862.15491468</v>
      </c>
      <c r="AE60" s="490">
        <f t="shared" ref="AE60" si="730">AD60-AD$10</f>
        <v>89792427.764914662</v>
      </c>
      <c r="AF60" s="1301">
        <f t="shared" ref="AF60" si="731">AD60/AD$10-1</f>
        <v>0.41552017282646037</v>
      </c>
      <c r="AG60" s="490">
        <f t="shared" si="47"/>
        <v>20803066.174809933</v>
      </c>
      <c r="AH60" s="1301">
        <f>AD60/AD50-1</f>
        <v>7.2971247491620872E-2</v>
      </c>
      <c r="AI60" s="490">
        <v>305888862.15491468</v>
      </c>
      <c r="AJ60" s="490">
        <f t="shared" ref="AJ60" si="732">AI60-AI$10</f>
        <v>89792427.764914662</v>
      </c>
      <c r="AK60" s="1301">
        <f t="shared" ref="AK60" si="733">AI60/AI$10-1</f>
        <v>0.41552017282646037</v>
      </c>
      <c r="AL60" s="490">
        <f t="shared" si="50"/>
        <v>20803066.174809933</v>
      </c>
      <c r="AM60" s="1301">
        <f>AI60/AI50-1</f>
        <v>7.2971247491620872E-2</v>
      </c>
      <c r="AN60" s="490">
        <v>305888862.15491468</v>
      </c>
      <c r="AO60" s="490">
        <f t="shared" ref="AO60" si="734">AN60-AN$10</f>
        <v>89792427.764914662</v>
      </c>
      <c r="AP60" s="1301">
        <f t="shared" ref="AP60" si="735">AN60/AN$10-1</f>
        <v>0.41552017282646037</v>
      </c>
      <c r="AQ60" s="490">
        <f t="shared" si="53"/>
        <v>20803066.174809933</v>
      </c>
      <c r="AR60" s="1301">
        <f>AN60/AN50-1</f>
        <v>7.2971247491620872E-2</v>
      </c>
      <c r="AS60" s="490">
        <v>305888862.15491468</v>
      </c>
      <c r="AT60" s="490">
        <f t="shared" ref="AT60" si="736">AS60-AS$10</f>
        <v>89792427.764914662</v>
      </c>
      <c r="AU60" s="1301">
        <f t="shared" ref="AU60" si="737">AS60/AS$10-1</f>
        <v>0.41552017282646037</v>
      </c>
      <c r="AV60" s="490">
        <f t="shared" si="56"/>
        <v>20803066.174809933</v>
      </c>
      <c r="AW60" s="1301">
        <f>AS60/AS50-1</f>
        <v>7.2971247491620872E-2</v>
      </c>
      <c r="AX60" s="490">
        <v>305888862.15491468</v>
      </c>
      <c r="AY60" s="490">
        <f t="shared" ref="AY60" si="738">AX60-AX$10</f>
        <v>89792427.764914662</v>
      </c>
      <c r="AZ60" s="1301">
        <f t="shared" ref="AZ60" si="739">AX60/AX$10-1</f>
        <v>0.41552017282646037</v>
      </c>
      <c r="BA60" s="490">
        <f t="shared" si="59"/>
        <v>20803066.174809933</v>
      </c>
      <c r="BB60" s="1301">
        <f>AX60/AX50-1</f>
        <v>7.2971247491620872E-2</v>
      </c>
      <c r="BC60" s="490">
        <v>305888862.15491468</v>
      </c>
      <c r="BD60" s="490">
        <f t="shared" ref="BD60" si="740">BC60-BC$10</f>
        <v>89792427.764914662</v>
      </c>
      <c r="BE60" s="1301">
        <f t="shared" ref="BE60" si="741">BC60/BC$10-1</f>
        <v>0.41552017282646037</v>
      </c>
      <c r="BF60" s="490">
        <f t="shared" si="62"/>
        <v>20803066.174809933</v>
      </c>
      <c r="BG60" s="1301">
        <f>BC60/BC50-1</f>
        <v>7.2971247491620872E-2</v>
      </c>
      <c r="BH60" s="490">
        <v>305888862.15491468</v>
      </c>
      <c r="BI60" s="490">
        <f t="shared" ref="BI60" si="742">BH60-BH$10</f>
        <v>89792427.764914662</v>
      </c>
      <c r="BJ60" s="1301">
        <f t="shared" ref="BJ60" si="743">BH60/BH$10-1</f>
        <v>0.41552017282646037</v>
      </c>
      <c r="BK60" s="490">
        <f t="shared" si="65"/>
        <v>20803066.174809933</v>
      </c>
      <c r="BL60" s="1301">
        <f>BH60/BH50-1</f>
        <v>7.2971247491620872E-2</v>
      </c>
      <c r="BM60" s="490">
        <v>305888862.15491468</v>
      </c>
      <c r="BN60" s="490">
        <f t="shared" ref="BN60" si="744">BM60-BM$10</f>
        <v>89792427.764914662</v>
      </c>
      <c r="BO60" s="1301">
        <f t="shared" ref="BO60" si="745">BM60/BM$10-1</f>
        <v>0.41552017282646037</v>
      </c>
      <c r="BP60" s="490">
        <f t="shared" si="68"/>
        <v>20803066.174809933</v>
      </c>
      <c r="BQ60" s="1301">
        <f>BM60/BM50-1</f>
        <v>7.2971247491620872E-2</v>
      </c>
      <c r="BR60" s="490">
        <v>305888862.15491468</v>
      </c>
      <c r="BS60" s="490">
        <f t="shared" ref="BS60" si="746">BR60-BR$10</f>
        <v>89792427.764914662</v>
      </c>
      <c r="BT60" s="1301">
        <f t="shared" ref="BT60" si="747">BR60/BR$10-1</f>
        <v>0.41552017282646037</v>
      </c>
      <c r="BU60" s="490">
        <f t="shared" si="71"/>
        <v>20803066.174809933</v>
      </c>
      <c r="BV60" s="1301">
        <f>BR60/BR50-1</f>
        <v>7.2971247491620872E-2</v>
      </c>
      <c r="BW60" s="490">
        <v>305888862.15491468</v>
      </c>
      <c r="BX60" s="490">
        <f t="shared" ref="BX60" si="748">BW60-BW$10</f>
        <v>89792427.764914662</v>
      </c>
      <c r="BY60" s="1301">
        <f t="shared" ref="BY60" si="749">BW60/BW$10-1</f>
        <v>0.41552017282646037</v>
      </c>
      <c r="BZ60" s="490">
        <f t="shared" si="74"/>
        <v>20803066.174809933</v>
      </c>
      <c r="CA60" s="1301">
        <f>BW60/BW50-1</f>
        <v>7.2971247491620872E-2</v>
      </c>
      <c r="CB60" s="484">
        <v>310183863.38745046</v>
      </c>
      <c r="CC60" s="490">
        <f t="shared" ref="CC60" si="750">CB60-CB$10</f>
        <v>90241151.517450452</v>
      </c>
      <c r="CD60" s="1301">
        <f t="shared" ref="CD60" si="751">CB60/CB$10-1</f>
        <v>0.41029389312426345</v>
      </c>
      <c r="CE60" s="490">
        <f t="shared" si="77"/>
        <v>20847395.301678598</v>
      </c>
      <c r="CF60" s="1301">
        <f>CB60/CB50-1</f>
        <v>7.2052428923334189E-2</v>
      </c>
      <c r="CG60" s="484">
        <v>310183863.38745046</v>
      </c>
      <c r="CH60" s="490">
        <f t="shared" ref="CH60" si="752">CG60-CG$10</f>
        <v>90241151.517450452</v>
      </c>
      <c r="CI60" s="1301">
        <f t="shared" ref="CI60" si="753">CG60/CG$10-1</f>
        <v>0.41029389312426345</v>
      </c>
      <c r="CJ60" s="490">
        <f t="shared" si="80"/>
        <v>20847395.301678598</v>
      </c>
      <c r="CK60" s="1301">
        <f>CG60/CG50-1</f>
        <v>7.2052428923334189E-2</v>
      </c>
      <c r="CL60" s="484">
        <v>310183863.38745046</v>
      </c>
      <c r="CM60" s="490">
        <f t="shared" ref="CM60" si="754">CL60-CL$10</f>
        <v>90241151.517450452</v>
      </c>
      <c r="CN60" s="1301">
        <f t="shared" ref="CN60" si="755">CL60/CL$10-1</f>
        <v>0.41029389312426345</v>
      </c>
      <c r="CO60" s="490">
        <f t="shared" si="83"/>
        <v>20847395.301678598</v>
      </c>
      <c r="CP60" s="1301">
        <f>CL60/CL50-1</f>
        <v>7.2052428923334189E-2</v>
      </c>
    </row>
    <row r="61" spans="1:94" ht="21" customHeight="1" outlineLevel="1" x14ac:dyDescent="0.25">
      <c r="A61" s="174">
        <v>2028</v>
      </c>
      <c r="B61" s="175" t="s">
        <v>158</v>
      </c>
      <c r="C61" s="175" t="s">
        <v>159</v>
      </c>
      <c r="D61" s="176" t="s">
        <v>96</v>
      </c>
      <c r="E61" s="491">
        <v>121065326.01691456</v>
      </c>
      <c r="F61" s="1298">
        <f t="shared" ref="F61" si="756">E61-E$11</f>
        <v>38338085.516914561</v>
      </c>
      <c r="G61" s="1320">
        <f t="shared" ref="G61" si="757">E61/E$11-1</f>
        <v>0.46342758788037375</v>
      </c>
      <c r="H61" s="1298">
        <f t="shared" si="32"/>
        <v>13104254.980718657</v>
      </c>
      <c r="I61" s="1320">
        <f t="shared" ref="I61:I69" si="758">E61/E51-1</f>
        <v>0.1213794458960602</v>
      </c>
      <c r="J61" s="491">
        <v>113784869.22157782</v>
      </c>
      <c r="K61" s="1298">
        <f t="shared" ref="K61" si="759">J61-J$11</f>
        <v>31057628.721577823</v>
      </c>
      <c r="L61" s="1320">
        <f t="shared" ref="L61" si="760">J61/J$11-1</f>
        <v>0.37542203189501788</v>
      </c>
      <c r="M61" s="1298">
        <f t="shared" si="35"/>
        <v>11333126.114625156</v>
      </c>
      <c r="N61" s="1320">
        <f t="shared" ref="N61:N69" si="761">J61/J51-1</f>
        <v>0.11061916343184275</v>
      </c>
      <c r="O61" s="491">
        <v>106131057.89888558</v>
      </c>
      <c r="P61" s="1298">
        <f t="shared" ref="P61" si="762">O61-O$11</f>
        <v>23403817.398885578</v>
      </c>
      <c r="Q61" s="1320">
        <f t="shared" ref="Q61" si="763">O61/O$11-1</f>
        <v>0.28290339744724813</v>
      </c>
      <c r="R61" s="1298">
        <f t="shared" si="38"/>
        <v>9387319.3119287193</v>
      </c>
      <c r="S61" s="1320">
        <f t="shared" ref="S61:S69" si="764">O61/O51-1</f>
        <v>9.7032835913107185E-2</v>
      </c>
      <c r="T61" s="485">
        <v>96876416.365065098</v>
      </c>
      <c r="U61" s="1298">
        <f t="shared" ref="U61" si="765">T61-T$11</f>
        <v>28437676.865065098</v>
      </c>
      <c r="V61" s="1299">
        <f t="shared" ref="V61" si="766">T61/T$11-1</f>
        <v>0.41552017282646037</v>
      </c>
      <c r="W61" s="1298">
        <f t="shared" si="41"/>
        <v>6588427.2026885599</v>
      </c>
      <c r="X61" s="1299">
        <f t="shared" ref="X61:X69" si="767">T61/T51-1</f>
        <v>7.2971247491620872E-2</v>
      </c>
      <c r="Y61" s="485">
        <v>96876416.365065098</v>
      </c>
      <c r="Z61" s="1298">
        <f t="shared" ref="Z61" si="768">Y61-Y$11</f>
        <v>28437676.865065098</v>
      </c>
      <c r="AA61" s="1299">
        <f t="shared" ref="AA61" si="769">Y61/Y$11-1</f>
        <v>0.41552017282646037</v>
      </c>
      <c r="AB61" s="1298">
        <f t="shared" si="44"/>
        <v>6588427.2026885599</v>
      </c>
      <c r="AC61" s="1299">
        <f t="shared" ref="AC61:AC69" si="770">Y61/Y51-1</f>
        <v>7.2971247491620872E-2</v>
      </c>
      <c r="AD61" s="485">
        <v>96876416.365065098</v>
      </c>
      <c r="AE61" s="1298">
        <f t="shared" ref="AE61" si="771">AD61-AD$11</f>
        <v>28437676.865065098</v>
      </c>
      <c r="AF61" s="1299">
        <f t="shared" ref="AF61" si="772">AD61/AD$11-1</f>
        <v>0.41552017282646037</v>
      </c>
      <c r="AG61" s="1298">
        <f t="shared" si="47"/>
        <v>6588427.2026885599</v>
      </c>
      <c r="AH61" s="1299">
        <f t="shared" ref="AH61:AH69" si="773">AD61/AD51-1</f>
        <v>7.2971247491620872E-2</v>
      </c>
      <c r="AI61" s="485">
        <v>0</v>
      </c>
      <c r="AJ61" s="1298">
        <f t="shared" ref="AJ61" si="774">AI61-AI$11</f>
        <v>0</v>
      </c>
      <c r="AK61" s="1299"/>
      <c r="AL61" s="1298">
        <f t="shared" si="50"/>
        <v>0</v>
      </c>
      <c r="AM61" s="1299"/>
      <c r="AN61" s="485">
        <v>0</v>
      </c>
      <c r="AO61" s="1298">
        <f t="shared" ref="AO61" si="775">AN61-AN$11</f>
        <v>0</v>
      </c>
      <c r="AP61" s="1299"/>
      <c r="AQ61" s="1298">
        <f t="shared" si="53"/>
        <v>0</v>
      </c>
      <c r="AR61" s="1299"/>
      <c r="AS61" s="485">
        <v>0</v>
      </c>
      <c r="AT61" s="1298">
        <f t="shared" ref="AT61" si="776">AS61-AS$11</f>
        <v>0</v>
      </c>
      <c r="AU61" s="1299"/>
      <c r="AV61" s="1298">
        <f t="shared" si="56"/>
        <v>0</v>
      </c>
      <c r="AW61" s="1299"/>
      <c r="AX61" s="491">
        <v>93410697.143095985</v>
      </c>
      <c r="AY61" s="1298">
        <f t="shared" ref="AY61" si="777">AX61-AX$11</f>
        <v>34012625.85262908</v>
      </c>
      <c r="AZ61" s="1299">
        <f t="shared" ref="AZ61" si="778">AX61/AX$11-1</f>
        <v>0.57262172177782378</v>
      </c>
      <c r="BA61" s="1298">
        <f t="shared" si="59"/>
        <v>12666377.865459487</v>
      </c>
      <c r="BB61" s="1299">
        <f t="shared" ref="BB61:BB69" si="779">AX61/AX51-1</f>
        <v>0.15687020435340582</v>
      </c>
      <c r="BC61" s="491">
        <v>83936556.230040252</v>
      </c>
      <c r="BD61" s="1298">
        <f t="shared" ref="BD61" si="780">BC61-BC$11</f>
        <v>24538484.939573348</v>
      </c>
      <c r="BE61" s="1299">
        <f t="shared" ref="BE61" si="781">BC61/BC$11-1</f>
        <v>0.4131192209857435</v>
      </c>
      <c r="BF61" s="1298">
        <f t="shared" si="62"/>
        <v>10394772.523216158</v>
      </c>
      <c r="BG61" s="1299">
        <f t="shared" ref="BG61:BG69" si="782">BC61/BC51-1</f>
        <v>0.14134512380954956</v>
      </c>
      <c r="BH61" s="491">
        <v>73953061.570150465</v>
      </c>
      <c r="BI61" s="1298">
        <f t="shared" ref="BI61" si="783">BH61-BH$11</f>
        <v>14554990.27968356</v>
      </c>
      <c r="BJ61" s="1299">
        <f t="shared" ref="BJ61" si="784">BH61/BH$11-1</f>
        <v>0.24504146285334971</v>
      </c>
      <c r="BK61" s="1298">
        <f t="shared" si="65"/>
        <v>7889168.7972509041</v>
      </c>
      <c r="BL61" s="1299">
        <f t="shared" ref="BL61:BL69" si="785">BH61/BH51-1</f>
        <v>0.11941725602471864</v>
      </c>
      <c r="BM61" s="491">
        <v>66215218.508263052</v>
      </c>
      <c r="BN61" s="1298">
        <f t="shared" ref="BN61" si="786">BM61-BM$11</f>
        <v>20370491.597929716</v>
      </c>
      <c r="BO61" s="1299">
        <f t="shared" ref="BO61" si="787">BM61/BM$11-1</f>
        <v>0.44433663303899484</v>
      </c>
      <c r="BP61" s="1298">
        <f t="shared" si="68"/>
        <v>6126794.2594658062</v>
      </c>
      <c r="BQ61" s="1299">
        <f t="shared" ref="BQ61:BQ69" si="788">BM61/BM51-1</f>
        <v>0.10196297100582474</v>
      </c>
      <c r="BR61" s="491">
        <v>63788399.576484144</v>
      </c>
      <c r="BS61" s="1298">
        <f t="shared" ref="BS61" si="789">BR61-BR$11</f>
        <v>17943672.666150808</v>
      </c>
      <c r="BT61" s="1299">
        <f t="shared" ref="BT61" si="790">BR61/BR$11-1</f>
        <v>0.39140101545912653</v>
      </c>
      <c r="BU61" s="1298">
        <f t="shared" si="71"/>
        <v>5536417.9707679749</v>
      </c>
      <c r="BV61" s="1299">
        <f t="shared" ref="BV61:BV69" si="791">BR61/BR51-1</f>
        <v>9.5042568821807949E-2</v>
      </c>
      <c r="BW61" s="491">
        <v>61237129.135586731</v>
      </c>
      <c r="BX61" s="1298">
        <f t="shared" ref="BX61" si="792">BW61-BW$11</f>
        <v>15392402.225253396</v>
      </c>
      <c r="BY61" s="1299">
        <f t="shared" ref="BY61" si="793">BW61/BW$11-1</f>
        <v>0.33575076704806306</v>
      </c>
      <c r="BZ61" s="1298">
        <f t="shared" si="74"/>
        <v>4887815.7032025009</v>
      </c>
      <c r="CA61" s="1299">
        <f t="shared" ref="CA61:CA69" si="794">BW61/BW51-1</f>
        <v>8.674135327429644E-2</v>
      </c>
      <c r="CB61" s="485">
        <v>77208531.470865637</v>
      </c>
      <c r="CC61" s="1298">
        <f t="shared" ref="CC61" si="795">CB61-CB$11</f>
        <v>8769791.9708656371</v>
      </c>
      <c r="CD61" s="1299">
        <f t="shared" ref="CD61" si="796">CB61/CB$11-1</f>
        <v>0.12814075821582938</v>
      </c>
      <c r="CE61" s="1298">
        <f t="shared" si="77"/>
        <v>1358776.1271196902</v>
      </c>
      <c r="CF61" s="1299">
        <f t="shared" ref="CF61:CF69" si="797">CB61/CB51-1</f>
        <v>1.7914047592662685E-2</v>
      </c>
      <c r="CG61" s="485">
        <v>79787164.51253967</v>
      </c>
      <c r="CH61" s="1298">
        <f t="shared" ref="CH61" si="798">CG61-CG$11</f>
        <v>11348425.01253967</v>
      </c>
      <c r="CI61" s="1299">
        <f t="shared" ref="CI61" si="799">CG61/CG$11-1</f>
        <v>0.165818732131086</v>
      </c>
      <c r="CJ61" s="1298">
        <f t="shared" si="80"/>
        <v>2002741.0329357684</v>
      </c>
      <c r="CK61" s="1299">
        <f t="shared" ref="CK61:CK69" si="800">CG61/CG51-1</f>
        <v>2.5747327592662739E-2</v>
      </c>
      <c r="CL61" s="485">
        <v>82429100.880108222</v>
      </c>
      <c r="CM61" s="1298">
        <f t="shared" ref="CM61" si="801">CL61-CL$11</f>
        <v>13990361.380108222</v>
      </c>
      <c r="CN61" s="1299">
        <f t="shared" ref="CN61" si="802">CL61/CL$11-1</f>
        <v>0.20442166939834161</v>
      </c>
      <c r="CO61" s="1298">
        <f t="shared" si="83"/>
        <v>2678087.4859078377</v>
      </c>
      <c r="CP61" s="1299">
        <f t="shared" ref="CP61:CP69" si="803">CL61/CL51-1</f>
        <v>3.3580607592662792E-2</v>
      </c>
    </row>
    <row r="62" spans="1:94" ht="21" customHeight="1" outlineLevel="1" x14ac:dyDescent="0.25">
      <c r="A62" s="174">
        <v>2028</v>
      </c>
      <c r="B62" s="175" t="s">
        <v>160</v>
      </c>
      <c r="C62" s="175" t="s">
        <v>161</v>
      </c>
      <c r="D62" s="176" t="s">
        <v>162</v>
      </c>
      <c r="E62" s="485">
        <v>77580329.507874593</v>
      </c>
      <c r="F62" s="1298">
        <f t="shared" ref="F62" si="804">E62-E$12</f>
        <v>22773389.276874594</v>
      </c>
      <c r="G62" s="1320">
        <f t="shared" ref="G62" si="805">E62/E$12-1</f>
        <v>0.41552017282646014</v>
      </c>
      <c r="H62" s="1298">
        <f t="shared" si="32"/>
        <v>5276127.7976787686</v>
      </c>
      <c r="I62" s="1320">
        <f t="shared" si="758"/>
        <v>7.2971247491620872E-2</v>
      </c>
      <c r="J62" s="485">
        <v>77580329.507874593</v>
      </c>
      <c r="K62" s="1298">
        <f t="shared" ref="K62" si="806">J62-J$12</f>
        <v>22773389.276874594</v>
      </c>
      <c r="L62" s="1320">
        <f t="shared" ref="L62" si="807">J62/J$12-1</f>
        <v>0.41552017282646014</v>
      </c>
      <c r="M62" s="1298">
        <f t="shared" si="35"/>
        <v>5276127.7976787686</v>
      </c>
      <c r="N62" s="1320">
        <f t="shared" si="761"/>
        <v>7.2971247491620872E-2</v>
      </c>
      <c r="O62" s="485">
        <v>77580329.507874593</v>
      </c>
      <c r="P62" s="1298">
        <f t="shared" ref="P62" si="808">O62-O$12</f>
        <v>22773389.276874594</v>
      </c>
      <c r="Q62" s="1320">
        <f t="shared" ref="Q62" si="809">O62/O$12-1</f>
        <v>0.41552017282646014</v>
      </c>
      <c r="R62" s="1298">
        <f t="shared" si="38"/>
        <v>5276127.7976787686</v>
      </c>
      <c r="S62" s="1320">
        <f t="shared" si="764"/>
        <v>7.2971247491620872E-2</v>
      </c>
      <c r="T62" s="485">
        <v>77580329.507874593</v>
      </c>
      <c r="U62" s="1298">
        <f t="shared" ref="U62" si="810">T62-T$12</f>
        <v>22773389.276874594</v>
      </c>
      <c r="V62" s="1299">
        <f t="shared" ref="V62" si="811">T62/T$12-1</f>
        <v>0.41552017282646014</v>
      </c>
      <c r="W62" s="1298">
        <f t="shared" si="41"/>
        <v>5276127.7976787686</v>
      </c>
      <c r="X62" s="1299">
        <f t="shared" si="767"/>
        <v>7.2971247491620872E-2</v>
      </c>
      <c r="Y62" s="485">
        <v>77580329.507874593</v>
      </c>
      <c r="Z62" s="1298">
        <f t="shared" ref="Z62" si="812">Y62-Y$12</f>
        <v>22773389.276874594</v>
      </c>
      <c r="AA62" s="1299">
        <f t="shared" ref="AA62" si="813">Y62/Y$12-1</f>
        <v>0.41552017282646014</v>
      </c>
      <c r="AB62" s="1298">
        <f t="shared" si="44"/>
        <v>5276127.7976787686</v>
      </c>
      <c r="AC62" s="1299">
        <f t="shared" si="770"/>
        <v>7.2971247491620872E-2</v>
      </c>
      <c r="AD62" s="485">
        <v>77580329.507874593</v>
      </c>
      <c r="AE62" s="1298">
        <f t="shared" ref="AE62" si="814">AD62-AD$12</f>
        <v>22773389.276874594</v>
      </c>
      <c r="AF62" s="1299">
        <f t="shared" ref="AF62" si="815">AD62/AD$12-1</f>
        <v>0.41552017282646014</v>
      </c>
      <c r="AG62" s="1298">
        <f t="shared" si="47"/>
        <v>5276127.7976787686</v>
      </c>
      <c r="AH62" s="1299">
        <f t="shared" si="773"/>
        <v>7.2971247491620872E-2</v>
      </c>
      <c r="AI62" s="485">
        <v>0</v>
      </c>
      <c r="AJ62" s="1298">
        <f t="shared" ref="AJ62" si="816">AI62-AI$12</f>
        <v>0</v>
      </c>
      <c r="AK62" s="1299"/>
      <c r="AL62" s="1298">
        <f t="shared" si="50"/>
        <v>0</v>
      </c>
      <c r="AM62" s="1299"/>
      <c r="AN62" s="485">
        <v>0</v>
      </c>
      <c r="AO62" s="1298">
        <f t="shared" ref="AO62" si="817">AN62-AN$12</f>
        <v>0</v>
      </c>
      <c r="AP62" s="1299"/>
      <c r="AQ62" s="1298">
        <f t="shared" si="53"/>
        <v>0</v>
      </c>
      <c r="AR62" s="1299"/>
      <c r="AS62" s="485">
        <v>0</v>
      </c>
      <c r="AT62" s="1298">
        <f t="shared" ref="AT62" si="818">AS62-AS$12</f>
        <v>0</v>
      </c>
      <c r="AU62" s="1299"/>
      <c r="AV62" s="1298">
        <f t="shared" si="56"/>
        <v>0</v>
      </c>
      <c r="AW62" s="1299"/>
      <c r="AX62" s="485">
        <v>77580329.507874593</v>
      </c>
      <c r="AY62" s="1298">
        <f t="shared" ref="AY62" si="819">AX62-AX$12</f>
        <v>22773389.276874594</v>
      </c>
      <c r="AZ62" s="1299">
        <f t="shared" ref="AZ62" si="820">AX62/AX$12-1</f>
        <v>0.41552017282646014</v>
      </c>
      <c r="BA62" s="1298">
        <f t="shared" si="59"/>
        <v>5276127.7976787686</v>
      </c>
      <c r="BB62" s="1299">
        <f t="shared" si="779"/>
        <v>7.2971247491620872E-2</v>
      </c>
      <c r="BC62" s="485">
        <v>77580329.507874593</v>
      </c>
      <c r="BD62" s="1298">
        <f t="shared" ref="BD62" si="821">BC62-BC$12</f>
        <v>22773389.276874594</v>
      </c>
      <c r="BE62" s="1299">
        <f t="shared" ref="BE62" si="822">BC62/BC$12-1</f>
        <v>0.41552017282646014</v>
      </c>
      <c r="BF62" s="1298">
        <f t="shared" si="62"/>
        <v>5276127.7976787686</v>
      </c>
      <c r="BG62" s="1299">
        <f t="shared" si="782"/>
        <v>7.2971247491620872E-2</v>
      </c>
      <c r="BH62" s="485">
        <v>77580329.507874593</v>
      </c>
      <c r="BI62" s="1298">
        <f t="shared" ref="BI62" si="823">BH62-BH$12</f>
        <v>22773389.276874594</v>
      </c>
      <c r="BJ62" s="1299">
        <f t="shared" ref="BJ62" si="824">BH62/BH$12-1</f>
        <v>0.41552017282646014</v>
      </c>
      <c r="BK62" s="1298">
        <f t="shared" si="65"/>
        <v>5276127.7976787686</v>
      </c>
      <c r="BL62" s="1299">
        <f t="shared" si="785"/>
        <v>7.2971247491620872E-2</v>
      </c>
      <c r="BM62" s="491">
        <v>66215218.508263052</v>
      </c>
      <c r="BN62" s="1298">
        <f t="shared" ref="BN62" si="825">BM62-BM$12</f>
        <v>20370491.597929716</v>
      </c>
      <c r="BO62" s="1299">
        <f t="shared" ref="BO62" si="826">BM62/BM$12-1</f>
        <v>0.44433663303899484</v>
      </c>
      <c r="BP62" s="1298">
        <f t="shared" si="68"/>
        <v>6126794.2594658062</v>
      </c>
      <c r="BQ62" s="1299">
        <f t="shared" si="788"/>
        <v>0.10196297100582474</v>
      </c>
      <c r="BR62" s="491">
        <v>63788399.576484144</v>
      </c>
      <c r="BS62" s="1298">
        <f t="shared" ref="BS62" si="827">BR62-BR$12</f>
        <v>17943672.666150808</v>
      </c>
      <c r="BT62" s="1299">
        <f t="shared" ref="BT62" si="828">BR62/BR$12-1</f>
        <v>0.39140101545912653</v>
      </c>
      <c r="BU62" s="1298">
        <f t="shared" si="71"/>
        <v>5536417.9707679749</v>
      </c>
      <c r="BV62" s="1299">
        <f t="shared" si="791"/>
        <v>9.5042568821807949E-2</v>
      </c>
      <c r="BW62" s="491">
        <v>61237129.135586731</v>
      </c>
      <c r="BX62" s="1298">
        <f t="shared" ref="BX62" si="829">BW62-BW$12</f>
        <v>15392402.225253396</v>
      </c>
      <c r="BY62" s="1299">
        <f t="shared" ref="BY62" si="830">BW62/BW$12-1</f>
        <v>0.33575076704806306</v>
      </c>
      <c r="BZ62" s="1298">
        <f t="shared" si="74"/>
        <v>4887815.7032025009</v>
      </c>
      <c r="CA62" s="1299">
        <f t="shared" si="794"/>
        <v>8.674135327429644E-2</v>
      </c>
      <c r="CB62" s="485">
        <v>65693174.306457281</v>
      </c>
      <c r="CC62" s="1298">
        <f t="shared" ref="CC62" si="831">CB62-CB$12</f>
        <v>10886234.075457282</v>
      </c>
      <c r="CD62" s="1299">
        <f t="shared" ref="CD62" si="832">CB62/CB$12-1</f>
        <v>0.19862875084020448</v>
      </c>
      <c r="CE62" s="1298">
        <f t="shared" si="77"/>
        <v>1156119.8647588491</v>
      </c>
      <c r="CF62" s="1299">
        <f t="shared" si="797"/>
        <v>1.7914047592662685E-2</v>
      </c>
      <c r="CG62" s="485">
        <v>67887214.092630461</v>
      </c>
      <c r="CH62" s="1298">
        <f t="shared" ref="CH62" si="833">CG62-CG$12</f>
        <v>13080273.861630462</v>
      </c>
      <c r="CI62" s="1299">
        <f t="shared" ref="CI62" si="834">CG62/CG$12-1</f>
        <v>0.23866090328158784</v>
      </c>
      <c r="CJ62" s="1298">
        <f t="shared" si="80"/>
        <v>1704039.8678867519</v>
      </c>
      <c r="CK62" s="1299">
        <f t="shared" si="800"/>
        <v>2.5747327592662739E-2</v>
      </c>
      <c r="CL62" s="485">
        <v>70135115.75576131</v>
      </c>
      <c r="CM62" s="1298">
        <f t="shared" ref="CM62" si="835">CL62-CL$12</f>
        <v>15328175.524761312</v>
      </c>
      <c r="CN62" s="1299">
        <f t="shared" ref="CN62" si="836">CL62/CL$12-1</f>
        <v>0.27967581222663052</v>
      </c>
      <c r="CO62" s="1298">
        <f t="shared" si="83"/>
        <v>2278660.98043935</v>
      </c>
      <c r="CP62" s="1299">
        <f t="shared" si="803"/>
        <v>3.3580607592662792E-2</v>
      </c>
    </row>
    <row r="63" spans="1:94" ht="21" customHeight="1" outlineLevel="1" x14ac:dyDescent="0.25">
      <c r="A63" s="174">
        <v>2028</v>
      </c>
      <c r="B63" s="175">
        <v>0</v>
      </c>
      <c r="C63" s="175">
        <v>0</v>
      </c>
      <c r="D63" s="176" t="s">
        <v>163</v>
      </c>
      <c r="E63" s="485">
        <v>0</v>
      </c>
      <c r="F63" s="1298">
        <f t="shared" ref="F63" si="837">E63-E$13</f>
        <v>0</v>
      </c>
      <c r="G63" s="1320"/>
      <c r="H63" s="1298">
        <f t="shared" si="32"/>
        <v>0</v>
      </c>
      <c r="I63" s="1320"/>
      <c r="J63" s="485">
        <v>0</v>
      </c>
      <c r="K63" s="1298">
        <f t="shared" ref="K63" si="838">J63-J$13</f>
        <v>0</v>
      </c>
      <c r="L63" s="1320"/>
      <c r="M63" s="1298">
        <f t="shared" si="35"/>
        <v>0</v>
      </c>
      <c r="N63" s="1320"/>
      <c r="O63" s="485">
        <v>0</v>
      </c>
      <c r="P63" s="1298">
        <f t="shared" ref="P63" si="839">O63-O$13</f>
        <v>0</v>
      </c>
      <c r="Q63" s="1320"/>
      <c r="R63" s="1298">
        <f t="shared" si="38"/>
        <v>0</v>
      </c>
      <c r="S63" s="1320"/>
      <c r="T63" s="485">
        <v>0</v>
      </c>
      <c r="U63" s="1298">
        <f t="shared" ref="U63" si="840">T63-T$13</f>
        <v>0</v>
      </c>
      <c r="V63" s="1299"/>
      <c r="W63" s="1298">
        <f t="shared" si="41"/>
        <v>0</v>
      </c>
      <c r="X63" s="1299"/>
      <c r="Y63" s="485">
        <v>0</v>
      </c>
      <c r="Z63" s="1298">
        <f t="shared" ref="Z63" si="841">Y63-Y$13</f>
        <v>0</v>
      </c>
      <c r="AA63" s="1299"/>
      <c r="AB63" s="1298">
        <f t="shared" si="44"/>
        <v>0</v>
      </c>
      <c r="AC63" s="1299"/>
      <c r="AD63" s="485">
        <v>0</v>
      </c>
      <c r="AE63" s="1298">
        <f t="shared" ref="AE63" si="842">AD63-AD$13</f>
        <v>0</v>
      </c>
      <c r="AF63" s="1299"/>
      <c r="AG63" s="1298">
        <f t="shared" si="47"/>
        <v>0</v>
      </c>
      <c r="AH63" s="1299"/>
      <c r="AI63" s="485">
        <v>0</v>
      </c>
      <c r="AJ63" s="1298">
        <f t="shared" ref="AJ63" si="843">AI63-AI$13</f>
        <v>0</v>
      </c>
      <c r="AK63" s="1299"/>
      <c r="AL63" s="1298">
        <f t="shared" si="50"/>
        <v>0</v>
      </c>
      <c r="AM63" s="1299"/>
      <c r="AN63" s="485">
        <v>0</v>
      </c>
      <c r="AO63" s="1298">
        <f t="shared" ref="AO63" si="844">AN63-AN$13</f>
        <v>0</v>
      </c>
      <c r="AP63" s="1299"/>
      <c r="AQ63" s="1298">
        <f t="shared" si="53"/>
        <v>0</v>
      </c>
      <c r="AR63" s="1299"/>
      <c r="AS63" s="485">
        <v>0</v>
      </c>
      <c r="AT63" s="1298">
        <f t="shared" ref="AT63" si="845">AS63-AS$13</f>
        <v>0</v>
      </c>
      <c r="AU63" s="1299"/>
      <c r="AV63" s="1298">
        <f t="shared" si="56"/>
        <v>0</v>
      </c>
      <c r="AW63" s="1299"/>
      <c r="AX63" s="491">
        <v>27654628.873818584</v>
      </c>
      <c r="AY63" s="1298">
        <f t="shared" ref="AY63" si="846">AX63-AX$13</f>
        <v>4325459.6642854847</v>
      </c>
      <c r="AZ63" s="1299">
        <f t="shared" ref="AZ63" si="847">AX63/AX$13-1</f>
        <v>0.18540993146545293</v>
      </c>
      <c r="BA63" s="1298">
        <f t="shared" si="59"/>
        <v>437877.11525918543</v>
      </c>
      <c r="BB63" s="1299">
        <f t="shared" si="779"/>
        <v>1.6088514865536085E-2</v>
      </c>
      <c r="BC63" s="491">
        <v>29848312.991537582</v>
      </c>
      <c r="BD63" s="1298">
        <f t="shared" ref="BD63" si="848">BC63-BC$13</f>
        <v>6519143.782004483</v>
      </c>
      <c r="BE63" s="1299">
        <f t="shared" ref="BE63" si="849">BC63/BC$13-1</f>
        <v>0.27944174622988882</v>
      </c>
      <c r="BF63" s="1298">
        <f t="shared" si="62"/>
        <v>938353.5914090015</v>
      </c>
      <c r="BG63" s="1299">
        <f t="shared" si="782"/>
        <v>3.2457796928100358E-2</v>
      </c>
      <c r="BH63" s="491">
        <v>32177996.328735091</v>
      </c>
      <c r="BI63" s="1298">
        <f t="shared" ref="BI63" si="850">BH63-BH$13</f>
        <v>8848827.1192019917</v>
      </c>
      <c r="BJ63" s="1299">
        <f t="shared" ref="BJ63" si="851">BH63/BH$13-1</f>
        <v>0.37930313933279969</v>
      </c>
      <c r="BK63" s="1298">
        <f t="shared" si="65"/>
        <v>1498150.5146778002</v>
      </c>
      <c r="BL63" s="1299">
        <f t="shared" si="785"/>
        <v>4.8831748495664185E-2</v>
      </c>
      <c r="BM63" s="491">
        <v>66215218.508263066</v>
      </c>
      <c r="BN63" s="1298">
        <f t="shared" ref="BN63" si="852">BM63-BM$13</f>
        <v>20370491.597929731</v>
      </c>
      <c r="BO63" s="1299">
        <f t="shared" ref="BO63" si="853">BM63/BM$13-1</f>
        <v>0.44433663303899529</v>
      </c>
      <c r="BP63" s="1298">
        <f t="shared" si="68"/>
        <v>6126794.2594657987</v>
      </c>
      <c r="BQ63" s="1299">
        <f t="shared" si="788"/>
        <v>0.10196297100582452</v>
      </c>
      <c r="BR63" s="491">
        <v>63788399.576484159</v>
      </c>
      <c r="BS63" s="1298">
        <f t="shared" ref="BS63" si="854">BR63-BR$13</f>
        <v>17943672.666150823</v>
      </c>
      <c r="BT63" s="1299">
        <f t="shared" ref="BT63" si="855">BR63/BR$13-1</f>
        <v>0.39140101545912676</v>
      </c>
      <c r="BU63" s="1298">
        <f t="shared" si="71"/>
        <v>5536417.9707679972</v>
      </c>
      <c r="BV63" s="1299">
        <f t="shared" si="791"/>
        <v>9.5042568821808393E-2</v>
      </c>
      <c r="BW63" s="491">
        <v>61237129.135586694</v>
      </c>
      <c r="BX63" s="1298">
        <f t="shared" ref="BX63" si="856">BW63-BW$13</f>
        <v>15392402.225253358</v>
      </c>
      <c r="BY63" s="1299">
        <f t="shared" ref="BY63" si="857">BW63/BW$13-1</f>
        <v>0.33575076704806217</v>
      </c>
      <c r="BZ63" s="1298">
        <f t="shared" si="74"/>
        <v>4887815.7032024488</v>
      </c>
      <c r="CA63" s="1299">
        <f t="shared" si="794"/>
        <v>8.6741353274295552E-2</v>
      </c>
      <c r="CB63" s="485">
        <v>0</v>
      </c>
      <c r="CC63" s="1298">
        <f t="shared" ref="CC63" si="858">CB63-CB$13</f>
        <v>0</v>
      </c>
      <c r="CD63" s="1299"/>
      <c r="CE63" s="1298">
        <f t="shared" si="77"/>
        <v>0</v>
      </c>
      <c r="CF63" s="1299"/>
      <c r="CG63" s="485">
        <v>0</v>
      </c>
      <c r="CH63" s="1298">
        <f t="shared" ref="CH63" si="859">CG63-CG$13</f>
        <v>0</v>
      </c>
      <c r="CI63" s="1299"/>
      <c r="CJ63" s="1298">
        <f t="shared" si="80"/>
        <v>0</v>
      </c>
      <c r="CK63" s="1299"/>
      <c r="CL63" s="485">
        <v>0</v>
      </c>
      <c r="CM63" s="1298">
        <f t="shared" ref="CM63" si="860">CL63-CL$13</f>
        <v>0</v>
      </c>
      <c r="CN63" s="1299"/>
      <c r="CO63" s="1298">
        <f t="shared" si="83"/>
        <v>0</v>
      </c>
      <c r="CP63" s="1299"/>
    </row>
    <row r="64" spans="1:94" ht="21" customHeight="1" outlineLevel="1" x14ac:dyDescent="0.25">
      <c r="A64" s="174">
        <v>2028</v>
      </c>
      <c r="B64" s="175" t="s">
        <v>164</v>
      </c>
      <c r="C64" s="175" t="s">
        <v>165</v>
      </c>
      <c r="D64" s="176" t="s">
        <v>99</v>
      </c>
      <c r="E64" s="485">
        <v>0</v>
      </c>
      <c r="F64" s="1298">
        <f t="shared" ref="F64" si="861">E64-E$14</f>
        <v>0</v>
      </c>
      <c r="G64" s="1320"/>
      <c r="H64" s="1298">
        <f t="shared" si="32"/>
        <v>0</v>
      </c>
      <c r="I64" s="1320"/>
      <c r="J64" s="485">
        <v>0</v>
      </c>
      <c r="K64" s="1298">
        <f t="shared" ref="K64" si="862">J64-J$14</f>
        <v>0</v>
      </c>
      <c r="L64" s="1320"/>
      <c r="M64" s="1298">
        <f t="shared" si="35"/>
        <v>0</v>
      </c>
      <c r="N64" s="1320"/>
      <c r="O64" s="485">
        <v>0</v>
      </c>
      <c r="P64" s="1298">
        <f t="shared" ref="P64" si="863">O64-O$14</f>
        <v>0</v>
      </c>
      <c r="Q64" s="1320"/>
      <c r="R64" s="1298">
        <f t="shared" si="38"/>
        <v>0</v>
      </c>
      <c r="S64" s="1320"/>
      <c r="T64" s="486">
        <v>24188909.651849478</v>
      </c>
      <c r="U64" s="1298">
        <f t="shared" ref="U64" si="864">T64-T$14</f>
        <v>9900408.651849471</v>
      </c>
      <c r="V64" s="1299">
        <f t="shared" ref="V64" si="865">T64/T$14-1</f>
        <v>0.6928934429055551</v>
      </c>
      <c r="W64" s="1298">
        <f t="shared" si="41"/>
        <v>6515827.7780300975</v>
      </c>
      <c r="X64" s="1299">
        <f t="shared" si="767"/>
        <v>0.36868656098303609</v>
      </c>
      <c r="Y64" s="486">
        <v>16908452.856512755</v>
      </c>
      <c r="Z64" s="1298">
        <f t="shared" ref="Z64" si="866">Y64-Y$14</f>
        <v>2619951.8565127477</v>
      </c>
      <c r="AA64" s="1299">
        <f t="shared" ref="AA64" si="867">Y64/Y$14-1</f>
        <v>0.18336086175259014</v>
      </c>
      <c r="AB64" s="1298">
        <f t="shared" si="44"/>
        <v>4744698.9119366035</v>
      </c>
      <c r="AC64" s="1299">
        <f t="shared" si="770"/>
        <v>0.39006863617561716</v>
      </c>
      <c r="AD64" s="486">
        <v>9254641.5338204801</v>
      </c>
      <c r="AE64" s="1298">
        <f t="shared" ref="AE64" si="868">AD64-AD$14</f>
        <v>-5033859.4661795273</v>
      </c>
      <c r="AF64" s="1299">
        <f t="shared" ref="AF64" si="869">AD64/AD$14-1</f>
        <v>-0.3523014391908238</v>
      </c>
      <c r="AG64" s="1298">
        <f t="shared" si="47"/>
        <v>2798892.1092401445</v>
      </c>
      <c r="AH64" s="1299">
        <f t="shared" si="773"/>
        <v>0.43355030146977702</v>
      </c>
      <c r="AI64" s="486">
        <v>198645655.52478915</v>
      </c>
      <c r="AJ64" s="1298">
        <f t="shared" ref="AJ64" si="870">AI64-AI$14</f>
        <v>61111474.793789148</v>
      </c>
      <c r="AK64" s="1299">
        <f t="shared" ref="AK64" si="871">AI64/AI$14-1</f>
        <v>0.44433663303899484</v>
      </c>
      <c r="AL64" s="1298">
        <f t="shared" si="50"/>
        <v>18380382.778397411</v>
      </c>
      <c r="AM64" s="1299">
        <f t="shared" ref="AM64:AM69" si="872">AI64/AI54-1</f>
        <v>0.10196297100582474</v>
      </c>
      <c r="AN64" s="486">
        <v>191365198.72945243</v>
      </c>
      <c r="AO64" s="1298">
        <f t="shared" ref="AO64" si="873">AN64-AN$14</f>
        <v>53831017.998452425</v>
      </c>
      <c r="AP64" s="1299">
        <f t="shared" ref="AP64" si="874">AN64/AN$14-1</f>
        <v>0.39140101545912653</v>
      </c>
      <c r="AQ64" s="1298">
        <f t="shared" si="53"/>
        <v>16609253.912303925</v>
      </c>
      <c r="AR64" s="1299">
        <f t="shared" ref="AR64:AR69" si="875">AN64/AN54-1</f>
        <v>9.5042568821807949E-2</v>
      </c>
      <c r="AS64" s="486">
        <v>183711387.40676019</v>
      </c>
      <c r="AT64" s="1298">
        <f t="shared" ref="AT64" si="876">AS64-AS$14</f>
        <v>46177206.67576018</v>
      </c>
      <c r="AU64" s="1299">
        <f t="shared" ref="AU64" si="877">AS64/AS$14-1</f>
        <v>0.33575076704806306</v>
      </c>
      <c r="AV64" s="1298">
        <f t="shared" si="56"/>
        <v>14663447.109607488</v>
      </c>
      <c r="AW64" s="1299">
        <f t="shared" ref="AW64:AW69" si="878">AS64/AS54-1</f>
        <v>8.674135327429644E-2</v>
      </c>
      <c r="AX64" s="485">
        <v>0</v>
      </c>
      <c r="AY64" s="1298">
        <f t="shared" ref="AY64" si="879">AX64-AX$14</f>
        <v>0</v>
      </c>
      <c r="AZ64" s="1299"/>
      <c r="BA64" s="1298">
        <f t="shared" si="59"/>
        <v>0</v>
      </c>
      <c r="BB64" s="1299"/>
      <c r="BC64" s="485">
        <v>0</v>
      </c>
      <c r="BD64" s="1298">
        <f t="shared" ref="BD64" si="880">BC64-BC$14</f>
        <v>0</v>
      </c>
      <c r="BE64" s="1299"/>
      <c r="BF64" s="1298">
        <f t="shared" si="62"/>
        <v>0</v>
      </c>
      <c r="BG64" s="1299"/>
      <c r="BH64" s="485">
        <v>0</v>
      </c>
      <c r="BI64" s="1298">
        <f t="shared" ref="BI64" si="881">BH64-BH$14</f>
        <v>0</v>
      </c>
      <c r="BJ64" s="1299"/>
      <c r="BK64" s="1298">
        <f t="shared" si="65"/>
        <v>0</v>
      </c>
      <c r="BL64" s="1299"/>
      <c r="BM64" s="485">
        <v>0</v>
      </c>
      <c r="BN64" s="1298">
        <f t="shared" ref="BN64" si="882">BM64-BM$14</f>
        <v>0</v>
      </c>
      <c r="BO64" s="1299"/>
      <c r="BP64" s="1298">
        <f t="shared" si="68"/>
        <v>0</v>
      </c>
      <c r="BQ64" s="1299"/>
      <c r="BR64" s="485">
        <v>0</v>
      </c>
      <c r="BS64" s="1298">
        <f t="shared" ref="BS64" si="883">BR64-BR$14</f>
        <v>0</v>
      </c>
      <c r="BT64" s="1299"/>
      <c r="BU64" s="1298">
        <f t="shared" si="71"/>
        <v>0</v>
      </c>
      <c r="BV64" s="1299"/>
      <c r="BW64" s="485">
        <v>0</v>
      </c>
      <c r="BX64" s="1298">
        <f t="shared" ref="BX64" si="884">BW64-BW$14</f>
        <v>0</v>
      </c>
      <c r="BY64" s="1299"/>
      <c r="BZ64" s="1298">
        <f t="shared" si="74"/>
        <v>0</v>
      </c>
      <c r="CA64" s="1299"/>
      <c r="CB64" s="192">
        <v>60038950.980002031</v>
      </c>
      <c r="CC64" s="1298">
        <f t="shared" ref="CC64" si="885">CB64-CB$14</f>
        <v>41904172.500002034</v>
      </c>
      <c r="CD64" s="1299">
        <f t="shared" ref="CD64" si="886">CB64/CB$14-1</f>
        <v>2.3107077125985409</v>
      </c>
      <c r="CE64" s="1298">
        <f t="shared" si="77"/>
        <v>15909815.913387552</v>
      </c>
      <c r="CF64" s="1299">
        <f t="shared" si="797"/>
        <v>0.36052861424478699</v>
      </c>
      <c r="CG64" s="192">
        <v>47985821.356818095</v>
      </c>
      <c r="CH64" s="1298">
        <f t="shared" ref="CH64" si="887">CG64-CG$14</f>
        <v>29851042.876818098</v>
      </c>
      <c r="CI64" s="1299">
        <f t="shared" ref="CI64" si="888">CG64/CG$14-1</f>
        <v>1.6460660332707908</v>
      </c>
      <c r="CJ64" s="1298">
        <f t="shared" si="80"/>
        <v>12946802.138350092</v>
      </c>
      <c r="CK64" s="1299">
        <f t="shared" si="800"/>
        <v>0.36949670473442442</v>
      </c>
      <c r="CL64" s="192">
        <v>35442172.003426388</v>
      </c>
      <c r="CM64" s="1298">
        <f t="shared" ref="CM64" si="889">CL64-CL$14</f>
        <v>17307393.523426391</v>
      </c>
      <c r="CN64" s="1299">
        <f t="shared" ref="CN64" si="890">CL64/CL$14-1</f>
        <v>0.95437578917845123</v>
      </c>
      <c r="CO64" s="1298">
        <f t="shared" si="83"/>
        <v>9751027.7701289281</v>
      </c>
      <c r="CP64" s="1299">
        <f t="shared" si="803"/>
        <v>0.37954820858040783</v>
      </c>
    </row>
    <row r="65" spans="1:94" ht="21" customHeight="1" outlineLevel="1" x14ac:dyDescent="0.25">
      <c r="A65" s="174">
        <v>2028</v>
      </c>
      <c r="B65" s="175" t="s">
        <v>166</v>
      </c>
      <c r="C65" s="175" t="s">
        <v>249</v>
      </c>
      <c r="D65" s="176" t="s">
        <v>168</v>
      </c>
      <c r="E65" s="485">
        <v>53577172.785214901</v>
      </c>
      <c r="F65" s="1298">
        <f t="shared" ref="F65" si="891">E65-E$15</f>
        <v>15097296.126214899</v>
      </c>
      <c r="G65" s="1320">
        <f t="shared" ref="G65" si="892">E65/E$15-1</f>
        <v>0.39234263300799377</v>
      </c>
      <c r="H65" s="1298">
        <f t="shared" si="32"/>
        <v>1274287.4510579929</v>
      </c>
      <c r="I65" s="1320">
        <f t="shared" si="758"/>
        <v>2.4363616709034641E-2</v>
      </c>
      <c r="J65" s="485">
        <v>57214384.912080511</v>
      </c>
      <c r="K65" s="1298">
        <f t="shared" ref="K65" si="893">J65-J$15</f>
        <v>18734508.25308051</v>
      </c>
      <c r="L65" s="1320">
        <f t="shared" ref="L65" si="894">J65/J$15-1</f>
        <v>0.48686508065245371</v>
      </c>
      <c r="M65" s="1298">
        <f t="shared" si="35"/>
        <v>2162479.2710034102</v>
      </c>
      <c r="N65" s="1320">
        <f t="shared" si="761"/>
        <v>3.9280734169352183E-2</v>
      </c>
      <c r="O65" s="485">
        <v>61038119.622994378</v>
      </c>
      <c r="P65" s="1298">
        <f t="shared" ref="P65" si="895">O65-O$15</f>
        <v>22558242.963994376</v>
      </c>
      <c r="Q65" s="1320">
        <f t="shared" ref="Q65" si="896">O65/O$15-1</f>
        <v>0.58623480433423536</v>
      </c>
      <c r="R65" s="1298">
        <f t="shared" si="38"/>
        <v>3138058.9003924504</v>
      </c>
      <c r="S65" s="1320">
        <f t="shared" si="764"/>
        <v>5.4197851629669724E-2</v>
      </c>
      <c r="T65" s="485">
        <v>53577172.785214901</v>
      </c>
      <c r="U65" s="1298">
        <f t="shared" ref="U65" si="897">T65-T$15</f>
        <v>15097296.126214899</v>
      </c>
      <c r="V65" s="1299">
        <f t="shared" ref="V65" si="898">T65/T$15-1</f>
        <v>0.39234263300799377</v>
      </c>
      <c r="W65" s="1298">
        <f t="shared" si="41"/>
        <v>1274287.4510579929</v>
      </c>
      <c r="X65" s="1299">
        <f t="shared" si="767"/>
        <v>2.4363616709034641E-2</v>
      </c>
      <c r="Y65" s="485">
        <v>57214384.912080511</v>
      </c>
      <c r="Z65" s="1298">
        <f t="shared" ref="Z65" si="899">Y65-Y$15</f>
        <v>18734508.25308051</v>
      </c>
      <c r="AA65" s="1299">
        <f t="shared" ref="AA65" si="900">Y65/Y$15-1</f>
        <v>0.48686508065245371</v>
      </c>
      <c r="AB65" s="1298">
        <f t="shared" si="44"/>
        <v>2162479.2710034102</v>
      </c>
      <c r="AC65" s="1299">
        <f t="shared" si="770"/>
        <v>3.9280734169352183E-2</v>
      </c>
      <c r="AD65" s="485">
        <v>61038119.622994378</v>
      </c>
      <c r="AE65" s="1298">
        <f t="shared" ref="AE65" si="901">AD65-AD$15</f>
        <v>22558242.963994376</v>
      </c>
      <c r="AF65" s="1299">
        <f t="shared" ref="AF65" si="902">AD65/AD$15-1</f>
        <v>0.58623480433423536</v>
      </c>
      <c r="AG65" s="1298">
        <f t="shared" si="47"/>
        <v>3138058.9003924504</v>
      </c>
      <c r="AH65" s="1299">
        <f t="shared" si="773"/>
        <v>5.4197851629669724E-2</v>
      </c>
      <c r="AI65" s="485">
        <v>53577172.785214901</v>
      </c>
      <c r="AJ65" s="1298">
        <f t="shared" ref="AJ65" si="903">AI65-AI$15</f>
        <v>15097296.126214899</v>
      </c>
      <c r="AK65" s="1299">
        <f t="shared" ref="AK65" si="904">AI65/AI$15-1</f>
        <v>0.39234263300799377</v>
      </c>
      <c r="AL65" s="1298">
        <f t="shared" si="50"/>
        <v>1274287.4510579929</v>
      </c>
      <c r="AM65" s="1299">
        <f t="shared" si="872"/>
        <v>2.4363616709034641E-2</v>
      </c>
      <c r="AN65" s="485">
        <v>57214384.912080511</v>
      </c>
      <c r="AO65" s="1298">
        <f t="shared" ref="AO65" si="905">AN65-AN$15</f>
        <v>18734508.25308051</v>
      </c>
      <c r="AP65" s="1299">
        <f t="shared" ref="AP65" si="906">AN65/AN$15-1</f>
        <v>0.48686508065245371</v>
      </c>
      <c r="AQ65" s="1298">
        <f t="shared" si="53"/>
        <v>2162479.2710034102</v>
      </c>
      <c r="AR65" s="1299">
        <f t="shared" si="875"/>
        <v>3.9280734169352183E-2</v>
      </c>
      <c r="AS65" s="485">
        <v>61038119.622994378</v>
      </c>
      <c r="AT65" s="1298">
        <f t="shared" ref="AT65" si="907">AS65-AS$15</f>
        <v>22558242.963994376</v>
      </c>
      <c r="AU65" s="1299">
        <f t="shared" ref="AU65" si="908">AS65/AS$15-1</f>
        <v>0.58623480433423536</v>
      </c>
      <c r="AV65" s="1298">
        <f t="shared" si="56"/>
        <v>3138058.9003924504</v>
      </c>
      <c r="AW65" s="1299">
        <f t="shared" si="878"/>
        <v>5.4197851629669724E-2</v>
      </c>
      <c r="AX65" s="485">
        <v>53577172.785214901</v>
      </c>
      <c r="AY65" s="1298">
        <f t="shared" ref="AY65" si="909">AX65-AX$15</f>
        <v>15097296.126214899</v>
      </c>
      <c r="AZ65" s="1299">
        <f t="shared" ref="AZ65" si="910">AX65/AX$15-1</f>
        <v>0.39234263300799377</v>
      </c>
      <c r="BA65" s="1298">
        <f t="shared" si="59"/>
        <v>1274287.4510579929</v>
      </c>
      <c r="BB65" s="1299">
        <f t="shared" si="779"/>
        <v>2.4363616709034641E-2</v>
      </c>
      <c r="BC65" s="485">
        <v>57214384.912080511</v>
      </c>
      <c r="BD65" s="1298">
        <f t="shared" ref="BD65" si="911">BC65-BC$15</f>
        <v>18734508.25308051</v>
      </c>
      <c r="BE65" s="1299">
        <f t="shared" ref="BE65" si="912">BC65/BC$15-1</f>
        <v>0.48686508065245371</v>
      </c>
      <c r="BF65" s="1298">
        <f t="shared" si="62"/>
        <v>2162479.2710034102</v>
      </c>
      <c r="BG65" s="1299">
        <f t="shared" si="782"/>
        <v>3.9280734169352183E-2</v>
      </c>
      <c r="BH65" s="485">
        <v>61038119.622994378</v>
      </c>
      <c r="BI65" s="1298">
        <f t="shared" ref="BI65" si="913">BH65-BH$15</f>
        <v>22558242.963994376</v>
      </c>
      <c r="BJ65" s="1299">
        <f t="shared" ref="BJ65" si="914">BH65/BH$15-1</f>
        <v>0.58623480433423536</v>
      </c>
      <c r="BK65" s="1298">
        <f t="shared" si="65"/>
        <v>3138058.9003924504</v>
      </c>
      <c r="BL65" s="1299">
        <f t="shared" si="785"/>
        <v>5.4197851629669724E-2</v>
      </c>
      <c r="BM65" s="485">
        <v>53577172.785214901</v>
      </c>
      <c r="BN65" s="1298">
        <f t="shared" ref="BN65" si="915">BM65-BM$15</f>
        <v>15097296.126214899</v>
      </c>
      <c r="BO65" s="1299">
        <f t="shared" ref="BO65" si="916">BM65/BM$15-1</f>
        <v>0.39234263300799377</v>
      </c>
      <c r="BP65" s="1298">
        <f t="shared" si="68"/>
        <v>1274287.4510579929</v>
      </c>
      <c r="BQ65" s="1299">
        <f t="shared" si="788"/>
        <v>2.4363616709034641E-2</v>
      </c>
      <c r="BR65" s="485">
        <v>57214384.912080511</v>
      </c>
      <c r="BS65" s="1298">
        <f t="shared" ref="BS65" si="917">BR65-BR$15</f>
        <v>18734508.25308051</v>
      </c>
      <c r="BT65" s="1299">
        <f t="shared" ref="BT65" si="918">BR65/BR$15-1</f>
        <v>0.48686508065245371</v>
      </c>
      <c r="BU65" s="1298">
        <f t="shared" si="71"/>
        <v>2162479.2710034102</v>
      </c>
      <c r="BV65" s="1299">
        <f t="shared" si="791"/>
        <v>3.9280734169352183E-2</v>
      </c>
      <c r="BW65" s="485">
        <v>61038119.622994378</v>
      </c>
      <c r="BX65" s="1298">
        <f t="shared" ref="BX65" si="919">BW65-BW$15</f>
        <v>22558242.963994376</v>
      </c>
      <c r="BY65" s="1299">
        <f t="shared" ref="BY65" si="920">BW65/BW$15-1</f>
        <v>0.58623480433423536</v>
      </c>
      <c r="BZ65" s="1298">
        <f t="shared" si="74"/>
        <v>3138058.9003924504</v>
      </c>
      <c r="CA65" s="1299">
        <f t="shared" si="794"/>
        <v>5.4197851629669724E-2</v>
      </c>
      <c r="CB65" s="485">
        <v>53577172.785214901</v>
      </c>
      <c r="CC65" s="1298">
        <f t="shared" ref="CC65" si="921">CB65-CB$15</f>
        <v>15097296.126214899</v>
      </c>
      <c r="CD65" s="1299">
        <f t="shared" ref="CD65" si="922">CB65/CB$15-1</f>
        <v>0.39234263300799377</v>
      </c>
      <c r="CE65" s="1298">
        <f t="shared" si="77"/>
        <v>1274287.4510579929</v>
      </c>
      <c r="CF65" s="1299">
        <f t="shared" si="797"/>
        <v>2.4363616709034641E-2</v>
      </c>
      <c r="CG65" s="485">
        <v>57214384.912080511</v>
      </c>
      <c r="CH65" s="1298">
        <f t="shared" ref="CH65" si="923">CG65-CG$15</f>
        <v>18734508.25308051</v>
      </c>
      <c r="CI65" s="1299">
        <f t="shared" ref="CI65" si="924">CG65/CG$15-1</f>
        <v>0.48686508065245371</v>
      </c>
      <c r="CJ65" s="1298">
        <f t="shared" si="80"/>
        <v>2162479.2710034102</v>
      </c>
      <c r="CK65" s="1299">
        <f t="shared" si="800"/>
        <v>3.9280734169352183E-2</v>
      </c>
      <c r="CL65" s="485">
        <v>61038119.622994378</v>
      </c>
      <c r="CM65" s="1298">
        <f t="shared" ref="CM65" si="925">CL65-CL$15</f>
        <v>22558242.963994376</v>
      </c>
      <c r="CN65" s="1299">
        <f t="shared" ref="CN65" si="926">CL65/CL$15-1</f>
        <v>0.58623480433423536</v>
      </c>
      <c r="CO65" s="1298">
        <f t="shared" si="83"/>
        <v>3138058.9003924504</v>
      </c>
      <c r="CP65" s="1299">
        <f t="shared" si="803"/>
        <v>5.4197851629669724E-2</v>
      </c>
    </row>
    <row r="66" spans="1:94" ht="21" customHeight="1" outlineLevel="1" x14ac:dyDescent="0.25">
      <c r="A66" s="174">
        <v>2028</v>
      </c>
      <c r="B66" s="175" t="s">
        <v>169</v>
      </c>
      <c r="C66" s="175" t="s">
        <v>249</v>
      </c>
      <c r="D66" s="176" t="s">
        <v>170</v>
      </c>
      <c r="E66" s="485">
        <v>53666033.844910607</v>
      </c>
      <c r="F66" s="1298">
        <f t="shared" ref="F66" si="927">E66-E$16</f>
        <v>13583656.844910607</v>
      </c>
      <c r="G66" s="1320">
        <f t="shared" ref="G66" si="928">E66/E$16-1</f>
        <v>0.33889349538602986</v>
      </c>
      <c r="H66" s="1298">
        <f t="shared" si="32"/>
        <v>1148395.9453545064</v>
      </c>
      <c r="I66" s="1320">
        <f t="shared" si="758"/>
        <v>2.1866862092139394E-2</v>
      </c>
      <c r="J66" s="485">
        <v>57309278.51338172</v>
      </c>
      <c r="K66" s="1298">
        <f t="shared" ref="K66" si="929">J66-J$16</f>
        <v>17226901.51338172</v>
      </c>
      <c r="L66" s="1320">
        <f t="shared" ref="L66" si="930">J66/J$16-1</f>
        <v>0.42978742287119642</v>
      </c>
      <c r="M66" s="1298">
        <f t="shared" si="35"/>
        <v>2031332.9915025756</v>
      </c>
      <c r="N66" s="1320">
        <f t="shared" si="761"/>
        <v>3.6747620996488983E-2</v>
      </c>
      <c r="O66" s="485">
        <v>61139355.125160128</v>
      </c>
      <c r="P66" s="1298">
        <f t="shared" ref="P66" si="931">O66-O$16</f>
        <v>21056978.125160128</v>
      </c>
      <c r="Q66" s="1320">
        <f t="shared" ref="Q66" si="932">O66/O$16-1</f>
        <v>0.52534254954889836</v>
      </c>
      <c r="R66" s="1298">
        <f t="shared" si="38"/>
        <v>3001560.1648099944</v>
      </c>
      <c r="S66" s="1320">
        <f t="shared" si="764"/>
        <v>5.1628379900838128E-2</v>
      </c>
      <c r="T66" s="485">
        <v>53666033.844910607</v>
      </c>
      <c r="U66" s="1298">
        <f t="shared" ref="U66" si="933">T66-T$16</f>
        <v>13583656.844910607</v>
      </c>
      <c r="V66" s="1299">
        <f t="shared" ref="V66" si="934">T66/T$16-1</f>
        <v>0.33889349538602986</v>
      </c>
      <c r="W66" s="1298">
        <f t="shared" si="41"/>
        <v>1148395.9453545064</v>
      </c>
      <c r="X66" s="1299">
        <f t="shared" si="767"/>
        <v>2.1866862092139394E-2</v>
      </c>
      <c r="Y66" s="485">
        <v>57309278.51338172</v>
      </c>
      <c r="Z66" s="1298">
        <f t="shared" ref="Z66" si="935">Y66-Y$16</f>
        <v>17226901.51338172</v>
      </c>
      <c r="AA66" s="1299">
        <f t="shared" ref="AA66" si="936">Y66/Y$16-1</f>
        <v>0.42978742287119642</v>
      </c>
      <c r="AB66" s="1298">
        <f t="shared" si="44"/>
        <v>2031332.9915025756</v>
      </c>
      <c r="AC66" s="1299">
        <f t="shared" si="770"/>
        <v>3.6747620996488983E-2</v>
      </c>
      <c r="AD66" s="485">
        <v>61139355.125160128</v>
      </c>
      <c r="AE66" s="1298">
        <f t="shared" ref="AE66" si="937">AD66-AD$16</f>
        <v>21056978.125160128</v>
      </c>
      <c r="AF66" s="1299">
        <f t="shared" ref="AF66" si="938">AD66/AD$16-1</f>
        <v>0.52534254954889836</v>
      </c>
      <c r="AG66" s="1298">
        <f t="shared" si="47"/>
        <v>3001560.1648099944</v>
      </c>
      <c r="AH66" s="1299">
        <f t="shared" si="773"/>
        <v>5.1628379900838128E-2</v>
      </c>
      <c r="AI66" s="485">
        <v>53666033.844910607</v>
      </c>
      <c r="AJ66" s="1298">
        <f t="shared" ref="AJ66" si="939">AI66-AI$16</f>
        <v>13583656.844910607</v>
      </c>
      <c r="AK66" s="1299">
        <f t="shared" ref="AK66" si="940">AI66/AI$16-1</f>
        <v>0.33889349538602986</v>
      </c>
      <c r="AL66" s="1298">
        <f t="shared" si="50"/>
        <v>1148395.9453545064</v>
      </c>
      <c r="AM66" s="1299">
        <f t="shared" si="872"/>
        <v>2.1866862092139394E-2</v>
      </c>
      <c r="AN66" s="485">
        <v>57309278.51338172</v>
      </c>
      <c r="AO66" s="1298">
        <f t="shared" ref="AO66" si="941">AN66-AN$16</f>
        <v>17226901.51338172</v>
      </c>
      <c r="AP66" s="1299">
        <f t="shared" ref="AP66" si="942">AN66/AN$16-1</f>
        <v>0.42978742287119642</v>
      </c>
      <c r="AQ66" s="1298">
        <f t="shared" si="53"/>
        <v>2031332.9915025756</v>
      </c>
      <c r="AR66" s="1299">
        <f t="shared" si="875"/>
        <v>3.6747620996488983E-2</v>
      </c>
      <c r="AS66" s="485">
        <v>61139355.125160128</v>
      </c>
      <c r="AT66" s="1298">
        <f t="shared" ref="AT66" si="943">AS66-AS$16</f>
        <v>21056978.125160128</v>
      </c>
      <c r="AU66" s="1299">
        <f t="shared" ref="AU66" si="944">AS66/AS$16-1</f>
        <v>0.52534254954889836</v>
      </c>
      <c r="AV66" s="1298">
        <f t="shared" si="56"/>
        <v>3001560.1648099944</v>
      </c>
      <c r="AW66" s="1299">
        <f t="shared" si="878"/>
        <v>5.1628379900838128E-2</v>
      </c>
      <c r="AX66" s="485">
        <v>53666033.844910607</v>
      </c>
      <c r="AY66" s="1298">
        <f t="shared" ref="AY66" si="945">AX66-AX$16</f>
        <v>13583656.844910607</v>
      </c>
      <c r="AZ66" s="1299">
        <f t="shared" ref="AZ66" si="946">AX66/AX$16-1</f>
        <v>0.33889349538602986</v>
      </c>
      <c r="BA66" s="1298">
        <f t="shared" si="59"/>
        <v>1148395.9453545064</v>
      </c>
      <c r="BB66" s="1299">
        <f t="shared" si="779"/>
        <v>2.1866862092139394E-2</v>
      </c>
      <c r="BC66" s="485">
        <v>57309278.51338172</v>
      </c>
      <c r="BD66" s="1298">
        <f t="shared" ref="BD66" si="947">BC66-BC$16</f>
        <v>17226901.51338172</v>
      </c>
      <c r="BE66" s="1299">
        <f t="shared" ref="BE66" si="948">BC66/BC$16-1</f>
        <v>0.42978742287119642</v>
      </c>
      <c r="BF66" s="1298">
        <f t="shared" si="62"/>
        <v>2031332.9915025756</v>
      </c>
      <c r="BG66" s="1299">
        <f t="shared" si="782"/>
        <v>3.6747620996488983E-2</v>
      </c>
      <c r="BH66" s="485">
        <v>61139355.125160128</v>
      </c>
      <c r="BI66" s="1298">
        <f t="shared" ref="BI66" si="949">BH66-BH$16</f>
        <v>21056978.125160128</v>
      </c>
      <c r="BJ66" s="1299">
        <f t="shared" ref="BJ66" si="950">BH66/BH$16-1</f>
        <v>0.52534254954889836</v>
      </c>
      <c r="BK66" s="1298">
        <f t="shared" si="65"/>
        <v>3001560.1648099944</v>
      </c>
      <c r="BL66" s="1299">
        <f t="shared" si="785"/>
        <v>5.1628379900838128E-2</v>
      </c>
      <c r="BM66" s="485">
        <v>53666033.844910607</v>
      </c>
      <c r="BN66" s="1298">
        <f t="shared" ref="BN66" si="951">BM66-BM$16</f>
        <v>13583656.844910607</v>
      </c>
      <c r="BO66" s="1299">
        <f t="shared" ref="BO66" si="952">BM66/BM$16-1</f>
        <v>0.33889349538602986</v>
      </c>
      <c r="BP66" s="1298">
        <f t="shared" si="68"/>
        <v>1148395.9453545064</v>
      </c>
      <c r="BQ66" s="1299">
        <f t="shared" si="788"/>
        <v>2.1866862092139394E-2</v>
      </c>
      <c r="BR66" s="485">
        <v>57309278.51338172</v>
      </c>
      <c r="BS66" s="1298">
        <f t="shared" ref="BS66" si="953">BR66-BR$16</f>
        <v>17226901.51338172</v>
      </c>
      <c r="BT66" s="1299">
        <f t="shared" ref="BT66" si="954">BR66/BR$16-1</f>
        <v>0.42978742287119642</v>
      </c>
      <c r="BU66" s="1298">
        <f t="shared" si="71"/>
        <v>2031332.9915025756</v>
      </c>
      <c r="BV66" s="1299">
        <f t="shared" si="791"/>
        <v>3.6747620996488983E-2</v>
      </c>
      <c r="BW66" s="485">
        <v>61139355.125160128</v>
      </c>
      <c r="BX66" s="1298">
        <f t="shared" ref="BX66" si="955">BW66-BW$16</f>
        <v>21056978.125160128</v>
      </c>
      <c r="BY66" s="1299">
        <f t="shared" ref="BY66" si="956">BW66/BW$16-1</f>
        <v>0.52534254954889836</v>
      </c>
      <c r="BZ66" s="1298">
        <f t="shared" si="74"/>
        <v>3001560.1648099944</v>
      </c>
      <c r="CA66" s="1299">
        <f t="shared" si="794"/>
        <v>5.1628379900838128E-2</v>
      </c>
      <c r="CB66" s="485">
        <v>53666033.844910607</v>
      </c>
      <c r="CC66" s="1298">
        <f t="shared" ref="CC66" si="957">CB66-CB$16</f>
        <v>13583656.844910607</v>
      </c>
      <c r="CD66" s="1299">
        <f t="shared" ref="CD66" si="958">CB66/CB$16-1</f>
        <v>0.33889349538602986</v>
      </c>
      <c r="CE66" s="1298">
        <f t="shared" si="77"/>
        <v>1148395.9453545064</v>
      </c>
      <c r="CF66" s="1299">
        <f t="shared" si="797"/>
        <v>2.1866862092139394E-2</v>
      </c>
      <c r="CG66" s="485">
        <v>57309278.51338172</v>
      </c>
      <c r="CH66" s="1298">
        <f t="shared" ref="CH66" si="959">CG66-CG$16</f>
        <v>17226901.51338172</v>
      </c>
      <c r="CI66" s="1299">
        <f t="shared" ref="CI66" si="960">CG66/CG$16-1</f>
        <v>0.42978742287119642</v>
      </c>
      <c r="CJ66" s="1298">
        <f t="shared" si="80"/>
        <v>2031332.9915025756</v>
      </c>
      <c r="CK66" s="1299">
        <f t="shared" si="800"/>
        <v>3.6747620996488983E-2</v>
      </c>
      <c r="CL66" s="485">
        <v>61139355.125160128</v>
      </c>
      <c r="CM66" s="1298">
        <f t="shared" ref="CM66" si="961">CL66-CL$16</f>
        <v>21056978.125160128</v>
      </c>
      <c r="CN66" s="1299">
        <f t="shared" ref="CN66" si="962">CL66/CL$16-1</f>
        <v>0.52534254954889836</v>
      </c>
      <c r="CO66" s="1298">
        <f t="shared" si="83"/>
        <v>3001560.1648099944</v>
      </c>
      <c r="CP66" s="1299">
        <f t="shared" si="803"/>
        <v>5.1628379900838128E-2</v>
      </c>
    </row>
    <row r="67" spans="1:94" ht="21" customHeight="1" outlineLevel="1" thickBot="1" x14ac:dyDescent="0.3">
      <c r="A67" s="174">
        <v>2028</v>
      </c>
      <c r="B67" s="197" t="s">
        <v>171</v>
      </c>
      <c r="C67" s="198" t="s">
        <v>172</v>
      </c>
      <c r="D67" s="199" t="s">
        <v>173</v>
      </c>
      <c r="E67" s="492">
        <v>0</v>
      </c>
      <c r="F67" s="1298">
        <f t="shared" ref="F67" si="963">E67-E$17</f>
        <v>0</v>
      </c>
      <c r="G67" s="1320"/>
      <c r="H67" s="1298">
        <f t="shared" si="32"/>
        <v>0</v>
      </c>
      <c r="I67" s="1320"/>
      <c r="J67" s="492">
        <v>0</v>
      </c>
      <c r="K67" s="1298">
        <f t="shared" ref="K67" si="964">J67-J$17</f>
        <v>0</v>
      </c>
      <c r="L67" s="1320"/>
      <c r="M67" s="1298">
        <f t="shared" si="35"/>
        <v>0</v>
      </c>
      <c r="N67" s="1320"/>
      <c r="O67" s="492">
        <v>0</v>
      </c>
      <c r="P67" s="1298">
        <f t="shared" ref="P67" si="965">O67-O$17</f>
        <v>0</v>
      </c>
      <c r="Q67" s="1320"/>
      <c r="R67" s="1298">
        <f t="shared" si="38"/>
        <v>0</v>
      </c>
      <c r="S67" s="1320"/>
      <c r="T67" s="492">
        <v>0</v>
      </c>
      <c r="U67" s="1298">
        <f t="shared" ref="U67" si="966">T67-T$17</f>
        <v>0</v>
      </c>
      <c r="V67" s="1299"/>
      <c r="W67" s="1298">
        <f t="shared" si="41"/>
        <v>0</v>
      </c>
      <c r="X67" s="1299"/>
      <c r="Y67" s="492">
        <v>0</v>
      </c>
      <c r="Z67" s="1298">
        <f t="shared" ref="Z67" si="967">Y67-Y$17</f>
        <v>0</v>
      </c>
      <c r="AA67" s="1299"/>
      <c r="AB67" s="1298">
        <f t="shared" si="44"/>
        <v>0</v>
      </c>
      <c r="AC67" s="1299"/>
      <c r="AD67" s="492">
        <v>0</v>
      </c>
      <c r="AE67" s="1298">
        <f t="shared" ref="AE67" si="968">AD67-AD$17</f>
        <v>0</v>
      </c>
      <c r="AF67" s="1299"/>
      <c r="AG67" s="1298">
        <f t="shared" si="47"/>
        <v>0</v>
      </c>
      <c r="AH67" s="1299"/>
      <c r="AI67" s="492">
        <v>0</v>
      </c>
      <c r="AJ67" s="1298">
        <f t="shared" ref="AJ67" si="969">AI67-AI$17</f>
        <v>0</v>
      </c>
      <c r="AK67" s="1299"/>
      <c r="AL67" s="1298">
        <f t="shared" si="50"/>
        <v>0</v>
      </c>
      <c r="AM67" s="1299"/>
      <c r="AN67" s="492">
        <v>0</v>
      </c>
      <c r="AO67" s="1298">
        <f t="shared" ref="AO67" si="970">AN67-AN$17</f>
        <v>0</v>
      </c>
      <c r="AP67" s="1299"/>
      <c r="AQ67" s="1298">
        <f t="shared" si="53"/>
        <v>0</v>
      </c>
      <c r="AR67" s="1299"/>
      <c r="AS67" s="492">
        <v>0</v>
      </c>
      <c r="AT67" s="1298">
        <f t="shared" ref="AT67" si="971">AS67-AS$17</f>
        <v>0</v>
      </c>
      <c r="AU67" s="1299"/>
      <c r="AV67" s="1298">
        <f t="shared" si="56"/>
        <v>0</v>
      </c>
      <c r="AW67" s="1299"/>
      <c r="AX67" s="492">
        <v>0</v>
      </c>
      <c r="AY67" s="1298">
        <f t="shared" ref="AY67" si="972">AX67-AX$17</f>
        <v>0</v>
      </c>
      <c r="AZ67" s="1299"/>
      <c r="BA67" s="1298">
        <f t="shared" si="59"/>
        <v>0</v>
      </c>
      <c r="BB67" s="1299"/>
      <c r="BC67" s="492">
        <v>0</v>
      </c>
      <c r="BD67" s="1298">
        <f t="shared" ref="BD67" si="973">BC67-BC$17</f>
        <v>0</v>
      </c>
      <c r="BE67" s="1299"/>
      <c r="BF67" s="1298">
        <f t="shared" si="62"/>
        <v>0</v>
      </c>
      <c r="BG67" s="1299"/>
      <c r="BH67" s="492">
        <v>0</v>
      </c>
      <c r="BI67" s="1298">
        <f t="shared" ref="BI67" si="974">BH67-BH$17</f>
        <v>0</v>
      </c>
      <c r="BJ67" s="1299"/>
      <c r="BK67" s="1298">
        <f t="shared" si="65"/>
        <v>0</v>
      </c>
      <c r="BL67" s="1299"/>
      <c r="BM67" s="492">
        <v>0</v>
      </c>
      <c r="BN67" s="1298">
        <f t="shared" ref="BN67" si="975">BM67-BM$17</f>
        <v>0</v>
      </c>
      <c r="BO67" s="1299"/>
      <c r="BP67" s="1298">
        <f t="shared" si="68"/>
        <v>0</v>
      </c>
      <c r="BQ67" s="1299"/>
      <c r="BR67" s="492">
        <v>0</v>
      </c>
      <c r="BS67" s="1298">
        <f t="shared" ref="BS67" si="976">BR67-BR$17</f>
        <v>0</v>
      </c>
      <c r="BT67" s="1299"/>
      <c r="BU67" s="1298">
        <f t="shared" si="71"/>
        <v>0</v>
      </c>
      <c r="BV67" s="1299"/>
      <c r="BW67" s="492">
        <v>0</v>
      </c>
      <c r="BX67" s="1298">
        <f t="shared" ref="BX67" si="977">BW67-BW$17</f>
        <v>0</v>
      </c>
      <c r="BY67" s="1299"/>
      <c r="BZ67" s="1298">
        <f t="shared" si="74"/>
        <v>0</v>
      </c>
      <c r="CA67" s="1299"/>
      <c r="CB67" s="1329">
        <v>4295001.232535799</v>
      </c>
      <c r="CC67" s="1298">
        <f t="shared" ref="CC67" si="978">CB67-CB$17</f>
        <v>448723.75253579905</v>
      </c>
      <c r="CD67" s="1299">
        <f t="shared" ref="CD67" si="979">CB67/CB$17-1</f>
        <v>0.1166644255046827</v>
      </c>
      <c r="CE67" s="1298">
        <f t="shared" si="77"/>
        <v>44329.126868691295</v>
      </c>
      <c r="CF67" s="1299">
        <f t="shared" si="797"/>
        <v>1.0428733566531845E-2</v>
      </c>
      <c r="CG67" s="1329">
        <v>4295001.232535799</v>
      </c>
      <c r="CH67" s="1298">
        <f t="shared" ref="CH67" si="980">CG67-CG$17</f>
        <v>448723.75253579905</v>
      </c>
      <c r="CI67" s="1299">
        <f t="shared" ref="CI67" si="981">CG67/CG$17-1</f>
        <v>0.1166644255046827</v>
      </c>
      <c r="CJ67" s="1298">
        <f t="shared" si="80"/>
        <v>44329.126868691295</v>
      </c>
      <c r="CK67" s="1299">
        <f t="shared" si="800"/>
        <v>1.0428733566531845E-2</v>
      </c>
      <c r="CL67" s="1329">
        <v>4295001.232535799</v>
      </c>
      <c r="CM67" s="1298">
        <f t="shared" ref="CM67" si="982">CL67-CL$17</f>
        <v>448723.75253579905</v>
      </c>
      <c r="CN67" s="1299">
        <f t="shared" ref="CN67" si="983">CL67/CL$17-1</f>
        <v>0.1166644255046827</v>
      </c>
      <c r="CO67" s="1298">
        <f t="shared" si="83"/>
        <v>44329.126868691295</v>
      </c>
      <c r="CP67" s="1299">
        <f t="shared" si="803"/>
        <v>1.0428733566531845E-2</v>
      </c>
    </row>
    <row r="68" spans="1:94" ht="21" customHeight="1" outlineLevel="1" x14ac:dyDescent="0.25">
      <c r="A68" s="174">
        <v>2028</v>
      </c>
      <c r="B68" s="206" t="s">
        <v>174</v>
      </c>
      <c r="C68" s="206" t="s">
        <v>175</v>
      </c>
      <c r="D68" s="207" t="s">
        <v>176</v>
      </c>
      <c r="E68" s="210">
        <v>1052707.0157280001</v>
      </c>
      <c r="F68" s="1321">
        <f t="shared" ref="F68" si="984">E68-E$18</f>
        <v>204419.93692800007</v>
      </c>
      <c r="G68" s="1322">
        <f t="shared" ref="G68" si="985">E68/E$18-1</f>
        <v>0.24097966600785159</v>
      </c>
      <c r="H68" s="1321">
        <f t="shared" si="32"/>
        <v>26445.20817600016</v>
      </c>
      <c r="I68" s="1322">
        <f t="shared" si="758"/>
        <v>2.5768481279724753E-2</v>
      </c>
      <c r="J68" s="210">
        <v>1119775.1703840001</v>
      </c>
      <c r="K68" s="1321">
        <f t="shared" ref="K68" si="986">J68-J$18</f>
        <v>271488.09158400004</v>
      </c>
      <c r="L68" s="1322">
        <f t="shared" ref="L68" si="987">J68/J$18-1</f>
        <v>0.3200427053162842</v>
      </c>
      <c r="M68" s="1321">
        <f t="shared" si="35"/>
        <v>43791.376031999942</v>
      </c>
      <c r="N68" s="1322">
        <f t="shared" si="761"/>
        <v>4.06989178293089E-2</v>
      </c>
      <c r="O68" s="211">
        <v>1190130.9796800001</v>
      </c>
      <c r="P68" s="1321">
        <f t="shared" ref="P68" si="988">O68-O$18</f>
        <v>341843.90088000009</v>
      </c>
      <c r="Q68" s="1322">
        <f t="shared" ref="Q68" si="989">O68/O$18-1</f>
        <v>0.40298138380650306</v>
      </c>
      <c r="R68" s="1321">
        <f t="shared" si="38"/>
        <v>63099.278880000114</v>
      </c>
      <c r="S68" s="1322">
        <f t="shared" si="764"/>
        <v>5.5987137571383627E-2</v>
      </c>
      <c r="T68" s="211">
        <v>1052707.0157280001</v>
      </c>
      <c r="U68" s="209">
        <f t="shared" ref="U68" si="990">T68-T$18</f>
        <v>204419.93692800007</v>
      </c>
      <c r="V68" s="1300">
        <f t="shared" ref="V68" si="991">T68/T$18-1</f>
        <v>0.24097966600785159</v>
      </c>
      <c r="W68" s="209">
        <f t="shared" si="41"/>
        <v>26445.20817600016</v>
      </c>
      <c r="X68" s="1300">
        <f t="shared" si="767"/>
        <v>2.5768481279724753E-2</v>
      </c>
      <c r="Y68" s="210">
        <v>1119775.1703840001</v>
      </c>
      <c r="Z68" s="209">
        <f t="shared" ref="Z68" si="992">Y68-Y$18</f>
        <v>271488.09158400004</v>
      </c>
      <c r="AA68" s="1300">
        <f t="shared" ref="AA68" si="993">Y68/Y$18-1</f>
        <v>0.3200427053162842</v>
      </c>
      <c r="AB68" s="209">
        <f t="shared" si="44"/>
        <v>43791.376031999942</v>
      </c>
      <c r="AC68" s="1300">
        <f t="shared" si="770"/>
        <v>4.06989178293089E-2</v>
      </c>
      <c r="AD68" s="211">
        <v>1190130.9796800001</v>
      </c>
      <c r="AE68" s="209">
        <f t="shared" ref="AE68" si="994">AD68-AD$18</f>
        <v>341843.90088000009</v>
      </c>
      <c r="AF68" s="1300">
        <f t="shared" ref="AF68" si="995">AD68/AD$18-1</f>
        <v>0.40298138380650306</v>
      </c>
      <c r="AG68" s="209">
        <f t="shared" si="47"/>
        <v>63099.278880000114</v>
      </c>
      <c r="AH68" s="1300">
        <f t="shared" si="773"/>
        <v>5.5987137571383627E-2</v>
      </c>
      <c r="AI68" s="211">
        <v>1052707.0157280001</v>
      </c>
      <c r="AJ68" s="209">
        <f t="shared" ref="AJ68" si="996">AI68-AI$18</f>
        <v>204419.93692800007</v>
      </c>
      <c r="AK68" s="1300">
        <f t="shared" ref="AK68" si="997">AI68/AI$18-1</f>
        <v>0.24097966600785159</v>
      </c>
      <c r="AL68" s="209">
        <f t="shared" si="50"/>
        <v>26445.20817600016</v>
      </c>
      <c r="AM68" s="1300">
        <f t="shared" si="872"/>
        <v>2.5768481279724753E-2</v>
      </c>
      <c r="AN68" s="210">
        <v>1119775.1703840001</v>
      </c>
      <c r="AO68" s="209">
        <f t="shared" ref="AO68" si="998">AN68-AN$18</f>
        <v>271488.09158400004</v>
      </c>
      <c r="AP68" s="1300">
        <f t="shared" ref="AP68" si="999">AN68/AN$18-1</f>
        <v>0.3200427053162842</v>
      </c>
      <c r="AQ68" s="209">
        <f t="shared" si="53"/>
        <v>43791.376031999942</v>
      </c>
      <c r="AR68" s="1300">
        <f t="shared" si="875"/>
        <v>4.06989178293089E-2</v>
      </c>
      <c r="AS68" s="211">
        <v>1190130.9796800001</v>
      </c>
      <c r="AT68" s="209">
        <f t="shared" ref="AT68" si="1000">AS68-AS$18</f>
        <v>341843.90088000009</v>
      </c>
      <c r="AU68" s="1300">
        <f t="shared" ref="AU68" si="1001">AS68/AS$18-1</f>
        <v>0.40298138380650306</v>
      </c>
      <c r="AV68" s="209">
        <f t="shared" si="56"/>
        <v>63099.278880000114</v>
      </c>
      <c r="AW68" s="1300">
        <f t="shared" si="878"/>
        <v>5.5987137571383627E-2</v>
      </c>
      <c r="AX68" s="210">
        <v>1052707.0157280001</v>
      </c>
      <c r="AY68" s="209">
        <f t="shared" ref="AY68" si="1002">AX68-AX$18</f>
        <v>204419.93692800007</v>
      </c>
      <c r="AZ68" s="1300">
        <f t="shared" ref="AZ68" si="1003">AX68/AX$18-1</f>
        <v>0.24097966600785159</v>
      </c>
      <c r="BA68" s="209">
        <f t="shared" si="59"/>
        <v>26445.20817600016</v>
      </c>
      <c r="BB68" s="1300">
        <f t="shared" si="779"/>
        <v>2.5768481279724753E-2</v>
      </c>
      <c r="BC68" s="210">
        <v>1119775.1703840001</v>
      </c>
      <c r="BD68" s="209">
        <f t="shared" ref="BD68" si="1004">BC68-BC$18</f>
        <v>271488.09158400004</v>
      </c>
      <c r="BE68" s="1300">
        <f t="shared" ref="BE68" si="1005">BC68/BC$18-1</f>
        <v>0.3200427053162842</v>
      </c>
      <c r="BF68" s="209">
        <f t="shared" si="62"/>
        <v>43791.376031999942</v>
      </c>
      <c r="BG68" s="1300">
        <f t="shared" si="782"/>
        <v>4.06989178293089E-2</v>
      </c>
      <c r="BH68" s="211">
        <v>1190130.9796800001</v>
      </c>
      <c r="BI68" s="209">
        <f t="shared" ref="BI68" si="1006">BH68-BH$18</f>
        <v>341843.90088000009</v>
      </c>
      <c r="BJ68" s="1300">
        <f t="shared" ref="BJ68" si="1007">BH68/BH$18-1</f>
        <v>0.40298138380650306</v>
      </c>
      <c r="BK68" s="209">
        <f t="shared" si="65"/>
        <v>63099.278880000114</v>
      </c>
      <c r="BL68" s="1300">
        <f t="shared" si="785"/>
        <v>5.5987137571383627E-2</v>
      </c>
      <c r="BM68" s="210">
        <v>1052707.0157280001</v>
      </c>
      <c r="BN68" s="209">
        <f t="shared" ref="BN68" si="1008">BM68-BM$18</f>
        <v>204419.93692800007</v>
      </c>
      <c r="BO68" s="1300">
        <f t="shared" ref="BO68" si="1009">BM68/BM$18-1</f>
        <v>0.24097966600785159</v>
      </c>
      <c r="BP68" s="209">
        <f t="shared" si="68"/>
        <v>26445.20817600016</v>
      </c>
      <c r="BQ68" s="1300">
        <f t="shared" si="788"/>
        <v>2.5768481279724753E-2</v>
      </c>
      <c r="BR68" s="210">
        <v>1119775.1703840001</v>
      </c>
      <c r="BS68" s="209">
        <f t="shared" ref="BS68" si="1010">BR68-BR$18</f>
        <v>271488.09158400004</v>
      </c>
      <c r="BT68" s="1300">
        <f t="shared" ref="BT68" si="1011">BR68/BR$18-1</f>
        <v>0.3200427053162842</v>
      </c>
      <c r="BU68" s="209">
        <f t="shared" si="71"/>
        <v>43791.376031999942</v>
      </c>
      <c r="BV68" s="1300">
        <f t="shared" si="791"/>
        <v>4.06989178293089E-2</v>
      </c>
      <c r="BW68" s="211">
        <v>1190130.9796800001</v>
      </c>
      <c r="BX68" s="209">
        <f t="shared" ref="BX68" si="1012">BW68-BW$18</f>
        <v>341843.90088000009</v>
      </c>
      <c r="BY68" s="1300">
        <f t="shared" ref="BY68" si="1013">BW68/BW$18-1</f>
        <v>0.40298138380650306</v>
      </c>
      <c r="BZ68" s="209">
        <f t="shared" si="74"/>
        <v>63099.278880000114</v>
      </c>
      <c r="CA68" s="1300">
        <f t="shared" si="794"/>
        <v>5.5987137571383627E-2</v>
      </c>
      <c r="CB68" s="211">
        <v>1052707.0157280001</v>
      </c>
      <c r="CC68" s="209">
        <f t="shared" ref="CC68" si="1014">CB68-CB$18</f>
        <v>204419.93692800007</v>
      </c>
      <c r="CD68" s="1300">
        <f t="shared" ref="CD68" si="1015">CB68/CB$18-1</f>
        <v>0.24097966600785159</v>
      </c>
      <c r="CE68" s="209">
        <f t="shared" si="77"/>
        <v>26445.20817600016</v>
      </c>
      <c r="CF68" s="1300">
        <f t="shared" si="797"/>
        <v>2.5768481279724753E-2</v>
      </c>
      <c r="CG68" s="210">
        <v>1119775.1703840001</v>
      </c>
      <c r="CH68" s="209">
        <f t="shared" ref="CH68" si="1016">CG68-CG$18</f>
        <v>271488.09158400004</v>
      </c>
      <c r="CI68" s="1300">
        <f t="shared" ref="CI68" si="1017">CG68/CG$18-1</f>
        <v>0.3200427053162842</v>
      </c>
      <c r="CJ68" s="209">
        <f t="shared" si="80"/>
        <v>43791.376031999942</v>
      </c>
      <c r="CK68" s="1300">
        <f t="shared" si="800"/>
        <v>4.06989178293089E-2</v>
      </c>
      <c r="CL68" s="211">
        <v>1190130.9796800001</v>
      </c>
      <c r="CM68" s="209">
        <f t="shared" ref="CM68" si="1018">CL68-CL$18</f>
        <v>341843.90088000009</v>
      </c>
      <c r="CN68" s="1300">
        <f t="shared" ref="CN68" si="1019">CL68/CL$18-1</f>
        <v>0.40298138380650306</v>
      </c>
      <c r="CO68" s="209">
        <f t="shared" si="83"/>
        <v>63099.278880000114</v>
      </c>
      <c r="CP68" s="1300">
        <f t="shared" si="803"/>
        <v>5.5987137571383627E-2</v>
      </c>
    </row>
    <row r="69" spans="1:94" ht="21" customHeight="1" outlineLevel="1" thickBot="1" x14ac:dyDescent="0.3">
      <c r="A69" s="174">
        <v>2028</v>
      </c>
      <c r="B69" s="206" t="s">
        <v>177</v>
      </c>
      <c r="C69" s="206" t="s">
        <v>178</v>
      </c>
      <c r="D69" s="207" t="s">
        <v>179</v>
      </c>
      <c r="E69" s="479">
        <v>664763.76820800011</v>
      </c>
      <c r="F69" s="1321">
        <f t="shared" ref="F69" si="1020">E69-E$19</f>
        <v>132593.46612000011</v>
      </c>
      <c r="G69" s="1322">
        <f t="shared" ref="G69" si="1021">E69/E$19-1</f>
        <v>0.24915607954777297</v>
      </c>
      <c r="H69" s="1321">
        <f t="shared" si="32"/>
        <v>16720.540248000179</v>
      </c>
      <c r="I69" s="1322">
        <f t="shared" si="758"/>
        <v>2.5801581633119408E-2</v>
      </c>
      <c r="J69" s="479">
        <v>707832.04399200005</v>
      </c>
      <c r="K69" s="1321">
        <f t="shared" ref="K69" si="1022">J69-J$19</f>
        <v>175661.74190400005</v>
      </c>
      <c r="L69" s="1322">
        <f t="shared" ref="L69" si="1023">J69/J$19-1</f>
        <v>0.33008557827218343</v>
      </c>
      <c r="M69" s="1321">
        <f t="shared" si="35"/>
        <v>27966.744479999994</v>
      </c>
      <c r="N69" s="1322">
        <f t="shared" si="761"/>
        <v>4.1135713942268115E-2</v>
      </c>
      <c r="O69" s="472">
        <v>752215.38163200009</v>
      </c>
      <c r="P69" s="1321">
        <f t="shared" ref="P69" si="1024">O69-O$19</f>
        <v>220045.07954400009</v>
      </c>
      <c r="Q69" s="1322">
        <f t="shared" ref="Q69" si="1025">O69/O$19-1</f>
        <v>0.41348620672863734</v>
      </c>
      <c r="R69" s="1321">
        <f t="shared" si="38"/>
        <v>39865.050744000124</v>
      </c>
      <c r="S69" s="1322">
        <f t="shared" si="764"/>
        <v>5.5962704045220635E-2</v>
      </c>
      <c r="T69" s="472">
        <v>664763.76820800011</v>
      </c>
      <c r="U69" s="209">
        <f t="shared" ref="U69" si="1026">T69-T$19</f>
        <v>132593.46612000011</v>
      </c>
      <c r="V69" s="1300">
        <f t="shared" ref="V69" si="1027">T69/T$19-1</f>
        <v>0.24915607954777297</v>
      </c>
      <c r="W69" s="209">
        <f t="shared" si="41"/>
        <v>16720.540248000179</v>
      </c>
      <c r="X69" s="1300">
        <f t="shared" si="767"/>
        <v>2.5801581633119408E-2</v>
      </c>
      <c r="Y69" s="479">
        <v>707832.04399200005</v>
      </c>
      <c r="Z69" s="209">
        <f t="shared" ref="Z69" si="1028">Y69-Y$19</f>
        <v>175661.74190400005</v>
      </c>
      <c r="AA69" s="1300">
        <f t="shared" ref="AA69" si="1029">Y69/Y$19-1</f>
        <v>0.33008557827218343</v>
      </c>
      <c r="AB69" s="209">
        <f t="shared" si="44"/>
        <v>27966.744479999994</v>
      </c>
      <c r="AC69" s="1300">
        <f t="shared" si="770"/>
        <v>4.1135713942268115E-2</v>
      </c>
      <c r="AD69" s="472">
        <v>752215.38163200009</v>
      </c>
      <c r="AE69" s="209">
        <f t="shared" ref="AE69" si="1030">AD69-AD$19</f>
        <v>220045.07954400009</v>
      </c>
      <c r="AF69" s="1300">
        <f t="shared" ref="AF69" si="1031">AD69/AD$19-1</f>
        <v>0.41348620672863734</v>
      </c>
      <c r="AG69" s="209">
        <f t="shared" si="47"/>
        <v>39865.050744000124</v>
      </c>
      <c r="AH69" s="1300">
        <f t="shared" si="773"/>
        <v>5.5962704045220635E-2</v>
      </c>
      <c r="AI69" s="472">
        <v>664763.76820800011</v>
      </c>
      <c r="AJ69" s="209">
        <f t="shared" ref="AJ69" si="1032">AI69-AI$19</f>
        <v>132593.46612000011</v>
      </c>
      <c r="AK69" s="1300">
        <f t="shared" ref="AK69" si="1033">AI69/AI$19-1</f>
        <v>0.24915607954777297</v>
      </c>
      <c r="AL69" s="209">
        <f t="shared" si="50"/>
        <v>16720.540248000179</v>
      </c>
      <c r="AM69" s="1300">
        <f t="shared" si="872"/>
        <v>2.5801581633119408E-2</v>
      </c>
      <c r="AN69" s="479">
        <v>707832.04399200005</v>
      </c>
      <c r="AO69" s="209">
        <f t="shared" ref="AO69" si="1034">AN69-AN$19</f>
        <v>175661.74190400005</v>
      </c>
      <c r="AP69" s="1300">
        <f t="shared" ref="AP69" si="1035">AN69/AN$19-1</f>
        <v>0.33008557827218343</v>
      </c>
      <c r="AQ69" s="209">
        <f t="shared" si="53"/>
        <v>27966.744479999994</v>
      </c>
      <c r="AR69" s="1300">
        <f t="shared" si="875"/>
        <v>4.1135713942268115E-2</v>
      </c>
      <c r="AS69" s="472">
        <v>752215.38163200009</v>
      </c>
      <c r="AT69" s="209">
        <f t="shared" ref="AT69" si="1036">AS69-AS$19</f>
        <v>220045.07954400009</v>
      </c>
      <c r="AU69" s="1300">
        <f t="shared" ref="AU69" si="1037">AS69/AS$19-1</f>
        <v>0.41348620672863734</v>
      </c>
      <c r="AV69" s="209">
        <f t="shared" si="56"/>
        <v>39865.050744000124</v>
      </c>
      <c r="AW69" s="1300">
        <f t="shared" si="878"/>
        <v>5.5962704045220635E-2</v>
      </c>
      <c r="AX69" s="479">
        <v>664763.76820800011</v>
      </c>
      <c r="AY69" s="209">
        <f t="shared" ref="AY69" si="1038">AX69-AX$19</f>
        <v>132593.46612000011</v>
      </c>
      <c r="AZ69" s="1300">
        <f t="shared" ref="AZ69" si="1039">AX69/AX$19-1</f>
        <v>0.24915607954777297</v>
      </c>
      <c r="BA69" s="209">
        <f t="shared" si="59"/>
        <v>16720.540248000179</v>
      </c>
      <c r="BB69" s="1300">
        <f t="shared" si="779"/>
        <v>2.5801581633119408E-2</v>
      </c>
      <c r="BC69" s="479">
        <v>707832.04399200005</v>
      </c>
      <c r="BD69" s="209">
        <f t="shared" ref="BD69" si="1040">BC69-BC$19</f>
        <v>175661.74190400005</v>
      </c>
      <c r="BE69" s="1300">
        <f t="shared" ref="BE69" si="1041">BC69/BC$19-1</f>
        <v>0.33008557827218343</v>
      </c>
      <c r="BF69" s="209">
        <f t="shared" si="62"/>
        <v>27966.744479999994</v>
      </c>
      <c r="BG69" s="1300">
        <f t="shared" si="782"/>
        <v>4.1135713942268115E-2</v>
      </c>
      <c r="BH69" s="472">
        <v>752215.38163200009</v>
      </c>
      <c r="BI69" s="209">
        <f t="shared" ref="BI69" si="1042">BH69-BH$19</f>
        <v>220045.07954400009</v>
      </c>
      <c r="BJ69" s="1300">
        <f t="shared" ref="BJ69" si="1043">BH69/BH$19-1</f>
        <v>0.41348620672863734</v>
      </c>
      <c r="BK69" s="209">
        <f t="shared" si="65"/>
        <v>39865.050744000124</v>
      </c>
      <c r="BL69" s="1300">
        <f t="shared" si="785"/>
        <v>5.5962704045220635E-2</v>
      </c>
      <c r="BM69" s="479">
        <v>664763.76820800011</v>
      </c>
      <c r="BN69" s="209">
        <f t="shared" ref="BN69" si="1044">BM69-BM$19</f>
        <v>132593.46612000011</v>
      </c>
      <c r="BO69" s="1300">
        <f t="shared" ref="BO69" si="1045">BM69/BM$19-1</f>
        <v>0.24915607954777297</v>
      </c>
      <c r="BP69" s="209">
        <f t="shared" si="68"/>
        <v>16720.540248000179</v>
      </c>
      <c r="BQ69" s="1300">
        <f t="shared" si="788"/>
        <v>2.5801581633119408E-2</v>
      </c>
      <c r="BR69" s="479">
        <v>707832.04399200005</v>
      </c>
      <c r="BS69" s="209">
        <f t="shared" ref="BS69" si="1046">BR69-BR$19</f>
        <v>175661.74190400005</v>
      </c>
      <c r="BT69" s="1300">
        <f t="shared" ref="BT69" si="1047">BR69/BR$19-1</f>
        <v>0.33008557827218343</v>
      </c>
      <c r="BU69" s="209">
        <f t="shared" si="71"/>
        <v>27966.744479999994</v>
      </c>
      <c r="BV69" s="1300">
        <f t="shared" si="791"/>
        <v>4.1135713942268115E-2</v>
      </c>
      <c r="BW69" s="472">
        <v>752215.38163200009</v>
      </c>
      <c r="BX69" s="209">
        <f t="shared" ref="BX69" si="1048">BW69-BW$19</f>
        <v>220045.07954400009</v>
      </c>
      <c r="BY69" s="1300">
        <f t="shared" ref="BY69" si="1049">BW69/BW$19-1</f>
        <v>0.41348620672863734</v>
      </c>
      <c r="BZ69" s="209">
        <f t="shared" si="74"/>
        <v>39865.050744000124</v>
      </c>
      <c r="CA69" s="1300">
        <f t="shared" si="794"/>
        <v>5.5962704045220635E-2</v>
      </c>
      <c r="CB69" s="472">
        <v>664763.76820800011</v>
      </c>
      <c r="CC69" s="209">
        <f t="shared" ref="CC69" si="1050">CB69-CB$19</f>
        <v>132593.46612000011</v>
      </c>
      <c r="CD69" s="1300">
        <f t="shared" ref="CD69" si="1051">CB69/CB$19-1</f>
        <v>0.24915607954777297</v>
      </c>
      <c r="CE69" s="209">
        <f t="shared" si="77"/>
        <v>16720.540248000179</v>
      </c>
      <c r="CF69" s="1300">
        <f t="shared" si="797"/>
        <v>2.5801581633119408E-2</v>
      </c>
      <c r="CG69" s="479">
        <v>707832.04399200005</v>
      </c>
      <c r="CH69" s="209">
        <f t="shared" ref="CH69" si="1052">CG69-CG$19</f>
        <v>175661.74190400005</v>
      </c>
      <c r="CI69" s="1300">
        <f t="shared" ref="CI69" si="1053">CG69/CG$19-1</f>
        <v>0.33008557827218343</v>
      </c>
      <c r="CJ69" s="209">
        <f t="shared" si="80"/>
        <v>27966.744479999994</v>
      </c>
      <c r="CK69" s="1300">
        <f t="shared" si="800"/>
        <v>4.1135713942268115E-2</v>
      </c>
      <c r="CL69" s="472">
        <v>752215.38163200009</v>
      </c>
      <c r="CM69" s="209">
        <f t="shared" ref="CM69" si="1054">CL69-CL$19</f>
        <v>220045.07954400009</v>
      </c>
      <c r="CN69" s="1300">
        <f t="shared" ref="CN69" si="1055">CL69/CL$19-1</f>
        <v>0.41348620672863734</v>
      </c>
      <c r="CO69" s="209">
        <f t="shared" si="83"/>
        <v>39865.050744000124</v>
      </c>
      <c r="CP69" s="1300">
        <f t="shared" si="803"/>
        <v>5.5962704045220635E-2</v>
      </c>
    </row>
    <row r="70" spans="1:94" ht="21" customHeight="1" x14ac:dyDescent="0.25">
      <c r="A70" s="164">
        <v>2029</v>
      </c>
      <c r="B70" s="165"/>
      <c r="C70" s="166"/>
      <c r="D70" s="166" t="s">
        <v>157</v>
      </c>
      <c r="E70" s="490">
        <v>328778883.71082759</v>
      </c>
      <c r="F70" s="490">
        <f t="shared" ref="F70" si="1056">E70-E$10</f>
        <v>112682449.32082757</v>
      </c>
      <c r="G70" s="1319">
        <f t="shared" ref="G70" si="1057">E70/E$10-1</f>
        <v>0.52144520403082595</v>
      </c>
      <c r="H70" s="490">
        <f t="shared" si="32"/>
        <v>22890021.555912912</v>
      </c>
      <c r="I70" s="1319">
        <f>E70/E60-1</f>
        <v>7.4831170362523514E-2</v>
      </c>
      <c r="J70" s="490">
        <v>328778883.71082759</v>
      </c>
      <c r="K70" s="490">
        <f t="shared" ref="K70" si="1058">J70-J$10</f>
        <v>112682449.32082757</v>
      </c>
      <c r="L70" s="1319">
        <f t="shared" ref="L70" si="1059">J70/J$10-1</f>
        <v>0.52144520403082595</v>
      </c>
      <c r="M70" s="490">
        <f t="shared" si="35"/>
        <v>22890021.555912912</v>
      </c>
      <c r="N70" s="1319">
        <f>J70/J60-1</f>
        <v>7.4831170362523514E-2</v>
      </c>
      <c r="O70" s="490">
        <v>328778883.71082759</v>
      </c>
      <c r="P70" s="490">
        <f t="shared" ref="P70" si="1060">O70-O$10</f>
        <v>112682449.32082757</v>
      </c>
      <c r="Q70" s="1319">
        <f t="shared" ref="Q70" si="1061">O70/O$10-1</f>
        <v>0.52144520403082595</v>
      </c>
      <c r="R70" s="490">
        <f t="shared" si="38"/>
        <v>22890021.555912912</v>
      </c>
      <c r="S70" s="1319">
        <f>O70/O60-1</f>
        <v>7.4831170362523514E-2</v>
      </c>
      <c r="T70" s="490">
        <v>328778883.71082759</v>
      </c>
      <c r="U70" s="490">
        <f t="shared" ref="U70" si="1062">T70-T$10</f>
        <v>112682449.32082757</v>
      </c>
      <c r="V70" s="1301">
        <f t="shared" ref="V70" si="1063">T70/T$10-1</f>
        <v>0.52144520403082595</v>
      </c>
      <c r="W70" s="490">
        <f t="shared" si="41"/>
        <v>22890021.555912912</v>
      </c>
      <c r="X70" s="1301">
        <f>T70/T60-1</f>
        <v>7.4831170362523514E-2</v>
      </c>
      <c r="Y70" s="490">
        <v>328778883.71082759</v>
      </c>
      <c r="Z70" s="490">
        <f t="shared" ref="Z70" si="1064">Y70-Y$10</f>
        <v>112682449.32082757</v>
      </c>
      <c r="AA70" s="1301">
        <f t="shared" ref="AA70" si="1065">Y70/Y$10-1</f>
        <v>0.52144520403082595</v>
      </c>
      <c r="AB70" s="490">
        <f t="shared" si="44"/>
        <v>22890021.555912912</v>
      </c>
      <c r="AC70" s="1301">
        <f>Y70/Y60-1</f>
        <v>7.4831170362523514E-2</v>
      </c>
      <c r="AD70" s="490">
        <v>328778883.71082759</v>
      </c>
      <c r="AE70" s="490">
        <f t="shared" ref="AE70" si="1066">AD70-AD$10</f>
        <v>112682449.32082757</v>
      </c>
      <c r="AF70" s="1301">
        <f t="shared" ref="AF70" si="1067">AD70/AD$10-1</f>
        <v>0.52144520403082595</v>
      </c>
      <c r="AG70" s="490">
        <f t="shared" si="47"/>
        <v>22890021.555912912</v>
      </c>
      <c r="AH70" s="1301">
        <f>AD70/AD60-1</f>
        <v>7.4831170362523514E-2</v>
      </c>
      <c r="AI70" s="490">
        <v>328778883.71082759</v>
      </c>
      <c r="AJ70" s="490">
        <f t="shared" ref="AJ70" si="1068">AI70-AI$10</f>
        <v>112682449.32082757</v>
      </c>
      <c r="AK70" s="1301">
        <f t="shared" ref="AK70" si="1069">AI70/AI$10-1</f>
        <v>0.52144520403082595</v>
      </c>
      <c r="AL70" s="490">
        <f t="shared" si="50"/>
        <v>22890021.555912912</v>
      </c>
      <c r="AM70" s="1301">
        <f>AI70/AI60-1</f>
        <v>7.4831170362523514E-2</v>
      </c>
      <c r="AN70" s="490">
        <v>328778883.71082759</v>
      </c>
      <c r="AO70" s="490">
        <f t="shared" ref="AO70" si="1070">AN70-AN$10</f>
        <v>112682449.32082757</v>
      </c>
      <c r="AP70" s="1301">
        <f t="shared" ref="AP70" si="1071">AN70/AN$10-1</f>
        <v>0.52144520403082595</v>
      </c>
      <c r="AQ70" s="490">
        <f t="shared" si="53"/>
        <v>22890021.555912912</v>
      </c>
      <c r="AR70" s="1301">
        <f>AN70/AN60-1</f>
        <v>7.4831170362523514E-2</v>
      </c>
      <c r="AS70" s="490">
        <v>328778883.71082759</v>
      </c>
      <c r="AT70" s="490">
        <f t="shared" ref="AT70" si="1072">AS70-AS$10</f>
        <v>112682449.32082757</v>
      </c>
      <c r="AU70" s="1301">
        <f t="shared" ref="AU70" si="1073">AS70/AS$10-1</f>
        <v>0.52144520403082595</v>
      </c>
      <c r="AV70" s="490">
        <f t="shared" si="56"/>
        <v>22890021.555912912</v>
      </c>
      <c r="AW70" s="1301">
        <f>AS70/AS60-1</f>
        <v>7.4831170362523514E-2</v>
      </c>
      <c r="AX70" s="490">
        <v>328778883.71082759</v>
      </c>
      <c r="AY70" s="490">
        <f t="shared" ref="AY70" si="1074">AX70-AX$10</f>
        <v>112682449.32082757</v>
      </c>
      <c r="AZ70" s="1301">
        <f t="shared" ref="AZ70" si="1075">AX70/AX$10-1</f>
        <v>0.52144520403082595</v>
      </c>
      <c r="BA70" s="490">
        <f t="shared" si="59"/>
        <v>22890021.555912912</v>
      </c>
      <c r="BB70" s="1301">
        <f>AX70/AX60-1</f>
        <v>7.4831170362523514E-2</v>
      </c>
      <c r="BC70" s="490">
        <v>328778883.71082759</v>
      </c>
      <c r="BD70" s="490">
        <f t="shared" ref="BD70" si="1076">BC70-BC$10</f>
        <v>112682449.32082757</v>
      </c>
      <c r="BE70" s="1301">
        <f t="shared" ref="BE70" si="1077">BC70/BC$10-1</f>
        <v>0.52144520403082595</v>
      </c>
      <c r="BF70" s="490">
        <f t="shared" si="62"/>
        <v>22890021.555912912</v>
      </c>
      <c r="BG70" s="1301">
        <f>BC70/BC60-1</f>
        <v>7.4831170362523514E-2</v>
      </c>
      <c r="BH70" s="490">
        <v>328778883.71082759</v>
      </c>
      <c r="BI70" s="490">
        <f t="shared" ref="BI70" si="1078">BH70-BH$10</f>
        <v>112682449.32082757</v>
      </c>
      <c r="BJ70" s="1301">
        <f t="shared" ref="BJ70" si="1079">BH70/BH$10-1</f>
        <v>0.52144520403082595</v>
      </c>
      <c r="BK70" s="490">
        <f t="shared" si="65"/>
        <v>22890021.555912912</v>
      </c>
      <c r="BL70" s="1301">
        <f>BH70/BH60-1</f>
        <v>7.4831170362523514E-2</v>
      </c>
      <c r="BM70" s="490">
        <v>328778883.71082759</v>
      </c>
      <c r="BN70" s="490">
        <f t="shared" ref="BN70" si="1080">BM70-BM$10</f>
        <v>112682449.32082757</v>
      </c>
      <c r="BO70" s="1301">
        <f t="shared" ref="BO70" si="1081">BM70/BM$10-1</f>
        <v>0.52144520403082595</v>
      </c>
      <c r="BP70" s="490">
        <f t="shared" si="68"/>
        <v>22890021.555912912</v>
      </c>
      <c r="BQ70" s="1301">
        <f>BM70/BM60-1</f>
        <v>7.4831170362523514E-2</v>
      </c>
      <c r="BR70" s="490">
        <v>328778883.71082759</v>
      </c>
      <c r="BS70" s="490">
        <f t="shared" ref="BS70" si="1082">BR70-BR$10</f>
        <v>112682449.32082757</v>
      </c>
      <c r="BT70" s="1301">
        <f t="shared" ref="BT70" si="1083">BR70/BR$10-1</f>
        <v>0.52144520403082595</v>
      </c>
      <c r="BU70" s="490">
        <f t="shared" si="71"/>
        <v>22890021.555912912</v>
      </c>
      <c r="BV70" s="1301">
        <f>BR70/BR60-1</f>
        <v>7.4831170362523514E-2</v>
      </c>
      <c r="BW70" s="490">
        <v>328778883.71082759</v>
      </c>
      <c r="BX70" s="490">
        <f t="shared" ref="BX70" si="1084">BW70-BW$10</f>
        <v>112682449.32082757</v>
      </c>
      <c r="BY70" s="1301">
        <f t="shared" ref="BY70" si="1085">BW70/BW$10-1</f>
        <v>0.52144520403082595</v>
      </c>
      <c r="BZ70" s="490">
        <f t="shared" si="74"/>
        <v>22890021.555912912</v>
      </c>
      <c r="CA70" s="1301">
        <f>BW70/BW60-1</f>
        <v>7.4831170362523514E-2</v>
      </c>
      <c r="CB70" s="484">
        <v>333135035.13725024</v>
      </c>
      <c r="CC70" s="490">
        <f t="shared" ref="CC70" si="1086">CB70-CB$10</f>
        <v>113192323.26725024</v>
      </c>
      <c r="CD70" s="1301">
        <f t="shared" ref="CD70" si="1087">CB70/CB$10-1</f>
        <v>0.51464457405687547</v>
      </c>
      <c r="CE70" s="490">
        <f t="shared" si="77"/>
        <v>22951171.749799788</v>
      </c>
      <c r="CF70" s="1301">
        <f>CB70/CB60-1</f>
        <v>7.3992152587033511E-2</v>
      </c>
      <c r="CG70" s="484">
        <v>333135035.13725024</v>
      </c>
      <c r="CH70" s="490">
        <f t="shared" ref="CH70" si="1088">CG70-CG$10</f>
        <v>113192323.26725024</v>
      </c>
      <c r="CI70" s="1301">
        <f t="shared" ref="CI70" si="1089">CG70/CG$10-1</f>
        <v>0.51464457405687547</v>
      </c>
      <c r="CJ70" s="490">
        <f t="shared" si="80"/>
        <v>22951171.749799788</v>
      </c>
      <c r="CK70" s="1301">
        <f>CG70/CG60-1</f>
        <v>7.3992152587033511E-2</v>
      </c>
      <c r="CL70" s="484">
        <v>333135035.13725024</v>
      </c>
      <c r="CM70" s="490">
        <f t="shared" ref="CM70" si="1090">CL70-CL$10</f>
        <v>113192323.26725024</v>
      </c>
      <c r="CN70" s="1301">
        <f t="shared" ref="CN70" si="1091">CL70/CL$10-1</f>
        <v>0.51464457405687547</v>
      </c>
      <c r="CO70" s="490">
        <f t="shared" si="83"/>
        <v>22951171.749799788</v>
      </c>
      <c r="CP70" s="1301">
        <f>CL70/CL60-1</f>
        <v>7.3992152587033511E-2</v>
      </c>
    </row>
    <row r="71" spans="1:94" ht="21" customHeight="1" outlineLevel="1" x14ac:dyDescent="0.25">
      <c r="A71" s="174">
        <v>2029</v>
      </c>
      <c r="B71" s="175" t="s">
        <v>158</v>
      </c>
      <c r="C71" s="175" t="s">
        <v>159</v>
      </c>
      <c r="D71" s="176" t="s">
        <v>96</v>
      </c>
      <c r="E71" s="491">
        <v>135674975.0431819</v>
      </c>
      <c r="F71" s="1298">
        <f t="shared" ref="F71" si="1092">E71-E$11</f>
        <v>52947734.543181896</v>
      </c>
      <c r="G71" s="1320">
        <f t="shared" ref="G71" si="1093">E71/E$11-1</f>
        <v>0.64002780974160367</v>
      </c>
      <c r="H71" s="1298">
        <f t="shared" si="32"/>
        <v>14609649.026267335</v>
      </c>
      <c r="I71" s="1320">
        <f t="shared" ref="I71:I79" si="1094">E71/E61-1</f>
        <v>0.12067575008410047</v>
      </c>
      <c r="J71" s="491">
        <v>126400357.88028359</v>
      </c>
      <c r="K71" s="1298">
        <f t="shared" ref="K71" si="1095">J71-J$11</f>
        <v>43673117.380283594</v>
      </c>
      <c r="L71" s="1320">
        <f t="shared" ref="L71" si="1096">J71/J$11-1</f>
        <v>0.52791700915351569</v>
      </c>
      <c r="M71" s="1298">
        <f t="shared" si="35"/>
        <v>12615488.658705771</v>
      </c>
      <c r="N71" s="1320">
        <f t="shared" ref="N71:N79" si="1097">J71/J61-1</f>
        <v>0.11087140799133088</v>
      </c>
      <c r="O71" s="491">
        <v>116499681.48803447</v>
      </c>
      <c r="P71" s="1298">
        <f t="shared" ref="P71" si="1098">O71-O$11</f>
        <v>33772440.988034472</v>
      </c>
      <c r="Q71" s="1320">
        <f t="shared" ref="Q71" si="1099">O71/O$11-1</f>
        <v>0.40823845669111214</v>
      </c>
      <c r="R71" s="1298">
        <f t="shared" si="38"/>
        <v>10368623.589148894</v>
      </c>
      <c r="S71" s="1320">
        <f t="shared" ref="S71:S79" si="1100">O71/O61-1</f>
        <v>9.7696412288921231E-2</v>
      </c>
      <c r="T71" s="485">
        <v>104125791.98219006</v>
      </c>
      <c r="U71" s="1298">
        <f t="shared" ref="U71" si="1101">T71-T$11</f>
        <v>35687052.482190058</v>
      </c>
      <c r="V71" s="1299">
        <f t="shared" ref="V71" si="1102">T71/T$11-1</f>
        <v>0.52144520403082617</v>
      </c>
      <c r="W71" s="1298">
        <f t="shared" si="41"/>
        <v>7249375.6171249598</v>
      </c>
      <c r="X71" s="1299">
        <f t="shared" ref="X71:X79" si="1103">T71/T61-1</f>
        <v>7.4831170362523736E-2</v>
      </c>
      <c r="Y71" s="485">
        <v>104125791.98219006</v>
      </c>
      <c r="Z71" s="1298">
        <f t="shared" ref="Z71" si="1104">Y71-Y$11</f>
        <v>35687052.482190058</v>
      </c>
      <c r="AA71" s="1299">
        <f t="shared" ref="AA71" si="1105">Y71/Y$11-1</f>
        <v>0.52144520403082617</v>
      </c>
      <c r="AB71" s="1298">
        <f t="shared" si="44"/>
        <v>7249375.6171249598</v>
      </c>
      <c r="AC71" s="1299">
        <f t="shared" ref="AC71:AC79" si="1106">Y71/Y61-1</f>
        <v>7.4831170362523736E-2</v>
      </c>
      <c r="AD71" s="485">
        <v>104125791.98219006</v>
      </c>
      <c r="AE71" s="1298">
        <f t="shared" ref="AE71" si="1107">AD71-AD$11</f>
        <v>35687052.482190058</v>
      </c>
      <c r="AF71" s="1299">
        <f t="shared" ref="AF71" si="1108">AD71/AD$11-1</f>
        <v>0.52144520403082617</v>
      </c>
      <c r="AG71" s="1298">
        <f t="shared" si="47"/>
        <v>7249375.6171249598</v>
      </c>
      <c r="AH71" s="1299">
        <f t="shared" ref="AH71:AH79" si="1109">AD71/AD61-1</f>
        <v>7.4831170362523736E-2</v>
      </c>
      <c r="AI71" s="485">
        <v>0</v>
      </c>
      <c r="AJ71" s="1298">
        <f t="shared" ref="AJ71" si="1110">AI71-AI$11</f>
        <v>0</v>
      </c>
      <c r="AK71" s="1299"/>
      <c r="AL71" s="1298">
        <f t="shared" si="50"/>
        <v>0</v>
      </c>
      <c r="AM71" s="1299"/>
      <c r="AN71" s="485">
        <v>0</v>
      </c>
      <c r="AO71" s="1298">
        <f t="shared" ref="AO71" si="1111">AN71-AN$11</f>
        <v>0</v>
      </c>
      <c r="AP71" s="1299"/>
      <c r="AQ71" s="1298">
        <f t="shared" si="53"/>
        <v>0</v>
      </c>
      <c r="AR71" s="1299"/>
      <c r="AS71" s="485">
        <v>0</v>
      </c>
      <c r="AT71" s="1298">
        <f t="shared" ref="AT71" si="1112">AS71-AS$11</f>
        <v>0</v>
      </c>
      <c r="AU71" s="1299"/>
      <c r="AV71" s="1298">
        <f t="shared" si="56"/>
        <v>0</v>
      </c>
      <c r="AW71" s="1299"/>
      <c r="AX71" s="491">
        <v>107412421.05470742</v>
      </c>
      <c r="AY71" s="1298">
        <f t="shared" ref="AY71" si="1113">AX71-AX$11</f>
        <v>48014349.764240518</v>
      </c>
      <c r="AZ71" s="1299">
        <f t="shared" ref="AZ71" si="1114">AX71/AX$11-1</f>
        <v>0.80834863356828524</v>
      </c>
      <c r="BA71" s="1298">
        <f t="shared" si="59"/>
        <v>14001723.911611438</v>
      </c>
      <c r="BB71" s="1299">
        <f t="shared" ref="BB71:BB79" si="1115">AX71/AX61-1</f>
        <v>0.14989422346524384</v>
      </c>
      <c r="BC71" s="491">
        <v>95389204.318037659</v>
      </c>
      <c r="BD71" s="1298">
        <f t="shared" ref="BD71" si="1116">BC71-BC$11</f>
        <v>35991133.027570754</v>
      </c>
      <c r="BE71" s="1299">
        <f t="shared" ref="BE71" si="1117">BC71/BC$11-1</f>
        <v>0.60593100492384422</v>
      </c>
      <c r="BF71" s="1298">
        <f t="shared" si="62"/>
        <v>11452648.087997407</v>
      </c>
      <c r="BG71" s="1299">
        <f t="shared" ref="BG71:BG79" si="1118">BC71/BC61-1</f>
        <v>0.1364441025744465</v>
      </c>
      <c r="BH71" s="491">
        <v>82521778.082184985</v>
      </c>
      <c r="BI71" s="1298">
        <f t="shared" ref="BI71" si="1119">BH71-BH$11</f>
        <v>23123706.791718081</v>
      </c>
      <c r="BJ71" s="1299">
        <f t="shared" ref="BJ71" si="1120">BH71/BH$11-1</f>
        <v>0.389300633662651</v>
      </c>
      <c r="BK71" s="1298">
        <f t="shared" si="65"/>
        <v>8568716.5120345205</v>
      </c>
      <c r="BL71" s="1299">
        <f t="shared" ref="BL71:BL79" si="1121">BH71/BH61-1</f>
        <v>0.11586696115219519</v>
      </c>
      <c r="BM71" s="491">
        <v>73020243.801746979</v>
      </c>
      <c r="BN71" s="1298">
        <f t="shared" ref="BN71" si="1122">BM71-BM$11</f>
        <v>27175516.891413644</v>
      </c>
      <c r="BO71" s="1299">
        <f t="shared" ref="BO71" si="1123">BM71/BM$11-1</f>
        <v>0.5927730127952473</v>
      </c>
      <c r="BP71" s="1298">
        <f t="shared" si="68"/>
        <v>6805025.2934839278</v>
      </c>
      <c r="BQ71" s="1299">
        <f t="shared" ref="BQ71:BQ79" si="1124">BM71/BM61-1</f>
        <v>0.1027713182375849</v>
      </c>
      <c r="BR71" s="491">
        <v>69928704.747447565</v>
      </c>
      <c r="BS71" s="1298">
        <f t="shared" ref="BS71" si="1125">BR71-BR$11</f>
        <v>24083977.83711423</v>
      </c>
      <c r="BT71" s="1299">
        <f t="shared" ref="BT71" si="1126">BR71/BR$11-1</f>
        <v>0.52533801508338218</v>
      </c>
      <c r="BU71" s="1298">
        <f t="shared" si="71"/>
        <v>6140305.1709634215</v>
      </c>
      <c r="BV71" s="1299">
        <f t="shared" ref="BV71:BV79" si="1127">BR71/BR61-1</f>
        <v>9.6260530311644166E-2</v>
      </c>
      <c r="BW71" s="491">
        <v>66628479.283364512</v>
      </c>
      <c r="BX71" s="1298">
        <f t="shared" ref="BX71" si="1128">BW71-BW$11</f>
        <v>20783752.373031177</v>
      </c>
      <c r="BY71" s="1299">
        <f t="shared" ref="BY71" si="1129">BW71/BW$11-1</f>
        <v>0.45335099091508702</v>
      </c>
      <c r="BZ71" s="1298">
        <f t="shared" si="74"/>
        <v>5391350.1477777809</v>
      </c>
      <c r="CA71" s="1299">
        <f t="shared" ref="CA71:CA79" si="1130">BW71/BW61-1</f>
        <v>8.8040543766195301E-2</v>
      </c>
      <c r="CB71" s="485">
        <v>78599901.210301176</v>
      </c>
      <c r="CC71" s="1298">
        <f t="shared" ref="CC71" si="1131">CB71-CB$11</f>
        <v>10161161.710301176</v>
      </c>
      <c r="CD71" s="1299">
        <f t="shared" ref="CD71" si="1132">CB71/CB$11-1</f>
        <v>0.14847090674867225</v>
      </c>
      <c r="CE71" s="1298">
        <f t="shared" si="77"/>
        <v>1391369.7394355386</v>
      </c>
      <c r="CF71" s="1299">
        <f t="shared" ref="CF71:CF79" si="1133">CB71/CB61-1</f>
        <v>1.80209325696159E-2</v>
      </c>
      <c r="CG71" s="485">
        <v>81894060.487904191</v>
      </c>
      <c r="CH71" s="1298">
        <f t="shared" ref="CH71" si="1134">CG71-CG$11</f>
        <v>13455320.987904191</v>
      </c>
      <c r="CI71" s="1299">
        <f t="shared" ref="CI71" si="1135">CG71/CG$11-1</f>
        <v>0.19660386918587514</v>
      </c>
      <c r="CJ71" s="1298">
        <f t="shared" si="80"/>
        <v>2106895.9753645211</v>
      </c>
      <c r="CK71" s="1299">
        <f t="shared" ref="CK71:CK79" si="1136">CG71/CG61-1</f>
        <v>2.6406452569615935E-2</v>
      </c>
      <c r="CL71" s="485">
        <v>85296971.896867052</v>
      </c>
      <c r="CM71" s="1298">
        <f t="shared" ref="CM71" si="1137">CL71-CL$11</f>
        <v>16858232.396867052</v>
      </c>
      <c r="CN71" s="1299">
        <f t="shared" ref="CN71" si="1138">CL71/CL$11-1</f>
        <v>0.24632587508229964</v>
      </c>
      <c r="CO71" s="1298">
        <f t="shared" si="83"/>
        <v>2867871.0167588294</v>
      </c>
      <c r="CP71" s="1299">
        <f t="shared" ref="CP71:CP79" si="1139">CL71/CL61-1</f>
        <v>3.479197256961597E-2</v>
      </c>
    </row>
    <row r="72" spans="1:94" ht="21" customHeight="1" outlineLevel="1" x14ac:dyDescent="0.25">
      <c r="A72" s="174">
        <v>2029</v>
      </c>
      <c r="B72" s="175" t="s">
        <v>160</v>
      </c>
      <c r="C72" s="175" t="s">
        <v>161</v>
      </c>
      <c r="D72" s="176" t="s">
        <v>162</v>
      </c>
      <c r="E72" s="485">
        <v>83385756.362059072</v>
      </c>
      <c r="F72" s="1298">
        <f t="shared" ref="F72" si="1140">E72-E$12</f>
        <v>28578816.131059073</v>
      </c>
      <c r="G72" s="1320">
        <f t="shared" ref="G72" si="1141">E72/E$12-1</f>
        <v>0.52144520403082595</v>
      </c>
      <c r="H72" s="1298">
        <f t="shared" si="32"/>
        <v>5805426.8541844785</v>
      </c>
      <c r="I72" s="1320">
        <f t="shared" si="1094"/>
        <v>7.4831170362523514E-2</v>
      </c>
      <c r="J72" s="485">
        <v>83385756.362059072</v>
      </c>
      <c r="K72" s="1298">
        <f t="shared" ref="K72" si="1142">J72-J$12</f>
        <v>28578816.131059073</v>
      </c>
      <c r="L72" s="1320">
        <f t="shared" ref="L72" si="1143">J72/J$12-1</f>
        <v>0.52144520403082595</v>
      </c>
      <c r="M72" s="1298">
        <f t="shared" si="35"/>
        <v>5805426.8541844785</v>
      </c>
      <c r="N72" s="1320">
        <f t="shared" si="1097"/>
        <v>7.4831170362523514E-2</v>
      </c>
      <c r="O72" s="485">
        <v>83385756.362059072</v>
      </c>
      <c r="P72" s="1298">
        <f t="shared" ref="P72" si="1144">O72-O$12</f>
        <v>28578816.131059073</v>
      </c>
      <c r="Q72" s="1320">
        <f t="shared" ref="Q72" si="1145">O72/O$12-1</f>
        <v>0.52144520403082595</v>
      </c>
      <c r="R72" s="1298">
        <f t="shared" si="38"/>
        <v>5805426.8541844785</v>
      </c>
      <c r="S72" s="1320">
        <f t="shared" si="1100"/>
        <v>7.4831170362523514E-2</v>
      </c>
      <c r="T72" s="485">
        <v>83385756.362059072</v>
      </c>
      <c r="U72" s="1298">
        <f t="shared" ref="U72" si="1146">T72-T$12</f>
        <v>28578816.131059073</v>
      </c>
      <c r="V72" s="1299">
        <f t="shared" ref="V72" si="1147">T72/T$12-1</f>
        <v>0.52144520403082595</v>
      </c>
      <c r="W72" s="1298">
        <f t="shared" si="41"/>
        <v>5805426.8541844785</v>
      </c>
      <c r="X72" s="1299">
        <f t="shared" si="1103"/>
        <v>7.4831170362523514E-2</v>
      </c>
      <c r="Y72" s="485">
        <v>83385756.362059072</v>
      </c>
      <c r="Z72" s="1298">
        <f t="shared" ref="Z72" si="1148">Y72-Y$12</f>
        <v>28578816.131059073</v>
      </c>
      <c r="AA72" s="1299">
        <f t="shared" ref="AA72" si="1149">Y72/Y$12-1</f>
        <v>0.52144520403082595</v>
      </c>
      <c r="AB72" s="1298">
        <f t="shared" si="44"/>
        <v>5805426.8541844785</v>
      </c>
      <c r="AC72" s="1299">
        <f t="shared" si="1106"/>
        <v>7.4831170362523514E-2</v>
      </c>
      <c r="AD72" s="485">
        <v>83385756.362059072</v>
      </c>
      <c r="AE72" s="1298">
        <f t="shared" ref="AE72" si="1150">AD72-AD$12</f>
        <v>28578816.131059073</v>
      </c>
      <c r="AF72" s="1299">
        <f t="shared" ref="AF72" si="1151">AD72/AD$12-1</f>
        <v>0.52144520403082595</v>
      </c>
      <c r="AG72" s="1298">
        <f t="shared" si="47"/>
        <v>5805426.8541844785</v>
      </c>
      <c r="AH72" s="1299">
        <f t="shared" si="1109"/>
        <v>7.4831170362523514E-2</v>
      </c>
      <c r="AI72" s="485">
        <v>0</v>
      </c>
      <c r="AJ72" s="1298">
        <f t="shared" ref="AJ72" si="1152">AI72-AI$12</f>
        <v>0</v>
      </c>
      <c r="AK72" s="1299"/>
      <c r="AL72" s="1298">
        <f t="shared" si="50"/>
        <v>0</v>
      </c>
      <c r="AM72" s="1299"/>
      <c r="AN72" s="485">
        <v>0</v>
      </c>
      <c r="AO72" s="1298">
        <f t="shared" ref="AO72" si="1153">AN72-AN$12</f>
        <v>0</v>
      </c>
      <c r="AP72" s="1299"/>
      <c r="AQ72" s="1298">
        <f t="shared" si="53"/>
        <v>0</v>
      </c>
      <c r="AR72" s="1299"/>
      <c r="AS72" s="485">
        <v>0</v>
      </c>
      <c r="AT72" s="1298">
        <f t="shared" ref="AT72" si="1154">AS72-AS$12</f>
        <v>0</v>
      </c>
      <c r="AU72" s="1299"/>
      <c r="AV72" s="1298">
        <f t="shared" si="56"/>
        <v>0</v>
      </c>
      <c r="AW72" s="1299"/>
      <c r="AX72" s="485">
        <v>83385756.362059072</v>
      </c>
      <c r="AY72" s="1298">
        <f t="shared" ref="AY72" si="1155">AX72-AX$12</f>
        <v>28578816.131059073</v>
      </c>
      <c r="AZ72" s="1299">
        <f t="shared" ref="AZ72" si="1156">AX72/AX$12-1</f>
        <v>0.52144520403082595</v>
      </c>
      <c r="BA72" s="1298">
        <f t="shared" si="59"/>
        <v>5805426.8541844785</v>
      </c>
      <c r="BB72" s="1299">
        <f t="shared" si="1115"/>
        <v>7.4831170362523514E-2</v>
      </c>
      <c r="BC72" s="485">
        <v>83385756.362059072</v>
      </c>
      <c r="BD72" s="1298">
        <f t="shared" ref="BD72" si="1157">BC72-BC$12</f>
        <v>28578816.131059073</v>
      </c>
      <c r="BE72" s="1299">
        <f t="shared" ref="BE72" si="1158">BC72/BC$12-1</f>
        <v>0.52144520403082595</v>
      </c>
      <c r="BF72" s="1298">
        <f t="shared" si="62"/>
        <v>5805426.8541844785</v>
      </c>
      <c r="BG72" s="1299">
        <f t="shared" si="1118"/>
        <v>7.4831170362523514E-2</v>
      </c>
      <c r="BH72" s="485">
        <v>83385756.362059072</v>
      </c>
      <c r="BI72" s="1298">
        <f t="shared" ref="BI72" si="1159">BH72-BH$12</f>
        <v>28578816.131059073</v>
      </c>
      <c r="BJ72" s="1299">
        <f t="shared" ref="BJ72" si="1160">BH72/BH$12-1</f>
        <v>0.52144520403082595</v>
      </c>
      <c r="BK72" s="1298">
        <f t="shared" si="65"/>
        <v>5805426.8541844785</v>
      </c>
      <c r="BL72" s="1299">
        <f t="shared" si="1121"/>
        <v>7.4831170362523514E-2</v>
      </c>
      <c r="BM72" s="491">
        <v>73020243.801746979</v>
      </c>
      <c r="BN72" s="1298">
        <f t="shared" ref="BN72" si="1161">BM72-BM$12</f>
        <v>27175516.891413644</v>
      </c>
      <c r="BO72" s="1299">
        <f t="shared" ref="BO72" si="1162">BM72/BM$12-1</f>
        <v>0.5927730127952473</v>
      </c>
      <c r="BP72" s="1298">
        <f t="shared" si="68"/>
        <v>6805025.2934839278</v>
      </c>
      <c r="BQ72" s="1299">
        <f t="shared" si="1124"/>
        <v>0.1027713182375849</v>
      </c>
      <c r="BR72" s="491">
        <v>69928704.747447565</v>
      </c>
      <c r="BS72" s="1298">
        <f t="shared" ref="BS72" si="1163">BR72-BR$12</f>
        <v>24083977.83711423</v>
      </c>
      <c r="BT72" s="1299">
        <f t="shared" ref="BT72" si="1164">BR72/BR$12-1</f>
        <v>0.52533801508338218</v>
      </c>
      <c r="BU72" s="1298">
        <f t="shared" si="71"/>
        <v>6140305.1709634215</v>
      </c>
      <c r="BV72" s="1299">
        <f t="shared" si="1127"/>
        <v>9.6260530311644166E-2</v>
      </c>
      <c r="BW72" s="491">
        <v>66628479.283364512</v>
      </c>
      <c r="BX72" s="1298">
        <f t="shared" ref="BX72" si="1165">BW72-BW$12</f>
        <v>20783752.373031177</v>
      </c>
      <c r="BY72" s="1299">
        <f t="shared" ref="BY72" si="1166">BW72/BW$12-1</f>
        <v>0.45335099091508702</v>
      </c>
      <c r="BZ72" s="1298">
        <f t="shared" si="74"/>
        <v>5391350.1477777809</v>
      </c>
      <c r="CA72" s="1299">
        <f t="shared" si="1130"/>
        <v>8.8040543766195301E-2</v>
      </c>
      <c r="CB72" s="485">
        <v>66877026.570917971</v>
      </c>
      <c r="CC72" s="1298">
        <f t="shared" ref="CC72" si="1167">CB72-CB$12</f>
        <v>12070086.339917973</v>
      </c>
      <c r="CD72" s="1299">
        <f t="shared" ref="CD72" si="1168">CB72/CB$12-1</f>
        <v>0.22022915873509885</v>
      </c>
      <c r="CE72" s="1298">
        <f t="shared" si="77"/>
        <v>1183852.2644606903</v>
      </c>
      <c r="CF72" s="1299">
        <f t="shared" si="1133"/>
        <v>1.80209325696159E-2</v>
      </c>
      <c r="CG72" s="485">
        <v>69679874.591650873</v>
      </c>
      <c r="CH72" s="1298">
        <f t="shared" ref="CH72" si="1169">CG72-CG$12</f>
        <v>14872934.360650875</v>
      </c>
      <c r="CI72" s="1299">
        <f t="shared" ref="CI72" si="1170">CG72/CG$12-1</f>
        <v>0.27136954367393096</v>
      </c>
      <c r="CJ72" s="1298">
        <f t="shared" si="80"/>
        <v>1792660.4990204126</v>
      </c>
      <c r="CK72" s="1299">
        <f t="shared" si="1136"/>
        <v>2.6406452569615935E-2</v>
      </c>
      <c r="CL72" s="485">
        <v>72575254.779302597</v>
      </c>
      <c r="CM72" s="1298">
        <f t="shared" ref="CM72" si="1171">CL72-CL$12</f>
        <v>17768314.548302598</v>
      </c>
      <c r="CN72" s="1299">
        <f t="shared" ref="CN72" si="1172">CL72/CL$12-1</f>
        <v>0.32419825798362045</v>
      </c>
      <c r="CO72" s="1298">
        <f t="shared" si="83"/>
        <v>2440139.0235412866</v>
      </c>
      <c r="CP72" s="1299">
        <f t="shared" si="1139"/>
        <v>3.479197256961597E-2</v>
      </c>
    </row>
    <row r="73" spans="1:94" ht="21" customHeight="1" outlineLevel="1" x14ac:dyDescent="0.25">
      <c r="A73" s="174">
        <v>2029</v>
      </c>
      <c r="B73" s="175">
        <v>0</v>
      </c>
      <c r="C73" s="175">
        <v>0</v>
      </c>
      <c r="D73" s="176" t="s">
        <v>163</v>
      </c>
      <c r="E73" s="485">
        <v>0</v>
      </c>
      <c r="F73" s="1298">
        <f t="shared" ref="F73" si="1173">E73-E$13</f>
        <v>0</v>
      </c>
      <c r="G73" s="1320"/>
      <c r="H73" s="1298">
        <f t="shared" si="32"/>
        <v>0</v>
      </c>
      <c r="I73" s="1320"/>
      <c r="J73" s="485">
        <v>0</v>
      </c>
      <c r="K73" s="1298">
        <f t="shared" ref="K73" si="1174">J73-J$13</f>
        <v>0</v>
      </c>
      <c r="L73" s="1320"/>
      <c r="M73" s="1298">
        <f t="shared" si="35"/>
        <v>0</v>
      </c>
      <c r="N73" s="1320"/>
      <c r="O73" s="485">
        <v>0</v>
      </c>
      <c r="P73" s="1298">
        <f t="shared" ref="P73" si="1175">O73-O$13</f>
        <v>0</v>
      </c>
      <c r="Q73" s="1320"/>
      <c r="R73" s="1298">
        <f t="shared" si="38"/>
        <v>0</v>
      </c>
      <c r="S73" s="1320"/>
      <c r="T73" s="485">
        <v>0</v>
      </c>
      <c r="U73" s="1298">
        <f t="shared" ref="U73" si="1176">T73-T$13</f>
        <v>0</v>
      </c>
      <c r="V73" s="1299"/>
      <c r="W73" s="1298">
        <f t="shared" si="41"/>
        <v>0</v>
      </c>
      <c r="X73" s="1299"/>
      <c r="Y73" s="485">
        <v>0</v>
      </c>
      <c r="Z73" s="1298">
        <f t="shared" ref="Z73" si="1177">Y73-Y$13</f>
        <v>0</v>
      </c>
      <c r="AA73" s="1299"/>
      <c r="AB73" s="1298">
        <f t="shared" si="44"/>
        <v>0</v>
      </c>
      <c r="AC73" s="1299"/>
      <c r="AD73" s="485">
        <v>0</v>
      </c>
      <c r="AE73" s="1298">
        <f t="shared" ref="AE73" si="1178">AD73-AD$13</f>
        <v>0</v>
      </c>
      <c r="AF73" s="1299"/>
      <c r="AG73" s="1298">
        <f t="shared" si="47"/>
        <v>0</v>
      </c>
      <c r="AH73" s="1299"/>
      <c r="AI73" s="485">
        <v>0</v>
      </c>
      <c r="AJ73" s="1298">
        <f t="shared" ref="AJ73" si="1179">AI73-AI$13</f>
        <v>0</v>
      </c>
      <c r="AK73" s="1299"/>
      <c r="AL73" s="1298">
        <f t="shared" si="50"/>
        <v>0</v>
      </c>
      <c r="AM73" s="1299"/>
      <c r="AN73" s="485">
        <v>0</v>
      </c>
      <c r="AO73" s="1298">
        <f t="shared" ref="AO73" si="1180">AN73-AN$13</f>
        <v>0</v>
      </c>
      <c r="AP73" s="1299"/>
      <c r="AQ73" s="1298">
        <f t="shared" si="53"/>
        <v>0</v>
      </c>
      <c r="AR73" s="1299"/>
      <c r="AS73" s="485">
        <v>0</v>
      </c>
      <c r="AT73" s="1298">
        <f t="shared" ref="AT73" si="1181">AS73-AS$13</f>
        <v>0</v>
      </c>
      <c r="AU73" s="1299"/>
      <c r="AV73" s="1298">
        <f t="shared" si="56"/>
        <v>0</v>
      </c>
      <c r="AW73" s="1299"/>
      <c r="AX73" s="491">
        <v>28262553.988474455</v>
      </c>
      <c r="AY73" s="1298">
        <f t="shared" ref="AY73" si="1182">AX73-AX$13</f>
        <v>4933384.7789413556</v>
      </c>
      <c r="AZ73" s="1299">
        <f t="shared" ref="AZ73" si="1183">AX73/AX$13-1</f>
        <v>0.21146851542940515</v>
      </c>
      <c r="BA73" s="1298">
        <f t="shared" si="59"/>
        <v>607925.11465587094</v>
      </c>
      <c r="BB73" s="1299">
        <f t="shared" si="1115"/>
        <v>2.1982761635662706E-2</v>
      </c>
      <c r="BC73" s="491">
        <v>31011153.562245924</v>
      </c>
      <c r="BD73" s="1298">
        <f t="shared" ref="BD73" si="1184">BC73-BC$13</f>
        <v>7681984.3527128249</v>
      </c>
      <c r="BE73" s="1299">
        <f t="shared" ref="BE73" si="1185">BC73/BC$13-1</f>
        <v>0.32928666613527335</v>
      </c>
      <c r="BF73" s="1298">
        <f t="shared" si="62"/>
        <v>1162840.5707083419</v>
      </c>
      <c r="BG73" s="1299">
        <f t="shared" si="1118"/>
        <v>3.8958334798955718E-2</v>
      </c>
      <c r="BH73" s="491">
        <v>33977903.405849479</v>
      </c>
      <c r="BI73" s="1298">
        <f t="shared" ref="BI73" si="1186">BH73-BH$13</f>
        <v>10648734.19631638</v>
      </c>
      <c r="BJ73" s="1299">
        <f t="shared" ref="BJ73" si="1187">BH73/BH$13-1</f>
        <v>0.45645578291596189</v>
      </c>
      <c r="BK73" s="1298">
        <f t="shared" si="65"/>
        <v>1799907.0771143883</v>
      </c>
      <c r="BL73" s="1299">
        <f t="shared" si="1121"/>
        <v>5.5935958806330843E-2</v>
      </c>
      <c r="BM73" s="491">
        <v>73020243.801747009</v>
      </c>
      <c r="BN73" s="1298">
        <f t="shared" ref="BN73" si="1188">BM73-BM$13</f>
        <v>27175516.891413674</v>
      </c>
      <c r="BO73" s="1299">
        <f t="shared" ref="BO73" si="1189">BM73/BM$13-1</f>
        <v>0.59277301279524797</v>
      </c>
      <c r="BP73" s="1298">
        <f t="shared" si="68"/>
        <v>6805025.2934839427</v>
      </c>
      <c r="BQ73" s="1299">
        <f t="shared" si="1124"/>
        <v>0.10277131823758512</v>
      </c>
      <c r="BR73" s="491">
        <v>69928704.74744755</v>
      </c>
      <c r="BS73" s="1298">
        <f t="shared" ref="BS73" si="1190">BR73-BR$13</f>
        <v>24083977.837114215</v>
      </c>
      <c r="BT73" s="1299">
        <f t="shared" ref="BT73" si="1191">BR73/BR$13-1</f>
        <v>0.52533801508338174</v>
      </c>
      <c r="BU73" s="1298">
        <f t="shared" si="71"/>
        <v>6140305.1709633917</v>
      </c>
      <c r="BV73" s="1299">
        <f t="shared" si="1127"/>
        <v>9.6260530311643722E-2</v>
      </c>
      <c r="BW73" s="491">
        <v>66628479.283364519</v>
      </c>
      <c r="BX73" s="1298">
        <f t="shared" ref="BX73" si="1192">BW73-BW$13</f>
        <v>20783752.373031184</v>
      </c>
      <c r="BY73" s="1299">
        <f t="shared" ref="BY73" si="1193">BW73/BW$13-1</f>
        <v>0.45335099091508724</v>
      </c>
      <c r="BZ73" s="1298">
        <f t="shared" si="74"/>
        <v>5391350.1477778256</v>
      </c>
      <c r="CA73" s="1299">
        <f t="shared" si="1130"/>
        <v>8.8040543766196189E-2</v>
      </c>
      <c r="CB73" s="485">
        <v>0</v>
      </c>
      <c r="CC73" s="1298">
        <f t="shared" ref="CC73" si="1194">CB73-CB$13</f>
        <v>0</v>
      </c>
      <c r="CD73" s="1299"/>
      <c r="CE73" s="1298">
        <f t="shared" si="77"/>
        <v>0</v>
      </c>
      <c r="CF73" s="1299"/>
      <c r="CG73" s="485">
        <v>0</v>
      </c>
      <c r="CH73" s="1298">
        <f t="shared" ref="CH73" si="1195">CG73-CG$13</f>
        <v>0</v>
      </c>
      <c r="CI73" s="1299"/>
      <c r="CJ73" s="1298">
        <f t="shared" si="80"/>
        <v>0</v>
      </c>
      <c r="CK73" s="1299"/>
      <c r="CL73" s="485">
        <v>0</v>
      </c>
      <c r="CM73" s="1298">
        <f t="shared" ref="CM73" si="1196">CL73-CL$13</f>
        <v>0</v>
      </c>
      <c r="CN73" s="1299"/>
      <c r="CO73" s="1298">
        <f t="shared" si="83"/>
        <v>0</v>
      </c>
      <c r="CP73" s="1299"/>
    </row>
    <row r="74" spans="1:94" ht="21" customHeight="1" outlineLevel="1" x14ac:dyDescent="0.25">
      <c r="A74" s="174">
        <v>2029</v>
      </c>
      <c r="B74" s="175" t="s">
        <v>164</v>
      </c>
      <c r="C74" s="175" t="s">
        <v>165</v>
      </c>
      <c r="D74" s="176" t="s">
        <v>99</v>
      </c>
      <c r="E74" s="485">
        <v>0</v>
      </c>
      <c r="F74" s="1298">
        <f t="shared" ref="F74" si="1197">E74-E$14</f>
        <v>0</v>
      </c>
      <c r="G74" s="1320"/>
      <c r="H74" s="1298">
        <f t="shared" si="32"/>
        <v>0</v>
      </c>
      <c r="I74" s="1320"/>
      <c r="J74" s="485">
        <v>0</v>
      </c>
      <c r="K74" s="1298">
        <f t="shared" ref="K74" si="1198">J74-J$14</f>
        <v>0</v>
      </c>
      <c r="L74" s="1320"/>
      <c r="M74" s="1298">
        <f t="shared" si="35"/>
        <v>0</v>
      </c>
      <c r="N74" s="1320"/>
      <c r="O74" s="485">
        <v>0</v>
      </c>
      <c r="P74" s="1298">
        <f t="shared" ref="P74" si="1199">O74-O$14</f>
        <v>0</v>
      </c>
      <c r="Q74" s="1320"/>
      <c r="R74" s="1298">
        <f t="shared" si="38"/>
        <v>0</v>
      </c>
      <c r="S74" s="1320"/>
      <c r="T74" s="486">
        <v>31549183.060991809</v>
      </c>
      <c r="U74" s="1298">
        <f t="shared" ref="U74" si="1200">T74-T$14</f>
        <v>17260682.060991801</v>
      </c>
      <c r="V74" s="1299">
        <f t="shared" ref="V74" si="1201">T74/T$14-1</f>
        <v>1.2080120973495956</v>
      </c>
      <c r="W74" s="1298">
        <f t="shared" si="41"/>
        <v>7360273.4091423303</v>
      </c>
      <c r="X74" s="1299">
        <f t="shared" si="1103"/>
        <v>0.3042829757553609</v>
      </c>
      <c r="Y74" s="486">
        <v>22274565.898093522</v>
      </c>
      <c r="Z74" s="1298">
        <f t="shared" ref="Z74" si="1202">Y74-Y$14</f>
        <v>7986064.8980935141</v>
      </c>
      <c r="AA74" s="1299">
        <f t="shared" ref="AA74" si="1203">Y74/Y$14-1</f>
        <v>0.55891551521699223</v>
      </c>
      <c r="AB74" s="1298">
        <f t="shared" si="44"/>
        <v>5366113.0415807664</v>
      </c>
      <c r="AC74" s="1299">
        <f t="shared" si="1106"/>
        <v>0.31736274673491849</v>
      </c>
      <c r="AD74" s="486">
        <v>12373889.505844399</v>
      </c>
      <c r="AE74" s="1298">
        <f t="shared" ref="AE74" si="1204">AD74-AD$14</f>
        <v>-1914611.4941556081</v>
      </c>
      <c r="AF74" s="1299">
        <f t="shared" ref="AF74" si="1205">AD74/AD$14-1</f>
        <v>-0.13399666586128289</v>
      </c>
      <c r="AG74" s="1298">
        <f t="shared" si="47"/>
        <v>3119247.9720239192</v>
      </c>
      <c r="AH74" s="1299">
        <f t="shared" si="1109"/>
        <v>0.33704687108893761</v>
      </c>
      <c r="AI74" s="486">
        <v>219060731.40524095</v>
      </c>
      <c r="AJ74" s="1298">
        <f t="shared" ref="AJ74" si="1206">AI74-AI$14</f>
        <v>81526550.674240947</v>
      </c>
      <c r="AK74" s="1299">
        <f t="shared" ref="AK74" si="1207">AI74/AI$14-1</f>
        <v>0.59277301279524752</v>
      </c>
      <c r="AL74" s="1298">
        <f t="shared" si="50"/>
        <v>20415075.880451798</v>
      </c>
      <c r="AM74" s="1299">
        <f t="shared" ref="AM74:AM79" si="1208">AI74/AI64-1</f>
        <v>0.10277131823758512</v>
      </c>
      <c r="AN74" s="486">
        <v>209786114.24234268</v>
      </c>
      <c r="AO74" s="1298">
        <f t="shared" ref="AO74" si="1209">AN74-AN$14</f>
        <v>72251933.511342674</v>
      </c>
      <c r="AP74" s="1299">
        <f t="shared" ref="AP74" si="1210">AN74/AN$14-1</f>
        <v>0.52533801508338196</v>
      </c>
      <c r="AQ74" s="1298">
        <f t="shared" si="53"/>
        <v>18420915.512890249</v>
      </c>
      <c r="AR74" s="1299">
        <f t="shared" ref="AR74:AR79" si="1211">AN74/AN64-1</f>
        <v>9.6260530311644166E-2</v>
      </c>
      <c r="AS74" s="486">
        <v>199885437.85009354</v>
      </c>
      <c r="AT74" s="1298">
        <f t="shared" ref="AT74" si="1212">AS74-AS$14</f>
        <v>62351257.119093537</v>
      </c>
      <c r="AU74" s="1299">
        <f t="shared" ref="AU74" si="1213">AS74/AS$14-1</f>
        <v>0.45335099091508724</v>
      </c>
      <c r="AV74" s="1298">
        <f t="shared" si="56"/>
        <v>16174050.443333358</v>
      </c>
      <c r="AW74" s="1299">
        <f t="shared" ref="AW74:AW79" si="1214">AS74/AS64-1</f>
        <v>8.8040543766195523E-2</v>
      </c>
      <c r="AX74" s="485">
        <v>0</v>
      </c>
      <c r="AY74" s="1298">
        <f t="shared" ref="AY74" si="1215">AX74-AX$14</f>
        <v>0</v>
      </c>
      <c r="AZ74" s="1299"/>
      <c r="BA74" s="1298">
        <f t="shared" si="59"/>
        <v>0</v>
      </c>
      <c r="BB74" s="1299"/>
      <c r="BC74" s="485">
        <v>0</v>
      </c>
      <c r="BD74" s="1298">
        <f t="shared" ref="BD74" si="1216">BC74-BC$14</f>
        <v>0</v>
      </c>
      <c r="BE74" s="1299"/>
      <c r="BF74" s="1298">
        <f t="shared" si="62"/>
        <v>0</v>
      </c>
      <c r="BG74" s="1299"/>
      <c r="BH74" s="485">
        <v>0</v>
      </c>
      <c r="BI74" s="1298">
        <f t="shared" ref="BI74" si="1217">BH74-BH$14</f>
        <v>0</v>
      </c>
      <c r="BJ74" s="1299"/>
      <c r="BK74" s="1298">
        <f t="shared" si="65"/>
        <v>0</v>
      </c>
      <c r="BL74" s="1299"/>
      <c r="BM74" s="485">
        <v>0</v>
      </c>
      <c r="BN74" s="1298">
        <f t="shared" ref="BN74" si="1218">BM74-BM$14</f>
        <v>0</v>
      </c>
      <c r="BO74" s="1299"/>
      <c r="BP74" s="1298">
        <f t="shared" si="68"/>
        <v>0</v>
      </c>
      <c r="BQ74" s="1299"/>
      <c r="BR74" s="485">
        <v>0</v>
      </c>
      <c r="BS74" s="1298">
        <f t="shared" ref="BS74" si="1219">BR74-BR$14</f>
        <v>0</v>
      </c>
      <c r="BT74" s="1299"/>
      <c r="BU74" s="1298">
        <f t="shared" si="71"/>
        <v>0</v>
      </c>
      <c r="BV74" s="1299"/>
      <c r="BW74" s="485">
        <v>0</v>
      </c>
      <c r="BX74" s="1298">
        <f t="shared" ref="BX74" si="1220">BW74-BW$14</f>
        <v>0</v>
      </c>
      <c r="BY74" s="1299"/>
      <c r="BZ74" s="1298">
        <f t="shared" si="74"/>
        <v>0</v>
      </c>
      <c r="CA74" s="1299"/>
      <c r="CB74" s="192">
        <v>77939955.050444469</v>
      </c>
      <c r="CC74" s="1298">
        <f t="shared" ref="CC74" si="1221">CB74-CB$14</f>
        <v>59805176.570444472</v>
      </c>
      <c r="CD74" s="1299">
        <f t="shared" ref="CD74" si="1222">CB74/CB$14-1</f>
        <v>3.2978167688345801</v>
      </c>
      <c r="CE74" s="1298">
        <f t="shared" si="77"/>
        <v>17901004.070442438</v>
      </c>
      <c r="CF74" s="1299">
        <f t="shared" si="1133"/>
        <v>0.29815650970325858</v>
      </c>
      <c r="CG74" s="192">
        <v>62568330.589210242</v>
      </c>
      <c r="CH74" s="1298">
        <f t="shared" ref="CH74" si="1223">CG74-CG$14</f>
        <v>44433552.109210245</v>
      </c>
      <c r="CI74" s="1299">
        <f t="shared" ref="CI74" si="1224">CG74/CG$14-1</f>
        <v>2.4501844430145061</v>
      </c>
      <c r="CJ74" s="1298">
        <f t="shared" si="80"/>
        <v>14582509.232392147</v>
      </c>
      <c r="CK74" s="1299">
        <f t="shared" si="1136"/>
        <v>0.30389204185873919</v>
      </c>
      <c r="CL74" s="192">
        <v>46369362.60034655</v>
      </c>
      <c r="CM74" s="1298">
        <f t="shared" ref="CM74" si="1225">CL74-CL$14</f>
        <v>28234584.120346554</v>
      </c>
      <c r="CN74" s="1299">
        <f t="shared" ref="CN74" si="1226">CL74/CL$14-1</f>
        <v>1.5569301908752382</v>
      </c>
      <c r="CO74" s="1298">
        <f t="shared" si="83"/>
        <v>10927190.596920162</v>
      </c>
      <c r="CP74" s="1299">
        <f t="shared" si="1139"/>
        <v>0.30831041043037022</v>
      </c>
    </row>
    <row r="75" spans="1:94" ht="21" customHeight="1" outlineLevel="1" x14ac:dyDescent="0.25">
      <c r="A75" s="174">
        <v>2029</v>
      </c>
      <c r="B75" s="175" t="s">
        <v>166</v>
      </c>
      <c r="C75" s="175" t="s">
        <v>249</v>
      </c>
      <c r="D75" s="176" t="s">
        <v>168</v>
      </c>
      <c r="E75" s="485">
        <v>54856355.038359784</v>
      </c>
      <c r="F75" s="1298">
        <f t="shared" ref="F75" si="1227">E75-E$15</f>
        <v>16376478.379359782</v>
      </c>
      <c r="G75" s="1320">
        <f t="shared" ref="G75" si="1228">E75/E$15-1</f>
        <v>0.42558552160872143</v>
      </c>
      <c r="H75" s="1298">
        <f t="shared" si="32"/>
        <v>1279182.2531448826</v>
      </c>
      <c r="I75" s="1320">
        <f t="shared" si="1094"/>
        <v>2.387550866621857E-2</v>
      </c>
      <c r="J75" s="485">
        <v>59493433.600490361</v>
      </c>
      <c r="K75" s="1298">
        <f t="shared" ref="K75" si="1229">J75-J$15</f>
        <v>21013556.94149036</v>
      </c>
      <c r="L75" s="1320">
        <f t="shared" ref="L75" si="1230">J75/J$15-1</f>
        <v>0.54609210751135628</v>
      </c>
      <c r="M75" s="1298">
        <f t="shared" si="35"/>
        <v>2279048.68840985</v>
      </c>
      <c r="N75" s="1320">
        <f t="shared" si="1097"/>
        <v>3.9833491033976598E-2</v>
      </c>
      <c r="O75" s="485">
        <v>64443526.250432581</v>
      </c>
      <c r="P75" s="1298">
        <f t="shared" ref="P75" si="1231">O75-O$15</f>
        <v>25963649.591432579</v>
      </c>
      <c r="Q75" s="1320">
        <f t="shared" ref="Q75" si="1232">O75/O$15-1</f>
        <v>0.67473318122915504</v>
      </c>
      <c r="R75" s="1298">
        <f t="shared" si="38"/>
        <v>3405406.6274382025</v>
      </c>
      <c r="S75" s="1320">
        <f t="shared" si="1100"/>
        <v>5.5791473401734848E-2</v>
      </c>
      <c r="T75" s="485">
        <v>54856355.038359784</v>
      </c>
      <c r="U75" s="1298">
        <f t="shared" ref="U75" si="1233">T75-T$15</f>
        <v>16376478.379359782</v>
      </c>
      <c r="V75" s="1299">
        <f t="shared" ref="V75" si="1234">T75/T$15-1</f>
        <v>0.42558552160872143</v>
      </c>
      <c r="W75" s="1298">
        <f t="shared" si="41"/>
        <v>1279182.2531448826</v>
      </c>
      <c r="X75" s="1299">
        <f t="shared" si="1103"/>
        <v>2.387550866621857E-2</v>
      </c>
      <c r="Y75" s="485">
        <v>59493433.600490361</v>
      </c>
      <c r="Z75" s="1298">
        <f t="shared" ref="Z75" si="1235">Y75-Y$15</f>
        <v>21013556.94149036</v>
      </c>
      <c r="AA75" s="1299">
        <f t="shared" ref="AA75" si="1236">Y75/Y$15-1</f>
        <v>0.54609210751135628</v>
      </c>
      <c r="AB75" s="1298">
        <f t="shared" si="44"/>
        <v>2279048.68840985</v>
      </c>
      <c r="AC75" s="1299">
        <f t="shared" si="1106"/>
        <v>3.9833491033976598E-2</v>
      </c>
      <c r="AD75" s="485">
        <v>64443526.250432581</v>
      </c>
      <c r="AE75" s="1298">
        <f t="shared" ref="AE75" si="1237">AD75-AD$15</f>
        <v>25963649.591432579</v>
      </c>
      <c r="AF75" s="1299">
        <f t="shared" ref="AF75" si="1238">AD75/AD$15-1</f>
        <v>0.67473318122915504</v>
      </c>
      <c r="AG75" s="1298">
        <f t="shared" si="47"/>
        <v>3405406.6274382025</v>
      </c>
      <c r="AH75" s="1299">
        <f t="shared" si="1109"/>
        <v>5.5791473401734848E-2</v>
      </c>
      <c r="AI75" s="485">
        <v>54856355.038359784</v>
      </c>
      <c r="AJ75" s="1298">
        <f t="shared" ref="AJ75" si="1239">AI75-AI$15</f>
        <v>16376478.379359782</v>
      </c>
      <c r="AK75" s="1299">
        <f t="shared" ref="AK75" si="1240">AI75/AI$15-1</f>
        <v>0.42558552160872143</v>
      </c>
      <c r="AL75" s="1298">
        <f t="shared" si="50"/>
        <v>1279182.2531448826</v>
      </c>
      <c r="AM75" s="1299">
        <f t="shared" si="1208"/>
        <v>2.387550866621857E-2</v>
      </c>
      <c r="AN75" s="485">
        <v>59493433.600490361</v>
      </c>
      <c r="AO75" s="1298">
        <f t="shared" ref="AO75" si="1241">AN75-AN$15</f>
        <v>21013556.94149036</v>
      </c>
      <c r="AP75" s="1299">
        <f t="shared" ref="AP75" si="1242">AN75/AN$15-1</f>
        <v>0.54609210751135628</v>
      </c>
      <c r="AQ75" s="1298">
        <f t="shared" si="53"/>
        <v>2279048.68840985</v>
      </c>
      <c r="AR75" s="1299">
        <f t="shared" si="1211"/>
        <v>3.9833491033976598E-2</v>
      </c>
      <c r="AS75" s="485">
        <v>64443526.250432581</v>
      </c>
      <c r="AT75" s="1298">
        <f t="shared" ref="AT75" si="1243">AS75-AS$15</f>
        <v>25963649.591432579</v>
      </c>
      <c r="AU75" s="1299">
        <f t="shared" ref="AU75" si="1244">AS75/AS$15-1</f>
        <v>0.67473318122915504</v>
      </c>
      <c r="AV75" s="1298">
        <f t="shared" si="56"/>
        <v>3405406.6274382025</v>
      </c>
      <c r="AW75" s="1299">
        <f t="shared" si="1214"/>
        <v>5.5791473401734848E-2</v>
      </c>
      <c r="AX75" s="485">
        <v>54856355.038359784</v>
      </c>
      <c r="AY75" s="1298">
        <f t="shared" ref="AY75" si="1245">AX75-AX$15</f>
        <v>16376478.379359782</v>
      </c>
      <c r="AZ75" s="1299">
        <f t="shared" ref="AZ75" si="1246">AX75/AX$15-1</f>
        <v>0.42558552160872143</v>
      </c>
      <c r="BA75" s="1298">
        <f t="shared" si="59"/>
        <v>1279182.2531448826</v>
      </c>
      <c r="BB75" s="1299">
        <f t="shared" si="1115"/>
        <v>2.387550866621857E-2</v>
      </c>
      <c r="BC75" s="485">
        <v>59493433.600490361</v>
      </c>
      <c r="BD75" s="1298">
        <f t="shared" ref="BD75" si="1247">BC75-BC$15</f>
        <v>21013556.94149036</v>
      </c>
      <c r="BE75" s="1299">
        <f t="shared" ref="BE75" si="1248">BC75/BC$15-1</f>
        <v>0.54609210751135628</v>
      </c>
      <c r="BF75" s="1298">
        <f t="shared" si="62"/>
        <v>2279048.68840985</v>
      </c>
      <c r="BG75" s="1299">
        <f t="shared" si="1118"/>
        <v>3.9833491033976598E-2</v>
      </c>
      <c r="BH75" s="485">
        <v>64443526.250432581</v>
      </c>
      <c r="BI75" s="1298">
        <f t="shared" ref="BI75" si="1249">BH75-BH$15</f>
        <v>25963649.591432579</v>
      </c>
      <c r="BJ75" s="1299">
        <f t="shared" ref="BJ75" si="1250">BH75/BH$15-1</f>
        <v>0.67473318122915504</v>
      </c>
      <c r="BK75" s="1298">
        <f t="shared" si="65"/>
        <v>3405406.6274382025</v>
      </c>
      <c r="BL75" s="1299">
        <f t="shared" si="1121"/>
        <v>5.5791473401734848E-2</v>
      </c>
      <c r="BM75" s="485">
        <v>54856355.038359784</v>
      </c>
      <c r="BN75" s="1298">
        <f t="shared" ref="BN75" si="1251">BM75-BM$15</f>
        <v>16376478.379359782</v>
      </c>
      <c r="BO75" s="1299">
        <f t="shared" ref="BO75" si="1252">BM75/BM$15-1</f>
        <v>0.42558552160872143</v>
      </c>
      <c r="BP75" s="1298">
        <f t="shared" si="68"/>
        <v>1279182.2531448826</v>
      </c>
      <c r="BQ75" s="1299">
        <f t="shared" si="1124"/>
        <v>2.387550866621857E-2</v>
      </c>
      <c r="BR75" s="485">
        <v>59493433.600490361</v>
      </c>
      <c r="BS75" s="1298">
        <f t="shared" ref="BS75" si="1253">BR75-BR$15</f>
        <v>21013556.94149036</v>
      </c>
      <c r="BT75" s="1299">
        <f t="shared" ref="BT75" si="1254">BR75/BR$15-1</f>
        <v>0.54609210751135628</v>
      </c>
      <c r="BU75" s="1298">
        <f t="shared" si="71"/>
        <v>2279048.68840985</v>
      </c>
      <c r="BV75" s="1299">
        <f t="shared" si="1127"/>
        <v>3.9833491033976598E-2</v>
      </c>
      <c r="BW75" s="485">
        <v>64443526.250432581</v>
      </c>
      <c r="BX75" s="1298">
        <f t="shared" ref="BX75" si="1255">BW75-BW$15</f>
        <v>25963649.591432579</v>
      </c>
      <c r="BY75" s="1299">
        <f t="shared" ref="BY75" si="1256">BW75/BW$15-1</f>
        <v>0.67473318122915504</v>
      </c>
      <c r="BZ75" s="1298">
        <f t="shared" si="74"/>
        <v>3405406.6274382025</v>
      </c>
      <c r="CA75" s="1299">
        <f t="shared" si="1130"/>
        <v>5.5791473401734848E-2</v>
      </c>
      <c r="CB75" s="485">
        <v>54856355.038359784</v>
      </c>
      <c r="CC75" s="1298">
        <f t="shared" ref="CC75" si="1257">CB75-CB$15</f>
        <v>16376478.379359782</v>
      </c>
      <c r="CD75" s="1299">
        <f t="shared" ref="CD75" si="1258">CB75/CB$15-1</f>
        <v>0.42558552160872143</v>
      </c>
      <c r="CE75" s="1298">
        <f t="shared" si="77"/>
        <v>1279182.2531448826</v>
      </c>
      <c r="CF75" s="1299">
        <f t="shared" si="1133"/>
        <v>2.387550866621857E-2</v>
      </c>
      <c r="CG75" s="485">
        <v>59493433.600490361</v>
      </c>
      <c r="CH75" s="1298">
        <f t="shared" ref="CH75" si="1259">CG75-CG$15</f>
        <v>21013556.94149036</v>
      </c>
      <c r="CI75" s="1299">
        <f t="shared" ref="CI75" si="1260">CG75/CG$15-1</f>
        <v>0.54609210751135628</v>
      </c>
      <c r="CJ75" s="1298">
        <f t="shared" si="80"/>
        <v>2279048.68840985</v>
      </c>
      <c r="CK75" s="1299">
        <f t="shared" si="1136"/>
        <v>3.9833491033976598E-2</v>
      </c>
      <c r="CL75" s="485">
        <v>64443526.250432581</v>
      </c>
      <c r="CM75" s="1298">
        <f t="shared" ref="CM75" si="1261">CL75-CL$15</f>
        <v>25963649.591432579</v>
      </c>
      <c r="CN75" s="1299">
        <f t="shared" ref="CN75" si="1262">CL75/CL$15-1</f>
        <v>0.67473318122915504</v>
      </c>
      <c r="CO75" s="1298">
        <f t="shared" si="83"/>
        <v>3405406.6274382025</v>
      </c>
      <c r="CP75" s="1299">
        <f t="shared" si="1139"/>
        <v>5.5791473401734848E-2</v>
      </c>
    </row>
    <row r="76" spans="1:94" ht="21" customHeight="1" outlineLevel="1" x14ac:dyDescent="0.25">
      <c r="A76" s="174">
        <v>2029</v>
      </c>
      <c r="B76" s="175" t="s">
        <v>169</v>
      </c>
      <c r="C76" s="175" t="s">
        <v>249</v>
      </c>
      <c r="D76" s="176" t="s">
        <v>170</v>
      </c>
      <c r="E76" s="485">
        <v>54861797.26722686</v>
      </c>
      <c r="F76" s="1298">
        <f t="shared" ref="F76" si="1263">E76-E$16</f>
        <v>14779420.26722686</v>
      </c>
      <c r="G76" s="1320">
        <f t="shared" ref="G76" si="1264">E76/E$16-1</f>
        <v>0.368726142843945</v>
      </c>
      <c r="H76" s="1298">
        <f t="shared" si="32"/>
        <v>1195763.4223162532</v>
      </c>
      <c r="I76" s="1320">
        <f t="shared" si="1094"/>
        <v>2.2281568743684144E-2</v>
      </c>
      <c r="J76" s="485">
        <v>59499335.867994577</v>
      </c>
      <c r="K76" s="1298">
        <f t="shared" ref="K76" si="1265">J76-J$16</f>
        <v>19416958.867994577</v>
      </c>
      <c r="L76" s="1320">
        <f t="shared" ref="L76" si="1266">J76/J$16-1</f>
        <v>0.48442633200108309</v>
      </c>
      <c r="M76" s="1298">
        <f t="shared" si="35"/>
        <v>2190057.3546128571</v>
      </c>
      <c r="N76" s="1320">
        <f t="shared" si="1097"/>
        <v>3.8214708183797574E-2</v>
      </c>
      <c r="O76" s="485">
        <v>64449919.61030148</v>
      </c>
      <c r="P76" s="1298">
        <f t="shared" ref="P76" si="1267">O76-O$16</f>
        <v>24367542.61030148</v>
      </c>
      <c r="Q76" s="1320">
        <f t="shared" ref="Q76" si="1268">O76/O$16-1</f>
        <v>0.60793656549614017</v>
      </c>
      <c r="R76" s="1298">
        <f t="shared" si="38"/>
        <v>3310564.4851413518</v>
      </c>
      <c r="S76" s="1320">
        <f t="shared" si="1100"/>
        <v>5.4147847623911005E-2</v>
      </c>
      <c r="T76" s="485">
        <v>54861797.26722686</v>
      </c>
      <c r="U76" s="1298">
        <f t="shared" ref="U76" si="1269">T76-T$16</f>
        <v>14779420.26722686</v>
      </c>
      <c r="V76" s="1299">
        <f t="shared" ref="V76" si="1270">T76/T$16-1</f>
        <v>0.368726142843945</v>
      </c>
      <c r="W76" s="1298">
        <f t="shared" si="41"/>
        <v>1195763.4223162532</v>
      </c>
      <c r="X76" s="1299">
        <f t="shared" si="1103"/>
        <v>2.2281568743684144E-2</v>
      </c>
      <c r="Y76" s="485">
        <v>59499335.867994577</v>
      </c>
      <c r="Z76" s="1298">
        <f t="shared" ref="Z76" si="1271">Y76-Y$16</f>
        <v>19416958.867994577</v>
      </c>
      <c r="AA76" s="1299">
        <f t="shared" ref="AA76" si="1272">Y76/Y$16-1</f>
        <v>0.48442633200108309</v>
      </c>
      <c r="AB76" s="1298">
        <f t="shared" si="44"/>
        <v>2190057.3546128571</v>
      </c>
      <c r="AC76" s="1299">
        <f t="shared" si="1106"/>
        <v>3.8214708183797574E-2</v>
      </c>
      <c r="AD76" s="485">
        <v>64449919.61030148</v>
      </c>
      <c r="AE76" s="1298">
        <f t="shared" ref="AE76" si="1273">AD76-AD$16</f>
        <v>24367542.61030148</v>
      </c>
      <c r="AF76" s="1299">
        <f t="shared" ref="AF76" si="1274">AD76/AD$16-1</f>
        <v>0.60793656549614017</v>
      </c>
      <c r="AG76" s="1298">
        <f t="shared" si="47"/>
        <v>3310564.4851413518</v>
      </c>
      <c r="AH76" s="1299">
        <f t="shared" si="1109"/>
        <v>5.4147847623911005E-2</v>
      </c>
      <c r="AI76" s="485">
        <v>54861797.26722686</v>
      </c>
      <c r="AJ76" s="1298">
        <f t="shared" ref="AJ76" si="1275">AI76-AI$16</f>
        <v>14779420.26722686</v>
      </c>
      <c r="AK76" s="1299">
        <f t="shared" ref="AK76" si="1276">AI76/AI$16-1</f>
        <v>0.368726142843945</v>
      </c>
      <c r="AL76" s="1298">
        <f t="shared" si="50"/>
        <v>1195763.4223162532</v>
      </c>
      <c r="AM76" s="1299">
        <f t="shared" si="1208"/>
        <v>2.2281568743684144E-2</v>
      </c>
      <c r="AN76" s="485">
        <v>59499335.867994577</v>
      </c>
      <c r="AO76" s="1298">
        <f t="shared" ref="AO76" si="1277">AN76-AN$16</f>
        <v>19416958.867994577</v>
      </c>
      <c r="AP76" s="1299">
        <f t="shared" ref="AP76" si="1278">AN76/AN$16-1</f>
        <v>0.48442633200108309</v>
      </c>
      <c r="AQ76" s="1298">
        <f t="shared" si="53"/>
        <v>2190057.3546128571</v>
      </c>
      <c r="AR76" s="1299">
        <f t="shared" si="1211"/>
        <v>3.8214708183797574E-2</v>
      </c>
      <c r="AS76" s="485">
        <v>64449919.61030148</v>
      </c>
      <c r="AT76" s="1298">
        <f t="shared" ref="AT76" si="1279">AS76-AS$16</f>
        <v>24367542.61030148</v>
      </c>
      <c r="AU76" s="1299">
        <f t="shared" ref="AU76" si="1280">AS76/AS$16-1</f>
        <v>0.60793656549614017</v>
      </c>
      <c r="AV76" s="1298">
        <f t="shared" si="56"/>
        <v>3310564.4851413518</v>
      </c>
      <c r="AW76" s="1299">
        <f t="shared" si="1214"/>
        <v>5.4147847623911005E-2</v>
      </c>
      <c r="AX76" s="485">
        <v>54861797.26722686</v>
      </c>
      <c r="AY76" s="1298">
        <f t="shared" ref="AY76" si="1281">AX76-AX$16</f>
        <v>14779420.26722686</v>
      </c>
      <c r="AZ76" s="1299">
        <f t="shared" ref="AZ76" si="1282">AX76/AX$16-1</f>
        <v>0.368726142843945</v>
      </c>
      <c r="BA76" s="1298">
        <f t="shared" si="59"/>
        <v>1195763.4223162532</v>
      </c>
      <c r="BB76" s="1299">
        <f t="shared" si="1115"/>
        <v>2.2281568743684144E-2</v>
      </c>
      <c r="BC76" s="485">
        <v>59499335.867994577</v>
      </c>
      <c r="BD76" s="1298">
        <f t="shared" ref="BD76" si="1283">BC76-BC$16</f>
        <v>19416958.867994577</v>
      </c>
      <c r="BE76" s="1299">
        <f t="shared" ref="BE76" si="1284">BC76/BC$16-1</f>
        <v>0.48442633200108309</v>
      </c>
      <c r="BF76" s="1298">
        <f t="shared" si="62"/>
        <v>2190057.3546128571</v>
      </c>
      <c r="BG76" s="1299">
        <f t="shared" si="1118"/>
        <v>3.8214708183797574E-2</v>
      </c>
      <c r="BH76" s="485">
        <v>64449919.61030148</v>
      </c>
      <c r="BI76" s="1298">
        <f t="shared" ref="BI76" si="1285">BH76-BH$16</f>
        <v>24367542.61030148</v>
      </c>
      <c r="BJ76" s="1299">
        <f t="shared" ref="BJ76" si="1286">BH76/BH$16-1</f>
        <v>0.60793656549614017</v>
      </c>
      <c r="BK76" s="1298">
        <f t="shared" si="65"/>
        <v>3310564.4851413518</v>
      </c>
      <c r="BL76" s="1299">
        <f t="shared" si="1121"/>
        <v>5.4147847623911005E-2</v>
      </c>
      <c r="BM76" s="485">
        <v>54861797.26722686</v>
      </c>
      <c r="BN76" s="1298">
        <f t="shared" ref="BN76" si="1287">BM76-BM$16</f>
        <v>14779420.26722686</v>
      </c>
      <c r="BO76" s="1299">
        <f t="shared" ref="BO76" si="1288">BM76/BM$16-1</f>
        <v>0.368726142843945</v>
      </c>
      <c r="BP76" s="1298">
        <f t="shared" si="68"/>
        <v>1195763.4223162532</v>
      </c>
      <c r="BQ76" s="1299">
        <f t="shared" si="1124"/>
        <v>2.2281568743684144E-2</v>
      </c>
      <c r="BR76" s="485">
        <v>59499335.867994577</v>
      </c>
      <c r="BS76" s="1298">
        <f t="shared" ref="BS76" si="1289">BR76-BR$16</f>
        <v>19416958.867994577</v>
      </c>
      <c r="BT76" s="1299">
        <f t="shared" ref="BT76" si="1290">BR76/BR$16-1</f>
        <v>0.48442633200108309</v>
      </c>
      <c r="BU76" s="1298">
        <f t="shared" si="71"/>
        <v>2190057.3546128571</v>
      </c>
      <c r="BV76" s="1299">
        <f t="shared" si="1127"/>
        <v>3.8214708183797574E-2</v>
      </c>
      <c r="BW76" s="485">
        <v>64449919.61030148</v>
      </c>
      <c r="BX76" s="1298">
        <f t="shared" ref="BX76" si="1291">BW76-BW$16</f>
        <v>24367542.61030148</v>
      </c>
      <c r="BY76" s="1299">
        <f t="shared" ref="BY76" si="1292">BW76/BW$16-1</f>
        <v>0.60793656549614017</v>
      </c>
      <c r="BZ76" s="1298">
        <f t="shared" si="74"/>
        <v>3310564.4851413518</v>
      </c>
      <c r="CA76" s="1299">
        <f t="shared" si="1130"/>
        <v>5.4147847623911005E-2</v>
      </c>
      <c r="CB76" s="485">
        <v>54861797.26722686</v>
      </c>
      <c r="CC76" s="1298">
        <f t="shared" ref="CC76" si="1293">CB76-CB$16</f>
        <v>14779420.26722686</v>
      </c>
      <c r="CD76" s="1299">
        <f t="shared" ref="CD76" si="1294">CB76/CB$16-1</f>
        <v>0.368726142843945</v>
      </c>
      <c r="CE76" s="1298">
        <f t="shared" si="77"/>
        <v>1195763.4223162532</v>
      </c>
      <c r="CF76" s="1299">
        <f t="shared" si="1133"/>
        <v>2.2281568743684144E-2</v>
      </c>
      <c r="CG76" s="485">
        <v>59499335.867994577</v>
      </c>
      <c r="CH76" s="1298">
        <f t="shared" ref="CH76" si="1295">CG76-CG$16</f>
        <v>19416958.867994577</v>
      </c>
      <c r="CI76" s="1299">
        <f t="shared" ref="CI76" si="1296">CG76/CG$16-1</f>
        <v>0.48442633200108309</v>
      </c>
      <c r="CJ76" s="1298">
        <f t="shared" si="80"/>
        <v>2190057.3546128571</v>
      </c>
      <c r="CK76" s="1299">
        <f t="shared" si="1136"/>
        <v>3.8214708183797574E-2</v>
      </c>
      <c r="CL76" s="485">
        <v>64449919.61030148</v>
      </c>
      <c r="CM76" s="1298">
        <f t="shared" ref="CM76" si="1297">CL76-CL$16</f>
        <v>24367542.61030148</v>
      </c>
      <c r="CN76" s="1299">
        <f t="shared" ref="CN76" si="1298">CL76/CL$16-1</f>
        <v>0.60793656549614017</v>
      </c>
      <c r="CO76" s="1298">
        <f t="shared" si="83"/>
        <v>3310564.4851413518</v>
      </c>
      <c r="CP76" s="1299">
        <f t="shared" si="1139"/>
        <v>5.4147847623911005E-2</v>
      </c>
    </row>
    <row r="77" spans="1:94" ht="21" customHeight="1" outlineLevel="1" thickBot="1" x14ac:dyDescent="0.3">
      <c r="A77" s="174">
        <v>2029</v>
      </c>
      <c r="B77" s="197" t="s">
        <v>171</v>
      </c>
      <c r="C77" s="198" t="s">
        <v>172</v>
      </c>
      <c r="D77" s="199" t="s">
        <v>173</v>
      </c>
      <c r="E77" s="492">
        <v>0</v>
      </c>
      <c r="F77" s="1298">
        <f t="shared" ref="F77" si="1299">E77-E$17</f>
        <v>0</v>
      </c>
      <c r="G77" s="1320"/>
      <c r="H77" s="1298">
        <f t="shared" si="32"/>
        <v>0</v>
      </c>
      <c r="I77" s="1320"/>
      <c r="J77" s="492">
        <v>0</v>
      </c>
      <c r="K77" s="1298">
        <f t="shared" ref="K77" si="1300">J77-J$17</f>
        <v>0</v>
      </c>
      <c r="L77" s="1320"/>
      <c r="M77" s="1298">
        <f t="shared" si="35"/>
        <v>0</v>
      </c>
      <c r="N77" s="1320"/>
      <c r="O77" s="492">
        <v>0</v>
      </c>
      <c r="P77" s="1298">
        <f t="shared" ref="P77" si="1301">O77-O$17</f>
        <v>0</v>
      </c>
      <c r="Q77" s="1320"/>
      <c r="R77" s="1298">
        <f t="shared" si="38"/>
        <v>0</v>
      </c>
      <c r="S77" s="1320"/>
      <c r="T77" s="492">
        <v>0</v>
      </c>
      <c r="U77" s="1298">
        <f t="shared" ref="U77" si="1302">T77-T$17</f>
        <v>0</v>
      </c>
      <c r="V77" s="1299"/>
      <c r="W77" s="1298">
        <f t="shared" si="41"/>
        <v>0</v>
      </c>
      <c r="X77" s="1299"/>
      <c r="Y77" s="492">
        <v>0</v>
      </c>
      <c r="Z77" s="1298">
        <f t="shared" ref="Z77" si="1303">Y77-Y$17</f>
        <v>0</v>
      </c>
      <c r="AA77" s="1299"/>
      <c r="AB77" s="1298">
        <f t="shared" si="44"/>
        <v>0</v>
      </c>
      <c r="AC77" s="1299"/>
      <c r="AD77" s="492">
        <v>0</v>
      </c>
      <c r="AE77" s="1298">
        <f t="shared" ref="AE77" si="1304">AD77-AD$17</f>
        <v>0</v>
      </c>
      <c r="AF77" s="1299"/>
      <c r="AG77" s="1298">
        <f t="shared" si="47"/>
        <v>0</v>
      </c>
      <c r="AH77" s="1299"/>
      <c r="AI77" s="492">
        <v>0</v>
      </c>
      <c r="AJ77" s="1298">
        <f t="shared" ref="AJ77" si="1305">AI77-AI$17</f>
        <v>0</v>
      </c>
      <c r="AK77" s="1299"/>
      <c r="AL77" s="1298">
        <f t="shared" si="50"/>
        <v>0</v>
      </c>
      <c r="AM77" s="1299"/>
      <c r="AN77" s="492">
        <v>0</v>
      </c>
      <c r="AO77" s="1298">
        <f t="shared" ref="AO77" si="1306">AN77-AN$17</f>
        <v>0</v>
      </c>
      <c r="AP77" s="1299"/>
      <c r="AQ77" s="1298">
        <f t="shared" si="53"/>
        <v>0</v>
      </c>
      <c r="AR77" s="1299"/>
      <c r="AS77" s="492">
        <v>0</v>
      </c>
      <c r="AT77" s="1298">
        <f t="shared" ref="AT77" si="1307">AS77-AS$17</f>
        <v>0</v>
      </c>
      <c r="AU77" s="1299"/>
      <c r="AV77" s="1298">
        <f t="shared" si="56"/>
        <v>0</v>
      </c>
      <c r="AW77" s="1299"/>
      <c r="AX77" s="492">
        <v>0</v>
      </c>
      <c r="AY77" s="1298">
        <f t="shared" ref="AY77" si="1308">AX77-AX$17</f>
        <v>0</v>
      </c>
      <c r="AZ77" s="1299"/>
      <c r="BA77" s="1298">
        <f t="shared" si="59"/>
        <v>0</v>
      </c>
      <c r="BB77" s="1299"/>
      <c r="BC77" s="492">
        <v>0</v>
      </c>
      <c r="BD77" s="1298">
        <f t="shared" ref="BD77" si="1309">BC77-BC$17</f>
        <v>0</v>
      </c>
      <c r="BE77" s="1299"/>
      <c r="BF77" s="1298">
        <f t="shared" si="62"/>
        <v>0</v>
      </c>
      <c r="BG77" s="1299"/>
      <c r="BH77" s="492">
        <v>0</v>
      </c>
      <c r="BI77" s="1298">
        <f t="shared" ref="BI77" si="1310">BH77-BH$17</f>
        <v>0</v>
      </c>
      <c r="BJ77" s="1299"/>
      <c r="BK77" s="1298">
        <f t="shared" si="65"/>
        <v>0</v>
      </c>
      <c r="BL77" s="1299"/>
      <c r="BM77" s="492">
        <v>0</v>
      </c>
      <c r="BN77" s="1298">
        <f t="shared" ref="BN77" si="1311">BM77-BM$17</f>
        <v>0</v>
      </c>
      <c r="BO77" s="1299"/>
      <c r="BP77" s="1298">
        <f t="shared" si="68"/>
        <v>0</v>
      </c>
      <c r="BQ77" s="1299"/>
      <c r="BR77" s="492">
        <v>0</v>
      </c>
      <c r="BS77" s="1298">
        <f t="shared" ref="BS77" si="1312">BR77-BR$17</f>
        <v>0</v>
      </c>
      <c r="BT77" s="1299"/>
      <c r="BU77" s="1298">
        <f t="shared" si="71"/>
        <v>0</v>
      </c>
      <c r="BV77" s="1299"/>
      <c r="BW77" s="492">
        <v>0</v>
      </c>
      <c r="BX77" s="1298">
        <f t="shared" ref="BX77" si="1313">BW77-BW$17</f>
        <v>0</v>
      </c>
      <c r="BY77" s="1299"/>
      <c r="BZ77" s="1298">
        <f t="shared" si="74"/>
        <v>0</v>
      </c>
      <c r="CA77" s="1299"/>
      <c r="CB77" s="1329">
        <v>4356151.426422677</v>
      </c>
      <c r="CC77" s="1298">
        <f t="shared" ref="CC77" si="1314">CB77-CB$17</f>
        <v>509873.94642267702</v>
      </c>
      <c r="CD77" s="1299">
        <f t="shared" ref="CD77" si="1315">CB77/CB$17-1</f>
        <v>0.13256296485990315</v>
      </c>
      <c r="CE77" s="1298">
        <f t="shared" si="77"/>
        <v>61150.193886877969</v>
      </c>
      <c r="CF77" s="1299">
        <f t="shared" si="1133"/>
        <v>1.4237526504916609E-2</v>
      </c>
      <c r="CG77" s="1329">
        <v>4356151.426422677</v>
      </c>
      <c r="CH77" s="1298">
        <f t="shared" ref="CH77" si="1316">CG77-CG$17</f>
        <v>509873.94642267702</v>
      </c>
      <c r="CI77" s="1299">
        <f t="shared" ref="CI77" si="1317">CG77/CG$17-1</f>
        <v>0.13256296485990315</v>
      </c>
      <c r="CJ77" s="1298">
        <f t="shared" si="80"/>
        <v>61150.193886877969</v>
      </c>
      <c r="CK77" s="1299">
        <f t="shared" si="1136"/>
        <v>1.4237526504916609E-2</v>
      </c>
      <c r="CL77" s="1329">
        <v>4356151.426422677</v>
      </c>
      <c r="CM77" s="1298">
        <f t="shared" ref="CM77" si="1318">CL77-CL$17</f>
        <v>509873.94642267702</v>
      </c>
      <c r="CN77" s="1299">
        <f t="shared" ref="CN77" si="1319">CL77/CL$17-1</f>
        <v>0.13256296485990315</v>
      </c>
      <c r="CO77" s="1298">
        <f t="shared" si="83"/>
        <v>61150.193886877969</v>
      </c>
      <c r="CP77" s="1299">
        <f t="shared" si="1139"/>
        <v>1.4237526504916609E-2</v>
      </c>
    </row>
    <row r="78" spans="1:94" ht="21" customHeight="1" outlineLevel="1" x14ac:dyDescent="0.25">
      <c r="A78" s="174">
        <v>2029</v>
      </c>
      <c r="B78" s="206" t="s">
        <v>174</v>
      </c>
      <c r="C78" s="206" t="s">
        <v>175</v>
      </c>
      <c r="D78" s="207" t="s">
        <v>176</v>
      </c>
      <c r="E78" s="210">
        <v>1079722.7838719999</v>
      </c>
      <c r="F78" s="1321">
        <f t="shared" ref="F78" si="1320">E78-E$18</f>
        <v>231435.70507199992</v>
      </c>
      <c r="G78" s="1322">
        <f t="shared" ref="G78" si="1321">E78/E$18-1</f>
        <v>0.2728271016451087</v>
      </c>
      <c r="H78" s="1321">
        <f t="shared" si="32"/>
        <v>27015.768143999856</v>
      </c>
      <c r="I78" s="1322">
        <f t="shared" si="1094"/>
        <v>2.5663140589328171E-2</v>
      </c>
      <c r="J78" s="210">
        <v>1166439.6499679999</v>
      </c>
      <c r="K78" s="1321">
        <f t="shared" ref="K78" si="1322">J78-J$18</f>
        <v>318152.57116799988</v>
      </c>
      <c r="L78" s="1322">
        <f t="shared" ref="L78" si="1323">J78/J$18-1</f>
        <v>0.37505294978448034</v>
      </c>
      <c r="M78" s="1321">
        <f t="shared" si="35"/>
        <v>46664.479583999841</v>
      </c>
      <c r="N78" s="1322">
        <f t="shared" si="1097"/>
        <v>4.1673079398605761E-2</v>
      </c>
      <c r="O78" s="211">
        <v>1259024.574672</v>
      </c>
      <c r="P78" s="1321">
        <f t="shared" ref="P78" si="1324">O78-O$18</f>
        <v>410737.495872</v>
      </c>
      <c r="Q78" s="1322">
        <f t="shared" ref="Q78" si="1325">O78/O$18-1</f>
        <v>0.48419633651974947</v>
      </c>
      <c r="R78" s="1321">
        <f t="shared" si="38"/>
        <v>68893.594991999911</v>
      </c>
      <c r="S78" s="1322">
        <f t="shared" si="1100"/>
        <v>5.7887405813538129E-2</v>
      </c>
      <c r="T78" s="211">
        <v>1079722.7838719999</v>
      </c>
      <c r="U78" s="209">
        <f t="shared" ref="U78" si="1326">T78-T$18</f>
        <v>231435.70507199992</v>
      </c>
      <c r="V78" s="1300">
        <f t="shared" ref="V78" si="1327">T78/T$18-1</f>
        <v>0.2728271016451087</v>
      </c>
      <c r="W78" s="209">
        <f t="shared" si="41"/>
        <v>27015.768143999856</v>
      </c>
      <c r="X78" s="1300">
        <f t="shared" si="1103"/>
        <v>2.5663140589328171E-2</v>
      </c>
      <c r="Y78" s="210">
        <v>1166439.6499679999</v>
      </c>
      <c r="Z78" s="209">
        <f t="shared" ref="Z78" si="1328">Y78-Y$18</f>
        <v>318152.57116799988</v>
      </c>
      <c r="AA78" s="1300">
        <f t="shared" ref="AA78" si="1329">Y78/Y$18-1</f>
        <v>0.37505294978448034</v>
      </c>
      <c r="AB78" s="209">
        <f t="shared" si="44"/>
        <v>46664.479583999841</v>
      </c>
      <c r="AC78" s="1300">
        <f t="shared" si="1106"/>
        <v>4.1673079398605761E-2</v>
      </c>
      <c r="AD78" s="211">
        <v>1259024.574672</v>
      </c>
      <c r="AE78" s="209">
        <f t="shared" ref="AE78" si="1330">AD78-AD$18</f>
        <v>410737.495872</v>
      </c>
      <c r="AF78" s="1300">
        <f t="shared" ref="AF78" si="1331">AD78/AD$18-1</f>
        <v>0.48419633651974947</v>
      </c>
      <c r="AG78" s="209">
        <f t="shared" si="47"/>
        <v>68893.594991999911</v>
      </c>
      <c r="AH78" s="1300">
        <f t="shared" si="1109"/>
        <v>5.7887405813538129E-2</v>
      </c>
      <c r="AI78" s="211">
        <v>1079722.7838719999</v>
      </c>
      <c r="AJ78" s="209">
        <f t="shared" ref="AJ78" si="1332">AI78-AI$18</f>
        <v>231435.70507199992</v>
      </c>
      <c r="AK78" s="1300">
        <f t="shared" ref="AK78" si="1333">AI78/AI$18-1</f>
        <v>0.2728271016451087</v>
      </c>
      <c r="AL78" s="209">
        <f t="shared" si="50"/>
        <v>27015.768143999856</v>
      </c>
      <c r="AM78" s="1300">
        <f t="shared" si="1208"/>
        <v>2.5663140589328171E-2</v>
      </c>
      <c r="AN78" s="210">
        <v>1166439.6499679999</v>
      </c>
      <c r="AO78" s="209">
        <f t="shared" ref="AO78" si="1334">AN78-AN$18</f>
        <v>318152.57116799988</v>
      </c>
      <c r="AP78" s="1300">
        <f t="shared" ref="AP78" si="1335">AN78/AN$18-1</f>
        <v>0.37505294978448034</v>
      </c>
      <c r="AQ78" s="209">
        <f t="shared" si="53"/>
        <v>46664.479583999841</v>
      </c>
      <c r="AR78" s="1300">
        <f t="shared" si="1211"/>
        <v>4.1673079398605761E-2</v>
      </c>
      <c r="AS78" s="211">
        <v>1259024.574672</v>
      </c>
      <c r="AT78" s="209">
        <f t="shared" ref="AT78" si="1336">AS78-AS$18</f>
        <v>410737.495872</v>
      </c>
      <c r="AU78" s="1300">
        <f t="shared" ref="AU78" si="1337">AS78/AS$18-1</f>
        <v>0.48419633651974947</v>
      </c>
      <c r="AV78" s="209">
        <f t="shared" si="56"/>
        <v>68893.594991999911</v>
      </c>
      <c r="AW78" s="1300">
        <f t="shared" si="1214"/>
        <v>5.7887405813538129E-2</v>
      </c>
      <c r="AX78" s="210">
        <v>1079722.7838719999</v>
      </c>
      <c r="AY78" s="209">
        <f t="shared" ref="AY78" si="1338">AX78-AX$18</f>
        <v>231435.70507199992</v>
      </c>
      <c r="AZ78" s="1300">
        <f t="shared" ref="AZ78" si="1339">AX78/AX$18-1</f>
        <v>0.2728271016451087</v>
      </c>
      <c r="BA78" s="209">
        <f t="shared" si="59"/>
        <v>27015.768143999856</v>
      </c>
      <c r="BB78" s="1300">
        <f t="shared" si="1115"/>
        <v>2.5663140589328171E-2</v>
      </c>
      <c r="BC78" s="210">
        <v>1166439.6499679999</v>
      </c>
      <c r="BD78" s="209">
        <f t="shared" ref="BD78" si="1340">BC78-BC$18</f>
        <v>318152.57116799988</v>
      </c>
      <c r="BE78" s="1300">
        <f t="shared" ref="BE78" si="1341">BC78/BC$18-1</f>
        <v>0.37505294978448034</v>
      </c>
      <c r="BF78" s="209">
        <f t="shared" si="62"/>
        <v>46664.479583999841</v>
      </c>
      <c r="BG78" s="1300">
        <f t="shared" si="1118"/>
        <v>4.1673079398605761E-2</v>
      </c>
      <c r="BH78" s="211">
        <v>1259024.574672</v>
      </c>
      <c r="BI78" s="209">
        <f t="shared" ref="BI78" si="1342">BH78-BH$18</f>
        <v>410737.495872</v>
      </c>
      <c r="BJ78" s="1300">
        <f t="shared" ref="BJ78" si="1343">BH78/BH$18-1</f>
        <v>0.48419633651974947</v>
      </c>
      <c r="BK78" s="209">
        <f t="shared" si="65"/>
        <v>68893.594991999911</v>
      </c>
      <c r="BL78" s="1300">
        <f t="shared" si="1121"/>
        <v>5.7887405813538129E-2</v>
      </c>
      <c r="BM78" s="210">
        <v>1079722.7838719999</v>
      </c>
      <c r="BN78" s="209">
        <f t="shared" ref="BN78" si="1344">BM78-BM$18</f>
        <v>231435.70507199992</v>
      </c>
      <c r="BO78" s="1300">
        <f t="shared" ref="BO78" si="1345">BM78/BM$18-1</f>
        <v>0.2728271016451087</v>
      </c>
      <c r="BP78" s="209">
        <f t="shared" si="68"/>
        <v>27015.768143999856</v>
      </c>
      <c r="BQ78" s="1300">
        <f t="shared" si="1124"/>
        <v>2.5663140589328171E-2</v>
      </c>
      <c r="BR78" s="210">
        <v>1166439.6499679999</v>
      </c>
      <c r="BS78" s="209">
        <f t="shared" ref="BS78" si="1346">BR78-BR$18</f>
        <v>318152.57116799988</v>
      </c>
      <c r="BT78" s="1300">
        <f t="shared" ref="BT78" si="1347">BR78/BR$18-1</f>
        <v>0.37505294978448034</v>
      </c>
      <c r="BU78" s="209">
        <f t="shared" si="71"/>
        <v>46664.479583999841</v>
      </c>
      <c r="BV78" s="1300">
        <f t="shared" si="1127"/>
        <v>4.1673079398605761E-2</v>
      </c>
      <c r="BW78" s="211">
        <v>1259024.574672</v>
      </c>
      <c r="BX78" s="209">
        <f t="shared" ref="BX78" si="1348">BW78-BW$18</f>
        <v>410737.495872</v>
      </c>
      <c r="BY78" s="1300">
        <f t="shared" ref="BY78" si="1349">BW78/BW$18-1</f>
        <v>0.48419633651974947</v>
      </c>
      <c r="BZ78" s="209">
        <f t="shared" si="74"/>
        <v>68893.594991999911</v>
      </c>
      <c r="CA78" s="1300">
        <f t="shared" si="1130"/>
        <v>5.7887405813538129E-2</v>
      </c>
      <c r="CB78" s="211">
        <v>1079722.7838719999</v>
      </c>
      <c r="CC78" s="209">
        <f t="shared" ref="CC78" si="1350">CB78-CB$18</f>
        <v>231435.70507199992</v>
      </c>
      <c r="CD78" s="1300">
        <f t="shared" ref="CD78" si="1351">CB78/CB$18-1</f>
        <v>0.2728271016451087</v>
      </c>
      <c r="CE78" s="209">
        <f t="shared" si="77"/>
        <v>27015.768143999856</v>
      </c>
      <c r="CF78" s="1300">
        <f t="shared" si="1133"/>
        <v>2.5663140589328171E-2</v>
      </c>
      <c r="CG78" s="210">
        <v>1166439.6499679999</v>
      </c>
      <c r="CH78" s="209">
        <f t="shared" ref="CH78" si="1352">CG78-CG$18</f>
        <v>318152.57116799988</v>
      </c>
      <c r="CI78" s="1300">
        <f t="shared" ref="CI78" si="1353">CG78/CG$18-1</f>
        <v>0.37505294978448034</v>
      </c>
      <c r="CJ78" s="209">
        <f t="shared" si="80"/>
        <v>46664.479583999841</v>
      </c>
      <c r="CK78" s="1300">
        <f t="shared" si="1136"/>
        <v>4.1673079398605761E-2</v>
      </c>
      <c r="CL78" s="211">
        <v>1259024.574672</v>
      </c>
      <c r="CM78" s="209">
        <f t="shared" ref="CM78" si="1354">CL78-CL$18</f>
        <v>410737.495872</v>
      </c>
      <c r="CN78" s="1300">
        <f t="shared" ref="CN78" si="1355">CL78/CL$18-1</f>
        <v>0.48419633651974947</v>
      </c>
      <c r="CO78" s="209">
        <f t="shared" si="83"/>
        <v>68893.594991999911</v>
      </c>
      <c r="CP78" s="1300">
        <f t="shared" si="1139"/>
        <v>5.7887405813538129E-2</v>
      </c>
    </row>
    <row r="79" spans="1:94" ht="21" customHeight="1" outlineLevel="1" thickBot="1" x14ac:dyDescent="0.3">
      <c r="A79" s="174">
        <v>2029</v>
      </c>
      <c r="B79" s="206" t="s">
        <v>177</v>
      </c>
      <c r="C79" s="206" t="s">
        <v>178</v>
      </c>
      <c r="D79" s="207" t="s">
        <v>179</v>
      </c>
      <c r="E79" s="479">
        <v>681998.811552</v>
      </c>
      <c r="F79" s="1321">
        <f t="shared" ref="F79" si="1356">E79-E$19</f>
        <v>149828.509464</v>
      </c>
      <c r="G79" s="1322">
        <f t="shared" ref="G79" si="1357">E79/E$19-1</f>
        <v>0.28154241015731141</v>
      </c>
      <c r="H79" s="1321">
        <f t="shared" si="32"/>
        <v>17235.043343999889</v>
      </c>
      <c r="I79" s="1322">
        <f t="shared" si="1094"/>
        <v>2.5926568456732024E-2</v>
      </c>
      <c r="J79" s="479">
        <v>737419.36507199996</v>
      </c>
      <c r="K79" s="1321">
        <f t="shared" ref="K79" si="1358">J79-J$19</f>
        <v>205249.06298399996</v>
      </c>
      <c r="L79" s="1322">
        <f t="shared" ref="L79" si="1359">J79/J$19-1</f>
        <v>0.38568304578194934</v>
      </c>
      <c r="M79" s="1321">
        <f t="shared" si="35"/>
        <v>29587.321079999907</v>
      </c>
      <c r="N79" s="1322">
        <f t="shared" si="1097"/>
        <v>4.1799917552664878E-2</v>
      </c>
      <c r="O79" s="472">
        <v>795773.947896</v>
      </c>
      <c r="P79" s="1321">
        <f t="shared" ref="P79" si="1360">O79-O$19</f>
        <v>263603.645808</v>
      </c>
      <c r="Q79" s="1322">
        <f t="shared" ref="Q79" si="1361">O79/O$19-1</f>
        <v>0.49533700917495072</v>
      </c>
      <c r="R79" s="1321">
        <f t="shared" si="38"/>
        <v>43558.566263999906</v>
      </c>
      <c r="S79" s="1322">
        <f t="shared" si="1100"/>
        <v>5.7907040094680839E-2</v>
      </c>
      <c r="T79" s="472">
        <v>681998.811552</v>
      </c>
      <c r="U79" s="209">
        <f t="shared" ref="U79" si="1362">T79-T$19</f>
        <v>149828.509464</v>
      </c>
      <c r="V79" s="1300">
        <f t="shared" ref="V79" si="1363">T79/T$19-1</f>
        <v>0.28154241015731141</v>
      </c>
      <c r="W79" s="209">
        <f t="shared" si="41"/>
        <v>17235.043343999889</v>
      </c>
      <c r="X79" s="1300">
        <f t="shared" si="1103"/>
        <v>2.5926568456732024E-2</v>
      </c>
      <c r="Y79" s="479">
        <v>737419.36507199996</v>
      </c>
      <c r="Z79" s="209">
        <f t="shared" ref="Z79" si="1364">Y79-Y$19</f>
        <v>205249.06298399996</v>
      </c>
      <c r="AA79" s="1300">
        <f t="shared" ref="AA79" si="1365">Y79/Y$19-1</f>
        <v>0.38568304578194934</v>
      </c>
      <c r="AB79" s="209">
        <f t="shared" si="44"/>
        <v>29587.321079999907</v>
      </c>
      <c r="AC79" s="1300">
        <f t="shared" si="1106"/>
        <v>4.1799917552664878E-2</v>
      </c>
      <c r="AD79" s="472">
        <v>795773.947896</v>
      </c>
      <c r="AE79" s="209">
        <f t="shared" ref="AE79" si="1366">AD79-AD$19</f>
        <v>263603.645808</v>
      </c>
      <c r="AF79" s="1300">
        <f t="shared" ref="AF79" si="1367">AD79/AD$19-1</f>
        <v>0.49533700917495072</v>
      </c>
      <c r="AG79" s="209">
        <f t="shared" si="47"/>
        <v>43558.566263999906</v>
      </c>
      <c r="AH79" s="1300">
        <f t="shared" si="1109"/>
        <v>5.7907040094680839E-2</v>
      </c>
      <c r="AI79" s="472">
        <v>681998.811552</v>
      </c>
      <c r="AJ79" s="209">
        <f t="shared" ref="AJ79" si="1368">AI79-AI$19</f>
        <v>149828.509464</v>
      </c>
      <c r="AK79" s="1300">
        <f t="shared" ref="AK79" si="1369">AI79/AI$19-1</f>
        <v>0.28154241015731141</v>
      </c>
      <c r="AL79" s="209">
        <f t="shared" si="50"/>
        <v>17235.043343999889</v>
      </c>
      <c r="AM79" s="1300">
        <f t="shared" si="1208"/>
        <v>2.5926568456732024E-2</v>
      </c>
      <c r="AN79" s="479">
        <v>737419.36507199996</v>
      </c>
      <c r="AO79" s="209">
        <f t="shared" ref="AO79" si="1370">AN79-AN$19</f>
        <v>205249.06298399996</v>
      </c>
      <c r="AP79" s="1300">
        <f t="shared" ref="AP79" si="1371">AN79/AN$19-1</f>
        <v>0.38568304578194934</v>
      </c>
      <c r="AQ79" s="209">
        <f t="shared" si="53"/>
        <v>29587.321079999907</v>
      </c>
      <c r="AR79" s="1300">
        <f t="shared" si="1211"/>
        <v>4.1799917552664878E-2</v>
      </c>
      <c r="AS79" s="472">
        <v>795773.947896</v>
      </c>
      <c r="AT79" s="209">
        <f t="shared" ref="AT79" si="1372">AS79-AS$19</f>
        <v>263603.645808</v>
      </c>
      <c r="AU79" s="1300">
        <f t="shared" ref="AU79" si="1373">AS79/AS$19-1</f>
        <v>0.49533700917495072</v>
      </c>
      <c r="AV79" s="209">
        <f t="shared" si="56"/>
        <v>43558.566263999906</v>
      </c>
      <c r="AW79" s="1300">
        <f t="shared" si="1214"/>
        <v>5.7907040094680839E-2</v>
      </c>
      <c r="AX79" s="479">
        <v>681998.811552</v>
      </c>
      <c r="AY79" s="209">
        <f t="shared" ref="AY79" si="1374">AX79-AX$19</f>
        <v>149828.509464</v>
      </c>
      <c r="AZ79" s="1300">
        <f t="shared" ref="AZ79" si="1375">AX79/AX$19-1</f>
        <v>0.28154241015731141</v>
      </c>
      <c r="BA79" s="209">
        <f t="shared" si="59"/>
        <v>17235.043343999889</v>
      </c>
      <c r="BB79" s="1300">
        <f t="shared" si="1115"/>
        <v>2.5926568456732024E-2</v>
      </c>
      <c r="BC79" s="479">
        <v>737419.36507199996</v>
      </c>
      <c r="BD79" s="209">
        <f t="shared" ref="BD79" si="1376">BC79-BC$19</f>
        <v>205249.06298399996</v>
      </c>
      <c r="BE79" s="1300">
        <f t="shared" ref="BE79" si="1377">BC79/BC$19-1</f>
        <v>0.38568304578194934</v>
      </c>
      <c r="BF79" s="209">
        <f t="shared" si="62"/>
        <v>29587.321079999907</v>
      </c>
      <c r="BG79" s="1300">
        <f t="shared" si="1118"/>
        <v>4.1799917552664878E-2</v>
      </c>
      <c r="BH79" s="472">
        <v>795773.947896</v>
      </c>
      <c r="BI79" s="209">
        <f t="shared" ref="BI79" si="1378">BH79-BH$19</f>
        <v>263603.645808</v>
      </c>
      <c r="BJ79" s="1300">
        <f t="shared" ref="BJ79" si="1379">BH79/BH$19-1</f>
        <v>0.49533700917495072</v>
      </c>
      <c r="BK79" s="209">
        <f t="shared" si="65"/>
        <v>43558.566263999906</v>
      </c>
      <c r="BL79" s="1300">
        <f t="shared" si="1121"/>
        <v>5.7907040094680839E-2</v>
      </c>
      <c r="BM79" s="479">
        <v>681998.811552</v>
      </c>
      <c r="BN79" s="209">
        <f t="shared" ref="BN79" si="1380">BM79-BM$19</f>
        <v>149828.509464</v>
      </c>
      <c r="BO79" s="1300">
        <f t="shared" ref="BO79" si="1381">BM79/BM$19-1</f>
        <v>0.28154241015731141</v>
      </c>
      <c r="BP79" s="209">
        <f t="shared" si="68"/>
        <v>17235.043343999889</v>
      </c>
      <c r="BQ79" s="1300">
        <f t="shared" si="1124"/>
        <v>2.5926568456732024E-2</v>
      </c>
      <c r="BR79" s="479">
        <v>737419.36507199996</v>
      </c>
      <c r="BS79" s="209">
        <f t="shared" ref="BS79" si="1382">BR79-BR$19</f>
        <v>205249.06298399996</v>
      </c>
      <c r="BT79" s="1300">
        <f t="shared" ref="BT79" si="1383">BR79/BR$19-1</f>
        <v>0.38568304578194934</v>
      </c>
      <c r="BU79" s="209">
        <f t="shared" si="71"/>
        <v>29587.321079999907</v>
      </c>
      <c r="BV79" s="1300">
        <f t="shared" si="1127"/>
        <v>4.1799917552664878E-2</v>
      </c>
      <c r="BW79" s="472">
        <v>795773.947896</v>
      </c>
      <c r="BX79" s="209">
        <f t="shared" ref="BX79" si="1384">BW79-BW$19</f>
        <v>263603.645808</v>
      </c>
      <c r="BY79" s="1300">
        <f t="shared" ref="BY79" si="1385">BW79/BW$19-1</f>
        <v>0.49533700917495072</v>
      </c>
      <c r="BZ79" s="209">
        <f t="shared" si="74"/>
        <v>43558.566263999906</v>
      </c>
      <c r="CA79" s="1300">
        <f t="shared" si="1130"/>
        <v>5.7907040094680839E-2</v>
      </c>
      <c r="CB79" s="472">
        <v>681998.811552</v>
      </c>
      <c r="CC79" s="209">
        <f t="shared" ref="CC79" si="1386">CB79-CB$19</f>
        <v>149828.509464</v>
      </c>
      <c r="CD79" s="1300">
        <f t="shared" ref="CD79" si="1387">CB79/CB$19-1</f>
        <v>0.28154241015731141</v>
      </c>
      <c r="CE79" s="209">
        <f t="shared" si="77"/>
        <v>17235.043343999889</v>
      </c>
      <c r="CF79" s="1300">
        <f t="shared" si="1133"/>
        <v>2.5926568456732024E-2</v>
      </c>
      <c r="CG79" s="479">
        <v>737419.36507199996</v>
      </c>
      <c r="CH79" s="209">
        <f t="shared" ref="CH79" si="1388">CG79-CG$19</f>
        <v>205249.06298399996</v>
      </c>
      <c r="CI79" s="1300">
        <f t="shared" ref="CI79" si="1389">CG79/CG$19-1</f>
        <v>0.38568304578194934</v>
      </c>
      <c r="CJ79" s="209">
        <f t="shared" si="80"/>
        <v>29587.321079999907</v>
      </c>
      <c r="CK79" s="1300">
        <f t="shared" si="1136"/>
        <v>4.1799917552664878E-2</v>
      </c>
      <c r="CL79" s="472">
        <v>795773.947896</v>
      </c>
      <c r="CM79" s="209">
        <f t="shared" ref="CM79" si="1390">CL79-CL$19</f>
        <v>263603.645808</v>
      </c>
      <c r="CN79" s="1300">
        <f t="shared" ref="CN79" si="1391">CL79/CL$19-1</f>
        <v>0.49533700917495072</v>
      </c>
      <c r="CO79" s="209">
        <f t="shared" si="83"/>
        <v>43558.566263999906</v>
      </c>
      <c r="CP79" s="1300">
        <f t="shared" si="1139"/>
        <v>5.7907040094680839E-2</v>
      </c>
    </row>
    <row r="80" spans="1:94" ht="21" customHeight="1" x14ac:dyDescent="0.25">
      <c r="A80" s="164">
        <v>2030</v>
      </c>
      <c r="B80" s="165"/>
      <c r="C80" s="166"/>
      <c r="D80" s="166" t="s">
        <v>157</v>
      </c>
      <c r="E80" s="490">
        <v>353652177.13313377</v>
      </c>
      <c r="F80" s="490">
        <f t="shared" ref="F80" si="1392">E80-E$10</f>
        <v>137555742.74313375</v>
      </c>
      <c r="G80" s="1319">
        <f t="shared" ref="G80" si="1393">E80/E$10-1</f>
        <v>0.63654795198924963</v>
      </c>
      <c r="H80" s="490">
        <f t="shared" si="32"/>
        <v>24873293.42230618</v>
      </c>
      <c r="I80" s="1319">
        <f>E80/E70-1</f>
        <v>7.565356126758771E-2</v>
      </c>
      <c r="J80" s="490">
        <v>353652177.13313377</v>
      </c>
      <c r="K80" s="490">
        <f t="shared" ref="K80" si="1394">J80-J$10</f>
        <v>137555742.74313375</v>
      </c>
      <c r="L80" s="1319">
        <f t="shared" ref="L80" si="1395">J80/J$10-1</f>
        <v>0.63654795198924963</v>
      </c>
      <c r="M80" s="490">
        <f t="shared" si="35"/>
        <v>24873293.42230618</v>
      </c>
      <c r="N80" s="1319">
        <f>J80/J70-1</f>
        <v>7.565356126758771E-2</v>
      </c>
      <c r="O80" s="490">
        <v>353652177.13313377</v>
      </c>
      <c r="P80" s="490">
        <f t="shared" ref="P80" si="1396">O80-O$10</f>
        <v>137555742.74313375</v>
      </c>
      <c r="Q80" s="1319">
        <f t="shared" ref="Q80" si="1397">O80/O$10-1</f>
        <v>0.63654795198924963</v>
      </c>
      <c r="R80" s="490">
        <f t="shared" si="38"/>
        <v>24873293.42230618</v>
      </c>
      <c r="S80" s="1319">
        <f>O80/O70-1</f>
        <v>7.565356126758771E-2</v>
      </c>
      <c r="T80" s="490">
        <v>353652177.13313377</v>
      </c>
      <c r="U80" s="490">
        <f t="shared" ref="U80" si="1398">T80-T$10</f>
        <v>137555742.74313375</v>
      </c>
      <c r="V80" s="1301">
        <f t="shared" ref="V80" si="1399">T80/T$10-1</f>
        <v>0.63654795198924963</v>
      </c>
      <c r="W80" s="490">
        <f t="shared" si="41"/>
        <v>24873293.42230618</v>
      </c>
      <c r="X80" s="1301">
        <f>T80/T70-1</f>
        <v>7.565356126758771E-2</v>
      </c>
      <c r="Y80" s="490">
        <v>353652177.13313377</v>
      </c>
      <c r="Z80" s="490">
        <f t="shared" ref="Z80" si="1400">Y80-Y$10</f>
        <v>137555742.74313375</v>
      </c>
      <c r="AA80" s="1301">
        <f t="shared" ref="AA80" si="1401">Y80/Y$10-1</f>
        <v>0.63654795198924963</v>
      </c>
      <c r="AB80" s="490">
        <f t="shared" si="44"/>
        <v>24873293.42230618</v>
      </c>
      <c r="AC80" s="1301">
        <f>Y80/Y70-1</f>
        <v>7.565356126758771E-2</v>
      </c>
      <c r="AD80" s="490">
        <v>353652177.13313377</v>
      </c>
      <c r="AE80" s="490">
        <f t="shared" ref="AE80" si="1402">AD80-AD$10</f>
        <v>137555742.74313375</v>
      </c>
      <c r="AF80" s="1301">
        <f t="shared" ref="AF80" si="1403">AD80/AD$10-1</f>
        <v>0.63654795198924963</v>
      </c>
      <c r="AG80" s="490">
        <f t="shared" si="47"/>
        <v>24873293.42230618</v>
      </c>
      <c r="AH80" s="1301">
        <f>AD80/AD70-1</f>
        <v>7.565356126758771E-2</v>
      </c>
      <c r="AI80" s="490">
        <v>353652177.13313377</v>
      </c>
      <c r="AJ80" s="490">
        <f t="shared" ref="AJ80" si="1404">AI80-AI$10</f>
        <v>137555742.74313375</v>
      </c>
      <c r="AK80" s="1301">
        <f t="shared" ref="AK80" si="1405">AI80/AI$10-1</f>
        <v>0.63654795198924963</v>
      </c>
      <c r="AL80" s="490">
        <f t="shared" si="50"/>
        <v>24873293.42230618</v>
      </c>
      <c r="AM80" s="1301">
        <f>AI80/AI70-1</f>
        <v>7.565356126758771E-2</v>
      </c>
      <c r="AN80" s="490">
        <v>353652177.13313377</v>
      </c>
      <c r="AO80" s="490">
        <f t="shared" ref="AO80" si="1406">AN80-AN$10</f>
        <v>137555742.74313375</v>
      </c>
      <c r="AP80" s="1301">
        <f t="shared" ref="AP80" si="1407">AN80/AN$10-1</f>
        <v>0.63654795198924963</v>
      </c>
      <c r="AQ80" s="490">
        <f t="shared" si="53"/>
        <v>24873293.42230618</v>
      </c>
      <c r="AR80" s="1301">
        <f>AN80/AN70-1</f>
        <v>7.565356126758771E-2</v>
      </c>
      <c r="AS80" s="490">
        <v>353652177.13313377</v>
      </c>
      <c r="AT80" s="490">
        <f t="shared" ref="AT80" si="1408">AS80-AS$10</f>
        <v>137555742.74313375</v>
      </c>
      <c r="AU80" s="1301">
        <f t="shared" ref="AU80" si="1409">AS80/AS$10-1</f>
        <v>0.63654795198924963</v>
      </c>
      <c r="AV80" s="490">
        <f t="shared" si="56"/>
        <v>24873293.42230618</v>
      </c>
      <c r="AW80" s="1301">
        <f>AS80/AS70-1</f>
        <v>7.565356126758771E-2</v>
      </c>
      <c r="AX80" s="490">
        <v>353652177.13313377</v>
      </c>
      <c r="AY80" s="490">
        <f t="shared" ref="AY80" si="1410">AX80-AX$10</f>
        <v>137555742.74313375</v>
      </c>
      <c r="AZ80" s="1301">
        <f t="shared" ref="AZ80" si="1411">AX80/AX$10-1</f>
        <v>0.63654795198924963</v>
      </c>
      <c r="BA80" s="490">
        <f t="shared" si="59"/>
        <v>24873293.42230618</v>
      </c>
      <c r="BB80" s="1301">
        <f>AX80/AX70-1</f>
        <v>7.565356126758771E-2</v>
      </c>
      <c r="BC80" s="490">
        <v>353652177.13313377</v>
      </c>
      <c r="BD80" s="490">
        <f t="shared" ref="BD80" si="1412">BC80-BC$10</f>
        <v>137555742.74313375</v>
      </c>
      <c r="BE80" s="1301">
        <f t="shared" ref="BE80" si="1413">BC80/BC$10-1</f>
        <v>0.63654795198924963</v>
      </c>
      <c r="BF80" s="490">
        <f t="shared" si="62"/>
        <v>24873293.42230618</v>
      </c>
      <c r="BG80" s="1301">
        <f>BC80/BC70-1</f>
        <v>7.565356126758771E-2</v>
      </c>
      <c r="BH80" s="490">
        <v>353652177.13313377</v>
      </c>
      <c r="BI80" s="490">
        <f t="shared" ref="BI80" si="1414">BH80-BH$10</f>
        <v>137555742.74313375</v>
      </c>
      <c r="BJ80" s="1301">
        <f t="shared" ref="BJ80" si="1415">BH80/BH$10-1</f>
        <v>0.63654795198924963</v>
      </c>
      <c r="BK80" s="490">
        <f t="shared" si="65"/>
        <v>24873293.42230618</v>
      </c>
      <c r="BL80" s="1301">
        <f>BH80/BH70-1</f>
        <v>7.565356126758771E-2</v>
      </c>
      <c r="BM80" s="490">
        <v>353652177.13313377</v>
      </c>
      <c r="BN80" s="490">
        <f t="shared" ref="BN80" si="1416">BM80-BM$10</f>
        <v>137555742.74313375</v>
      </c>
      <c r="BO80" s="1301">
        <f t="shared" ref="BO80" si="1417">BM80/BM$10-1</f>
        <v>0.63654795198924963</v>
      </c>
      <c r="BP80" s="490">
        <f t="shared" si="68"/>
        <v>24873293.42230618</v>
      </c>
      <c r="BQ80" s="1301">
        <f>BM80/BM70-1</f>
        <v>7.565356126758771E-2</v>
      </c>
      <c r="BR80" s="490">
        <v>353652177.13313377</v>
      </c>
      <c r="BS80" s="490">
        <f t="shared" ref="BS80" si="1418">BR80-BR$10</f>
        <v>137555742.74313375</v>
      </c>
      <c r="BT80" s="1301">
        <f t="shared" ref="BT80" si="1419">BR80/BR$10-1</f>
        <v>0.63654795198924963</v>
      </c>
      <c r="BU80" s="490">
        <f t="shared" si="71"/>
        <v>24873293.42230618</v>
      </c>
      <c r="BV80" s="1301">
        <f>BR80/BR70-1</f>
        <v>7.565356126758771E-2</v>
      </c>
      <c r="BW80" s="490">
        <v>353652177.13313377</v>
      </c>
      <c r="BX80" s="490">
        <f t="shared" ref="BX80" si="1420">BW80-BW$10</f>
        <v>137555742.74313375</v>
      </c>
      <c r="BY80" s="1301">
        <f t="shared" ref="BY80" si="1421">BW80/BW$10-1</f>
        <v>0.63654795198924963</v>
      </c>
      <c r="BZ80" s="490">
        <f t="shared" si="74"/>
        <v>24873293.42230618</v>
      </c>
      <c r="CA80" s="1301">
        <f>BW80/BW70-1</f>
        <v>7.565356126758771E-2</v>
      </c>
      <c r="CB80" s="484">
        <v>358072949.20024598</v>
      </c>
      <c r="CC80" s="490">
        <f t="shared" ref="CC80" si="1422">CB80-CB$10</f>
        <v>138130237.33024597</v>
      </c>
      <c r="CD80" s="1301">
        <f t="shared" ref="CD80" si="1423">CB80/CB$10-1</f>
        <v>0.62802825406594809</v>
      </c>
      <c r="CE80" s="490">
        <f t="shared" si="77"/>
        <v>24937914.062995732</v>
      </c>
      <c r="CF80" s="1301">
        <f>CB80/CB70-1</f>
        <v>7.4858274971653538E-2</v>
      </c>
      <c r="CG80" s="484">
        <v>358072949.20024598</v>
      </c>
      <c r="CH80" s="490">
        <f t="shared" ref="CH80" si="1424">CG80-CG$10</f>
        <v>138130237.33024597</v>
      </c>
      <c r="CI80" s="1301">
        <f t="shared" ref="CI80" si="1425">CG80/CG$10-1</f>
        <v>0.62802825406594809</v>
      </c>
      <c r="CJ80" s="490">
        <f t="shared" si="80"/>
        <v>24937914.062995732</v>
      </c>
      <c r="CK80" s="1301">
        <f>CG80/CG70-1</f>
        <v>7.4858274971653538E-2</v>
      </c>
      <c r="CL80" s="484">
        <v>358072949.20024598</v>
      </c>
      <c r="CM80" s="490">
        <f t="shared" ref="CM80" si="1426">CL80-CL$10</f>
        <v>138130237.33024597</v>
      </c>
      <c r="CN80" s="1301">
        <f t="shared" ref="CN80" si="1427">CL80/CL$10-1</f>
        <v>0.62802825406594809</v>
      </c>
      <c r="CO80" s="490">
        <f t="shared" si="83"/>
        <v>24937914.062995732</v>
      </c>
      <c r="CP80" s="1301">
        <f>CL80/CL70-1</f>
        <v>7.4858274971653538E-2</v>
      </c>
    </row>
    <row r="81" spans="1:94" ht="21" customHeight="1" outlineLevel="1" x14ac:dyDescent="0.25">
      <c r="A81" s="174">
        <v>2030</v>
      </c>
      <c r="B81" s="175" t="s">
        <v>158</v>
      </c>
      <c r="C81" s="175" t="s">
        <v>159</v>
      </c>
      <c r="D81" s="176" t="s">
        <v>96</v>
      </c>
      <c r="E81" s="491">
        <v>151666730.61316711</v>
      </c>
      <c r="F81" s="1298">
        <f t="shared" ref="F81" si="1428">E81-E$11</f>
        <v>68939490.113167107</v>
      </c>
      <c r="G81" s="1320">
        <f t="shared" ref="G81" si="1429">E81/E$11-1</f>
        <v>0.83333482050772756</v>
      </c>
      <c r="H81" s="1298">
        <f t="shared" si="32"/>
        <v>15991755.569985211</v>
      </c>
      <c r="I81" s="1320">
        <f t="shared" ref="I81:I89" si="1430">E81/E71-1</f>
        <v>0.11786812980725037</v>
      </c>
      <c r="J81" s="491">
        <v>140258961.41852191</v>
      </c>
      <c r="K81" s="1298">
        <f t="shared" ref="K81" si="1431">J81-J$11</f>
        <v>57531720.918521911</v>
      </c>
      <c r="L81" s="1320">
        <f t="shared" ref="L81" si="1432">J81/J$11-1</f>
        <v>0.69543865564477403</v>
      </c>
      <c r="M81" s="1298">
        <f t="shared" si="35"/>
        <v>13858603.538238317</v>
      </c>
      <c r="N81" s="1320">
        <f t="shared" ref="N81:N89" si="1433">J81/J71-1</f>
        <v>0.1096405403485019</v>
      </c>
      <c r="O81" s="491">
        <v>127891672.1364646</v>
      </c>
      <c r="P81" s="1298">
        <f t="shared" ref="P81" si="1434">O81-O$11</f>
        <v>45164431.636464596</v>
      </c>
      <c r="Q81" s="1320">
        <f t="shared" ref="Q81" si="1435">O81/O$11-1</f>
        <v>0.54594389180024194</v>
      </c>
      <c r="R81" s="1298">
        <f t="shared" si="38"/>
        <v>11391990.648430124</v>
      </c>
      <c r="S81" s="1320">
        <f t="shared" ref="S81:S89" si="1436">O81/O71-1</f>
        <v>9.7785594800962494E-2</v>
      </c>
      <c r="T81" s="485">
        <v>112003278.96545076</v>
      </c>
      <c r="U81" s="1298">
        <f t="shared" ref="U81" si="1437">T81-T$11</f>
        <v>43564539.465450764</v>
      </c>
      <c r="V81" s="1299">
        <f t="shared" ref="V81" si="1438">T81/T$11-1</f>
        <v>0.63654795198924963</v>
      </c>
      <c r="W81" s="1298">
        <f t="shared" si="41"/>
        <v>7877486.9832607061</v>
      </c>
      <c r="X81" s="1299">
        <f t="shared" ref="X81:X89" si="1439">T81/T71-1</f>
        <v>7.565356126758771E-2</v>
      </c>
      <c r="Y81" s="485">
        <v>112003278.96545076</v>
      </c>
      <c r="Z81" s="1298">
        <f t="shared" ref="Z81" si="1440">Y81-Y$11</f>
        <v>43564539.465450764</v>
      </c>
      <c r="AA81" s="1299">
        <f t="shared" ref="AA81" si="1441">Y81/Y$11-1</f>
        <v>0.63654795198924963</v>
      </c>
      <c r="AB81" s="1298">
        <f t="shared" si="44"/>
        <v>7877486.9832607061</v>
      </c>
      <c r="AC81" s="1299">
        <f t="shared" ref="AC81:AC89" si="1442">Y81/Y71-1</f>
        <v>7.565356126758771E-2</v>
      </c>
      <c r="AD81" s="485">
        <v>112003278.96545076</v>
      </c>
      <c r="AE81" s="1298">
        <f t="shared" ref="AE81" si="1443">AD81-AD$11</f>
        <v>43564539.465450764</v>
      </c>
      <c r="AF81" s="1299">
        <f t="shared" ref="AF81" si="1444">AD81/AD$11-1</f>
        <v>0.63654795198924963</v>
      </c>
      <c r="AG81" s="1298">
        <f t="shared" si="47"/>
        <v>7877486.9832607061</v>
      </c>
      <c r="AH81" s="1299">
        <f t="shared" ref="AH81:AH89" si="1445">AD81/AD71-1</f>
        <v>7.565356126758771E-2</v>
      </c>
      <c r="AI81" s="485">
        <v>0</v>
      </c>
      <c r="AJ81" s="1298">
        <f t="shared" ref="AJ81" si="1446">AI81-AI$11</f>
        <v>0</v>
      </c>
      <c r="AK81" s="1299"/>
      <c r="AL81" s="1298">
        <f t="shared" si="50"/>
        <v>0</v>
      </c>
      <c r="AM81" s="1299"/>
      <c r="AN81" s="485">
        <v>0</v>
      </c>
      <c r="AO81" s="1298">
        <f t="shared" ref="AO81" si="1447">AN81-AN$11</f>
        <v>0</v>
      </c>
      <c r="AP81" s="1299"/>
      <c r="AQ81" s="1298">
        <f t="shared" si="53"/>
        <v>0</v>
      </c>
      <c r="AR81" s="1299"/>
      <c r="AS81" s="485">
        <v>0</v>
      </c>
      <c r="AT81" s="1298">
        <f t="shared" ref="AT81" si="1448">AS81-AS$11</f>
        <v>0</v>
      </c>
      <c r="AU81" s="1299"/>
      <c r="AV81" s="1298">
        <f t="shared" si="56"/>
        <v>0</v>
      </c>
      <c r="AW81" s="1299"/>
      <c r="AX81" s="491">
        <v>122795304.75796293</v>
      </c>
      <c r="AY81" s="1298">
        <f t="shared" ref="AY81" si="1449">AX81-AX$11</f>
        <v>63397233.467496023</v>
      </c>
      <c r="AZ81" s="1299">
        <f t="shared" ref="AZ81" si="1450">AX81/AX$11-1</f>
        <v>1.0673281487116393</v>
      </c>
      <c r="BA81" s="1298">
        <f t="shared" si="59"/>
        <v>15382883.703255504</v>
      </c>
      <c r="BB81" s="1299">
        <f t="shared" ref="BB81:BB89" si="1451">AX81/AX71-1</f>
        <v>0.14321326669865009</v>
      </c>
      <c r="BC81" s="491">
        <v>108076845.08838654</v>
      </c>
      <c r="BD81" s="1298">
        <f t="shared" ref="BD81" si="1452">BC81-BC$11</f>
        <v>48678773.797919631</v>
      </c>
      <c r="BE81" s="1299">
        <f t="shared" ref="BE81" si="1453">BC81/BC$11-1</f>
        <v>0.81953458656716238</v>
      </c>
      <c r="BF81" s="1298">
        <f t="shared" si="62"/>
        <v>12687640.770348877</v>
      </c>
      <c r="BG81" s="1299">
        <f t="shared" ref="BG81:BG89" si="1454">BC81/BC71-1</f>
        <v>0.13300918967776432</v>
      </c>
      <c r="BH81" s="491">
        <v>92079796.387998432</v>
      </c>
      <c r="BI81" s="1298">
        <f t="shared" ref="BI81" si="1455">BH81-BH$11</f>
        <v>32681725.097531527</v>
      </c>
      <c r="BJ81" s="1299">
        <f t="shared" ref="BJ81" si="1456">BH81/BH$11-1</f>
        <v>0.55021525762532253</v>
      </c>
      <c r="BK81" s="1298">
        <f t="shared" si="65"/>
        <v>9558018.3058134466</v>
      </c>
      <c r="BL81" s="1299">
        <f t="shared" ref="BL81:BL89" si="1457">BH81/BH71-1</f>
        <v>0.11582419244886411</v>
      </c>
      <c r="BM81" s="491">
        <v>80453638.801002443</v>
      </c>
      <c r="BN81" s="1298">
        <f t="shared" ref="BN81" si="1458">BM81-BM$11</f>
        <v>34608911.890669107</v>
      </c>
      <c r="BO81" s="1299">
        <f t="shared" ref="BO81" si="1459">BM81/BM$11-1</f>
        <v>0.75491586978715985</v>
      </c>
      <c r="BP81" s="1298">
        <f t="shared" si="68"/>
        <v>7433394.9992554635</v>
      </c>
      <c r="BQ81" s="1299">
        <f t="shared" ref="BQ81:BQ89" si="1460">BM81/BM71-1</f>
        <v>0.10179909860938618</v>
      </c>
      <c r="BR81" s="491">
        <v>76651049.069454059</v>
      </c>
      <c r="BS81" s="1298">
        <f t="shared" ref="BS81" si="1461">BR81-BR$11</f>
        <v>30806322.159120724</v>
      </c>
      <c r="BT81" s="1299">
        <f t="shared" ref="BT81" si="1462">BR81/BR$11-1</f>
        <v>0.67197089469796856</v>
      </c>
      <c r="BU81" s="1298">
        <f t="shared" si="71"/>
        <v>6722344.3220064938</v>
      </c>
      <c r="BV81" s="1299">
        <f t="shared" ref="BV81:BV89" si="1463">BR81/BR71-1</f>
        <v>9.6131400492611929E-2</v>
      </c>
      <c r="BW81" s="491">
        <v>72528619.308768287</v>
      </c>
      <c r="BX81" s="1298">
        <f t="shared" ref="BX81" si="1464">BW81-BW$11</f>
        <v>26683892.398434952</v>
      </c>
      <c r="BY81" s="1299">
        <f t="shared" ref="BY81" si="1465">BW81/BW$11-1</f>
        <v>0.58204932599174097</v>
      </c>
      <c r="BZ81" s="1298">
        <f t="shared" si="74"/>
        <v>5900140.0254037753</v>
      </c>
      <c r="CA81" s="1299">
        <f t="shared" ref="CA81:CA89" si="1466">BW81/BW71-1</f>
        <v>8.8552824390769169E-2</v>
      </c>
      <c r="CB81" s="485">
        <v>80039578.300706565</v>
      </c>
      <c r="CC81" s="1298">
        <f t="shared" ref="CC81" si="1467">CB81-CB$11</f>
        <v>11600838.800706565</v>
      </c>
      <c r="CD81" s="1299">
        <f t="shared" ref="CD81" si="1468">CB81/CB$11-1</f>
        <v>0.16950690333369689</v>
      </c>
      <c r="CE81" s="1298">
        <f t="shared" si="77"/>
        <v>1439677.0904053897</v>
      </c>
      <c r="CF81" s="1299">
        <f t="shared" ref="CF81:CF89" si="1469">CB81/CB71-1</f>
        <v>1.8316525443885734E-2</v>
      </c>
      <c r="CG81" s="485">
        <v>84087527.828646228</v>
      </c>
      <c r="CH81" s="1298">
        <f t="shared" ref="CH81" si="1470">CG81-CG$11</f>
        <v>15648788.328646228</v>
      </c>
      <c r="CI81" s="1299">
        <f t="shared" ref="CI81" si="1471">CG81/CG$11-1</f>
        <v>0.22865395305309844</v>
      </c>
      <c r="CJ81" s="1298">
        <f t="shared" si="80"/>
        <v>2193467.3407420367</v>
      </c>
      <c r="CK81" s="1299">
        <f t="shared" ref="CK81:CK89" si="1472">CG81/CG71-1</f>
        <v>2.6784205443885822E-2</v>
      </c>
      <c r="CL81" s="485">
        <v>88303850.97888577</v>
      </c>
      <c r="CM81" s="1298">
        <f t="shared" ref="CM81" si="1473">CL81-CL$11</f>
        <v>19865111.47888577</v>
      </c>
      <c r="CN81" s="1299">
        <f t="shared" ref="CN81" si="1474">CL81/CL$11-1</f>
        <v>0.29026121205645183</v>
      </c>
      <c r="CO81" s="1298">
        <f t="shared" si="83"/>
        <v>3006879.0820187181</v>
      </c>
      <c r="CP81" s="1299">
        <f t="shared" ref="CP81:CP89" si="1475">CL81/CL71-1</f>
        <v>3.5251885443885911E-2</v>
      </c>
    </row>
    <row r="82" spans="1:94" ht="21" customHeight="1" outlineLevel="1" x14ac:dyDescent="0.25">
      <c r="A82" s="174">
        <v>2030</v>
      </c>
      <c r="B82" s="175" t="s">
        <v>160</v>
      </c>
      <c r="C82" s="175" t="s">
        <v>161</v>
      </c>
      <c r="D82" s="176" t="s">
        <v>162</v>
      </c>
      <c r="E82" s="485">
        <v>89694185.789840251</v>
      </c>
      <c r="F82" s="1298">
        <f t="shared" ref="F82" si="1476">E82-E$12</f>
        <v>34887245.558840252</v>
      </c>
      <c r="G82" s="1320">
        <f t="shared" ref="G82" si="1477">E82/E$12-1</f>
        <v>0.63654795198924941</v>
      </c>
      <c r="H82" s="1298">
        <f t="shared" si="32"/>
        <v>6308429.4277811795</v>
      </c>
      <c r="I82" s="1320">
        <f t="shared" si="1430"/>
        <v>7.565356126758771E-2</v>
      </c>
      <c r="J82" s="485">
        <v>89694185.789840251</v>
      </c>
      <c r="K82" s="1298">
        <f t="shared" ref="K82" si="1478">J82-J$12</f>
        <v>34887245.558840252</v>
      </c>
      <c r="L82" s="1320">
        <f t="shared" ref="L82" si="1479">J82/J$12-1</f>
        <v>0.63654795198924941</v>
      </c>
      <c r="M82" s="1298">
        <f t="shared" si="35"/>
        <v>6308429.4277811795</v>
      </c>
      <c r="N82" s="1320">
        <f t="shared" si="1433"/>
        <v>7.565356126758771E-2</v>
      </c>
      <c r="O82" s="485">
        <v>89694185.789840251</v>
      </c>
      <c r="P82" s="1298">
        <f t="shared" ref="P82" si="1480">O82-O$12</f>
        <v>34887245.558840252</v>
      </c>
      <c r="Q82" s="1320">
        <f t="shared" ref="Q82" si="1481">O82/O$12-1</f>
        <v>0.63654795198924941</v>
      </c>
      <c r="R82" s="1298">
        <f t="shared" si="38"/>
        <v>6308429.4277811795</v>
      </c>
      <c r="S82" s="1320">
        <f t="shared" si="1436"/>
        <v>7.565356126758771E-2</v>
      </c>
      <c r="T82" s="485">
        <v>89694185.789840251</v>
      </c>
      <c r="U82" s="1298">
        <f t="shared" ref="U82" si="1482">T82-T$12</f>
        <v>34887245.558840252</v>
      </c>
      <c r="V82" s="1299">
        <f t="shared" ref="V82" si="1483">T82/T$12-1</f>
        <v>0.63654795198924941</v>
      </c>
      <c r="W82" s="1298">
        <f t="shared" si="41"/>
        <v>6308429.4277811795</v>
      </c>
      <c r="X82" s="1299">
        <f t="shared" si="1439"/>
        <v>7.565356126758771E-2</v>
      </c>
      <c r="Y82" s="485">
        <v>89694185.789840251</v>
      </c>
      <c r="Z82" s="1298">
        <f t="shared" ref="Z82" si="1484">Y82-Y$12</f>
        <v>34887245.558840252</v>
      </c>
      <c r="AA82" s="1299">
        <f t="shared" ref="AA82" si="1485">Y82/Y$12-1</f>
        <v>0.63654795198924941</v>
      </c>
      <c r="AB82" s="1298">
        <f t="shared" si="44"/>
        <v>6308429.4277811795</v>
      </c>
      <c r="AC82" s="1299">
        <f t="shared" si="1442"/>
        <v>7.565356126758771E-2</v>
      </c>
      <c r="AD82" s="485">
        <v>89694185.789840251</v>
      </c>
      <c r="AE82" s="1298">
        <f t="shared" ref="AE82" si="1486">AD82-AD$12</f>
        <v>34887245.558840252</v>
      </c>
      <c r="AF82" s="1299">
        <f t="shared" ref="AF82" si="1487">AD82/AD$12-1</f>
        <v>0.63654795198924941</v>
      </c>
      <c r="AG82" s="1298">
        <f t="shared" si="47"/>
        <v>6308429.4277811795</v>
      </c>
      <c r="AH82" s="1299">
        <f t="shared" si="1445"/>
        <v>7.565356126758771E-2</v>
      </c>
      <c r="AI82" s="485">
        <v>0</v>
      </c>
      <c r="AJ82" s="1298">
        <f t="shared" ref="AJ82" si="1488">AI82-AI$12</f>
        <v>0</v>
      </c>
      <c r="AK82" s="1299"/>
      <c r="AL82" s="1298">
        <f t="shared" si="50"/>
        <v>0</v>
      </c>
      <c r="AM82" s="1299"/>
      <c r="AN82" s="485">
        <v>0</v>
      </c>
      <c r="AO82" s="1298">
        <f t="shared" ref="AO82" si="1489">AN82-AN$12</f>
        <v>0</v>
      </c>
      <c r="AP82" s="1299"/>
      <c r="AQ82" s="1298">
        <f t="shared" si="53"/>
        <v>0</v>
      </c>
      <c r="AR82" s="1299"/>
      <c r="AS82" s="485">
        <v>0</v>
      </c>
      <c r="AT82" s="1298">
        <f t="shared" ref="AT82" si="1490">AS82-AS$12</f>
        <v>0</v>
      </c>
      <c r="AU82" s="1299"/>
      <c r="AV82" s="1298">
        <f t="shared" si="56"/>
        <v>0</v>
      </c>
      <c r="AW82" s="1299"/>
      <c r="AX82" s="485">
        <v>89694185.789840251</v>
      </c>
      <c r="AY82" s="1298">
        <f t="shared" ref="AY82" si="1491">AX82-AX$12</f>
        <v>34887245.558840252</v>
      </c>
      <c r="AZ82" s="1299">
        <f t="shared" ref="AZ82" si="1492">AX82/AX$12-1</f>
        <v>0.63654795198924941</v>
      </c>
      <c r="BA82" s="1298">
        <f t="shared" si="59"/>
        <v>6308429.4277811795</v>
      </c>
      <c r="BB82" s="1299">
        <f t="shared" si="1451"/>
        <v>7.565356126758771E-2</v>
      </c>
      <c r="BC82" s="485">
        <v>89694185.789840251</v>
      </c>
      <c r="BD82" s="1298">
        <f t="shared" ref="BD82" si="1493">BC82-BC$12</f>
        <v>34887245.558840252</v>
      </c>
      <c r="BE82" s="1299">
        <f t="shared" ref="BE82" si="1494">BC82/BC$12-1</f>
        <v>0.63654795198924941</v>
      </c>
      <c r="BF82" s="1298">
        <f t="shared" si="62"/>
        <v>6308429.4277811795</v>
      </c>
      <c r="BG82" s="1299">
        <f t="shared" si="1454"/>
        <v>7.565356126758771E-2</v>
      </c>
      <c r="BH82" s="485">
        <v>89694185.789840251</v>
      </c>
      <c r="BI82" s="1298">
        <f t="shared" ref="BI82" si="1495">BH82-BH$12</f>
        <v>34887245.558840252</v>
      </c>
      <c r="BJ82" s="1299">
        <f t="shared" ref="BJ82" si="1496">BH82/BH$12-1</f>
        <v>0.63654795198924941</v>
      </c>
      <c r="BK82" s="1298">
        <f t="shared" si="65"/>
        <v>6308429.4277811795</v>
      </c>
      <c r="BL82" s="1299">
        <f t="shared" si="1457"/>
        <v>7.565356126758771E-2</v>
      </c>
      <c r="BM82" s="491">
        <v>80453638.801002443</v>
      </c>
      <c r="BN82" s="1298">
        <f t="shared" ref="BN82" si="1497">BM82-BM$12</f>
        <v>34608911.890669107</v>
      </c>
      <c r="BO82" s="1299">
        <f t="shared" ref="BO82" si="1498">BM82/BM$12-1</f>
        <v>0.75491586978715985</v>
      </c>
      <c r="BP82" s="1298">
        <f t="shared" si="68"/>
        <v>7433394.9992554635</v>
      </c>
      <c r="BQ82" s="1299">
        <f t="shared" si="1460"/>
        <v>0.10179909860938618</v>
      </c>
      <c r="BR82" s="491">
        <v>76651049.069454059</v>
      </c>
      <c r="BS82" s="1298">
        <f t="shared" ref="BS82" si="1499">BR82-BR$12</f>
        <v>30806322.159120724</v>
      </c>
      <c r="BT82" s="1299">
        <f t="shared" ref="BT82" si="1500">BR82/BR$12-1</f>
        <v>0.67197089469796856</v>
      </c>
      <c r="BU82" s="1298">
        <f t="shared" si="71"/>
        <v>6722344.3220064938</v>
      </c>
      <c r="BV82" s="1299">
        <f t="shared" si="1463"/>
        <v>9.6131400492611929E-2</v>
      </c>
      <c r="BW82" s="491">
        <v>72528619.308768287</v>
      </c>
      <c r="BX82" s="1298">
        <f t="shared" ref="BX82" si="1501">BW82-BW$12</f>
        <v>26683892.398434952</v>
      </c>
      <c r="BY82" s="1299">
        <f t="shared" ref="BY82" si="1502">BW82/BW$12-1</f>
        <v>0.58204932599174097</v>
      </c>
      <c r="BZ82" s="1298">
        <f t="shared" si="74"/>
        <v>5900140.0254037753</v>
      </c>
      <c r="CA82" s="1299">
        <f t="shared" si="1466"/>
        <v>8.8552824390769169E-2</v>
      </c>
      <c r="CB82" s="485">
        <v>68101981.32971561</v>
      </c>
      <c r="CC82" s="1298">
        <f t="shared" ref="CC82" si="1503">CB82-CB$12</f>
        <v>13295041.098715611</v>
      </c>
      <c r="CD82" s="1299">
        <f t="shared" ref="CD82" si="1504">CB82/CB$12-1</f>
        <v>0.24257951716844151</v>
      </c>
      <c r="CE82" s="1298">
        <f t="shared" si="77"/>
        <v>1224954.7587976381</v>
      </c>
      <c r="CF82" s="1299">
        <f t="shared" si="1469"/>
        <v>1.8316525443885734E-2</v>
      </c>
      <c r="CG82" s="485">
        <v>71546194.668017849</v>
      </c>
      <c r="CH82" s="1298">
        <f t="shared" ref="CH82" si="1505">CG82-CG$12</f>
        <v>16739254.437017851</v>
      </c>
      <c r="CI82" s="1299">
        <f t="shared" ref="CI82" si="1506">CG82/CG$12-1</f>
        <v>0.3054221667267929</v>
      </c>
      <c r="CJ82" s="1298">
        <f t="shared" si="80"/>
        <v>1866320.0763669759</v>
      </c>
      <c r="CK82" s="1299">
        <f t="shared" si="1472"/>
        <v>2.6784205443885822E-2</v>
      </c>
      <c r="CL82" s="485">
        <v>75133669.346843407</v>
      </c>
      <c r="CM82" s="1298">
        <f t="shared" ref="CM82" si="1507">CL82-CL$12</f>
        <v>20326729.115843408</v>
      </c>
      <c r="CN82" s="1299">
        <f t="shared" ref="CN82" si="1508">CL82/CL$12-1</f>
        <v>0.37087874327905213</v>
      </c>
      <c r="CO82" s="1298">
        <f t="shared" si="83"/>
        <v>2558414.5675408095</v>
      </c>
      <c r="CP82" s="1299">
        <f t="shared" si="1475"/>
        <v>3.5251885443885911E-2</v>
      </c>
    </row>
    <row r="83" spans="1:94" ht="21" customHeight="1" outlineLevel="1" x14ac:dyDescent="0.25">
      <c r="A83" s="174">
        <v>2030</v>
      </c>
      <c r="B83" s="175">
        <v>0</v>
      </c>
      <c r="C83" s="175">
        <v>0</v>
      </c>
      <c r="D83" s="176" t="s">
        <v>163</v>
      </c>
      <c r="E83" s="485">
        <v>0</v>
      </c>
      <c r="F83" s="1298">
        <f t="shared" ref="F83" si="1509">E83-E$13</f>
        <v>0</v>
      </c>
      <c r="G83" s="1320"/>
      <c r="H83" s="1298">
        <f t="shared" si="32"/>
        <v>0</v>
      </c>
      <c r="I83" s="1320"/>
      <c r="J83" s="485">
        <v>0</v>
      </c>
      <c r="K83" s="1298">
        <f t="shared" ref="K83" si="1510">J83-J$13</f>
        <v>0</v>
      </c>
      <c r="L83" s="1320"/>
      <c r="M83" s="1298">
        <f t="shared" si="35"/>
        <v>0</v>
      </c>
      <c r="N83" s="1320"/>
      <c r="O83" s="485">
        <v>0</v>
      </c>
      <c r="P83" s="1298">
        <f t="shared" ref="P83" si="1511">O83-O$13</f>
        <v>0</v>
      </c>
      <c r="Q83" s="1320"/>
      <c r="R83" s="1298">
        <f t="shared" si="38"/>
        <v>0</v>
      </c>
      <c r="S83" s="1320"/>
      <c r="T83" s="485">
        <v>0</v>
      </c>
      <c r="U83" s="1298">
        <f t="shared" ref="U83" si="1512">T83-T$13</f>
        <v>0</v>
      </c>
      <c r="V83" s="1299"/>
      <c r="W83" s="1298">
        <f t="shared" si="41"/>
        <v>0</v>
      </c>
      <c r="X83" s="1299"/>
      <c r="Y83" s="485">
        <v>0</v>
      </c>
      <c r="Z83" s="1298">
        <f t="shared" ref="Z83" si="1513">Y83-Y$13</f>
        <v>0</v>
      </c>
      <c r="AA83" s="1299"/>
      <c r="AB83" s="1298">
        <f t="shared" si="44"/>
        <v>0</v>
      </c>
      <c r="AC83" s="1299"/>
      <c r="AD83" s="485">
        <v>0</v>
      </c>
      <c r="AE83" s="1298">
        <f t="shared" ref="AE83" si="1514">AD83-AD$13</f>
        <v>0</v>
      </c>
      <c r="AF83" s="1299"/>
      <c r="AG83" s="1298">
        <f t="shared" si="47"/>
        <v>0</v>
      </c>
      <c r="AH83" s="1299"/>
      <c r="AI83" s="485">
        <v>0</v>
      </c>
      <c r="AJ83" s="1298">
        <f t="shared" ref="AJ83" si="1515">AI83-AI$13</f>
        <v>0</v>
      </c>
      <c r="AK83" s="1299"/>
      <c r="AL83" s="1298">
        <f t="shared" si="50"/>
        <v>0</v>
      </c>
      <c r="AM83" s="1299"/>
      <c r="AN83" s="485">
        <v>0</v>
      </c>
      <c r="AO83" s="1298">
        <f t="shared" ref="AO83" si="1516">AN83-AN$13</f>
        <v>0</v>
      </c>
      <c r="AP83" s="1299"/>
      <c r="AQ83" s="1298">
        <f t="shared" si="53"/>
        <v>0</v>
      </c>
      <c r="AR83" s="1299"/>
      <c r="AS83" s="485">
        <v>0</v>
      </c>
      <c r="AT83" s="1298">
        <f t="shared" ref="AT83" si="1517">AS83-AS$13</f>
        <v>0</v>
      </c>
      <c r="AU83" s="1299"/>
      <c r="AV83" s="1298">
        <f t="shared" si="56"/>
        <v>0</v>
      </c>
      <c r="AW83" s="1299"/>
      <c r="AX83" s="491">
        <v>28871425.855204172</v>
      </c>
      <c r="AY83" s="1298">
        <f t="shared" ref="AY83" si="1518">AX83-AX$13</f>
        <v>5542256.6456710733</v>
      </c>
      <c r="AZ83" s="1299">
        <f t="shared" ref="AZ83" si="1519">AX83/AX$13-1</f>
        <v>0.23756768172465903</v>
      </c>
      <c r="BA83" s="1298">
        <f t="shared" si="59"/>
        <v>608871.8667297177</v>
      </c>
      <c r="BB83" s="1299">
        <f t="shared" si="1451"/>
        <v>2.1543412777840887E-2</v>
      </c>
      <c r="BC83" s="491">
        <v>32182116.330135375</v>
      </c>
      <c r="BD83" s="1298">
        <f t="shared" ref="BD83" si="1520">BC83-BC$13</f>
        <v>8852947.1206022762</v>
      </c>
      <c r="BE83" s="1299">
        <f t="shared" ref="BE83" si="1521">BC83/BC$13-1</f>
        <v>0.37947974233838799</v>
      </c>
      <c r="BF83" s="1298">
        <f t="shared" si="62"/>
        <v>1170962.7678894512</v>
      </c>
      <c r="BG83" s="1299">
        <f t="shared" si="1454"/>
        <v>3.7759406967531328E-2</v>
      </c>
      <c r="BH83" s="491">
        <v>35811875.748466149</v>
      </c>
      <c r="BI83" s="1298">
        <f t="shared" ref="BI83" si="1522">BH83-BH$13</f>
        <v>12482706.53893305</v>
      </c>
      <c r="BJ83" s="1299">
        <f t="shared" ref="BJ83" si="1523">BH83/BH$13-1</f>
        <v>0.53506862704018565</v>
      </c>
      <c r="BK83" s="1298">
        <f t="shared" si="65"/>
        <v>1833972.3426166698</v>
      </c>
      <c r="BL83" s="1299">
        <f t="shared" si="1457"/>
        <v>5.3975441648378419E-2</v>
      </c>
      <c r="BM83" s="491">
        <v>80453638.801002428</v>
      </c>
      <c r="BN83" s="1298">
        <f t="shared" ref="BN83" si="1524">BM83-BM$13</f>
        <v>34608911.890669093</v>
      </c>
      <c r="BO83" s="1299">
        <f t="shared" ref="BO83" si="1525">BM83/BM$13-1</f>
        <v>0.75491586978715963</v>
      </c>
      <c r="BP83" s="1298">
        <f t="shared" si="68"/>
        <v>7433394.9992554188</v>
      </c>
      <c r="BQ83" s="1299">
        <f t="shared" si="1460"/>
        <v>0.10179909860938552</v>
      </c>
      <c r="BR83" s="491">
        <v>76651049.069454014</v>
      </c>
      <c r="BS83" s="1298">
        <f t="shared" ref="BS83" si="1526">BR83-BR$13</f>
        <v>30806322.159120679</v>
      </c>
      <c r="BT83" s="1299">
        <f t="shared" ref="BT83" si="1527">BR83/BR$13-1</f>
        <v>0.67197089469796745</v>
      </c>
      <c r="BU83" s="1298">
        <f t="shared" si="71"/>
        <v>6722344.322006464</v>
      </c>
      <c r="BV83" s="1299">
        <f t="shared" si="1463"/>
        <v>9.6131400492611485E-2</v>
      </c>
      <c r="BW83" s="491">
        <v>72528619.308768302</v>
      </c>
      <c r="BX83" s="1298">
        <f t="shared" ref="BX83" si="1528">BW83-BW$13</f>
        <v>26683892.398434967</v>
      </c>
      <c r="BY83" s="1299">
        <f t="shared" ref="BY83" si="1529">BW83/BW$13-1</f>
        <v>0.58204932599174142</v>
      </c>
      <c r="BZ83" s="1298">
        <f t="shared" si="74"/>
        <v>5900140.0254037827</v>
      </c>
      <c r="CA83" s="1299">
        <f t="shared" si="1466"/>
        <v>8.8552824390769169E-2</v>
      </c>
      <c r="CB83" s="485">
        <v>0</v>
      </c>
      <c r="CC83" s="1298">
        <f t="shared" ref="CC83" si="1530">CB83-CB$13</f>
        <v>0</v>
      </c>
      <c r="CD83" s="1299"/>
      <c r="CE83" s="1298">
        <f t="shared" si="77"/>
        <v>0</v>
      </c>
      <c r="CF83" s="1299"/>
      <c r="CG83" s="485">
        <v>0</v>
      </c>
      <c r="CH83" s="1298">
        <f t="shared" ref="CH83" si="1531">CG83-CG$13</f>
        <v>0</v>
      </c>
      <c r="CI83" s="1299"/>
      <c r="CJ83" s="1298">
        <f t="shared" si="80"/>
        <v>0</v>
      </c>
      <c r="CK83" s="1299"/>
      <c r="CL83" s="485">
        <v>0</v>
      </c>
      <c r="CM83" s="1298">
        <f t="shared" ref="CM83" si="1532">CL83-CL$13</f>
        <v>0</v>
      </c>
      <c r="CN83" s="1299"/>
      <c r="CO83" s="1298">
        <f t="shared" si="83"/>
        <v>0</v>
      </c>
      <c r="CP83" s="1299"/>
    </row>
    <row r="84" spans="1:94" ht="21" customHeight="1" outlineLevel="1" x14ac:dyDescent="0.25">
      <c r="A84" s="174">
        <v>2030</v>
      </c>
      <c r="B84" s="175" t="s">
        <v>164</v>
      </c>
      <c r="C84" s="175" t="s">
        <v>165</v>
      </c>
      <c r="D84" s="176" t="s">
        <v>99</v>
      </c>
      <c r="E84" s="485">
        <v>0</v>
      </c>
      <c r="F84" s="1298">
        <f t="shared" ref="F84" si="1533">E84-E$14</f>
        <v>0</v>
      </c>
      <c r="G84" s="1320"/>
      <c r="H84" s="1298">
        <f t="shared" si="32"/>
        <v>0</v>
      </c>
      <c r="I84" s="1320"/>
      <c r="J84" s="485">
        <v>0</v>
      </c>
      <c r="K84" s="1298">
        <f t="shared" ref="K84" si="1534">J84-J$14</f>
        <v>0</v>
      </c>
      <c r="L84" s="1320"/>
      <c r="M84" s="1298">
        <f t="shared" si="35"/>
        <v>0</v>
      </c>
      <c r="N84" s="1320"/>
      <c r="O84" s="485">
        <v>0</v>
      </c>
      <c r="P84" s="1298">
        <f t="shared" ref="P84" si="1535">O84-O$14</f>
        <v>0</v>
      </c>
      <c r="Q84" s="1320"/>
      <c r="R84" s="1298">
        <f t="shared" si="38"/>
        <v>0</v>
      </c>
      <c r="S84" s="1320"/>
      <c r="T84" s="486">
        <v>39663451.647716314</v>
      </c>
      <c r="U84" s="1298">
        <f t="shared" ref="U84" si="1536">T84-T$14</f>
        <v>25374950.647716306</v>
      </c>
      <c r="V84" s="1299">
        <f t="shared" ref="V84" si="1537">T84/T$14-1</f>
        <v>1.7759001205036338</v>
      </c>
      <c r="W84" s="1298">
        <f t="shared" si="41"/>
        <v>8114268.5867245048</v>
      </c>
      <c r="X84" s="1299">
        <f t="shared" si="1439"/>
        <v>0.25719425352592373</v>
      </c>
      <c r="Y84" s="486">
        <v>28255682.453071147</v>
      </c>
      <c r="Z84" s="1298">
        <f t="shared" ref="Z84" si="1538">Y84-Y$14</f>
        <v>13967181.45307114</v>
      </c>
      <c r="AA84" s="1299">
        <f t="shared" ref="AA84" si="1539">Y84/Y$14-1</f>
        <v>0.97751201844554103</v>
      </c>
      <c r="AB84" s="1298">
        <f t="shared" si="44"/>
        <v>5981116.5549776256</v>
      </c>
      <c r="AC84" s="1299">
        <f t="shared" si="1442"/>
        <v>0.26851776067562105</v>
      </c>
      <c r="AD84" s="486">
        <v>15888393.171013832</v>
      </c>
      <c r="AE84" s="1298">
        <f t="shared" ref="AE84" si="1540">AD84-AD$14</f>
        <v>1599892.1710138246</v>
      </c>
      <c r="AF84" s="1299">
        <f t="shared" ref="AF84" si="1541">AD84/AD$14-1</f>
        <v>0.11197060986410157</v>
      </c>
      <c r="AG84" s="1298">
        <f t="shared" si="47"/>
        <v>3514503.6651694328</v>
      </c>
      <c r="AH84" s="1299">
        <f t="shared" si="1445"/>
        <v>0.28402578376907872</v>
      </c>
      <c r="AI84" s="486">
        <v>241360916.40300733</v>
      </c>
      <c r="AJ84" s="1298">
        <f t="shared" ref="AJ84" si="1542">AI84-AI$14</f>
        <v>103826735.67200732</v>
      </c>
      <c r="AK84" s="1299">
        <f t="shared" ref="AK84" si="1543">AI84/AI$14-1</f>
        <v>0.75491586978715985</v>
      </c>
      <c r="AL84" s="1298">
        <f t="shared" si="50"/>
        <v>22300184.997766376</v>
      </c>
      <c r="AM84" s="1299">
        <f t="shared" ref="AM84:AM89" si="1544">AI84/AI74-1</f>
        <v>0.10179909860938618</v>
      </c>
      <c r="AN84" s="486">
        <v>229953147.20836216</v>
      </c>
      <c r="AO84" s="1298">
        <f t="shared" ref="AO84" si="1545">AN84-AN$14</f>
        <v>92418966.477362156</v>
      </c>
      <c r="AP84" s="1299">
        <f t="shared" ref="AP84" si="1546">AN84/AN$14-1</f>
        <v>0.67197089469796834</v>
      </c>
      <c r="AQ84" s="1298">
        <f t="shared" si="53"/>
        <v>20167032.966019481</v>
      </c>
      <c r="AR84" s="1299">
        <f t="shared" ref="AR84:AR89" si="1547">AN84/AN74-1</f>
        <v>9.6131400492611929E-2</v>
      </c>
      <c r="AS84" s="486">
        <v>217585857.92630485</v>
      </c>
      <c r="AT84" s="1298">
        <f t="shared" ref="AT84" si="1548">AS84-AS$14</f>
        <v>80051677.195304841</v>
      </c>
      <c r="AU84" s="1299">
        <f t="shared" ref="AU84" si="1549">AS84/AS$14-1</f>
        <v>0.58204932599174097</v>
      </c>
      <c r="AV84" s="1298">
        <f t="shared" si="56"/>
        <v>17700420.076211303</v>
      </c>
      <c r="AW84" s="1299">
        <f t="shared" ref="AW84:AW89" si="1550">AS84/AS74-1</f>
        <v>8.8552824390768947E-2</v>
      </c>
      <c r="AX84" s="485">
        <v>0</v>
      </c>
      <c r="AY84" s="1298">
        <f t="shared" ref="AY84" si="1551">AX84-AX$14</f>
        <v>0</v>
      </c>
      <c r="AZ84" s="1299"/>
      <c r="BA84" s="1298">
        <f t="shared" si="59"/>
        <v>0</v>
      </c>
      <c r="BB84" s="1299"/>
      <c r="BC84" s="485">
        <v>0</v>
      </c>
      <c r="BD84" s="1298">
        <f t="shared" ref="BD84" si="1552">BC84-BC$14</f>
        <v>0</v>
      </c>
      <c r="BE84" s="1299"/>
      <c r="BF84" s="1298">
        <f t="shared" si="62"/>
        <v>0</v>
      </c>
      <c r="BG84" s="1299"/>
      <c r="BH84" s="485">
        <v>0</v>
      </c>
      <c r="BI84" s="1298">
        <f t="shared" ref="BI84" si="1553">BH84-BH$14</f>
        <v>0</v>
      </c>
      <c r="BJ84" s="1299"/>
      <c r="BK84" s="1298">
        <f t="shared" si="65"/>
        <v>0</v>
      </c>
      <c r="BL84" s="1299"/>
      <c r="BM84" s="485">
        <v>0</v>
      </c>
      <c r="BN84" s="1298">
        <f t="shared" ref="BN84" si="1554">BM84-BM$14</f>
        <v>0</v>
      </c>
      <c r="BO84" s="1299"/>
      <c r="BP84" s="1298">
        <f t="shared" si="68"/>
        <v>0</v>
      </c>
      <c r="BQ84" s="1299"/>
      <c r="BR84" s="485">
        <v>0</v>
      </c>
      <c r="BS84" s="1298">
        <f t="shared" ref="BS84" si="1555">BR84-BR$14</f>
        <v>0</v>
      </c>
      <c r="BT84" s="1299"/>
      <c r="BU84" s="1298">
        <f t="shared" si="71"/>
        <v>0</v>
      </c>
      <c r="BV84" s="1299"/>
      <c r="BW84" s="485">
        <v>0</v>
      </c>
      <c r="BX84" s="1298">
        <f t="shared" ref="BX84" si="1556">BW84-BW$14</f>
        <v>0</v>
      </c>
      <c r="BY84" s="1299"/>
      <c r="BZ84" s="1298">
        <f t="shared" si="74"/>
        <v>0</v>
      </c>
      <c r="CA84" s="1299"/>
      <c r="CB84" s="192">
        <v>97640128.839697346</v>
      </c>
      <c r="CC84" s="1298">
        <f t="shared" ref="CC84" si="1557">CB84-CB$14</f>
        <v>79505350.359697342</v>
      </c>
      <c r="CD84" s="1299">
        <f t="shared" ref="CD84" si="1558">CB84/CB$14-1</f>
        <v>4.38413683670744</v>
      </c>
      <c r="CE84" s="1298">
        <f t="shared" si="77"/>
        <v>19700173.789252877</v>
      </c>
      <c r="CF84" s="1299">
        <f t="shared" si="1469"/>
        <v>0.25276090775908822</v>
      </c>
      <c r="CG84" s="192">
        <v>78740196.778810263</v>
      </c>
      <c r="CH84" s="1298">
        <f t="shared" ref="CH84" si="1559">CG84-CG$14</f>
        <v>60605418.298810266</v>
      </c>
      <c r="CI84" s="1299">
        <f t="shared" ref="CI84" si="1560">CG84/CG$14-1</f>
        <v>3.3419442297378579</v>
      </c>
      <c r="CJ84" s="1298">
        <f t="shared" si="80"/>
        <v>16171866.189600021</v>
      </c>
      <c r="CK84" s="1299">
        <f t="shared" si="1472"/>
        <v>0.25846727948961479</v>
      </c>
      <c r="CL84" s="192">
        <v>58569109.667687863</v>
      </c>
      <c r="CM84" s="1298">
        <f t="shared" ref="CM84" si="1561">CL84-CL$14</f>
        <v>40434331.187687866</v>
      </c>
      <c r="CN84" s="1299">
        <f t="shared" ref="CN84" si="1562">CL84/CL$14-1</f>
        <v>2.2296567466915027</v>
      </c>
      <c r="CO84" s="1298">
        <f t="shared" si="83"/>
        <v>12199747.067341313</v>
      </c>
      <c r="CP84" s="1299">
        <f t="shared" si="1475"/>
        <v>0.26309930486838606</v>
      </c>
    </row>
    <row r="85" spans="1:94" ht="21" customHeight="1" outlineLevel="1" x14ac:dyDescent="0.25">
      <c r="A85" s="174">
        <v>2030</v>
      </c>
      <c r="B85" s="175" t="s">
        <v>166</v>
      </c>
      <c r="C85" s="175" t="s">
        <v>249</v>
      </c>
      <c r="D85" s="176" t="s">
        <v>168</v>
      </c>
      <c r="E85" s="485">
        <v>56174280.619360313</v>
      </c>
      <c r="F85" s="1298">
        <f t="shared" ref="F85" si="1563">E85-E$15</f>
        <v>17694403.960360311</v>
      </c>
      <c r="G85" s="1320">
        <f t="shared" ref="G85" si="1564">E85/E$15-1</f>
        <v>0.45983525667621361</v>
      </c>
      <c r="H85" s="1298">
        <f t="shared" si="32"/>
        <v>1317925.5810005292</v>
      </c>
      <c r="I85" s="1320">
        <f t="shared" si="1430"/>
        <v>2.4025030100504052E-2</v>
      </c>
      <c r="J85" s="485">
        <v>61881075.82153552</v>
      </c>
      <c r="K85" s="1298">
        <f t="shared" ref="K85" si="1565">J85-J$15</f>
        <v>23401199.162535518</v>
      </c>
      <c r="L85" s="1320">
        <f t="shared" ref="L85" si="1566">J85/J$15-1</f>
        <v>0.60814122066740683</v>
      </c>
      <c r="M85" s="1298">
        <f t="shared" si="35"/>
        <v>2387642.2210451588</v>
      </c>
      <c r="N85" s="1320">
        <f t="shared" si="1433"/>
        <v>4.013286973951824E-2</v>
      </c>
      <c r="O85" s="485">
        <v>68067875.88161099</v>
      </c>
      <c r="P85" s="1298">
        <f t="shared" ref="P85" si="1567">O85-O$15</f>
        <v>29587999.222610988</v>
      </c>
      <c r="Q85" s="1320">
        <f t="shared" ref="Q85" si="1568">O85/O$15-1</f>
        <v>0.76892136336124906</v>
      </c>
      <c r="R85" s="1298">
        <f t="shared" si="38"/>
        <v>3624349.6311784089</v>
      </c>
      <c r="S85" s="1320">
        <f t="shared" si="1436"/>
        <v>5.6240709378532427E-2</v>
      </c>
      <c r="T85" s="485">
        <v>56174280.619360313</v>
      </c>
      <c r="U85" s="1298">
        <f t="shared" ref="U85" si="1569">T85-T$15</f>
        <v>17694403.960360311</v>
      </c>
      <c r="V85" s="1299">
        <f t="shared" ref="V85" si="1570">T85/T$15-1</f>
        <v>0.45983525667621361</v>
      </c>
      <c r="W85" s="1298">
        <f t="shared" si="41"/>
        <v>1317925.5810005292</v>
      </c>
      <c r="X85" s="1299">
        <f t="shared" si="1439"/>
        <v>2.4025030100504052E-2</v>
      </c>
      <c r="Y85" s="485">
        <v>61881075.82153552</v>
      </c>
      <c r="Z85" s="1298">
        <f t="shared" ref="Z85" si="1571">Y85-Y$15</f>
        <v>23401199.162535518</v>
      </c>
      <c r="AA85" s="1299">
        <f t="shared" ref="AA85" si="1572">Y85/Y$15-1</f>
        <v>0.60814122066740683</v>
      </c>
      <c r="AB85" s="1298">
        <f t="shared" si="44"/>
        <v>2387642.2210451588</v>
      </c>
      <c r="AC85" s="1299">
        <f t="shared" si="1442"/>
        <v>4.013286973951824E-2</v>
      </c>
      <c r="AD85" s="485">
        <v>68067875.88161099</v>
      </c>
      <c r="AE85" s="1298">
        <f t="shared" ref="AE85" si="1573">AD85-AD$15</f>
        <v>29587999.222610988</v>
      </c>
      <c r="AF85" s="1299">
        <f t="shared" ref="AF85" si="1574">AD85/AD$15-1</f>
        <v>0.76892136336124906</v>
      </c>
      <c r="AG85" s="1298">
        <f t="shared" si="47"/>
        <v>3624349.6311784089</v>
      </c>
      <c r="AH85" s="1299">
        <f t="shared" si="1445"/>
        <v>5.6240709378532427E-2</v>
      </c>
      <c r="AI85" s="485">
        <v>56174280.619360313</v>
      </c>
      <c r="AJ85" s="1298">
        <f t="shared" ref="AJ85" si="1575">AI85-AI$15</f>
        <v>17694403.960360311</v>
      </c>
      <c r="AK85" s="1299">
        <f t="shared" ref="AK85" si="1576">AI85/AI$15-1</f>
        <v>0.45983525667621361</v>
      </c>
      <c r="AL85" s="1298">
        <f t="shared" si="50"/>
        <v>1317925.5810005292</v>
      </c>
      <c r="AM85" s="1299">
        <f t="shared" si="1544"/>
        <v>2.4025030100504052E-2</v>
      </c>
      <c r="AN85" s="485">
        <v>61881075.82153552</v>
      </c>
      <c r="AO85" s="1298">
        <f t="shared" ref="AO85" si="1577">AN85-AN$15</f>
        <v>23401199.162535518</v>
      </c>
      <c r="AP85" s="1299">
        <f t="shared" ref="AP85" si="1578">AN85/AN$15-1</f>
        <v>0.60814122066740683</v>
      </c>
      <c r="AQ85" s="1298">
        <f t="shared" si="53"/>
        <v>2387642.2210451588</v>
      </c>
      <c r="AR85" s="1299">
        <f t="shared" si="1547"/>
        <v>4.013286973951824E-2</v>
      </c>
      <c r="AS85" s="485">
        <v>68067875.88161099</v>
      </c>
      <c r="AT85" s="1298">
        <f t="shared" ref="AT85" si="1579">AS85-AS$15</f>
        <v>29587999.222610988</v>
      </c>
      <c r="AU85" s="1299">
        <f t="shared" ref="AU85" si="1580">AS85/AS$15-1</f>
        <v>0.76892136336124906</v>
      </c>
      <c r="AV85" s="1298">
        <f t="shared" si="56"/>
        <v>3624349.6311784089</v>
      </c>
      <c r="AW85" s="1299">
        <f t="shared" si="1550"/>
        <v>5.6240709378532427E-2</v>
      </c>
      <c r="AX85" s="485">
        <v>56174280.619360313</v>
      </c>
      <c r="AY85" s="1298">
        <f t="shared" ref="AY85" si="1581">AX85-AX$15</f>
        <v>17694403.960360311</v>
      </c>
      <c r="AZ85" s="1299">
        <f t="shared" ref="AZ85" si="1582">AX85/AX$15-1</f>
        <v>0.45983525667621361</v>
      </c>
      <c r="BA85" s="1298">
        <f t="shared" si="59"/>
        <v>1317925.5810005292</v>
      </c>
      <c r="BB85" s="1299">
        <f t="shared" si="1451"/>
        <v>2.4025030100504052E-2</v>
      </c>
      <c r="BC85" s="485">
        <v>61881075.82153552</v>
      </c>
      <c r="BD85" s="1298">
        <f t="shared" ref="BD85" si="1583">BC85-BC$15</f>
        <v>23401199.162535518</v>
      </c>
      <c r="BE85" s="1299">
        <f t="shared" ref="BE85" si="1584">BC85/BC$15-1</f>
        <v>0.60814122066740683</v>
      </c>
      <c r="BF85" s="1298">
        <f t="shared" si="62"/>
        <v>2387642.2210451588</v>
      </c>
      <c r="BG85" s="1299">
        <f t="shared" si="1454"/>
        <v>4.013286973951824E-2</v>
      </c>
      <c r="BH85" s="485">
        <v>68067875.88161099</v>
      </c>
      <c r="BI85" s="1298">
        <f t="shared" ref="BI85" si="1585">BH85-BH$15</f>
        <v>29587999.222610988</v>
      </c>
      <c r="BJ85" s="1299">
        <f t="shared" ref="BJ85" si="1586">BH85/BH$15-1</f>
        <v>0.76892136336124906</v>
      </c>
      <c r="BK85" s="1298">
        <f t="shared" si="65"/>
        <v>3624349.6311784089</v>
      </c>
      <c r="BL85" s="1299">
        <f t="shared" si="1457"/>
        <v>5.6240709378532427E-2</v>
      </c>
      <c r="BM85" s="485">
        <v>56174280.619360313</v>
      </c>
      <c r="BN85" s="1298">
        <f t="shared" ref="BN85" si="1587">BM85-BM$15</f>
        <v>17694403.960360311</v>
      </c>
      <c r="BO85" s="1299">
        <f t="shared" ref="BO85" si="1588">BM85/BM$15-1</f>
        <v>0.45983525667621361</v>
      </c>
      <c r="BP85" s="1298">
        <f t="shared" si="68"/>
        <v>1317925.5810005292</v>
      </c>
      <c r="BQ85" s="1299">
        <f t="shared" si="1460"/>
        <v>2.4025030100504052E-2</v>
      </c>
      <c r="BR85" s="485">
        <v>61881075.82153552</v>
      </c>
      <c r="BS85" s="1298">
        <f t="shared" ref="BS85" si="1589">BR85-BR$15</f>
        <v>23401199.162535518</v>
      </c>
      <c r="BT85" s="1299">
        <f t="shared" ref="BT85" si="1590">BR85/BR$15-1</f>
        <v>0.60814122066740683</v>
      </c>
      <c r="BU85" s="1298">
        <f t="shared" si="71"/>
        <v>2387642.2210451588</v>
      </c>
      <c r="BV85" s="1299">
        <f t="shared" si="1463"/>
        <v>4.013286973951824E-2</v>
      </c>
      <c r="BW85" s="485">
        <v>68067875.88161099</v>
      </c>
      <c r="BX85" s="1298">
        <f t="shared" ref="BX85" si="1591">BW85-BW$15</f>
        <v>29587999.222610988</v>
      </c>
      <c r="BY85" s="1299">
        <f t="shared" ref="BY85" si="1592">BW85/BW$15-1</f>
        <v>0.76892136336124906</v>
      </c>
      <c r="BZ85" s="1298">
        <f t="shared" si="74"/>
        <v>3624349.6311784089</v>
      </c>
      <c r="CA85" s="1299">
        <f t="shared" si="1466"/>
        <v>5.6240709378532427E-2</v>
      </c>
      <c r="CB85" s="485">
        <v>56174280.619360313</v>
      </c>
      <c r="CC85" s="1298">
        <f t="shared" ref="CC85" si="1593">CB85-CB$15</f>
        <v>17694403.960360311</v>
      </c>
      <c r="CD85" s="1299">
        <f t="shared" ref="CD85" si="1594">CB85/CB$15-1</f>
        <v>0.45983525667621361</v>
      </c>
      <c r="CE85" s="1298">
        <f t="shared" si="77"/>
        <v>1317925.5810005292</v>
      </c>
      <c r="CF85" s="1299">
        <f t="shared" si="1469"/>
        <v>2.4025030100504052E-2</v>
      </c>
      <c r="CG85" s="485">
        <v>61881075.82153552</v>
      </c>
      <c r="CH85" s="1298">
        <f t="shared" ref="CH85" si="1595">CG85-CG$15</f>
        <v>23401199.162535518</v>
      </c>
      <c r="CI85" s="1299">
        <f t="shared" ref="CI85" si="1596">CG85/CG$15-1</f>
        <v>0.60814122066740683</v>
      </c>
      <c r="CJ85" s="1298">
        <f t="shared" si="80"/>
        <v>2387642.2210451588</v>
      </c>
      <c r="CK85" s="1299">
        <f t="shared" si="1472"/>
        <v>4.013286973951824E-2</v>
      </c>
      <c r="CL85" s="485">
        <v>68067875.88161099</v>
      </c>
      <c r="CM85" s="1298">
        <f t="shared" ref="CM85" si="1597">CL85-CL$15</f>
        <v>29587999.222610988</v>
      </c>
      <c r="CN85" s="1299">
        <f t="shared" ref="CN85" si="1598">CL85/CL$15-1</f>
        <v>0.76892136336124906</v>
      </c>
      <c r="CO85" s="1298">
        <f t="shared" si="83"/>
        <v>3624349.6311784089</v>
      </c>
      <c r="CP85" s="1299">
        <f t="shared" si="1475"/>
        <v>5.6240709378532427E-2</v>
      </c>
    </row>
    <row r="86" spans="1:94" ht="21" customHeight="1" outlineLevel="1" x14ac:dyDescent="0.25">
      <c r="A86" s="174">
        <v>2030</v>
      </c>
      <c r="B86" s="175" t="s">
        <v>169</v>
      </c>
      <c r="C86" s="175" t="s">
        <v>249</v>
      </c>
      <c r="D86" s="176" t="s">
        <v>170</v>
      </c>
      <c r="E86" s="485">
        <v>56116980.110766128</v>
      </c>
      <c r="F86" s="1298">
        <f t="shared" ref="F86" si="1599">E86-E$16</f>
        <v>16034603.110766128</v>
      </c>
      <c r="G86" s="1320">
        <f t="shared" ref="G86" si="1600">E86/E$16-1</f>
        <v>0.40004122287373645</v>
      </c>
      <c r="H86" s="1298">
        <f t="shared" si="32"/>
        <v>1255182.8435392678</v>
      </c>
      <c r="I86" s="1320">
        <f t="shared" si="1430"/>
        <v>2.2878996060325729E-2</v>
      </c>
      <c r="J86" s="485">
        <v>61817954.103236079</v>
      </c>
      <c r="K86" s="1298">
        <f t="shared" ref="K86" si="1601">J86-J$16</f>
        <v>21735577.103236079</v>
      </c>
      <c r="L86" s="1320">
        <f t="shared" ref="L86" si="1602">J86/J$16-1</f>
        <v>0.54227265771279187</v>
      </c>
      <c r="M86" s="1298">
        <f t="shared" si="35"/>
        <v>2318618.2352415025</v>
      </c>
      <c r="N86" s="1320">
        <f t="shared" si="1433"/>
        <v>3.8968808666799193E-2</v>
      </c>
      <c r="O86" s="485">
        <v>67998443.325217932</v>
      </c>
      <c r="P86" s="1298">
        <f t="shared" ref="P86" si="1603">O86-O$16</f>
        <v>27916066.325217932</v>
      </c>
      <c r="Q86" s="1320">
        <f t="shared" ref="Q86" si="1604">O86/O$16-1</f>
        <v>0.69646733588723864</v>
      </c>
      <c r="R86" s="1298">
        <f t="shared" si="38"/>
        <v>3548523.7149164528</v>
      </c>
      <c r="S86" s="1320">
        <f t="shared" si="1436"/>
        <v>5.5058621273272657E-2</v>
      </c>
      <c r="T86" s="485">
        <v>56116980.110766128</v>
      </c>
      <c r="U86" s="1298">
        <f t="shared" ref="U86" si="1605">T86-T$16</f>
        <v>16034603.110766128</v>
      </c>
      <c r="V86" s="1299">
        <f t="shared" ref="V86" si="1606">T86/T$16-1</f>
        <v>0.40004122287373645</v>
      </c>
      <c r="W86" s="1298">
        <f t="shared" si="41"/>
        <v>1255182.8435392678</v>
      </c>
      <c r="X86" s="1299">
        <f t="shared" si="1439"/>
        <v>2.2878996060325729E-2</v>
      </c>
      <c r="Y86" s="485">
        <v>61817954.103236079</v>
      </c>
      <c r="Z86" s="1298">
        <f t="shared" ref="Z86" si="1607">Y86-Y$16</f>
        <v>21735577.103236079</v>
      </c>
      <c r="AA86" s="1299">
        <f t="shared" ref="AA86" si="1608">Y86/Y$16-1</f>
        <v>0.54227265771279187</v>
      </c>
      <c r="AB86" s="1298">
        <f t="shared" si="44"/>
        <v>2318618.2352415025</v>
      </c>
      <c r="AC86" s="1299">
        <f t="shared" si="1442"/>
        <v>3.8968808666799193E-2</v>
      </c>
      <c r="AD86" s="485">
        <v>67998443.325217932</v>
      </c>
      <c r="AE86" s="1298">
        <f t="shared" ref="AE86" si="1609">AD86-AD$16</f>
        <v>27916066.325217932</v>
      </c>
      <c r="AF86" s="1299">
        <f t="shared" ref="AF86" si="1610">AD86/AD$16-1</f>
        <v>0.69646733588723864</v>
      </c>
      <c r="AG86" s="1298">
        <f t="shared" si="47"/>
        <v>3548523.7149164528</v>
      </c>
      <c r="AH86" s="1299">
        <f t="shared" si="1445"/>
        <v>5.5058621273272657E-2</v>
      </c>
      <c r="AI86" s="485">
        <v>56116980.110766128</v>
      </c>
      <c r="AJ86" s="1298">
        <f t="shared" ref="AJ86" si="1611">AI86-AI$16</f>
        <v>16034603.110766128</v>
      </c>
      <c r="AK86" s="1299">
        <f t="shared" ref="AK86" si="1612">AI86/AI$16-1</f>
        <v>0.40004122287373645</v>
      </c>
      <c r="AL86" s="1298">
        <f t="shared" si="50"/>
        <v>1255182.8435392678</v>
      </c>
      <c r="AM86" s="1299">
        <f t="shared" si="1544"/>
        <v>2.2878996060325729E-2</v>
      </c>
      <c r="AN86" s="485">
        <v>61817954.103236079</v>
      </c>
      <c r="AO86" s="1298">
        <f t="shared" ref="AO86" si="1613">AN86-AN$16</f>
        <v>21735577.103236079</v>
      </c>
      <c r="AP86" s="1299">
        <f t="shared" ref="AP86" si="1614">AN86/AN$16-1</f>
        <v>0.54227265771279187</v>
      </c>
      <c r="AQ86" s="1298">
        <f t="shared" si="53"/>
        <v>2318618.2352415025</v>
      </c>
      <c r="AR86" s="1299">
        <f t="shared" si="1547"/>
        <v>3.8968808666799193E-2</v>
      </c>
      <c r="AS86" s="485">
        <v>67998443.325217932</v>
      </c>
      <c r="AT86" s="1298">
        <f t="shared" ref="AT86" si="1615">AS86-AS$16</f>
        <v>27916066.325217932</v>
      </c>
      <c r="AU86" s="1299">
        <f t="shared" ref="AU86" si="1616">AS86/AS$16-1</f>
        <v>0.69646733588723864</v>
      </c>
      <c r="AV86" s="1298">
        <f t="shared" si="56"/>
        <v>3548523.7149164528</v>
      </c>
      <c r="AW86" s="1299">
        <f t="shared" si="1550"/>
        <v>5.5058621273272657E-2</v>
      </c>
      <c r="AX86" s="485">
        <v>56116980.110766128</v>
      </c>
      <c r="AY86" s="1298">
        <f t="shared" ref="AY86" si="1617">AX86-AX$16</f>
        <v>16034603.110766128</v>
      </c>
      <c r="AZ86" s="1299">
        <f t="shared" ref="AZ86" si="1618">AX86/AX$16-1</f>
        <v>0.40004122287373645</v>
      </c>
      <c r="BA86" s="1298">
        <f t="shared" si="59"/>
        <v>1255182.8435392678</v>
      </c>
      <c r="BB86" s="1299">
        <f t="shared" si="1451"/>
        <v>2.2878996060325729E-2</v>
      </c>
      <c r="BC86" s="485">
        <v>61817954.103236079</v>
      </c>
      <c r="BD86" s="1298">
        <f t="shared" ref="BD86" si="1619">BC86-BC$16</f>
        <v>21735577.103236079</v>
      </c>
      <c r="BE86" s="1299">
        <f t="shared" ref="BE86" si="1620">BC86/BC$16-1</f>
        <v>0.54227265771279187</v>
      </c>
      <c r="BF86" s="1298">
        <f t="shared" si="62"/>
        <v>2318618.2352415025</v>
      </c>
      <c r="BG86" s="1299">
        <f t="shared" si="1454"/>
        <v>3.8968808666799193E-2</v>
      </c>
      <c r="BH86" s="485">
        <v>67998443.325217932</v>
      </c>
      <c r="BI86" s="1298">
        <f t="shared" ref="BI86" si="1621">BH86-BH$16</f>
        <v>27916066.325217932</v>
      </c>
      <c r="BJ86" s="1299">
        <f t="shared" ref="BJ86" si="1622">BH86/BH$16-1</f>
        <v>0.69646733588723864</v>
      </c>
      <c r="BK86" s="1298">
        <f t="shared" si="65"/>
        <v>3548523.7149164528</v>
      </c>
      <c r="BL86" s="1299">
        <f t="shared" si="1457"/>
        <v>5.5058621273272657E-2</v>
      </c>
      <c r="BM86" s="485">
        <v>56116980.110766128</v>
      </c>
      <c r="BN86" s="1298">
        <f t="shared" ref="BN86" si="1623">BM86-BM$16</f>
        <v>16034603.110766128</v>
      </c>
      <c r="BO86" s="1299">
        <f t="shared" ref="BO86" si="1624">BM86/BM$16-1</f>
        <v>0.40004122287373645</v>
      </c>
      <c r="BP86" s="1298">
        <f t="shared" si="68"/>
        <v>1255182.8435392678</v>
      </c>
      <c r="BQ86" s="1299">
        <f t="shared" si="1460"/>
        <v>2.2878996060325729E-2</v>
      </c>
      <c r="BR86" s="485">
        <v>61817954.103236079</v>
      </c>
      <c r="BS86" s="1298">
        <f t="shared" ref="BS86" si="1625">BR86-BR$16</f>
        <v>21735577.103236079</v>
      </c>
      <c r="BT86" s="1299">
        <f t="shared" ref="BT86" si="1626">BR86/BR$16-1</f>
        <v>0.54227265771279187</v>
      </c>
      <c r="BU86" s="1298">
        <f t="shared" si="71"/>
        <v>2318618.2352415025</v>
      </c>
      <c r="BV86" s="1299">
        <f t="shared" si="1463"/>
        <v>3.8968808666799193E-2</v>
      </c>
      <c r="BW86" s="485">
        <v>67998443.325217932</v>
      </c>
      <c r="BX86" s="1298">
        <f t="shared" ref="BX86" si="1627">BW86-BW$16</f>
        <v>27916066.325217932</v>
      </c>
      <c r="BY86" s="1299">
        <f t="shared" ref="BY86" si="1628">BW86/BW$16-1</f>
        <v>0.69646733588723864</v>
      </c>
      <c r="BZ86" s="1298">
        <f t="shared" si="74"/>
        <v>3548523.7149164528</v>
      </c>
      <c r="CA86" s="1299">
        <f t="shared" si="1466"/>
        <v>5.5058621273272657E-2</v>
      </c>
      <c r="CB86" s="485">
        <v>56116980.110766128</v>
      </c>
      <c r="CC86" s="1298">
        <f t="shared" ref="CC86" si="1629">CB86-CB$16</f>
        <v>16034603.110766128</v>
      </c>
      <c r="CD86" s="1299">
        <f t="shared" ref="CD86" si="1630">CB86/CB$16-1</f>
        <v>0.40004122287373645</v>
      </c>
      <c r="CE86" s="1298">
        <f t="shared" si="77"/>
        <v>1255182.8435392678</v>
      </c>
      <c r="CF86" s="1299">
        <f t="shared" si="1469"/>
        <v>2.2878996060325729E-2</v>
      </c>
      <c r="CG86" s="485">
        <v>61817954.103236079</v>
      </c>
      <c r="CH86" s="1298">
        <f t="shared" ref="CH86" si="1631">CG86-CG$16</f>
        <v>21735577.103236079</v>
      </c>
      <c r="CI86" s="1299">
        <f t="shared" ref="CI86" si="1632">CG86/CG$16-1</f>
        <v>0.54227265771279187</v>
      </c>
      <c r="CJ86" s="1298">
        <f t="shared" si="80"/>
        <v>2318618.2352415025</v>
      </c>
      <c r="CK86" s="1299">
        <f t="shared" si="1472"/>
        <v>3.8968808666799193E-2</v>
      </c>
      <c r="CL86" s="485">
        <v>67998443.325217932</v>
      </c>
      <c r="CM86" s="1298">
        <f t="shared" ref="CM86" si="1633">CL86-CL$16</f>
        <v>27916066.325217932</v>
      </c>
      <c r="CN86" s="1299">
        <f t="shared" ref="CN86" si="1634">CL86/CL$16-1</f>
        <v>0.69646733588723864</v>
      </c>
      <c r="CO86" s="1298">
        <f t="shared" si="83"/>
        <v>3548523.7149164528</v>
      </c>
      <c r="CP86" s="1299">
        <f t="shared" si="1475"/>
        <v>5.5058621273272657E-2</v>
      </c>
    </row>
    <row r="87" spans="1:94" ht="21" customHeight="1" outlineLevel="1" thickBot="1" x14ac:dyDescent="0.3">
      <c r="A87" s="174">
        <v>2030</v>
      </c>
      <c r="B87" s="197" t="s">
        <v>171</v>
      </c>
      <c r="C87" s="198" t="s">
        <v>172</v>
      </c>
      <c r="D87" s="199" t="s">
        <v>173</v>
      </c>
      <c r="E87" s="492">
        <v>0</v>
      </c>
      <c r="F87" s="1298">
        <f t="shared" ref="F87" si="1635">E87-E$17</f>
        <v>0</v>
      </c>
      <c r="G87" s="1320"/>
      <c r="H87" s="1298">
        <f t="shared" si="32"/>
        <v>0</v>
      </c>
      <c r="I87" s="1320"/>
      <c r="J87" s="492">
        <v>0</v>
      </c>
      <c r="K87" s="1298">
        <f t="shared" ref="K87" si="1636">J87-J$17</f>
        <v>0</v>
      </c>
      <c r="L87" s="1320"/>
      <c r="M87" s="1298">
        <f t="shared" si="35"/>
        <v>0</v>
      </c>
      <c r="N87" s="1320"/>
      <c r="O87" s="492">
        <v>0</v>
      </c>
      <c r="P87" s="1298">
        <f t="shared" ref="P87" si="1637">O87-O$17</f>
        <v>0</v>
      </c>
      <c r="Q87" s="1320"/>
      <c r="R87" s="1298">
        <f t="shared" si="38"/>
        <v>0</v>
      </c>
      <c r="S87" s="1320"/>
      <c r="T87" s="492">
        <v>0</v>
      </c>
      <c r="U87" s="1298">
        <f t="shared" ref="U87" si="1638">T87-T$17</f>
        <v>0</v>
      </c>
      <c r="V87" s="1299"/>
      <c r="W87" s="1298">
        <f t="shared" si="41"/>
        <v>0</v>
      </c>
      <c r="X87" s="1299"/>
      <c r="Y87" s="492">
        <v>0</v>
      </c>
      <c r="Z87" s="1298">
        <f t="shared" ref="Z87" si="1639">Y87-Y$17</f>
        <v>0</v>
      </c>
      <c r="AA87" s="1299"/>
      <c r="AB87" s="1298">
        <f t="shared" si="44"/>
        <v>0</v>
      </c>
      <c r="AC87" s="1299"/>
      <c r="AD87" s="492">
        <v>0</v>
      </c>
      <c r="AE87" s="1298">
        <f t="shared" ref="AE87" si="1640">AD87-AD$17</f>
        <v>0</v>
      </c>
      <c r="AF87" s="1299"/>
      <c r="AG87" s="1298">
        <f t="shared" si="47"/>
        <v>0</v>
      </c>
      <c r="AH87" s="1299"/>
      <c r="AI87" s="492">
        <v>0</v>
      </c>
      <c r="AJ87" s="1298">
        <f t="shared" ref="AJ87" si="1641">AI87-AI$17</f>
        <v>0</v>
      </c>
      <c r="AK87" s="1299"/>
      <c r="AL87" s="1298">
        <f t="shared" si="50"/>
        <v>0</v>
      </c>
      <c r="AM87" s="1299"/>
      <c r="AN87" s="492">
        <v>0</v>
      </c>
      <c r="AO87" s="1298">
        <f t="shared" ref="AO87" si="1642">AN87-AN$17</f>
        <v>0</v>
      </c>
      <c r="AP87" s="1299"/>
      <c r="AQ87" s="1298">
        <f t="shared" si="53"/>
        <v>0</v>
      </c>
      <c r="AR87" s="1299"/>
      <c r="AS87" s="492">
        <v>0</v>
      </c>
      <c r="AT87" s="1298">
        <f t="shared" ref="AT87" si="1643">AS87-AS$17</f>
        <v>0</v>
      </c>
      <c r="AU87" s="1299"/>
      <c r="AV87" s="1298">
        <f t="shared" si="56"/>
        <v>0</v>
      </c>
      <c r="AW87" s="1299"/>
      <c r="AX87" s="492">
        <v>0</v>
      </c>
      <c r="AY87" s="1298">
        <f t="shared" ref="AY87" si="1644">AX87-AX$17</f>
        <v>0</v>
      </c>
      <c r="AZ87" s="1299"/>
      <c r="BA87" s="1298">
        <f t="shared" si="59"/>
        <v>0</v>
      </c>
      <c r="BB87" s="1299"/>
      <c r="BC87" s="492">
        <v>0</v>
      </c>
      <c r="BD87" s="1298">
        <f t="shared" ref="BD87" si="1645">BC87-BC$17</f>
        <v>0</v>
      </c>
      <c r="BE87" s="1299"/>
      <c r="BF87" s="1298">
        <f t="shared" si="62"/>
        <v>0</v>
      </c>
      <c r="BG87" s="1299"/>
      <c r="BH87" s="492">
        <v>0</v>
      </c>
      <c r="BI87" s="1298">
        <f t="shared" ref="BI87" si="1646">BH87-BH$17</f>
        <v>0</v>
      </c>
      <c r="BJ87" s="1299"/>
      <c r="BK87" s="1298">
        <f t="shared" si="65"/>
        <v>0</v>
      </c>
      <c r="BL87" s="1299"/>
      <c r="BM87" s="492">
        <v>0</v>
      </c>
      <c r="BN87" s="1298">
        <f t="shared" ref="BN87" si="1647">BM87-BM$17</f>
        <v>0</v>
      </c>
      <c r="BO87" s="1299"/>
      <c r="BP87" s="1298">
        <f t="shared" si="68"/>
        <v>0</v>
      </c>
      <c r="BQ87" s="1299"/>
      <c r="BR87" s="492">
        <v>0</v>
      </c>
      <c r="BS87" s="1298">
        <f t="shared" ref="BS87" si="1648">BR87-BR$17</f>
        <v>0</v>
      </c>
      <c r="BT87" s="1299"/>
      <c r="BU87" s="1298">
        <f t="shared" si="71"/>
        <v>0</v>
      </c>
      <c r="BV87" s="1299"/>
      <c r="BW87" s="492">
        <v>0</v>
      </c>
      <c r="BX87" s="1298">
        <f t="shared" ref="BX87" si="1649">BW87-BW$17</f>
        <v>0</v>
      </c>
      <c r="BY87" s="1299"/>
      <c r="BZ87" s="1298">
        <f t="shared" si="74"/>
        <v>0</v>
      </c>
      <c r="CA87" s="1299"/>
      <c r="CB87" s="1329">
        <v>4420772.0671121925</v>
      </c>
      <c r="CC87" s="1298">
        <f t="shared" ref="CC87" si="1650">CB87-CB$17</f>
        <v>574494.58711219253</v>
      </c>
      <c r="CD87" s="1299">
        <f t="shared" ref="CD87" si="1651">CB87/CB$17-1</f>
        <v>0.1493637913799688</v>
      </c>
      <c r="CE87" s="1298">
        <f t="shared" si="77"/>
        <v>64620.640689515509</v>
      </c>
      <c r="CF87" s="1299">
        <f t="shared" si="1469"/>
        <v>1.4834342143744683E-2</v>
      </c>
      <c r="CG87" s="1329">
        <v>4420772.0671121925</v>
      </c>
      <c r="CH87" s="1298">
        <f t="shared" ref="CH87" si="1652">CG87-CG$17</f>
        <v>574494.58711219253</v>
      </c>
      <c r="CI87" s="1299">
        <f t="shared" ref="CI87" si="1653">CG87/CG$17-1</f>
        <v>0.1493637913799688</v>
      </c>
      <c r="CJ87" s="1298">
        <f t="shared" si="80"/>
        <v>64620.640689515509</v>
      </c>
      <c r="CK87" s="1299">
        <f t="shared" si="1472"/>
        <v>1.4834342143744683E-2</v>
      </c>
      <c r="CL87" s="1329">
        <v>4420772.0671121925</v>
      </c>
      <c r="CM87" s="1298">
        <f t="shared" ref="CM87" si="1654">CL87-CL$17</f>
        <v>574494.58711219253</v>
      </c>
      <c r="CN87" s="1299">
        <f t="shared" ref="CN87" si="1655">CL87/CL$17-1</f>
        <v>0.1493637913799688</v>
      </c>
      <c r="CO87" s="1298">
        <f t="shared" si="83"/>
        <v>64620.640689515509</v>
      </c>
      <c r="CP87" s="1299">
        <f t="shared" si="1475"/>
        <v>1.4834342143744683E-2</v>
      </c>
    </row>
    <row r="88" spans="1:94" ht="21" customHeight="1" outlineLevel="1" x14ac:dyDescent="0.25">
      <c r="A88" s="174">
        <v>2030</v>
      </c>
      <c r="B88" s="206" t="s">
        <v>174</v>
      </c>
      <c r="C88" s="206" t="s">
        <v>175</v>
      </c>
      <c r="D88" s="207" t="s">
        <v>176</v>
      </c>
      <c r="E88" s="210">
        <v>1107837.894144</v>
      </c>
      <c r="F88" s="1321">
        <f t="shared" ref="F88" si="1656">E88-E$18</f>
        <v>259550.815344</v>
      </c>
      <c r="G88" s="1322">
        <f t="shared" ref="G88" si="1657">E88/E$18-1</f>
        <v>0.305970492573298</v>
      </c>
      <c r="H88" s="1321">
        <f t="shared" si="32"/>
        <v>28115.110272000078</v>
      </c>
      <c r="I88" s="1322">
        <f t="shared" si="1430"/>
        <v>2.6039193292908269E-2</v>
      </c>
      <c r="J88" s="210">
        <v>1215777.7589760001</v>
      </c>
      <c r="K88" s="1321">
        <f t="shared" ref="K88" si="1658">J88-J$18</f>
        <v>367490.68017600011</v>
      </c>
      <c r="L88" s="1322">
        <f t="shared" ref="L88" si="1659">J88/J$18-1</f>
        <v>0.43321499214140813</v>
      </c>
      <c r="M88" s="1321">
        <f t="shared" si="35"/>
        <v>49338.109008000232</v>
      </c>
      <c r="N88" s="1322">
        <f t="shared" si="1433"/>
        <v>4.2298038316301856E-2</v>
      </c>
      <c r="O88" s="211">
        <v>1332766.4747520001</v>
      </c>
      <c r="P88" s="1321">
        <f t="shared" ref="P88" si="1660">O88-O$18</f>
        <v>484479.39595200005</v>
      </c>
      <c r="Q88" s="1322">
        <f t="shared" ref="Q88" si="1661">O88/O$18-1</f>
        <v>0.57112669526612625</v>
      </c>
      <c r="R88" s="1321">
        <f t="shared" si="38"/>
        <v>73741.90008000005</v>
      </c>
      <c r="S88" s="1322">
        <f t="shared" si="1436"/>
        <v>5.8570659829424887E-2</v>
      </c>
      <c r="T88" s="211">
        <v>1107837.894144</v>
      </c>
      <c r="U88" s="209">
        <f t="shared" ref="U88" si="1662">T88-T$18</f>
        <v>259550.815344</v>
      </c>
      <c r="V88" s="1300">
        <f t="shared" ref="V88" si="1663">T88/T$18-1</f>
        <v>0.305970492573298</v>
      </c>
      <c r="W88" s="209">
        <f t="shared" si="41"/>
        <v>28115.110272000078</v>
      </c>
      <c r="X88" s="1300">
        <f t="shared" si="1439"/>
        <v>2.6039193292908269E-2</v>
      </c>
      <c r="Y88" s="210">
        <v>1215777.7589760001</v>
      </c>
      <c r="Z88" s="209">
        <f t="shared" ref="Z88" si="1664">Y88-Y$18</f>
        <v>367490.68017600011</v>
      </c>
      <c r="AA88" s="1300">
        <f t="shared" ref="AA88" si="1665">Y88/Y$18-1</f>
        <v>0.43321499214140813</v>
      </c>
      <c r="AB88" s="209">
        <f t="shared" si="44"/>
        <v>49338.109008000232</v>
      </c>
      <c r="AC88" s="1300">
        <f t="shared" si="1442"/>
        <v>4.2298038316301856E-2</v>
      </c>
      <c r="AD88" s="211">
        <v>1332766.4747520001</v>
      </c>
      <c r="AE88" s="209">
        <f t="shared" ref="AE88" si="1666">AD88-AD$18</f>
        <v>484479.39595200005</v>
      </c>
      <c r="AF88" s="1300">
        <f t="shared" ref="AF88" si="1667">AD88/AD$18-1</f>
        <v>0.57112669526612625</v>
      </c>
      <c r="AG88" s="209">
        <f t="shared" si="47"/>
        <v>73741.90008000005</v>
      </c>
      <c r="AH88" s="1300">
        <f t="shared" si="1445"/>
        <v>5.8570659829424887E-2</v>
      </c>
      <c r="AI88" s="211">
        <v>1107837.894144</v>
      </c>
      <c r="AJ88" s="209">
        <f t="shared" ref="AJ88" si="1668">AI88-AI$18</f>
        <v>259550.815344</v>
      </c>
      <c r="AK88" s="1300">
        <f t="shared" ref="AK88" si="1669">AI88/AI$18-1</f>
        <v>0.305970492573298</v>
      </c>
      <c r="AL88" s="209">
        <f t="shared" si="50"/>
        <v>28115.110272000078</v>
      </c>
      <c r="AM88" s="1300">
        <f t="shared" si="1544"/>
        <v>2.6039193292908269E-2</v>
      </c>
      <c r="AN88" s="210">
        <v>1215777.7589760001</v>
      </c>
      <c r="AO88" s="209">
        <f t="shared" ref="AO88" si="1670">AN88-AN$18</f>
        <v>367490.68017600011</v>
      </c>
      <c r="AP88" s="1300">
        <f t="shared" ref="AP88" si="1671">AN88/AN$18-1</f>
        <v>0.43321499214140813</v>
      </c>
      <c r="AQ88" s="209">
        <f t="shared" si="53"/>
        <v>49338.109008000232</v>
      </c>
      <c r="AR88" s="1300">
        <f t="shared" si="1547"/>
        <v>4.2298038316301856E-2</v>
      </c>
      <c r="AS88" s="211">
        <v>1332766.4747520001</v>
      </c>
      <c r="AT88" s="209">
        <f t="shared" ref="AT88" si="1672">AS88-AS$18</f>
        <v>484479.39595200005</v>
      </c>
      <c r="AU88" s="1300">
        <f t="shared" ref="AU88" si="1673">AS88/AS$18-1</f>
        <v>0.57112669526612625</v>
      </c>
      <c r="AV88" s="209">
        <f t="shared" si="56"/>
        <v>73741.90008000005</v>
      </c>
      <c r="AW88" s="1300">
        <f t="shared" si="1550"/>
        <v>5.8570659829424887E-2</v>
      </c>
      <c r="AX88" s="210">
        <v>1107837.894144</v>
      </c>
      <c r="AY88" s="209">
        <f t="shared" ref="AY88" si="1674">AX88-AX$18</f>
        <v>259550.815344</v>
      </c>
      <c r="AZ88" s="1300">
        <f t="shared" ref="AZ88" si="1675">AX88/AX$18-1</f>
        <v>0.305970492573298</v>
      </c>
      <c r="BA88" s="209">
        <f t="shared" si="59"/>
        <v>28115.110272000078</v>
      </c>
      <c r="BB88" s="1300">
        <f t="shared" si="1451"/>
        <v>2.6039193292908269E-2</v>
      </c>
      <c r="BC88" s="210">
        <v>1215777.7589760001</v>
      </c>
      <c r="BD88" s="209">
        <f t="shared" ref="BD88" si="1676">BC88-BC$18</f>
        <v>367490.68017600011</v>
      </c>
      <c r="BE88" s="1300">
        <f t="shared" ref="BE88" si="1677">BC88/BC$18-1</f>
        <v>0.43321499214140813</v>
      </c>
      <c r="BF88" s="209">
        <f t="shared" si="62"/>
        <v>49338.109008000232</v>
      </c>
      <c r="BG88" s="1300">
        <f t="shared" si="1454"/>
        <v>4.2298038316301856E-2</v>
      </c>
      <c r="BH88" s="211">
        <v>1332766.4747520001</v>
      </c>
      <c r="BI88" s="209">
        <f t="shared" ref="BI88" si="1678">BH88-BH$18</f>
        <v>484479.39595200005</v>
      </c>
      <c r="BJ88" s="1300">
        <f t="shared" ref="BJ88" si="1679">BH88/BH$18-1</f>
        <v>0.57112669526612625</v>
      </c>
      <c r="BK88" s="209">
        <f t="shared" si="65"/>
        <v>73741.90008000005</v>
      </c>
      <c r="BL88" s="1300">
        <f t="shared" si="1457"/>
        <v>5.8570659829424887E-2</v>
      </c>
      <c r="BM88" s="210">
        <v>1107837.894144</v>
      </c>
      <c r="BN88" s="209">
        <f t="shared" ref="BN88" si="1680">BM88-BM$18</f>
        <v>259550.815344</v>
      </c>
      <c r="BO88" s="1300">
        <f t="shared" ref="BO88" si="1681">BM88/BM$18-1</f>
        <v>0.305970492573298</v>
      </c>
      <c r="BP88" s="209">
        <f t="shared" si="68"/>
        <v>28115.110272000078</v>
      </c>
      <c r="BQ88" s="1300">
        <f t="shared" si="1460"/>
        <v>2.6039193292908269E-2</v>
      </c>
      <c r="BR88" s="210">
        <v>1215777.7589760001</v>
      </c>
      <c r="BS88" s="209">
        <f t="shared" ref="BS88" si="1682">BR88-BR$18</f>
        <v>367490.68017600011</v>
      </c>
      <c r="BT88" s="1300">
        <f t="shared" ref="BT88" si="1683">BR88/BR$18-1</f>
        <v>0.43321499214140813</v>
      </c>
      <c r="BU88" s="209">
        <f t="shared" si="71"/>
        <v>49338.109008000232</v>
      </c>
      <c r="BV88" s="1300">
        <f t="shared" si="1463"/>
        <v>4.2298038316301856E-2</v>
      </c>
      <c r="BW88" s="211">
        <v>1332766.4747520001</v>
      </c>
      <c r="BX88" s="209">
        <f t="shared" ref="BX88" si="1684">BW88-BW$18</f>
        <v>484479.39595200005</v>
      </c>
      <c r="BY88" s="1300">
        <f t="shared" ref="BY88" si="1685">BW88/BW$18-1</f>
        <v>0.57112669526612625</v>
      </c>
      <c r="BZ88" s="209">
        <f t="shared" si="74"/>
        <v>73741.90008000005</v>
      </c>
      <c r="CA88" s="1300">
        <f t="shared" si="1466"/>
        <v>5.8570659829424887E-2</v>
      </c>
      <c r="CB88" s="211">
        <v>1107837.894144</v>
      </c>
      <c r="CC88" s="209">
        <f t="shared" ref="CC88" si="1686">CB88-CB$18</f>
        <v>259550.815344</v>
      </c>
      <c r="CD88" s="1300">
        <f t="shared" ref="CD88" si="1687">CB88/CB$18-1</f>
        <v>0.305970492573298</v>
      </c>
      <c r="CE88" s="209">
        <f t="shared" si="77"/>
        <v>28115.110272000078</v>
      </c>
      <c r="CF88" s="1300">
        <f t="shared" si="1469"/>
        <v>2.6039193292908269E-2</v>
      </c>
      <c r="CG88" s="210">
        <v>1215777.7589760001</v>
      </c>
      <c r="CH88" s="209">
        <f t="shared" ref="CH88" si="1688">CG88-CG$18</f>
        <v>367490.68017600011</v>
      </c>
      <c r="CI88" s="1300">
        <f t="shared" ref="CI88" si="1689">CG88/CG$18-1</f>
        <v>0.43321499214140813</v>
      </c>
      <c r="CJ88" s="209">
        <f t="shared" si="80"/>
        <v>49338.109008000232</v>
      </c>
      <c r="CK88" s="1300">
        <f t="shared" si="1472"/>
        <v>4.2298038316301856E-2</v>
      </c>
      <c r="CL88" s="211">
        <v>1332766.4747520001</v>
      </c>
      <c r="CM88" s="209">
        <f t="shared" ref="CM88" si="1690">CL88-CL$18</f>
        <v>484479.39595200005</v>
      </c>
      <c r="CN88" s="1300">
        <f t="shared" ref="CN88" si="1691">CL88/CL$18-1</f>
        <v>0.57112669526612625</v>
      </c>
      <c r="CO88" s="209">
        <f t="shared" si="83"/>
        <v>73741.90008000005</v>
      </c>
      <c r="CP88" s="1300">
        <f t="shared" si="1475"/>
        <v>5.8570659829424887E-2</v>
      </c>
    </row>
    <row r="89" spans="1:94" ht="21" customHeight="1" outlineLevel="1" thickBot="1" x14ac:dyDescent="0.3">
      <c r="A89" s="174">
        <v>2030</v>
      </c>
      <c r="B89" s="206" t="s">
        <v>177</v>
      </c>
      <c r="C89" s="206" t="s">
        <v>178</v>
      </c>
      <c r="D89" s="207" t="s">
        <v>179</v>
      </c>
      <c r="E89" s="479">
        <v>699993.255168</v>
      </c>
      <c r="F89" s="1321">
        <f t="shared" ref="F89" si="1692">E89-E$19</f>
        <v>167822.95308000001</v>
      </c>
      <c r="G89" s="1322">
        <f t="shared" ref="G89" si="1693">E89/E$19-1</f>
        <v>0.31535572808466994</v>
      </c>
      <c r="H89" s="1321">
        <f t="shared" si="32"/>
        <v>17994.443616000004</v>
      </c>
      <c r="I89" s="1322">
        <f t="shared" si="1430"/>
        <v>2.6384860664274035E-2</v>
      </c>
      <c r="J89" s="479">
        <v>768829.15699200006</v>
      </c>
      <c r="K89" s="1321">
        <f t="shared" ref="K89" si="1694">J89-J$19</f>
        <v>236658.85490400007</v>
      </c>
      <c r="L89" s="1322">
        <f t="shared" ref="L89" si="1695">J89/J$19-1</f>
        <v>0.44470511408745628</v>
      </c>
      <c r="M89" s="1321">
        <f t="shared" si="35"/>
        <v>31409.791920000105</v>
      </c>
      <c r="N89" s="1322">
        <f t="shared" si="1433"/>
        <v>4.2594205424661302E-2</v>
      </c>
      <c r="O89" s="472">
        <v>842189.48428800004</v>
      </c>
      <c r="P89" s="1321">
        <f t="shared" ref="P89" si="1696">O89-O$19</f>
        <v>310019.18220000004</v>
      </c>
      <c r="Q89" s="1322">
        <f t="shared" ref="Q89" si="1697">O89/O$19-1</f>
        <v>0.58255633766789017</v>
      </c>
      <c r="R89" s="1321">
        <f t="shared" si="38"/>
        <v>46415.536392000038</v>
      </c>
      <c r="S89" s="1322">
        <f t="shared" si="1436"/>
        <v>5.8327539516367821E-2</v>
      </c>
      <c r="T89" s="472">
        <v>699993.255168</v>
      </c>
      <c r="U89" s="209">
        <f t="shared" ref="U89" si="1698">T89-T$19</f>
        <v>167822.95308000001</v>
      </c>
      <c r="V89" s="1300">
        <f t="shared" ref="V89" si="1699">T89/T$19-1</f>
        <v>0.31535572808466994</v>
      </c>
      <c r="W89" s="209">
        <f t="shared" si="41"/>
        <v>17994.443616000004</v>
      </c>
      <c r="X89" s="1300">
        <f t="shared" si="1439"/>
        <v>2.6384860664274035E-2</v>
      </c>
      <c r="Y89" s="479">
        <v>768829.15699200006</v>
      </c>
      <c r="Z89" s="209">
        <f t="shared" ref="Z89" si="1700">Y89-Y$19</f>
        <v>236658.85490400007</v>
      </c>
      <c r="AA89" s="1300">
        <f t="shared" ref="AA89" si="1701">Y89/Y$19-1</f>
        <v>0.44470511408745628</v>
      </c>
      <c r="AB89" s="209">
        <f t="shared" si="44"/>
        <v>31409.791920000105</v>
      </c>
      <c r="AC89" s="1300">
        <f t="shared" si="1442"/>
        <v>4.2594205424661302E-2</v>
      </c>
      <c r="AD89" s="472">
        <v>842189.48428800004</v>
      </c>
      <c r="AE89" s="209">
        <f t="shared" ref="AE89" si="1702">AD89-AD$19</f>
        <v>310019.18220000004</v>
      </c>
      <c r="AF89" s="1300">
        <f t="shared" ref="AF89" si="1703">AD89/AD$19-1</f>
        <v>0.58255633766789017</v>
      </c>
      <c r="AG89" s="209">
        <f t="shared" si="47"/>
        <v>46415.536392000038</v>
      </c>
      <c r="AH89" s="1300">
        <f t="shared" si="1445"/>
        <v>5.8327539516367821E-2</v>
      </c>
      <c r="AI89" s="472">
        <v>699993.255168</v>
      </c>
      <c r="AJ89" s="209">
        <f t="shared" ref="AJ89" si="1704">AI89-AI$19</f>
        <v>167822.95308000001</v>
      </c>
      <c r="AK89" s="1300">
        <f t="shared" ref="AK89" si="1705">AI89/AI$19-1</f>
        <v>0.31535572808466994</v>
      </c>
      <c r="AL89" s="209">
        <f t="shared" si="50"/>
        <v>17994.443616000004</v>
      </c>
      <c r="AM89" s="1300">
        <f t="shared" si="1544"/>
        <v>2.6384860664274035E-2</v>
      </c>
      <c r="AN89" s="479">
        <v>768829.15699200006</v>
      </c>
      <c r="AO89" s="209">
        <f t="shared" ref="AO89" si="1706">AN89-AN$19</f>
        <v>236658.85490400007</v>
      </c>
      <c r="AP89" s="1300">
        <f t="shared" ref="AP89" si="1707">AN89/AN$19-1</f>
        <v>0.44470511408745628</v>
      </c>
      <c r="AQ89" s="209">
        <f t="shared" si="53"/>
        <v>31409.791920000105</v>
      </c>
      <c r="AR89" s="1300">
        <f t="shared" si="1547"/>
        <v>4.2594205424661302E-2</v>
      </c>
      <c r="AS89" s="472">
        <v>842189.48428800004</v>
      </c>
      <c r="AT89" s="209">
        <f t="shared" ref="AT89" si="1708">AS89-AS$19</f>
        <v>310019.18220000004</v>
      </c>
      <c r="AU89" s="1300">
        <f t="shared" ref="AU89" si="1709">AS89/AS$19-1</f>
        <v>0.58255633766789017</v>
      </c>
      <c r="AV89" s="209">
        <f t="shared" si="56"/>
        <v>46415.536392000038</v>
      </c>
      <c r="AW89" s="1300">
        <f t="shared" si="1550"/>
        <v>5.8327539516367821E-2</v>
      </c>
      <c r="AX89" s="479">
        <v>699993.255168</v>
      </c>
      <c r="AY89" s="209">
        <f t="shared" ref="AY89" si="1710">AX89-AX$19</f>
        <v>167822.95308000001</v>
      </c>
      <c r="AZ89" s="1300">
        <f t="shared" ref="AZ89" si="1711">AX89/AX$19-1</f>
        <v>0.31535572808466994</v>
      </c>
      <c r="BA89" s="209">
        <f t="shared" si="59"/>
        <v>17994.443616000004</v>
      </c>
      <c r="BB89" s="1300">
        <f t="shared" si="1451"/>
        <v>2.6384860664274035E-2</v>
      </c>
      <c r="BC89" s="479">
        <v>768829.15699200006</v>
      </c>
      <c r="BD89" s="209">
        <f t="shared" ref="BD89" si="1712">BC89-BC$19</f>
        <v>236658.85490400007</v>
      </c>
      <c r="BE89" s="1300">
        <f t="shared" ref="BE89" si="1713">BC89/BC$19-1</f>
        <v>0.44470511408745628</v>
      </c>
      <c r="BF89" s="209">
        <f t="shared" si="62"/>
        <v>31409.791920000105</v>
      </c>
      <c r="BG89" s="1300">
        <f t="shared" si="1454"/>
        <v>4.2594205424661302E-2</v>
      </c>
      <c r="BH89" s="472">
        <v>842189.48428800004</v>
      </c>
      <c r="BI89" s="209">
        <f t="shared" ref="BI89" si="1714">BH89-BH$19</f>
        <v>310019.18220000004</v>
      </c>
      <c r="BJ89" s="1300">
        <f t="shared" ref="BJ89" si="1715">BH89/BH$19-1</f>
        <v>0.58255633766789017</v>
      </c>
      <c r="BK89" s="209">
        <f t="shared" si="65"/>
        <v>46415.536392000038</v>
      </c>
      <c r="BL89" s="1300">
        <f t="shared" si="1457"/>
        <v>5.8327539516367821E-2</v>
      </c>
      <c r="BM89" s="479">
        <v>699993.255168</v>
      </c>
      <c r="BN89" s="209">
        <f t="shared" ref="BN89" si="1716">BM89-BM$19</f>
        <v>167822.95308000001</v>
      </c>
      <c r="BO89" s="1300">
        <f t="shared" ref="BO89" si="1717">BM89/BM$19-1</f>
        <v>0.31535572808466994</v>
      </c>
      <c r="BP89" s="209">
        <f t="shared" si="68"/>
        <v>17994.443616000004</v>
      </c>
      <c r="BQ89" s="1300">
        <f t="shared" si="1460"/>
        <v>2.6384860664274035E-2</v>
      </c>
      <c r="BR89" s="479">
        <v>768829.15699200006</v>
      </c>
      <c r="BS89" s="209">
        <f t="shared" ref="BS89" si="1718">BR89-BR$19</f>
        <v>236658.85490400007</v>
      </c>
      <c r="BT89" s="1300">
        <f t="shared" ref="BT89" si="1719">BR89/BR$19-1</f>
        <v>0.44470511408745628</v>
      </c>
      <c r="BU89" s="209">
        <f t="shared" si="71"/>
        <v>31409.791920000105</v>
      </c>
      <c r="BV89" s="1300">
        <f t="shared" si="1463"/>
        <v>4.2594205424661302E-2</v>
      </c>
      <c r="BW89" s="472">
        <v>842189.48428800004</v>
      </c>
      <c r="BX89" s="209">
        <f t="shared" ref="BX89" si="1720">BW89-BW$19</f>
        <v>310019.18220000004</v>
      </c>
      <c r="BY89" s="1300">
        <f t="shared" ref="BY89" si="1721">BW89/BW$19-1</f>
        <v>0.58255633766789017</v>
      </c>
      <c r="BZ89" s="209">
        <f t="shared" si="74"/>
        <v>46415.536392000038</v>
      </c>
      <c r="CA89" s="1300">
        <f t="shared" si="1466"/>
        <v>5.8327539516367821E-2</v>
      </c>
      <c r="CB89" s="472">
        <v>699993.255168</v>
      </c>
      <c r="CC89" s="209">
        <f t="shared" ref="CC89" si="1722">CB89-CB$19</f>
        <v>167822.95308000001</v>
      </c>
      <c r="CD89" s="1300">
        <f t="shared" ref="CD89" si="1723">CB89/CB$19-1</f>
        <v>0.31535572808466994</v>
      </c>
      <c r="CE89" s="209">
        <f t="shared" si="77"/>
        <v>17994.443616000004</v>
      </c>
      <c r="CF89" s="1300">
        <f t="shared" si="1469"/>
        <v>2.6384860664274035E-2</v>
      </c>
      <c r="CG89" s="479">
        <v>768829.15699200006</v>
      </c>
      <c r="CH89" s="209">
        <f t="shared" ref="CH89" si="1724">CG89-CG$19</f>
        <v>236658.85490400007</v>
      </c>
      <c r="CI89" s="1300">
        <f t="shared" ref="CI89" si="1725">CG89/CG$19-1</f>
        <v>0.44470511408745628</v>
      </c>
      <c r="CJ89" s="209">
        <f t="shared" si="80"/>
        <v>31409.791920000105</v>
      </c>
      <c r="CK89" s="1300">
        <f t="shared" si="1472"/>
        <v>4.2594205424661302E-2</v>
      </c>
      <c r="CL89" s="472">
        <v>842189.48428800004</v>
      </c>
      <c r="CM89" s="209">
        <f t="shared" ref="CM89" si="1726">CL89-CL$19</f>
        <v>310019.18220000004</v>
      </c>
      <c r="CN89" s="1300">
        <f t="shared" ref="CN89" si="1727">CL89/CL$19-1</f>
        <v>0.58255633766789017</v>
      </c>
      <c r="CO89" s="209">
        <f t="shared" si="83"/>
        <v>46415.536392000038</v>
      </c>
      <c r="CP89" s="1300">
        <f t="shared" si="1475"/>
        <v>5.8327539516367821E-2</v>
      </c>
    </row>
    <row r="90" spans="1:94" ht="21" customHeight="1" x14ac:dyDescent="0.25">
      <c r="A90" s="164">
        <v>2031</v>
      </c>
      <c r="B90" s="165"/>
      <c r="C90" s="166"/>
      <c r="D90" s="166" t="s">
        <v>157</v>
      </c>
      <c r="E90" s="490">
        <v>380762427.51440805</v>
      </c>
      <c r="F90" s="490">
        <f t="shared" ref="F90" si="1728">E90-E$10</f>
        <v>164665993.12440804</v>
      </c>
      <c r="G90" s="1319">
        <f t="shared" ref="G90" si="1729">E90/E$10-1</f>
        <v>0.76200236060918569</v>
      </c>
      <c r="H90" s="490">
        <f t="shared" si="32"/>
        <v>27110250.381274283</v>
      </c>
      <c r="I90" s="1319">
        <f>E90/E80-1</f>
        <v>7.665794849912233E-2</v>
      </c>
      <c r="J90" s="490">
        <v>380762427.51440805</v>
      </c>
      <c r="K90" s="490">
        <f t="shared" ref="K90" si="1730">J90-J$10</f>
        <v>164665993.12440804</v>
      </c>
      <c r="L90" s="1319">
        <f t="shared" ref="L90" si="1731">J90/J$10-1</f>
        <v>0.76200236060918569</v>
      </c>
      <c r="M90" s="490">
        <f t="shared" si="35"/>
        <v>27110250.381274283</v>
      </c>
      <c r="N90" s="1319">
        <f>J90/J80-1</f>
        <v>7.665794849912233E-2</v>
      </c>
      <c r="O90" s="490">
        <v>380762427.51440805</v>
      </c>
      <c r="P90" s="490">
        <f t="shared" ref="P90" si="1732">O90-O$10</f>
        <v>164665993.12440804</v>
      </c>
      <c r="Q90" s="1319">
        <f t="shared" ref="Q90" si="1733">O90/O$10-1</f>
        <v>0.76200236060918569</v>
      </c>
      <c r="R90" s="490">
        <f t="shared" si="38"/>
        <v>27110250.381274283</v>
      </c>
      <c r="S90" s="1319">
        <f>O90/O80-1</f>
        <v>7.665794849912233E-2</v>
      </c>
      <c r="T90" s="490">
        <v>380762427.51440805</v>
      </c>
      <c r="U90" s="490">
        <f t="shared" ref="U90" si="1734">T90-T$10</f>
        <v>164665993.12440804</v>
      </c>
      <c r="V90" s="1301">
        <f t="shared" ref="V90" si="1735">T90/T$10-1</f>
        <v>0.76200236060918569</v>
      </c>
      <c r="W90" s="490">
        <f t="shared" si="41"/>
        <v>27110250.381274283</v>
      </c>
      <c r="X90" s="1301">
        <f>T90/T80-1</f>
        <v>7.665794849912233E-2</v>
      </c>
      <c r="Y90" s="490">
        <v>380762427.51440805</v>
      </c>
      <c r="Z90" s="490">
        <f t="shared" ref="Z90" si="1736">Y90-Y$10</f>
        <v>164665993.12440804</v>
      </c>
      <c r="AA90" s="1301">
        <f t="shared" ref="AA90" si="1737">Y90/Y$10-1</f>
        <v>0.76200236060918569</v>
      </c>
      <c r="AB90" s="490">
        <f t="shared" si="44"/>
        <v>27110250.381274283</v>
      </c>
      <c r="AC90" s="1301">
        <f>Y90/Y80-1</f>
        <v>7.665794849912233E-2</v>
      </c>
      <c r="AD90" s="490">
        <v>380762427.51440805</v>
      </c>
      <c r="AE90" s="490">
        <f t="shared" ref="AE90" si="1738">AD90-AD$10</f>
        <v>164665993.12440804</v>
      </c>
      <c r="AF90" s="1301">
        <f t="shared" ref="AF90" si="1739">AD90/AD$10-1</f>
        <v>0.76200236060918569</v>
      </c>
      <c r="AG90" s="490">
        <f t="shared" si="47"/>
        <v>27110250.381274283</v>
      </c>
      <c r="AH90" s="1301">
        <f>AD90/AD80-1</f>
        <v>7.665794849912233E-2</v>
      </c>
      <c r="AI90" s="490">
        <v>380762427.51440805</v>
      </c>
      <c r="AJ90" s="490">
        <f t="shared" ref="AJ90" si="1740">AI90-AI$10</f>
        <v>164665993.12440804</v>
      </c>
      <c r="AK90" s="1301">
        <f t="shared" ref="AK90" si="1741">AI90/AI$10-1</f>
        <v>0.76200236060918569</v>
      </c>
      <c r="AL90" s="490">
        <f t="shared" si="50"/>
        <v>27110250.381274283</v>
      </c>
      <c r="AM90" s="1301">
        <f>AI90/AI80-1</f>
        <v>7.665794849912233E-2</v>
      </c>
      <c r="AN90" s="490">
        <v>380762427.51440805</v>
      </c>
      <c r="AO90" s="490">
        <f t="shared" ref="AO90" si="1742">AN90-AN$10</f>
        <v>164665993.12440804</v>
      </c>
      <c r="AP90" s="1301">
        <f t="shared" ref="AP90" si="1743">AN90/AN$10-1</f>
        <v>0.76200236060918569</v>
      </c>
      <c r="AQ90" s="490">
        <f t="shared" si="53"/>
        <v>27110250.381274283</v>
      </c>
      <c r="AR90" s="1301">
        <f>AN90/AN80-1</f>
        <v>7.665794849912233E-2</v>
      </c>
      <c r="AS90" s="490">
        <v>380762427.51440805</v>
      </c>
      <c r="AT90" s="490">
        <f t="shared" ref="AT90" si="1744">AS90-AS$10</f>
        <v>164665993.12440804</v>
      </c>
      <c r="AU90" s="1301">
        <f t="shared" ref="AU90" si="1745">AS90/AS$10-1</f>
        <v>0.76200236060918569</v>
      </c>
      <c r="AV90" s="490">
        <f t="shared" si="56"/>
        <v>27110250.381274283</v>
      </c>
      <c r="AW90" s="1301">
        <f>AS90/AS80-1</f>
        <v>7.665794849912233E-2</v>
      </c>
      <c r="AX90" s="490">
        <v>380762427.51440805</v>
      </c>
      <c r="AY90" s="490">
        <f t="shared" ref="AY90" si="1746">AX90-AX$10</f>
        <v>164665993.12440804</v>
      </c>
      <c r="AZ90" s="1301">
        <f t="shared" ref="AZ90" si="1747">AX90/AX$10-1</f>
        <v>0.76200236060918569</v>
      </c>
      <c r="BA90" s="490">
        <f t="shared" si="59"/>
        <v>27110250.381274283</v>
      </c>
      <c r="BB90" s="1301">
        <f>AX90/AX80-1</f>
        <v>7.665794849912233E-2</v>
      </c>
      <c r="BC90" s="490">
        <v>380762427.51440805</v>
      </c>
      <c r="BD90" s="490">
        <f t="shared" ref="BD90" si="1748">BC90-BC$10</f>
        <v>164665993.12440804</v>
      </c>
      <c r="BE90" s="1301">
        <f t="shared" ref="BE90" si="1749">BC90/BC$10-1</f>
        <v>0.76200236060918569</v>
      </c>
      <c r="BF90" s="490">
        <f t="shared" si="62"/>
        <v>27110250.381274283</v>
      </c>
      <c r="BG90" s="1301">
        <f>BC90/BC80-1</f>
        <v>7.665794849912233E-2</v>
      </c>
      <c r="BH90" s="490">
        <v>380762427.51440805</v>
      </c>
      <c r="BI90" s="490">
        <f t="shared" ref="BI90" si="1750">BH90-BH$10</f>
        <v>164665993.12440804</v>
      </c>
      <c r="BJ90" s="1301">
        <f t="shared" ref="BJ90" si="1751">BH90/BH$10-1</f>
        <v>0.76200236060918569</v>
      </c>
      <c r="BK90" s="490">
        <f t="shared" si="65"/>
        <v>27110250.381274283</v>
      </c>
      <c r="BL90" s="1301">
        <f>BH90/BH80-1</f>
        <v>7.665794849912233E-2</v>
      </c>
      <c r="BM90" s="490">
        <v>380762427.51440805</v>
      </c>
      <c r="BN90" s="490">
        <f t="shared" ref="BN90" si="1752">BM90-BM$10</f>
        <v>164665993.12440804</v>
      </c>
      <c r="BO90" s="1301">
        <f t="shared" ref="BO90" si="1753">BM90/BM$10-1</f>
        <v>0.76200236060918569</v>
      </c>
      <c r="BP90" s="490">
        <f t="shared" si="68"/>
        <v>27110250.381274283</v>
      </c>
      <c r="BQ90" s="1301">
        <f>BM90/BM80-1</f>
        <v>7.665794849912233E-2</v>
      </c>
      <c r="BR90" s="490">
        <v>380762427.51440805</v>
      </c>
      <c r="BS90" s="490">
        <f t="shared" ref="BS90" si="1754">BR90-BR$10</f>
        <v>164665993.12440804</v>
      </c>
      <c r="BT90" s="1301">
        <f t="shared" ref="BT90" si="1755">BR90/BR$10-1</f>
        <v>0.76200236060918569</v>
      </c>
      <c r="BU90" s="490">
        <f t="shared" si="71"/>
        <v>27110250.381274283</v>
      </c>
      <c r="BV90" s="1301">
        <f>BR90/BR80-1</f>
        <v>7.665794849912233E-2</v>
      </c>
      <c r="BW90" s="490">
        <v>380762427.51440805</v>
      </c>
      <c r="BX90" s="490">
        <f t="shared" ref="BX90" si="1756">BW90-BW$10</f>
        <v>164665993.12440804</v>
      </c>
      <c r="BY90" s="1301">
        <f t="shared" ref="BY90" si="1757">BW90/BW$10-1</f>
        <v>0.76200236060918569</v>
      </c>
      <c r="BZ90" s="490">
        <f t="shared" si="74"/>
        <v>27110250.381274283</v>
      </c>
      <c r="CA90" s="1301">
        <f>BW90/BW80-1</f>
        <v>7.665794849912233E-2</v>
      </c>
      <c r="CB90" s="484">
        <v>385248994.36935234</v>
      </c>
      <c r="CC90" s="490">
        <f t="shared" ref="CC90" si="1758">CB90-CB$10</f>
        <v>165306282.49935234</v>
      </c>
      <c r="CD90" s="1301">
        <f t="shared" ref="CD90" si="1759">CB90/CB$10-1</f>
        <v>0.7515879071140068</v>
      </c>
      <c r="CE90" s="490">
        <f t="shared" si="77"/>
        <v>27176045.169106364</v>
      </c>
      <c r="CF90" s="1301">
        <f>CB90/CB80-1</f>
        <v>7.5895275612983149E-2</v>
      </c>
      <c r="CG90" s="484">
        <v>385248994.36935234</v>
      </c>
      <c r="CH90" s="490">
        <f t="shared" ref="CH90" si="1760">CG90-CG$10</f>
        <v>165306282.49935234</v>
      </c>
      <c r="CI90" s="1301">
        <f t="shared" ref="CI90" si="1761">CG90/CG$10-1</f>
        <v>0.7515879071140068</v>
      </c>
      <c r="CJ90" s="490">
        <f t="shared" si="80"/>
        <v>27176045.169106364</v>
      </c>
      <c r="CK90" s="1301">
        <f>CG90/CG80-1</f>
        <v>7.5895275612983149E-2</v>
      </c>
      <c r="CL90" s="484">
        <v>385248994.36935234</v>
      </c>
      <c r="CM90" s="490">
        <f t="shared" ref="CM90" si="1762">CL90-CL$10</f>
        <v>165306282.49935234</v>
      </c>
      <c r="CN90" s="1301">
        <f t="shared" ref="CN90" si="1763">CL90/CL$10-1</f>
        <v>0.7515879071140068</v>
      </c>
      <c r="CO90" s="490">
        <f t="shared" si="83"/>
        <v>27176045.169106364</v>
      </c>
      <c r="CP90" s="1301">
        <f>CL90/CL80-1</f>
        <v>7.5895275612983149E-2</v>
      </c>
    </row>
    <row r="91" spans="1:94" ht="21" customHeight="1" outlineLevel="1" x14ac:dyDescent="0.25">
      <c r="A91" s="174">
        <v>2031</v>
      </c>
      <c r="B91" s="175" t="s">
        <v>158</v>
      </c>
      <c r="C91" s="175" t="s">
        <v>159</v>
      </c>
      <c r="D91" s="176" t="s">
        <v>96</v>
      </c>
      <c r="E91" s="491">
        <v>169212578.081545</v>
      </c>
      <c r="F91" s="1298">
        <f t="shared" ref="F91" si="1764">E91-E$11</f>
        <v>86485337.581544995</v>
      </c>
      <c r="G91" s="1320">
        <f t="shared" ref="G91" si="1765">E91/E$11-1</f>
        <v>1.0454275648363369</v>
      </c>
      <c r="H91" s="1298">
        <f t="shared" si="32"/>
        <v>17545847.468377888</v>
      </c>
      <c r="I91" s="1320">
        <f t="shared" ref="I91:I99" si="1766">E91/E81-1</f>
        <v>0.1156868576084058</v>
      </c>
      <c r="J91" s="491">
        <v>155504433.47803089</v>
      </c>
      <c r="K91" s="1298">
        <f t="shared" ref="K91" si="1767">J91-J$11</f>
        <v>72777192.97803089</v>
      </c>
      <c r="L91" s="1320">
        <f t="shared" ref="L91" si="1768">J91/J$11-1</f>
        <v>0.879724653429373</v>
      </c>
      <c r="M91" s="1298">
        <f t="shared" si="35"/>
        <v>15245472.059508979</v>
      </c>
      <c r="N91" s="1320">
        <f t="shared" ref="N91:N99" si="1769">J91/J81-1</f>
        <v>0.10869517288109432</v>
      </c>
      <c r="O91" s="491">
        <v>140408433.31124908</v>
      </c>
      <c r="P91" s="1298">
        <f t="shared" ref="P91" si="1770">O91-O$11</f>
        <v>57681192.811249077</v>
      </c>
      <c r="Q91" s="1320">
        <f t="shared" ref="Q91" si="1771">O91/O$11-1</f>
        <v>0.69724545944753324</v>
      </c>
      <c r="R91" s="1298">
        <f t="shared" si="38"/>
        <v>12516761.174784482</v>
      </c>
      <c r="S91" s="1320">
        <f t="shared" ref="S91:S99" si="1772">O91/O81-1</f>
        <v>9.7870025199363164E-2</v>
      </c>
      <c r="T91" s="485">
        <v>120589220.55611712</v>
      </c>
      <c r="U91" s="1298">
        <f t="shared" ref="U91" si="1773">T91-T$11</f>
        <v>52150481.056117117</v>
      </c>
      <c r="V91" s="1299">
        <f t="shared" ref="V91" si="1774">T91/T$11-1</f>
        <v>0.76200236060918569</v>
      </c>
      <c r="W91" s="1298">
        <f t="shared" si="41"/>
        <v>8585941.5906663537</v>
      </c>
      <c r="X91" s="1299">
        <f t="shared" ref="X91:X99" si="1775">T91/T81-1</f>
        <v>7.665794849912233E-2</v>
      </c>
      <c r="Y91" s="485">
        <v>120589220.55611712</v>
      </c>
      <c r="Z91" s="1298">
        <f t="shared" ref="Z91" si="1776">Y91-Y$11</f>
        <v>52150481.056117117</v>
      </c>
      <c r="AA91" s="1299">
        <f t="shared" ref="AA91" si="1777">Y91/Y$11-1</f>
        <v>0.76200236060918569</v>
      </c>
      <c r="AB91" s="1298">
        <f t="shared" si="44"/>
        <v>8585941.5906663537</v>
      </c>
      <c r="AC91" s="1299">
        <f t="shared" ref="AC91:AC99" si="1778">Y91/Y81-1</f>
        <v>7.665794849912233E-2</v>
      </c>
      <c r="AD91" s="485">
        <v>120589220.55611712</v>
      </c>
      <c r="AE91" s="1298">
        <f t="shared" ref="AE91" si="1779">AD91-AD$11</f>
        <v>52150481.056117117</v>
      </c>
      <c r="AF91" s="1299">
        <f t="shared" ref="AF91" si="1780">AD91/AD$11-1</f>
        <v>0.76200236060918569</v>
      </c>
      <c r="AG91" s="1298">
        <f t="shared" si="47"/>
        <v>8585941.5906663537</v>
      </c>
      <c r="AH91" s="1299">
        <f t="shared" ref="AH91:AH99" si="1781">AD91/AD81-1</f>
        <v>7.665794849912233E-2</v>
      </c>
      <c r="AI91" s="485">
        <v>0</v>
      </c>
      <c r="AJ91" s="1298">
        <f t="shared" ref="AJ91" si="1782">AI91-AI$11</f>
        <v>0</v>
      </c>
      <c r="AK91" s="1299"/>
      <c r="AL91" s="1298">
        <f t="shared" si="50"/>
        <v>0</v>
      </c>
      <c r="AM91" s="1299"/>
      <c r="AN91" s="485">
        <v>0</v>
      </c>
      <c r="AO91" s="1298">
        <f t="shared" ref="AO91" si="1783">AN91-AN$11</f>
        <v>0</v>
      </c>
      <c r="AP91" s="1299"/>
      <c r="AQ91" s="1298">
        <f t="shared" si="53"/>
        <v>0</v>
      </c>
      <c r="AR91" s="1299"/>
      <c r="AS91" s="485">
        <v>0</v>
      </c>
      <c r="AT91" s="1298">
        <f t="shared" ref="AT91" si="1784">AS91-AS$11</f>
        <v>0</v>
      </c>
      <c r="AU91" s="1299"/>
      <c r="AV91" s="1298">
        <f t="shared" si="56"/>
        <v>0</v>
      </c>
      <c r="AW91" s="1299"/>
      <c r="AX91" s="491">
        <v>139708011.33250505</v>
      </c>
      <c r="AY91" s="1298">
        <f t="shared" ref="AY91" si="1785">AX91-AX$11</f>
        <v>80309940.042038143</v>
      </c>
      <c r="AZ91" s="1299">
        <f t="shared" ref="AZ91" si="1786">AX91/AX$11-1</f>
        <v>1.3520630939228409</v>
      </c>
      <c r="BA91" s="1298">
        <f t="shared" si="59"/>
        <v>16912706.57454212</v>
      </c>
      <c r="BB91" s="1299">
        <f t="shared" ref="BB91:BB99" si="1787">AX91/AX81-1</f>
        <v>0.13773088969385361</v>
      </c>
      <c r="BC91" s="491">
        <v>122081139.69884634</v>
      </c>
      <c r="BD91" s="1298">
        <f t="shared" ref="BD91" si="1788">BC91-BC$11</f>
        <v>62683068.408379436</v>
      </c>
      <c r="BE91" s="1299">
        <f t="shared" ref="BE91" si="1789">BC91/BC$11-1</f>
        <v>1.055304777521282</v>
      </c>
      <c r="BF91" s="1298">
        <f t="shared" si="62"/>
        <v>14004294.610459805</v>
      </c>
      <c r="BG91" s="1299">
        <f t="shared" ref="BG91:BG99" si="1790">BC91/BC81-1</f>
        <v>0.12957719666045886</v>
      </c>
      <c r="BH91" s="491">
        <v>102619559.98545486</v>
      </c>
      <c r="BI91" s="1298">
        <f t="shared" ref="BI91" si="1791">BH91-BH$11</f>
        <v>43221488.694987953</v>
      </c>
      <c r="BJ91" s="1299">
        <f t="shared" ref="BJ91" si="1792">BH91/BH$11-1</f>
        <v>0.72765811676994274</v>
      </c>
      <c r="BK91" s="1298">
        <f t="shared" si="65"/>
        <v>10539763.597456425</v>
      </c>
      <c r="BL91" s="1299">
        <f t="shared" ref="BL91:BL99" si="1793">BH91/BH81-1</f>
        <v>0.11446336776250909</v>
      </c>
      <c r="BM91" s="491">
        <v>88594178.71544449</v>
      </c>
      <c r="BN91" s="1298">
        <f t="shared" ref="BN91" si="1794">BM91-BM$11</f>
        <v>42749451.805111155</v>
      </c>
      <c r="BO91" s="1299">
        <f t="shared" ref="BO91" si="1795">BM91/BM$11-1</f>
        <v>0.93248350870807539</v>
      </c>
      <c r="BP91" s="1298">
        <f t="shared" si="68"/>
        <v>8140539.9144420475</v>
      </c>
      <c r="BQ91" s="1299">
        <f t="shared" ref="BQ91:BQ99" si="1796">BM91/BM81-1</f>
        <v>0.10118299228922645</v>
      </c>
      <c r="BR91" s="491">
        <v>84024797.180939808</v>
      </c>
      <c r="BS91" s="1298">
        <f t="shared" ref="BS91" si="1797">BR91-BR$11</f>
        <v>38180070.270606473</v>
      </c>
      <c r="BT91" s="1299">
        <f t="shared" ref="BT91" si="1798">BR91/BR$11-1</f>
        <v>0.83281268847520917</v>
      </c>
      <c r="BU91" s="1298">
        <f t="shared" si="71"/>
        <v>7373748.1114857495</v>
      </c>
      <c r="BV91" s="1299">
        <f t="shared" ref="BV91:BV99" si="1799">BR91/BR81-1</f>
        <v>9.6198919662591198E-2</v>
      </c>
      <c r="BW91" s="491">
        <v>78992797.125345871</v>
      </c>
      <c r="BX91" s="1298">
        <f t="shared" ref="BX91" si="1800">BW91-BW$11</f>
        <v>33148070.215012535</v>
      </c>
      <c r="BY91" s="1299">
        <f t="shared" ref="BY91" si="1801">BW91/BW$11-1</f>
        <v>0.72305088172618182</v>
      </c>
      <c r="BZ91" s="1298">
        <f t="shared" si="74"/>
        <v>6464177.8165775836</v>
      </c>
      <c r="CA91" s="1299">
        <f t="shared" ref="CA91:CA99" si="1802">BW91/BW81-1</f>
        <v>8.9125890968065002E-2</v>
      </c>
      <c r="CB91" s="485">
        <v>81508231.447023407</v>
      </c>
      <c r="CC91" s="1298">
        <f t="shared" ref="CC91" si="1803">CB91-CB$11</f>
        <v>13069491.947023407</v>
      </c>
      <c r="CD91" s="1299">
        <f t="shared" ref="CD91" si="1804">CB91/CB$11-1</f>
        <v>0.19096628667486493</v>
      </c>
      <c r="CE91" s="1298">
        <f t="shared" si="77"/>
        <v>1468653.1463168412</v>
      </c>
      <c r="CF91" s="1299">
        <f t="shared" ref="CF91:CF99" si="1805">CB91/CB81-1</f>
        <v>1.8349086508166579E-2</v>
      </c>
      <c r="CG91" s="485">
        <v>86354988.925814673</v>
      </c>
      <c r="CH91" s="1298">
        <f t="shared" ref="CH91" si="1806">CG91-CG$11</f>
        <v>17916249.425814673</v>
      </c>
      <c r="CI91" s="1299">
        <f t="shared" ref="CI91" si="1807">CG91/CG$11-1</f>
        <v>0.26178520464735722</v>
      </c>
      <c r="CJ91" s="1298">
        <f t="shared" si="80"/>
        <v>2267461.0971684456</v>
      </c>
      <c r="CK91" s="1299">
        <f t="shared" ref="CK91:CK99" si="1808">CG91/CG81-1</f>
        <v>2.6965486508166547E-2</v>
      </c>
      <c r="CL91" s="485">
        <v>91445868.582650527</v>
      </c>
      <c r="CM91" s="1298">
        <f t="shared" ref="CM91" si="1809">CL91-CL$11</f>
        <v>23007129.082650527</v>
      </c>
      <c r="CN91" s="1299">
        <f t="shared" ref="CN91" si="1810">CL91/CL$11-1</f>
        <v>0.33617114006973381</v>
      </c>
      <c r="CO91" s="1298">
        <f t="shared" si="83"/>
        <v>3142017.6037647575</v>
      </c>
      <c r="CP91" s="1299">
        <f t="shared" ref="CP91:CP99" si="1811">CL91/CL81-1</f>
        <v>3.5581886508166516E-2</v>
      </c>
    </row>
    <row r="92" spans="1:94" ht="21" customHeight="1" outlineLevel="1" x14ac:dyDescent="0.25">
      <c r="A92" s="174">
        <v>2031</v>
      </c>
      <c r="B92" s="175" t="s">
        <v>160</v>
      </c>
      <c r="C92" s="175" t="s">
        <v>161</v>
      </c>
      <c r="D92" s="176" t="s">
        <v>162</v>
      </c>
      <c r="E92" s="485">
        <v>96569958.064788535</v>
      </c>
      <c r="F92" s="1298">
        <f t="shared" ref="F92" si="1812">E92-E$12</f>
        <v>41763017.833788536</v>
      </c>
      <c r="G92" s="1320">
        <f t="shared" ref="G92" si="1813">E92/E$12-1</f>
        <v>0.76200236060918547</v>
      </c>
      <c r="H92" s="1298">
        <f t="shared" si="32"/>
        <v>6875772.274948284</v>
      </c>
      <c r="I92" s="1320">
        <f t="shared" si="1766"/>
        <v>7.665794849912233E-2</v>
      </c>
      <c r="J92" s="485">
        <v>96569958.064788535</v>
      </c>
      <c r="K92" s="1298">
        <f t="shared" ref="K92" si="1814">J92-J$12</f>
        <v>41763017.833788536</v>
      </c>
      <c r="L92" s="1320">
        <f t="shared" ref="L92" si="1815">J92/J$12-1</f>
        <v>0.76200236060918547</v>
      </c>
      <c r="M92" s="1298">
        <f t="shared" si="35"/>
        <v>6875772.274948284</v>
      </c>
      <c r="N92" s="1320">
        <f t="shared" si="1769"/>
        <v>7.665794849912233E-2</v>
      </c>
      <c r="O92" s="485">
        <v>96569958.064788535</v>
      </c>
      <c r="P92" s="1298">
        <f t="shared" ref="P92" si="1816">O92-O$12</f>
        <v>41763017.833788536</v>
      </c>
      <c r="Q92" s="1320">
        <f t="shared" ref="Q92" si="1817">O92/O$12-1</f>
        <v>0.76200236060918547</v>
      </c>
      <c r="R92" s="1298">
        <f t="shared" si="38"/>
        <v>6875772.274948284</v>
      </c>
      <c r="S92" s="1320">
        <f t="shared" si="1772"/>
        <v>7.665794849912233E-2</v>
      </c>
      <c r="T92" s="485">
        <v>96569958.064788535</v>
      </c>
      <c r="U92" s="1298">
        <f t="shared" ref="U92" si="1818">T92-T$12</f>
        <v>41763017.833788536</v>
      </c>
      <c r="V92" s="1299">
        <f t="shared" ref="V92" si="1819">T92/T$12-1</f>
        <v>0.76200236060918547</v>
      </c>
      <c r="W92" s="1298">
        <f t="shared" si="41"/>
        <v>6875772.274948284</v>
      </c>
      <c r="X92" s="1299">
        <f t="shared" si="1775"/>
        <v>7.665794849912233E-2</v>
      </c>
      <c r="Y92" s="485">
        <v>96569958.064788535</v>
      </c>
      <c r="Z92" s="1298">
        <f t="shared" ref="Z92" si="1820">Y92-Y$12</f>
        <v>41763017.833788536</v>
      </c>
      <c r="AA92" s="1299">
        <f t="shared" ref="AA92" si="1821">Y92/Y$12-1</f>
        <v>0.76200236060918547</v>
      </c>
      <c r="AB92" s="1298">
        <f t="shared" si="44"/>
        <v>6875772.274948284</v>
      </c>
      <c r="AC92" s="1299">
        <f t="shared" si="1778"/>
        <v>7.665794849912233E-2</v>
      </c>
      <c r="AD92" s="485">
        <v>96569958.064788535</v>
      </c>
      <c r="AE92" s="1298">
        <f t="shared" ref="AE92" si="1822">AD92-AD$12</f>
        <v>41763017.833788536</v>
      </c>
      <c r="AF92" s="1299">
        <f t="shared" ref="AF92" si="1823">AD92/AD$12-1</f>
        <v>0.76200236060918547</v>
      </c>
      <c r="AG92" s="1298">
        <f t="shared" si="47"/>
        <v>6875772.274948284</v>
      </c>
      <c r="AH92" s="1299">
        <f t="shared" si="1781"/>
        <v>7.665794849912233E-2</v>
      </c>
      <c r="AI92" s="485">
        <v>0</v>
      </c>
      <c r="AJ92" s="1298">
        <f t="shared" ref="AJ92" si="1824">AI92-AI$12</f>
        <v>0</v>
      </c>
      <c r="AK92" s="1299"/>
      <c r="AL92" s="1298">
        <f t="shared" si="50"/>
        <v>0</v>
      </c>
      <c r="AM92" s="1299"/>
      <c r="AN92" s="485">
        <v>0</v>
      </c>
      <c r="AO92" s="1298">
        <f t="shared" ref="AO92" si="1825">AN92-AN$12</f>
        <v>0</v>
      </c>
      <c r="AP92" s="1299"/>
      <c r="AQ92" s="1298">
        <f t="shared" si="53"/>
        <v>0</v>
      </c>
      <c r="AR92" s="1299"/>
      <c r="AS92" s="485">
        <v>0</v>
      </c>
      <c r="AT92" s="1298">
        <f t="shared" ref="AT92" si="1826">AS92-AS$12</f>
        <v>0</v>
      </c>
      <c r="AU92" s="1299"/>
      <c r="AV92" s="1298">
        <f t="shared" si="56"/>
        <v>0</v>
      </c>
      <c r="AW92" s="1299"/>
      <c r="AX92" s="485">
        <v>96569958.064788535</v>
      </c>
      <c r="AY92" s="1298">
        <f t="shared" ref="AY92" si="1827">AX92-AX$12</f>
        <v>41763017.833788536</v>
      </c>
      <c r="AZ92" s="1299">
        <f t="shared" ref="AZ92" si="1828">AX92/AX$12-1</f>
        <v>0.76200236060918547</v>
      </c>
      <c r="BA92" s="1298">
        <f t="shared" si="59"/>
        <v>6875772.274948284</v>
      </c>
      <c r="BB92" s="1299">
        <f t="shared" si="1787"/>
        <v>7.665794849912233E-2</v>
      </c>
      <c r="BC92" s="485">
        <v>96569958.064788535</v>
      </c>
      <c r="BD92" s="1298">
        <f t="shared" ref="BD92" si="1829">BC92-BC$12</f>
        <v>41763017.833788536</v>
      </c>
      <c r="BE92" s="1299">
        <f t="shared" ref="BE92" si="1830">BC92/BC$12-1</f>
        <v>0.76200236060918547</v>
      </c>
      <c r="BF92" s="1298">
        <f t="shared" si="62"/>
        <v>6875772.274948284</v>
      </c>
      <c r="BG92" s="1299">
        <f t="shared" si="1790"/>
        <v>7.665794849912233E-2</v>
      </c>
      <c r="BH92" s="485">
        <v>96569958.064788535</v>
      </c>
      <c r="BI92" s="1298">
        <f t="shared" ref="BI92" si="1831">BH92-BH$12</f>
        <v>41763017.833788536</v>
      </c>
      <c r="BJ92" s="1299">
        <f t="shared" ref="BJ92" si="1832">BH92/BH$12-1</f>
        <v>0.76200236060918547</v>
      </c>
      <c r="BK92" s="1298">
        <f t="shared" si="65"/>
        <v>6875772.274948284</v>
      </c>
      <c r="BL92" s="1299">
        <f t="shared" si="1793"/>
        <v>7.665794849912233E-2</v>
      </c>
      <c r="BM92" s="491">
        <v>88594178.71544449</v>
      </c>
      <c r="BN92" s="1298">
        <f t="shared" ref="BN92" si="1833">BM92-BM$12</f>
        <v>42749451.805111155</v>
      </c>
      <c r="BO92" s="1299">
        <f t="shared" ref="BO92" si="1834">BM92/BM$12-1</f>
        <v>0.93248350870807539</v>
      </c>
      <c r="BP92" s="1298">
        <f t="shared" si="68"/>
        <v>8140539.9144420475</v>
      </c>
      <c r="BQ92" s="1299">
        <f t="shared" si="1796"/>
        <v>0.10118299228922645</v>
      </c>
      <c r="BR92" s="491">
        <v>84024797.180939808</v>
      </c>
      <c r="BS92" s="1298">
        <f t="shared" ref="BS92" si="1835">BR92-BR$12</f>
        <v>38180070.270606473</v>
      </c>
      <c r="BT92" s="1299">
        <f t="shared" ref="BT92" si="1836">BR92/BR$12-1</f>
        <v>0.83281268847520917</v>
      </c>
      <c r="BU92" s="1298">
        <f t="shared" si="71"/>
        <v>7373748.1114857495</v>
      </c>
      <c r="BV92" s="1299">
        <f t="shared" si="1799"/>
        <v>9.6198919662591198E-2</v>
      </c>
      <c r="BW92" s="491">
        <v>78992797.125345871</v>
      </c>
      <c r="BX92" s="1298">
        <f t="shared" ref="BX92" si="1837">BW92-BW$12</f>
        <v>33148070.215012535</v>
      </c>
      <c r="BY92" s="1299">
        <f t="shared" ref="BY92" si="1838">BW92/BW$12-1</f>
        <v>0.72305088172618182</v>
      </c>
      <c r="BZ92" s="1298">
        <f t="shared" si="74"/>
        <v>6464177.8165775836</v>
      </c>
      <c r="CA92" s="1299">
        <f t="shared" si="1802"/>
        <v>8.9125890968065002E-2</v>
      </c>
      <c r="CB92" s="485">
        <v>69351590.476512104</v>
      </c>
      <c r="CC92" s="1298">
        <f t="shared" ref="CC92" si="1839">CB92-CB$12</f>
        <v>14544650.245512106</v>
      </c>
      <c r="CD92" s="1299">
        <f t="shared" ref="CD92" si="1840">CB92/CB$12-1</f>
        <v>0.2653797162222411</v>
      </c>
      <c r="CE92" s="1298">
        <f t="shared" si="77"/>
        <v>1249609.1467964947</v>
      </c>
      <c r="CF92" s="1299">
        <f t="shared" si="1805"/>
        <v>1.8349086508166579E-2</v>
      </c>
      <c r="CG92" s="485">
        <v>73475472.615048945</v>
      </c>
      <c r="CH92" s="1298">
        <f t="shared" ref="CH92" si="1841">CG92-CG$12</f>
        <v>18668532.384048946</v>
      </c>
      <c r="CI92" s="1299">
        <f t="shared" ref="CI92" si="1842">CG92/CG$12-1</f>
        <v>0.34062351055112572</v>
      </c>
      <c r="CJ92" s="1298">
        <f t="shared" si="80"/>
        <v>1929277.9470310956</v>
      </c>
      <c r="CK92" s="1299">
        <f t="shared" si="1808"/>
        <v>2.6965486508166547E-2</v>
      </c>
      <c r="CL92" s="485">
        <v>77807067.042484894</v>
      </c>
      <c r="CM92" s="1298">
        <f t="shared" ref="CM92" si="1843">CL92-CL$12</f>
        <v>23000126.811484896</v>
      </c>
      <c r="CN92" s="1299">
        <f t="shared" ref="CN92" si="1844">CL92/CL$12-1</f>
        <v>0.41965719513886524</v>
      </c>
      <c r="CO92" s="1298">
        <f t="shared" si="83"/>
        <v>2673397.6956414878</v>
      </c>
      <c r="CP92" s="1299">
        <f t="shared" si="1811"/>
        <v>3.5581886508166516E-2</v>
      </c>
    </row>
    <row r="93" spans="1:94" ht="21" customHeight="1" outlineLevel="1" x14ac:dyDescent="0.25">
      <c r="A93" s="174">
        <v>2031</v>
      </c>
      <c r="B93" s="175">
        <v>0</v>
      </c>
      <c r="C93" s="175">
        <v>0</v>
      </c>
      <c r="D93" s="176" t="s">
        <v>163</v>
      </c>
      <c r="E93" s="485">
        <v>0</v>
      </c>
      <c r="F93" s="1298">
        <f t="shared" ref="F93" si="1845">E93-E$13</f>
        <v>0</v>
      </c>
      <c r="G93" s="1320"/>
      <c r="H93" s="1298">
        <f t="shared" si="32"/>
        <v>0</v>
      </c>
      <c r="I93" s="1320"/>
      <c r="J93" s="485">
        <v>0</v>
      </c>
      <c r="K93" s="1298">
        <f t="shared" ref="K93" si="1846">J93-J$13</f>
        <v>0</v>
      </c>
      <c r="L93" s="1320"/>
      <c r="M93" s="1298">
        <f t="shared" si="35"/>
        <v>0</v>
      </c>
      <c r="N93" s="1320"/>
      <c r="O93" s="485">
        <v>0</v>
      </c>
      <c r="P93" s="1298">
        <f t="shared" ref="P93" si="1847">O93-O$13</f>
        <v>0</v>
      </c>
      <c r="Q93" s="1320"/>
      <c r="R93" s="1298">
        <f t="shared" si="38"/>
        <v>0</v>
      </c>
      <c r="S93" s="1320"/>
      <c r="T93" s="485">
        <v>0</v>
      </c>
      <c r="U93" s="1298">
        <f t="shared" ref="U93" si="1848">T93-T$13</f>
        <v>0</v>
      </c>
      <c r="V93" s="1299"/>
      <c r="W93" s="1298">
        <f t="shared" si="41"/>
        <v>0</v>
      </c>
      <c r="X93" s="1299"/>
      <c r="Y93" s="485">
        <v>0</v>
      </c>
      <c r="Z93" s="1298">
        <f t="shared" ref="Z93" si="1849">Y93-Y$13</f>
        <v>0</v>
      </c>
      <c r="AA93" s="1299"/>
      <c r="AB93" s="1298">
        <f t="shared" si="44"/>
        <v>0</v>
      </c>
      <c r="AC93" s="1299"/>
      <c r="AD93" s="485">
        <v>0</v>
      </c>
      <c r="AE93" s="1298">
        <f t="shared" ref="AE93" si="1850">AD93-AD$13</f>
        <v>0</v>
      </c>
      <c r="AF93" s="1299"/>
      <c r="AG93" s="1298">
        <f t="shared" si="47"/>
        <v>0</v>
      </c>
      <c r="AH93" s="1299"/>
      <c r="AI93" s="485">
        <v>0</v>
      </c>
      <c r="AJ93" s="1298">
        <f t="shared" ref="AJ93" si="1851">AI93-AI$13</f>
        <v>0</v>
      </c>
      <c r="AK93" s="1299"/>
      <c r="AL93" s="1298">
        <f t="shared" si="50"/>
        <v>0</v>
      </c>
      <c r="AM93" s="1299"/>
      <c r="AN93" s="485">
        <v>0</v>
      </c>
      <c r="AO93" s="1298">
        <f t="shared" ref="AO93" si="1852">AN93-AN$13</f>
        <v>0</v>
      </c>
      <c r="AP93" s="1299"/>
      <c r="AQ93" s="1298">
        <f t="shared" si="53"/>
        <v>0</v>
      </c>
      <c r="AR93" s="1299"/>
      <c r="AS93" s="485">
        <v>0</v>
      </c>
      <c r="AT93" s="1298">
        <f t="shared" ref="AT93" si="1853">AS93-AS$13</f>
        <v>0</v>
      </c>
      <c r="AU93" s="1299"/>
      <c r="AV93" s="1298">
        <f t="shared" si="56"/>
        <v>0</v>
      </c>
      <c r="AW93" s="1299"/>
      <c r="AX93" s="491">
        <v>29504566.749039952</v>
      </c>
      <c r="AY93" s="1298">
        <f t="shared" ref="AY93" si="1854">AX93-AX$13</f>
        <v>6175397.5395068526</v>
      </c>
      <c r="AZ93" s="1299">
        <f t="shared" ref="AZ93" si="1855">AX93/AX$13-1</f>
        <v>0.26470713483373309</v>
      </c>
      <c r="BA93" s="1298">
        <f t="shared" si="59"/>
        <v>633140.89383577928</v>
      </c>
      <c r="BB93" s="1299">
        <f t="shared" si="1787"/>
        <v>2.1929671815001495E-2</v>
      </c>
      <c r="BC93" s="491">
        <v>33423293.779184543</v>
      </c>
      <c r="BD93" s="1298">
        <f t="shared" ref="BD93" si="1856">BC93-BC$13</f>
        <v>10094124.569651444</v>
      </c>
      <c r="BE93" s="1299">
        <f t="shared" ref="BE93" si="1857">BC93/BC$13-1</f>
        <v>0.43268255628780117</v>
      </c>
      <c r="BF93" s="1298">
        <f t="shared" si="62"/>
        <v>1241177.4490491673</v>
      </c>
      <c r="BG93" s="1299">
        <f t="shared" si="1790"/>
        <v>3.856730353954152E-2</v>
      </c>
      <c r="BH93" s="491">
        <v>37788873.325794213</v>
      </c>
      <c r="BI93" s="1298">
        <f t="shared" ref="BI93" si="1858">BH93-BH$13</f>
        <v>14459704.116261113</v>
      </c>
      <c r="BJ93" s="1299">
        <f t="shared" ref="BJ93" si="1859">BH93/BH$13-1</f>
        <v>0.61981221818873777</v>
      </c>
      <c r="BK93" s="1298">
        <f t="shared" si="65"/>
        <v>1976997.5773280635</v>
      </c>
      <c r="BL93" s="1299">
        <f t="shared" si="1793"/>
        <v>5.5205083118628373E-2</v>
      </c>
      <c r="BM93" s="491">
        <v>88594178.715444505</v>
      </c>
      <c r="BN93" s="1298">
        <f t="shared" ref="BN93" si="1860">BM93-BM$13</f>
        <v>42749451.80511117</v>
      </c>
      <c r="BO93" s="1299">
        <f t="shared" ref="BO93" si="1861">BM93/BM$13-1</f>
        <v>0.93248350870807584</v>
      </c>
      <c r="BP93" s="1298">
        <f t="shared" si="68"/>
        <v>8140539.9144420773</v>
      </c>
      <c r="BQ93" s="1299">
        <f t="shared" si="1796"/>
        <v>0.10118299228922689</v>
      </c>
      <c r="BR93" s="491">
        <v>84024797.180939823</v>
      </c>
      <c r="BS93" s="1298">
        <f t="shared" ref="BS93" si="1862">BR93-BR$13</f>
        <v>38180070.270606488</v>
      </c>
      <c r="BT93" s="1299">
        <f t="shared" ref="BT93" si="1863">BR93/BR$13-1</f>
        <v>0.8328126884752094</v>
      </c>
      <c r="BU93" s="1298">
        <f t="shared" si="71"/>
        <v>7373748.1114858091</v>
      </c>
      <c r="BV93" s="1299">
        <f t="shared" si="1799"/>
        <v>9.6198919662592086E-2</v>
      </c>
      <c r="BW93" s="491">
        <v>78992797.125345826</v>
      </c>
      <c r="BX93" s="1298">
        <f t="shared" ref="BX93" si="1864">BW93-BW$13</f>
        <v>33148070.215012491</v>
      </c>
      <c r="BY93" s="1299">
        <f t="shared" ref="BY93" si="1865">BW93/BW$13-1</f>
        <v>0.72305088172618093</v>
      </c>
      <c r="BZ93" s="1298">
        <f t="shared" si="74"/>
        <v>6464177.8165775239</v>
      </c>
      <c r="CA93" s="1299">
        <f t="shared" si="1802"/>
        <v>8.9125890968064336E-2</v>
      </c>
      <c r="CB93" s="485">
        <v>0</v>
      </c>
      <c r="CC93" s="1298">
        <f t="shared" ref="CC93" si="1866">CB93-CB$13</f>
        <v>0</v>
      </c>
      <c r="CD93" s="1299"/>
      <c r="CE93" s="1298">
        <f t="shared" si="77"/>
        <v>0</v>
      </c>
      <c r="CF93" s="1299"/>
      <c r="CG93" s="485">
        <v>0</v>
      </c>
      <c r="CH93" s="1298">
        <f t="shared" ref="CH93" si="1867">CG93-CG$13</f>
        <v>0</v>
      </c>
      <c r="CI93" s="1299"/>
      <c r="CJ93" s="1298">
        <f t="shared" si="80"/>
        <v>0</v>
      </c>
      <c r="CK93" s="1299"/>
      <c r="CL93" s="485">
        <v>0</v>
      </c>
      <c r="CM93" s="1298">
        <f t="shared" ref="CM93" si="1868">CL93-CL$13</f>
        <v>0</v>
      </c>
      <c r="CN93" s="1299"/>
      <c r="CO93" s="1298">
        <f t="shared" si="83"/>
        <v>0</v>
      </c>
      <c r="CP93" s="1299"/>
    </row>
    <row r="94" spans="1:94" ht="21" customHeight="1" outlineLevel="1" x14ac:dyDescent="0.25">
      <c r="A94" s="174">
        <v>2031</v>
      </c>
      <c r="B94" s="175" t="s">
        <v>164</v>
      </c>
      <c r="C94" s="175" t="s">
        <v>165</v>
      </c>
      <c r="D94" s="176" t="s">
        <v>99</v>
      </c>
      <c r="E94" s="485">
        <v>0</v>
      </c>
      <c r="F94" s="1298">
        <f t="shared" ref="F94" si="1869">E94-E$14</f>
        <v>0</v>
      </c>
      <c r="G94" s="1320"/>
      <c r="H94" s="1298">
        <f t="shared" si="32"/>
        <v>0</v>
      </c>
      <c r="I94" s="1320"/>
      <c r="J94" s="485">
        <v>0</v>
      </c>
      <c r="K94" s="1298">
        <f t="shared" ref="K94" si="1870">J94-J$14</f>
        <v>0</v>
      </c>
      <c r="L94" s="1320"/>
      <c r="M94" s="1298">
        <f t="shared" si="35"/>
        <v>0</v>
      </c>
      <c r="N94" s="1320"/>
      <c r="O94" s="485">
        <v>0</v>
      </c>
      <c r="P94" s="1298">
        <f t="shared" ref="P94" si="1871">O94-O$14</f>
        <v>0</v>
      </c>
      <c r="Q94" s="1320"/>
      <c r="R94" s="1298">
        <f t="shared" si="38"/>
        <v>0</v>
      </c>
      <c r="S94" s="1320"/>
      <c r="T94" s="486">
        <v>48623357.525427878</v>
      </c>
      <c r="U94" s="1298">
        <f t="shared" ref="U94" si="1872">T94-T$14</f>
        <v>34334856.52542787</v>
      </c>
      <c r="V94" s="1299">
        <f t="shared" ref="V94" si="1873">T94/T$14-1</f>
        <v>2.4029712091861737</v>
      </c>
      <c r="W94" s="1298">
        <f t="shared" si="41"/>
        <v>8959905.8777115643</v>
      </c>
      <c r="X94" s="1299">
        <f t="shared" si="1775"/>
        <v>0.22589828936956491</v>
      </c>
      <c r="Y94" s="486">
        <v>34915212.921913765</v>
      </c>
      <c r="Z94" s="1298">
        <f t="shared" ref="Z94" si="1874">Y94-Y$14</f>
        <v>20626711.921913758</v>
      </c>
      <c r="AA94" s="1299">
        <f t="shared" ref="AA94" si="1875">Y94/Y$14-1</f>
        <v>1.4435882337771995</v>
      </c>
      <c r="AB94" s="1298">
        <f t="shared" si="44"/>
        <v>6659530.4688426182</v>
      </c>
      <c r="AC94" s="1299">
        <f t="shared" si="1778"/>
        <v>0.2356881834265796</v>
      </c>
      <c r="AD94" s="486">
        <v>19819212.755131945</v>
      </c>
      <c r="AE94" s="1298">
        <f t="shared" ref="AE94" si="1876">AD94-AD$14</f>
        <v>5530711.7551319376</v>
      </c>
      <c r="AF94" s="1299">
        <f t="shared" ref="AF94" si="1877">AD94/AD$14-1</f>
        <v>0.38707431627236022</v>
      </c>
      <c r="AG94" s="1298">
        <f t="shared" si="47"/>
        <v>3930819.5841181129</v>
      </c>
      <c r="AH94" s="1299">
        <f t="shared" si="1781"/>
        <v>0.247401958260282</v>
      </c>
      <c r="AI94" s="486">
        <v>265782536.14633349</v>
      </c>
      <c r="AJ94" s="1298">
        <f t="shared" ref="AJ94" si="1878">AI94-AI$14</f>
        <v>128248355.41533348</v>
      </c>
      <c r="AK94" s="1299">
        <f t="shared" ref="AK94" si="1879">AI94/AI$14-1</f>
        <v>0.93248350870807561</v>
      </c>
      <c r="AL94" s="1298">
        <f t="shared" si="50"/>
        <v>24421619.743326157</v>
      </c>
      <c r="AM94" s="1299">
        <f t="shared" ref="AM94:AM99" si="1880">AI94/AI84-1</f>
        <v>0.10118299228922667</v>
      </c>
      <c r="AN94" s="486">
        <v>252074391.54281941</v>
      </c>
      <c r="AO94" s="1298">
        <f t="shared" ref="AO94" si="1881">AN94-AN$14</f>
        <v>114540210.8118194</v>
      </c>
      <c r="AP94" s="1299">
        <f t="shared" ref="AP94" si="1882">AN94/AN$14-1</f>
        <v>0.83281268847520895</v>
      </c>
      <c r="AQ94" s="1298">
        <f t="shared" si="53"/>
        <v>22121244.334457248</v>
      </c>
      <c r="AR94" s="1299">
        <f t="shared" ref="AR94:AR99" si="1883">AN94/AN84-1</f>
        <v>9.6198919662591198E-2</v>
      </c>
      <c r="AS94" s="486">
        <v>236978391.3760376</v>
      </c>
      <c r="AT94" s="1298">
        <f t="shared" ref="AT94" si="1884">AS94-AS$14</f>
        <v>99444210.645037591</v>
      </c>
      <c r="AU94" s="1299">
        <f t="shared" ref="AU94" si="1885">AS94/AS$14-1</f>
        <v>0.72305088172618182</v>
      </c>
      <c r="AV94" s="1298">
        <f t="shared" si="56"/>
        <v>19392533.449732751</v>
      </c>
      <c r="AW94" s="1299">
        <f t="shared" ref="AW94:AW99" si="1886">AS94/AS84-1</f>
        <v>8.9125890968065002E-2</v>
      </c>
      <c r="AX94" s="485">
        <v>0</v>
      </c>
      <c r="AY94" s="1298">
        <f t="shared" ref="AY94" si="1887">AX94-AX$14</f>
        <v>0</v>
      </c>
      <c r="AZ94" s="1299"/>
      <c r="BA94" s="1298">
        <f t="shared" si="59"/>
        <v>0</v>
      </c>
      <c r="BB94" s="1299"/>
      <c r="BC94" s="485">
        <v>0</v>
      </c>
      <c r="BD94" s="1298">
        <f t="shared" ref="BD94" si="1888">BC94-BC$14</f>
        <v>0</v>
      </c>
      <c r="BE94" s="1299"/>
      <c r="BF94" s="1298">
        <f t="shared" si="62"/>
        <v>0</v>
      </c>
      <c r="BG94" s="1299"/>
      <c r="BH94" s="485">
        <v>0</v>
      </c>
      <c r="BI94" s="1298">
        <f t="shared" ref="BI94" si="1889">BH94-BH$14</f>
        <v>0</v>
      </c>
      <c r="BJ94" s="1299"/>
      <c r="BK94" s="1298">
        <f t="shared" si="65"/>
        <v>0</v>
      </c>
      <c r="BL94" s="1299"/>
      <c r="BM94" s="485">
        <v>0</v>
      </c>
      <c r="BN94" s="1298">
        <f t="shared" ref="BN94" si="1890">BM94-BM$14</f>
        <v>0</v>
      </c>
      <c r="BO94" s="1299"/>
      <c r="BP94" s="1298">
        <f t="shared" si="68"/>
        <v>0</v>
      </c>
      <c r="BQ94" s="1299"/>
      <c r="BR94" s="485">
        <v>0</v>
      </c>
      <c r="BS94" s="1298">
        <f t="shared" ref="BS94" si="1891">BR94-BR$14</f>
        <v>0</v>
      </c>
      <c r="BT94" s="1299"/>
      <c r="BU94" s="1298">
        <f t="shared" si="71"/>
        <v>0</v>
      </c>
      <c r="BV94" s="1299"/>
      <c r="BW94" s="485">
        <v>0</v>
      </c>
      <c r="BX94" s="1298">
        <f t="shared" ref="BX94" si="1892">BW94-BW$14</f>
        <v>0</v>
      </c>
      <c r="BY94" s="1299"/>
      <c r="BZ94" s="1298">
        <f t="shared" si="74"/>
        <v>0</v>
      </c>
      <c r="CA94" s="1299"/>
      <c r="CB94" s="192">
        <v>119409281.07774231</v>
      </c>
      <c r="CC94" s="1298">
        <f t="shared" ref="CC94" si="1893">CB94-CB$14</f>
        <v>101274502.59774232</v>
      </c>
      <c r="CD94" s="1299">
        <f t="shared" ref="CD94" si="1894">CB94/CB$14-1</f>
        <v>5.5845458884117747</v>
      </c>
      <c r="CE94" s="1298">
        <f t="shared" si="77"/>
        <v>21769152.238044962</v>
      </c>
      <c r="CF94" s="1299">
        <f t="shared" si="1805"/>
        <v>0.22295292413823931</v>
      </c>
      <c r="CG94" s="192">
        <v>96730496.856900066</v>
      </c>
      <c r="CH94" s="1298">
        <f t="shared" ref="CH94" si="1895">CG94-CG$14</f>
        <v>78595718.376900077</v>
      </c>
      <c r="CI94" s="1299">
        <f t="shared" ref="CI94" si="1896">CG94/CG$14-1</f>
        <v>4.3339773057376814</v>
      </c>
      <c r="CJ94" s="1298">
        <f t="shared" si="80"/>
        <v>17990300.078089803</v>
      </c>
      <c r="CK94" s="1299">
        <f t="shared" si="1808"/>
        <v>0.22847669696110229</v>
      </c>
      <c r="CL94" s="192">
        <v>72212022.605846465</v>
      </c>
      <c r="CM94" s="1298">
        <f t="shared" ref="CM94" si="1897">CL94-CL$14</f>
        <v>54077244.125846468</v>
      </c>
      <c r="CN94" s="1299">
        <f t="shared" ref="CN94" si="1898">CL94/CL$14-1</f>
        <v>2.9819633135020505</v>
      </c>
      <c r="CO94" s="1298">
        <f t="shared" si="83"/>
        <v>13642912.938158602</v>
      </c>
      <c r="CP94" s="1299">
        <f t="shared" si="1811"/>
        <v>0.23293700408912477</v>
      </c>
    </row>
    <row r="95" spans="1:94" ht="21" customHeight="1" outlineLevel="1" x14ac:dyDescent="0.25">
      <c r="A95" s="174">
        <v>2031</v>
      </c>
      <c r="B95" s="175" t="s">
        <v>166</v>
      </c>
      <c r="C95" s="175" t="s">
        <v>249</v>
      </c>
      <c r="D95" s="176" t="s">
        <v>168</v>
      </c>
      <c r="E95" s="485">
        <v>57568084.681860365</v>
      </c>
      <c r="F95" s="1298">
        <f t="shared" ref="F95" si="1899">E95-E$15</f>
        <v>19088208.022860363</v>
      </c>
      <c r="G95" s="1320">
        <f t="shared" ref="G95" si="1900">E95/E$15-1</f>
        <v>0.49605689207415504</v>
      </c>
      <c r="H95" s="1298">
        <f t="shared" si="32"/>
        <v>1393804.0625000522</v>
      </c>
      <c r="I95" s="1320">
        <f t="shared" si="1766"/>
        <v>2.4812139063151273E-2</v>
      </c>
      <c r="J95" s="485">
        <v>64431472.879367419</v>
      </c>
      <c r="K95" s="1298">
        <f t="shared" ref="K95" si="1901">J95-J$15</f>
        <v>25951596.220367417</v>
      </c>
      <c r="L95" s="1320">
        <f t="shared" ref="L95" si="1902">J95/J$15-1</f>
        <v>0.67441994293133045</v>
      </c>
      <c r="M95" s="1298">
        <f t="shared" si="35"/>
        <v>2550397.0578318983</v>
      </c>
      <c r="N95" s="1320">
        <f t="shared" si="1769"/>
        <v>4.1214491247489216E-2</v>
      </c>
      <c r="O95" s="485">
        <v>71989732.029018834</v>
      </c>
      <c r="P95" s="1298">
        <f t="shared" ref="P95" si="1903">O95-O$15</f>
        <v>33509855.370018832</v>
      </c>
      <c r="Q95" s="1320">
        <f t="shared" ref="Q95" si="1904">O95/O$15-1</f>
        <v>0.87084102859724899</v>
      </c>
      <c r="R95" s="1298">
        <f t="shared" si="38"/>
        <v>3921856.1474078447</v>
      </c>
      <c r="S95" s="1320">
        <f t="shared" si="1772"/>
        <v>5.761684343182738E-2</v>
      </c>
      <c r="T95" s="485">
        <v>57568084.681860365</v>
      </c>
      <c r="U95" s="1298">
        <f t="shared" ref="U95" si="1905">T95-T$15</f>
        <v>19088208.022860363</v>
      </c>
      <c r="V95" s="1299">
        <f t="shared" ref="V95" si="1906">T95/T$15-1</f>
        <v>0.49605689207415504</v>
      </c>
      <c r="W95" s="1298">
        <f t="shared" si="41"/>
        <v>1393804.0625000522</v>
      </c>
      <c r="X95" s="1299">
        <f t="shared" si="1775"/>
        <v>2.4812139063151273E-2</v>
      </c>
      <c r="Y95" s="485">
        <v>64431472.879367419</v>
      </c>
      <c r="Z95" s="1298">
        <f t="shared" ref="Z95" si="1907">Y95-Y$15</f>
        <v>25951596.220367417</v>
      </c>
      <c r="AA95" s="1299">
        <f t="shared" ref="AA95" si="1908">Y95/Y$15-1</f>
        <v>0.67441994293133045</v>
      </c>
      <c r="AB95" s="1298">
        <f t="shared" si="44"/>
        <v>2550397.0578318983</v>
      </c>
      <c r="AC95" s="1299">
        <f t="shared" si="1778"/>
        <v>4.1214491247489216E-2</v>
      </c>
      <c r="AD95" s="485">
        <v>71989732.029018834</v>
      </c>
      <c r="AE95" s="1298">
        <f t="shared" ref="AE95" si="1909">AD95-AD$15</f>
        <v>33509855.370018832</v>
      </c>
      <c r="AF95" s="1299">
        <f t="shared" ref="AF95" si="1910">AD95/AD$15-1</f>
        <v>0.87084102859724899</v>
      </c>
      <c r="AG95" s="1298">
        <f t="shared" si="47"/>
        <v>3921856.1474078447</v>
      </c>
      <c r="AH95" s="1299">
        <f t="shared" si="1781"/>
        <v>5.761684343182738E-2</v>
      </c>
      <c r="AI95" s="485">
        <v>57568084.681860365</v>
      </c>
      <c r="AJ95" s="1298">
        <f t="shared" ref="AJ95" si="1911">AI95-AI$15</f>
        <v>19088208.022860363</v>
      </c>
      <c r="AK95" s="1299">
        <f t="shared" ref="AK95" si="1912">AI95/AI$15-1</f>
        <v>0.49605689207415504</v>
      </c>
      <c r="AL95" s="1298">
        <f t="shared" si="50"/>
        <v>1393804.0625000522</v>
      </c>
      <c r="AM95" s="1299">
        <f t="shared" si="1880"/>
        <v>2.4812139063151273E-2</v>
      </c>
      <c r="AN95" s="485">
        <v>64431472.879367419</v>
      </c>
      <c r="AO95" s="1298">
        <f t="shared" ref="AO95" si="1913">AN95-AN$15</f>
        <v>25951596.220367417</v>
      </c>
      <c r="AP95" s="1299">
        <f t="shared" ref="AP95" si="1914">AN95/AN$15-1</f>
        <v>0.67441994293133045</v>
      </c>
      <c r="AQ95" s="1298">
        <f t="shared" si="53"/>
        <v>2550397.0578318983</v>
      </c>
      <c r="AR95" s="1299">
        <f t="shared" si="1883"/>
        <v>4.1214491247489216E-2</v>
      </c>
      <c r="AS95" s="485">
        <v>71989732.029018834</v>
      </c>
      <c r="AT95" s="1298">
        <f t="shared" ref="AT95" si="1915">AS95-AS$15</f>
        <v>33509855.370018832</v>
      </c>
      <c r="AU95" s="1299">
        <f t="shared" ref="AU95" si="1916">AS95/AS$15-1</f>
        <v>0.87084102859724899</v>
      </c>
      <c r="AV95" s="1298">
        <f t="shared" si="56"/>
        <v>3921856.1474078447</v>
      </c>
      <c r="AW95" s="1299">
        <f t="shared" si="1886"/>
        <v>5.761684343182738E-2</v>
      </c>
      <c r="AX95" s="485">
        <v>57568084.681860365</v>
      </c>
      <c r="AY95" s="1298">
        <f t="shared" ref="AY95" si="1917">AX95-AX$15</f>
        <v>19088208.022860363</v>
      </c>
      <c r="AZ95" s="1299">
        <f t="shared" ref="AZ95" si="1918">AX95/AX$15-1</f>
        <v>0.49605689207415504</v>
      </c>
      <c r="BA95" s="1298">
        <f t="shared" si="59"/>
        <v>1393804.0625000522</v>
      </c>
      <c r="BB95" s="1299">
        <f t="shared" si="1787"/>
        <v>2.4812139063151273E-2</v>
      </c>
      <c r="BC95" s="485">
        <v>64431472.879367419</v>
      </c>
      <c r="BD95" s="1298">
        <f t="shared" ref="BD95" si="1919">BC95-BC$15</f>
        <v>25951596.220367417</v>
      </c>
      <c r="BE95" s="1299">
        <f t="shared" ref="BE95" si="1920">BC95/BC$15-1</f>
        <v>0.67441994293133045</v>
      </c>
      <c r="BF95" s="1298">
        <f t="shared" si="62"/>
        <v>2550397.0578318983</v>
      </c>
      <c r="BG95" s="1299">
        <f t="shared" si="1790"/>
        <v>4.1214491247489216E-2</v>
      </c>
      <c r="BH95" s="485">
        <v>71989732.029018834</v>
      </c>
      <c r="BI95" s="1298">
        <f t="shared" ref="BI95" si="1921">BH95-BH$15</f>
        <v>33509855.370018832</v>
      </c>
      <c r="BJ95" s="1299">
        <f t="shared" ref="BJ95" si="1922">BH95/BH$15-1</f>
        <v>0.87084102859724899</v>
      </c>
      <c r="BK95" s="1298">
        <f t="shared" si="65"/>
        <v>3921856.1474078447</v>
      </c>
      <c r="BL95" s="1299">
        <f t="shared" si="1793"/>
        <v>5.761684343182738E-2</v>
      </c>
      <c r="BM95" s="485">
        <v>57568084.681860365</v>
      </c>
      <c r="BN95" s="1298">
        <f t="shared" ref="BN95" si="1923">BM95-BM$15</f>
        <v>19088208.022860363</v>
      </c>
      <c r="BO95" s="1299">
        <f t="shared" ref="BO95" si="1924">BM95/BM$15-1</f>
        <v>0.49605689207415504</v>
      </c>
      <c r="BP95" s="1298">
        <f t="shared" si="68"/>
        <v>1393804.0625000522</v>
      </c>
      <c r="BQ95" s="1299">
        <f t="shared" si="1796"/>
        <v>2.4812139063151273E-2</v>
      </c>
      <c r="BR95" s="485">
        <v>64431472.879367419</v>
      </c>
      <c r="BS95" s="1298">
        <f t="shared" ref="BS95" si="1925">BR95-BR$15</f>
        <v>25951596.220367417</v>
      </c>
      <c r="BT95" s="1299">
        <f t="shared" ref="BT95" si="1926">BR95/BR$15-1</f>
        <v>0.67441994293133045</v>
      </c>
      <c r="BU95" s="1298">
        <f t="shared" si="71"/>
        <v>2550397.0578318983</v>
      </c>
      <c r="BV95" s="1299">
        <f t="shared" si="1799"/>
        <v>4.1214491247489216E-2</v>
      </c>
      <c r="BW95" s="485">
        <v>71989732.029018834</v>
      </c>
      <c r="BX95" s="1298">
        <f t="shared" ref="BX95" si="1927">BW95-BW$15</f>
        <v>33509855.370018832</v>
      </c>
      <c r="BY95" s="1299">
        <f t="shared" ref="BY95" si="1928">BW95/BW$15-1</f>
        <v>0.87084102859724899</v>
      </c>
      <c r="BZ95" s="1298">
        <f t="shared" si="74"/>
        <v>3921856.1474078447</v>
      </c>
      <c r="CA95" s="1299">
        <f t="shared" si="1802"/>
        <v>5.761684343182738E-2</v>
      </c>
      <c r="CB95" s="485">
        <v>57568084.681860365</v>
      </c>
      <c r="CC95" s="1298">
        <f t="shared" ref="CC95" si="1929">CB95-CB$15</f>
        <v>19088208.022860363</v>
      </c>
      <c r="CD95" s="1299">
        <f t="shared" ref="CD95" si="1930">CB95/CB$15-1</f>
        <v>0.49605689207415504</v>
      </c>
      <c r="CE95" s="1298">
        <f t="shared" si="77"/>
        <v>1393804.0625000522</v>
      </c>
      <c r="CF95" s="1299">
        <f t="shared" si="1805"/>
        <v>2.4812139063151273E-2</v>
      </c>
      <c r="CG95" s="485">
        <v>64431472.879367419</v>
      </c>
      <c r="CH95" s="1298">
        <f t="shared" ref="CH95" si="1931">CG95-CG$15</f>
        <v>25951596.220367417</v>
      </c>
      <c r="CI95" s="1299">
        <f t="shared" ref="CI95" si="1932">CG95/CG$15-1</f>
        <v>0.67441994293133045</v>
      </c>
      <c r="CJ95" s="1298">
        <f t="shared" si="80"/>
        <v>2550397.0578318983</v>
      </c>
      <c r="CK95" s="1299">
        <f t="shared" si="1808"/>
        <v>4.1214491247489216E-2</v>
      </c>
      <c r="CL95" s="485">
        <v>71989732.029018834</v>
      </c>
      <c r="CM95" s="1298">
        <f t="shared" ref="CM95" si="1933">CL95-CL$15</f>
        <v>33509855.370018832</v>
      </c>
      <c r="CN95" s="1299">
        <f t="shared" ref="CN95" si="1934">CL95/CL$15-1</f>
        <v>0.87084102859724899</v>
      </c>
      <c r="CO95" s="1298">
        <f t="shared" si="83"/>
        <v>3921856.1474078447</v>
      </c>
      <c r="CP95" s="1299">
        <f t="shared" si="1811"/>
        <v>5.761684343182738E-2</v>
      </c>
    </row>
    <row r="96" spans="1:94" ht="21" customHeight="1" outlineLevel="1" x14ac:dyDescent="0.25">
      <c r="A96" s="174">
        <v>2031</v>
      </c>
      <c r="B96" s="175" t="s">
        <v>169</v>
      </c>
      <c r="C96" s="175" t="s">
        <v>249</v>
      </c>
      <c r="D96" s="176" t="s">
        <v>170</v>
      </c>
      <c r="E96" s="485">
        <v>57411806.686214179</v>
      </c>
      <c r="F96" s="1298">
        <f t="shared" ref="F96" si="1935">E96-E$16</f>
        <v>17329429.686214179</v>
      </c>
      <c r="G96" s="1320">
        <f t="shared" ref="G96" si="1936">E96/E$16-1</f>
        <v>0.43234535931374984</v>
      </c>
      <c r="H96" s="1298">
        <f t="shared" si="32"/>
        <v>1294826.5754480511</v>
      </c>
      <c r="I96" s="1320">
        <f t="shared" si="1766"/>
        <v>2.3073703768311526E-2</v>
      </c>
      <c r="J96" s="485">
        <v>64256563.092221238</v>
      </c>
      <c r="K96" s="1298">
        <f t="shared" ref="K96" si="1937">J96-J$16</f>
        <v>24174186.092221238</v>
      </c>
      <c r="L96" s="1320">
        <f t="shared" ref="L96" si="1938">J96/J$16-1</f>
        <v>0.60311258716570726</v>
      </c>
      <c r="M96" s="1298">
        <f t="shared" si="35"/>
        <v>2438608.9889851585</v>
      </c>
      <c r="N96" s="1320">
        <f t="shared" si="1769"/>
        <v>3.9448231898983277E-2</v>
      </c>
      <c r="O96" s="485">
        <v>71794304.109351635</v>
      </c>
      <c r="P96" s="1298">
        <f t="shared" ref="P96" si="1939">O96-O$16</f>
        <v>31711927.109351635</v>
      </c>
      <c r="Q96" s="1320">
        <f t="shared" ref="Q96" si="1940">O96/O$16-1</f>
        <v>0.79116882487661933</v>
      </c>
      <c r="R96" s="1298">
        <f t="shared" si="38"/>
        <v>3795860.7841337025</v>
      </c>
      <c r="S96" s="1320">
        <f t="shared" si="1772"/>
        <v>5.5822760029654583E-2</v>
      </c>
      <c r="T96" s="485">
        <v>57411806.686214179</v>
      </c>
      <c r="U96" s="1298">
        <f t="shared" ref="U96" si="1941">T96-T$16</f>
        <v>17329429.686214179</v>
      </c>
      <c r="V96" s="1299">
        <f t="shared" ref="V96" si="1942">T96/T$16-1</f>
        <v>0.43234535931374984</v>
      </c>
      <c r="W96" s="1298">
        <f t="shared" si="41"/>
        <v>1294826.5754480511</v>
      </c>
      <c r="X96" s="1299">
        <f t="shared" si="1775"/>
        <v>2.3073703768311526E-2</v>
      </c>
      <c r="Y96" s="485">
        <v>64256563.092221238</v>
      </c>
      <c r="Z96" s="1298">
        <f t="shared" ref="Z96" si="1943">Y96-Y$16</f>
        <v>24174186.092221238</v>
      </c>
      <c r="AA96" s="1299">
        <f t="shared" ref="AA96" si="1944">Y96/Y$16-1</f>
        <v>0.60311258716570726</v>
      </c>
      <c r="AB96" s="1298">
        <f t="shared" si="44"/>
        <v>2438608.9889851585</v>
      </c>
      <c r="AC96" s="1299">
        <f t="shared" si="1778"/>
        <v>3.9448231898983277E-2</v>
      </c>
      <c r="AD96" s="485">
        <v>71794304.109351635</v>
      </c>
      <c r="AE96" s="1298">
        <f t="shared" ref="AE96" si="1945">AD96-AD$16</f>
        <v>31711927.109351635</v>
      </c>
      <c r="AF96" s="1299">
        <f t="shared" ref="AF96" si="1946">AD96/AD$16-1</f>
        <v>0.79116882487661933</v>
      </c>
      <c r="AG96" s="1298">
        <f t="shared" si="47"/>
        <v>3795860.7841337025</v>
      </c>
      <c r="AH96" s="1299">
        <f t="shared" si="1781"/>
        <v>5.5822760029654583E-2</v>
      </c>
      <c r="AI96" s="485">
        <v>57411806.686214179</v>
      </c>
      <c r="AJ96" s="1298">
        <f t="shared" ref="AJ96" si="1947">AI96-AI$16</f>
        <v>17329429.686214179</v>
      </c>
      <c r="AK96" s="1299">
        <f t="shared" ref="AK96" si="1948">AI96/AI$16-1</f>
        <v>0.43234535931374984</v>
      </c>
      <c r="AL96" s="1298">
        <f t="shared" si="50"/>
        <v>1294826.5754480511</v>
      </c>
      <c r="AM96" s="1299">
        <f t="shared" si="1880"/>
        <v>2.3073703768311526E-2</v>
      </c>
      <c r="AN96" s="485">
        <v>64256563.092221238</v>
      </c>
      <c r="AO96" s="1298">
        <f t="shared" ref="AO96" si="1949">AN96-AN$16</f>
        <v>24174186.092221238</v>
      </c>
      <c r="AP96" s="1299">
        <f t="shared" ref="AP96" si="1950">AN96/AN$16-1</f>
        <v>0.60311258716570726</v>
      </c>
      <c r="AQ96" s="1298">
        <f t="shared" si="53"/>
        <v>2438608.9889851585</v>
      </c>
      <c r="AR96" s="1299">
        <f t="shared" si="1883"/>
        <v>3.9448231898983277E-2</v>
      </c>
      <c r="AS96" s="485">
        <v>71794304.109351635</v>
      </c>
      <c r="AT96" s="1298">
        <f t="shared" ref="AT96" si="1951">AS96-AS$16</f>
        <v>31711927.109351635</v>
      </c>
      <c r="AU96" s="1299">
        <f t="shared" ref="AU96" si="1952">AS96/AS$16-1</f>
        <v>0.79116882487661933</v>
      </c>
      <c r="AV96" s="1298">
        <f t="shared" si="56"/>
        <v>3795860.7841337025</v>
      </c>
      <c r="AW96" s="1299">
        <f t="shared" si="1886"/>
        <v>5.5822760029654583E-2</v>
      </c>
      <c r="AX96" s="485">
        <v>57411806.686214179</v>
      </c>
      <c r="AY96" s="1298">
        <f t="shared" ref="AY96" si="1953">AX96-AX$16</f>
        <v>17329429.686214179</v>
      </c>
      <c r="AZ96" s="1299">
        <f t="shared" ref="AZ96" si="1954">AX96/AX$16-1</f>
        <v>0.43234535931374984</v>
      </c>
      <c r="BA96" s="1298">
        <f t="shared" si="59"/>
        <v>1294826.5754480511</v>
      </c>
      <c r="BB96" s="1299">
        <f t="shared" si="1787"/>
        <v>2.3073703768311526E-2</v>
      </c>
      <c r="BC96" s="485">
        <v>64256563.092221238</v>
      </c>
      <c r="BD96" s="1298">
        <f t="shared" ref="BD96" si="1955">BC96-BC$16</f>
        <v>24174186.092221238</v>
      </c>
      <c r="BE96" s="1299">
        <f t="shared" ref="BE96" si="1956">BC96/BC$16-1</f>
        <v>0.60311258716570726</v>
      </c>
      <c r="BF96" s="1298">
        <f t="shared" si="62"/>
        <v>2438608.9889851585</v>
      </c>
      <c r="BG96" s="1299">
        <f t="shared" si="1790"/>
        <v>3.9448231898983277E-2</v>
      </c>
      <c r="BH96" s="485">
        <v>71794304.109351635</v>
      </c>
      <c r="BI96" s="1298">
        <f t="shared" ref="BI96" si="1957">BH96-BH$16</f>
        <v>31711927.109351635</v>
      </c>
      <c r="BJ96" s="1299">
        <f t="shared" ref="BJ96" si="1958">BH96/BH$16-1</f>
        <v>0.79116882487661933</v>
      </c>
      <c r="BK96" s="1298">
        <f t="shared" si="65"/>
        <v>3795860.7841337025</v>
      </c>
      <c r="BL96" s="1299">
        <f t="shared" si="1793"/>
        <v>5.5822760029654583E-2</v>
      </c>
      <c r="BM96" s="485">
        <v>57411806.686214179</v>
      </c>
      <c r="BN96" s="1298">
        <f t="shared" ref="BN96" si="1959">BM96-BM$16</f>
        <v>17329429.686214179</v>
      </c>
      <c r="BO96" s="1299">
        <f t="shared" ref="BO96" si="1960">BM96/BM$16-1</f>
        <v>0.43234535931374984</v>
      </c>
      <c r="BP96" s="1298">
        <f t="shared" si="68"/>
        <v>1294826.5754480511</v>
      </c>
      <c r="BQ96" s="1299">
        <f t="shared" si="1796"/>
        <v>2.3073703768311526E-2</v>
      </c>
      <c r="BR96" s="485">
        <v>64256563.092221238</v>
      </c>
      <c r="BS96" s="1298">
        <f t="shared" ref="BS96" si="1961">BR96-BR$16</f>
        <v>24174186.092221238</v>
      </c>
      <c r="BT96" s="1299">
        <f t="shared" ref="BT96" si="1962">BR96/BR$16-1</f>
        <v>0.60311258716570726</v>
      </c>
      <c r="BU96" s="1298">
        <f t="shared" si="71"/>
        <v>2438608.9889851585</v>
      </c>
      <c r="BV96" s="1299">
        <f t="shared" si="1799"/>
        <v>3.9448231898983277E-2</v>
      </c>
      <c r="BW96" s="485">
        <v>71794304.109351635</v>
      </c>
      <c r="BX96" s="1298">
        <f t="shared" ref="BX96" si="1963">BW96-BW$16</f>
        <v>31711927.109351635</v>
      </c>
      <c r="BY96" s="1299">
        <f t="shared" ref="BY96" si="1964">BW96/BW$16-1</f>
        <v>0.79116882487661933</v>
      </c>
      <c r="BZ96" s="1298">
        <f t="shared" si="74"/>
        <v>3795860.7841337025</v>
      </c>
      <c r="CA96" s="1299">
        <f t="shared" si="1802"/>
        <v>5.5822760029654583E-2</v>
      </c>
      <c r="CB96" s="485">
        <v>57411806.686214179</v>
      </c>
      <c r="CC96" s="1298">
        <f t="shared" ref="CC96" si="1965">CB96-CB$16</f>
        <v>17329429.686214179</v>
      </c>
      <c r="CD96" s="1299">
        <f t="shared" ref="CD96" si="1966">CB96/CB$16-1</f>
        <v>0.43234535931374984</v>
      </c>
      <c r="CE96" s="1298">
        <f t="shared" si="77"/>
        <v>1294826.5754480511</v>
      </c>
      <c r="CF96" s="1299">
        <f t="shared" si="1805"/>
        <v>2.3073703768311526E-2</v>
      </c>
      <c r="CG96" s="485">
        <v>64256563.092221238</v>
      </c>
      <c r="CH96" s="1298">
        <f t="shared" ref="CH96" si="1967">CG96-CG$16</f>
        <v>24174186.092221238</v>
      </c>
      <c r="CI96" s="1299">
        <f t="shared" ref="CI96" si="1968">CG96/CG$16-1</f>
        <v>0.60311258716570726</v>
      </c>
      <c r="CJ96" s="1298">
        <f t="shared" si="80"/>
        <v>2438608.9889851585</v>
      </c>
      <c r="CK96" s="1299">
        <f t="shared" si="1808"/>
        <v>3.9448231898983277E-2</v>
      </c>
      <c r="CL96" s="485">
        <v>71794304.109351635</v>
      </c>
      <c r="CM96" s="1298">
        <f t="shared" ref="CM96" si="1969">CL96-CL$16</f>
        <v>31711927.109351635</v>
      </c>
      <c r="CN96" s="1299">
        <f t="shared" ref="CN96" si="1970">CL96/CL$16-1</f>
        <v>0.79116882487661933</v>
      </c>
      <c r="CO96" s="1298">
        <f t="shared" si="83"/>
        <v>3795860.7841337025</v>
      </c>
      <c r="CP96" s="1299">
        <f t="shared" si="1811"/>
        <v>5.5822760029654583E-2</v>
      </c>
    </row>
    <row r="97" spans="1:94" ht="21" customHeight="1" outlineLevel="1" thickBot="1" x14ac:dyDescent="0.3">
      <c r="A97" s="174">
        <v>2031</v>
      </c>
      <c r="B97" s="197" t="s">
        <v>171</v>
      </c>
      <c r="C97" s="198" t="s">
        <v>172</v>
      </c>
      <c r="D97" s="199" t="s">
        <v>173</v>
      </c>
      <c r="E97" s="492">
        <v>0</v>
      </c>
      <c r="F97" s="1298">
        <f t="shared" ref="F97" si="1971">E97-E$17</f>
        <v>0</v>
      </c>
      <c r="G97" s="1320"/>
      <c r="H97" s="1298">
        <f t="shared" si="32"/>
        <v>0</v>
      </c>
      <c r="I97" s="1320"/>
      <c r="J97" s="492">
        <v>0</v>
      </c>
      <c r="K97" s="1298">
        <f t="shared" ref="K97" si="1972">J97-J$17</f>
        <v>0</v>
      </c>
      <c r="L97" s="1320"/>
      <c r="M97" s="1298">
        <f t="shared" si="35"/>
        <v>0</v>
      </c>
      <c r="N97" s="1320"/>
      <c r="O97" s="492">
        <v>0</v>
      </c>
      <c r="P97" s="1298">
        <f t="shared" ref="P97" si="1973">O97-O$17</f>
        <v>0</v>
      </c>
      <c r="Q97" s="1320"/>
      <c r="R97" s="1298">
        <f t="shared" si="38"/>
        <v>0</v>
      </c>
      <c r="S97" s="1320"/>
      <c r="T97" s="492">
        <v>0</v>
      </c>
      <c r="U97" s="1298">
        <f t="shared" ref="U97" si="1974">T97-T$17</f>
        <v>0</v>
      </c>
      <c r="V97" s="1299"/>
      <c r="W97" s="1298">
        <f t="shared" si="41"/>
        <v>0</v>
      </c>
      <c r="X97" s="1299"/>
      <c r="Y97" s="492">
        <v>0</v>
      </c>
      <c r="Z97" s="1298">
        <f t="shared" ref="Z97" si="1975">Y97-Y$17</f>
        <v>0</v>
      </c>
      <c r="AA97" s="1299"/>
      <c r="AB97" s="1298">
        <f t="shared" si="44"/>
        <v>0</v>
      </c>
      <c r="AC97" s="1299"/>
      <c r="AD97" s="492">
        <v>0</v>
      </c>
      <c r="AE97" s="1298">
        <f t="shared" ref="AE97" si="1976">AD97-AD$17</f>
        <v>0</v>
      </c>
      <c r="AF97" s="1299"/>
      <c r="AG97" s="1298">
        <f t="shared" si="47"/>
        <v>0</v>
      </c>
      <c r="AH97" s="1299"/>
      <c r="AI97" s="492">
        <v>0</v>
      </c>
      <c r="AJ97" s="1298">
        <f t="shared" ref="AJ97" si="1977">AI97-AI$17</f>
        <v>0</v>
      </c>
      <c r="AK97" s="1299"/>
      <c r="AL97" s="1298">
        <f t="shared" si="50"/>
        <v>0</v>
      </c>
      <c r="AM97" s="1299"/>
      <c r="AN97" s="492">
        <v>0</v>
      </c>
      <c r="AO97" s="1298">
        <f t="shared" ref="AO97" si="1978">AN97-AN$17</f>
        <v>0</v>
      </c>
      <c r="AP97" s="1299"/>
      <c r="AQ97" s="1298">
        <f t="shared" si="53"/>
        <v>0</v>
      </c>
      <c r="AR97" s="1299"/>
      <c r="AS97" s="492">
        <v>0</v>
      </c>
      <c r="AT97" s="1298">
        <f t="shared" ref="AT97" si="1979">AS97-AS$17</f>
        <v>0</v>
      </c>
      <c r="AU97" s="1299"/>
      <c r="AV97" s="1298">
        <f t="shared" si="56"/>
        <v>0</v>
      </c>
      <c r="AW97" s="1299"/>
      <c r="AX97" s="492">
        <v>0</v>
      </c>
      <c r="AY97" s="1298">
        <f t="shared" ref="AY97" si="1980">AX97-AX$17</f>
        <v>0</v>
      </c>
      <c r="AZ97" s="1299"/>
      <c r="BA97" s="1298">
        <f t="shared" si="59"/>
        <v>0</v>
      </c>
      <c r="BB97" s="1299"/>
      <c r="BC97" s="492">
        <v>0</v>
      </c>
      <c r="BD97" s="1298">
        <f t="shared" ref="BD97" si="1981">BC97-BC$17</f>
        <v>0</v>
      </c>
      <c r="BE97" s="1299"/>
      <c r="BF97" s="1298">
        <f t="shared" si="62"/>
        <v>0</v>
      </c>
      <c r="BG97" s="1299"/>
      <c r="BH97" s="492">
        <v>0</v>
      </c>
      <c r="BI97" s="1298">
        <f t="shared" ref="BI97" si="1982">BH97-BH$17</f>
        <v>0</v>
      </c>
      <c r="BJ97" s="1299"/>
      <c r="BK97" s="1298">
        <f t="shared" si="65"/>
        <v>0</v>
      </c>
      <c r="BL97" s="1299"/>
      <c r="BM97" s="492">
        <v>0</v>
      </c>
      <c r="BN97" s="1298">
        <f t="shared" ref="BN97" si="1983">BM97-BM$17</f>
        <v>0</v>
      </c>
      <c r="BO97" s="1299"/>
      <c r="BP97" s="1298">
        <f t="shared" si="68"/>
        <v>0</v>
      </c>
      <c r="BQ97" s="1299"/>
      <c r="BR97" s="492">
        <v>0</v>
      </c>
      <c r="BS97" s="1298">
        <f t="shared" ref="BS97" si="1984">BR97-BR$17</f>
        <v>0</v>
      </c>
      <c r="BT97" s="1299"/>
      <c r="BU97" s="1298">
        <f t="shared" si="71"/>
        <v>0</v>
      </c>
      <c r="BV97" s="1299"/>
      <c r="BW97" s="492">
        <v>0</v>
      </c>
      <c r="BX97" s="1298">
        <f t="shared" ref="BX97" si="1985">BW97-BW$17</f>
        <v>0</v>
      </c>
      <c r="BY97" s="1299"/>
      <c r="BZ97" s="1298">
        <f t="shared" si="74"/>
        <v>0</v>
      </c>
      <c r="CA97" s="1299"/>
      <c r="CB97" s="1329">
        <v>4486566.8549442589</v>
      </c>
      <c r="CC97" s="1298">
        <f t="shared" ref="CC97" si="1986">CB97-CB$17</f>
        <v>640289.37494425895</v>
      </c>
      <c r="CD97" s="1299">
        <f t="shared" ref="CD97" si="1987">CB97/CB$17-1</f>
        <v>0.16646988634430482</v>
      </c>
      <c r="CE97" s="1298">
        <f t="shared" si="77"/>
        <v>65794.787832066417</v>
      </c>
      <c r="CF97" s="1299">
        <f t="shared" si="1805"/>
        <v>1.4883098887078727E-2</v>
      </c>
      <c r="CG97" s="1329">
        <v>4486566.8549442589</v>
      </c>
      <c r="CH97" s="1298">
        <f t="shared" ref="CH97" si="1988">CG97-CG$17</f>
        <v>640289.37494425895</v>
      </c>
      <c r="CI97" s="1299">
        <f t="shared" ref="CI97" si="1989">CG97/CG$17-1</f>
        <v>0.16646988634430482</v>
      </c>
      <c r="CJ97" s="1298">
        <f t="shared" si="80"/>
        <v>65794.787832066417</v>
      </c>
      <c r="CK97" s="1299">
        <f t="shared" si="1808"/>
        <v>1.4883098887078727E-2</v>
      </c>
      <c r="CL97" s="1329">
        <v>4486566.8549442589</v>
      </c>
      <c r="CM97" s="1298">
        <f t="shared" ref="CM97" si="1990">CL97-CL$17</f>
        <v>640289.37494425895</v>
      </c>
      <c r="CN97" s="1299">
        <f t="shared" ref="CN97" si="1991">CL97/CL$17-1</f>
        <v>0.16646988634430482</v>
      </c>
      <c r="CO97" s="1298">
        <f t="shared" si="83"/>
        <v>65794.787832066417</v>
      </c>
      <c r="CP97" s="1299">
        <f t="shared" si="1811"/>
        <v>1.4883098887078727E-2</v>
      </c>
    </row>
    <row r="98" spans="1:94" ht="21" customHeight="1" outlineLevel="1" x14ac:dyDescent="0.25">
      <c r="A98" s="174">
        <v>2031</v>
      </c>
      <c r="B98" s="206" t="s">
        <v>174</v>
      </c>
      <c r="C98" s="206" t="s">
        <v>175</v>
      </c>
      <c r="D98" s="207" t="s">
        <v>176</v>
      </c>
      <c r="E98" s="210">
        <v>1136896.3691520002</v>
      </c>
      <c r="F98" s="1321">
        <f t="shared" ref="F98" si="1992">E98-E$18</f>
        <v>288609.29035200016</v>
      </c>
      <c r="G98" s="1322">
        <f t="shared" ref="G98" si="1993">E98/E$18-1</f>
        <v>0.340225965436455</v>
      </c>
      <c r="H98" s="1321">
        <f t="shared" si="32"/>
        <v>29058.475008000154</v>
      </c>
      <c r="I98" s="1322">
        <f t="shared" si="1766"/>
        <v>2.6229898039778599E-2</v>
      </c>
      <c r="J98" s="210">
        <v>1268273.9089920002</v>
      </c>
      <c r="K98" s="1321">
        <f t="shared" ref="K98" si="1994">J98-J$18</f>
        <v>419986.83019200014</v>
      </c>
      <c r="L98" s="1322">
        <f t="shared" ref="L98" si="1995">J98/J$18-1</f>
        <v>0.49509987914247144</v>
      </c>
      <c r="M98" s="1321">
        <f t="shared" si="35"/>
        <v>52496.150016000029</v>
      </c>
      <c r="N98" s="1322">
        <f t="shared" si="1769"/>
        <v>4.3179067579107056E-2</v>
      </c>
      <c r="O98" s="211">
        <v>1411827.9037440002</v>
      </c>
      <c r="P98" s="1321">
        <f t="shared" ref="P98" si="1996">O98-O$18</f>
        <v>563540.82494400023</v>
      </c>
      <c r="Q98" s="1322">
        <f t="shared" ref="Q98" si="1997">O98/O$18-1</f>
        <v>0.66432796046026521</v>
      </c>
      <c r="R98" s="1321">
        <f t="shared" si="38"/>
        <v>79061.428992000176</v>
      </c>
      <c r="S98" s="1322">
        <f t="shared" si="1772"/>
        <v>5.9321291831498035E-2</v>
      </c>
      <c r="T98" s="211">
        <v>1136896.3691520002</v>
      </c>
      <c r="U98" s="209">
        <f t="shared" ref="U98" si="1998">T98-T$18</f>
        <v>288609.29035200016</v>
      </c>
      <c r="V98" s="1300">
        <f t="shared" ref="V98" si="1999">T98/T$18-1</f>
        <v>0.340225965436455</v>
      </c>
      <c r="W98" s="209">
        <f t="shared" si="41"/>
        <v>29058.475008000154</v>
      </c>
      <c r="X98" s="1300">
        <f t="shared" si="1775"/>
        <v>2.6229898039778599E-2</v>
      </c>
      <c r="Y98" s="210">
        <v>1268273.9089920002</v>
      </c>
      <c r="Z98" s="209">
        <f t="shared" ref="Z98" si="2000">Y98-Y$18</f>
        <v>419986.83019200014</v>
      </c>
      <c r="AA98" s="1300">
        <f t="shared" ref="AA98" si="2001">Y98/Y$18-1</f>
        <v>0.49509987914247144</v>
      </c>
      <c r="AB98" s="209">
        <f t="shared" si="44"/>
        <v>52496.150016000029</v>
      </c>
      <c r="AC98" s="1300">
        <f t="shared" si="1778"/>
        <v>4.3179067579107056E-2</v>
      </c>
      <c r="AD98" s="211">
        <v>1411827.9037440002</v>
      </c>
      <c r="AE98" s="209">
        <f t="shared" ref="AE98" si="2002">AD98-AD$18</f>
        <v>563540.82494400023</v>
      </c>
      <c r="AF98" s="1300">
        <f t="shared" ref="AF98" si="2003">AD98/AD$18-1</f>
        <v>0.66432796046026521</v>
      </c>
      <c r="AG98" s="209">
        <f t="shared" si="47"/>
        <v>79061.428992000176</v>
      </c>
      <c r="AH98" s="1300">
        <f t="shared" si="1781"/>
        <v>5.9321291831498035E-2</v>
      </c>
      <c r="AI98" s="211">
        <v>1136896.3691520002</v>
      </c>
      <c r="AJ98" s="209">
        <f t="shared" ref="AJ98" si="2004">AI98-AI$18</f>
        <v>288609.29035200016</v>
      </c>
      <c r="AK98" s="1300">
        <f t="shared" ref="AK98" si="2005">AI98/AI$18-1</f>
        <v>0.340225965436455</v>
      </c>
      <c r="AL98" s="209">
        <f t="shared" si="50"/>
        <v>29058.475008000154</v>
      </c>
      <c r="AM98" s="1300">
        <f t="shared" si="1880"/>
        <v>2.6229898039778599E-2</v>
      </c>
      <c r="AN98" s="210">
        <v>1268273.9089920002</v>
      </c>
      <c r="AO98" s="209">
        <f t="shared" ref="AO98" si="2006">AN98-AN$18</f>
        <v>419986.83019200014</v>
      </c>
      <c r="AP98" s="1300">
        <f t="shared" ref="AP98" si="2007">AN98/AN$18-1</f>
        <v>0.49509987914247144</v>
      </c>
      <c r="AQ98" s="209">
        <f t="shared" si="53"/>
        <v>52496.150016000029</v>
      </c>
      <c r="AR98" s="1300">
        <f t="shared" si="1883"/>
        <v>4.3179067579107056E-2</v>
      </c>
      <c r="AS98" s="211">
        <v>1411827.9037440002</v>
      </c>
      <c r="AT98" s="209">
        <f t="shared" ref="AT98" si="2008">AS98-AS$18</f>
        <v>563540.82494400023</v>
      </c>
      <c r="AU98" s="1300">
        <f t="shared" ref="AU98" si="2009">AS98/AS$18-1</f>
        <v>0.66432796046026521</v>
      </c>
      <c r="AV98" s="209">
        <f t="shared" si="56"/>
        <v>79061.428992000176</v>
      </c>
      <c r="AW98" s="1300">
        <f t="shared" si="1886"/>
        <v>5.9321291831498035E-2</v>
      </c>
      <c r="AX98" s="210">
        <v>1136896.3691520002</v>
      </c>
      <c r="AY98" s="209">
        <f t="shared" ref="AY98" si="2010">AX98-AX$18</f>
        <v>288609.29035200016</v>
      </c>
      <c r="AZ98" s="1300">
        <f t="shared" ref="AZ98" si="2011">AX98/AX$18-1</f>
        <v>0.340225965436455</v>
      </c>
      <c r="BA98" s="209">
        <f t="shared" si="59"/>
        <v>29058.475008000154</v>
      </c>
      <c r="BB98" s="1300">
        <f t="shared" si="1787"/>
        <v>2.6229898039778599E-2</v>
      </c>
      <c r="BC98" s="210">
        <v>1268273.9089920002</v>
      </c>
      <c r="BD98" s="209">
        <f t="shared" ref="BD98" si="2012">BC98-BC$18</f>
        <v>419986.83019200014</v>
      </c>
      <c r="BE98" s="1300">
        <f t="shared" ref="BE98" si="2013">BC98/BC$18-1</f>
        <v>0.49509987914247144</v>
      </c>
      <c r="BF98" s="209">
        <f t="shared" si="62"/>
        <v>52496.150016000029</v>
      </c>
      <c r="BG98" s="1300">
        <f t="shared" si="1790"/>
        <v>4.3179067579107056E-2</v>
      </c>
      <c r="BH98" s="211">
        <v>1411827.9037440002</v>
      </c>
      <c r="BI98" s="209">
        <f t="shared" ref="BI98" si="2014">BH98-BH$18</f>
        <v>563540.82494400023</v>
      </c>
      <c r="BJ98" s="1300">
        <f t="shared" ref="BJ98" si="2015">BH98/BH$18-1</f>
        <v>0.66432796046026521</v>
      </c>
      <c r="BK98" s="209">
        <f t="shared" si="65"/>
        <v>79061.428992000176</v>
      </c>
      <c r="BL98" s="1300">
        <f t="shared" si="1793"/>
        <v>5.9321291831498035E-2</v>
      </c>
      <c r="BM98" s="210">
        <v>1136896.3691520002</v>
      </c>
      <c r="BN98" s="209">
        <f t="shared" ref="BN98" si="2016">BM98-BM$18</f>
        <v>288609.29035200016</v>
      </c>
      <c r="BO98" s="1300">
        <f t="shared" ref="BO98" si="2017">BM98/BM$18-1</f>
        <v>0.340225965436455</v>
      </c>
      <c r="BP98" s="209">
        <f t="shared" si="68"/>
        <v>29058.475008000154</v>
      </c>
      <c r="BQ98" s="1300">
        <f t="shared" si="1796"/>
        <v>2.6229898039778599E-2</v>
      </c>
      <c r="BR98" s="210">
        <v>1268273.9089920002</v>
      </c>
      <c r="BS98" s="209">
        <f t="shared" ref="BS98" si="2018">BR98-BR$18</f>
        <v>419986.83019200014</v>
      </c>
      <c r="BT98" s="1300">
        <f t="shared" ref="BT98" si="2019">BR98/BR$18-1</f>
        <v>0.49509987914247144</v>
      </c>
      <c r="BU98" s="209">
        <f t="shared" si="71"/>
        <v>52496.150016000029</v>
      </c>
      <c r="BV98" s="1300">
        <f t="shared" si="1799"/>
        <v>4.3179067579107056E-2</v>
      </c>
      <c r="BW98" s="211">
        <v>1411827.9037440002</v>
      </c>
      <c r="BX98" s="209">
        <f t="shared" ref="BX98" si="2020">BW98-BW$18</f>
        <v>563540.82494400023</v>
      </c>
      <c r="BY98" s="1300">
        <f t="shared" ref="BY98" si="2021">BW98/BW$18-1</f>
        <v>0.66432796046026521</v>
      </c>
      <c r="BZ98" s="209">
        <f t="shared" si="74"/>
        <v>79061.428992000176</v>
      </c>
      <c r="CA98" s="1300">
        <f t="shared" si="1802"/>
        <v>5.9321291831498035E-2</v>
      </c>
      <c r="CB98" s="211">
        <v>1136896.3691520002</v>
      </c>
      <c r="CC98" s="209">
        <f t="shared" ref="CC98" si="2022">CB98-CB$18</f>
        <v>288609.29035200016</v>
      </c>
      <c r="CD98" s="1300">
        <f t="shared" ref="CD98" si="2023">CB98/CB$18-1</f>
        <v>0.340225965436455</v>
      </c>
      <c r="CE98" s="209">
        <f t="shared" si="77"/>
        <v>29058.475008000154</v>
      </c>
      <c r="CF98" s="1300">
        <f t="shared" si="1805"/>
        <v>2.6229898039778599E-2</v>
      </c>
      <c r="CG98" s="210">
        <v>1268273.9089920002</v>
      </c>
      <c r="CH98" s="209">
        <f t="shared" ref="CH98" si="2024">CG98-CG$18</f>
        <v>419986.83019200014</v>
      </c>
      <c r="CI98" s="1300">
        <f t="shared" ref="CI98" si="2025">CG98/CG$18-1</f>
        <v>0.49509987914247144</v>
      </c>
      <c r="CJ98" s="209">
        <f t="shared" si="80"/>
        <v>52496.150016000029</v>
      </c>
      <c r="CK98" s="1300">
        <f t="shared" si="1808"/>
        <v>4.3179067579107056E-2</v>
      </c>
      <c r="CL98" s="211">
        <v>1411827.9037440002</v>
      </c>
      <c r="CM98" s="209">
        <f t="shared" ref="CM98" si="2026">CL98-CL$18</f>
        <v>563540.82494400023</v>
      </c>
      <c r="CN98" s="1300">
        <f t="shared" ref="CN98" si="2027">CL98/CL$18-1</f>
        <v>0.66432796046026521</v>
      </c>
      <c r="CO98" s="209">
        <f t="shared" si="83"/>
        <v>79061.428992000176</v>
      </c>
      <c r="CP98" s="1300">
        <f t="shared" si="1811"/>
        <v>5.9321291831498035E-2</v>
      </c>
    </row>
    <row r="99" spans="1:94" ht="21" customHeight="1" outlineLevel="1" thickBot="1" x14ac:dyDescent="0.3">
      <c r="A99" s="174">
        <v>2031</v>
      </c>
      <c r="B99" s="206" t="s">
        <v>177</v>
      </c>
      <c r="C99" s="206" t="s">
        <v>178</v>
      </c>
      <c r="D99" s="207" t="s">
        <v>179</v>
      </c>
      <c r="E99" s="479">
        <v>718410.83980800014</v>
      </c>
      <c r="F99" s="1321">
        <f t="shared" ref="F99" si="2028">E99-E$19</f>
        <v>186240.53772000014</v>
      </c>
      <c r="G99" s="1322">
        <f t="shared" ref="G99" si="2029">E99/E$19-1</f>
        <v>0.34996416934442776</v>
      </c>
      <c r="H99" s="1321">
        <f t="shared" si="32"/>
        <v>18417.584640000132</v>
      </c>
      <c r="I99" s="1322">
        <f t="shared" si="1766"/>
        <v>2.631108871981902E-2</v>
      </c>
      <c r="J99" s="479">
        <v>801723.42604800011</v>
      </c>
      <c r="K99" s="1321">
        <f t="shared" ref="K99" si="2030">J99-J$19</f>
        <v>269553.12396000011</v>
      </c>
      <c r="L99" s="1322">
        <f t="shared" ref="L99" si="2031">J99/J$19-1</f>
        <v>0.50651665999097162</v>
      </c>
      <c r="M99" s="1321">
        <f t="shared" si="35"/>
        <v>32894.269056000048</v>
      </c>
      <c r="N99" s="1322">
        <f t="shared" si="1769"/>
        <v>4.2784887587636433E-2</v>
      </c>
      <c r="O99" s="472">
        <v>892085.5388160001</v>
      </c>
      <c r="P99" s="1321">
        <f t="shared" ref="P99" si="2032">O99-O$19</f>
        <v>359915.23672800011</v>
      </c>
      <c r="Q99" s="1322">
        <f t="shared" ref="Q99" si="2033">O99/O$19-1</f>
        <v>0.67631589984606899</v>
      </c>
      <c r="R99" s="1321">
        <f t="shared" si="38"/>
        <v>49896.054528000066</v>
      </c>
      <c r="S99" s="1322">
        <f t="shared" si="1772"/>
        <v>5.924563944203487E-2</v>
      </c>
      <c r="T99" s="472">
        <v>718410.83980800014</v>
      </c>
      <c r="U99" s="209">
        <f t="shared" ref="U99" si="2034">T99-T$19</f>
        <v>186240.53772000014</v>
      </c>
      <c r="V99" s="1300">
        <f t="shared" ref="V99" si="2035">T99/T$19-1</f>
        <v>0.34996416934442776</v>
      </c>
      <c r="W99" s="209">
        <f t="shared" si="41"/>
        <v>18417.584640000132</v>
      </c>
      <c r="X99" s="1300">
        <f t="shared" si="1775"/>
        <v>2.631108871981902E-2</v>
      </c>
      <c r="Y99" s="479">
        <v>801723.42604800011</v>
      </c>
      <c r="Z99" s="209">
        <f t="shared" ref="Z99" si="2036">Y99-Y$19</f>
        <v>269553.12396000011</v>
      </c>
      <c r="AA99" s="1300">
        <f t="shared" ref="AA99" si="2037">Y99/Y$19-1</f>
        <v>0.50651665999097162</v>
      </c>
      <c r="AB99" s="209">
        <f t="shared" si="44"/>
        <v>32894.269056000048</v>
      </c>
      <c r="AC99" s="1300">
        <f t="shared" si="1778"/>
        <v>4.2784887587636433E-2</v>
      </c>
      <c r="AD99" s="472">
        <v>892085.5388160001</v>
      </c>
      <c r="AE99" s="209">
        <f t="shared" ref="AE99" si="2038">AD99-AD$19</f>
        <v>359915.23672800011</v>
      </c>
      <c r="AF99" s="1300">
        <f t="shared" ref="AF99" si="2039">AD99/AD$19-1</f>
        <v>0.67631589984606899</v>
      </c>
      <c r="AG99" s="209">
        <f t="shared" si="47"/>
        <v>49896.054528000066</v>
      </c>
      <c r="AH99" s="1300">
        <f t="shared" si="1781"/>
        <v>5.924563944203487E-2</v>
      </c>
      <c r="AI99" s="472">
        <v>718410.83980800014</v>
      </c>
      <c r="AJ99" s="209">
        <f t="shared" ref="AJ99" si="2040">AI99-AI$19</f>
        <v>186240.53772000014</v>
      </c>
      <c r="AK99" s="1300">
        <f t="shared" ref="AK99" si="2041">AI99/AI$19-1</f>
        <v>0.34996416934442776</v>
      </c>
      <c r="AL99" s="209">
        <f t="shared" si="50"/>
        <v>18417.584640000132</v>
      </c>
      <c r="AM99" s="1300">
        <f t="shared" si="1880"/>
        <v>2.631108871981902E-2</v>
      </c>
      <c r="AN99" s="479">
        <v>801723.42604800011</v>
      </c>
      <c r="AO99" s="209">
        <f t="shared" ref="AO99" si="2042">AN99-AN$19</f>
        <v>269553.12396000011</v>
      </c>
      <c r="AP99" s="1300">
        <f t="shared" ref="AP99" si="2043">AN99/AN$19-1</f>
        <v>0.50651665999097162</v>
      </c>
      <c r="AQ99" s="209">
        <f t="shared" si="53"/>
        <v>32894.269056000048</v>
      </c>
      <c r="AR99" s="1300">
        <f t="shared" si="1883"/>
        <v>4.2784887587636433E-2</v>
      </c>
      <c r="AS99" s="472">
        <v>892085.5388160001</v>
      </c>
      <c r="AT99" s="209">
        <f t="shared" ref="AT99" si="2044">AS99-AS$19</f>
        <v>359915.23672800011</v>
      </c>
      <c r="AU99" s="1300">
        <f t="shared" ref="AU99" si="2045">AS99/AS$19-1</f>
        <v>0.67631589984606899</v>
      </c>
      <c r="AV99" s="209">
        <f t="shared" si="56"/>
        <v>49896.054528000066</v>
      </c>
      <c r="AW99" s="1300">
        <f t="shared" si="1886"/>
        <v>5.924563944203487E-2</v>
      </c>
      <c r="AX99" s="479">
        <v>718410.83980800014</v>
      </c>
      <c r="AY99" s="209">
        <f t="shared" ref="AY99" si="2046">AX99-AX$19</f>
        <v>186240.53772000014</v>
      </c>
      <c r="AZ99" s="1300">
        <f t="shared" ref="AZ99" si="2047">AX99/AX$19-1</f>
        <v>0.34996416934442776</v>
      </c>
      <c r="BA99" s="209">
        <f t="shared" si="59"/>
        <v>18417.584640000132</v>
      </c>
      <c r="BB99" s="1300">
        <f t="shared" si="1787"/>
        <v>2.631108871981902E-2</v>
      </c>
      <c r="BC99" s="479">
        <v>801723.42604800011</v>
      </c>
      <c r="BD99" s="209">
        <f t="shared" ref="BD99" si="2048">BC99-BC$19</f>
        <v>269553.12396000011</v>
      </c>
      <c r="BE99" s="1300">
        <f t="shared" ref="BE99" si="2049">BC99/BC$19-1</f>
        <v>0.50651665999097162</v>
      </c>
      <c r="BF99" s="209">
        <f t="shared" si="62"/>
        <v>32894.269056000048</v>
      </c>
      <c r="BG99" s="1300">
        <f t="shared" si="1790"/>
        <v>4.2784887587636433E-2</v>
      </c>
      <c r="BH99" s="472">
        <v>892085.5388160001</v>
      </c>
      <c r="BI99" s="209">
        <f t="shared" ref="BI99" si="2050">BH99-BH$19</f>
        <v>359915.23672800011</v>
      </c>
      <c r="BJ99" s="1300">
        <f t="shared" ref="BJ99" si="2051">BH99/BH$19-1</f>
        <v>0.67631589984606899</v>
      </c>
      <c r="BK99" s="209">
        <f t="shared" si="65"/>
        <v>49896.054528000066</v>
      </c>
      <c r="BL99" s="1300">
        <f t="shared" si="1793"/>
        <v>5.924563944203487E-2</v>
      </c>
      <c r="BM99" s="479">
        <v>718410.83980800014</v>
      </c>
      <c r="BN99" s="209">
        <f t="shared" ref="BN99" si="2052">BM99-BM$19</f>
        <v>186240.53772000014</v>
      </c>
      <c r="BO99" s="1300">
        <f t="shared" ref="BO99" si="2053">BM99/BM$19-1</f>
        <v>0.34996416934442776</v>
      </c>
      <c r="BP99" s="209">
        <f t="shared" si="68"/>
        <v>18417.584640000132</v>
      </c>
      <c r="BQ99" s="1300">
        <f t="shared" si="1796"/>
        <v>2.631108871981902E-2</v>
      </c>
      <c r="BR99" s="479">
        <v>801723.42604800011</v>
      </c>
      <c r="BS99" s="209">
        <f t="shared" ref="BS99" si="2054">BR99-BR$19</f>
        <v>269553.12396000011</v>
      </c>
      <c r="BT99" s="1300">
        <f t="shared" ref="BT99" si="2055">BR99/BR$19-1</f>
        <v>0.50651665999097162</v>
      </c>
      <c r="BU99" s="209">
        <f t="shared" si="71"/>
        <v>32894.269056000048</v>
      </c>
      <c r="BV99" s="1300">
        <f t="shared" si="1799"/>
        <v>4.2784887587636433E-2</v>
      </c>
      <c r="BW99" s="472">
        <v>892085.5388160001</v>
      </c>
      <c r="BX99" s="209">
        <f t="shared" ref="BX99" si="2056">BW99-BW$19</f>
        <v>359915.23672800011</v>
      </c>
      <c r="BY99" s="1300">
        <f t="shared" ref="BY99" si="2057">BW99/BW$19-1</f>
        <v>0.67631589984606899</v>
      </c>
      <c r="BZ99" s="209">
        <f t="shared" si="74"/>
        <v>49896.054528000066</v>
      </c>
      <c r="CA99" s="1300">
        <f t="shared" si="1802"/>
        <v>5.924563944203487E-2</v>
      </c>
      <c r="CB99" s="472">
        <v>718410.83980800014</v>
      </c>
      <c r="CC99" s="209">
        <f t="shared" ref="CC99" si="2058">CB99-CB$19</f>
        <v>186240.53772000014</v>
      </c>
      <c r="CD99" s="1300">
        <f t="shared" ref="CD99" si="2059">CB99/CB$19-1</f>
        <v>0.34996416934442776</v>
      </c>
      <c r="CE99" s="209">
        <f t="shared" si="77"/>
        <v>18417.584640000132</v>
      </c>
      <c r="CF99" s="1300">
        <f t="shared" si="1805"/>
        <v>2.631108871981902E-2</v>
      </c>
      <c r="CG99" s="479">
        <v>801723.42604800011</v>
      </c>
      <c r="CH99" s="209">
        <f t="shared" ref="CH99" si="2060">CG99-CG$19</f>
        <v>269553.12396000011</v>
      </c>
      <c r="CI99" s="1300">
        <f t="shared" ref="CI99" si="2061">CG99/CG$19-1</f>
        <v>0.50651665999097162</v>
      </c>
      <c r="CJ99" s="209">
        <f t="shared" si="80"/>
        <v>32894.269056000048</v>
      </c>
      <c r="CK99" s="1300">
        <f t="shared" si="1808"/>
        <v>4.2784887587636433E-2</v>
      </c>
      <c r="CL99" s="472">
        <v>892085.5388160001</v>
      </c>
      <c r="CM99" s="209">
        <f t="shared" ref="CM99" si="2062">CL99-CL$19</f>
        <v>359915.23672800011</v>
      </c>
      <c r="CN99" s="1300">
        <f t="shared" ref="CN99" si="2063">CL99/CL$19-1</f>
        <v>0.67631589984606899</v>
      </c>
      <c r="CO99" s="209">
        <f t="shared" si="83"/>
        <v>49896.054528000066</v>
      </c>
      <c r="CP99" s="1300">
        <f t="shared" si="1811"/>
        <v>5.924563944203487E-2</v>
      </c>
    </row>
    <row r="100" spans="1:94" ht="21" customHeight="1" x14ac:dyDescent="0.25">
      <c r="A100" s="164">
        <v>2032</v>
      </c>
      <c r="B100" s="165"/>
      <c r="C100" s="166"/>
      <c r="D100" s="166" t="s">
        <v>157</v>
      </c>
      <c r="E100" s="490">
        <v>410635314.47664273</v>
      </c>
      <c r="F100" s="490">
        <f t="shared" ref="F100" si="2064">E100-E$10</f>
        <v>194538880.08664271</v>
      </c>
      <c r="G100" s="1319">
        <f t="shared" ref="G100" si="2065">E100/E$10-1</f>
        <v>0.90024104578953246</v>
      </c>
      <c r="H100" s="490">
        <f t="shared" si="32"/>
        <v>29872886.962234676</v>
      </c>
      <c r="I100" s="1319">
        <f>E100/E90-1</f>
        <v>7.845544834148388E-2</v>
      </c>
      <c r="J100" s="490">
        <v>410635314.47664273</v>
      </c>
      <c r="K100" s="490">
        <f t="shared" ref="K100" si="2066">J100-J$10</f>
        <v>194538880.08664271</v>
      </c>
      <c r="L100" s="1319">
        <f t="shared" ref="L100" si="2067">J100/J$10-1</f>
        <v>0.90024104578953246</v>
      </c>
      <c r="M100" s="490">
        <f t="shared" si="35"/>
        <v>29872886.962234676</v>
      </c>
      <c r="N100" s="1319">
        <f>J100/J90-1</f>
        <v>7.845544834148388E-2</v>
      </c>
      <c r="O100" s="490">
        <v>410635314.47664273</v>
      </c>
      <c r="P100" s="490">
        <f t="shared" ref="P100" si="2068">O100-O$10</f>
        <v>194538880.08664271</v>
      </c>
      <c r="Q100" s="1319">
        <f t="shared" ref="Q100" si="2069">O100/O$10-1</f>
        <v>0.90024104578953246</v>
      </c>
      <c r="R100" s="490">
        <f t="shared" si="38"/>
        <v>29872886.962234676</v>
      </c>
      <c r="S100" s="1319">
        <f>O100/O90-1</f>
        <v>7.845544834148388E-2</v>
      </c>
      <c r="T100" s="490">
        <v>410635314.47664273</v>
      </c>
      <c r="U100" s="490">
        <f t="shared" ref="U100" si="2070">T100-T$10</f>
        <v>194538880.08664271</v>
      </c>
      <c r="V100" s="1301">
        <f t="shared" ref="V100" si="2071">T100/T$10-1</f>
        <v>0.90024104578953246</v>
      </c>
      <c r="W100" s="490">
        <f t="shared" si="41"/>
        <v>29872886.962234676</v>
      </c>
      <c r="X100" s="1301">
        <f>T100/T90-1</f>
        <v>7.845544834148388E-2</v>
      </c>
      <c r="Y100" s="490">
        <v>410635314.47664273</v>
      </c>
      <c r="Z100" s="490">
        <f t="shared" ref="Z100" si="2072">Y100-Y$10</f>
        <v>194538880.08664271</v>
      </c>
      <c r="AA100" s="1301">
        <f t="shared" ref="AA100" si="2073">Y100/Y$10-1</f>
        <v>0.90024104578953246</v>
      </c>
      <c r="AB100" s="490">
        <f t="shared" si="44"/>
        <v>29872886.962234676</v>
      </c>
      <c r="AC100" s="1301">
        <f>Y100/Y90-1</f>
        <v>7.845544834148388E-2</v>
      </c>
      <c r="AD100" s="490">
        <v>410635314.47664273</v>
      </c>
      <c r="AE100" s="490">
        <f t="shared" ref="AE100" si="2074">AD100-AD$10</f>
        <v>194538880.08664271</v>
      </c>
      <c r="AF100" s="1301">
        <f t="shared" ref="AF100" si="2075">AD100/AD$10-1</f>
        <v>0.90024104578953246</v>
      </c>
      <c r="AG100" s="490">
        <f t="shared" si="47"/>
        <v>29872886.962234676</v>
      </c>
      <c r="AH100" s="1301">
        <f>AD100/AD90-1</f>
        <v>7.845544834148388E-2</v>
      </c>
      <c r="AI100" s="490">
        <v>410635314.47664273</v>
      </c>
      <c r="AJ100" s="490">
        <f t="shared" ref="AJ100" si="2076">AI100-AI$10</f>
        <v>194538880.08664271</v>
      </c>
      <c r="AK100" s="1301">
        <f t="shared" ref="AK100" si="2077">AI100/AI$10-1</f>
        <v>0.90024104578953246</v>
      </c>
      <c r="AL100" s="490">
        <f t="shared" si="50"/>
        <v>29872886.962234676</v>
      </c>
      <c r="AM100" s="1301">
        <f>AI100/AI90-1</f>
        <v>7.845544834148388E-2</v>
      </c>
      <c r="AN100" s="490">
        <v>410635314.47664273</v>
      </c>
      <c r="AO100" s="490">
        <f t="shared" ref="AO100" si="2078">AN100-AN$10</f>
        <v>194538880.08664271</v>
      </c>
      <c r="AP100" s="1301">
        <f t="shared" ref="AP100" si="2079">AN100/AN$10-1</f>
        <v>0.90024104578953246</v>
      </c>
      <c r="AQ100" s="490">
        <f t="shared" si="53"/>
        <v>29872886.962234676</v>
      </c>
      <c r="AR100" s="1301">
        <f>AN100/AN90-1</f>
        <v>7.845544834148388E-2</v>
      </c>
      <c r="AS100" s="490">
        <v>410635314.47664273</v>
      </c>
      <c r="AT100" s="490">
        <f t="shared" ref="AT100" si="2080">AS100-AS$10</f>
        <v>194538880.08664271</v>
      </c>
      <c r="AU100" s="1301">
        <f t="shared" ref="AU100" si="2081">AS100/AS$10-1</f>
        <v>0.90024104578953246</v>
      </c>
      <c r="AV100" s="490">
        <f t="shared" si="56"/>
        <v>29872886.962234676</v>
      </c>
      <c r="AW100" s="1301">
        <f>AS100/AS90-1</f>
        <v>7.845544834148388E-2</v>
      </c>
      <c r="AX100" s="490">
        <v>410635314.47664273</v>
      </c>
      <c r="AY100" s="490">
        <f t="shared" ref="AY100" si="2082">AX100-AX$10</f>
        <v>194538880.08664271</v>
      </c>
      <c r="AZ100" s="1301">
        <f t="shared" ref="AZ100" si="2083">AX100/AX$10-1</f>
        <v>0.90024104578953246</v>
      </c>
      <c r="BA100" s="490">
        <f t="shared" si="59"/>
        <v>29872886.962234676</v>
      </c>
      <c r="BB100" s="1301">
        <f>AX100/AX90-1</f>
        <v>7.845544834148388E-2</v>
      </c>
      <c r="BC100" s="490">
        <v>410635314.47664273</v>
      </c>
      <c r="BD100" s="490">
        <f t="shared" ref="BD100" si="2084">BC100-BC$10</f>
        <v>194538880.08664271</v>
      </c>
      <c r="BE100" s="1301">
        <f t="shared" ref="BE100" si="2085">BC100/BC$10-1</f>
        <v>0.90024104578953246</v>
      </c>
      <c r="BF100" s="490">
        <f t="shared" si="62"/>
        <v>29872886.962234676</v>
      </c>
      <c r="BG100" s="1301">
        <f>BC100/BC90-1</f>
        <v>7.845544834148388E-2</v>
      </c>
      <c r="BH100" s="490">
        <v>410635314.47664273</v>
      </c>
      <c r="BI100" s="490">
        <f t="shared" ref="BI100" si="2086">BH100-BH$10</f>
        <v>194538880.08664271</v>
      </c>
      <c r="BJ100" s="1301">
        <f t="shared" ref="BJ100" si="2087">BH100/BH$10-1</f>
        <v>0.90024104578953246</v>
      </c>
      <c r="BK100" s="490">
        <f t="shared" si="65"/>
        <v>29872886.962234676</v>
      </c>
      <c r="BL100" s="1301">
        <f>BH100/BH90-1</f>
        <v>7.845544834148388E-2</v>
      </c>
      <c r="BM100" s="490">
        <v>410635314.47664273</v>
      </c>
      <c r="BN100" s="490">
        <f t="shared" ref="BN100" si="2088">BM100-BM$10</f>
        <v>194538880.08664271</v>
      </c>
      <c r="BO100" s="1301">
        <f t="shared" ref="BO100" si="2089">BM100/BM$10-1</f>
        <v>0.90024104578953246</v>
      </c>
      <c r="BP100" s="490">
        <f t="shared" si="68"/>
        <v>29872886.962234676</v>
      </c>
      <c r="BQ100" s="1301">
        <f>BM100/BM90-1</f>
        <v>7.845544834148388E-2</v>
      </c>
      <c r="BR100" s="490">
        <v>410635314.47664273</v>
      </c>
      <c r="BS100" s="490">
        <f t="shared" ref="BS100" si="2090">BR100-BR$10</f>
        <v>194538880.08664271</v>
      </c>
      <c r="BT100" s="1301">
        <f t="shared" ref="BT100" si="2091">BR100/BR$10-1</f>
        <v>0.90024104578953246</v>
      </c>
      <c r="BU100" s="490">
        <f t="shared" si="71"/>
        <v>29872886.962234676</v>
      </c>
      <c r="BV100" s="1301">
        <f>BR100/BR90-1</f>
        <v>7.845544834148388E-2</v>
      </c>
      <c r="BW100" s="490">
        <v>410635314.47664273</v>
      </c>
      <c r="BX100" s="490">
        <f t="shared" ref="BX100" si="2092">BW100-BW$10</f>
        <v>194538880.08664271</v>
      </c>
      <c r="BY100" s="1301">
        <f t="shared" ref="BY100" si="2093">BW100/BW$10-1</f>
        <v>0.90024104578953246</v>
      </c>
      <c r="BZ100" s="490">
        <f t="shared" si="74"/>
        <v>29872886.962234676</v>
      </c>
      <c r="CA100" s="1301">
        <f>BW100/BW90-1</f>
        <v>7.845544834148388E-2</v>
      </c>
      <c r="CB100" s="484">
        <v>415189924.63744289</v>
      </c>
      <c r="CC100" s="490">
        <f t="shared" ref="CC100" si="2094">CB100-CB$10</f>
        <v>195247212.76744288</v>
      </c>
      <c r="CD100" s="1301">
        <f t="shared" ref="CD100" si="2095">CB100/CB$10-1</f>
        <v>0.88771849318128937</v>
      </c>
      <c r="CE100" s="490">
        <f t="shared" si="77"/>
        <v>29940930.268090546</v>
      </c>
      <c r="CF100" s="1301">
        <f>CB100/CB90-1</f>
        <v>7.771838656478125E-2</v>
      </c>
      <c r="CG100" s="484">
        <v>415189924.63744289</v>
      </c>
      <c r="CH100" s="490">
        <f t="shared" ref="CH100" si="2096">CG100-CG$10</f>
        <v>195247212.76744288</v>
      </c>
      <c r="CI100" s="1301">
        <f t="shared" ref="CI100" si="2097">CG100/CG$10-1</f>
        <v>0.88771849318128937</v>
      </c>
      <c r="CJ100" s="490">
        <f t="shared" si="80"/>
        <v>29940930.268090546</v>
      </c>
      <c r="CK100" s="1301">
        <f>CG100/CG90-1</f>
        <v>7.771838656478125E-2</v>
      </c>
      <c r="CL100" s="484">
        <v>415189924.63744289</v>
      </c>
      <c r="CM100" s="490">
        <f t="shared" ref="CM100" si="2098">CL100-CL$10</f>
        <v>195247212.76744288</v>
      </c>
      <c r="CN100" s="1301">
        <f t="shared" ref="CN100" si="2099">CL100/CL$10-1</f>
        <v>0.88771849318128937</v>
      </c>
      <c r="CO100" s="490">
        <f t="shared" si="83"/>
        <v>29940930.268090546</v>
      </c>
      <c r="CP100" s="1301">
        <f>CL100/CL90-1</f>
        <v>7.771838656478125E-2</v>
      </c>
    </row>
    <row r="101" spans="1:94" ht="21" customHeight="1" outlineLevel="1" x14ac:dyDescent="0.25">
      <c r="A101" s="174">
        <v>2032</v>
      </c>
      <c r="B101" s="175" t="s">
        <v>158</v>
      </c>
      <c r="C101" s="175" t="s">
        <v>159</v>
      </c>
      <c r="D101" s="176" t="s">
        <v>96</v>
      </c>
      <c r="E101" s="491">
        <v>188728042.85601503</v>
      </c>
      <c r="F101" s="1298">
        <f t="shared" ref="F101" si="2100">E101-E$11</f>
        <v>106000802.35601503</v>
      </c>
      <c r="G101" s="1320">
        <f t="shared" ref="G101" si="2101">E101/E$11-1</f>
        <v>1.2813288792826958</v>
      </c>
      <c r="H101" s="1298">
        <f t="shared" si="32"/>
        <v>19515464.774470031</v>
      </c>
      <c r="I101" s="1320">
        <f t="shared" ref="I101:I109" si="2102">E101/E91-1</f>
        <v>0.1153310527841811</v>
      </c>
      <c r="J101" s="491">
        <v>172483377.53490677</v>
      </c>
      <c r="K101" s="1298">
        <f t="shared" ref="K101" si="2103">J101-J$11</f>
        <v>89756137.034906775</v>
      </c>
      <c r="L101" s="1320">
        <f t="shared" ref="L101" si="2104">J101/J$11-1</f>
        <v>1.0849647164878755</v>
      </c>
      <c r="M101" s="1298">
        <f t="shared" si="35"/>
        <v>16978944.056875885</v>
      </c>
      <c r="N101" s="1320">
        <f t="shared" ref="N101:N109" si="2105">J101/J91-1</f>
        <v>0.10918623782694015</v>
      </c>
      <c r="O101" s="491">
        <v>154299973.35446107</v>
      </c>
      <c r="P101" s="1298">
        <f t="shared" ref="P101" si="2106">O101-O$11</f>
        <v>71572732.854461074</v>
      </c>
      <c r="Q101" s="1320">
        <f t="shared" ref="Q101" si="2107">O101/O$11-1</f>
        <v>0.86516523967049364</v>
      </c>
      <c r="R101" s="1298">
        <f t="shared" si="38"/>
        <v>13891540.043211997</v>
      </c>
      <c r="S101" s="1320">
        <f t="shared" ref="S101:S109" si="2108">O101/O91-1</f>
        <v>9.8936650139938909E-2</v>
      </c>
      <c r="T101" s="485">
        <v>130050101.91999738</v>
      </c>
      <c r="U101" s="1298">
        <f t="shared" ref="U101" si="2109">T101-T$11</f>
        <v>61611362.419997379</v>
      </c>
      <c r="V101" s="1299">
        <f t="shared" ref="V101" si="2110">T101/T$11-1</f>
        <v>0.90024104578953246</v>
      </c>
      <c r="W101" s="1298">
        <f t="shared" si="41"/>
        <v>9460881.3638802618</v>
      </c>
      <c r="X101" s="1299">
        <f t="shared" ref="X101:X109" si="2111">T101/T91-1</f>
        <v>7.845544834148388E-2</v>
      </c>
      <c r="Y101" s="485">
        <v>130050101.91999738</v>
      </c>
      <c r="Z101" s="1298">
        <f t="shared" ref="Z101" si="2112">Y101-Y$11</f>
        <v>61611362.419997379</v>
      </c>
      <c r="AA101" s="1299">
        <f t="shared" ref="AA101" si="2113">Y101/Y$11-1</f>
        <v>0.90024104578953246</v>
      </c>
      <c r="AB101" s="1298">
        <f t="shared" si="44"/>
        <v>9460881.3638802618</v>
      </c>
      <c r="AC101" s="1299">
        <f t="shared" ref="AC101:AC109" si="2114">Y101/Y91-1</f>
        <v>7.845544834148388E-2</v>
      </c>
      <c r="AD101" s="485">
        <v>130050101.91999738</v>
      </c>
      <c r="AE101" s="1298">
        <f t="shared" ref="AE101" si="2115">AD101-AD$11</f>
        <v>61611362.419997379</v>
      </c>
      <c r="AF101" s="1299">
        <f t="shared" ref="AF101" si="2116">AD101/AD$11-1</f>
        <v>0.90024104578953246</v>
      </c>
      <c r="AG101" s="1298">
        <f t="shared" si="47"/>
        <v>9460881.3638802618</v>
      </c>
      <c r="AH101" s="1299">
        <f t="shared" ref="AH101:AH109" si="2117">AD101/AD91-1</f>
        <v>7.845544834148388E-2</v>
      </c>
      <c r="AI101" s="485">
        <v>0</v>
      </c>
      <c r="AJ101" s="1298">
        <f t="shared" ref="AJ101" si="2118">AI101-AI$11</f>
        <v>0</v>
      </c>
      <c r="AK101" s="1299"/>
      <c r="AL101" s="1298">
        <f t="shared" si="50"/>
        <v>0</v>
      </c>
      <c r="AM101" s="1299"/>
      <c r="AN101" s="485">
        <v>0</v>
      </c>
      <c r="AO101" s="1298">
        <f t="shared" ref="AO101" si="2119">AN101-AN$11</f>
        <v>0</v>
      </c>
      <c r="AP101" s="1299"/>
      <c r="AQ101" s="1298">
        <f t="shared" si="53"/>
        <v>0</v>
      </c>
      <c r="AR101" s="1299"/>
      <c r="AS101" s="485">
        <v>0</v>
      </c>
      <c r="AT101" s="1298">
        <f t="shared" ref="AT101" si="2120">AS101-AS$11</f>
        <v>0</v>
      </c>
      <c r="AU101" s="1299"/>
      <c r="AV101" s="1298">
        <f t="shared" si="56"/>
        <v>0</v>
      </c>
      <c r="AW101" s="1299"/>
      <c r="AX101" s="491">
        <v>158632735.60605878</v>
      </c>
      <c r="AY101" s="1298">
        <f t="shared" ref="AY101" si="2121">AX101-AX$11</f>
        <v>99234664.315591872</v>
      </c>
      <c r="AZ101" s="1299">
        <f t="shared" ref="AZ101" si="2122">AX101/AX$11-1</f>
        <v>1.6706714908354026</v>
      </c>
      <c r="BA101" s="1298">
        <f t="shared" si="59"/>
        <v>18924724.273553729</v>
      </c>
      <c r="BB101" s="1299">
        <f t="shared" ref="BB101:BB109" si="2123">AX101/AX91-1</f>
        <v>0.13545912001075511</v>
      </c>
      <c r="BC101" s="491">
        <v>137795817.91574124</v>
      </c>
      <c r="BD101" s="1298">
        <f t="shared" ref="BD101" si="2124">BC101-BC$11</f>
        <v>78397746.62527433</v>
      </c>
      <c r="BE101" s="1299">
        <f t="shared" ref="BE101" si="2125">BC101/BC$11-1</f>
        <v>1.319870240262444</v>
      </c>
      <c r="BF101" s="1298">
        <f t="shared" si="62"/>
        <v>15714678.216894895</v>
      </c>
      <c r="BG101" s="1299">
        <f t="shared" ref="BG101:BG109" si="2126">BC101/BC91-1</f>
        <v>0.12872322666433456</v>
      </c>
      <c r="BH101" s="491">
        <v>114408874.81453274</v>
      </c>
      <c r="BI101" s="1298">
        <f t="shared" ref="BI101" si="2127">BH101-BH$11</f>
        <v>55010803.524065837</v>
      </c>
      <c r="BJ101" s="1299">
        <f t="shared" ref="BJ101" si="2128">BH101/BH$11-1</f>
        <v>0.92613787500024092</v>
      </c>
      <c r="BK101" s="1298">
        <f t="shared" si="65"/>
        <v>11789314.829077885</v>
      </c>
      <c r="BL101" s="1299">
        <f t="shared" ref="BL101:BL109" si="2129">BH101/BH91-1</f>
        <v>0.11488370083392363</v>
      </c>
      <c r="BM101" s="491">
        <v>97624813.425698265</v>
      </c>
      <c r="BN101" s="1298">
        <f t="shared" ref="BN101" si="2130">BM101-BM$11</f>
        <v>51780086.51536493</v>
      </c>
      <c r="BO101" s="1299">
        <f t="shared" ref="BO101" si="2131">BM101/BM$11-1</f>
        <v>1.1294665712948935</v>
      </c>
      <c r="BP101" s="1298">
        <f t="shared" si="68"/>
        <v>9030634.7102537751</v>
      </c>
      <c r="BQ101" s="1299">
        <f t="shared" ref="BQ101:BQ109" si="2132">BM101/BM91-1</f>
        <v>0.10193259694024892</v>
      </c>
      <c r="BR101" s="491">
        <v>92209924.985328868</v>
      </c>
      <c r="BS101" s="1298">
        <f t="shared" ref="BS101" si="2133">BR101-BR$11</f>
        <v>46365198.074995533</v>
      </c>
      <c r="BT101" s="1299">
        <f t="shared" ref="BT101" si="2134">BR101/BR$11-1</f>
        <v>1.0113529123137797</v>
      </c>
      <c r="BU101" s="1298">
        <f t="shared" si="71"/>
        <v>8185127.8043890595</v>
      </c>
      <c r="BV101" s="1299">
        <f t="shared" ref="BV101:BV109" si="2135">BR101/BR91-1</f>
        <v>9.7413240840833248E-2</v>
      </c>
      <c r="BW101" s="491">
        <v>86148790.258513615</v>
      </c>
      <c r="BX101" s="1298">
        <f t="shared" ref="BX101" si="2136">BW101-BW$11</f>
        <v>40304063.348180279</v>
      </c>
      <c r="BY101" s="1299">
        <f t="shared" ref="BY101" si="2137">BW101/BW$11-1</f>
        <v>0.87914283854302555</v>
      </c>
      <c r="BZ101" s="1298">
        <f t="shared" si="74"/>
        <v>7155993.1331677437</v>
      </c>
      <c r="CA101" s="1299">
        <f t="shared" ref="CA101:CA109" si="2138">BW101/BW91-1</f>
        <v>9.0590451200412758E-2</v>
      </c>
      <c r="CB101" s="485">
        <v>82983831.33183904</v>
      </c>
      <c r="CC101" s="1298">
        <f t="shared" ref="CC101" si="2139">CB101-CB$11</f>
        <v>14545091.83183904</v>
      </c>
      <c r="CD101" s="1299">
        <f t="shared" ref="CD101" si="2140">CB101/CB$11-1</f>
        <v>0.21252717303244673</v>
      </c>
      <c r="CE101" s="1298">
        <f t="shared" si="77"/>
        <v>1475599.8848156333</v>
      </c>
      <c r="CF101" s="1299">
        <f t="shared" ref="CF101:CF109" si="2141">CB101/CB91-1</f>
        <v>1.8103691598003957E-2</v>
      </c>
      <c r="CG101" s="485">
        <v>88695721.348784193</v>
      </c>
      <c r="CH101" s="1298">
        <f t="shared" ref="CH101" si="2142">CG101-CG$11</f>
        <v>20256981.848784193</v>
      </c>
      <c r="CI101" s="1299">
        <f t="shared" ref="CI101" si="2143">CG101/CG$11-1</f>
        <v>0.29598706809590203</v>
      </c>
      <c r="CJ101" s="1298">
        <f t="shared" si="80"/>
        <v>2340732.4229695201</v>
      </c>
      <c r="CK101" s="1299">
        <f t="shared" ref="CK101:CK109" si="2144">CG101/CG91-1</f>
        <v>2.7105931598004007E-2</v>
      </c>
      <c r="CL101" s="485">
        <v>94747811.697361395</v>
      </c>
      <c r="CM101" s="1298">
        <f t="shared" ref="CM101" si="2145">CL101-CL$11</f>
        <v>26309072.197361395</v>
      </c>
      <c r="CN101" s="1299">
        <f t="shared" ref="CN101" si="2146">CL101/CL$11-1</f>
        <v>0.38441783687967246</v>
      </c>
      <c r="CO101" s="1298">
        <f t="shared" si="83"/>
        <v>3301943.1147108674</v>
      </c>
      <c r="CP101" s="1299">
        <f t="shared" ref="CP101:CP109" si="2147">CL101/CL91-1</f>
        <v>3.6108171598004057E-2</v>
      </c>
    </row>
    <row r="102" spans="1:94" ht="21" customHeight="1" outlineLevel="1" x14ac:dyDescent="0.25">
      <c r="A102" s="174">
        <v>2032</v>
      </c>
      <c r="B102" s="175" t="s">
        <v>160</v>
      </c>
      <c r="C102" s="175" t="s">
        <v>161</v>
      </c>
      <c r="D102" s="176" t="s">
        <v>162</v>
      </c>
      <c r="E102" s="485">
        <v>104146397.42107983</v>
      </c>
      <c r="F102" s="1298">
        <f t="shared" ref="F102" si="2148">E102-E$12</f>
        <v>49339457.190079831</v>
      </c>
      <c r="G102" s="1320">
        <f t="shared" ref="G102" si="2149">E102/E$12-1</f>
        <v>0.90024104578953223</v>
      </c>
      <c r="H102" s="1298">
        <f t="shared" si="32"/>
        <v>7576439.3562912941</v>
      </c>
      <c r="I102" s="1320">
        <f t="shared" si="2102"/>
        <v>7.8455448341484102E-2</v>
      </c>
      <c r="J102" s="485">
        <v>104146397.42107983</v>
      </c>
      <c r="K102" s="1298">
        <f t="shared" ref="K102" si="2150">J102-J$12</f>
        <v>49339457.190079831</v>
      </c>
      <c r="L102" s="1320">
        <f t="shared" ref="L102" si="2151">J102/J$12-1</f>
        <v>0.90024104578953223</v>
      </c>
      <c r="M102" s="1298">
        <f t="shared" si="35"/>
        <v>7576439.3562912941</v>
      </c>
      <c r="N102" s="1320">
        <f t="shared" si="2105"/>
        <v>7.8455448341484102E-2</v>
      </c>
      <c r="O102" s="485">
        <v>104146397.42107983</v>
      </c>
      <c r="P102" s="1298">
        <f t="shared" ref="P102" si="2152">O102-O$12</f>
        <v>49339457.190079831</v>
      </c>
      <c r="Q102" s="1320">
        <f t="shared" ref="Q102" si="2153">O102/O$12-1</f>
        <v>0.90024104578953223</v>
      </c>
      <c r="R102" s="1298">
        <f t="shared" si="38"/>
        <v>7576439.3562912941</v>
      </c>
      <c r="S102" s="1320">
        <f t="shared" si="2108"/>
        <v>7.8455448341484102E-2</v>
      </c>
      <c r="T102" s="485">
        <v>104146397.42107983</v>
      </c>
      <c r="U102" s="1298">
        <f t="shared" ref="U102" si="2154">T102-T$12</f>
        <v>49339457.190079831</v>
      </c>
      <c r="V102" s="1299">
        <f t="shared" ref="V102" si="2155">T102/T$12-1</f>
        <v>0.90024104578953223</v>
      </c>
      <c r="W102" s="1298">
        <f t="shared" si="41"/>
        <v>7576439.3562912941</v>
      </c>
      <c r="X102" s="1299">
        <f t="shared" si="2111"/>
        <v>7.8455448341484102E-2</v>
      </c>
      <c r="Y102" s="485">
        <v>104146397.42107983</v>
      </c>
      <c r="Z102" s="1298">
        <f t="shared" ref="Z102" si="2156">Y102-Y$12</f>
        <v>49339457.190079831</v>
      </c>
      <c r="AA102" s="1299">
        <f t="shared" ref="AA102" si="2157">Y102/Y$12-1</f>
        <v>0.90024104578953223</v>
      </c>
      <c r="AB102" s="1298">
        <f t="shared" si="44"/>
        <v>7576439.3562912941</v>
      </c>
      <c r="AC102" s="1299">
        <f t="shared" si="2114"/>
        <v>7.8455448341484102E-2</v>
      </c>
      <c r="AD102" s="485">
        <v>104146397.42107983</v>
      </c>
      <c r="AE102" s="1298">
        <f t="shared" ref="AE102" si="2158">AD102-AD$12</f>
        <v>49339457.190079831</v>
      </c>
      <c r="AF102" s="1299">
        <f t="shared" ref="AF102" si="2159">AD102/AD$12-1</f>
        <v>0.90024104578953223</v>
      </c>
      <c r="AG102" s="1298">
        <f t="shared" si="47"/>
        <v>7576439.3562912941</v>
      </c>
      <c r="AH102" s="1299">
        <f t="shared" si="2117"/>
        <v>7.8455448341484102E-2</v>
      </c>
      <c r="AI102" s="485">
        <v>0</v>
      </c>
      <c r="AJ102" s="1298">
        <f t="shared" ref="AJ102" si="2160">AI102-AI$12</f>
        <v>0</v>
      </c>
      <c r="AK102" s="1299"/>
      <c r="AL102" s="1298">
        <f t="shared" si="50"/>
        <v>0</v>
      </c>
      <c r="AM102" s="1299"/>
      <c r="AN102" s="485">
        <v>0</v>
      </c>
      <c r="AO102" s="1298">
        <f t="shared" ref="AO102" si="2161">AN102-AN$12</f>
        <v>0</v>
      </c>
      <c r="AP102" s="1299"/>
      <c r="AQ102" s="1298">
        <f t="shared" si="53"/>
        <v>0</v>
      </c>
      <c r="AR102" s="1299"/>
      <c r="AS102" s="485">
        <v>0</v>
      </c>
      <c r="AT102" s="1298">
        <f t="shared" ref="AT102" si="2162">AS102-AS$12</f>
        <v>0</v>
      </c>
      <c r="AU102" s="1299"/>
      <c r="AV102" s="1298">
        <f t="shared" si="56"/>
        <v>0</v>
      </c>
      <c r="AW102" s="1299"/>
      <c r="AX102" s="485">
        <v>104146397.42107983</v>
      </c>
      <c r="AY102" s="1298">
        <f t="shared" ref="AY102" si="2163">AX102-AX$12</f>
        <v>49339457.190079831</v>
      </c>
      <c r="AZ102" s="1299">
        <f t="shared" ref="AZ102" si="2164">AX102/AX$12-1</f>
        <v>0.90024104578953223</v>
      </c>
      <c r="BA102" s="1298">
        <f t="shared" si="59"/>
        <v>7576439.3562912941</v>
      </c>
      <c r="BB102" s="1299">
        <f t="shared" si="2123"/>
        <v>7.8455448341484102E-2</v>
      </c>
      <c r="BC102" s="485">
        <v>104146397.42107983</v>
      </c>
      <c r="BD102" s="1298">
        <f t="shared" ref="BD102" si="2165">BC102-BC$12</f>
        <v>49339457.190079831</v>
      </c>
      <c r="BE102" s="1299">
        <f t="shared" ref="BE102" si="2166">BC102/BC$12-1</f>
        <v>0.90024104578953223</v>
      </c>
      <c r="BF102" s="1298">
        <f t="shared" si="62"/>
        <v>7576439.3562912941</v>
      </c>
      <c r="BG102" s="1299">
        <f t="shared" si="2126"/>
        <v>7.8455448341484102E-2</v>
      </c>
      <c r="BH102" s="485">
        <v>104146397.42107983</v>
      </c>
      <c r="BI102" s="1298">
        <f t="shared" ref="BI102" si="2167">BH102-BH$12</f>
        <v>49339457.190079831</v>
      </c>
      <c r="BJ102" s="1299">
        <f t="shared" ref="BJ102" si="2168">BH102/BH$12-1</f>
        <v>0.90024104578953223</v>
      </c>
      <c r="BK102" s="1298">
        <f t="shared" si="65"/>
        <v>7576439.3562912941</v>
      </c>
      <c r="BL102" s="1299">
        <f t="shared" si="2129"/>
        <v>7.8455448341484102E-2</v>
      </c>
      <c r="BM102" s="491">
        <v>97624813.425698265</v>
      </c>
      <c r="BN102" s="1298">
        <f t="shared" ref="BN102" si="2169">BM102-BM$12</f>
        <v>51780086.51536493</v>
      </c>
      <c r="BO102" s="1299">
        <f t="shared" ref="BO102" si="2170">BM102/BM$12-1</f>
        <v>1.1294665712948935</v>
      </c>
      <c r="BP102" s="1298">
        <f t="shared" si="68"/>
        <v>9030634.7102537751</v>
      </c>
      <c r="BQ102" s="1299">
        <f t="shared" si="2132"/>
        <v>0.10193259694024892</v>
      </c>
      <c r="BR102" s="491">
        <v>92209924.985328868</v>
      </c>
      <c r="BS102" s="1298">
        <f t="shared" ref="BS102" si="2171">BR102-BR$12</f>
        <v>46365198.074995533</v>
      </c>
      <c r="BT102" s="1299">
        <f t="shared" ref="BT102" si="2172">BR102/BR$12-1</f>
        <v>1.0113529123137797</v>
      </c>
      <c r="BU102" s="1298">
        <f t="shared" si="71"/>
        <v>8185127.8043890595</v>
      </c>
      <c r="BV102" s="1299">
        <f t="shared" si="2135"/>
        <v>9.7413240840833248E-2</v>
      </c>
      <c r="BW102" s="491">
        <v>86148790.258513615</v>
      </c>
      <c r="BX102" s="1298">
        <f t="shared" ref="BX102" si="2173">BW102-BW$12</f>
        <v>40304063.348180279</v>
      </c>
      <c r="BY102" s="1299">
        <f t="shared" ref="BY102" si="2174">BW102/BW$12-1</f>
        <v>0.87914283854302555</v>
      </c>
      <c r="BZ102" s="1298">
        <f t="shared" si="74"/>
        <v>7155993.1331677437</v>
      </c>
      <c r="CA102" s="1299">
        <f t="shared" si="2138"/>
        <v>9.0590451200412758E-2</v>
      </c>
      <c r="CB102" s="485">
        <v>70607110.282329947</v>
      </c>
      <c r="CC102" s="1298">
        <f t="shared" ref="CC102" si="2175">CB102-CB$12</f>
        <v>15800170.051329948</v>
      </c>
      <c r="CD102" s="1299">
        <f t="shared" ref="CD102" si="2176">CB102/CB$12-1</f>
        <v>0.28828776035909831</v>
      </c>
      <c r="CE102" s="1298">
        <f t="shared" si="77"/>
        <v>1255519.8058178425</v>
      </c>
      <c r="CF102" s="1299">
        <f t="shared" si="2141"/>
        <v>1.8103691598003957E-2</v>
      </c>
      <c r="CG102" s="485">
        <v>75467093.749883473</v>
      </c>
      <c r="CH102" s="1298">
        <f t="shared" ref="CH102" si="2177">CG102-CG$12</f>
        <v>20660153.518883474</v>
      </c>
      <c r="CI102" s="1299">
        <f t="shared" ref="CI102" si="2178">CG102/CG$12-1</f>
        <v>0.37696235972680037</v>
      </c>
      <c r="CJ102" s="1298">
        <f t="shared" si="80"/>
        <v>1991621.134834528</v>
      </c>
      <c r="CK102" s="1299">
        <f t="shared" si="2144"/>
        <v>2.7105931598004007E-2</v>
      </c>
      <c r="CL102" s="485">
        <v>80616537.970792338</v>
      </c>
      <c r="CM102" s="1298">
        <f t="shared" ref="CM102" si="2179">CL102-CL$12</f>
        <v>25809597.73979234</v>
      </c>
      <c r="CN102" s="1299">
        <f t="shared" ref="CN102" si="2180">CL102/CL$12-1</f>
        <v>0.47091842075128043</v>
      </c>
      <c r="CO102" s="1298">
        <f t="shared" si="83"/>
        <v>2809470.9283074439</v>
      </c>
      <c r="CP102" s="1299">
        <f t="shared" si="2147"/>
        <v>3.6108171598004057E-2</v>
      </c>
    </row>
    <row r="103" spans="1:94" ht="21" customHeight="1" outlineLevel="1" x14ac:dyDescent="0.25">
      <c r="A103" s="174">
        <v>2032</v>
      </c>
      <c r="B103" s="175">
        <v>0</v>
      </c>
      <c r="C103" s="175">
        <v>0</v>
      </c>
      <c r="D103" s="176" t="s">
        <v>163</v>
      </c>
      <c r="E103" s="485">
        <v>0</v>
      </c>
      <c r="F103" s="1298">
        <f t="shared" ref="F103" si="2181">E103-E$13</f>
        <v>0</v>
      </c>
      <c r="G103" s="1320"/>
      <c r="H103" s="1298">
        <f t="shared" si="32"/>
        <v>0</v>
      </c>
      <c r="I103" s="1320"/>
      <c r="J103" s="485">
        <v>0</v>
      </c>
      <c r="K103" s="1298">
        <f t="shared" ref="K103" si="2182">J103-J$13</f>
        <v>0</v>
      </c>
      <c r="L103" s="1320"/>
      <c r="M103" s="1298">
        <f t="shared" si="35"/>
        <v>0</v>
      </c>
      <c r="N103" s="1320"/>
      <c r="O103" s="485">
        <v>0</v>
      </c>
      <c r="P103" s="1298">
        <f t="shared" ref="P103" si="2183">O103-O$13</f>
        <v>0</v>
      </c>
      <c r="Q103" s="1320"/>
      <c r="R103" s="1298">
        <f t="shared" si="38"/>
        <v>0</v>
      </c>
      <c r="S103" s="1320"/>
      <c r="T103" s="485">
        <v>0</v>
      </c>
      <c r="U103" s="1298">
        <f t="shared" ref="U103" si="2184">T103-T$13</f>
        <v>0</v>
      </c>
      <c r="V103" s="1299"/>
      <c r="W103" s="1298">
        <f t="shared" si="41"/>
        <v>0</v>
      </c>
      <c r="X103" s="1299"/>
      <c r="Y103" s="485">
        <v>0</v>
      </c>
      <c r="Z103" s="1298">
        <f t="shared" ref="Z103" si="2185">Y103-Y$13</f>
        <v>0</v>
      </c>
      <c r="AA103" s="1299"/>
      <c r="AB103" s="1298">
        <f t="shared" si="44"/>
        <v>0</v>
      </c>
      <c r="AC103" s="1299"/>
      <c r="AD103" s="485">
        <v>0</v>
      </c>
      <c r="AE103" s="1298">
        <f t="shared" ref="AE103" si="2186">AD103-AD$13</f>
        <v>0</v>
      </c>
      <c r="AF103" s="1299"/>
      <c r="AG103" s="1298">
        <f t="shared" si="47"/>
        <v>0</v>
      </c>
      <c r="AH103" s="1299"/>
      <c r="AI103" s="485">
        <v>0</v>
      </c>
      <c r="AJ103" s="1298">
        <f t="shared" ref="AJ103" si="2187">AI103-AI$13</f>
        <v>0</v>
      </c>
      <c r="AK103" s="1299"/>
      <c r="AL103" s="1298">
        <f t="shared" si="50"/>
        <v>0</v>
      </c>
      <c r="AM103" s="1299"/>
      <c r="AN103" s="485">
        <v>0</v>
      </c>
      <c r="AO103" s="1298">
        <f t="shared" ref="AO103" si="2188">AN103-AN$13</f>
        <v>0</v>
      </c>
      <c r="AP103" s="1299"/>
      <c r="AQ103" s="1298">
        <f t="shared" si="53"/>
        <v>0</v>
      </c>
      <c r="AR103" s="1299"/>
      <c r="AS103" s="485">
        <v>0</v>
      </c>
      <c r="AT103" s="1298">
        <f t="shared" ref="AT103" si="2189">AS103-AS$13</f>
        <v>0</v>
      </c>
      <c r="AU103" s="1299"/>
      <c r="AV103" s="1298">
        <f t="shared" si="56"/>
        <v>0</v>
      </c>
      <c r="AW103" s="1299"/>
      <c r="AX103" s="491">
        <v>30095307.249956276</v>
      </c>
      <c r="AY103" s="1298">
        <f t="shared" ref="AY103" si="2190">AX103-AX$13</f>
        <v>6766138.0404231772</v>
      </c>
      <c r="AZ103" s="1299">
        <f t="shared" ref="AZ103" si="2191">AX103/AX$13-1</f>
        <v>0.29002910389360559</v>
      </c>
      <c r="BA103" s="1298">
        <f t="shared" si="59"/>
        <v>590740.50091632456</v>
      </c>
      <c r="BB103" s="1299">
        <f t="shared" si="2123"/>
        <v>2.0022002218878399E-2</v>
      </c>
      <c r="BC103" s="491">
        <v>34687559.619165517</v>
      </c>
      <c r="BD103" s="1298">
        <f t="shared" ref="BD103" si="2192">BC103-BC$13</f>
        <v>11358390.409632418</v>
      </c>
      <c r="BE103" s="1299">
        <f t="shared" ref="BE103" si="2193">BC103/BC$13-1</f>
        <v>0.4868750493262739</v>
      </c>
      <c r="BF103" s="1298">
        <f t="shared" si="62"/>
        <v>1264265.8399809748</v>
      </c>
      <c r="BG103" s="1299">
        <f t="shared" si="2126"/>
        <v>3.7825890181067079E-2</v>
      </c>
      <c r="BH103" s="491">
        <v>39891098.539928325</v>
      </c>
      <c r="BI103" s="1298">
        <f t="shared" ref="BI103" si="2194">BH103-BH$13</f>
        <v>16561929.330395225</v>
      </c>
      <c r="BJ103" s="1299">
        <f t="shared" ref="BJ103" si="2195">BH103/BH$13-1</f>
        <v>0.70992366601839607</v>
      </c>
      <c r="BK103" s="1298">
        <f t="shared" si="65"/>
        <v>2102225.214134112</v>
      </c>
      <c r="BL103" s="1299">
        <f t="shared" si="2129"/>
        <v>5.5630798939410475E-2</v>
      </c>
      <c r="BM103" s="491">
        <v>97624813.425698265</v>
      </c>
      <c r="BN103" s="1298">
        <f t="shared" ref="BN103" si="2196">BM103-BM$13</f>
        <v>51780086.51536493</v>
      </c>
      <c r="BO103" s="1299">
        <f t="shared" ref="BO103" si="2197">BM103/BM$13-1</f>
        <v>1.1294665712948935</v>
      </c>
      <c r="BP103" s="1298">
        <f t="shared" si="68"/>
        <v>9030634.7102537602</v>
      </c>
      <c r="BQ103" s="1299">
        <f t="shared" si="2132"/>
        <v>0.1019325969402487</v>
      </c>
      <c r="BR103" s="491">
        <v>92209924.985328883</v>
      </c>
      <c r="BS103" s="1298">
        <f t="shared" ref="BS103" si="2198">BR103-BR$13</f>
        <v>46365198.074995548</v>
      </c>
      <c r="BT103" s="1299">
        <f t="shared" ref="BT103" si="2199">BR103/BR$13-1</f>
        <v>1.0113529123137801</v>
      </c>
      <c r="BU103" s="1298">
        <f t="shared" si="71"/>
        <v>8185127.8043890595</v>
      </c>
      <c r="BV103" s="1299">
        <f t="shared" si="2135"/>
        <v>9.7413240840833248E-2</v>
      </c>
      <c r="BW103" s="491">
        <v>86148790.258513615</v>
      </c>
      <c r="BX103" s="1298">
        <f t="shared" ref="BX103" si="2200">BW103-BW$13</f>
        <v>40304063.348180279</v>
      </c>
      <c r="BY103" s="1299">
        <f t="shared" ref="BY103" si="2201">BW103/BW$13-1</f>
        <v>0.87914283854302555</v>
      </c>
      <c r="BZ103" s="1298">
        <f t="shared" si="74"/>
        <v>7155993.1331677884</v>
      </c>
      <c r="CA103" s="1299">
        <f t="shared" si="2138"/>
        <v>9.0590451200413202E-2</v>
      </c>
      <c r="CB103" s="485">
        <v>0</v>
      </c>
      <c r="CC103" s="1298">
        <f t="shared" ref="CC103" si="2202">CB103-CB$13</f>
        <v>0</v>
      </c>
      <c r="CD103" s="1299"/>
      <c r="CE103" s="1298">
        <f t="shared" si="77"/>
        <v>0</v>
      </c>
      <c r="CF103" s="1299"/>
      <c r="CG103" s="485">
        <v>0</v>
      </c>
      <c r="CH103" s="1298">
        <f t="shared" ref="CH103" si="2203">CG103-CG$13</f>
        <v>0</v>
      </c>
      <c r="CI103" s="1299"/>
      <c r="CJ103" s="1298">
        <f t="shared" si="80"/>
        <v>0</v>
      </c>
      <c r="CK103" s="1299"/>
      <c r="CL103" s="485">
        <v>0</v>
      </c>
      <c r="CM103" s="1298">
        <f t="shared" ref="CM103" si="2204">CL103-CL$13</f>
        <v>0</v>
      </c>
      <c r="CN103" s="1299"/>
      <c r="CO103" s="1298">
        <f t="shared" si="83"/>
        <v>0</v>
      </c>
      <c r="CP103" s="1299"/>
    </row>
    <row r="104" spans="1:94" ht="21" customHeight="1" outlineLevel="1" x14ac:dyDescent="0.25">
      <c r="A104" s="174">
        <v>2032</v>
      </c>
      <c r="B104" s="175" t="s">
        <v>164</v>
      </c>
      <c r="C104" s="175" t="s">
        <v>165</v>
      </c>
      <c r="D104" s="176" t="s">
        <v>99</v>
      </c>
      <c r="E104" s="485">
        <v>0</v>
      </c>
      <c r="F104" s="1298">
        <f t="shared" ref="F104" si="2205">E104-E$14</f>
        <v>0</v>
      </c>
      <c r="G104" s="1320"/>
      <c r="H104" s="1298">
        <f t="shared" ref="H104:H167" si="2206">E104-E94</f>
        <v>0</v>
      </c>
      <c r="I104" s="1320"/>
      <c r="J104" s="485">
        <v>0</v>
      </c>
      <c r="K104" s="1298">
        <f t="shared" ref="K104" si="2207">J104-J$14</f>
        <v>0</v>
      </c>
      <c r="L104" s="1320"/>
      <c r="M104" s="1298">
        <f t="shared" ref="M104:M167" si="2208">J104-J94</f>
        <v>0</v>
      </c>
      <c r="N104" s="1320"/>
      <c r="O104" s="485">
        <v>0</v>
      </c>
      <c r="P104" s="1298">
        <f t="shared" ref="P104" si="2209">O104-O$14</f>
        <v>0</v>
      </c>
      <c r="Q104" s="1320"/>
      <c r="R104" s="1298">
        <f t="shared" ref="R104:R167" si="2210">O104-O94</f>
        <v>0</v>
      </c>
      <c r="S104" s="1320"/>
      <c r="T104" s="486">
        <v>58677940.936017618</v>
      </c>
      <c r="U104" s="1298">
        <f t="shared" ref="U104" si="2211">T104-T$14</f>
        <v>44389439.93601761</v>
      </c>
      <c r="V104" s="1299">
        <f t="shared" ref="V104" si="2212">T104/T$14-1</f>
        <v>3.1066547803732236</v>
      </c>
      <c r="W104" s="1298">
        <f t="shared" ref="W104:W167" si="2213">T104-T94</f>
        <v>10054583.41058974</v>
      </c>
      <c r="X104" s="1299">
        <f t="shared" si="2111"/>
        <v>0.20678504986685953</v>
      </c>
      <c r="Y104" s="486">
        <v>42433275.614909366</v>
      </c>
      <c r="Z104" s="1298">
        <f t="shared" ref="Z104" si="2214">Y104-Y$14</f>
        <v>28144774.614909358</v>
      </c>
      <c r="AA104" s="1299">
        <f t="shared" ref="AA104" si="2215">Y104/Y$14-1</f>
        <v>1.969749983914292</v>
      </c>
      <c r="AB104" s="1298">
        <f t="shared" ref="AB104:AB167" si="2216">Y104-Y94</f>
        <v>7518062.6929956004</v>
      </c>
      <c r="AC104" s="1299">
        <f t="shared" si="2114"/>
        <v>0.21532340959252894</v>
      </c>
      <c r="AD104" s="486">
        <v>24249871.434463665</v>
      </c>
      <c r="AE104" s="1298">
        <f t="shared" ref="AE104" si="2217">AD104-AD$14</f>
        <v>9961370.4344636574</v>
      </c>
      <c r="AF104" s="1299">
        <f t="shared" ref="AF104" si="2218">AD104/AD$14-1</f>
        <v>0.69715993542385246</v>
      </c>
      <c r="AG104" s="1298">
        <f t="shared" ref="AG104:AG167" si="2219">AD104-AD94</f>
        <v>4430658.6793317199</v>
      </c>
      <c r="AH104" s="1299">
        <f t="shared" si="2117"/>
        <v>0.2235537169953663</v>
      </c>
      <c r="AI104" s="486">
        <v>292874440.27709478</v>
      </c>
      <c r="AJ104" s="1298">
        <f t="shared" ref="AJ104" si="2220">AI104-AI$14</f>
        <v>155340259.54609478</v>
      </c>
      <c r="AK104" s="1299">
        <f t="shared" ref="AK104" si="2221">AI104/AI$14-1</f>
        <v>1.1294665712948935</v>
      </c>
      <c r="AL104" s="1298">
        <f t="shared" ref="AL104:AL167" si="2222">AI104-AI94</f>
        <v>27091904.130761296</v>
      </c>
      <c r="AM104" s="1299">
        <f t="shared" ref="AM104:AM109" si="2223">AI104/AI94-1</f>
        <v>0.1019325969402487</v>
      </c>
      <c r="AN104" s="486">
        <v>276629774.95598662</v>
      </c>
      <c r="AO104" s="1298">
        <f t="shared" ref="AO104" si="2224">AN104-AN$14</f>
        <v>139095594.22498661</v>
      </c>
      <c r="AP104" s="1299">
        <f t="shared" ref="AP104" si="2225">AN104/AN$14-1</f>
        <v>1.0113529123137801</v>
      </c>
      <c r="AQ104" s="1298">
        <f t="shared" ref="AQ104:AQ167" si="2226">AN104-AN94</f>
        <v>24555383.413167208</v>
      </c>
      <c r="AR104" s="1299">
        <f t="shared" ref="AR104:AR109" si="2227">AN104/AN94-1</f>
        <v>9.741324084083347E-2</v>
      </c>
      <c r="AS104" s="486">
        <v>258446370.77554083</v>
      </c>
      <c r="AT104" s="1298">
        <f t="shared" ref="AT104" si="2228">AS104-AS$14</f>
        <v>120912190.04454082</v>
      </c>
      <c r="AU104" s="1299">
        <f t="shared" ref="AU104" si="2229">AS104/AS$14-1</f>
        <v>0.87914283854302555</v>
      </c>
      <c r="AV104" s="1298">
        <f t="shared" ref="AV104:AV167" si="2230">AS104-AS94</f>
        <v>21467979.399503231</v>
      </c>
      <c r="AW104" s="1299">
        <f t="shared" ref="AW104:AW109" si="2231">AS104/AS94-1</f>
        <v>9.0590451200412758E-2</v>
      </c>
      <c r="AX104" s="485">
        <v>0</v>
      </c>
      <c r="AY104" s="1298">
        <f t="shared" ref="AY104" si="2232">AX104-AX$14</f>
        <v>0</v>
      </c>
      <c r="AZ104" s="1299"/>
      <c r="BA104" s="1298">
        <f t="shared" ref="BA104:BA167" si="2233">AX104-AX94</f>
        <v>0</v>
      </c>
      <c r="BB104" s="1299"/>
      <c r="BC104" s="485">
        <v>0</v>
      </c>
      <c r="BD104" s="1298">
        <f t="shared" ref="BD104" si="2234">BC104-BC$14</f>
        <v>0</v>
      </c>
      <c r="BE104" s="1299"/>
      <c r="BF104" s="1298">
        <f t="shared" ref="BF104:BF167" si="2235">BC104-BC94</f>
        <v>0</v>
      </c>
      <c r="BG104" s="1299"/>
      <c r="BH104" s="485">
        <v>0</v>
      </c>
      <c r="BI104" s="1298">
        <f t="shared" ref="BI104" si="2236">BH104-BH$14</f>
        <v>0</v>
      </c>
      <c r="BJ104" s="1299"/>
      <c r="BK104" s="1298">
        <f t="shared" ref="BK104:BK167" si="2237">BH104-BH94</f>
        <v>0</v>
      </c>
      <c r="BL104" s="1299"/>
      <c r="BM104" s="485">
        <v>0</v>
      </c>
      <c r="BN104" s="1298">
        <f t="shared" ref="BN104" si="2238">BM104-BM$14</f>
        <v>0</v>
      </c>
      <c r="BO104" s="1299"/>
      <c r="BP104" s="1298">
        <f t="shared" ref="BP104:BP167" si="2239">BM104-BM94</f>
        <v>0</v>
      </c>
      <c r="BQ104" s="1299"/>
      <c r="BR104" s="485">
        <v>0</v>
      </c>
      <c r="BS104" s="1298">
        <f t="shared" ref="BS104" si="2240">BR104-BR$14</f>
        <v>0</v>
      </c>
      <c r="BT104" s="1299"/>
      <c r="BU104" s="1298">
        <f t="shared" ref="BU104:BU167" si="2241">BR104-BR94</f>
        <v>0</v>
      </c>
      <c r="BV104" s="1299"/>
      <c r="BW104" s="485">
        <v>0</v>
      </c>
      <c r="BX104" s="1298">
        <f t="shared" ref="BX104" si="2242">BW104-BW$14</f>
        <v>0</v>
      </c>
      <c r="BY104" s="1299"/>
      <c r="BZ104" s="1298">
        <f t="shared" ref="BZ104:BZ167" si="2243">BW104-BW94</f>
        <v>0</v>
      </c>
      <c r="CA104" s="1299"/>
      <c r="CB104" s="192">
        <v>143838108.823726</v>
      </c>
      <c r="CC104" s="1298">
        <f t="shared" ref="CC104" si="2244">CB104-CB$14</f>
        <v>125703330.34372601</v>
      </c>
      <c r="CD104" s="1299">
        <f t="shared" ref="CD104" si="2245">CB104/CB$14-1</f>
        <v>6.9316165335219484</v>
      </c>
      <c r="CE104" s="1298">
        <f t="shared" ref="CE104:CE167" si="2246">CB104-CB94</f>
        <v>24428827.74598369</v>
      </c>
      <c r="CF104" s="1299">
        <f t="shared" si="2141"/>
        <v>0.2045806450344434</v>
      </c>
      <c r="CG104" s="192">
        <v>117021570.01811907</v>
      </c>
      <c r="CH104" s="1298">
        <f t="shared" ref="CH104" si="2247">CG104-CG$14</f>
        <v>98886791.538119078</v>
      </c>
      <c r="CI104" s="1299">
        <f t="shared" ref="CI104" si="2248">CG104/CG$14-1</f>
        <v>5.4528811392527743</v>
      </c>
      <c r="CJ104" s="1298">
        <f t="shared" ref="CJ104:CJ167" si="2249">CG104-CG94</f>
        <v>20291073.161219001</v>
      </c>
      <c r="CK104" s="1299">
        <f t="shared" si="2144"/>
        <v>0.20976914024577953</v>
      </c>
      <c r="CL104" s="192">
        <v>87636631.26818727</v>
      </c>
      <c r="CM104" s="1298">
        <f t="shared" ref="CM104" si="2250">CL104-CL$14</f>
        <v>69501852.788187265</v>
      </c>
      <c r="CN104" s="1299">
        <f t="shared" ref="CN104" si="2251">CL104/CL$14-1</f>
        <v>3.8325173293314627</v>
      </c>
      <c r="CO104" s="1298">
        <f t="shared" ref="CO104:CO167" si="2252">CL104-CL94</f>
        <v>15424608.662340805</v>
      </c>
      <c r="CP104" s="1299">
        <f t="shared" si="2147"/>
        <v>0.21360167054913637</v>
      </c>
    </row>
    <row r="105" spans="1:94" ht="21" customHeight="1" outlineLevel="1" x14ac:dyDescent="0.25">
      <c r="A105" s="174">
        <v>2032</v>
      </c>
      <c r="B105" s="175" t="s">
        <v>166</v>
      </c>
      <c r="C105" s="175" t="s">
        <v>249</v>
      </c>
      <c r="D105" s="176" t="s">
        <v>168</v>
      </c>
      <c r="E105" s="485">
        <v>59026771.615506977</v>
      </c>
      <c r="F105" s="1298">
        <f t="shared" ref="F105" si="2253">E105-E$15</f>
        <v>20546894.956506975</v>
      </c>
      <c r="G105" s="1320">
        <f t="shared" ref="G105" si="2254">E105/E$15-1</f>
        <v>0.53396467817682813</v>
      </c>
      <c r="H105" s="1298">
        <f t="shared" si="2206"/>
        <v>1458686.9336466119</v>
      </c>
      <c r="I105" s="1320">
        <f t="shared" si="2102"/>
        <v>2.5338465604818783E-2</v>
      </c>
      <c r="J105" s="485">
        <v>67169290.566704467</v>
      </c>
      <c r="K105" s="1298">
        <f t="shared" ref="K105" si="2255">J105-J$15</f>
        <v>28689413.907704465</v>
      </c>
      <c r="L105" s="1320">
        <f t="shared" ref="L105" si="2256">J105/J$15-1</f>
        <v>0.74556927928703076</v>
      </c>
      <c r="M105" s="1298">
        <f t="shared" si="2208"/>
        <v>2737817.6873370484</v>
      </c>
      <c r="N105" s="1320">
        <f t="shared" si="2105"/>
        <v>4.2491930806284106E-2</v>
      </c>
      <c r="O105" s="485">
        <v>76283588.104381412</v>
      </c>
      <c r="P105" s="1298">
        <f t="shared" ref="P105" si="2257">O105-O$15</f>
        <v>37803711.44538141</v>
      </c>
      <c r="Q105" s="1320">
        <f t="shared" ref="Q105" si="2258">O105/O$15-1</f>
        <v>0.98242808261547676</v>
      </c>
      <c r="R105" s="1298">
        <f t="shared" si="2210"/>
        <v>4293856.075362578</v>
      </c>
      <c r="S105" s="1320">
        <f t="shared" si="2108"/>
        <v>5.9645396007749207E-2</v>
      </c>
      <c r="T105" s="485">
        <v>59026771.615506977</v>
      </c>
      <c r="U105" s="1298">
        <f t="shared" ref="U105" si="2259">T105-T$15</f>
        <v>20546894.956506975</v>
      </c>
      <c r="V105" s="1299">
        <f t="shared" ref="V105" si="2260">T105/T$15-1</f>
        <v>0.53396467817682813</v>
      </c>
      <c r="W105" s="1298">
        <f t="shared" si="2213"/>
        <v>1458686.9336466119</v>
      </c>
      <c r="X105" s="1299">
        <f t="shared" si="2111"/>
        <v>2.5338465604818783E-2</v>
      </c>
      <c r="Y105" s="485">
        <v>67169290.566704467</v>
      </c>
      <c r="Z105" s="1298">
        <f t="shared" ref="Z105" si="2261">Y105-Y$15</f>
        <v>28689413.907704465</v>
      </c>
      <c r="AA105" s="1299">
        <f t="shared" ref="AA105" si="2262">Y105/Y$15-1</f>
        <v>0.74556927928703076</v>
      </c>
      <c r="AB105" s="1298">
        <f t="shared" si="2216"/>
        <v>2737817.6873370484</v>
      </c>
      <c r="AC105" s="1299">
        <f t="shared" si="2114"/>
        <v>4.2491930806284106E-2</v>
      </c>
      <c r="AD105" s="485">
        <v>76283588.104381412</v>
      </c>
      <c r="AE105" s="1298">
        <f t="shared" ref="AE105" si="2263">AD105-AD$15</f>
        <v>37803711.44538141</v>
      </c>
      <c r="AF105" s="1299">
        <f t="shared" ref="AF105" si="2264">AD105/AD$15-1</f>
        <v>0.98242808261547676</v>
      </c>
      <c r="AG105" s="1298">
        <f t="shared" si="2219"/>
        <v>4293856.075362578</v>
      </c>
      <c r="AH105" s="1299">
        <f t="shared" si="2117"/>
        <v>5.9645396007749207E-2</v>
      </c>
      <c r="AI105" s="485">
        <v>59026771.615506977</v>
      </c>
      <c r="AJ105" s="1298">
        <f t="shared" ref="AJ105" si="2265">AI105-AI$15</f>
        <v>20546894.956506975</v>
      </c>
      <c r="AK105" s="1299">
        <f t="shared" ref="AK105" si="2266">AI105/AI$15-1</f>
        <v>0.53396467817682813</v>
      </c>
      <c r="AL105" s="1298">
        <f t="shared" si="2222"/>
        <v>1458686.9336466119</v>
      </c>
      <c r="AM105" s="1299">
        <f t="shared" si="2223"/>
        <v>2.5338465604818783E-2</v>
      </c>
      <c r="AN105" s="485">
        <v>67169290.566704467</v>
      </c>
      <c r="AO105" s="1298">
        <f t="shared" ref="AO105" si="2267">AN105-AN$15</f>
        <v>28689413.907704465</v>
      </c>
      <c r="AP105" s="1299">
        <f t="shared" ref="AP105" si="2268">AN105/AN$15-1</f>
        <v>0.74556927928703076</v>
      </c>
      <c r="AQ105" s="1298">
        <f t="shared" si="2226"/>
        <v>2737817.6873370484</v>
      </c>
      <c r="AR105" s="1299">
        <f t="shared" si="2227"/>
        <v>4.2491930806284106E-2</v>
      </c>
      <c r="AS105" s="485">
        <v>76283588.104381412</v>
      </c>
      <c r="AT105" s="1298">
        <f t="shared" ref="AT105" si="2269">AS105-AS$15</f>
        <v>37803711.44538141</v>
      </c>
      <c r="AU105" s="1299">
        <f t="shared" ref="AU105" si="2270">AS105/AS$15-1</f>
        <v>0.98242808261547676</v>
      </c>
      <c r="AV105" s="1298">
        <f t="shared" si="2230"/>
        <v>4293856.075362578</v>
      </c>
      <c r="AW105" s="1299">
        <f t="shared" si="2231"/>
        <v>5.9645396007749207E-2</v>
      </c>
      <c r="AX105" s="485">
        <v>59026771.615506977</v>
      </c>
      <c r="AY105" s="1298">
        <f t="shared" ref="AY105" si="2271">AX105-AX$15</f>
        <v>20546894.956506975</v>
      </c>
      <c r="AZ105" s="1299">
        <f t="shared" ref="AZ105" si="2272">AX105/AX$15-1</f>
        <v>0.53396467817682813</v>
      </c>
      <c r="BA105" s="1298">
        <f t="shared" si="2233"/>
        <v>1458686.9336466119</v>
      </c>
      <c r="BB105" s="1299">
        <f t="shared" si="2123"/>
        <v>2.5338465604818783E-2</v>
      </c>
      <c r="BC105" s="485">
        <v>67169290.566704467</v>
      </c>
      <c r="BD105" s="1298">
        <f t="shared" ref="BD105" si="2273">BC105-BC$15</f>
        <v>28689413.907704465</v>
      </c>
      <c r="BE105" s="1299">
        <f t="shared" ref="BE105" si="2274">BC105/BC$15-1</f>
        <v>0.74556927928703076</v>
      </c>
      <c r="BF105" s="1298">
        <f t="shared" si="2235"/>
        <v>2737817.6873370484</v>
      </c>
      <c r="BG105" s="1299">
        <f t="shared" si="2126"/>
        <v>4.2491930806284106E-2</v>
      </c>
      <c r="BH105" s="485">
        <v>76283588.104381412</v>
      </c>
      <c r="BI105" s="1298">
        <f t="shared" ref="BI105" si="2275">BH105-BH$15</f>
        <v>37803711.44538141</v>
      </c>
      <c r="BJ105" s="1299">
        <f t="shared" ref="BJ105" si="2276">BH105/BH$15-1</f>
        <v>0.98242808261547676</v>
      </c>
      <c r="BK105" s="1298">
        <f t="shared" si="2237"/>
        <v>4293856.075362578</v>
      </c>
      <c r="BL105" s="1299">
        <f t="shared" si="2129"/>
        <v>5.9645396007749207E-2</v>
      </c>
      <c r="BM105" s="485">
        <v>59026771.615506977</v>
      </c>
      <c r="BN105" s="1298">
        <f t="shared" ref="BN105" si="2277">BM105-BM$15</f>
        <v>20546894.956506975</v>
      </c>
      <c r="BO105" s="1299">
        <f t="shared" ref="BO105" si="2278">BM105/BM$15-1</f>
        <v>0.53396467817682813</v>
      </c>
      <c r="BP105" s="1298">
        <f t="shared" si="2239"/>
        <v>1458686.9336466119</v>
      </c>
      <c r="BQ105" s="1299">
        <f t="shared" si="2132"/>
        <v>2.5338465604818783E-2</v>
      </c>
      <c r="BR105" s="485">
        <v>67169290.566704467</v>
      </c>
      <c r="BS105" s="1298">
        <f t="shared" ref="BS105" si="2279">BR105-BR$15</f>
        <v>28689413.907704465</v>
      </c>
      <c r="BT105" s="1299">
        <f t="shared" ref="BT105" si="2280">BR105/BR$15-1</f>
        <v>0.74556927928703076</v>
      </c>
      <c r="BU105" s="1298">
        <f t="shared" si="2241"/>
        <v>2737817.6873370484</v>
      </c>
      <c r="BV105" s="1299">
        <f t="shared" si="2135"/>
        <v>4.2491930806284106E-2</v>
      </c>
      <c r="BW105" s="485">
        <v>76283588.104381412</v>
      </c>
      <c r="BX105" s="1298">
        <f t="shared" ref="BX105" si="2281">BW105-BW$15</f>
        <v>37803711.44538141</v>
      </c>
      <c r="BY105" s="1299">
        <f t="shared" ref="BY105" si="2282">BW105/BW$15-1</f>
        <v>0.98242808261547676</v>
      </c>
      <c r="BZ105" s="1298">
        <f t="shared" si="2243"/>
        <v>4293856.075362578</v>
      </c>
      <c r="CA105" s="1299">
        <f t="shared" si="2138"/>
        <v>5.9645396007749207E-2</v>
      </c>
      <c r="CB105" s="485">
        <v>59026771.615506977</v>
      </c>
      <c r="CC105" s="1298">
        <f t="shared" ref="CC105" si="2283">CB105-CB$15</f>
        <v>20546894.956506975</v>
      </c>
      <c r="CD105" s="1299">
        <f t="shared" ref="CD105" si="2284">CB105/CB$15-1</f>
        <v>0.53396467817682813</v>
      </c>
      <c r="CE105" s="1298">
        <f t="shared" si="2246"/>
        <v>1458686.9336466119</v>
      </c>
      <c r="CF105" s="1299">
        <f t="shared" si="2141"/>
        <v>2.5338465604818783E-2</v>
      </c>
      <c r="CG105" s="485">
        <v>67169290.566704467</v>
      </c>
      <c r="CH105" s="1298">
        <f t="shared" ref="CH105" si="2285">CG105-CG$15</f>
        <v>28689413.907704465</v>
      </c>
      <c r="CI105" s="1299">
        <f t="shared" ref="CI105" si="2286">CG105/CG$15-1</f>
        <v>0.74556927928703076</v>
      </c>
      <c r="CJ105" s="1298">
        <f t="shared" si="2249"/>
        <v>2737817.6873370484</v>
      </c>
      <c r="CK105" s="1299">
        <f t="shared" si="2144"/>
        <v>4.2491930806284106E-2</v>
      </c>
      <c r="CL105" s="485">
        <v>76283588.104381412</v>
      </c>
      <c r="CM105" s="1298">
        <f t="shared" ref="CM105" si="2287">CL105-CL$15</f>
        <v>37803711.44538141</v>
      </c>
      <c r="CN105" s="1299">
        <f t="shared" ref="CN105" si="2288">CL105/CL$15-1</f>
        <v>0.98242808261547676</v>
      </c>
      <c r="CO105" s="1298">
        <f t="shared" si="2252"/>
        <v>4293856.075362578</v>
      </c>
      <c r="CP105" s="1299">
        <f t="shared" si="2147"/>
        <v>5.9645396007749207E-2</v>
      </c>
    </row>
    <row r="106" spans="1:94" ht="21" customHeight="1" outlineLevel="1" x14ac:dyDescent="0.25">
      <c r="A106" s="174">
        <v>2032</v>
      </c>
      <c r="B106" s="175" t="s">
        <v>169</v>
      </c>
      <c r="C106" s="175" t="s">
        <v>249</v>
      </c>
      <c r="D106" s="176" t="s">
        <v>170</v>
      </c>
      <c r="E106" s="485">
        <v>58734102.584040925</v>
      </c>
      <c r="F106" s="1298">
        <f t="shared" ref="F106" si="2289">E106-E$16</f>
        <v>18651725.584040925</v>
      </c>
      <c r="G106" s="1320">
        <f t="shared" ref="G106" si="2290">E106/E$16-1</f>
        <v>0.46533481744460725</v>
      </c>
      <c r="H106" s="1298">
        <f t="shared" si="2206"/>
        <v>1322295.8978267461</v>
      </c>
      <c r="I106" s="1320">
        <f t="shared" si="2102"/>
        <v>2.3031776461134301E-2</v>
      </c>
      <c r="J106" s="485">
        <v>66836248.953951687</v>
      </c>
      <c r="K106" s="1298">
        <f t="shared" ref="K106" si="2291">J106-J$16</f>
        <v>26753871.953951687</v>
      </c>
      <c r="L106" s="1320">
        <f t="shared" ref="L106" si="2292">J106/J$16-1</f>
        <v>0.66747218993403723</v>
      </c>
      <c r="M106" s="1298">
        <f t="shared" si="2208"/>
        <v>2579685.8617304489</v>
      </c>
      <c r="N106" s="1320">
        <f t="shared" si="2105"/>
        <v>4.0146651759573215E-2</v>
      </c>
      <c r="O106" s="485">
        <v>75905355.596720442</v>
      </c>
      <c r="P106" s="1298">
        <f t="shared" ref="P106" si="2293">O106-O$16</f>
        <v>35822978.596720442</v>
      </c>
      <c r="Q106" s="1320">
        <f t="shared" ref="Q106" si="2294">O106/O$16-1</f>
        <v>0.89373388700776002</v>
      </c>
      <c r="R106" s="1298">
        <f t="shared" si="2210"/>
        <v>4111051.4873688072</v>
      </c>
      <c r="S106" s="1320">
        <f t="shared" si="2108"/>
        <v>5.7261527058012351E-2</v>
      </c>
      <c r="T106" s="485">
        <v>58734102.584040925</v>
      </c>
      <c r="U106" s="1298">
        <f t="shared" ref="U106" si="2295">T106-T$16</f>
        <v>18651725.584040925</v>
      </c>
      <c r="V106" s="1299">
        <f t="shared" ref="V106" si="2296">T106/T$16-1</f>
        <v>0.46533481744460725</v>
      </c>
      <c r="W106" s="1298">
        <f t="shared" si="2213"/>
        <v>1322295.8978267461</v>
      </c>
      <c r="X106" s="1299">
        <f t="shared" si="2111"/>
        <v>2.3031776461134301E-2</v>
      </c>
      <c r="Y106" s="485">
        <v>66836248.953951687</v>
      </c>
      <c r="Z106" s="1298">
        <f t="shared" ref="Z106" si="2297">Y106-Y$16</f>
        <v>26753871.953951687</v>
      </c>
      <c r="AA106" s="1299">
        <f t="shared" ref="AA106" si="2298">Y106/Y$16-1</f>
        <v>0.66747218993403723</v>
      </c>
      <c r="AB106" s="1298">
        <f t="shared" si="2216"/>
        <v>2579685.8617304489</v>
      </c>
      <c r="AC106" s="1299">
        <f t="shared" si="2114"/>
        <v>4.0146651759573215E-2</v>
      </c>
      <c r="AD106" s="485">
        <v>75905355.596720442</v>
      </c>
      <c r="AE106" s="1298">
        <f t="shared" ref="AE106" si="2299">AD106-AD$16</f>
        <v>35822978.596720442</v>
      </c>
      <c r="AF106" s="1299">
        <f t="shared" ref="AF106" si="2300">AD106/AD$16-1</f>
        <v>0.89373388700776002</v>
      </c>
      <c r="AG106" s="1298">
        <f t="shared" si="2219"/>
        <v>4111051.4873688072</v>
      </c>
      <c r="AH106" s="1299">
        <f t="shared" si="2117"/>
        <v>5.7261527058012351E-2</v>
      </c>
      <c r="AI106" s="485">
        <v>58734102.584040925</v>
      </c>
      <c r="AJ106" s="1298">
        <f t="shared" ref="AJ106" si="2301">AI106-AI$16</f>
        <v>18651725.584040925</v>
      </c>
      <c r="AK106" s="1299">
        <f t="shared" ref="AK106" si="2302">AI106/AI$16-1</f>
        <v>0.46533481744460725</v>
      </c>
      <c r="AL106" s="1298">
        <f t="shared" si="2222"/>
        <v>1322295.8978267461</v>
      </c>
      <c r="AM106" s="1299">
        <f t="shared" si="2223"/>
        <v>2.3031776461134301E-2</v>
      </c>
      <c r="AN106" s="485">
        <v>66836248.953951687</v>
      </c>
      <c r="AO106" s="1298">
        <f t="shared" ref="AO106" si="2303">AN106-AN$16</f>
        <v>26753871.953951687</v>
      </c>
      <c r="AP106" s="1299">
        <f t="shared" ref="AP106" si="2304">AN106/AN$16-1</f>
        <v>0.66747218993403723</v>
      </c>
      <c r="AQ106" s="1298">
        <f t="shared" si="2226"/>
        <v>2579685.8617304489</v>
      </c>
      <c r="AR106" s="1299">
        <f t="shared" si="2227"/>
        <v>4.0146651759573215E-2</v>
      </c>
      <c r="AS106" s="485">
        <v>75905355.596720442</v>
      </c>
      <c r="AT106" s="1298">
        <f t="shared" ref="AT106" si="2305">AS106-AS$16</f>
        <v>35822978.596720442</v>
      </c>
      <c r="AU106" s="1299">
        <f t="shared" ref="AU106" si="2306">AS106/AS$16-1</f>
        <v>0.89373388700776002</v>
      </c>
      <c r="AV106" s="1298">
        <f t="shared" si="2230"/>
        <v>4111051.4873688072</v>
      </c>
      <c r="AW106" s="1299">
        <f t="shared" si="2231"/>
        <v>5.7261527058012351E-2</v>
      </c>
      <c r="AX106" s="485">
        <v>58734102.584040925</v>
      </c>
      <c r="AY106" s="1298">
        <f t="shared" ref="AY106" si="2307">AX106-AX$16</f>
        <v>18651725.584040925</v>
      </c>
      <c r="AZ106" s="1299">
        <f t="shared" ref="AZ106" si="2308">AX106/AX$16-1</f>
        <v>0.46533481744460725</v>
      </c>
      <c r="BA106" s="1298">
        <f t="shared" si="2233"/>
        <v>1322295.8978267461</v>
      </c>
      <c r="BB106" s="1299">
        <f t="shared" si="2123"/>
        <v>2.3031776461134301E-2</v>
      </c>
      <c r="BC106" s="485">
        <v>66836248.953951687</v>
      </c>
      <c r="BD106" s="1298">
        <f t="shared" ref="BD106" si="2309">BC106-BC$16</f>
        <v>26753871.953951687</v>
      </c>
      <c r="BE106" s="1299">
        <f t="shared" ref="BE106" si="2310">BC106/BC$16-1</f>
        <v>0.66747218993403723</v>
      </c>
      <c r="BF106" s="1298">
        <f t="shared" si="2235"/>
        <v>2579685.8617304489</v>
      </c>
      <c r="BG106" s="1299">
        <f t="shared" si="2126"/>
        <v>4.0146651759573215E-2</v>
      </c>
      <c r="BH106" s="485">
        <v>75905355.596720442</v>
      </c>
      <c r="BI106" s="1298">
        <f t="shared" ref="BI106" si="2311">BH106-BH$16</f>
        <v>35822978.596720442</v>
      </c>
      <c r="BJ106" s="1299">
        <f t="shared" ref="BJ106" si="2312">BH106/BH$16-1</f>
        <v>0.89373388700776002</v>
      </c>
      <c r="BK106" s="1298">
        <f t="shared" si="2237"/>
        <v>4111051.4873688072</v>
      </c>
      <c r="BL106" s="1299">
        <f t="shared" si="2129"/>
        <v>5.7261527058012351E-2</v>
      </c>
      <c r="BM106" s="485">
        <v>58734102.584040925</v>
      </c>
      <c r="BN106" s="1298">
        <f t="shared" ref="BN106" si="2313">BM106-BM$16</f>
        <v>18651725.584040925</v>
      </c>
      <c r="BO106" s="1299">
        <f t="shared" ref="BO106" si="2314">BM106/BM$16-1</f>
        <v>0.46533481744460725</v>
      </c>
      <c r="BP106" s="1298">
        <f t="shared" si="2239"/>
        <v>1322295.8978267461</v>
      </c>
      <c r="BQ106" s="1299">
        <f t="shared" si="2132"/>
        <v>2.3031776461134301E-2</v>
      </c>
      <c r="BR106" s="485">
        <v>66836248.953951687</v>
      </c>
      <c r="BS106" s="1298">
        <f t="shared" ref="BS106" si="2315">BR106-BR$16</f>
        <v>26753871.953951687</v>
      </c>
      <c r="BT106" s="1299">
        <f t="shared" ref="BT106" si="2316">BR106/BR$16-1</f>
        <v>0.66747218993403723</v>
      </c>
      <c r="BU106" s="1298">
        <f t="shared" si="2241"/>
        <v>2579685.8617304489</v>
      </c>
      <c r="BV106" s="1299">
        <f t="shared" si="2135"/>
        <v>4.0146651759573215E-2</v>
      </c>
      <c r="BW106" s="485">
        <v>75905355.596720442</v>
      </c>
      <c r="BX106" s="1298">
        <f t="shared" ref="BX106" si="2317">BW106-BW$16</f>
        <v>35822978.596720442</v>
      </c>
      <c r="BY106" s="1299">
        <f t="shared" ref="BY106" si="2318">BW106/BW$16-1</f>
        <v>0.89373388700776002</v>
      </c>
      <c r="BZ106" s="1298">
        <f t="shared" si="2243"/>
        <v>4111051.4873688072</v>
      </c>
      <c r="CA106" s="1299">
        <f t="shared" si="2138"/>
        <v>5.7261527058012351E-2</v>
      </c>
      <c r="CB106" s="485">
        <v>58734102.584040925</v>
      </c>
      <c r="CC106" s="1298">
        <f t="shared" ref="CC106" si="2319">CB106-CB$16</f>
        <v>18651725.584040925</v>
      </c>
      <c r="CD106" s="1299">
        <f t="shared" ref="CD106" si="2320">CB106/CB$16-1</f>
        <v>0.46533481744460725</v>
      </c>
      <c r="CE106" s="1298">
        <f t="shared" si="2246"/>
        <v>1322295.8978267461</v>
      </c>
      <c r="CF106" s="1299">
        <f t="shared" si="2141"/>
        <v>2.3031776461134301E-2</v>
      </c>
      <c r="CG106" s="485">
        <v>66836248.953951687</v>
      </c>
      <c r="CH106" s="1298">
        <f t="shared" ref="CH106" si="2321">CG106-CG$16</f>
        <v>26753871.953951687</v>
      </c>
      <c r="CI106" s="1299">
        <f t="shared" ref="CI106" si="2322">CG106/CG$16-1</f>
        <v>0.66747218993403723</v>
      </c>
      <c r="CJ106" s="1298">
        <f t="shared" si="2249"/>
        <v>2579685.8617304489</v>
      </c>
      <c r="CK106" s="1299">
        <f t="shared" si="2144"/>
        <v>4.0146651759573215E-2</v>
      </c>
      <c r="CL106" s="485">
        <v>75905355.596720442</v>
      </c>
      <c r="CM106" s="1298">
        <f t="shared" ref="CM106" si="2323">CL106-CL$16</f>
        <v>35822978.596720442</v>
      </c>
      <c r="CN106" s="1299">
        <f t="shared" ref="CN106" si="2324">CL106/CL$16-1</f>
        <v>0.89373388700776002</v>
      </c>
      <c r="CO106" s="1298">
        <f t="shared" si="2252"/>
        <v>4111051.4873688072</v>
      </c>
      <c r="CP106" s="1299">
        <f t="shared" si="2147"/>
        <v>5.7261527058012351E-2</v>
      </c>
    </row>
    <row r="107" spans="1:94" ht="21" customHeight="1" outlineLevel="1" thickBot="1" x14ac:dyDescent="0.3">
      <c r="A107" s="174">
        <v>2032</v>
      </c>
      <c r="B107" s="197" t="s">
        <v>171</v>
      </c>
      <c r="C107" s="198" t="s">
        <v>172</v>
      </c>
      <c r="D107" s="199" t="s">
        <v>173</v>
      </c>
      <c r="E107" s="492">
        <v>0</v>
      </c>
      <c r="F107" s="1298">
        <f t="shared" ref="F107" si="2325">E107-E$17</f>
        <v>0</v>
      </c>
      <c r="G107" s="1320"/>
      <c r="H107" s="1298">
        <f t="shared" si="2206"/>
        <v>0</v>
      </c>
      <c r="I107" s="1320"/>
      <c r="J107" s="492">
        <v>0</v>
      </c>
      <c r="K107" s="1298">
        <f t="shared" ref="K107" si="2326">J107-J$17</f>
        <v>0</v>
      </c>
      <c r="L107" s="1320"/>
      <c r="M107" s="1298">
        <f t="shared" si="2208"/>
        <v>0</v>
      </c>
      <c r="N107" s="1320"/>
      <c r="O107" s="492">
        <v>0</v>
      </c>
      <c r="P107" s="1298">
        <f t="shared" ref="P107" si="2327">O107-O$17</f>
        <v>0</v>
      </c>
      <c r="Q107" s="1320"/>
      <c r="R107" s="1298">
        <f t="shared" si="2210"/>
        <v>0</v>
      </c>
      <c r="S107" s="1320"/>
      <c r="T107" s="492">
        <v>0</v>
      </c>
      <c r="U107" s="1298">
        <f t="shared" ref="U107" si="2328">T107-T$17</f>
        <v>0</v>
      </c>
      <c r="V107" s="1299"/>
      <c r="W107" s="1298">
        <f t="shared" si="2213"/>
        <v>0</v>
      </c>
      <c r="X107" s="1299"/>
      <c r="Y107" s="492">
        <v>0</v>
      </c>
      <c r="Z107" s="1298">
        <f t="shared" ref="Z107" si="2329">Y107-Y$17</f>
        <v>0</v>
      </c>
      <c r="AA107" s="1299"/>
      <c r="AB107" s="1298">
        <f t="shared" si="2216"/>
        <v>0</v>
      </c>
      <c r="AC107" s="1299"/>
      <c r="AD107" s="492">
        <v>0</v>
      </c>
      <c r="AE107" s="1298">
        <f t="shared" ref="AE107" si="2330">AD107-AD$17</f>
        <v>0</v>
      </c>
      <c r="AF107" s="1299"/>
      <c r="AG107" s="1298">
        <f t="shared" si="2219"/>
        <v>0</v>
      </c>
      <c r="AH107" s="1299"/>
      <c r="AI107" s="492">
        <v>0</v>
      </c>
      <c r="AJ107" s="1298">
        <f t="shared" ref="AJ107" si="2331">AI107-AI$17</f>
        <v>0</v>
      </c>
      <c r="AK107" s="1299"/>
      <c r="AL107" s="1298">
        <f t="shared" si="2222"/>
        <v>0</v>
      </c>
      <c r="AM107" s="1299"/>
      <c r="AN107" s="492">
        <v>0</v>
      </c>
      <c r="AO107" s="1298">
        <f t="shared" ref="AO107" si="2332">AN107-AN$17</f>
        <v>0</v>
      </c>
      <c r="AP107" s="1299"/>
      <c r="AQ107" s="1298">
        <f t="shared" si="2226"/>
        <v>0</v>
      </c>
      <c r="AR107" s="1299"/>
      <c r="AS107" s="492">
        <v>0</v>
      </c>
      <c r="AT107" s="1298">
        <f t="shared" ref="AT107" si="2333">AS107-AS$17</f>
        <v>0</v>
      </c>
      <c r="AU107" s="1299"/>
      <c r="AV107" s="1298">
        <f t="shared" si="2230"/>
        <v>0</v>
      </c>
      <c r="AW107" s="1299"/>
      <c r="AX107" s="492">
        <v>0</v>
      </c>
      <c r="AY107" s="1298">
        <f t="shared" ref="AY107" si="2334">AX107-AX$17</f>
        <v>0</v>
      </c>
      <c r="AZ107" s="1299"/>
      <c r="BA107" s="1298">
        <f t="shared" si="2233"/>
        <v>0</v>
      </c>
      <c r="BB107" s="1299"/>
      <c r="BC107" s="492">
        <v>0</v>
      </c>
      <c r="BD107" s="1298">
        <f t="shared" ref="BD107" si="2335">BC107-BC$17</f>
        <v>0</v>
      </c>
      <c r="BE107" s="1299"/>
      <c r="BF107" s="1298">
        <f t="shared" si="2235"/>
        <v>0</v>
      </c>
      <c r="BG107" s="1299"/>
      <c r="BH107" s="492">
        <v>0</v>
      </c>
      <c r="BI107" s="1298">
        <f t="shared" ref="BI107" si="2336">BH107-BH$17</f>
        <v>0</v>
      </c>
      <c r="BJ107" s="1299"/>
      <c r="BK107" s="1298">
        <f t="shared" si="2237"/>
        <v>0</v>
      </c>
      <c r="BL107" s="1299"/>
      <c r="BM107" s="492">
        <v>0</v>
      </c>
      <c r="BN107" s="1298">
        <f t="shared" ref="BN107" si="2337">BM107-BM$17</f>
        <v>0</v>
      </c>
      <c r="BO107" s="1299"/>
      <c r="BP107" s="1298">
        <f t="shared" si="2239"/>
        <v>0</v>
      </c>
      <c r="BQ107" s="1299"/>
      <c r="BR107" s="492">
        <v>0</v>
      </c>
      <c r="BS107" s="1298">
        <f t="shared" ref="BS107" si="2338">BR107-BR$17</f>
        <v>0</v>
      </c>
      <c r="BT107" s="1299"/>
      <c r="BU107" s="1298">
        <f t="shared" si="2241"/>
        <v>0</v>
      </c>
      <c r="BV107" s="1299"/>
      <c r="BW107" s="492">
        <v>0</v>
      </c>
      <c r="BX107" s="1298">
        <f t="shared" ref="BX107" si="2339">BW107-BW$17</f>
        <v>0</v>
      </c>
      <c r="BY107" s="1299"/>
      <c r="BZ107" s="1298">
        <f t="shared" si="2243"/>
        <v>0</v>
      </c>
      <c r="CA107" s="1299"/>
      <c r="CB107" s="1329">
        <v>4554610.1608001431</v>
      </c>
      <c r="CC107" s="1298">
        <f t="shared" ref="CC107" si="2340">CB107-CB$17</f>
        <v>708332.68080014316</v>
      </c>
      <c r="CD107" s="1299">
        <f t="shared" ref="CD107" si="2341">CB107/CB$17-1</f>
        <v>0.18416057720311518</v>
      </c>
      <c r="CE107" s="1298">
        <f t="shared" si="2246"/>
        <v>68043.305855884217</v>
      </c>
      <c r="CF107" s="1299">
        <f t="shared" si="2141"/>
        <v>1.5166007340534637E-2</v>
      </c>
      <c r="CG107" s="1329">
        <v>4554610.1608001431</v>
      </c>
      <c r="CH107" s="1298">
        <f t="shared" ref="CH107" si="2342">CG107-CG$17</f>
        <v>708332.68080014316</v>
      </c>
      <c r="CI107" s="1299">
        <f t="shared" ref="CI107" si="2343">CG107/CG$17-1</f>
        <v>0.18416057720311518</v>
      </c>
      <c r="CJ107" s="1298">
        <f t="shared" si="2249"/>
        <v>68043.305855884217</v>
      </c>
      <c r="CK107" s="1299">
        <f t="shared" si="2144"/>
        <v>1.5166007340534637E-2</v>
      </c>
      <c r="CL107" s="1329">
        <v>4554610.1608001431</v>
      </c>
      <c r="CM107" s="1298">
        <f t="shared" ref="CM107" si="2344">CL107-CL$17</f>
        <v>708332.68080014316</v>
      </c>
      <c r="CN107" s="1299">
        <f t="shared" ref="CN107" si="2345">CL107/CL$17-1</f>
        <v>0.18416057720311518</v>
      </c>
      <c r="CO107" s="1298">
        <f t="shared" si="2252"/>
        <v>68043.305855884217</v>
      </c>
      <c r="CP107" s="1299">
        <f t="shared" si="2147"/>
        <v>1.5166007340534637E-2</v>
      </c>
    </row>
    <row r="108" spans="1:94" ht="21" customHeight="1" outlineLevel="1" x14ac:dyDescent="0.25">
      <c r="A108" s="174">
        <v>2032</v>
      </c>
      <c r="B108" s="206" t="s">
        <v>174</v>
      </c>
      <c r="C108" s="206" t="s">
        <v>175</v>
      </c>
      <c r="D108" s="207" t="s">
        <v>176</v>
      </c>
      <c r="E108" s="210">
        <v>1166624.6279040002</v>
      </c>
      <c r="F108" s="1321">
        <f t="shared" ref="F108" si="2346">E108-E$18</f>
        <v>318337.54910400021</v>
      </c>
      <c r="G108" s="1322">
        <f t="shared" ref="G108" si="2347">E108/E$18-1</f>
        <v>0.3752710103215593</v>
      </c>
      <c r="H108" s="1321">
        <f t="shared" si="2206"/>
        <v>29728.258752000052</v>
      </c>
      <c r="I108" s="1322">
        <f t="shared" si="2102"/>
        <v>2.6148609106891652E-2</v>
      </c>
      <c r="J108" s="210">
        <v>1322937.0780480001</v>
      </c>
      <c r="K108" s="1321">
        <f t="shared" ref="K108" si="2348">J108-J$18</f>
        <v>474649.99924800009</v>
      </c>
      <c r="L108" s="1322">
        <f t="shared" ref="L108" si="2349">J108/J$18-1</f>
        <v>0.55953934830582042</v>
      </c>
      <c r="M108" s="1321">
        <f t="shared" si="2208"/>
        <v>54663.169055999955</v>
      </c>
      <c r="N108" s="1322">
        <f t="shared" si="2105"/>
        <v>4.3100444366505286E-2</v>
      </c>
      <c r="O108" s="211">
        <v>1497041.1891840002</v>
      </c>
      <c r="P108" s="1321">
        <f t="shared" ref="P108" si="2350">O108-O$18</f>
        <v>648754.11038400023</v>
      </c>
      <c r="Q108" s="1322">
        <f t="shared" ref="Q108" si="2351">O108/O$18-1</f>
        <v>0.76478131825576989</v>
      </c>
      <c r="R108" s="1321">
        <f t="shared" si="2210"/>
        <v>85213.285440000007</v>
      </c>
      <c r="S108" s="1322">
        <f t="shared" si="2108"/>
        <v>6.0356708642763435E-2</v>
      </c>
      <c r="T108" s="211">
        <v>1166624.6279040002</v>
      </c>
      <c r="U108" s="209">
        <f t="shared" ref="U108" si="2352">T108-T$18</f>
        <v>318337.54910400021</v>
      </c>
      <c r="V108" s="1300">
        <f t="shared" ref="V108" si="2353">T108/T$18-1</f>
        <v>0.3752710103215593</v>
      </c>
      <c r="W108" s="209">
        <f t="shared" si="2213"/>
        <v>29728.258752000052</v>
      </c>
      <c r="X108" s="1300">
        <f t="shared" si="2111"/>
        <v>2.6148609106891652E-2</v>
      </c>
      <c r="Y108" s="210">
        <v>1322937.0780480001</v>
      </c>
      <c r="Z108" s="209">
        <f t="shared" ref="Z108" si="2354">Y108-Y$18</f>
        <v>474649.99924800009</v>
      </c>
      <c r="AA108" s="1300">
        <f t="shared" ref="AA108" si="2355">Y108/Y$18-1</f>
        <v>0.55953934830582042</v>
      </c>
      <c r="AB108" s="209">
        <f t="shared" si="2216"/>
        <v>54663.169055999955</v>
      </c>
      <c r="AC108" s="1300">
        <f t="shared" si="2114"/>
        <v>4.3100444366505286E-2</v>
      </c>
      <c r="AD108" s="211">
        <v>1497041.1891840002</v>
      </c>
      <c r="AE108" s="209">
        <f t="shared" ref="AE108" si="2356">AD108-AD$18</f>
        <v>648754.11038400023</v>
      </c>
      <c r="AF108" s="1300">
        <f t="shared" ref="AF108" si="2357">AD108/AD$18-1</f>
        <v>0.76478131825576989</v>
      </c>
      <c r="AG108" s="209">
        <f t="shared" si="2219"/>
        <v>85213.285440000007</v>
      </c>
      <c r="AH108" s="1300">
        <f t="shared" si="2117"/>
        <v>6.0356708642763435E-2</v>
      </c>
      <c r="AI108" s="211">
        <v>1166624.6279040002</v>
      </c>
      <c r="AJ108" s="209">
        <f t="shared" ref="AJ108" si="2358">AI108-AI$18</f>
        <v>318337.54910400021</v>
      </c>
      <c r="AK108" s="1300">
        <f t="shared" ref="AK108" si="2359">AI108/AI$18-1</f>
        <v>0.3752710103215593</v>
      </c>
      <c r="AL108" s="209">
        <f t="shared" si="2222"/>
        <v>29728.258752000052</v>
      </c>
      <c r="AM108" s="1300">
        <f t="shared" si="2223"/>
        <v>2.6148609106891652E-2</v>
      </c>
      <c r="AN108" s="210">
        <v>1322937.0780480001</v>
      </c>
      <c r="AO108" s="209">
        <f t="shared" ref="AO108" si="2360">AN108-AN$18</f>
        <v>474649.99924800009</v>
      </c>
      <c r="AP108" s="1300">
        <f t="shared" ref="AP108" si="2361">AN108/AN$18-1</f>
        <v>0.55953934830582042</v>
      </c>
      <c r="AQ108" s="209">
        <f t="shared" si="2226"/>
        <v>54663.169055999955</v>
      </c>
      <c r="AR108" s="1300">
        <f t="shared" si="2227"/>
        <v>4.3100444366505286E-2</v>
      </c>
      <c r="AS108" s="211">
        <v>1497041.1891840002</v>
      </c>
      <c r="AT108" s="209">
        <f t="shared" ref="AT108" si="2362">AS108-AS$18</f>
        <v>648754.11038400023</v>
      </c>
      <c r="AU108" s="1300">
        <f t="shared" ref="AU108" si="2363">AS108/AS$18-1</f>
        <v>0.76478131825576989</v>
      </c>
      <c r="AV108" s="209">
        <f t="shared" si="2230"/>
        <v>85213.285440000007</v>
      </c>
      <c r="AW108" s="1300">
        <f t="shared" si="2231"/>
        <v>6.0356708642763435E-2</v>
      </c>
      <c r="AX108" s="210">
        <v>1166624.6279040002</v>
      </c>
      <c r="AY108" s="209">
        <f t="shared" ref="AY108" si="2364">AX108-AX$18</f>
        <v>318337.54910400021</v>
      </c>
      <c r="AZ108" s="1300">
        <f t="shared" ref="AZ108" si="2365">AX108/AX$18-1</f>
        <v>0.3752710103215593</v>
      </c>
      <c r="BA108" s="209">
        <f t="shared" si="2233"/>
        <v>29728.258752000052</v>
      </c>
      <c r="BB108" s="1300">
        <f t="shared" si="2123"/>
        <v>2.6148609106891652E-2</v>
      </c>
      <c r="BC108" s="210">
        <v>1322937.0780480001</v>
      </c>
      <c r="BD108" s="209">
        <f t="shared" ref="BD108" si="2366">BC108-BC$18</f>
        <v>474649.99924800009</v>
      </c>
      <c r="BE108" s="1300">
        <f t="shared" ref="BE108" si="2367">BC108/BC$18-1</f>
        <v>0.55953934830582042</v>
      </c>
      <c r="BF108" s="209">
        <f t="shared" si="2235"/>
        <v>54663.169055999955</v>
      </c>
      <c r="BG108" s="1300">
        <f t="shared" si="2126"/>
        <v>4.3100444366505286E-2</v>
      </c>
      <c r="BH108" s="211">
        <v>1497041.1891840002</v>
      </c>
      <c r="BI108" s="209">
        <f t="shared" ref="BI108" si="2368">BH108-BH$18</f>
        <v>648754.11038400023</v>
      </c>
      <c r="BJ108" s="1300">
        <f t="shared" ref="BJ108" si="2369">BH108/BH$18-1</f>
        <v>0.76478131825576989</v>
      </c>
      <c r="BK108" s="209">
        <f t="shared" si="2237"/>
        <v>85213.285440000007</v>
      </c>
      <c r="BL108" s="1300">
        <f t="shared" si="2129"/>
        <v>6.0356708642763435E-2</v>
      </c>
      <c r="BM108" s="210">
        <v>1166624.6279040002</v>
      </c>
      <c r="BN108" s="209">
        <f t="shared" ref="BN108" si="2370">BM108-BM$18</f>
        <v>318337.54910400021</v>
      </c>
      <c r="BO108" s="1300">
        <f t="shared" ref="BO108" si="2371">BM108/BM$18-1</f>
        <v>0.3752710103215593</v>
      </c>
      <c r="BP108" s="209">
        <f t="shared" si="2239"/>
        <v>29728.258752000052</v>
      </c>
      <c r="BQ108" s="1300">
        <f t="shared" si="2132"/>
        <v>2.6148609106891652E-2</v>
      </c>
      <c r="BR108" s="210">
        <v>1322937.0780480001</v>
      </c>
      <c r="BS108" s="209">
        <f t="shared" ref="BS108" si="2372">BR108-BR$18</f>
        <v>474649.99924800009</v>
      </c>
      <c r="BT108" s="1300">
        <f t="shared" ref="BT108" si="2373">BR108/BR$18-1</f>
        <v>0.55953934830582042</v>
      </c>
      <c r="BU108" s="209">
        <f t="shared" si="2241"/>
        <v>54663.169055999955</v>
      </c>
      <c r="BV108" s="1300">
        <f t="shared" si="2135"/>
        <v>4.3100444366505286E-2</v>
      </c>
      <c r="BW108" s="211">
        <v>1497041.1891840002</v>
      </c>
      <c r="BX108" s="209">
        <f t="shared" ref="BX108" si="2374">BW108-BW$18</f>
        <v>648754.11038400023</v>
      </c>
      <c r="BY108" s="1300">
        <f t="shared" ref="BY108" si="2375">BW108/BW$18-1</f>
        <v>0.76478131825576989</v>
      </c>
      <c r="BZ108" s="209">
        <f t="shared" si="2243"/>
        <v>85213.285440000007</v>
      </c>
      <c r="CA108" s="1300">
        <f t="shared" si="2138"/>
        <v>6.0356708642763435E-2</v>
      </c>
      <c r="CB108" s="211">
        <v>1166624.6279040002</v>
      </c>
      <c r="CC108" s="209">
        <f t="shared" ref="CC108" si="2376">CB108-CB$18</f>
        <v>318337.54910400021</v>
      </c>
      <c r="CD108" s="1300">
        <f t="shared" ref="CD108" si="2377">CB108/CB$18-1</f>
        <v>0.3752710103215593</v>
      </c>
      <c r="CE108" s="209">
        <f t="shared" si="2246"/>
        <v>29728.258752000052</v>
      </c>
      <c r="CF108" s="1300">
        <f t="shared" si="2141"/>
        <v>2.6148609106891652E-2</v>
      </c>
      <c r="CG108" s="210">
        <v>1322937.0780480001</v>
      </c>
      <c r="CH108" s="209">
        <f t="shared" ref="CH108" si="2378">CG108-CG$18</f>
        <v>474649.99924800009</v>
      </c>
      <c r="CI108" s="1300">
        <f t="shared" ref="CI108" si="2379">CG108/CG$18-1</f>
        <v>0.55953934830582042</v>
      </c>
      <c r="CJ108" s="209">
        <f t="shared" si="2249"/>
        <v>54663.169055999955</v>
      </c>
      <c r="CK108" s="1300">
        <f t="shared" si="2144"/>
        <v>4.3100444366505286E-2</v>
      </c>
      <c r="CL108" s="211">
        <v>1497041.1891840002</v>
      </c>
      <c r="CM108" s="209">
        <f t="shared" ref="CM108" si="2380">CL108-CL$18</f>
        <v>648754.11038400023</v>
      </c>
      <c r="CN108" s="1300">
        <f t="shared" ref="CN108" si="2381">CL108/CL$18-1</f>
        <v>0.76478131825576989</v>
      </c>
      <c r="CO108" s="209">
        <f t="shared" si="2252"/>
        <v>85213.285440000007</v>
      </c>
      <c r="CP108" s="1300">
        <f t="shared" si="2147"/>
        <v>6.0356708642763435E-2</v>
      </c>
    </row>
    <row r="109" spans="1:94" ht="21" customHeight="1" outlineLevel="1" thickBot="1" x14ac:dyDescent="0.3">
      <c r="A109" s="174">
        <v>2032</v>
      </c>
      <c r="B109" s="206" t="s">
        <v>177</v>
      </c>
      <c r="C109" s="206" t="s">
        <v>178</v>
      </c>
      <c r="D109" s="207" t="s">
        <v>179</v>
      </c>
      <c r="E109" s="479">
        <v>737083.09824000008</v>
      </c>
      <c r="F109" s="1321">
        <f t="shared" ref="F109" si="2382">E109-E$19</f>
        <v>204912.79615200008</v>
      </c>
      <c r="G109" s="1322">
        <f t="shared" ref="G109" si="2383">E109/E$19-1</f>
        <v>0.38505116754545154</v>
      </c>
      <c r="H109" s="1321">
        <f t="shared" si="2206"/>
        <v>18672.258431999944</v>
      </c>
      <c r="I109" s="1322">
        <f t="shared" si="2102"/>
        <v>2.5991058872371964E-2</v>
      </c>
      <c r="J109" s="479">
        <v>836208.06662399997</v>
      </c>
      <c r="K109" s="1321">
        <f t="shared" ref="K109" si="2384">J109-J$19</f>
        <v>304037.76453599997</v>
      </c>
      <c r="L109" s="1322">
        <f t="shared" ref="L109" si="2385">J109/J$19-1</f>
        <v>0.5713166693877707</v>
      </c>
      <c r="M109" s="1321">
        <f t="shared" si="2208"/>
        <v>34484.64057599986</v>
      </c>
      <c r="N109" s="1322">
        <f t="shared" si="2105"/>
        <v>4.3013138266381645E-2</v>
      </c>
      <c r="O109" s="472">
        <v>945817.40666400013</v>
      </c>
      <c r="P109" s="1321">
        <f t="shared" ref="P109" si="2386">O109-O$19</f>
        <v>413647.10457600013</v>
      </c>
      <c r="Q109" s="1322">
        <f t="shared" ref="Q109" si="2387">O109/O$19-1</f>
        <v>0.77728333007879713</v>
      </c>
      <c r="R109" s="1321">
        <f t="shared" si="2210"/>
        <v>53731.867848000024</v>
      </c>
      <c r="S109" s="1322">
        <f t="shared" si="2108"/>
        <v>6.0231744053730996E-2</v>
      </c>
      <c r="T109" s="472">
        <v>737083.09824000008</v>
      </c>
      <c r="U109" s="209">
        <f t="shared" ref="U109" si="2388">T109-T$19</f>
        <v>204912.79615200008</v>
      </c>
      <c r="V109" s="1300">
        <f t="shared" ref="V109" si="2389">T109/T$19-1</f>
        <v>0.38505116754545154</v>
      </c>
      <c r="W109" s="209">
        <f t="shared" si="2213"/>
        <v>18672.258431999944</v>
      </c>
      <c r="X109" s="1300">
        <f t="shared" si="2111"/>
        <v>2.5991058872371964E-2</v>
      </c>
      <c r="Y109" s="479">
        <v>836208.06662399997</v>
      </c>
      <c r="Z109" s="209">
        <f t="shared" ref="Z109" si="2390">Y109-Y$19</f>
        <v>304037.76453599997</v>
      </c>
      <c r="AA109" s="1300">
        <f t="shared" ref="AA109" si="2391">Y109/Y$19-1</f>
        <v>0.5713166693877707</v>
      </c>
      <c r="AB109" s="209">
        <f t="shared" si="2216"/>
        <v>34484.64057599986</v>
      </c>
      <c r="AC109" s="1300">
        <f t="shared" si="2114"/>
        <v>4.3013138266381645E-2</v>
      </c>
      <c r="AD109" s="472">
        <v>945817.40666400013</v>
      </c>
      <c r="AE109" s="209">
        <f t="shared" ref="AE109" si="2392">AD109-AD$19</f>
        <v>413647.10457600013</v>
      </c>
      <c r="AF109" s="1300">
        <f t="shared" ref="AF109" si="2393">AD109/AD$19-1</f>
        <v>0.77728333007879713</v>
      </c>
      <c r="AG109" s="209">
        <f t="shared" si="2219"/>
        <v>53731.867848000024</v>
      </c>
      <c r="AH109" s="1300">
        <f t="shared" si="2117"/>
        <v>6.0231744053730996E-2</v>
      </c>
      <c r="AI109" s="472">
        <v>737083.09824000008</v>
      </c>
      <c r="AJ109" s="209">
        <f t="shared" ref="AJ109" si="2394">AI109-AI$19</f>
        <v>204912.79615200008</v>
      </c>
      <c r="AK109" s="1300">
        <f t="shared" ref="AK109" si="2395">AI109/AI$19-1</f>
        <v>0.38505116754545154</v>
      </c>
      <c r="AL109" s="209">
        <f t="shared" si="2222"/>
        <v>18672.258431999944</v>
      </c>
      <c r="AM109" s="1300">
        <f t="shared" si="2223"/>
        <v>2.5991058872371964E-2</v>
      </c>
      <c r="AN109" s="479">
        <v>836208.06662399997</v>
      </c>
      <c r="AO109" s="209">
        <f t="shared" ref="AO109" si="2396">AN109-AN$19</f>
        <v>304037.76453599997</v>
      </c>
      <c r="AP109" s="1300">
        <f t="shared" ref="AP109" si="2397">AN109/AN$19-1</f>
        <v>0.5713166693877707</v>
      </c>
      <c r="AQ109" s="209">
        <f t="shared" si="2226"/>
        <v>34484.64057599986</v>
      </c>
      <c r="AR109" s="1300">
        <f t="shared" si="2227"/>
        <v>4.3013138266381645E-2</v>
      </c>
      <c r="AS109" s="472">
        <v>945817.40666400013</v>
      </c>
      <c r="AT109" s="209">
        <f t="shared" ref="AT109" si="2398">AS109-AS$19</f>
        <v>413647.10457600013</v>
      </c>
      <c r="AU109" s="1300">
        <f t="shared" ref="AU109" si="2399">AS109/AS$19-1</f>
        <v>0.77728333007879713</v>
      </c>
      <c r="AV109" s="209">
        <f t="shared" si="2230"/>
        <v>53731.867848000024</v>
      </c>
      <c r="AW109" s="1300">
        <f t="shared" si="2231"/>
        <v>6.0231744053730996E-2</v>
      </c>
      <c r="AX109" s="479">
        <v>737083.09824000008</v>
      </c>
      <c r="AY109" s="209">
        <f t="shared" ref="AY109" si="2400">AX109-AX$19</f>
        <v>204912.79615200008</v>
      </c>
      <c r="AZ109" s="1300">
        <f t="shared" ref="AZ109" si="2401">AX109/AX$19-1</f>
        <v>0.38505116754545154</v>
      </c>
      <c r="BA109" s="209">
        <f t="shared" si="2233"/>
        <v>18672.258431999944</v>
      </c>
      <c r="BB109" s="1300">
        <f t="shared" si="2123"/>
        <v>2.5991058872371964E-2</v>
      </c>
      <c r="BC109" s="479">
        <v>836208.06662399997</v>
      </c>
      <c r="BD109" s="209">
        <f t="shared" ref="BD109" si="2402">BC109-BC$19</f>
        <v>304037.76453599997</v>
      </c>
      <c r="BE109" s="1300">
        <f t="shared" ref="BE109" si="2403">BC109/BC$19-1</f>
        <v>0.5713166693877707</v>
      </c>
      <c r="BF109" s="209">
        <f t="shared" si="2235"/>
        <v>34484.64057599986</v>
      </c>
      <c r="BG109" s="1300">
        <f t="shared" si="2126"/>
        <v>4.3013138266381645E-2</v>
      </c>
      <c r="BH109" s="472">
        <v>945817.40666400013</v>
      </c>
      <c r="BI109" s="209">
        <f t="shared" ref="BI109" si="2404">BH109-BH$19</f>
        <v>413647.10457600013</v>
      </c>
      <c r="BJ109" s="1300">
        <f t="shared" ref="BJ109" si="2405">BH109/BH$19-1</f>
        <v>0.77728333007879713</v>
      </c>
      <c r="BK109" s="209">
        <f t="shared" si="2237"/>
        <v>53731.867848000024</v>
      </c>
      <c r="BL109" s="1300">
        <f t="shared" si="2129"/>
        <v>6.0231744053730996E-2</v>
      </c>
      <c r="BM109" s="479">
        <v>737083.09824000008</v>
      </c>
      <c r="BN109" s="209">
        <f t="shared" ref="BN109" si="2406">BM109-BM$19</f>
        <v>204912.79615200008</v>
      </c>
      <c r="BO109" s="1300">
        <f t="shared" ref="BO109" si="2407">BM109/BM$19-1</f>
        <v>0.38505116754545154</v>
      </c>
      <c r="BP109" s="209">
        <f t="shared" si="2239"/>
        <v>18672.258431999944</v>
      </c>
      <c r="BQ109" s="1300">
        <f t="shared" si="2132"/>
        <v>2.5991058872371964E-2</v>
      </c>
      <c r="BR109" s="479">
        <v>836208.06662399997</v>
      </c>
      <c r="BS109" s="209">
        <f t="shared" ref="BS109" si="2408">BR109-BR$19</f>
        <v>304037.76453599997</v>
      </c>
      <c r="BT109" s="1300">
        <f t="shared" ref="BT109" si="2409">BR109/BR$19-1</f>
        <v>0.5713166693877707</v>
      </c>
      <c r="BU109" s="209">
        <f t="shared" si="2241"/>
        <v>34484.64057599986</v>
      </c>
      <c r="BV109" s="1300">
        <f t="shared" si="2135"/>
        <v>4.3013138266381645E-2</v>
      </c>
      <c r="BW109" s="472">
        <v>945817.40666400013</v>
      </c>
      <c r="BX109" s="209">
        <f t="shared" ref="BX109" si="2410">BW109-BW$19</f>
        <v>413647.10457600013</v>
      </c>
      <c r="BY109" s="1300">
        <f t="shared" ref="BY109" si="2411">BW109/BW$19-1</f>
        <v>0.77728333007879713</v>
      </c>
      <c r="BZ109" s="209">
        <f t="shared" si="2243"/>
        <v>53731.867848000024</v>
      </c>
      <c r="CA109" s="1300">
        <f t="shared" si="2138"/>
        <v>6.0231744053730996E-2</v>
      </c>
      <c r="CB109" s="472">
        <v>737083.09824000008</v>
      </c>
      <c r="CC109" s="209">
        <f t="shared" ref="CC109" si="2412">CB109-CB$19</f>
        <v>204912.79615200008</v>
      </c>
      <c r="CD109" s="1300">
        <f t="shared" ref="CD109" si="2413">CB109/CB$19-1</f>
        <v>0.38505116754545154</v>
      </c>
      <c r="CE109" s="209">
        <f t="shared" si="2246"/>
        <v>18672.258431999944</v>
      </c>
      <c r="CF109" s="1300">
        <f t="shared" si="2141"/>
        <v>2.5991058872371964E-2</v>
      </c>
      <c r="CG109" s="479">
        <v>836208.06662399997</v>
      </c>
      <c r="CH109" s="209">
        <f t="shared" ref="CH109" si="2414">CG109-CG$19</f>
        <v>304037.76453599997</v>
      </c>
      <c r="CI109" s="1300">
        <f t="shared" ref="CI109" si="2415">CG109/CG$19-1</f>
        <v>0.5713166693877707</v>
      </c>
      <c r="CJ109" s="209">
        <f t="shared" si="2249"/>
        <v>34484.64057599986</v>
      </c>
      <c r="CK109" s="1300">
        <f t="shared" si="2144"/>
        <v>4.3013138266381645E-2</v>
      </c>
      <c r="CL109" s="472">
        <v>945817.40666400013</v>
      </c>
      <c r="CM109" s="209">
        <f t="shared" ref="CM109" si="2416">CL109-CL$19</f>
        <v>413647.10457600013</v>
      </c>
      <c r="CN109" s="1300">
        <f t="shared" ref="CN109" si="2417">CL109/CL$19-1</f>
        <v>0.77728333007879713</v>
      </c>
      <c r="CO109" s="209">
        <f t="shared" si="2252"/>
        <v>53731.867848000024</v>
      </c>
      <c r="CP109" s="1300">
        <f t="shared" si="2147"/>
        <v>6.0231744053730996E-2</v>
      </c>
    </row>
    <row r="110" spans="1:94" ht="21" customHeight="1" x14ac:dyDescent="0.25">
      <c r="A110" s="164">
        <v>2033</v>
      </c>
      <c r="B110" s="165"/>
      <c r="C110" s="166"/>
      <c r="D110" s="166" t="s">
        <v>157</v>
      </c>
      <c r="E110" s="490">
        <v>442058461.42409521</v>
      </c>
      <c r="F110" s="490">
        <f t="shared" ref="F110" si="2418">E110-E$10</f>
        <v>225962027.0340952</v>
      </c>
      <c r="G110" s="1319">
        <f t="shared" ref="G110" si="2419">E110/E$10-1</f>
        <v>1.0456536576919646</v>
      </c>
      <c r="H110" s="490">
        <f t="shared" si="2206"/>
        <v>31423146.947452486</v>
      </c>
      <c r="I110" s="1319">
        <f>E110/E100-1</f>
        <v>7.6523245419117147E-2</v>
      </c>
      <c r="J110" s="490">
        <v>442058461.42409521</v>
      </c>
      <c r="K110" s="490">
        <f t="shared" ref="K110" si="2420">J110-J$10</f>
        <v>225962027.0340952</v>
      </c>
      <c r="L110" s="1319">
        <f t="shared" ref="L110" si="2421">J110/J$10-1</f>
        <v>1.0456536576919646</v>
      </c>
      <c r="M110" s="490">
        <f t="shared" si="2208"/>
        <v>31423146.947452486</v>
      </c>
      <c r="N110" s="1319">
        <f>J110/J100-1</f>
        <v>7.6523245419117147E-2</v>
      </c>
      <c r="O110" s="490">
        <v>442058461.42409521</v>
      </c>
      <c r="P110" s="490">
        <f t="shared" ref="P110" si="2422">O110-O$10</f>
        <v>225962027.0340952</v>
      </c>
      <c r="Q110" s="1319">
        <f t="shared" ref="Q110" si="2423">O110/O$10-1</f>
        <v>1.0456536576919646</v>
      </c>
      <c r="R110" s="490">
        <f t="shared" si="2210"/>
        <v>31423146.947452486</v>
      </c>
      <c r="S110" s="1319">
        <f>O110/O100-1</f>
        <v>7.6523245419117147E-2</v>
      </c>
      <c r="T110" s="490">
        <v>442058461.42409521</v>
      </c>
      <c r="U110" s="490">
        <f t="shared" ref="U110" si="2424">T110-T$10</f>
        <v>225962027.0340952</v>
      </c>
      <c r="V110" s="1301">
        <f t="shared" ref="V110" si="2425">T110/T$10-1</f>
        <v>1.0456536576919646</v>
      </c>
      <c r="W110" s="490">
        <f t="shared" si="2213"/>
        <v>31423146.947452486</v>
      </c>
      <c r="X110" s="1301">
        <f>T110/T100-1</f>
        <v>7.6523245419117147E-2</v>
      </c>
      <c r="Y110" s="490">
        <v>442058461.42409521</v>
      </c>
      <c r="Z110" s="490">
        <f t="shared" ref="Z110" si="2426">Y110-Y$10</f>
        <v>225962027.0340952</v>
      </c>
      <c r="AA110" s="1301">
        <f t="shared" ref="AA110" si="2427">Y110/Y$10-1</f>
        <v>1.0456536576919646</v>
      </c>
      <c r="AB110" s="490">
        <f t="shared" si="2216"/>
        <v>31423146.947452486</v>
      </c>
      <c r="AC110" s="1301">
        <f>Y110/Y100-1</f>
        <v>7.6523245419117147E-2</v>
      </c>
      <c r="AD110" s="490">
        <v>442058461.42409521</v>
      </c>
      <c r="AE110" s="490">
        <f t="shared" ref="AE110" si="2428">AD110-AD$10</f>
        <v>225962027.0340952</v>
      </c>
      <c r="AF110" s="1301">
        <f t="shared" ref="AF110" si="2429">AD110/AD$10-1</f>
        <v>1.0456536576919646</v>
      </c>
      <c r="AG110" s="490">
        <f t="shared" si="2219"/>
        <v>31423146.947452486</v>
      </c>
      <c r="AH110" s="1301">
        <f>AD110/AD100-1</f>
        <v>7.6523245419117147E-2</v>
      </c>
      <c r="AI110" s="490">
        <v>442058461.42409521</v>
      </c>
      <c r="AJ110" s="490">
        <f t="shared" ref="AJ110" si="2430">AI110-AI$10</f>
        <v>225962027.0340952</v>
      </c>
      <c r="AK110" s="1301">
        <f t="shared" ref="AK110" si="2431">AI110/AI$10-1</f>
        <v>1.0456536576919646</v>
      </c>
      <c r="AL110" s="490">
        <f t="shared" si="2222"/>
        <v>31423146.947452486</v>
      </c>
      <c r="AM110" s="1301">
        <f>AI110/AI100-1</f>
        <v>7.6523245419117147E-2</v>
      </c>
      <c r="AN110" s="490">
        <v>442058461.42409521</v>
      </c>
      <c r="AO110" s="490">
        <f t="shared" ref="AO110" si="2432">AN110-AN$10</f>
        <v>225962027.0340952</v>
      </c>
      <c r="AP110" s="1301">
        <f t="shared" ref="AP110" si="2433">AN110/AN$10-1</f>
        <v>1.0456536576919646</v>
      </c>
      <c r="AQ110" s="490">
        <f t="shared" si="2226"/>
        <v>31423146.947452486</v>
      </c>
      <c r="AR110" s="1301">
        <f>AN110/AN100-1</f>
        <v>7.6523245419117147E-2</v>
      </c>
      <c r="AS110" s="490">
        <v>442058461.42409521</v>
      </c>
      <c r="AT110" s="490">
        <f t="shared" ref="AT110" si="2434">AS110-AS$10</f>
        <v>225962027.0340952</v>
      </c>
      <c r="AU110" s="1301">
        <f t="shared" ref="AU110" si="2435">AS110/AS$10-1</f>
        <v>1.0456536576919646</v>
      </c>
      <c r="AV110" s="490">
        <f t="shared" si="2230"/>
        <v>31423146.947452486</v>
      </c>
      <c r="AW110" s="1301">
        <f>AS110/AS100-1</f>
        <v>7.6523245419117147E-2</v>
      </c>
      <c r="AX110" s="490">
        <v>442058461.42409521</v>
      </c>
      <c r="AY110" s="490">
        <f t="shared" ref="AY110" si="2436">AX110-AX$10</f>
        <v>225962027.0340952</v>
      </c>
      <c r="AZ110" s="1301">
        <f t="shared" ref="AZ110" si="2437">AX110/AX$10-1</f>
        <v>1.0456536576919646</v>
      </c>
      <c r="BA110" s="490">
        <f t="shared" si="2233"/>
        <v>31423146.947452486</v>
      </c>
      <c r="BB110" s="1301">
        <f>AX110/AX100-1</f>
        <v>7.6523245419117147E-2</v>
      </c>
      <c r="BC110" s="490">
        <v>442058461.42409521</v>
      </c>
      <c r="BD110" s="490">
        <f t="shared" ref="BD110" si="2438">BC110-BC$10</f>
        <v>225962027.0340952</v>
      </c>
      <c r="BE110" s="1301">
        <f t="shared" ref="BE110" si="2439">BC110/BC$10-1</f>
        <v>1.0456536576919646</v>
      </c>
      <c r="BF110" s="490">
        <f t="shared" si="2235"/>
        <v>31423146.947452486</v>
      </c>
      <c r="BG110" s="1301">
        <f>BC110/BC100-1</f>
        <v>7.6523245419117147E-2</v>
      </c>
      <c r="BH110" s="490">
        <v>442058461.42409521</v>
      </c>
      <c r="BI110" s="490">
        <f t="shared" ref="BI110" si="2440">BH110-BH$10</f>
        <v>225962027.0340952</v>
      </c>
      <c r="BJ110" s="1301">
        <f t="shared" ref="BJ110" si="2441">BH110/BH$10-1</f>
        <v>1.0456536576919646</v>
      </c>
      <c r="BK110" s="490">
        <f t="shared" si="2237"/>
        <v>31423146.947452486</v>
      </c>
      <c r="BL110" s="1301">
        <f>BH110/BH100-1</f>
        <v>7.6523245419117147E-2</v>
      </c>
      <c r="BM110" s="490">
        <v>442058461.42409521</v>
      </c>
      <c r="BN110" s="490">
        <f t="shared" ref="BN110" si="2442">BM110-BM$10</f>
        <v>225962027.0340952</v>
      </c>
      <c r="BO110" s="1301">
        <f t="shared" ref="BO110" si="2443">BM110/BM$10-1</f>
        <v>1.0456536576919646</v>
      </c>
      <c r="BP110" s="490">
        <f t="shared" si="2239"/>
        <v>31423146.947452486</v>
      </c>
      <c r="BQ110" s="1301">
        <f>BM110/BM100-1</f>
        <v>7.6523245419117147E-2</v>
      </c>
      <c r="BR110" s="490">
        <v>442058461.42409521</v>
      </c>
      <c r="BS110" s="490">
        <f t="shared" ref="BS110" si="2444">BR110-BR$10</f>
        <v>225962027.0340952</v>
      </c>
      <c r="BT110" s="1301">
        <f t="shared" ref="BT110" si="2445">BR110/BR$10-1</f>
        <v>1.0456536576919646</v>
      </c>
      <c r="BU110" s="490">
        <f t="shared" si="2241"/>
        <v>31423146.947452486</v>
      </c>
      <c r="BV110" s="1301">
        <f>BR110/BR100-1</f>
        <v>7.6523245419117147E-2</v>
      </c>
      <c r="BW110" s="490">
        <v>442058461.42409521</v>
      </c>
      <c r="BX110" s="490">
        <f t="shared" ref="BX110" si="2446">BW110-BW$10</f>
        <v>225962027.0340952</v>
      </c>
      <c r="BY110" s="1301">
        <f t="shared" ref="BY110" si="2447">BW110/BW$10-1</f>
        <v>1.0456536576919646</v>
      </c>
      <c r="BZ110" s="490">
        <f t="shared" si="2243"/>
        <v>31423146.947452486</v>
      </c>
      <c r="CA110" s="1301">
        <f>BW110/BW100-1</f>
        <v>7.6523245419117147E-2</v>
      </c>
      <c r="CB110" s="484">
        <v>446680893.57267034</v>
      </c>
      <c r="CC110" s="490">
        <f t="shared" ref="CC110" si="2448">CB110-CB$10</f>
        <v>226738181.70267034</v>
      </c>
      <c r="CD110" s="1301">
        <f t="shared" ref="CD110" si="2449">CB110/CB$10-1</f>
        <v>1.0308965447179124</v>
      </c>
      <c r="CE110" s="490">
        <f t="shared" si="2246"/>
        <v>31490968.935227454</v>
      </c>
      <c r="CF110" s="1301">
        <f>CB110/CB100-1</f>
        <v>7.5847141432264786E-2</v>
      </c>
      <c r="CG110" s="484">
        <v>446680893.57267034</v>
      </c>
      <c r="CH110" s="490">
        <f t="shared" ref="CH110" si="2450">CG110-CG$10</f>
        <v>226738181.70267034</v>
      </c>
      <c r="CI110" s="1301">
        <f t="shared" ref="CI110" si="2451">CG110/CG$10-1</f>
        <v>1.0308965447179124</v>
      </c>
      <c r="CJ110" s="490">
        <f t="shared" si="2249"/>
        <v>31490968.935227454</v>
      </c>
      <c r="CK110" s="1301">
        <f>CG110/CG100-1</f>
        <v>7.5847141432264786E-2</v>
      </c>
      <c r="CL110" s="484">
        <v>446680893.57267034</v>
      </c>
      <c r="CM110" s="490">
        <f t="shared" ref="CM110" si="2452">CL110-CL$10</f>
        <v>226738181.70267034</v>
      </c>
      <c r="CN110" s="1301">
        <f t="shared" ref="CN110" si="2453">CL110/CL$10-1</f>
        <v>1.0308965447179124</v>
      </c>
      <c r="CO110" s="490">
        <f t="shared" si="2252"/>
        <v>31490968.935227454</v>
      </c>
      <c r="CP110" s="1301">
        <f>CL110/CL100-1</f>
        <v>7.5847141432264786E-2</v>
      </c>
    </row>
    <row r="111" spans="1:94" ht="21" customHeight="1" outlineLevel="1" x14ac:dyDescent="0.25">
      <c r="A111" s="174">
        <v>2033</v>
      </c>
      <c r="B111" s="175" t="s">
        <v>158</v>
      </c>
      <c r="C111" s="175" t="s">
        <v>159</v>
      </c>
      <c r="D111" s="176" t="s">
        <v>96</v>
      </c>
      <c r="E111" s="491">
        <v>209272998.11206511</v>
      </c>
      <c r="F111" s="1298">
        <f t="shared" ref="F111" si="2454">E111-E$11</f>
        <v>126545757.61206511</v>
      </c>
      <c r="G111" s="1320">
        <f t="shared" ref="G111" si="2455">E111/E$11-1</f>
        <v>1.5296745890135801</v>
      </c>
      <c r="H111" s="1298">
        <f t="shared" si="2206"/>
        <v>20544955.25605008</v>
      </c>
      <c r="I111" s="1320">
        <f t="shared" ref="I111:I119" si="2456">E111/E101-1</f>
        <v>0.10886010867883744</v>
      </c>
      <c r="J111" s="491">
        <v>190518771.08645183</v>
      </c>
      <c r="K111" s="1298">
        <f t="shared" ref="K111" si="2457">J111-J$11</f>
        <v>107791530.58645183</v>
      </c>
      <c r="L111" s="1320">
        <f t="shared" ref="L111" si="2458">J111/J$11-1</f>
        <v>1.3029750531380508</v>
      </c>
      <c r="M111" s="1298">
        <f t="shared" si="2208"/>
        <v>18035393.551545054</v>
      </c>
      <c r="N111" s="1320">
        <f t="shared" ref="N111:N119" si="2459">J111/J101-1</f>
        <v>0.10456308201580233</v>
      </c>
      <c r="O111" s="491">
        <v>169205754.26351345</v>
      </c>
      <c r="P111" s="1298">
        <f t="shared" ref="P111" si="2460">O111-O$11</f>
        <v>86478513.763513446</v>
      </c>
      <c r="Q111" s="1320">
        <f t="shared" ref="Q111" si="2461">O111/O$11-1</f>
        <v>1.0453450790917347</v>
      </c>
      <c r="R111" s="1298">
        <f t="shared" si="2210"/>
        <v>14905780.909052372</v>
      </c>
      <c r="S111" s="1320">
        <f t="shared" ref="S111:S119" si="2462">O111/O101-1</f>
        <v>9.6602614925995534E-2</v>
      </c>
      <c r="T111" s="485">
        <v>140001957.78600255</v>
      </c>
      <c r="U111" s="1298">
        <f t="shared" ref="U111" si="2463">T111-T$11</f>
        <v>71563218.286002547</v>
      </c>
      <c r="V111" s="1299">
        <f t="shared" ref="V111" si="2464">T111/T$11-1</f>
        <v>1.0456536576919646</v>
      </c>
      <c r="W111" s="1298">
        <f t="shared" si="2213"/>
        <v>9951855.8660051674</v>
      </c>
      <c r="X111" s="1299">
        <f t="shared" ref="X111:X119" si="2465">T111/T101-1</f>
        <v>7.6523245419117147E-2</v>
      </c>
      <c r="Y111" s="485">
        <v>140001957.78600255</v>
      </c>
      <c r="Z111" s="1298">
        <f t="shared" ref="Z111" si="2466">Y111-Y$11</f>
        <v>71563218.286002547</v>
      </c>
      <c r="AA111" s="1299">
        <f t="shared" ref="AA111" si="2467">Y111/Y$11-1</f>
        <v>1.0456536576919646</v>
      </c>
      <c r="AB111" s="1298">
        <f t="shared" si="2216"/>
        <v>9951855.8660051674</v>
      </c>
      <c r="AC111" s="1299">
        <f t="shared" ref="AC111:AC119" si="2468">Y111/Y101-1</f>
        <v>7.6523245419117147E-2</v>
      </c>
      <c r="AD111" s="485">
        <v>140001957.78600255</v>
      </c>
      <c r="AE111" s="1298">
        <f t="shared" ref="AE111" si="2469">AD111-AD$11</f>
        <v>71563218.286002547</v>
      </c>
      <c r="AF111" s="1299">
        <f t="shared" ref="AF111" si="2470">AD111/AD$11-1</f>
        <v>1.0456536576919646</v>
      </c>
      <c r="AG111" s="1298">
        <f t="shared" si="2219"/>
        <v>9951855.8660051674</v>
      </c>
      <c r="AH111" s="1299">
        <f t="shared" ref="AH111:AH119" si="2471">AD111/AD101-1</f>
        <v>7.6523245419117147E-2</v>
      </c>
      <c r="AI111" s="485">
        <v>0</v>
      </c>
      <c r="AJ111" s="1298">
        <f t="shared" ref="AJ111" si="2472">AI111-AI$11</f>
        <v>0</v>
      </c>
      <c r="AK111" s="1299"/>
      <c r="AL111" s="1298">
        <f t="shared" si="2222"/>
        <v>0</v>
      </c>
      <c r="AM111" s="1299"/>
      <c r="AN111" s="485">
        <v>0</v>
      </c>
      <c r="AO111" s="1298">
        <f t="shared" ref="AO111" si="2473">AN111-AN$11</f>
        <v>0</v>
      </c>
      <c r="AP111" s="1299"/>
      <c r="AQ111" s="1298">
        <f t="shared" si="2226"/>
        <v>0</v>
      </c>
      <c r="AR111" s="1299"/>
      <c r="AS111" s="485">
        <v>0</v>
      </c>
      <c r="AT111" s="1298">
        <f t="shared" ref="AT111" si="2474">AS111-AS$11</f>
        <v>0</v>
      </c>
      <c r="AU111" s="1299"/>
      <c r="AV111" s="1298">
        <f t="shared" si="2230"/>
        <v>0</v>
      </c>
      <c r="AW111" s="1299"/>
      <c r="AX111" s="491">
        <v>178550590.88429794</v>
      </c>
      <c r="AY111" s="1298">
        <f t="shared" ref="AY111" si="2475">AX111-AX$11</f>
        <v>119152519.59383103</v>
      </c>
      <c r="AZ111" s="1299">
        <f t="shared" ref="AZ111" si="2476">AX111/AX$11-1</f>
        <v>2.0059998078246428</v>
      </c>
      <c r="BA111" s="1298">
        <f t="shared" si="2233"/>
        <v>19917855.278239161</v>
      </c>
      <c r="BB111" s="1299">
        <f t="shared" ref="BB111:BB119" si="2477">AX111/AX101-1</f>
        <v>0.12555955239719396</v>
      </c>
      <c r="BC111" s="491">
        <v>154613377.14400876</v>
      </c>
      <c r="BD111" s="1298">
        <f t="shared" ref="BD111" si="2478">BC111-BC$11</f>
        <v>95215305.853541851</v>
      </c>
      <c r="BE111" s="1299">
        <f t="shared" ref="BE111" si="2479">BC111/BC$11-1</f>
        <v>1.6030033262851657</v>
      </c>
      <c r="BF111" s="1298">
        <f t="shared" si="2235"/>
        <v>16817559.228267521</v>
      </c>
      <c r="BG111" s="1299">
        <f t="shared" ref="BG111:BG119" si="2480">BC111/BC101-1</f>
        <v>0.12204694948398975</v>
      </c>
      <c r="BH111" s="491">
        <v>127344677.8748948</v>
      </c>
      <c r="BI111" s="1298">
        <f t="shared" ref="BI111" si="2481">BH111-BH$11</f>
        <v>67946606.584427893</v>
      </c>
      <c r="BJ111" s="1299">
        <f t="shared" ref="BJ111" si="2482">BH111/BH$11-1</f>
        <v>1.1439194086312527</v>
      </c>
      <c r="BK111" s="1298">
        <f t="shared" si="2237"/>
        <v>12935803.060362056</v>
      </c>
      <c r="BL111" s="1299">
        <f t="shared" ref="BL111:BL119" si="2483">BH111/BH101-1</f>
        <v>0.11306643021646856</v>
      </c>
      <c r="BM111" s="491">
        <v>107129671.9541717</v>
      </c>
      <c r="BN111" s="1298">
        <f t="shared" ref="BN111" si="2484">BM111-BM$11</f>
        <v>61284945.043838367</v>
      </c>
      <c r="BO111" s="1299">
        <f t="shared" ref="BO111" si="2485">BM111/BM$11-1</f>
        <v>1.3367937639524867</v>
      </c>
      <c r="BP111" s="1298">
        <f t="shared" si="2239"/>
        <v>9504858.5284734368</v>
      </c>
      <c r="BQ111" s="1299">
        <f t="shared" ref="BQ111:BQ119" si="2486">BM111/BM101-1</f>
        <v>9.7361092891691259E-2</v>
      </c>
      <c r="BR111" s="491">
        <v>100878262.94563395</v>
      </c>
      <c r="BS111" s="1298">
        <f t="shared" ref="BS111" si="2487">BR111-BR$11</f>
        <v>55033536.035300612</v>
      </c>
      <c r="BT111" s="1299">
        <f t="shared" ref="BT111" si="2488">BR111/BR$11-1</f>
        <v>1.2004332830456046</v>
      </c>
      <c r="BU111" s="1298">
        <f t="shared" si="2241"/>
        <v>8668337.9603050798</v>
      </c>
      <c r="BV111" s="1299">
        <f t="shared" ref="BV111:BV119" si="2489">BR111/BR101-1</f>
        <v>9.4006561242558906E-2</v>
      </c>
      <c r="BW111" s="491">
        <v>93773924.004654482</v>
      </c>
      <c r="BX111" s="1298">
        <f t="shared" ref="BX111" si="2490">BW111-BW$11</f>
        <v>47929197.094321147</v>
      </c>
      <c r="BY111" s="1299">
        <f t="shared" ref="BY111" si="2491">BW111/BW$11-1</f>
        <v>1.0454680466973829</v>
      </c>
      <c r="BZ111" s="1298">
        <f t="shared" si="2243"/>
        <v>7625133.7461408675</v>
      </c>
      <c r="CA111" s="1299">
        <f t="shared" ref="CA111:CA119" si="2492">BW111/BW101-1</f>
        <v>8.8511210932382456E-2</v>
      </c>
      <c r="CB111" s="485">
        <v>84484701.902155906</v>
      </c>
      <c r="CC111" s="1298">
        <f t="shared" ref="CC111" si="2493">CB111-CB$11</f>
        <v>16045962.402155906</v>
      </c>
      <c r="CD111" s="1299">
        <f t="shared" ref="CD111" si="2494">CB111/CB$11-1</f>
        <v>0.23445730472806137</v>
      </c>
      <c r="CE111" s="1298">
        <f t="shared" si="2246"/>
        <v>1500870.570316866</v>
      </c>
      <c r="CF111" s="1299">
        <f t="shared" ref="CF111:CF119" si="2495">CB111/CB101-1</f>
        <v>1.8086301225537893E-2</v>
      </c>
      <c r="CG111" s="485">
        <v>91032681.645325214</v>
      </c>
      <c r="CH111" s="1298">
        <f t="shared" ref="CH111" si="2496">CG111-CG$11</f>
        <v>22593942.145325214</v>
      </c>
      <c r="CI111" s="1299">
        <f t="shared" ref="CI111" si="2497">CG111/CG$11-1</f>
        <v>0.33013381471359815</v>
      </c>
      <c r="CJ111" s="1298">
        <f t="shared" si="2249"/>
        <v>2336960.2965410203</v>
      </c>
      <c r="CK111" s="1299">
        <f t="shared" ref="CK111:CK119" si="2498">CG111/CG101-1</f>
        <v>2.6348061225538011E-2</v>
      </c>
      <c r="CL111" s="485">
        <v>98027016.521717995</v>
      </c>
      <c r="CM111" s="1298">
        <f t="shared" ref="CM111" si="2499">CL111-CL$11</f>
        <v>29588277.021717995</v>
      </c>
      <c r="CN111" s="1299">
        <f t="shared" ref="CN111" si="2500">CL111/CL$11-1</f>
        <v>0.43233229071552381</v>
      </c>
      <c r="CO111" s="1298">
        <f t="shared" si="2252"/>
        <v>3279204.8243566006</v>
      </c>
      <c r="CP111" s="1299">
        <f t="shared" ref="CP111:CP119" si="2501">CL111/CL101-1</f>
        <v>3.4609821225537907E-2</v>
      </c>
    </row>
    <row r="112" spans="1:94" ht="21" customHeight="1" outlineLevel="1" x14ac:dyDescent="0.25">
      <c r="A112" s="174">
        <v>2033</v>
      </c>
      <c r="B112" s="175" t="s">
        <v>160</v>
      </c>
      <c r="C112" s="175" t="s">
        <v>161</v>
      </c>
      <c r="D112" s="176" t="s">
        <v>162</v>
      </c>
      <c r="E112" s="485">
        <v>112116017.75045003</v>
      </c>
      <c r="F112" s="1298">
        <f t="shared" ref="F112" si="2502">E112-E$12</f>
        <v>57309077.519450031</v>
      </c>
      <c r="G112" s="1320">
        <f t="shared" ref="G112" si="2503">E112/E$12-1</f>
        <v>1.0456536576919646</v>
      </c>
      <c r="H112" s="1298">
        <f t="shared" si="2206"/>
        <v>7969620.3293702006</v>
      </c>
      <c r="I112" s="1320">
        <f t="shared" si="2456"/>
        <v>7.6523245419117147E-2</v>
      </c>
      <c r="J112" s="485">
        <v>112116017.75045003</v>
      </c>
      <c r="K112" s="1298">
        <f t="shared" ref="K112" si="2504">J112-J$12</f>
        <v>57309077.519450031</v>
      </c>
      <c r="L112" s="1320">
        <f t="shared" ref="L112" si="2505">J112/J$12-1</f>
        <v>1.0456536576919646</v>
      </c>
      <c r="M112" s="1298">
        <f t="shared" si="2208"/>
        <v>7969620.3293702006</v>
      </c>
      <c r="N112" s="1320">
        <f t="shared" si="2459"/>
        <v>7.6523245419117147E-2</v>
      </c>
      <c r="O112" s="485">
        <v>112116017.75045003</v>
      </c>
      <c r="P112" s="1298">
        <f t="shared" ref="P112" si="2506">O112-O$12</f>
        <v>57309077.519450031</v>
      </c>
      <c r="Q112" s="1320">
        <f t="shared" ref="Q112" si="2507">O112/O$12-1</f>
        <v>1.0456536576919646</v>
      </c>
      <c r="R112" s="1298">
        <f t="shared" si="2210"/>
        <v>7969620.3293702006</v>
      </c>
      <c r="S112" s="1320">
        <f t="shared" si="2462"/>
        <v>7.6523245419117147E-2</v>
      </c>
      <c r="T112" s="485">
        <v>112116017.75045003</v>
      </c>
      <c r="U112" s="1298">
        <f t="shared" ref="U112" si="2508">T112-T$12</f>
        <v>57309077.519450031</v>
      </c>
      <c r="V112" s="1299">
        <f t="shared" ref="V112" si="2509">T112/T$12-1</f>
        <v>1.0456536576919646</v>
      </c>
      <c r="W112" s="1298">
        <f t="shared" si="2213"/>
        <v>7969620.3293702006</v>
      </c>
      <c r="X112" s="1299">
        <f t="shared" si="2465"/>
        <v>7.6523245419117147E-2</v>
      </c>
      <c r="Y112" s="485">
        <v>112116017.75045003</v>
      </c>
      <c r="Z112" s="1298">
        <f t="shared" ref="Z112" si="2510">Y112-Y$12</f>
        <v>57309077.519450031</v>
      </c>
      <c r="AA112" s="1299">
        <f t="shared" ref="AA112" si="2511">Y112/Y$12-1</f>
        <v>1.0456536576919646</v>
      </c>
      <c r="AB112" s="1298">
        <f t="shared" si="2216"/>
        <v>7969620.3293702006</v>
      </c>
      <c r="AC112" s="1299">
        <f t="shared" si="2468"/>
        <v>7.6523245419117147E-2</v>
      </c>
      <c r="AD112" s="485">
        <v>112116017.75045003</v>
      </c>
      <c r="AE112" s="1298">
        <f t="shared" ref="AE112" si="2512">AD112-AD$12</f>
        <v>57309077.519450031</v>
      </c>
      <c r="AF112" s="1299">
        <f t="shared" ref="AF112" si="2513">AD112/AD$12-1</f>
        <v>1.0456536576919646</v>
      </c>
      <c r="AG112" s="1298">
        <f t="shared" si="2219"/>
        <v>7969620.3293702006</v>
      </c>
      <c r="AH112" s="1299">
        <f t="shared" si="2471"/>
        <v>7.6523245419117147E-2</v>
      </c>
      <c r="AI112" s="485">
        <v>0</v>
      </c>
      <c r="AJ112" s="1298">
        <f t="shared" ref="AJ112" si="2514">AI112-AI$12</f>
        <v>0</v>
      </c>
      <c r="AK112" s="1299"/>
      <c r="AL112" s="1298">
        <f t="shared" si="2222"/>
        <v>0</v>
      </c>
      <c r="AM112" s="1299"/>
      <c r="AN112" s="485">
        <v>0</v>
      </c>
      <c r="AO112" s="1298">
        <f t="shared" ref="AO112" si="2515">AN112-AN$12</f>
        <v>0</v>
      </c>
      <c r="AP112" s="1299"/>
      <c r="AQ112" s="1298">
        <f t="shared" si="2226"/>
        <v>0</v>
      </c>
      <c r="AR112" s="1299"/>
      <c r="AS112" s="485">
        <v>0</v>
      </c>
      <c r="AT112" s="1298">
        <f t="shared" ref="AT112" si="2516">AS112-AS$12</f>
        <v>0</v>
      </c>
      <c r="AU112" s="1299"/>
      <c r="AV112" s="1298">
        <f t="shared" si="2230"/>
        <v>0</v>
      </c>
      <c r="AW112" s="1299"/>
      <c r="AX112" s="485">
        <v>112116017.75045003</v>
      </c>
      <c r="AY112" s="1298">
        <f t="shared" ref="AY112" si="2517">AX112-AX$12</f>
        <v>57309077.519450031</v>
      </c>
      <c r="AZ112" s="1299">
        <f t="shared" ref="AZ112" si="2518">AX112/AX$12-1</f>
        <v>1.0456536576919646</v>
      </c>
      <c r="BA112" s="1298">
        <f t="shared" si="2233"/>
        <v>7969620.3293702006</v>
      </c>
      <c r="BB112" s="1299">
        <f t="shared" si="2477"/>
        <v>7.6523245419117147E-2</v>
      </c>
      <c r="BC112" s="485">
        <v>112116017.75045003</v>
      </c>
      <c r="BD112" s="1298">
        <f t="shared" ref="BD112" si="2519">BC112-BC$12</f>
        <v>57309077.519450031</v>
      </c>
      <c r="BE112" s="1299">
        <f t="shared" ref="BE112" si="2520">BC112/BC$12-1</f>
        <v>1.0456536576919646</v>
      </c>
      <c r="BF112" s="1298">
        <f t="shared" si="2235"/>
        <v>7969620.3293702006</v>
      </c>
      <c r="BG112" s="1299">
        <f t="shared" si="2480"/>
        <v>7.6523245419117147E-2</v>
      </c>
      <c r="BH112" s="485">
        <v>112116017.75045003</v>
      </c>
      <c r="BI112" s="1298">
        <f t="shared" ref="BI112" si="2521">BH112-BH$12</f>
        <v>57309077.519450031</v>
      </c>
      <c r="BJ112" s="1299">
        <f t="shared" ref="BJ112" si="2522">BH112/BH$12-1</f>
        <v>1.0456536576919646</v>
      </c>
      <c r="BK112" s="1298">
        <f t="shared" si="2237"/>
        <v>7969620.3293702006</v>
      </c>
      <c r="BL112" s="1299">
        <f t="shared" si="2483"/>
        <v>7.6523245419117147E-2</v>
      </c>
      <c r="BM112" s="491">
        <v>107129671.9541717</v>
      </c>
      <c r="BN112" s="1298">
        <f t="shared" ref="BN112" si="2523">BM112-BM$12</f>
        <v>61284945.043838367</v>
      </c>
      <c r="BO112" s="1299">
        <f t="shared" ref="BO112" si="2524">BM112/BM$12-1</f>
        <v>1.3367937639524867</v>
      </c>
      <c r="BP112" s="1298">
        <f t="shared" si="2239"/>
        <v>9504858.5284734368</v>
      </c>
      <c r="BQ112" s="1299">
        <f t="shared" si="2486"/>
        <v>9.7361092891691259E-2</v>
      </c>
      <c r="BR112" s="491">
        <v>100878262.94563395</v>
      </c>
      <c r="BS112" s="1298">
        <f t="shared" ref="BS112" si="2525">BR112-BR$12</f>
        <v>55033536.035300612</v>
      </c>
      <c r="BT112" s="1299">
        <f t="shared" ref="BT112" si="2526">BR112/BR$12-1</f>
        <v>1.2004332830456046</v>
      </c>
      <c r="BU112" s="1298">
        <f t="shared" si="2241"/>
        <v>8668337.9603050798</v>
      </c>
      <c r="BV112" s="1299">
        <f t="shared" si="2489"/>
        <v>9.4006561242558906E-2</v>
      </c>
      <c r="BW112" s="491">
        <v>93773924.004654482</v>
      </c>
      <c r="BX112" s="1298">
        <f t="shared" ref="BX112" si="2527">BW112-BW$12</f>
        <v>47929197.094321147</v>
      </c>
      <c r="BY112" s="1299">
        <f t="shared" ref="BY112" si="2528">BW112/BW$12-1</f>
        <v>1.0454680466973829</v>
      </c>
      <c r="BZ112" s="1298">
        <f t="shared" si="2243"/>
        <v>7625133.7461408675</v>
      </c>
      <c r="CA112" s="1299">
        <f t="shared" si="2492"/>
        <v>8.8511210932382456E-2</v>
      </c>
      <c r="CB112" s="485">
        <v>71884131.747560933</v>
      </c>
      <c r="CC112" s="1298">
        <f t="shared" ref="CC112" si="2529">CB112-CB$12</f>
        <v>17077191.516560934</v>
      </c>
      <c r="CD112" s="1299">
        <f t="shared" ref="CD112" si="2530">CB112/CB$12-1</f>
        <v>0.31158812085812637</v>
      </c>
      <c r="CE112" s="1298">
        <f t="shared" si="2246"/>
        <v>1277021.4652309865</v>
      </c>
      <c r="CF112" s="1299">
        <f t="shared" si="2495"/>
        <v>1.8086301225537893E-2</v>
      </c>
      <c r="CG112" s="485">
        <v>77455505.35651882</v>
      </c>
      <c r="CH112" s="1298">
        <f t="shared" ref="CH112" si="2531">CG112-CG$12</f>
        <v>22648565.125518821</v>
      </c>
      <c r="CI112" s="1299">
        <f t="shared" ref="CI112" si="2532">CG112/CG$12-1</f>
        <v>0.41324264828614354</v>
      </c>
      <c r="CJ112" s="1298">
        <f t="shared" si="2249"/>
        <v>1988411.606635347</v>
      </c>
      <c r="CK112" s="1299">
        <f t="shared" si="2498"/>
        <v>2.6348061225538011E-2</v>
      </c>
      <c r="CL112" s="485">
        <v>83406661.937783256</v>
      </c>
      <c r="CM112" s="1298">
        <f t="shared" ref="CM112" si="2533">CL112-CL$12</f>
        <v>28599721.706783257</v>
      </c>
      <c r="CN112" s="1299">
        <f t="shared" ref="CN112" si="2534">CL112/CL$12-1</f>
        <v>0.52182664433083303</v>
      </c>
      <c r="CO112" s="1298">
        <f t="shared" si="2252"/>
        <v>2790123.9669909179</v>
      </c>
      <c r="CP112" s="1299">
        <f t="shared" si="2501"/>
        <v>3.4609821225537907E-2</v>
      </c>
    </row>
    <row r="113" spans="1:94" ht="21" customHeight="1" outlineLevel="1" x14ac:dyDescent="0.25">
      <c r="A113" s="174">
        <v>2033</v>
      </c>
      <c r="B113" s="175">
        <v>0</v>
      </c>
      <c r="C113" s="175">
        <v>0</v>
      </c>
      <c r="D113" s="176" t="s">
        <v>163</v>
      </c>
      <c r="E113" s="485">
        <v>0</v>
      </c>
      <c r="F113" s="1298">
        <f t="shared" ref="F113" si="2535">E113-E$13</f>
        <v>0</v>
      </c>
      <c r="G113" s="1320"/>
      <c r="H113" s="1298">
        <f t="shared" si="2206"/>
        <v>0</v>
      </c>
      <c r="I113" s="1320"/>
      <c r="J113" s="485">
        <v>0</v>
      </c>
      <c r="K113" s="1298">
        <f t="shared" ref="K113" si="2536">J113-J$13</f>
        <v>0</v>
      </c>
      <c r="L113" s="1320"/>
      <c r="M113" s="1298">
        <f t="shared" si="2208"/>
        <v>0</v>
      </c>
      <c r="N113" s="1320"/>
      <c r="O113" s="485">
        <v>0</v>
      </c>
      <c r="P113" s="1298">
        <f t="shared" ref="P113" si="2537">O113-O$13</f>
        <v>0</v>
      </c>
      <c r="Q113" s="1320"/>
      <c r="R113" s="1298">
        <f t="shared" si="2210"/>
        <v>0</v>
      </c>
      <c r="S113" s="1320"/>
      <c r="T113" s="485">
        <v>0</v>
      </c>
      <c r="U113" s="1298">
        <f t="shared" ref="U113" si="2538">T113-T$13</f>
        <v>0</v>
      </c>
      <c r="V113" s="1299"/>
      <c r="W113" s="1298">
        <f t="shared" si="2213"/>
        <v>0</v>
      </c>
      <c r="X113" s="1299"/>
      <c r="Y113" s="485">
        <v>0</v>
      </c>
      <c r="Z113" s="1298">
        <f t="shared" ref="Z113" si="2539">Y113-Y$13</f>
        <v>0</v>
      </c>
      <c r="AA113" s="1299"/>
      <c r="AB113" s="1298">
        <f t="shared" si="2216"/>
        <v>0</v>
      </c>
      <c r="AC113" s="1299"/>
      <c r="AD113" s="485">
        <v>0</v>
      </c>
      <c r="AE113" s="1298">
        <f t="shared" ref="AE113" si="2540">AD113-AD$13</f>
        <v>0</v>
      </c>
      <c r="AF113" s="1299"/>
      <c r="AG113" s="1298">
        <f t="shared" si="2219"/>
        <v>0</v>
      </c>
      <c r="AH113" s="1299"/>
      <c r="AI113" s="485">
        <v>0</v>
      </c>
      <c r="AJ113" s="1298">
        <f t="shared" ref="AJ113" si="2541">AI113-AI$13</f>
        <v>0</v>
      </c>
      <c r="AK113" s="1299"/>
      <c r="AL113" s="1298">
        <f t="shared" si="2222"/>
        <v>0</v>
      </c>
      <c r="AM113" s="1299"/>
      <c r="AN113" s="485">
        <v>0</v>
      </c>
      <c r="AO113" s="1298">
        <f t="shared" ref="AO113" si="2542">AN113-AN$13</f>
        <v>0</v>
      </c>
      <c r="AP113" s="1299"/>
      <c r="AQ113" s="1298">
        <f t="shared" si="2226"/>
        <v>0</v>
      </c>
      <c r="AR113" s="1299"/>
      <c r="AS113" s="485">
        <v>0</v>
      </c>
      <c r="AT113" s="1298">
        <f t="shared" ref="AT113" si="2543">AS113-AS$13</f>
        <v>0</v>
      </c>
      <c r="AU113" s="1299"/>
      <c r="AV113" s="1298">
        <f t="shared" si="2230"/>
        <v>0</v>
      </c>
      <c r="AW113" s="1299"/>
      <c r="AX113" s="491">
        <v>30722407.227767158</v>
      </c>
      <c r="AY113" s="1298">
        <f t="shared" ref="AY113" si="2544">AX113-AX$13</f>
        <v>7393238.0182340592</v>
      </c>
      <c r="AZ113" s="1299">
        <f t="shared" ref="AZ113" si="2545">AX113/AX$13-1</f>
        <v>0.31690961439007981</v>
      </c>
      <c r="BA113" s="1298">
        <f t="shared" si="2233"/>
        <v>627099.97781088203</v>
      </c>
      <c r="BB113" s="1299">
        <f t="shared" si="2477"/>
        <v>2.0837134926136702E-2</v>
      </c>
      <c r="BC113" s="491">
        <v>35905393.942443095</v>
      </c>
      <c r="BD113" s="1298">
        <f t="shared" ref="BD113" si="2546">BC113-BC$13</f>
        <v>12576224.732909996</v>
      </c>
      <c r="BE113" s="1299">
        <f t="shared" ref="BE113" si="2547">BC113/BC$13-1</f>
        <v>0.53907726503054887</v>
      </c>
      <c r="BF113" s="1298">
        <f t="shared" si="2235"/>
        <v>1217834.3232775778</v>
      </c>
      <c r="BG113" s="1299">
        <f t="shared" si="2480"/>
        <v>3.5108676904578306E-2</v>
      </c>
      <c r="BH113" s="491">
        <v>41861076.38861867</v>
      </c>
      <c r="BI113" s="1298">
        <f t="shared" ref="BI113" si="2548">BH113-BH$13</f>
        <v>18531907.179085571</v>
      </c>
      <c r="BJ113" s="1299">
        <f t="shared" ref="BJ113" si="2549">BH113/BH$13-1</f>
        <v>0.7943663579546929</v>
      </c>
      <c r="BK113" s="1298">
        <f t="shared" si="2237"/>
        <v>1969977.8486903459</v>
      </c>
      <c r="BL113" s="1299">
        <f t="shared" si="2483"/>
        <v>4.9383895675836786E-2</v>
      </c>
      <c r="BM113" s="491">
        <v>107129671.95417169</v>
      </c>
      <c r="BN113" s="1298">
        <f t="shared" ref="BN113" si="2550">BM113-BM$13</f>
        <v>61284945.043838352</v>
      </c>
      <c r="BO113" s="1299">
        <f t="shared" ref="BO113" si="2551">BM113/BM$13-1</f>
        <v>1.3367937639524867</v>
      </c>
      <c r="BP113" s="1298">
        <f t="shared" si="2239"/>
        <v>9504858.5284734219</v>
      </c>
      <c r="BQ113" s="1299">
        <f t="shared" si="2486"/>
        <v>9.7361092891691037E-2</v>
      </c>
      <c r="BR113" s="491">
        <v>100878262.94563396</v>
      </c>
      <c r="BS113" s="1298">
        <f t="shared" ref="BS113" si="2552">BR113-BR$13</f>
        <v>55033536.035300627</v>
      </c>
      <c r="BT113" s="1299">
        <f t="shared" ref="BT113" si="2553">BR113/BR$13-1</f>
        <v>1.2004332830456046</v>
      </c>
      <c r="BU113" s="1298">
        <f t="shared" si="2241"/>
        <v>8668337.9603050798</v>
      </c>
      <c r="BV113" s="1299">
        <f t="shared" si="2489"/>
        <v>9.4006561242558906E-2</v>
      </c>
      <c r="BW113" s="491">
        <v>93773924.004654527</v>
      </c>
      <c r="BX113" s="1298">
        <f t="shared" ref="BX113" si="2554">BW113-BW$13</f>
        <v>47929197.094321191</v>
      </c>
      <c r="BY113" s="1299">
        <f t="shared" ref="BY113" si="2555">BW113/BW$13-1</f>
        <v>1.0454680466973842</v>
      </c>
      <c r="BZ113" s="1298">
        <f t="shared" si="2243"/>
        <v>7625133.7461409122</v>
      </c>
      <c r="CA113" s="1299">
        <f t="shared" si="2492"/>
        <v>8.85112109323829E-2</v>
      </c>
      <c r="CB113" s="485">
        <v>0</v>
      </c>
      <c r="CC113" s="1298">
        <f t="shared" ref="CC113" si="2556">CB113-CB$13</f>
        <v>0</v>
      </c>
      <c r="CD113" s="1299"/>
      <c r="CE113" s="1298">
        <f t="shared" si="2246"/>
        <v>0</v>
      </c>
      <c r="CF113" s="1299"/>
      <c r="CG113" s="485">
        <v>0</v>
      </c>
      <c r="CH113" s="1298">
        <f t="shared" ref="CH113" si="2557">CG113-CG$13</f>
        <v>0</v>
      </c>
      <c r="CI113" s="1299"/>
      <c r="CJ113" s="1298">
        <f t="shared" si="2249"/>
        <v>0</v>
      </c>
      <c r="CK113" s="1299"/>
      <c r="CL113" s="485">
        <v>0</v>
      </c>
      <c r="CM113" s="1298">
        <f t="shared" ref="CM113" si="2558">CL113-CL$13</f>
        <v>0</v>
      </c>
      <c r="CN113" s="1299"/>
      <c r="CO113" s="1298">
        <f t="shared" si="2252"/>
        <v>0</v>
      </c>
      <c r="CP113" s="1299"/>
    </row>
    <row r="114" spans="1:94" ht="21" customHeight="1" outlineLevel="1" x14ac:dyDescent="0.25">
      <c r="A114" s="174">
        <v>2033</v>
      </c>
      <c r="B114" s="175" t="s">
        <v>164</v>
      </c>
      <c r="C114" s="175" t="s">
        <v>165</v>
      </c>
      <c r="D114" s="176" t="s">
        <v>99</v>
      </c>
      <c r="E114" s="485">
        <v>0</v>
      </c>
      <c r="F114" s="1298">
        <f t="shared" ref="F114" si="2559">E114-E$14</f>
        <v>0</v>
      </c>
      <c r="G114" s="1320"/>
      <c r="H114" s="1298">
        <f t="shared" si="2206"/>
        <v>0</v>
      </c>
      <c r="I114" s="1320"/>
      <c r="J114" s="485">
        <v>0</v>
      </c>
      <c r="K114" s="1298">
        <f t="shared" ref="K114" si="2560">J114-J$14</f>
        <v>0</v>
      </c>
      <c r="L114" s="1320"/>
      <c r="M114" s="1298">
        <f t="shared" si="2208"/>
        <v>0</v>
      </c>
      <c r="N114" s="1320"/>
      <c r="O114" s="485">
        <v>0</v>
      </c>
      <c r="P114" s="1298">
        <f t="shared" ref="P114" si="2561">O114-O$14</f>
        <v>0</v>
      </c>
      <c r="Q114" s="1320"/>
      <c r="R114" s="1298">
        <f t="shared" si="2210"/>
        <v>0</v>
      </c>
      <c r="S114" s="1320"/>
      <c r="T114" s="486">
        <v>69271040.32606253</v>
      </c>
      <c r="U114" s="1298">
        <f t="shared" ref="U114" si="2562">T114-T$14</f>
        <v>54982539.326062523</v>
      </c>
      <c r="V114" s="1299">
        <f t="shared" ref="V114" si="2563">T114/T$14-1</f>
        <v>3.8480271181744321</v>
      </c>
      <c r="W114" s="1298">
        <f t="shared" si="2213"/>
        <v>10593099.390044913</v>
      </c>
      <c r="X114" s="1299">
        <f t="shared" si="2465"/>
        <v>0.18052950088340047</v>
      </c>
      <c r="Y114" s="486">
        <v>50516813.300449282</v>
      </c>
      <c r="Z114" s="1298">
        <f t="shared" ref="Z114" si="2564">Y114-Y$14</f>
        <v>36228312.300449274</v>
      </c>
      <c r="AA114" s="1299">
        <f t="shared" ref="AA114" si="2565">Y114/Y$14-1</f>
        <v>2.5354872635309511</v>
      </c>
      <c r="AB114" s="1298">
        <f t="shared" si="2216"/>
        <v>8083537.6855399162</v>
      </c>
      <c r="AC114" s="1299">
        <f t="shared" si="2468"/>
        <v>0.19049996891354026</v>
      </c>
      <c r="AD114" s="486">
        <v>29203796.47751087</v>
      </c>
      <c r="AE114" s="1298">
        <f t="shared" ref="AE114" si="2566">AD114-AD$14</f>
        <v>14915295.477510862</v>
      </c>
      <c r="AF114" s="1299">
        <f t="shared" ref="AF114" si="2567">AD114/AD$14-1</f>
        <v>1.0438670562790913</v>
      </c>
      <c r="AG114" s="1298">
        <f t="shared" si="2219"/>
        <v>4953925.0430472046</v>
      </c>
      <c r="AH114" s="1299">
        <f t="shared" si="2471"/>
        <v>0.20428665184619232</v>
      </c>
      <c r="AI114" s="486">
        <v>321389015.86251509</v>
      </c>
      <c r="AJ114" s="1298">
        <f t="shared" ref="AJ114" si="2568">AI114-AI$14</f>
        <v>183854835.13151509</v>
      </c>
      <c r="AK114" s="1299">
        <f t="shared" ref="AK114" si="2569">AI114/AI$14-1</f>
        <v>1.3367937639524867</v>
      </c>
      <c r="AL114" s="1298">
        <f t="shared" si="2222"/>
        <v>28514575.58542031</v>
      </c>
      <c r="AM114" s="1299">
        <f t="shared" ref="AM114:AM119" si="2570">AI114/AI104-1</f>
        <v>9.7361092891691259E-2</v>
      </c>
      <c r="AN114" s="486">
        <v>302634788.83690184</v>
      </c>
      <c r="AO114" s="1298">
        <f t="shared" ref="AO114" si="2571">AN114-AN$14</f>
        <v>165100608.10590184</v>
      </c>
      <c r="AP114" s="1299">
        <f t="shared" ref="AP114" si="2572">AN114/AN$14-1</f>
        <v>1.2004332830456046</v>
      </c>
      <c r="AQ114" s="1298">
        <f t="shared" si="2226"/>
        <v>26005013.880915225</v>
      </c>
      <c r="AR114" s="1299">
        <f t="shared" ref="AR114:AR119" si="2573">AN114/AN104-1</f>
        <v>9.4006561242558906E-2</v>
      </c>
      <c r="AS114" s="486">
        <v>281321772.01396346</v>
      </c>
      <c r="AT114" s="1298">
        <f t="shared" ref="AT114" si="2574">AS114-AS$14</f>
        <v>143787591.28296345</v>
      </c>
      <c r="AU114" s="1299">
        <f t="shared" ref="AU114" si="2575">AS114/AS$14-1</f>
        <v>1.0454680466973834</v>
      </c>
      <c r="AV114" s="1298">
        <f t="shared" si="2230"/>
        <v>22875401.238422632</v>
      </c>
      <c r="AW114" s="1299">
        <f t="shared" ref="AW114:AW119" si="2576">AS114/AS104-1</f>
        <v>8.8511210932382456E-2</v>
      </c>
      <c r="AX114" s="485">
        <v>0</v>
      </c>
      <c r="AY114" s="1298">
        <f t="shared" ref="AY114" si="2577">AX114-AX$14</f>
        <v>0</v>
      </c>
      <c r="AZ114" s="1299"/>
      <c r="BA114" s="1298">
        <f t="shared" si="2233"/>
        <v>0</v>
      </c>
      <c r="BB114" s="1299"/>
      <c r="BC114" s="485">
        <v>0</v>
      </c>
      <c r="BD114" s="1298">
        <f t="shared" ref="BD114" si="2578">BC114-BC$14</f>
        <v>0</v>
      </c>
      <c r="BE114" s="1299"/>
      <c r="BF114" s="1298">
        <f t="shared" si="2235"/>
        <v>0</v>
      </c>
      <c r="BG114" s="1299"/>
      <c r="BH114" s="485">
        <v>0</v>
      </c>
      <c r="BI114" s="1298">
        <f t="shared" ref="BI114" si="2579">BH114-BH$14</f>
        <v>0</v>
      </c>
      <c r="BJ114" s="1299"/>
      <c r="BK114" s="1298">
        <f t="shared" si="2237"/>
        <v>0</v>
      </c>
      <c r="BL114" s="1299"/>
      <c r="BM114" s="485">
        <v>0</v>
      </c>
      <c r="BN114" s="1298">
        <f t="shared" ref="BN114" si="2580">BM114-BM$14</f>
        <v>0</v>
      </c>
      <c r="BO114" s="1299"/>
      <c r="BP114" s="1298">
        <f t="shared" si="2239"/>
        <v>0</v>
      </c>
      <c r="BQ114" s="1299"/>
      <c r="BR114" s="485">
        <v>0</v>
      </c>
      <c r="BS114" s="1298">
        <f t="shared" ref="BS114" si="2581">BR114-BR$14</f>
        <v>0</v>
      </c>
      <c r="BT114" s="1299"/>
      <c r="BU114" s="1298">
        <f t="shared" si="2241"/>
        <v>0</v>
      </c>
      <c r="BV114" s="1299"/>
      <c r="BW114" s="485">
        <v>0</v>
      </c>
      <c r="BX114" s="1298">
        <f t="shared" ref="BX114" si="2582">BW114-BW$14</f>
        <v>0</v>
      </c>
      <c r="BY114" s="1299"/>
      <c r="BZ114" s="1298">
        <f t="shared" si="2243"/>
        <v>0</v>
      </c>
      <c r="CA114" s="1299"/>
      <c r="CB114" s="192">
        <v>169642614.36137345</v>
      </c>
      <c r="CC114" s="1298">
        <f t="shared" ref="CC114" si="2583">CB114-CB$14</f>
        <v>151507835.88137347</v>
      </c>
      <c r="CD114" s="1299">
        <f t="shared" ref="CD114" si="2584">CB114/CB$14-1</f>
        <v>8.3545457171403772</v>
      </c>
      <c r="CE114" s="1298">
        <f t="shared" si="2246"/>
        <v>25804505.537647456</v>
      </c>
      <c r="CF114" s="1299">
        <f t="shared" si="2495"/>
        <v>0.17939964414625997</v>
      </c>
      <c r="CG114" s="192">
        <v>138769033.98363298</v>
      </c>
      <c r="CH114" s="1298">
        <f t="shared" ref="CH114" si="2585">CG114-CG$14</f>
        <v>120634255.50363299</v>
      </c>
      <c r="CI114" s="1299">
        <f t="shared" ref="CI114" si="2586">CG114/CG$14-1</f>
        <v>6.6520942418279274</v>
      </c>
      <c r="CJ114" s="1298">
        <f t="shared" si="2249"/>
        <v>21747463.965513915</v>
      </c>
      <c r="CK114" s="1299">
        <f t="shared" si="2498"/>
        <v>0.18584149881211331</v>
      </c>
      <c r="CL114" s="192">
        <v>104510525.70303732</v>
      </c>
      <c r="CM114" s="1298">
        <f t="shared" ref="CM114" si="2587">CL114-CL$14</f>
        <v>86375747.223037332</v>
      </c>
      <c r="CN114" s="1299">
        <f t="shared" ref="CN114" si="2588">CL114/CL$14-1</f>
        <v>4.7629888238390734</v>
      </c>
      <c r="CO114" s="1298">
        <f t="shared" si="2252"/>
        <v>16873894.434850052</v>
      </c>
      <c r="CP114" s="1299">
        <f t="shared" si="2501"/>
        <v>0.19254385056418055</v>
      </c>
    </row>
    <row r="115" spans="1:94" ht="21" customHeight="1" outlineLevel="1" x14ac:dyDescent="0.25">
      <c r="A115" s="174">
        <v>2033</v>
      </c>
      <c r="B115" s="175" t="s">
        <v>166</v>
      </c>
      <c r="C115" s="175" t="s">
        <v>249</v>
      </c>
      <c r="D115" s="176" t="s">
        <v>168</v>
      </c>
      <c r="E115" s="485">
        <v>60569923.830359101</v>
      </c>
      <c r="F115" s="1298">
        <f t="shared" ref="F115" si="2589">E115-E$15</f>
        <v>22090047.171359099</v>
      </c>
      <c r="G115" s="1320">
        <f t="shared" ref="G115" si="2590">E115/E$15-1</f>
        <v>0.57406751500572928</v>
      </c>
      <c r="H115" s="1298">
        <f t="shared" si="2206"/>
        <v>1543152.2148521245</v>
      </c>
      <c r="I115" s="1320">
        <f t="shared" si="2456"/>
        <v>2.6143259619618497E-2</v>
      </c>
      <c r="J115" s="485">
        <v>69983591.864981517</v>
      </c>
      <c r="K115" s="1298">
        <f t="shared" ref="K115" si="2591">J115-J$15</f>
        <v>31503715.205981515</v>
      </c>
      <c r="L115" s="1320">
        <f t="shared" ref="L115" si="2592">J115/J$15-1</f>
        <v>0.81870624184064678</v>
      </c>
      <c r="M115" s="1298">
        <f t="shared" si="2208"/>
        <v>2814301.2982770503</v>
      </c>
      <c r="N115" s="1320">
        <f t="shared" si="2459"/>
        <v>4.1898630676800552E-2</v>
      </c>
      <c r="O115" s="485">
        <v>80681642.225225806</v>
      </c>
      <c r="P115" s="1298">
        <f t="shared" ref="P115" si="2593">O115-O$15</f>
        <v>42201765.566225804</v>
      </c>
      <c r="Q115" s="1320">
        <f t="shared" ref="Q115" si="2594">O115/O$15-1</f>
        <v>1.0967229947280845</v>
      </c>
      <c r="R115" s="1298">
        <f t="shared" si="2210"/>
        <v>4398054.120844394</v>
      </c>
      <c r="S115" s="1320">
        <f t="shared" si="2462"/>
        <v>5.7654001733982163E-2</v>
      </c>
      <c r="T115" s="485">
        <v>60569923.830359101</v>
      </c>
      <c r="U115" s="1298">
        <f t="shared" ref="U115" si="2595">T115-T$15</f>
        <v>22090047.171359099</v>
      </c>
      <c r="V115" s="1299">
        <f t="shared" ref="V115" si="2596">T115/T$15-1</f>
        <v>0.57406751500572928</v>
      </c>
      <c r="W115" s="1298">
        <f t="shared" si="2213"/>
        <v>1543152.2148521245</v>
      </c>
      <c r="X115" s="1299">
        <f t="shared" si="2465"/>
        <v>2.6143259619618497E-2</v>
      </c>
      <c r="Y115" s="485">
        <v>69983591.864981517</v>
      </c>
      <c r="Z115" s="1298">
        <f t="shared" ref="Z115" si="2597">Y115-Y$15</f>
        <v>31503715.205981515</v>
      </c>
      <c r="AA115" s="1299">
        <f t="shared" ref="AA115" si="2598">Y115/Y$15-1</f>
        <v>0.81870624184064678</v>
      </c>
      <c r="AB115" s="1298">
        <f t="shared" si="2216"/>
        <v>2814301.2982770503</v>
      </c>
      <c r="AC115" s="1299">
        <f t="shared" si="2468"/>
        <v>4.1898630676800552E-2</v>
      </c>
      <c r="AD115" s="485">
        <v>80681642.225225806</v>
      </c>
      <c r="AE115" s="1298">
        <f t="shared" ref="AE115" si="2599">AD115-AD$15</f>
        <v>42201765.566225804</v>
      </c>
      <c r="AF115" s="1299">
        <f t="shared" ref="AF115" si="2600">AD115/AD$15-1</f>
        <v>1.0967229947280845</v>
      </c>
      <c r="AG115" s="1298">
        <f t="shared" si="2219"/>
        <v>4398054.120844394</v>
      </c>
      <c r="AH115" s="1299">
        <f t="shared" si="2471"/>
        <v>5.7654001733982163E-2</v>
      </c>
      <c r="AI115" s="485">
        <v>60569923.830359101</v>
      </c>
      <c r="AJ115" s="1298">
        <f t="shared" ref="AJ115" si="2601">AI115-AI$15</f>
        <v>22090047.171359099</v>
      </c>
      <c r="AK115" s="1299">
        <f t="shared" ref="AK115" si="2602">AI115/AI$15-1</f>
        <v>0.57406751500572928</v>
      </c>
      <c r="AL115" s="1298">
        <f t="shared" si="2222"/>
        <v>1543152.2148521245</v>
      </c>
      <c r="AM115" s="1299">
        <f t="shared" si="2570"/>
        <v>2.6143259619618497E-2</v>
      </c>
      <c r="AN115" s="485">
        <v>69983591.864981517</v>
      </c>
      <c r="AO115" s="1298">
        <f t="shared" ref="AO115" si="2603">AN115-AN$15</f>
        <v>31503715.205981515</v>
      </c>
      <c r="AP115" s="1299">
        <f t="shared" ref="AP115" si="2604">AN115/AN$15-1</f>
        <v>0.81870624184064678</v>
      </c>
      <c r="AQ115" s="1298">
        <f t="shared" si="2226"/>
        <v>2814301.2982770503</v>
      </c>
      <c r="AR115" s="1299">
        <f t="shared" si="2573"/>
        <v>4.1898630676800552E-2</v>
      </c>
      <c r="AS115" s="485">
        <v>80681642.225225806</v>
      </c>
      <c r="AT115" s="1298">
        <f t="shared" ref="AT115" si="2605">AS115-AS$15</f>
        <v>42201765.566225804</v>
      </c>
      <c r="AU115" s="1299">
        <f t="shared" ref="AU115" si="2606">AS115/AS$15-1</f>
        <v>1.0967229947280845</v>
      </c>
      <c r="AV115" s="1298">
        <f t="shared" si="2230"/>
        <v>4398054.120844394</v>
      </c>
      <c r="AW115" s="1299">
        <f t="shared" si="2576"/>
        <v>5.7654001733982163E-2</v>
      </c>
      <c r="AX115" s="485">
        <v>60569923.830359101</v>
      </c>
      <c r="AY115" s="1298">
        <f t="shared" ref="AY115" si="2607">AX115-AX$15</f>
        <v>22090047.171359099</v>
      </c>
      <c r="AZ115" s="1299">
        <f t="shared" ref="AZ115" si="2608">AX115/AX$15-1</f>
        <v>0.57406751500572928</v>
      </c>
      <c r="BA115" s="1298">
        <f t="shared" si="2233"/>
        <v>1543152.2148521245</v>
      </c>
      <c r="BB115" s="1299">
        <f t="shared" si="2477"/>
        <v>2.6143259619618497E-2</v>
      </c>
      <c r="BC115" s="485">
        <v>69983591.864981517</v>
      </c>
      <c r="BD115" s="1298">
        <f t="shared" ref="BD115" si="2609">BC115-BC$15</f>
        <v>31503715.205981515</v>
      </c>
      <c r="BE115" s="1299">
        <f t="shared" ref="BE115" si="2610">BC115/BC$15-1</f>
        <v>0.81870624184064678</v>
      </c>
      <c r="BF115" s="1298">
        <f t="shared" si="2235"/>
        <v>2814301.2982770503</v>
      </c>
      <c r="BG115" s="1299">
        <f t="shared" si="2480"/>
        <v>4.1898630676800552E-2</v>
      </c>
      <c r="BH115" s="485">
        <v>80681642.225225806</v>
      </c>
      <c r="BI115" s="1298">
        <f t="shared" ref="BI115" si="2611">BH115-BH$15</f>
        <v>42201765.566225804</v>
      </c>
      <c r="BJ115" s="1299">
        <f t="shared" ref="BJ115" si="2612">BH115/BH$15-1</f>
        <v>1.0967229947280845</v>
      </c>
      <c r="BK115" s="1298">
        <f t="shared" si="2237"/>
        <v>4398054.120844394</v>
      </c>
      <c r="BL115" s="1299">
        <f t="shared" si="2483"/>
        <v>5.7654001733982163E-2</v>
      </c>
      <c r="BM115" s="485">
        <v>60569923.830359101</v>
      </c>
      <c r="BN115" s="1298">
        <f t="shared" ref="BN115" si="2613">BM115-BM$15</f>
        <v>22090047.171359099</v>
      </c>
      <c r="BO115" s="1299">
        <f t="shared" ref="BO115" si="2614">BM115/BM$15-1</f>
        <v>0.57406751500572928</v>
      </c>
      <c r="BP115" s="1298">
        <f t="shared" si="2239"/>
        <v>1543152.2148521245</v>
      </c>
      <c r="BQ115" s="1299">
        <f t="shared" si="2486"/>
        <v>2.6143259619618497E-2</v>
      </c>
      <c r="BR115" s="485">
        <v>69983591.864981517</v>
      </c>
      <c r="BS115" s="1298">
        <f t="shared" ref="BS115" si="2615">BR115-BR$15</f>
        <v>31503715.205981515</v>
      </c>
      <c r="BT115" s="1299">
        <f t="shared" ref="BT115" si="2616">BR115/BR$15-1</f>
        <v>0.81870624184064678</v>
      </c>
      <c r="BU115" s="1298">
        <f t="shared" si="2241"/>
        <v>2814301.2982770503</v>
      </c>
      <c r="BV115" s="1299">
        <f t="shared" si="2489"/>
        <v>4.1898630676800552E-2</v>
      </c>
      <c r="BW115" s="485">
        <v>80681642.225225806</v>
      </c>
      <c r="BX115" s="1298">
        <f t="shared" ref="BX115" si="2617">BW115-BW$15</f>
        <v>42201765.566225804</v>
      </c>
      <c r="BY115" s="1299">
        <f t="shared" ref="BY115" si="2618">BW115/BW$15-1</f>
        <v>1.0967229947280845</v>
      </c>
      <c r="BZ115" s="1298">
        <f t="shared" si="2243"/>
        <v>4398054.120844394</v>
      </c>
      <c r="CA115" s="1299">
        <f t="shared" si="2492"/>
        <v>5.7654001733982163E-2</v>
      </c>
      <c r="CB115" s="485">
        <v>60569923.830359101</v>
      </c>
      <c r="CC115" s="1298">
        <f t="shared" ref="CC115" si="2619">CB115-CB$15</f>
        <v>22090047.171359099</v>
      </c>
      <c r="CD115" s="1299">
        <f t="shared" ref="CD115" si="2620">CB115/CB$15-1</f>
        <v>0.57406751500572928</v>
      </c>
      <c r="CE115" s="1298">
        <f t="shared" si="2246"/>
        <v>1543152.2148521245</v>
      </c>
      <c r="CF115" s="1299">
        <f t="shared" si="2495"/>
        <v>2.6143259619618497E-2</v>
      </c>
      <c r="CG115" s="485">
        <v>69983591.864981517</v>
      </c>
      <c r="CH115" s="1298">
        <f t="shared" ref="CH115" si="2621">CG115-CG$15</f>
        <v>31503715.205981515</v>
      </c>
      <c r="CI115" s="1299">
        <f t="shared" ref="CI115" si="2622">CG115/CG$15-1</f>
        <v>0.81870624184064678</v>
      </c>
      <c r="CJ115" s="1298">
        <f t="shared" si="2249"/>
        <v>2814301.2982770503</v>
      </c>
      <c r="CK115" s="1299">
        <f t="shared" si="2498"/>
        <v>4.1898630676800552E-2</v>
      </c>
      <c r="CL115" s="485">
        <v>80681642.225225806</v>
      </c>
      <c r="CM115" s="1298">
        <f t="shared" ref="CM115" si="2623">CL115-CL$15</f>
        <v>42201765.566225804</v>
      </c>
      <c r="CN115" s="1299">
        <f t="shared" ref="CN115" si="2624">CL115/CL$15-1</f>
        <v>1.0967229947280845</v>
      </c>
      <c r="CO115" s="1298">
        <f t="shared" si="2252"/>
        <v>4398054.120844394</v>
      </c>
      <c r="CP115" s="1299">
        <f t="shared" si="2501"/>
        <v>5.7654001733982163E-2</v>
      </c>
    </row>
    <row r="116" spans="1:94" ht="21" customHeight="1" outlineLevel="1" x14ac:dyDescent="0.25">
      <c r="A116" s="174">
        <v>2033</v>
      </c>
      <c r="B116" s="175" t="s">
        <v>169</v>
      </c>
      <c r="C116" s="175" t="s">
        <v>249</v>
      </c>
      <c r="D116" s="176" t="s">
        <v>170</v>
      </c>
      <c r="E116" s="485">
        <v>60099521.73122099</v>
      </c>
      <c r="F116" s="1298">
        <f t="shared" ref="F116" si="2625">E116-E$16</f>
        <v>20017144.73122099</v>
      </c>
      <c r="G116" s="1320">
        <f t="shared" ref="G116" si="2626">E116/E$16-1</f>
        <v>0.49940014114484743</v>
      </c>
      <c r="H116" s="1298">
        <f t="shared" si="2206"/>
        <v>1365419.1471800655</v>
      </c>
      <c r="I116" s="1320">
        <f t="shared" si="2456"/>
        <v>2.3247467605831407E-2</v>
      </c>
      <c r="J116" s="485">
        <v>69440080.722211823</v>
      </c>
      <c r="K116" s="1298">
        <f t="shared" ref="K116" si="2627">J116-J$16</f>
        <v>29357703.722211823</v>
      </c>
      <c r="L116" s="1320">
        <f t="shared" ref="L116" si="2628">J116/J$16-1</f>
        <v>0.73243419975346824</v>
      </c>
      <c r="M116" s="1298">
        <f t="shared" si="2208"/>
        <v>2603831.7682601362</v>
      </c>
      <c r="N116" s="1320">
        <f t="shared" si="2459"/>
        <v>3.8958376764293146E-2</v>
      </c>
      <c r="O116" s="485">
        <v>80055047.184905946</v>
      </c>
      <c r="P116" s="1298">
        <f t="shared" ref="P116" si="2629">O116-O$16</f>
        <v>39972670.184905946</v>
      </c>
      <c r="Q116" s="1320">
        <f t="shared" ref="Q116" si="2630">O116/O$16-1</f>
        <v>0.99726296633819755</v>
      </c>
      <c r="R116" s="1298">
        <f t="shared" si="2210"/>
        <v>4149691.5881855041</v>
      </c>
      <c r="S116" s="1320">
        <f t="shared" si="2462"/>
        <v>5.4669285922755106E-2</v>
      </c>
      <c r="T116" s="485">
        <v>60099521.73122099</v>
      </c>
      <c r="U116" s="1298">
        <f t="shared" ref="U116" si="2631">T116-T$16</f>
        <v>20017144.73122099</v>
      </c>
      <c r="V116" s="1299">
        <f t="shared" ref="V116" si="2632">T116/T$16-1</f>
        <v>0.49940014114484743</v>
      </c>
      <c r="W116" s="1298">
        <f t="shared" si="2213"/>
        <v>1365419.1471800655</v>
      </c>
      <c r="X116" s="1299">
        <f t="shared" si="2465"/>
        <v>2.3247467605831407E-2</v>
      </c>
      <c r="Y116" s="485">
        <v>69440080.722211823</v>
      </c>
      <c r="Z116" s="1298">
        <f t="shared" ref="Z116" si="2633">Y116-Y$16</f>
        <v>29357703.722211823</v>
      </c>
      <c r="AA116" s="1299">
        <f t="shared" ref="AA116" si="2634">Y116/Y$16-1</f>
        <v>0.73243419975346824</v>
      </c>
      <c r="AB116" s="1298">
        <f t="shared" si="2216"/>
        <v>2603831.7682601362</v>
      </c>
      <c r="AC116" s="1299">
        <f t="shared" si="2468"/>
        <v>3.8958376764293146E-2</v>
      </c>
      <c r="AD116" s="485">
        <v>80055047.184905946</v>
      </c>
      <c r="AE116" s="1298">
        <f t="shared" ref="AE116" si="2635">AD116-AD$16</f>
        <v>39972670.184905946</v>
      </c>
      <c r="AF116" s="1299">
        <f t="shared" ref="AF116" si="2636">AD116/AD$16-1</f>
        <v>0.99726296633819755</v>
      </c>
      <c r="AG116" s="1298">
        <f t="shared" si="2219"/>
        <v>4149691.5881855041</v>
      </c>
      <c r="AH116" s="1299">
        <f t="shared" si="2471"/>
        <v>5.4669285922755106E-2</v>
      </c>
      <c r="AI116" s="485">
        <v>60099521.73122099</v>
      </c>
      <c r="AJ116" s="1298">
        <f t="shared" ref="AJ116" si="2637">AI116-AI$16</f>
        <v>20017144.73122099</v>
      </c>
      <c r="AK116" s="1299">
        <f t="shared" ref="AK116" si="2638">AI116/AI$16-1</f>
        <v>0.49940014114484743</v>
      </c>
      <c r="AL116" s="1298">
        <f t="shared" si="2222"/>
        <v>1365419.1471800655</v>
      </c>
      <c r="AM116" s="1299">
        <f t="shared" si="2570"/>
        <v>2.3247467605831407E-2</v>
      </c>
      <c r="AN116" s="485">
        <v>69440080.722211823</v>
      </c>
      <c r="AO116" s="1298">
        <f t="shared" ref="AO116" si="2639">AN116-AN$16</f>
        <v>29357703.722211823</v>
      </c>
      <c r="AP116" s="1299">
        <f t="shared" ref="AP116" si="2640">AN116/AN$16-1</f>
        <v>0.73243419975346824</v>
      </c>
      <c r="AQ116" s="1298">
        <f t="shared" si="2226"/>
        <v>2603831.7682601362</v>
      </c>
      <c r="AR116" s="1299">
        <f t="shared" si="2573"/>
        <v>3.8958376764293146E-2</v>
      </c>
      <c r="AS116" s="485">
        <v>80055047.184905946</v>
      </c>
      <c r="AT116" s="1298">
        <f t="shared" ref="AT116" si="2641">AS116-AS$16</f>
        <v>39972670.184905946</v>
      </c>
      <c r="AU116" s="1299">
        <f t="shared" ref="AU116" si="2642">AS116/AS$16-1</f>
        <v>0.99726296633819755</v>
      </c>
      <c r="AV116" s="1298">
        <f t="shared" si="2230"/>
        <v>4149691.5881855041</v>
      </c>
      <c r="AW116" s="1299">
        <f t="shared" si="2576"/>
        <v>5.4669285922755106E-2</v>
      </c>
      <c r="AX116" s="485">
        <v>60099521.73122099</v>
      </c>
      <c r="AY116" s="1298">
        <f t="shared" ref="AY116" si="2643">AX116-AX$16</f>
        <v>20017144.73122099</v>
      </c>
      <c r="AZ116" s="1299">
        <f t="shared" ref="AZ116" si="2644">AX116/AX$16-1</f>
        <v>0.49940014114484743</v>
      </c>
      <c r="BA116" s="1298">
        <f t="shared" si="2233"/>
        <v>1365419.1471800655</v>
      </c>
      <c r="BB116" s="1299">
        <f t="shared" si="2477"/>
        <v>2.3247467605831407E-2</v>
      </c>
      <c r="BC116" s="485">
        <v>69440080.722211823</v>
      </c>
      <c r="BD116" s="1298">
        <f t="shared" ref="BD116" si="2645">BC116-BC$16</f>
        <v>29357703.722211823</v>
      </c>
      <c r="BE116" s="1299">
        <f t="shared" ref="BE116" si="2646">BC116/BC$16-1</f>
        <v>0.73243419975346824</v>
      </c>
      <c r="BF116" s="1298">
        <f t="shared" si="2235"/>
        <v>2603831.7682601362</v>
      </c>
      <c r="BG116" s="1299">
        <f t="shared" si="2480"/>
        <v>3.8958376764293146E-2</v>
      </c>
      <c r="BH116" s="485">
        <v>80055047.184905946</v>
      </c>
      <c r="BI116" s="1298">
        <f t="shared" ref="BI116" si="2647">BH116-BH$16</f>
        <v>39972670.184905946</v>
      </c>
      <c r="BJ116" s="1299">
        <f t="shared" ref="BJ116" si="2648">BH116/BH$16-1</f>
        <v>0.99726296633819755</v>
      </c>
      <c r="BK116" s="1298">
        <f t="shared" si="2237"/>
        <v>4149691.5881855041</v>
      </c>
      <c r="BL116" s="1299">
        <f t="shared" si="2483"/>
        <v>5.4669285922755106E-2</v>
      </c>
      <c r="BM116" s="485">
        <v>60099521.73122099</v>
      </c>
      <c r="BN116" s="1298">
        <f t="shared" ref="BN116" si="2649">BM116-BM$16</f>
        <v>20017144.73122099</v>
      </c>
      <c r="BO116" s="1299">
        <f t="shared" ref="BO116" si="2650">BM116/BM$16-1</f>
        <v>0.49940014114484743</v>
      </c>
      <c r="BP116" s="1298">
        <f t="shared" si="2239"/>
        <v>1365419.1471800655</v>
      </c>
      <c r="BQ116" s="1299">
        <f t="shared" si="2486"/>
        <v>2.3247467605831407E-2</v>
      </c>
      <c r="BR116" s="485">
        <v>69440080.722211823</v>
      </c>
      <c r="BS116" s="1298">
        <f t="shared" ref="BS116" si="2651">BR116-BR$16</f>
        <v>29357703.722211823</v>
      </c>
      <c r="BT116" s="1299">
        <f t="shared" ref="BT116" si="2652">BR116/BR$16-1</f>
        <v>0.73243419975346824</v>
      </c>
      <c r="BU116" s="1298">
        <f t="shared" si="2241"/>
        <v>2603831.7682601362</v>
      </c>
      <c r="BV116" s="1299">
        <f t="shared" si="2489"/>
        <v>3.8958376764293146E-2</v>
      </c>
      <c r="BW116" s="485">
        <v>80055047.184905946</v>
      </c>
      <c r="BX116" s="1298">
        <f t="shared" ref="BX116" si="2653">BW116-BW$16</f>
        <v>39972670.184905946</v>
      </c>
      <c r="BY116" s="1299">
        <f t="shared" ref="BY116" si="2654">BW116/BW$16-1</f>
        <v>0.99726296633819755</v>
      </c>
      <c r="BZ116" s="1298">
        <f t="shared" si="2243"/>
        <v>4149691.5881855041</v>
      </c>
      <c r="CA116" s="1299">
        <f t="shared" si="2492"/>
        <v>5.4669285922755106E-2</v>
      </c>
      <c r="CB116" s="485">
        <v>60099521.73122099</v>
      </c>
      <c r="CC116" s="1298">
        <f t="shared" ref="CC116" si="2655">CB116-CB$16</f>
        <v>20017144.73122099</v>
      </c>
      <c r="CD116" s="1299">
        <f t="shared" ref="CD116" si="2656">CB116/CB$16-1</f>
        <v>0.49940014114484743</v>
      </c>
      <c r="CE116" s="1298">
        <f t="shared" si="2246"/>
        <v>1365419.1471800655</v>
      </c>
      <c r="CF116" s="1299">
        <f t="shared" si="2495"/>
        <v>2.3247467605831407E-2</v>
      </c>
      <c r="CG116" s="485">
        <v>69440080.722211823</v>
      </c>
      <c r="CH116" s="1298">
        <f t="shared" ref="CH116" si="2657">CG116-CG$16</f>
        <v>29357703.722211823</v>
      </c>
      <c r="CI116" s="1299">
        <f t="shared" ref="CI116" si="2658">CG116/CG$16-1</f>
        <v>0.73243419975346824</v>
      </c>
      <c r="CJ116" s="1298">
        <f t="shared" si="2249"/>
        <v>2603831.7682601362</v>
      </c>
      <c r="CK116" s="1299">
        <f t="shared" si="2498"/>
        <v>3.8958376764293146E-2</v>
      </c>
      <c r="CL116" s="485">
        <v>80055047.184905946</v>
      </c>
      <c r="CM116" s="1298">
        <f t="shared" ref="CM116" si="2659">CL116-CL$16</f>
        <v>39972670.184905946</v>
      </c>
      <c r="CN116" s="1299">
        <f t="shared" ref="CN116" si="2660">CL116/CL$16-1</f>
        <v>0.99726296633819755</v>
      </c>
      <c r="CO116" s="1298">
        <f t="shared" si="2252"/>
        <v>4149691.5881855041</v>
      </c>
      <c r="CP116" s="1299">
        <f t="shared" si="2501"/>
        <v>5.4669285922755106E-2</v>
      </c>
    </row>
    <row r="117" spans="1:94" s="134" customFormat="1" ht="21" customHeight="1" outlineLevel="1" thickBot="1" x14ac:dyDescent="0.3">
      <c r="A117" s="174">
        <v>2033</v>
      </c>
      <c r="B117" s="197" t="s">
        <v>171</v>
      </c>
      <c r="C117" s="198" t="s">
        <v>172</v>
      </c>
      <c r="D117" s="199" t="s">
        <v>173</v>
      </c>
      <c r="E117" s="492">
        <v>0</v>
      </c>
      <c r="F117" s="1298">
        <f t="shared" ref="F117" si="2661">E117-E$17</f>
        <v>0</v>
      </c>
      <c r="G117" s="1320"/>
      <c r="H117" s="1298">
        <f t="shared" si="2206"/>
        <v>0</v>
      </c>
      <c r="I117" s="1320"/>
      <c r="J117" s="492">
        <v>0</v>
      </c>
      <c r="K117" s="1298">
        <f t="shared" ref="K117" si="2662">J117-J$17</f>
        <v>0</v>
      </c>
      <c r="L117" s="1320"/>
      <c r="M117" s="1298">
        <f t="shared" si="2208"/>
        <v>0</v>
      </c>
      <c r="N117" s="1320"/>
      <c r="O117" s="492">
        <v>0</v>
      </c>
      <c r="P117" s="1298">
        <f t="shared" ref="P117" si="2663">O117-O$17</f>
        <v>0</v>
      </c>
      <c r="Q117" s="1320"/>
      <c r="R117" s="1298">
        <f t="shared" si="2210"/>
        <v>0</v>
      </c>
      <c r="S117" s="1320"/>
      <c r="T117" s="492">
        <v>0</v>
      </c>
      <c r="U117" s="1298">
        <f t="shared" ref="U117" si="2664">T117-T$17</f>
        <v>0</v>
      </c>
      <c r="V117" s="1299"/>
      <c r="W117" s="1298">
        <f t="shared" si="2213"/>
        <v>0</v>
      </c>
      <c r="X117" s="1299"/>
      <c r="Y117" s="492">
        <v>0</v>
      </c>
      <c r="Z117" s="1298">
        <f t="shared" ref="Z117" si="2665">Y117-Y$17</f>
        <v>0</v>
      </c>
      <c r="AA117" s="1299"/>
      <c r="AB117" s="1298">
        <f t="shared" si="2216"/>
        <v>0</v>
      </c>
      <c r="AC117" s="1299"/>
      <c r="AD117" s="492">
        <v>0</v>
      </c>
      <c r="AE117" s="1298">
        <f t="shared" ref="AE117" si="2666">AD117-AD$17</f>
        <v>0</v>
      </c>
      <c r="AF117" s="1299"/>
      <c r="AG117" s="1298">
        <f t="shared" si="2219"/>
        <v>0</v>
      </c>
      <c r="AH117" s="1299"/>
      <c r="AI117" s="492">
        <v>0</v>
      </c>
      <c r="AJ117" s="1298">
        <f t="shared" ref="AJ117" si="2667">AI117-AI$17</f>
        <v>0</v>
      </c>
      <c r="AK117" s="1299"/>
      <c r="AL117" s="1298">
        <f t="shared" si="2222"/>
        <v>0</v>
      </c>
      <c r="AM117" s="1299"/>
      <c r="AN117" s="492">
        <v>0</v>
      </c>
      <c r="AO117" s="1298">
        <f t="shared" ref="AO117" si="2668">AN117-AN$17</f>
        <v>0</v>
      </c>
      <c r="AP117" s="1299"/>
      <c r="AQ117" s="1298">
        <f t="shared" si="2226"/>
        <v>0</v>
      </c>
      <c r="AR117" s="1299"/>
      <c r="AS117" s="492">
        <v>0</v>
      </c>
      <c r="AT117" s="1298">
        <f t="shared" ref="AT117" si="2669">AS117-AS$17</f>
        <v>0</v>
      </c>
      <c r="AU117" s="1299"/>
      <c r="AV117" s="1298">
        <f t="shared" si="2230"/>
        <v>0</v>
      </c>
      <c r="AW117" s="1299"/>
      <c r="AX117" s="492">
        <v>0</v>
      </c>
      <c r="AY117" s="1298">
        <f t="shared" ref="AY117" si="2670">AX117-AX$17</f>
        <v>0</v>
      </c>
      <c r="AZ117" s="1299"/>
      <c r="BA117" s="1298">
        <f t="shared" si="2233"/>
        <v>0</v>
      </c>
      <c r="BB117" s="1299"/>
      <c r="BC117" s="492">
        <v>0</v>
      </c>
      <c r="BD117" s="1298">
        <f t="shared" ref="BD117" si="2671">BC117-BC$17</f>
        <v>0</v>
      </c>
      <c r="BE117" s="1299"/>
      <c r="BF117" s="1298">
        <f t="shared" si="2235"/>
        <v>0</v>
      </c>
      <c r="BG117" s="1299"/>
      <c r="BH117" s="492">
        <v>0</v>
      </c>
      <c r="BI117" s="1298">
        <f t="shared" ref="BI117" si="2672">BH117-BH$17</f>
        <v>0</v>
      </c>
      <c r="BJ117" s="1299"/>
      <c r="BK117" s="1298">
        <f t="shared" si="2237"/>
        <v>0</v>
      </c>
      <c r="BL117" s="1299"/>
      <c r="BM117" s="492">
        <v>0</v>
      </c>
      <c r="BN117" s="1298">
        <f t="shared" ref="BN117" si="2673">BM117-BM$17</f>
        <v>0</v>
      </c>
      <c r="BO117" s="1299"/>
      <c r="BP117" s="1298">
        <f t="shared" si="2239"/>
        <v>0</v>
      </c>
      <c r="BQ117" s="1299"/>
      <c r="BR117" s="492">
        <v>0</v>
      </c>
      <c r="BS117" s="1298">
        <f t="shared" ref="BS117" si="2674">BR117-BR$17</f>
        <v>0</v>
      </c>
      <c r="BT117" s="1299"/>
      <c r="BU117" s="1298">
        <f t="shared" si="2241"/>
        <v>0</v>
      </c>
      <c r="BV117" s="1299"/>
      <c r="BW117" s="492">
        <v>0</v>
      </c>
      <c r="BX117" s="1298">
        <f t="shared" ref="BX117" si="2675">BW117-BW$17</f>
        <v>0</v>
      </c>
      <c r="BY117" s="1299"/>
      <c r="BZ117" s="1298">
        <f t="shared" si="2243"/>
        <v>0</v>
      </c>
      <c r="CA117" s="1299"/>
      <c r="CB117" s="1329">
        <v>4622432.1485751206</v>
      </c>
      <c r="CC117" s="1298">
        <f t="shared" ref="CC117" si="2676">CB117-CB$17</f>
        <v>776154.66857512062</v>
      </c>
      <c r="CD117" s="1299">
        <f t="shared" ref="CD117" si="2677">CB117/CB$17-1</f>
        <v>0.20179372721052902</v>
      </c>
      <c r="CE117" s="1298">
        <f t="shared" si="2246"/>
        <v>67821.987774977461</v>
      </c>
      <c r="CF117" s="1299">
        <f t="shared" si="2495"/>
        <v>1.4890843646443441E-2</v>
      </c>
      <c r="CG117" s="1329">
        <v>4622432.1485751206</v>
      </c>
      <c r="CH117" s="1298">
        <f t="shared" ref="CH117" si="2678">CG117-CG$17</f>
        <v>776154.66857512062</v>
      </c>
      <c r="CI117" s="1299">
        <f t="shared" ref="CI117" si="2679">CG117/CG$17-1</f>
        <v>0.20179372721052902</v>
      </c>
      <c r="CJ117" s="1298">
        <f t="shared" si="2249"/>
        <v>67821.987774977461</v>
      </c>
      <c r="CK117" s="1299">
        <f t="shared" si="2498"/>
        <v>1.4890843646443441E-2</v>
      </c>
      <c r="CL117" s="1329">
        <v>4622432.1485751206</v>
      </c>
      <c r="CM117" s="1298">
        <f t="shared" ref="CM117" si="2680">CL117-CL$17</f>
        <v>776154.66857512062</v>
      </c>
      <c r="CN117" s="1299">
        <f t="shared" ref="CN117" si="2681">CL117/CL$17-1</f>
        <v>0.20179372721052902</v>
      </c>
      <c r="CO117" s="1298">
        <f t="shared" si="2252"/>
        <v>67821.987774977461</v>
      </c>
      <c r="CP117" s="1299">
        <f t="shared" si="2501"/>
        <v>1.4890843646443441E-2</v>
      </c>
    </row>
    <row r="118" spans="1:94" s="134" customFormat="1" ht="21" customHeight="1" outlineLevel="1" x14ac:dyDescent="0.25">
      <c r="A118" s="174">
        <v>2033</v>
      </c>
      <c r="B118" s="206" t="s">
        <v>174</v>
      </c>
      <c r="C118" s="206" t="s">
        <v>175</v>
      </c>
      <c r="D118" s="207" t="s">
        <v>176</v>
      </c>
      <c r="E118" s="210">
        <v>1197073.2335999999</v>
      </c>
      <c r="F118" s="1321">
        <f t="shared" ref="F118" si="2682">E118-E$18</f>
        <v>348786.1547999999</v>
      </c>
      <c r="G118" s="1322">
        <f t="shared" ref="G118" si="2683">E118/E$18-1</f>
        <v>0.41116523346482903</v>
      </c>
      <c r="H118" s="1321">
        <f t="shared" si="2206"/>
        <v>30448.605695999693</v>
      </c>
      <c r="I118" s="1322">
        <f t="shared" si="2456"/>
        <v>2.6099745340285363E-2</v>
      </c>
      <c r="J118" s="210">
        <v>1377894.2957279999</v>
      </c>
      <c r="K118" s="1321">
        <f t="shared" ref="K118" si="2684">J118-J$18</f>
        <v>529607.21692799986</v>
      </c>
      <c r="L118" s="1322">
        <f t="shared" ref="L118" si="2685">J118/J$18-1</f>
        <v>0.62432545557241115</v>
      </c>
      <c r="M118" s="1321">
        <f t="shared" si="2208"/>
        <v>54957.217679999769</v>
      </c>
      <c r="N118" s="1322">
        <f t="shared" si="2459"/>
        <v>4.1541822806183237E-2</v>
      </c>
      <c r="O118" s="211">
        <v>1583286.8610719999</v>
      </c>
      <c r="P118" s="1321">
        <f t="shared" ref="P118" si="2686">O118-O$18</f>
        <v>734999.78227199987</v>
      </c>
      <c r="Q118" s="1322">
        <f t="shared" ref="Q118" si="2687">O118/O$18-1</f>
        <v>0.86645170089321866</v>
      </c>
      <c r="R118" s="1321">
        <f t="shared" si="2210"/>
        <v>86245.671887999633</v>
      </c>
      <c r="S118" s="1322">
        <f t="shared" si="2462"/>
        <v>5.7610754140311915E-2</v>
      </c>
      <c r="T118" s="211">
        <v>1197073.2335999999</v>
      </c>
      <c r="U118" s="209">
        <f t="shared" ref="U118" si="2688">T118-T$18</f>
        <v>348786.1547999999</v>
      </c>
      <c r="V118" s="1300">
        <f t="shared" ref="V118" si="2689">T118/T$18-1</f>
        <v>0.41116523346482903</v>
      </c>
      <c r="W118" s="209">
        <f t="shared" si="2213"/>
        <v>30448.605695999693</v>
      </c>
      <c r="X118" s="1300">
        <f t="shared" si="2465"/>
        <v>2.6099745340285363E-2</v>
      </c>
      <c r="Y118" s="210">
        <v>1377894.2957279999</v>
      </c>
      <c r="Z118" s="209">
        <f t="shared" ref="Z118" si="2690">Y118-Y$18</f>
        <v>529607.21692799986</v>
      </c>
      <c r="AA118" s="1300">
        <f t="shared" ref="AA118" si="2691">Y118/Y$18-1</f>
        <v>0.62432545557241115</v>
      </c>
      <c r="AB118" s="209">
        <f t="shared" si="2216"/>
        <v>54957.217679999769</v>
      </c>
      <c r="AC118" s="1300">
        <f t="shared" si="2468"/>
        <v>4.1541822806183237E-2</v>
      </c>
      <c r="AD118" s="211">
        <v>1583286.8610719999</v>
      </c>
      <c r="AE118" s="209">
        <f t="shared" ref="AE118" si="2692">AD118-AD$18</f>
        <v>734999.78227199987</v>
      </c>
      <c r="AF118" s="1300">
        <f t="shared" ref="AF118" si="2693">AD118/AD$18-1</f>
        <v>0.86645170089321866</v>
      </c>
      <c r="AG118" s="209">
        <f t="shared" si="2219"/>
        <v>86245.671887999633</v>
      </c>
      <c r="AH118" s="1300">
        <f t="shared" si="2471"/>
        <v>5.7610754140311915E-2</v>
      </c>
      <c r="AI118" s="211">
        <v>1197073.2335999999</v>
      </c>
      <c r="AJ118" s="209">
        <f t="shared" ref="AJ118" si="2694">AI118-AI$18</f>
        <v>348786.1547999999</v>
      </c>
      <c r="AK118" s="1300">
        <f t="shared" ref="AK118" si="2695">AI118/AI$18-1</f>
        <v>0.41116523346482903</v>
      </c>
      <c r="AL118" s="209">
        <f t="shared" si="2222"/>
        <v>30448.605695999693</v>
      </c>
      <c r="AM118" s="1300">
        <f t="shared" si="2570"/>
        <v>2.6099745340285363E-2</v>
      </c>
      <c r="AN118" s="210">
        <v>1377894.2957279999</v>
      </c>
      <c r="AO118" s="209">
        <f t="shared" ref="AO118" si="2696">AN118-AN$18</f>
        <v>529607.21692799986</v>
      </c>
      <c r="AP118" s="1300">
        <f t="shared" ref="AP118" si="2697">AN118/AN$18-1</f>
        <v>0.62432545557241115</v>
      </c>
      <c r="AQ118" s="209">
        <f t="shared" si="2226"/>
        <v>54957.217679999769</v>
      </c>
      <c r="AR118" s="1300">
        <f t="shared" si="2573"/>
        <v>4.1541822806183237E-2</v>
      </c>
      <c r="AS118" s="211">
        <v>1583286.8610719999</v>
      </c>
      <c r="AT118" s="209">
        <f t="shared" ref="AT118" si="2698">AS118-AS$18</f>
        <v>734999.78227199987</v>
      </c>
      <c r="AU118" s="1300">
        <f t="shared" ref="AU118" si="2699">AS118/AS$18-1</f>
        <v>0.86645170089321866</v>
      </c>
      <c r="AV118" s="209">
        <f t="shared" si="2230"/>
        <v>86245.671887999633</v>
      </c>
      <c r="AW118" s="1300">
        <f t="shared" si="2576"/>
        <v>5.7610754140311915E-2</v>
      </c>
      <c r="AX118" s="210">
        <v>1197073.2335999999</v>
      </c>
      <c r="AY118" s="209">
        <f t="shared" ref="AY118" si="2700">AX118-AX$18</f>
        <v>348786.1547999999</v>
      </c>
      <c r="AZ118" s="1300">
        <f t="shared" ref="AZ118" si="2701">AX118/AX$18-1</f>
        <v>0.41116523346482903</v>
      </c>
      <c r="BA118" s="209">
        <f t="shared" si="2233"/>
        <v>30448.605695999693</v>
      </c>
      <c r="BB118" s="1300">
        <f t="shared" si="2477"/>
        <v>2.6099745340285363E-2</v>
      </c>
      <c r="BC118" s="210">
        <v>1377894.2957279999</v>
      </c>
      <c r="BD118" s="209">
        <f t="shared" ref="BD118" si="2702">BC118-BC$18</f>
        <v>529607.21692799986</v>
      </c>
      <c r="BE118" s="1300">
        <f t="shared" ref="BE118" si="2703">BC118/BC$18-1</f>
        <v>0.62432545557241115</v>
      </c>
      <c r="BF118" s="209">
        <f t="shared" si="2235"/>
        <v>54957.217679999769</v>
      </c>
      <c r="BG118" s="1300">
        <f t="shared" si="2480"/>
        <v>4.1541822806183237E-2</v>
      </c>
      <c r="BH118" s="211">
        <v>1583286.8610719999</v>
      </c>
      <c r="BI118" s="209">
        <f t="shared" ref="BI118" si="2704">BH118-BH$18</f>
        <v>734999.78227199987</v>
      </c>
      <c r="BJ118" s="1300">
        <f t="shared" ref="BJ118" si="2705">BH118/BH$18-1</f>
        <v>0.86645170089321866</v>
      </c>
      <c r="BK118" s="209">
        <f t="shared" si="2237"/>
        <v>86245.671887999633</v>
      </c>
      <c r="BL118" s="1300">
        <f t="shared" si="2483"/>
        <v>5.7610754140311915E-2</v>
      </c>
      <c r="BM118" s="210">
        <v>1197073.2335999999</v>
      </c>
      <c r="BN118" s="209">
        <f t="shared" ref="BN118" si="2706">BM118-BM$18</f>
        <v>348786.1547999999</v>
      </c>
      <c r="BO118" s="1300">
        <f t="shared" ref="BO118" si="2707">BM118/BM$18-1</f>
        <v>0.41116523346482903</v>
      </c>
      <c r="BP118" s="209">
        <f t="shared" si="2239"/>
        <v>30448.605695999693</v>
      </c>
      <c r="BQ118" s="1300">
        <f t="shared" si="2486"/>
        <v>2.6099745340285363E-2</v>
      </c>
      <c r="BR118" s="210">
        <v>1377894.2957279999</v>
      </c>
      <c r="BS118" s="209">
        <f t="shared" ref="BS118" si="2708">BR118-BR$18</f>
        <v>529607.21692799986</v>
      </c>
      <c r="BT118" s="1300">
        <f t="shared" ref="BT118" si="2709">BR118/BR$18-1</f>
        <v>0.62432545557241115</v>
      </c>
      <c r="BU118" s="209">
        <f t="shared" si="2241"/>
        <v>54957.217679999769</v>
      </c>
      <c r="BV118" s="1300">
        <f t="shared" si="2489"/>
        <v>4.1541822806183237E-2</v>
      </c>
      <c r="BW118" s="211">
        <v>1583286.8610719999</v>
      </c>
      <c r="BX118" s="209">
        <f t="shared" ref="BX118" si="2710">BW118-BW$18</f>
        <v>734999.78227199987</v>
      </c>
      <c r="BY118" s="1300">
        <f t="shared" ref="BY118" si="2711">BW118/BW$18-1</f>
        <v>0.86645170089321866</v>
      </c>
      <c r="BZ118" s="209">
        <f t="shared" si="2243"/>
        <v>86245.671887999633</v>
      </c>
      <c r="CA118" s="1300">
        <f t="shared" si="2492"/>
        <v>5.7610754140311915E-2</v>
      </c>
      <c r="CB118" s="211">
        <v>1197073.2335999999</v>
      </c>
      <c r="CC118" s="209">
        <f t="shared" ref="CC118" si="2712">CB118-CB$18</f>
        <v>348786.1547999999</v>
      </c>
      <c r="CD118" s="1300">
        <f t="shared" ref="CD118" si="2713">CB118/CB$18-1</f>
        <v>0.41116523346482903</v>
      </c>
      <c r="CE118" s="209">
        <f t="shared" si="2246"/>
        <v>30448.605695999693</v>
      </c>
      <c r="CF118" s="1300">
        <f t="shared" si="2495"/>
        <v>2.6099745340285363E-2</v>
      </c>
      <c r="CG118" s="210">
        <v>1377894.2957279999</v>
      </c>
      <c r="CH118" s="209">
        <f t="shared" ref="CH118" si="2714">CG118-CG$18</f>
        <v>529607.21692799986</v>
      </c>
      <c r="CI118" s="1300">
        <f t="shared" ref="CI118" si="2715">CG118/CG$18-1</f>
        <v>0.62432545557241115</v>
      </c>
      <c r="CJ118" s="209">
        <f t="shared" si="2249"/>
        <v>54957.217679999769</v>
      </c>
      <c r="CK118" s="1300">
        <f t="shared" si="2498"/>
        <v>4.1541822806183237E-2</v>
      </c>
      <c r="CL118" s="211">
        <v>1583286.8610719999</v>
      </c>
      <c r="CM118" s="209">
        <f t="shared" ref="CM118" si="2716">CL118-CL$18</f>
        <v>734999.78227199987</v>
      </c>
      <c r="CN118" s="1300">
        <f t="shared" ref="CN118" si="2717">CL118/CL$18-1</f>
        <v>0.86645170089321866</v>
      </c>
      <c r="CO118" s="209">
        <f t="shared" si="2252"/>
        <v>86245.671887999633</v>
      </c>
      <c r="CP118" s="1300">
        <f t="shared" si="2501"/>
        <v>5.7610754140311915E-2</v>
      </c>
    </row>
    <row r="119" spans="1:94" s="134" customFormat="1" ht="21" customHeight="1" outlineLevel="1" thickBot="1" x14ac:dyDescent="0.3">
      <c r="A119" s="174">
        <v>2033</v>
      </c>
      <c r="B119" s="206" t="s">
        <v>177</v>
      </c>
      <c r="C119" s="206" t="s">
        <v>178</v>
      </c>
      <c r="D119" s="207" t="s">
        <v>179</v>
      </c>
      <c r="E119" s="479">
        <v>756361.27207199996</v>
      </c>
      <c r="F119" s="1321">
        <f t="shared" ref="F119" si="2718">E119-E$19</f>
        <v>224190.96998399997</v>
      </c>
      <c r="G119" s="1322">
        <f t="shared" ref="G119" si="2719">E119/E$19-1</f>
        <v>0.42127673999164195</v>
      </c>
      <c r="H119" s="1321">
        <f t="shared" si="2206"/>
        <v>19278.173831999884</v>
      </c>
      <c r="I119" s="1322">
        <f t="shared" si="2456"/>
        <v>2.6154681715035988E-2</v>
      </c>
      <c r="J119" s="479">
        <v>871028.28707999992</v>
      </c>
      <c r="K119" s="1321">
        <f t="shared" ref="K119" si="2720">J119-J$19</f>
        <v>338857.98499199993</v>
      </c>
      <c r="L119" s="1322">
        <f t="shared" ref="L119" si="2721">J119/J$19-1</f>
        <v>0.63674726617113286</v>
      </c>
      <c r="M119" s="1321">
        <f t="shared" si="2208"/>
        <v>34820.220455999952</v>
      </c>
      <c r="N119" s="1322">
        <f t="shared" si="2459"/>
        <v>4.1640617743115893E-2</v>
      </c>
      <c r="O119" s="472">
        <v>1000186.1885999999</v>
      </c>
      <c r="P119" s="1321">
        <f t="shared" ref="P119" si="2722">O119-O$19</f>
        <v>468015.88651199988</v>
      </c>
      <c r="Q119" s="1322">
        <f t="shared" ref="Q119" si="2723">O119/O$19-1</f>
        <v>0.87944758412055934</v>
      </c>
      <c r="R119" s="1321">
        <f t="shared" si="2210"/>
        <v>54368.781935999752</v>
      </c>
      <c r="S119" s="1322">
        <f t="shared" si="2462"/>
        <v>5.7483380568945419E-2</v>
      </c>
      <c r="T119" s="472">
        <v>756361.27207199996</v>
      </c>
      <c r="U119" s="209">
        <f t="shared" ref="U119" si="2724">T119-T$19</f>
        <v>224190.96998399997</v>
      </c>
      <c r="V119" s="1300">
        <f t="shared" ref="V119" si="2725">T119/T$19-1</f>
        <v>0.42127673999164195</v>
      </c>
      <c r="W119" s="209">
        <f t="shared" si="2213"/>
        <v>19278.173831999884</v>
      </c>
      <c r="X119" s="1300">
        <f t="shared" si="2465"/>
        <v>2.6154681715035988E-2</v>
      </c>
      <c r="Y119" s="479">
        <v>871028.28707999992</v>
      </c>
      <c r="Z119" s="209">
        <f t="shared" ref="Z119" si="2726">Y119-Y$19</f>
        <v>338857.98499199993</v>
      </c>
      <c r="AA119" s="1300">
        <f t="shared" ref="AA119" si="2727">Y119/Y$19-1</f>
        <v>0.63674726617113286</v>
      </c>
      <c r="AB119" s="209">
        <f t="shared" si="2216"/>
        <v>34820.220455999952</v>
      </c>
      <c r="AC119" s="1300">
        <f t="shared" si="2468"/>
        <v>4.1640617743115893E-2</v>
      </c>
      <c r="AD119" s="472">
        <v>1000186.1885999999</v>
      </c>
      <c r="AE119" s="209">
        <f t="shared" ref="AE119" si="2728">AD119-AD$19</f>
        <v>468015.88651199988</v>
      </c>
      <c r="AF119" s="1300">
        <f t="shared" ref="AF119" si="2729">AD119/AD$19-1</f>
        <v>0.87944758412055934</v>
      </c>
      <c r="AG119" s="209">
        <f t="shared" si="2219"/>
        <v>54368.781935999752</v>
      </c>
      <c r="AH119" s="1300">
        <f t="shared" si="2471"/>
        <v>5.7483380568945419E-2</v>
      </c>
      <c r="AI119" s="472">
        <v>756361.27207199996</v>
      </c>
      <c r="AJ119" s="209">
        <f t="shared" ref="AJ119" si="2730">AI119-AI$19</f>
        <v>224190.96998399997</v>
      </c>
      <c r="AK119" s="1300">
        <f t="shared" ref="AK119" si="2731">AI119/AI$19-1</f>
        <v>0.42127673999164195</v>
      </c>
      <c r="AL119" s="209">
        <f t="shared" si="2222"/>
        <v>19278.173831999884</v>
      </c>
      <c r="AM119" s="1300">
        <f t="shared" si="2570"/>
        <v>2.6154681715035988E-2</v>
      </c>
      <c r="AN119" s="479">
        <v>871028.28707999992</v>
      </c>
      <c r="AO119" s="209">
        <f t="shared" ref="AO119" si="2732">AN119-AN$19</f>
        <v>338857.98499199993</v>
      </c>
      <c r="AP119" s="1300">
        <f t="shared" ref="AP119" si="2733">AN119/AN$19-1</f>
        <v>0.63674726617113286</v>
      </c>
      <c r="AQ119" s="209">
        <f t="shared" si="2226"/>
        <v>34820.220455999952</v>
      </c>
      <c r="AR119" s="1300">
        <f t="shared" si="2573"/>
        <v>4.1640617743115893E-2</v>
      </c>
      <c r="AS119" s="472">
        <v>1000186.1885999999</v>
      </c>
      <c r="AT119" s="209">
        <f t="shared" ref="AT119" si="2734">AS119-AS$19</f>
        <v>468015.88651199988</v>
      </c>
      <c r="AU119" s="1300">
        <f t="shared" ref="AU119" si="2735">AS119/AS$19-1</f>
        <v>0.87944758412055934</v>
      </c>
      <c r="AV119" s="209">
        <f t="shared" si="2230"/>
        <v>54368.781935999752</v>
      </c>
      <c r="AW119" s="1300">
        <f t="shared" si="2576"/>
        <v>5.7483380568945419E-2</v>
      </c>
      <c r="AX119" s="479">
        <v>756361.27207199996</v>
      </c>
      <c r="AY119" s="209">
        <f t="shared" ref="AY119" si="2736">AX119-AX$19</f>
        <v>224190.96998399997</v>
      </c>
      <c r="AZ119" s="1300">
        <f t="shared" ref="AZ119" si="2737">AX119/AX$19-1</f>
        <v>0.42127673999164195</v>
      </c>
      <c r="BA119" s="209">
        <f t="shared" si="2233"/>
        <v>19278.173831999884</v>
      </c>
      <c r="BB119" s="1300">
        <f t="shared" si="2477"/>
        <v>2.6154681715035988E-2</v>
      </c>
      <c r="BC119" s="479">
        <v>871028.28707999992</v>
      </c>
      <c r="BD119" s="209">
        <f t="shared" ref="BD119" si="2738">BC119-BC$19</f>
        <v>338857.98499199993</v>
      </c>
      <c r="BE119" s="1300">
        <f t="shared" ref="BE119" si="2739">BC119/BC$19-1</f>
        <v>0.63674726617113286</v>
      </c>
      <c r="BF119" s="209">
        <f t="shared" si="2235"/>
        <v>34820.220455999952</v>
      </c>
      <c r="BG119" s="1300">
        <f t="shared" si="2480"/>
        <v>4.1640617743115893E-2</v>
      </c>
      <c r="BH119" s="472">
        <v>1000186.1885999999</v>
      </c>
      <c r="BI119" s="209">
        <f t="shared" ref="BI119" si="2740">BH119-BH$19</f>
        <v>468015.88651199988</v>
      </c>
      <c r="BJ119" s="1300">
        <f t="shared" ref="BJ119" si="2741">BH119/BH$19-1</f>
        <v>0.87944758412055934</v>
      </c>
      <c r="BK119" s="209">
        <f t="shared" si="2237"/>
        <v>54368.781935999752</v>
      </c>
      <c r="BL119" s="1300">
        <f t="shared" si="2483"/>
        <v>5.7483380568945419E-2</v>
      </c>
      <c r="BM119" s="479">
        <v>756361.27207199996</v>
      </c>
      <c r="BN119" s="209">
        <f t="shared" ref="BN119" si="2742">BM119-BM$19</f>
        <v>224190.96998399997</v>
      </c>
      <c r="BO119" s="1300">
        <f t="shared" ref="BO119" si="2743">BM119/BM$19-1</f>
        <v>0.42127673999164195</v>
      </c>
      <c r="BP119" s="209">
        <f t="shared" si="2239"/>
        <v>19278.173831999884</v>
      </c>
      <c r="BQ119" s="1300">
        <f t="shared" si="2486"/>
        <v>2.6154681715035988E-2</v>
      </c>
      <c r="BR119" s="479">
        <v>871028.28707999992</v>
      </c>
      <c r="BS119" s="209">
        <f t="shared" ref="BS119" si="2744">BR119-BR$19</f>
        <v>338857.98499199993</v>
      </c>
      <c r="BT119" s="1300">
        <f t="shared" ref="BT119" si="2745">BR119/BR$19-1</f>
        <v>0.63674726617113286</v>
      </c>
      <c r="BU119" s="209">
        <f t="shared" si="2241"/>
        <v>34820.220455999952</v>
      </c>
      <c r="BV119" s="1300">
        <f t="shared" si="2489"/>
        <v>4.1640617743115893E-2</v>
      </c>
      <c r="BW119" s="472">
        <v>1000186.1885999999</v>
      </c>
      <c r="BX119" s="209">
        <f t="shared" ref="BX119" si="2746">BW119-BW$19</f>
        <v>468015.88651199988</v>
      </c>
      <c r="BY119" s="1300">
        <f t="shared" ref="BY119" si="2747">BW119/BW$19-1</f>
        <v>0.87944758412055934</v>
      </c>
      <c r="BZ119" s="209">
        <f t="shared" si="2243"/>
        <v>54368.781935999752</v>
      </c>
      <c r="CA119" s="1300">
        <f t="shared" si="2492"/>
        <v>5.7483380568945419E-2</v>
      </c>
      <c r="CB119" s="472">
        <v>756361.27207199996</v>
      </c>
      <c r="CC119" s="209">
        <f t="shared" ref="CC119" si="2748">CB119-CB$19</f>
        <v>224190.96998399997</v>
      </c>
      <c r="CD119" s="1300">
        <f t="shared" ref="CD119" si="2749">CB119/CB$19-1</f>
        <v>0.42127673999164195</v>
      </c>
      <c r="CE119" s="209">
        <f t="shared" si="2246"/>
        <v>19278.173831999884</v>
      </c>
      <c r="CF119" s="1300">
        <f t="shared" si="2495"/>
        <v>2.6154681715035988E-2</v>
      </c>
      <c r="CG119" s="479">
        <v>871028.28707999992</v>
      </c>
      <c r="CH119" s="209">
        <f t="shared" ref="CH119" si="2750">CG119-CG$19</f>
        <v>338857.98499199993</v>
      </c>
      <c r="CI119" s="1300">
        <f t="shared" ref="CI119" si="2751">CG119/CG$19-1</f>
        <v>0.63674726617113286</v>
      </c>
      <c r="CJ119" s="209">
        <f t="shared" si="2249"/>
        <v>34820.220455999952</v>
      </c>
      <c r="CK119" s="1300">
        <f t="shared" si="2498"/>
        <v>4.1640617743115893E-2</v>
      </c>
      <c r="CL119" s="472">
        <v>1000186.1885999999</v>
      </c>
      <c r="CM119" s="209">
        <f t="shared" ref="CM119" si="2752">CL119-CL$19</f>
        <v>468015.88651199988</v>
      </c>
      <c r="CN119" s="1300">
        <f t="shared" ref="CN119" si="2753">CL119/CL$19-1</f>
        <v>0.87944758412055934</v>
      </c>
      <c r="CO119" s="209">
        <f t="shared" si="2252"/>
        <v>54368.781935999752</v>
      </c>
      <c r="CP119" s="1300">
        <f t="shared" si="2501"/>
        <v>5.7483380568945419E-2</v>
      </c>
    </row>
    <row r="120" spans="1:94" s="134" customFormat="1" ht="21" customHeight="1" x14ac:dyDescent="0.25">
      <c r="A120" s="164">
        <v>2034</v>
      </c>
      <c r="B120" s="165"/>
      <c r="C120" s="166"/>
      <c r="D120" s="166" t="s">
        <v>157</v>
      </c>
      <c r="E120" s="490">
        <v>470156958.01953512</v>
      </c>
      <c r="F120" s="490">
        <f t="shared" ref="F120" si="2754">E120-E$10</f>
        <v>254060523.62953511</v>
      </c>
      <c r="G120" s="1319">
        <f t="shared" ref="G120" si="2755">E120/E$10-1</f>
        <v>1.1756812385484317</v>
      </c>
      <c r="H120" s="490">
        <f t="shared" si="2206"/>
        <v>28098496.595439911</v>
      </c>
      <c r="I120" s="1319">
        <f>E120/E110-1</f>
        <v>6.3562852082777344E-2</v>
      </c>
      <c r="J120" s="490">
        <v>470156958.01953512</v>
      </c>
      <c r="K120" s="490">
        <f t="shared" ref="K120" si="2756">J120-J$10</f>
        <v>254060523.62953511</v>
      </c>
      <c r="L120" s="1319">
        <f t="shared" ref="L120" si="2757">J120/J$10-1</f>
        <v>1.1756812385484317</v>
      </c>
      <c r="M120" s="490">
        <f t="shared" si="2208"/>
        <v>28098496.595439911</v>
      </c>
      <c r="N120" s="1319">
        <f>J120/J110-1</f>
        <v>6.3562852082777344E-2</v>
      </c>
      <c r="O120" s="490">
        <v>470156958.01953512</v>
      </c>
      <c r="P120" s="490">
        <f t="shared" ref="P120" si="2758">O120-O$10</f>
        <v>254060523.62953511</v>
      </c>
      <c r="Q120" s="1319">
        <f t="shared" ref="Q120" si="2759">O120/O$10-1</f>
        <v>1.1756812385484317</v>
      </c>
      <c r="R120" s="490">
        <f t="shared" si="2210"/>
        <v>28098496.595439911</v>
      </c>
      <c r="S120" s="1319">
        <f>O120/O110-1</f>
        <v>6.3562852082777344E-2</v>
      </c>
      <c r="T120" s="490">
        <v>470156958.01953512</v>
      </c>
      <c r="U120" s="490">
        <f t="shared" ref="U120" si="2760">T120-T$10</f>
        <v>254060523.62953511</v>
      </c>
      <c r="V120" s="1301">
        <f t="shared" ref="V120" si="2761">T120/T$10-1</f>
        <v>1.1756812385484317</v>
      </c>
      <c r="W120" s="490">
        <f t="shared" si="2213"/>
        <v>28098496.595439911</v>
      </c>
      <c r="X120" s="1301">
        <f>T120/T110-1</f>
        <v>6.3562852082777344E-2</v>
      </c>
      <c r="Y120" s="490">
        <v>470156958.01953512</v>
      </c>
      <c r="Z120" s="490">
        <f t="shared" ref="Z120" si="2762">Y120-Y$10</f>
        <v>254060523.62953511</v>
      </c>
      <c r="AA120" s="1301">
        <f t="shared" ref="AA120" si="2763">Y120/Y$10-1</f>
        <v>1.1756812385484317</v>
      </c>
      <c r="AB120" s="490">
        <f t="shared" si="2216"/>
        <v>28098496.595439911</v>
      </c>
      <c r="AC120" s="1301">
        <f>Y120/Y110-1</f>
        <v>6.3562852082777344E-2</v>
      </c>
      <c r="AD120" s="490">
        <v>470156958.01953512</v>
      </c>
      <c r="AE120" s="490">
        <f t="shared" ref="AE120" si="2764">AD120-AD$10</f>
        <v>254060523.62953511</v>
      </c>
      <c r="AF120" s="1301">
        <f t="shared" ref="AF120" si="2765">AD120/AD$10-1</f>
        <v>1.1756812385484317</v>
      </c>
      <c r="AG120" s="490">
        <f t="shared" si="2219"/>
        <v>28098496.595439911</v>
      </c>
      <c r="AH120" s="1301">
        <f>AD120/AD110-1</f>
        <v>6.3562852082777344E-2</v>
      </c>
      <c r="AI120" s="490">
        <v>470156958.01953512</v>
      </c>
      <c r="AJ120" s="490">
        <f t="shared" ref="AJ120" si="2766">AI120-AI$10</f>
        <v>254060523.62953511</v>
      </c>
      <c r="AK120" s="1301">
        <f t="shared" ref="AK120" si="2767">AI120/AI$10-1</f>
        <v>1.1756812385484317</v>
      </c>
      <c r="AL120" s="490">
        <f t="shared" si="2222"/>
        <v>28098496.595439911</v>
      </c>
      <c r="AM120" s="1301">
        <f>AI120/AI110-1</f>
        <v>6.3562852082777344E-2</v>
      </c>
      <c r="AN120" s="490">
        <v>470156958.01953512</v>
      </c>
      <c r="AO120" s="490">
        <f t="shared" ref="AO120" si="2768">AN120-AN$10</f>
        <v>254060523.62953511</v>
      </c>
      <c r="AP120" s="1301">
        <f t="shared" ref="AP120" si="2769">AN120/AN$10-1</f>
        <v>1.1756812385484317</v>
      </c>
      <c r="AQ120" s="490">
        <f t="shared" si="2226"/>
        <v>28098496.595439911</v>
      </c>
      <c r="AR120" s="1301">
        <f>AN120/AN110-1</f>
        <v>6.3562852082777344E-2</v>
      </c>
      <c r="AS120" s="490">
        <v>470156958.01953512</v>
      </c>
      <c r="AT120" s="490">
        <f t="shared" ref="AT120" si="2770">AS120-AS$10</f>
        <v>254060523.62953511</v>
      </c>
      <c r="AU120" s="1301">
        <f t="shared" ref="AU120" si="2771">AS120/AS$10-1</f>
        <v>1.1756812385484317</v>
      </c>
      <c r="AV120" s="490">
        <f t="shared" si="2230"/>
        <v>28098496.595439911</v>
      </c>
      <c r="AW120" s="1301">
        <f>AS120/AS110-1</f>
        <v>6.3562852082777344E-2</v>
      </c>
      <c r="AX120" s="490">
        <v>470156958.01953512</v>
      </c>
      <c r="AY120" s="490">
        <f t="shared" ref="AY120" si="2772">AX120-AX$10</f>
        <v>254060523.62953511</v>
      </c>
      <c r="AZ120" s="1301">
        <f t="shared" ref="AZ120" si="2773">AX120/AX$10-1</f>
        <v>1.1756812385484317</v>
      </c>
      <c r="BA120" s="490">
        <f t="shared" si="2233"/>
        <v>28098496.595439911</v>
      </c>
      <c r="BB120" s="1301">
        <f>AX120/AX110-1</f>
        <v>6.3562852082777344E-2</v>
      </c>
      <c r="BC120" s="490">
        <v>470156958.01953512</v>
      </c>
      <c r="BD120" s="490">
        <f t="shared" ref="BD120" si="2774">BC120-BC$10</f>
        <v>254060523.62953511</v>
      </c>
      <c r="BE120" s="1301">
        <f t="shared" ref="BE120" si="2775">BC120/BC$10-1</f>
        <v>1.1756812385484317</v>
      </c>
      <c r="BF120" s="490">
        <f t="shared" si="2235"/>
        <v>28098496.595439911</v>
      </c>
      <c r="BG120" s="1301">
        <f>BC120/BC110-1</f>
        <v>6.3562852082777344E-2</v>
      </c>
      <c r="BH120" s="490">
        <v>470156958.01953512</v>
      </c>
      <c r="BI120" s="490">
        <f t="shared" ref="BI120" si="2776">BH120-BH$10</f>
        <v>254060523.62953511</v>
      </c>
      <c r="BJ120" s="1301">
        <f t="shared" ref="BJ120" si="2777">BH120/BH$10-1</f>
        <v>1.1756812385484317</v>
      </c>
      <c r="BK120" s="490">
        <f t="shared" si="2237"/>
        <v>28098496.595439911</v>
      </c>
      <c r="BL120" s="1301">
        <f>BH120/BH110-1</f>
        <v>6.3562852082777344E-2</v>
      </c>
      <c r="BM120" s="490">
        <v>470156958.01953512</v>
      </c>
      <c r="BN120" s="490">
        <f t="shared" ref="BN120" si="2778">BM120-BM$10</f>
        <v>254060523.62953511</v>
      </c>
      <c r="BO120" s="1301">
        <f t="shared" ref="BO120" si="2779">BM120/BM$10-1</f>
        <v>1.1756812385484317</v>
      </c>
      <c r="BP120" s="490">
        <f t="shared" si="2239"/>
        <v>28098496.595439911</v>
      </c>
      <c r="BQ120" s="1301">
        <f>BM120/BM110-1</f>
        <v>6.3562852082777344E-2</v>
      </c>
      <c r="BR120" s="490">
        <v>470156958.01953512</v>
      </c>
      <c r="BS120" s="490">
        <f t="shared" ref="BS120" si="2780">BR120-BR$10</f>
        <v>254060523.62953511</v>
      </c>
      <c r="BT120" s="1301">
        <f t="shared" ref="BT120" si="2781">BR120/BR$10-1</f>
        <v>1.1756812385484317</v>
      </c>
      <c r="BU120" s="490">
        <f t="shared" si="2241"/>
        <v>28098496.595439911</v>
      </c>
      <c r="BV120" s="1301">
        <f>BR120/BR110-1</f>
        <v>6.3562852082777344E-2</v>
      </c>
      <c r="BW120" s="490">
        <v>470156958.01953512</v>
      </c>
      <c r="BX120" s="490">
        <f t="shared" ref="BX120" si="2782">BW120-BW$10</f>
        <v>254060523.62953511</v>
      </c>
      <c r="BY120" s="1301">
        <f t="shared" ref="BY120" si="2783">BW120/BW$10-1</f>
        <v>1.1756812385484317</v>
      </c>
      <c r="BZ120" s="490">
        <f t="shared" si="2243"/>
        <v>28098496.595439911</v>
      </c>
      <c r="CA120" s="1301">
        <f>BW120/BW110-1</f>
        <v>6.3562852082777344E-2</v>
      </c>
      <c r="CB120" s="484">
        <v>474847991.09060919</v>
      </c>
      <c r="CC120" s="490">
        <f t="shared" ref="CC120" si="2784">CB120-CB$10</f>
        <v>254905279.22060919</v>
      </c>
      <c r="CD120" s="1301">
        <f t="shared" ref="CD120" si="2785">CB120/CB$10-1</f>
        <v>1.1589621545235573</v>
      </c>
      <c r="CE120" s="490">
        <f t="shared" si="2246"/>
        <v>28167097.517938852</v>
      </c>
      <c r="CF120" s="1301">
        <f>CB120/CB110-1</f>
        <v>6.3058657585846278E-2</v>
      </c>
      <c r="CG120" s="484">
        <v>474847991.09060919</v>
      </c>
      <c r="CH120" s="490">
        <f t="shared" ref="CH120" si="2786">CG120-CG$10</f>
        <v>254905279.22060919</v>
      </c>
      <c r="CI120" s="1301">
        <f t="shared" ref="CI120" si="2787">CG120/CG$10-1</f>
        <v>1.1589621545235573</v>
      </c>
      <c r="CJ120" s="490">
        <f t="shared" si="2249"/>
        <v>28167097.517938852</v>
      </c>
      <c r="CK120" s="1301">
        <f>CG120/CG110-1</f>
        <v>6.3058657585846278E-2</v>
      </c>
      <c r="CL120" s="484">
        <v>474847991.09060919</v>
      </c>
      <c r="CM120" s="490">
        <f t="shared" ref="CM120" si="2788">CL120-CL$10</f>
        <v>254905279.22060919</v>
      </c>
      <c r="CN120" s="1301">
        <f t="shared" ref="CN120" si="2789">CL120/CL$10-1</f>
        <v>1.1589621545235573</v>
      </c>
      <c r="CO120" s="490">
        <f t="shared" si="2252"/>
        <v>28167097.517938852</v>
      </c>
      <c r="CP120" s="1301">
        <f>CL120/CL110-1</f>
        <v>6.3058657585846278E-2</v>
      </c>
    </row>
    <row r="121" spans="1:94" s="134" customFormat="1" ht="21" customHeight="1" outlineLevel="1" x14ac:dyDescent="0.25">
      <c r="A121" s="174">
        <v>2034</v>
      </c>
      <c r="B121" s="175" t="s">
        <v>158</v>
      </c>
      <c r="C121" s="175" t="s">
        <v>159</v>
      </c>
      <c r="D121" s="176" t="s">
        <v>96</v>
      </c>
      <c r="E121" s="491">
        <v>227170063.40651584</v>
      </c>
      <c r="F121" s="1298">
        <f t="shared" ref="F121" si="2790">E121-E$11</f>
        <v>144442822.90651584</v>
      </c>
      <c r="G121" s="1320">
        <f t="shared" ref="G121" si="2791">E121/E$11-1</f>
        <v>1.7460128252013414</v>
      </c>
      <c r="H121" s="1298">
        <f t="shared" si="2206"/>
        <v>17897065.29445073</v>
      </c>
      <c r="I121" s="1320">
        <f t="shared" ref="I121:I129" si="2792">E121/E111-1</f>
        <v>8.5520183950663853E-2</v>
      </c>
      <c r="J121" s="491">
        <v>205882779.87291431</v>
      </c>
      <c r="K121" s="1298">
        <f t="shared" ref="K121" si="2793">J121-J$11</f>
        <v>123155539.37291431</v>
      </c>
      <c r="L121" s="1320">
        <f t="shared" ref="L121" si="2794">J121/J$11-1</f>
        <v>1.4886939130154393</v>
      </c>
      <c r="M121" s="1298">
        <f t="shared" si="2208"/>
        <v>15364008.786462486</v>
      </c>
      <c r="N121" s="1320">
        <f t="shared" ref="N121:N129" si="2795">J121/J111-1</f>
        <v>8.0643018526981525E-2</v>
      </c>
      <c r="O121" s="491">
        <v>181343181.61463749</v>
      </c>
      <c r="P121" s="1298">
        <f t="shared" ref="P121" si="2796">O121-O$11</f>
        <v>98615941.114637494</v>
      </c>
      <c r="Q121" s="1320">
        <f t="shared" ref="Q121" si="2797">O121/O$11-1</f>
        <v>1.1920612910403738</v>
      </c>
      <c r="R121" s="1298">
        <f t="shared" si="2210"/>
        <v>12137427.351124048</v>
      </c>
      <c r="S121" s="1320">
        <f t="shared" ref="S121:S129" si="2798">O121/O111-1</f>
        <v>7.1731764702409384E-2</v>
      </c>
      <c r="T121" s="485">
        <v>148900881.52005348</v>
      </c>
      <c r="U121" s="1298">
        <f t="shared" ref="U121" si="2799">T121-T$11</f>
        <v>80462142.020053476</v>
      </c>
      <c r="V121" s="1299">
        <f t="shared" ref="V121" si="2800">T121/T$11-1</f>
        <v>1.1756812385484317</v>
      </c>
      <c r="W121" s="1298">
        <f t="shared" si="2213"/>
        <v>8898923.7340509295</v>
      </c>
      <c r="X121" s="1299">
        <f t="shared" ref="X121:X129" si="2801">T121/T111-1</f>
        <v>6.3562852082777344E-2</v>
      </c>
      <c r="Y121" s="485">
        <v>148900881.52005348</v>
      </c>
      <c r="Z121" s="1298">
        <f t="shared" ref="Z121" si="2802">Y121-Y$11</f>
        <v>80462142.020053476</v>
      </c>
      <c r="AA121" s="1299">
        <f t="shared" ref="AA121" si="2803">Y121/Y$11-1</f>
        <v>1.1756812385484317</v>
      </c>
      <c r="AB121" s="1298">
        <f t="shared" si="2216"/>
        <v>8898923.7340509295</v>
      </c>
      <c r="AC121" s="1299">
        <f t="shared" ref="AC121:AC129" si="2804">Y121/Y111-1</f>
        <v>6.3562852082777344E-2</v>
      </c>
      <c r="AD121" s="485">
        <v>148900881.52005348</v>
      </c>
      <c r="AE121" s="1298">
        <f t="shared" ref="AE121" si="2805">AD121-AD$11</f>
        <v>80462142.020053476</v>
      </c>
      <c r="AF121" s="1299">
        <f t="shared" ref="AF121" si="2806">AD121/AD$11-1</f>
        <v>1.1756812385484317</v>
      </c>
      <c r="AG121" s="1298">
        <f t="shared" si="2219"/>
        <v>8898923.7340509295</v>
      </c>
      <c r="AH121" s="1299">
        <f t="shared" ref="AH121:AH129" si="2807">AD121/AD111-1</f>
        <v>6.3562852082777344E-2</v>
      </c>
      <c r="AI121" s="485">
        <v>0</v>
      </c>
      <c r="AJ121" s="1298">
        <f t="shared" ref="AJ121" si="2808">AI121-AI$11</f>
        <v>0</v>
      </c>
      <c r="AK121" s="1299"/>
      <c r="AL121" s="1298">
        <f t="shared" si="2222"/>
        <v>0</v>
      </c>
      <c r="AM121" s="1299"/>
      <c r="AN121" s="485">
        <v>0</v>
      </c>
      <c r="AO121" s="1298">
        <f t="shared" ref="AO121" si="2809">AN121-AN$11</f>
        <v>0</v>
      </c>
      <c r="AP121" s="1299"/>
      <c r="AQ121" s="1298">
        <f t="shared" si="2226"/>
        <v>0</v>
      </c>
      <c r="AR121" s="1299"/>
      <c r="AS121" s="485">
        <v>0</v>
      </c>
      <c r="AT121" s="1298">
        <f t="shared" ref="AT121" si="2810">AS121-AS$11</f>
        <v>0</v>
      </c>
      <c r="AU121" s="1299"/>
      <c r="AV121" s="1298">
        <f t="shared" si="2230"/>
        <v>0</v>
      </c>
      <c r="AW121" s="1299"/>
      <c r="AX121" s="491">
        <v>195757435.29850471</v>
      </c>
      <c r="AY121" s="1298">
        <f t="shared" ref="AY121" si="2811">AX121-AX$11</f>
        <v>136359364.00803781</v>
      </c>
      <c r="AZ121" s="1299">
        <f t="shared" ref="AZ121" si="2812">AX121/AX$11-1</f>
        <v>2.2956867293083776</v>
      </c>
      <c r="BA121" s="1298">
        <f t="shared" si="2233"/>
        <v>17206844.414206773</v>
      </c>
      <c r="BB121" s="1299">
        <f t="shared" ref="BB121:BB129" si="2813">AX121/AX111-1</f>
        <v>9.6369574186158324E-2</v>
      </c>
      <c r="BC121" s="491">
        <v>168678966.43899584</v>
      </c>
      <c r="BD121" s="1298">
        <f t="shared" ref="BD121" si="2814">BC121-BC$11</f>
        <v>109280895.14852893</v>
      </c>
      <c r="BE121" s="1299">
        <f t="shared" ref="BE121" si="2815">BC121/BC$11-1</f>
        <v>1.8398054477918371</v>
      </c>
      <c r="BF121" s="1298">
        <f t="shared" si="2235"/>
        <v>14065589.294987082</v>
      </c>
      <c r="BG121" s="1299">
        <f t="shared" ref="BG121:BG129" si="2816">BC121/BC111-1</f>
        <v>9.0972654208867132E-2</v>
      </c>
      <c r="BH121" s="491">
        <v>137394912.35631174</v>
      </c>
      <c r="BI121" s="1298">
        <f t="shared" ref="BI121" si="2817">BH121-BH$11</f>
        <v>77996841.065844834</v>
      </c>
      <c r="BJ121" s="1299">
        <f t="shared" ref="BJ121" si="2818">BH121/BH$11-1</f>
        <v>1.3131207692658355</v>
      </c>
      <c r="BK121" s="1298">
        <f t="shared" si="2237"/>
        <v>10050234.481416941</v>
      </c>
      <c r="BL121" s="1299">
        <f t="shared" ref="BL121:BL129" si="2819">BH121/BH111-1</f>
        <v>7.8921511673149203E-2</v>
      </c>
      <c r="BM121" s="491">
        <v>115470831.66978258</v>
      </c>
      <c r="BN121" s="1298">
        <f t="shared" ref="BN121" si="2820">BM121-BM$11</f>
        <v>69626104.759449244</v>
      </c>
      <c r="BO121" s="1299">
        <f t="shared" ref="BO121" si="2821">BM121/BM$11-1</f>
        <v>1.5187374743365658</v>
      </c>
      <c r="BP121" s="1298">
        <f t="shared" si="2239"/>
        <v>8341159.7156108767</v>
      </c>
      <c r="BQ121" s="1299">
        <f t="shared" ref="BQ121:BQ129" si="2822">BM121/BM111-1</f>
        <v>7.7860405651004827E-2</v>
      </c>
      <c r="BR121" s="491">
        <v>108375070.49191542</v>
      </c>
      <c r="BS121" s="1298">
        <f t="shared" ref="BS121" si="2823">BR121-BR$11</f>
        <v>62530343.581582084</v>
      </c>
      <c r="BT121" s="1299">
        <f t="shared" ref="BT121" si="2824">BR121/BR$11-1</f>
        <v>1.3639593426717052</v>
      </c>
      <c r="BU121" s="1298">
        <f t="shared" si="2241"/>
        <v>7496807.5462814718</v>
      </c>
      <c r="BV121" s="1299">
        <f t="shared" ref="BV121:BV129" si="2825">BR121/BR111-1</f>
        <v>7.4315390921448676E-2</v>
      </c>
      <c r="BW121" s="491">
        <v>100195204.40582313</v>
      </c>
      <c r="BX121" s="1298">
        <f t="shared" ref="BX121" si="2826">BW121-BW$11</f>
        <v>54350477.495489791</v>
      </c>
      <c r="BY121" s="1299">
        <f t="shared" ref="BY121" si="2827">BW121/BW$11-1</f>
        <v>1.1855338914286184</v>
      </c>
      <c r="BZ121" s="1298">
        <f t="shared" si="2243"/>
        <v>6421280.4011686444</v>
      </c>
      <c r="CA121" s="1299">
        <f t="shared" ref="CA121:CA129" si="2828">BW121/BW111-1</f>
        <v>6.8476183217521358E-2</v>
      </c>
      <c r="CB121" s="485">
        <v>86000716.831308752</v>
      </c>
      <c r="CC121" s="1298">
        <f t="shared" ref="CC121" si="2829">CB121-CB$11</f>
        <v>17561977.331308752</v>
      </c>
      <c r="CD121" s="1299">
        <f t="shared" ref="CD121" si="2830">CB121/CB$11-1</f>
        <v>0.25660871985096612</v>
      </c>
      <c r="CE121" s="1298">
        <f t="shared" si="2246"/>
        <v>1516014.9291528463</v>
      </c>
      <c r="CF121" s="1299">
        <f t="shared" ref="CF121:CF129" si="2831">CB121/CB111-1</f>
        <v>1.7944253752692152E-2</v>
      </c>
      <c r="CG121" s="485">
        <v>93370096.292111278</v>
      </c>
      <c r="CH121" s="1298">
        <f t="shared" ref="CH121" si="2832">CG121-CG$11</f>
        <v>24931356.792111278</v>
      </c>
      <c r="CI121" s="1299">
        <f t="shared" ref="CI121" si="2833">CG121/CG$11-1</f>
        <v>0.36428720011874671</v>
      </c>
      <c r="CJ121" s="1298">
        <f t="shared" si="2249"/>
        <v>2337414.6467860639</v>
      </c>
      <c r="CK121" s="1299">
        <f t="shared" ref="CK121:CK129" si="2834">CG121/CG111-1</f>
        <v>2.5676653752692014E-2</v>
      </c>
      <c r="CL121" s="485">
        <v>101302006.38590811</v>
      </c>
      <c r="CM121" s="1298">
        <f t="shared" ref="CM121" si="2835">CL121-CL$11</f>
        <v>32863266.885908112</v>
      </c>
      <c r="CN121" s="1299">
        <f t="shared" ref="CN121" si="2836">CL121/CL$11-1</f>
        <v>0.48018515720775534</v>
      </c>
      <c r="CO121" s="1298">
        <f t="shared" si="2252"/>
        <v>3274989.8641901165</v>
      </c>
      <c r="CP121" s="1299">
        <f t="shared" ref="CP121:CP129" si="2837">CL121/CL111-1</f>
        <v>3.3409053752692097E-2</v>
      </c>
    </row>
    <row r="122" spans="1:94" s="134" customFormat="1" ht="21" customHeight="1" outlineLevel="1" x14ac:dyDescent="0.25">
      <c r="A122" s="174">
        <v>2034</v>
      </c>
      <c r="B122" s="175" t="s">
        <v>160</v>
      </c>
      <c r="C122" s="175" t="s">
        <v>161</v>
      </c>
      <c r="D122" s="176" t="s">
        <v>162</v>
      </c>
      <c r="E122" s="485">
        <v>119242431.60283193</v>
      </c>
      <c r="F122" s="1298">
        <f t="shared" ref="F122" si="2838">E122-E$12</f>
        <v>64435491.371831931</v>
      </c>
      <c r="G122" s="1320">
        <f t="shared" ref="G122" si="2839">E122/E$12-1</f>
        <v>1.1756812385484312</v>
      </c>
      <c r="H122" s="1298">
        <f t="shared" si="2206"/>
        <v>7126413.8523819</v>
      </c>
      <c r="I122" s="1320">
        <f t="shared" si="2792"/>
        <v>6.3562852082777344E-2</v>
      </c>
      <c r="J122" s="485">
        <v>119242431.60283193</v>
      </c>
      <c r="K122" s="1298">
        <f t="shared" ref="K122" si="2840">J122-J$12</f>
        <v>64435491.371831931</v>
      </c>
      <c r="L122" s="1320">
        <f t="shared" ref="L122" si="2841">J122/J$12-1</f>
        <v>1.1756812385484312</v>
      </c>
      <c r="M122" s="1298">
        <f t="shared" si="2208"/>
        <v>7126413.8523819</v>
      </c>
      <c r="N122" s="1320">
        <f t="shared" si="2795"/>
        <v>6.3562852082777344E-2</v>
      </c>
      <c r="O122" s="485">
        <v>119242431.60283193</v>
      </c>
      <c r="P122" s="1298">
        <f t="shared" ref="P122" si="2842">O122-O$12</f>
        <v>64435491.371831931</v>
      </c>
      <c r="Q122" s="1320">
        <f t="shared" ref="Q122" si="2843">O122/O$12-1</f>
        <v>1.1756812385484312</v>
      </c>
      <c r="R122" s="1298">
        <f t="shared" si="2210"/>
        <v>7126413.8523819</v>
      </c>
      <c r="S122" s="1320">
        <f t="shared" si="2798"/>
        <v>6.3562852082777344E-2</v>
      </c>
      <c r="T122" s="485">
        <v>119242431.60283193</v>
      </c>
      <c r="U122" s="1298">
        <f t="shared" ref="U122" si="2844">T122-T$12</f>
        <v>64435491.371831931</v>
      </c>
      <c r="V122" s="1299">
        <f t="shared" ref="V122" si="2845">T122/T$12-1</f>
        <v>1.1756812385484312</v>
      </c>
      <c r="W122" s="1298">
        <f t="shared" si="2213"/>
        <v>7126413.8523819</v>
      </c>
      <c r="X122" s="1299">
        <f t="shared" si="2801"/>
        <v>6.3562852082777344E-2</v>
      </c>
      <c r="Y122" s="485">
        <v>119242431.60283193</v>
      </c>
      <c r="Z122" s="1298">
        <f t="shared" ref="Z122" si="2846">Y122-Y$12</f>
        <v>64435491.371831931</v>
      </c>
      <c r="AA122" s="1299">
        <f t="shared" ref="AA122" si="2847">Y122/Y$12-1</f>
        <v>1.1756812385484312</v>
      </c>
      <c r="AB122" s="1298">
        <f t="shared" si="2216"/>
        <v>7126413.8523819</v>
      </c>
      <c r="AC122" s="1299">
        <f t="shared" si="2804"/>
        <v>6.3562852082777344E-2</v>
      </c>
      <c r="AD122" s="485">
        <v>119242431.60283193</v>
      </c>
      <c r="AE122" s="1298">
        <f t="shared" ref="AE122" si="2848">AD122-AD$12</f>
        <v>64435491.371831931</v>
      </c>
      <c r="AF122" s="1299">
        <f t="shared" ref="AF122" si="2849">AD122/AD$12-1</f>
        <v>1.1756812385484312</v>
      </c>
      <c r="AG122" s="1298">
        <f t="shared" si="2219"/>
        <v>7126413.8523819</v>
      </c>
      <c r="AH122" s="1299">
        <f t="shared" si="2807"/>
        <v>6.3562852082777344E-2</v>
      </c>
      <c r="AI122" s="485">
        <v>0</v>
      </c>
      <c r="AJ122" s="1298">
        <f t="shared" ref="AJ122" si="2850">AI122-AI$12</f>
        <v>0</v>
      </c>
      <c r="AK122" s="1299"/>
      <c r="AL122" s="1298">
        <f t="shared" si="2222"/>
        <v>0</v>
      </c>
      <c r="AM122" s="1299"/>
      <c r="AN122" s="485">
        <v>0</v>
      </c>
      <c r="AO122" s="1298">
        <f t="shared" ref="AO122" si="2851">AN122-AN$12</f>
        <v>0</v>
      </c>
      <c r="AP122" s="1299"/>
      <c r="AQ122" s="1298">
        <f t="shared" si="2226"/>
        <v>0</v>
      </c>
      <c r="AR122" s="1299"/>
      <c r="AS122" s="485">
        <v>0</v>
      </c>
      <c r="AT122" s="1298">
        <f t="shared" ref="AT122" si="2852">AS122-AS$12</f>
        <v>0</v>
      </c>
      <c r="AU122" s="1299"/>
      <c r="AV122" s="1298">
        <f t="shared" si="2230"/>
        <v>0</v>
      </c>
      <c r="AW122" s="1299"/>
      <c r="AX122" s="485">
        <v>119242431.60283193</v>
      </c>
      <c r="AY122" s="1298">
        <f t="shared" ref="AY122" si="2853">AX122-AX$12</f>
        <v>64435491.371831931</v>
      </c>
      <c r="AZ122" s="1299">
        <f t="shared" ref="AZ122" si="2854">AX122/AX$12-1</f>
        <v>1.1756812385484312</v>
      </c>
      <c r="BA122" s="1298">
        <f t="shared" si="2233"/>
        <v>7126413.8523819</v>
      </c>
      <c r="BB122" s="1299">
        <f t="shared" si="2813"/>
        <v>6.3562852082777344E-2</v>
      </c>
      <c r="BC122" s="485">
        <v>119242431.60283193</v>
      </c>
      <c r="BD122" s="1298">
        <f t="shared" ref="BD122" si="2855">BC122-BC$12</f>
        <v>64435491.371831931</v>
      </c>
      <c r="BE122" s="1299">
        <f t="shared" ref="BE122" si="2856">BC122/BC$12-1</f>
        <v>1.1756812385484312</v>
      </c>
      <c r="BF122" s="1298">
        <f t="shared" si="2235"/>
        <v>7126413.8523819</v>
      </c>
      <c r="BG122" s="1299">
        <f t="shared" si="2816"/>
        <v>6.3562852082777344E-2</v>
      </c>
      <c r="BH122" s="485">
        <v>119242431.60283193</v>
      </c>
      <c r="BI122" s="1298">
        <f t="shared" ref="BI122" si="2857">BH122-BH$12</f>
        <v>64435491.371831931</v>
      </c>
      <c r="BJ122" s="1299">
        <f t="shared" ref="BJ122" si="2858">BH122/BH$12-1</f>
        <v>1.1756812385484312</v>
      </c>
      <c r="BK122" s="1298">
        <f t="shared" si="2237"/>
        <v>7126413.8523819</v>
      </c>
      <c r="BL122" s="1299">
        <f t="shared" si="2819"/>
        <v>6.3562852082777344E-2</v>
      </c>
      <c r="BM122" s="491">
        <v>115470831.66978258</v>
      </c>
      <c r="BN122" s="1298">
        <f t="shared" ref="BN122" si="2859">BM122-BM$12</f>
        <v>69626104.759449244</v>
      </c>
      <c r="BO122" s="1299">
        <f t="shared" ref="BO122" si="2860">BM122/BM$12-1</f>
        <v>1.5187374743365658</v>
      </c>
      <c r="BP122" s="1298">
        <f t="shared" si="2239"/>
        <v>8341159.7156108767</v>
      </c>
      <c r="BQ122" s="1299">
        <f t="shared" si="2822"/>
        <v>7.7860405651004827E-2</v>
      </c>
      <c r="BR122" s="491">
        <v>108375070.49191542</v>
      </c>
      <c r="BS122" s="1298">
        <f t="shared" ref="BS122" si="2861">BR122-BR$12</f>
        <v>62530343.581582084</v>
      </c>
      <c r="BT122" s="1299">
        <f t="shared" ref="BT122" si="2862">BR122/BR$12-1</f>
        <v>1.3639593426717052</v>
      </c>
      <c r="BU122" s="1298">
        <f t="shared" si="2241"/>
        <v>7496807.5462814718</v>
      </c>
      <c r="BV122" s="1299">
        <f t="shared" si="2825"/>
        <v>7.4315390921448676E-2</v>
      </c>
      <c r="BW122" s="491">
        <v>100195204.40582313</v>
      </c>
      <c r="BX122" s="1298">
        <f t="shared" ref="BX122" si="2863">BW122-BW$12</f>
        <v>54350477.495489791</v>
      </c>
      <c r="BY122" s="1299">
        <f t="shared" ref="BY122" si="2864">BW122/BW$12-1</f>
        <v>1.1855338914286184</v>
      </c>
      <c r="BZ122" s="1298">
        <f t="shared" si="2243"/>
        <v>6421280.4011686444</v>
      </c>
      <c r="CA122" s="1299">
        <f t="shared" si="2828"/>
        <v>6.8476183217521358E-2</v>
      </c>
      <c r="CB122" s="485">
        <v>73174038.848431125</v>
      </c>
      <c r="CC122" s="1298">
        <f t="shared" ref="CC122" si="2865">CB122-CB$12</f>
        <v>18367098.617431127</v>
      </c>
      <c r="CD122" s="1299">
        <f t="shared" ref="CD122" si="2866">CB122/CB$12-1</f>
        <v>0.3351235909178214</v>
      </c>
      <c r="CE122" s="1298">
        <f t="shared" si="2246"/>
        <v>1289907.1008701921</v>
      </c>
      <c r="CF122" s="1299">
        <f t="shared" si="2831"/>
        <v>1.7944253752692152E-2</v>
      </c>
      <c r="CG122" s="485">
        <v>79444303.548797935</v>
      </c>
      <c r="CH122" s="1298">
        <f t="shared" ref="CH122" si="2867">CG122-CG$12</f>
        <v>24637363.317797936</v>
      </c>
      <c r="CI122" s="1299">
        <f t="shared" ref="CI122" si="2868">CG122/CG$12-1</f>
        <v>0.4495299904347243</v>
      </c>
      <c r="CJ122" s="1298">
        <f t="shared" si="2249"/>
        <v>1988798.1922791153</v>
      </c>
      <c r="CK122" s="1299">
        <f t="shared" si="2834"/>
        <v>2.5676653752692014E-2</v>
      </c>
      <c r="CL122" s="485">
        <v>86193199.589795277</v>
      </c>
      <c r="CM122" s="1298">
        <f t="shared" ref="CM122" si="2869">CL122-CL$12</f>
        <v>31386259.358795278</v>
      </c>
      <c r="CN122" s="1299">
        <f t="shared" ref="CN122" si="2870">CL122/CL$12-1</f>
        <v>0.57266943249356084</v>
      </c>
      <c r="CO122" s="1298">
        <f t="shared" si="2252"/>
        <v>2786537.6520120203</v>
      </c>
      <c r="CP122" s="1299">
        <f t="shared" si="2837"/>
        <v>3.3409053752692097E-2</v>
      </c>
    </row>
    <row r="123" spans="1:94" s="134" customFormat="1" ht="21" customHeight="1" outlineLevel="1" x14ac:dyDescent="0.25">
      <c r="A123" s="174">
        <v>2034</v>
      </c>
      <c r="B123" s="175">
        <v>0</v>
      </c>
      <c r="C123" s="175">
        <v>0</v>
      </c>
      <c r="D123" s="176" t="s">
        <v>163</v>
      </c>
      <c r="E123" s="485">
        <v>0</v>
      </c>
      <c r="F123" s="1298">
        <f t="shared" ref="F123" si="2871">E123-E$13</f>
        <v>0</v>
      </c>
      <c r="G123" s="1320"/>
      <c r="H123" s="1298">
        <f t="shared" si="2206"/>
        <v>0</v>
      </c>
      <c r="I123" s="1320"/>
      <c r="J123" s="485">
        <v>0</v>
      </c>
      <c r="K123" s="1298">
        <f t="shared" ref="K123" si="2872">J123-J$13</f>
        <v>0</v>
      </c>
      <c r="L123" s="1320"/>
      <c r="M123" s="1298">
        <f t="shared" si="2208"/>
        <v>0</v>
      </c>
      <c r="N123" s="1320"/>
      <c r="O123" s="485">
        <v>0</v>
      </c>
      <c r="P123" s="1298">
        <f t="shared" ref="P123" si="2873">O123-O$13</f>
        <v>0</v>
      </c>
      <c r="Q123" s="1320"/>
      <c r="R123" s="1298">
        <f t="shared" si="2210"/>
        <v>0</v>
      </c>
      <c r="S123" s="1320"/>
      <c r="T123" s="485">
        <v>0</v>
      </c>
      <c r="U123" s="1298">
        <f t="shared" ref="U123" si="2874">T123-T$13</f>
        <v>0</v>
      </c>
      <c r="V123" s="1299"/>
      <c r="W123" s="1298">
        <f t="shared" si="2213"/>
        <v>0</v>
      </c>
      <c r="X123" s="1299"/>
      <c r="Y123" s="485">
        <v>0</v>
      </c>
      <c r="Z123" s="1298">
        <f t="shared" ref="Z123" si="2875">Y123-Y$13</f>
        <v>0</v>
      </c>
      <c r="AA123" s="1299"/>
      <c r="AB123" s="1298">
        <f t="shared" si="2216"/>
        <v>0</v>
      </c>
      <c r="AC123" s="1299"/>
      <c r="AD123" s="485">
        <v>0</v>
      </c>
      <c r="AE123" s="1298">
        <f t="shared" ref="AE123" si="2876">AD123-AD$13</f>
        <v>0</v>
      </c>
      <c r="AF123" s="1299"/>
      <c r="AG123" s="1298">
        <f t="shared" si="2219"/>
        <v>0</v>
      </c>
      <c r="AH123" s="1299"/>
      <c r="AI123" s="485">
        <v>0</v>
      </c>
      <c r="AJ123" s="1298">
        <f t="shared" ref="AJ123" si="2877">AI123-AI$13</f>
        <v>0</v>
      </c>
      <c r="AK123" s="1299"/>
      <c r="AL123" s="1298">
        <f t="shared" si="2222"/>
        <v>0</v>
      </c>
      <c r="AM123" s="1299"/>
      <c r="AN123" s="485">
        <v>0</v>
      </c>
      <c r="AO123" s="1298">
        <f t="shared" ref="AO123" si="2878">AN123-AN$13</f>
        <v>0</v>
      </c>
      <c r="AP123" s="1299"/>
      <c r="AQ123" s="1298">
        <f t="shared" si="2226"/>
        <v>0</v>
      </c>
      <c r="AR123" s="1299"/>
      <c r="AS123" s="485">
        <v>0</v>
      </c>
      <c r="AT123" s="1298">
        <f t="shared" ref="AT123" si="2879">AS123-AS$13</f>
        <v>0</v>
      </c>
      <c r="AU123" s="1299"/>
      <c r="AV123" s="1298">
        <f t="shared" si="2230"/>
        <v>0</v>
      </c>
      <c r="AW123" s="1299"/>
      <c r="AX123" s="491">
        <v>31412628.108011153</v>
      </c>
      <c r="AY123" s="1298">
        <f t="shared" ref="AY123" si="2880">AX123-AX$13</f>
        <v>8083458.8984780535</v>
      </c>
      <c r="AZ123" s="1299">
        <f t="shared" ref="AZ123" si="2881">AX123/AX$13-1</f>
        <v>0.34649578927889446</v>
      </c>
      <c r="BA123" s="1298">
        <f t="shared" si="2233"/>
        <v>690220.8802439943</v>
      </c>
      <c r="BB123" s="1299">
        <f t="shared" si="2813"/>
        <v>2.2466367141314558E-2</v>
      </c>
      <c r="BC123" s="491">
        <v>37203813.433918461</v>
      </c>
      <c r="BD123" s="1298">
        <f t="shared" ref="BD123" si="2882">BC123-BC$13</f>
        <v>13874644.224385362</v>
      </c>
      <c r="BE123" s="1299">
        <f t="shared" ref="BE123" si="2883">BC123/BC$13-1</f>
        <v>0.5947337472573051</v>
      </c>
      <c r="BF123" s="1298">
        <f t="shared" si="2235"/>
        <v>1298419.4914753661</v>
      </c>
      <c r="BG123" s="1299">
        <f t="shared" si="2816"/>
        <v>3.6162240513410104E-2</v>
      </c>
      <c r="BH123" s="491">
        <v>43948269.258325733</v>
      </c>
      <c r="BI123" s="1298">
        <f t="shared" ref="BI123" si="2884">BH123-BH$13</f>
        <v>20619100.048792634</v>
      </c>
      <c r="BJ123" s="1299">
        <f t="shared" ref="BJ123" si="2885">BH123/BH$13-1</f>
        <v>0.88383344745799874</v>
      </c>
      <c r="BK123" s="1298">
        <f t="shared" si="2237"/>
        <v>2087192.8697070628</v>
      </c>
      <c r="BL123" s="1299">
        <f t="shared" si="2819"/>
        <v>4.9859990467768567E-2</v>
      </c>
      <c r="BM123" s="491">
        <v>115470831.66978259</v>
      </c>
      <c r="BN123" s="1298">
        <f t="shared" ref="BN123" si="2886">BM123-BM$13</f>
        <v>69626104.759449258</v>
      </c>
      <c r="BO123" s="1299">
        <f t="shared" ref="BO123" si="2887">BM123/BM$13-1</f>
        <v>1.5187374743365663</v>
      </c>
      <c r="BP123" s="1298">
        <f t="shared" si="2239"/>
        <v>8341159.7156109065</v>
      </c>
      <c r="BQ123" s="1299">
        <f t="shared" si="2822"/>
        <v>7.7860405651005049E-2</v>
      </c>
      <c r="BR123" s="491">
        <v>108375070.49191542</v>
      </c>
      <c r="BS123" s="1298">
        <f t="shared" ref="BS123" si="2888">BR123-BR$13</f>
        <v>62530343.581582084</v>
      </c>
      <c r="BT123" s="1299">
        <f t="shared" ref="BT123" si="2889">BR123/BR$13-1</f>
        <v>1.3639593426717052</v>
      </c>
      <c r="BU123" s="1298">
        <f t="shared" si="2241"/>
        <v>7496807.5462814569</v>
      </c>
      <c r="BV123" s="1299">
        <f t="shared" si="2825"/>
        <v>7.4315390921448454E-2</v>
      </c>
      <c r="BW123" s="491">
        <v>100195204.40582316</v>
      </c>
      <c r="BX123" s="1298">
        <f t="shared" ref="BX123" si="2890">BW123-BW$13</f>
        <v>54350477.495489821</v>
      </c>
      <c r="BY123" s="1299">
        <f t="shared" ref="BY123" si="2891">BW123/BW$13-1</f>
        <v>1.1855338914286193</v>
      </c>
      <c r="BZ123" s="1298">
        <f t="shared" si="2243"/>
        <v>6421280.4011686295</v>
      </c>
      <c r="CA123" s="1299">
        <f t="shared" si="2828"/>
        <v>6.8476183217521136E-2</v>
      </c>
      <c r="CB123" s="485">
        <v>0</v>
      </c>
      <c r="CC123" s="1298">
        <f t="shared" ref="CC123" si="2892">CB123-CB$13</f>
        <v>0</v>
      </c>
      <c r="CD123" s="1299"/>
      <c r="CE123" s="1298">
        <f t="shared" si="2246"/>
        <v>0</v>
      </c>
      <c r="CF123" s="1299"/>
      <c r="CG123" s="485">
        <v>0</v>
      </c>
      <c r="CH123" s="1298">
        <f t="shared" ref="CH123" si="2893">CG123-CG$13</f>
        <v>0</v>
      </c>
      <c r="CI123" s="1299"/>
      <c r="CJ123" s="1298">
        <f t="shared" si="2249"/>
        <v>0</v>
      </c>
      <c r="CK123" s="1299"/>
      <c r="CL123" s="485">
        <v>0</v>
      </c>
      <c r="CM123" s="1298">
        <f t="shared" ref="CM123" si="2894">CL123-CL$13</f>
        <v>0</v>
      </c>
      <c r="CN123" s="1299"/>
      <c r="CO123" s="1298">
        <f t="shared" si="2252"/>
        <v>0</v>
      </c>
      <c r="CP123" s="1299"/>
    </row>
    <row r="124" spans="1:94" s="134" customFormat="1" ht="21" customHeight="1" outlineLevel="1" x14ac:dyDescent="0.25">
      <c r="A124" s="174">
        <v>2034</v>
      </c>
      <c r="B124" s="175" t="s">
        <v>164</v>
      </c>
      <c r="C124" s="175" t="s">
        <v>165</v>
      </c>
      <c r="D124" s="176" t="s">
        <v>99</v>
      </c>
      <c r="E124" s="485">
        <v>0</v>
      </c>
      <c r="F124" s="1298">
        <f t="shared" ref="F124" si="2895">E124-E$14</f>
        <v>0</v>
      </c>
      <c r="G124" s="1320"/>
      <c r="H124" s="1298">
        <f t="shared" si="2206"/>
        <v>0</v>
      </c>
      <c r="I124" s="1320"/>
      <c r="J124" s="485">
        <v>0</v>
      </c>
      <c r="K124" s="1298">
        <f t="shared" ref="K124" si="2896">J124-J$14</f>
        <v>0</v>
      </c>
      <c r="L124" s="1320"/>
      <c r="M124" s="1298">
        <f t="shared" si="2208"/>
        <v>0</v>
      </c>
      <c r="N124" s="1320"/>
      <c r="O124" s="485">
        <v>0</v>
      </c>
      <c r="P124" s="1298">
        <f t="shared" ref="P124" si="2897">O124-O$14</f>
        <v>0</v>
      </c>
      <c r="Q124" s="1320"/>
      <c r="R124" s="1298">
        <f t="shared" si="2210"/>
        <v>0</v>
      </c>
      <c r="S124" s="1320"/>
      <c r="T124" s="486">
        <v>78269181.886462405</v>
      </c>
      <c r="U124" s="1298">
        <f t="shared" ref="U124" si="2898">T124-T$14</f>
        <v>63980680.886462398</v>
      </c>
      <c r="V124" s="1299">
        <f t="shared" ref="V124" si="2899">T124/T$14-1</f>
        <v>4.4777741826425572</v>
      </c>
      <c r="W124" s="1298">
        <f t="shared" si="2213"/>
        <v>8998141.560399875</v>
      </c>
      <c r="X124" s="1299">
        <f t="shared" si="2801"/>
        <v>0.12989759527278832</v>
      </c>
      <c r="Y124" s="486">
        <v>56981898.352860853</v>
      </c>
      <c r="Z124" s="1298">
        <f t="shared" ref="Z124" si="2900">Y124-Y$14</f>
        <v>42693397.352860846</v>
      </c>
      <c r="AA124" s="1299">
        <f t="shared" ref="AA124" si="2901">Y124/Y$14-1</f>
        <v>2.9879549543273169</v>
      </c>
      <c r="AB124" s="1298">
        <f t="shared" si="2216"/>
        <v>6465085.0524115711</v>
      </c>
      <c r="AC124" s="1299">
        <f t="shared" si="2804"/>
        <v>0.12797887732863145</v>
      </c>
      <c r="AD124" s="486">
        <v>32442300.094584003</v>
      </c>
      <c r="AE124" s="1298">
        <f t="shared" ref="AE124" si="2902">AD124-AD$14</f>
        <v>18153799.094583996</v>
      </c>
      <c r="AF124" s="1299">
        <f t="shared" ref="AF124" si="2903">AD124/AD$14-1</f>
        <v>1.2705180966557643</v>
      </c>
      <c r="AG124" s="1298">
        <f t="shared" si="2219"/>
        <v>3238503.6170731336</v>
      </c>
      <c r="AH124" s="1299">
        <f t="shared" si="2807"/>
        <v>0.11089324018426949</v>
      </c>
      <c r="AI124" s="486">
        <v>346412495.00934774</v>
      </c>
      <c r="AJ124" s="1298">
        <f t="shared" ref="AJ124" si="2904">AI124-AI$14</f>
        <v>208878314.27834773</v>
      </c>
      <c r="AK124" s="1299">
        <f t="shared" ref="AK124" si="2905">AI124/AI$14-1</f>
        <v>1.5187374743365658</v>
      </c>
      <c r="AL124" s="1298">
        <f t="shared" si="2222"/>
        <v>25023479.146832645</v>
      </c>
      <c r="AM124" s="1299">
        <f t="shared" ref="AM124:AM129" si="2906">AI124/AI114-1</f>
        <v>7.7860405651004827E-2</v>
      </c>
      <c r="AN124" s="486">
        <v>325125211.47574627</v>
      </c>
      <c r="AO124" s="1298">
        <f t="shared" ref="AO124" si="2907">AN124-AN$14</f>
        <v>187591030.74474627</v>
      </c>
      <c r="AP124" s="1299">
        <f t="shared" ref="AP124" si="2908">AN124/AN$14-1</f>
        <v>1.3639593426717052</v>
      </c>
      <c r="AQ124" s="1298">
        <f t="shared" si="2226"/>
        <v>22490422.63884443</v>
      </c>
      <c r="AR124" s="1299">
        <f t="shared" ref="AR124:AR129" si="2909">AN124/AN114-1</f>
        <v>7.4315390921448676E-2</v>
      </c>
      <c r="AS124" s="486">
        <v>300585613.21746939</v>
      </c>
      <c r="AT124" s="1298">
        <f t="shared" ref="AT124" si="2910">AS124-AS$14</f>
        <v>163051432.48646939</v>
      </c>
      <c r="AU124" s="1299">
        <f t="shared" ref="AU124" si="2911">AS124/AS$14-1</f>
        <v>1.1855338914286189</v>
      </c>
      <c r="AV124" s="1298">
        <f t="shared" si="2230"/>
        <v>19263841.203505933</v>
      </c>
      <c r="AW124" s="1299">
        <f t="shared" ref="AW124:AW129" si="2912">AS124/AS114-1</f>
        <v>6.8476183217521358E-2</v>
      </c>
      <c r="AX124" s="485">
        <v>0</v>
      </c>
      <c r="AY124" s="1298">
        <f t="shared" ref="AY124" si="2913">AX124-AX$14</f>
        <v>0</v>
      </c>
      <c r="AZ124" s="1299"/>
      <c r="BA124" s="1298">
        <f t="shared" si="2233"/>
        <v>0</v>
      </c>
      <c r="BB124" s="1299"/>
      <c r="BC124" s="485">
        <v>0</v>
      </c>
      <c r="BD124" s="1298">
        <f t="shared" ref="BD124" si="2914">BC124-BC$14</f>
        <v>0</v>
      </c>
      <c r="BE124" s="1299"/>
      <c r="BF124" s="1298">
        <f t="shared" si="2235"/>
        <v>0</v>
      </c>
      <c r="BG124" s="1299"/>
      <c r="BH124" s="485">
        <v>0</v>
      </c>
      <c r="BI124" s="1298">
        <f t="shared" ref="BI124" si="2915">BH124-BH$14</f>
        <v>0</v>
      </c>
      <c r="BJ124" s="1299"/>
      <c r="BK124" s="1298">
        <f t="shared" si="2237"/>
        <v>0</v>
      </c>
      <c r="BL124" s="1299"/>
      <c r="BM124" s="485">
        <v>0</v>
      </c>
      <c r="BN124" s="1298">
        <f t="shared" ref="BN124" si="2916">BM124-BM$14</f>
        <v>0</v>
      </c>
      <c r="BO124" s="1299"/>
      <c r="BP124" s="1298">
        <f t="shared" si="2239"/>
        <v>0</v>
      </c>
      <c r="BQ124" s="1299"/>
      <c r="BR124" s="485">
        <v>0</v>
      </c>
      <c r="BS124" s="1298">
        <f t="shared" ref="BS124" si="2917">BR124-BR$14</f>
        <v>0</v>
      </c>
      <c r="BT124" s="1299"/>
      <c r="BU124" s="1298">
        <f t="shared" si="2241"/>
        <v>0</v>
      </c>
      <c r="BV124" s="1299"/>
      <c r="BW124" s="485">
        <v>0</v>
      </c>
      <c r="BX124" s="1298">
        <f t="shared" ref="BX124" si="2918">BW124-BW$14</f>
        <v>0</v>
      </c>
      <c r="BY124" s="1299"/>
      <c r="BZ124" s="1298">
        <f t="shared" si="2243"/>
        <v>0</v>
      </c>
      <c r="CA124" s="1299"/>
      <c r="CB124" s="192">
        <v>191928772.40068197</v>
      </c>
      <c r="CC124" s="1298">
        <f t="shared" ref="CC124" si="2919">CB124-CB$14</f>
        <v>173793993.92068198</v>
      </c>
      <c r="CD124" s="1299">
        <f t="shared" ref="CD124" si="2920">CB124/CB$14-1</f>
        <v>9.5834638461314139</v>
      </c>
      <c r="CE124" s="1298">
        <f t="shared" si="2246"/>
        <v>22286158.039308518</v>
      </c>
      <c r="CF124" s="1299">
        <f t="shared" si="2831"/>
        <v>0.1313712248729817</v>
      </c>
      <c r="CG124" s="192">
        <v>157001844.70591104</v>
      </c>
      <c r="CH124" s="1298">
        <f t="shared" ref="CH124" si="2921">CG124-CG$14</f>
        <v>138867066.22591105</v>
      </c>
      <c r="CI124" s="1299">
        <f t="shared" ref="CI124" si="2922">CG124/CG$14-1</f>
        <v>7.6575000008442924</v>
      </c>
      <c r="CJ124" s="1298">
        <f t="shared" si="2249"/>
        <v>18232810.722278059</v>
      </c>
      <c r="CK124" s="1299">
        <f t="shared" si="2834"/>
        <v>0.13138962057218406</v>
      </c>
      <c r="CL124" s="192">
        <v>117781440.31284003</v>
      </c>
      <c r="CM124" s="1298">
        <f t="shared" ref="CM124" si="2923">CL124-CL$14</f>
        <v>99646661.832840025</v>
      </c>
      <c r="CN124" s="1299">
        <f t="shared" ref="CN124" si="2924">CL124/CL$14-1</f>
        <v>5.494782411747444</v>
      </c>
      <c r="CO124" s="1298">
        <f t="shared" si="2252"/>
        <v>13270914.609802708</v>
      </c>
      <c r="CP124" s="1299">
        <f t="shared" si="2837"/>
        <v>0.12698160802971659</v>
      </c>
    </row>
    <row r="125" spans="1:94" s="134" customFormat="1" ht="21" customHeight="1" outlineLevel="1" x14ac:dyDescent="0.25">
      <c r="A125" s="174">
        <v>2034</v>
      </c>
      <c r="B125" s="175" t="s">
        <v>166</v>
      </c>
      <c r="C125" s="175" t="s">
        <v>249</v>
      </c>
      <c r="D125" s="176" t="s">
        <v>168</v>
      </c>
      <c r="E125" s="485">
        <v>62219264.560218379</v>
      </c>
      <c r="F125" s="1298">
        <f t="shared" ref="F125" si="2925">E125-E$15</f>
        <v>23739387.901218377</v>
      </c>
      <c r="G125" s="1320">
        <f t="shared" ref="G125" si="2926">E125/E$15-1</f>
        <v>0.61692993747333147</v>
      </c>
      <c r="H125" s="1298">
        <f t="shared" si="2206"/>
        <v>1649340.7298592776</v>
      </c>
      <c r="I125" s="1320">
        <f t="shared" si="2792"/>
        <v>2.7230358328973026E-2</v>
      </c>
      <c r="J125" s="485">
        <v>72922605.087353677</v>
      </c>
      <c r="K125" s="1298">
        <f t="shared" ref="K125" si="2927">J125-J$15</f>
        <v>34442728.428353675</v>
      </c>
      <c r="L125" s="1320">
        <f t="shared" ref="L125" si="2928">J125/J$15-1</f>
        <v>0.89508416915099231</v>
      </c>
      <c r="M125" s="1298">
        <f t="shared" si="2208"/>
        <v>2939013.2223721594</v>
      </c>
      <c r="N125" s="1320">
        <f t="shared" si="2795"/>
        <v>4.1995747060859179E-2</v>
      </c>
      <c r="O125" s="485">
        <v>85261223.875553548</v>
      </c>
      <c r="P125" s="1298">
        <f t="shared" ref="P125" si="2929">O125-O$15</f>
        <v>46781347.216553546</v>
      </c>
      <c r="Q125" s="1320">
        <f t="shared" ref="Q125" si="2930">O125/O$15-1</f>
        <v>1.2157353733516172</v>
      </c>
      <c r="R125" s="1298">
        <f t="shared" si="2210"/>
        <v>4579581.6503277421</v>
      </c>
      <c r="S125" s="1320">
        <f t="shared" si="2798"/>
        <v>5.6761135792745332E-2</v>
      </c>
      <c r="T125" s="485">
        <v>62219264.560218379</v>
      </c>
      <c r="U125" s="1298">
        <f t="shared" ref="U125" si="2931">T125-T$15</f>
        <v>23739387.901218377</v>
      </c>
      <c r="V125" s="1299">
        <f t="shared" ref="V125" si="2932">T125/T$15-1</f>
        <v>0.61692993747333147</v>
      </c>
      <c r="W125" s="1298">
        <f t="shared" si="2213"/>
        <v>1649340.7298592776</v>
      </c>
      <c r="X125" s="1299">
        <f t="shared" si="2801"/>
        <v>2.7230358328973026E-2</v>
      </c>
      <c r="Y125" s="485">
        <v>72922605.087353677</v>
      </c>
      <c r="Z125" s="1298">
        <f t="shared" ref="Z125" si="2933">Y125-Y$15</f>
        <v>34442728.428353675</v>
      </c>
      <c r="AA125" s="1299">
        <f t="shared" ref="AA125" si="2934">Y125/Y$15-1</f>
        <v>0.89508416915099231</v>
      </c>
      <c r="AB125" s="1298">
        <f t="shared" si="2216"/>
        <v>2939013.2223721594</v>
      </c>
      <c r="AC125" s="1299">
        <f t="shared" si="2804"/>
        <v>4.1995747060859179E-2</v>
      </c>
      <c r="AD125" s="485">
        <v>85261223.875553548</v>
      </c>
      <c r="AE125" s="1298">
        <f t="shared" ref="AE125" si="2935">AD125-AD$15</f>
        <v>46781347.216553546</v>
      </c>
      <c r="AF125" s="1299">
        <f t="shared" ref="AF125" si="2936">AD125/AD$15-1</f>
        <v>1.2157353733516172</v>
      </c>
      <c r="AG125" s="1298">
        <f t="shared" si="2219"/>
        <v>4579581.6503277421</v>
      </c>
      <c r="AH125" s="1299">
        <f t="shared" si="2807"/>
        <v>5.6761135792745332E-2</v>
      </c>
      <c r="AI125" s="485">
        <v>62219264.560218379</v>
      </c>
      <c r="AJ125" s="1298">
        <f t="shared" ref="AJ125" si="2937">AI125-AI$15</f>
        <v>23739387.901218377</v>
      </c>
      <c r="AK125" s="1299">
        <f t="shared" ref="AK125" si="2938">AI125/AI$15-1</f>
        <v>0.61692993747333147</v>
      </c>
      <c r="AL125" s="1298">
        <f t="shared" si="2222"/>
        <v>1649340.7298592776</v>
      </c>
      <c r="AM125" s="1299">
        <f t="shared" si="2906"/>
        <v>2.7230358328973026E-2</v>
      </c>
      <c r="AN125" s="485">
        <v>72922605.087353677</v>
      </c>
      <c r="AO125" s="1298">
        <f t="shared" ref="AO125" si="2939">AN125-AN$15</f>
        <v>34442728.428353675</v>
      </c>
      <c r="AP125" s="1299">
        <f t="shared" ref="AP125" si="2940">AN125/AN$15-1</f>
        <v>0.89508416915099231</v>
      </c>
      <c r="AQ125" s="1298">
        <f t="shared" si="2226"/>
        <v>2939013.2223721594</v>
      </c>
      <c r="AR125" s="1299">
        <f t="shared" si="2909"/>
        <v>4.1995747060859179E-2</v>
      </c>
      <c r="AS125" s="485">
        <v>85261223.875553548</v>
      </c>
      <c r="AT125" s="1298">
        <f t="shared" ref="AT125" si="2941">AS125-AS$15</f>
        <v>46781347.216553546</v>
      </c>
      <c r="AU125" s="1299">
        <f t="shared" ref="AU125" si="2942">AS125/AS$15-1</f>
        <v>1.2157353733516172</v>
      </c>
      <c r="AV125" s="1298">
        <f t="shared" si="2230"/>
        <v>4579581.6503277421</v>
      </c>
      <c r="AW125" s="1299">
        <f t="shared" si="2912"/>
        <v>5.6761135792745332E-2</v>
      </c>
      <c r="AX125" s="485">
        <v>62219264.560218379</v>
      </c>
      <c r="AY125" s="1298">
        <f t="shared" ref="AY125" si="2943">AX125-AX$15</f>
        <v>23739387.901218377</v>
      </c>
      <c r="AZ125" s="1299">
        <f t="shared" ref="AZ125" si="2944">AX125/AX$15-1</f>
        <v>0.61692993747333147</v>
      </c>
      <c r="BA125" s="1298">
        <f t="shared" si="2233"/>
        <v>1649340.7298592776</v>
      </c>
      <c r="BB125" s="1299">
        <f t="shared" si="2813"/>
        <v>2.7230358328973026E-2</v>
      </c>
      <c r="BC125" s="485">
        <v>72922605.087353677</v>
      </c>
      <c r="BD125" s="1298">
        <f t="shared" ref="BD125" si="2945">BC125-BC$15</f>
        <v>34442728.428353675</v>
      </c>
      <c r="BE125" s="1299">
        <f t="shared" ref="BE125" si="2946">BC125/BC$15-1</f>
        <v>0.89508416915099231</v>
      </c>
      <c r="BF125" s="1298">
        <f t="shared" si="2235"/>
        <v>2939013.2223721594</v>
      </c>
      <c r="BG125" s="1299">
        <f t="shared" si="2816"/>
        <v>4.1995747060859179E-2</v>
      </c>
      <c r="BH125" s="485">
        <v>85261223.875553548</v>
      </c>
      <c r="BI125" s="1298">
        <f t="shared" ref="BI125" si="2947">BH125-BH$15</f>
        <v>46781347.216553546</v>
      </c>
      <c r="BJ125" s="1299">
        <f t="shared" ref="BJ125" si="2948">BH125/BH$15-1</f>
        <v>1.2157353733516172</v>
      </c>
      <c r="BK125" s="1298">
        <f t="shared" si="2237"/>
        <v>4579581.6503277421</v>
      </c>
      <c r="BL125" s="1299">
        <f t="shared" si="2819"/>
        <v>5.6761135792745332E-2</v>
      </c>
      <c r="BM125" s="485">
        <v>62219264.560218379</v>
      </c>
      <c r="BN125" s="1298">
        <f t="shared" ref="BN125" si="2949">BM125-BM$15</f>
        <v>23739387.901218377</v>
      </c>
      <c r="BO125" s="1299">
        <f t="shared" ref="BO125" si="2950">BM125/BM$15-1</f>
        <v>0.61692993747333147</v>
      </c>
      <c r="BP125" s="1298">
        <f t="shared" si="2239"/>
        <v>1649340.7298592776</v>
      </c>
      <c r="BQ125" s="1299">
        <f t="shared" si="2822"/>
        <v>2.7230358328973026E-2</v>
      </c>
      <c r="BR125" s="485">
        <v>72922605.087353677</v>
      </c>
      <c r="BS125" s="1298">
        <f t="shared" ref="BS125" si="2951">BR125-BR$15</f>
        <v>34442728.428353675</v>
      </c>
      <c r="BT125" s="1299">
        <f t="shared" ref="BT125" si="2952">BR125/BR$15-1</f>
        <v>0.89508416915099231</v>
      </c>
      <c r="BU125" s="1298">
        <f t="shared" si="2241"/>
        <v>2939013.2223721594</v>
      </c>
      <c r="BV125" s="1299">
        <f t="shared" si="2825"/>
        <v>4.1995747060859179E-2</v>
      </c>
      <c r="BW125" s="485">
        <v>85261223.875553548</v>
      </c>
      <c r="BX125" s="1298">
        <f t="shared" ref="BX125" si="2953">BW125-BW$15</f>
        <v>46781347.216553546</v>
      </c>
      <c r="BY125" s="1299">
        <f t="shared" ref="BY125" si="2954">BW125/BW$15-1</f>
        <v>1.2157353733516172</v>
      </c>
      <c r="BZ125" s="1298">
        <f t="shared" si="2243"/>
        <v>4579581.6503277421</v>
      </c>
      <c r="CA125" s="1299">
        <f t="shared" si="2828"/>
        <v>5.6761135792745332E-2</v>
      </c>
      <c r="CB125" s="485">
        <v>62219264.560218379</v>
      </c>
      <c r="CC125" s="1298">
        <f t="shared" ref="CC125" si="2955">CB125-CB$15</f>
        <v>23739387.901218377</v>
      </c>
      <c r="CD125" s="1299">
        <f t="shared" ref="CD125" si="2956">CB125/CB$15-1</f>
        <v>0.61692993747333147</v>
      </c>
      <c r="CE125" s="1298">
        <f t="shared" si="2246"/>
        <v>1649340.7298592776</v>
      </c>
      <c r="CF125" s="1299">
        <f t="shared" si="2831"/>
        <v>2.7230358328973026E-2</v>
      </c>
      <c r="CG125" s="485">
        <v>72922605.087353677</v>
      </c>
      <c r="CH125" s="1298">
        <f t="shared" ref="CH125" si="2957">CG125-CG$15</f>
        <v>34442728.428353675</v>
      </c>
      <c r="CI125" s="1299">
        <f t="shared" ref="CI125" si="2958">CG125/CG$15-1</f>
        <v>0.89508416915099231</v>
      </c>
      <c r="CJ125" s="1298">
        <f t="shared" si="2249"/>
        <v>2939013.2223721594</v>
      </c>
      <c r="CK125" s="1299">
        <f t="shared" si="2834"/>
        <v>4.1995747060859179E-2</v>
      </c>
      <c r="CL125" s="485">
        <v>85261223.875553548</v>
      </c>
      <c r="CM125" s="1298">
        <f t="shared" ref="CM125" si="2959">CL125-CL$15</f>
        <v>46781347.216553546</v>
      </c>
      <c r="CN125" s="1299">
        <f t="shared" ref="CN125" si="2960">CL125/CL$15-1</f>
        <v>1.2157353733516172</v>
      </c>
      <c r="CO125" s="1298">
        <f t="shared" si="2252"/>
        <v>4579581.6503277421</v>
      </c>
      <c r="CP125" s="1299">
        <f t="shared" si="2837"/>
        <v>5.6761135792745332E-2</v>
      </c>
    </row>
    <row r="126" spans="1:94" s="134" customFormat="1" ht="21" customHeight="1" outlineLevel="1" x14ac:dyDescent="0.25">
      <c r="A126" s="174">
        <v>2034</v>
      </c>
      <c r="B126" s="175" t="s">
        <v>169</v>
      </c>
      <c r="C126" s="175" t="s">
        <v>249</v>
      </c>
      <c r="D126" s="176" t="s">
        <v>170</v>
      </c>
      <c r="E126" s="485">
        <v>61525198.449968979</v>
      </c>
      <c r="F126" s="1298">
        <f t="shared" ref="F126" si="2961">E126-E$16</f>
        <v>21442821.449968979</v>
      </c>
      <c r="G126" s="1320">
        <f t="shared" ref="G126" si="2962">E126/E$16-1</f>
        <v>0.53496880811157932</v>
      </c>
      <c r="H126" s="1298">
        <f t="shared" si="2206"/>
        <v>1425676.7187479883</v>
      </c>
      <c r="I126" s="1320">
        <f t="shared" si="2792"/>
        <v>2.3721931184809586E-2</v>
      </c>
      <c r="J126" s="485">
        <v>72109141.456435218</v>
      </c>
      <c r="K126" s="1298">
        <f t="shared" ref="K126" si="2963">J126-J$16</f>
        <v>32026764.456435218</v>
      </c>
      <c r="L126" s="1320">
        <f t="shared" ref="L126" si="2964">J126/J$16-1</f>
        <v>0.79902358226996406</v>
      </c>
      <c r="M126" s="1298">
        <f t="shared" si="2208"/>
        <v>2669060.7342233956</v>
      </c>
      <c r="N126" s="1320">
        <f t="shared" si="2795"/>
        <v>3.8436889854732481E-2</v>
      </c>
      <c r="O126" s="485">
        <v>84310120.926512197</v>
      </c>
      <c r="P126" s="1298">
        <f t="shared" ref="P126" si="2965">O126-O$16</f>
        <v>44227743.926512197</v>
      </c>
      <c r="Q126" s="1320">
        <f t="shared" ref="Q126" si="2966">O126/O$16-1</f>
        <v>1.1034211849889091</v>
      </c>
      <c r="R126" s="1298">
        <f t="shared" si="2210"/>
        <v>4255073.7416062504</v>
      </c>
      <c r="S126" s="1320">
        <f t="shared" si="2798"/>
        <v>5.3151848524655154E-2</v>
      </c>
      <c r="T126" s="485">
        <v>61525198.449968979</v>
      </c>
      <c r="U126" s="1298">
        <f t="shared" ref="U126" si="2967">T126-T$16</f>
        <v>21442821.449968979</v>
      </c>
      <c r="V126" s="1299">
        <f t="shared" ref="V126" si="2968">T126/T$16-1</f>
        <v>0.53496880811157932</v>
      </c>
      <c r="W126" s="1298">
        <f t="shared" si="2213"/>
        <v>1425676.7187479883</v>
      </c>
      <c r="X126" s="1299">
        <f t="shared" si="2801"/>
        <v>2.3721931184809586E-2</v>
      </c>
      <c r="Y126" s="485">
        <v>72109141.456435218</v>
      </c>
      <c r="Z126" s="1298">
        <f t="shared" ref="Z126" si="2969">Y126-Y$16</f>
        <v>32026764.456435218</v>
      </c>
      <c r="AA126" s="1299">
        <f t="shared" ref="AA126" si="2970">Y126/Y$16-1</f>
        <v>0.79902358226996406</v>
      </c>
      <c r="AB126" s="1298">
        <f t="shared" si="2216"/>
        <v>2669060.7342233956</v>
      </c>
      <c r="AC126" s="1299">
        <f t="shared" si="2804"/>
        <v>3.8436889854732481E-2</v>
      </c>
      <c r="AD126" s="485">
        <v>84310120.926512197</v>
      </c>
      <c r="AE126" s="1298">
        <f t="shared" ref="AE126" si="2971">AD126-AD$16</f>
        <v>44227743.926512197</v>
      </c>
      <c r="AF126" s="1299">
        <f t="shared" ref="AF126" si="2972">AD126/AD$16-1</f>
        <v>1.1034211849889091</v>
      </c>
      <c r="AG126" s="1298">
        <f t="shared" si="2219"/>
        <v>4255073.7416062504</v>
      </c>
      <c r="AH126" s="1299">
        <f t="shared" si="2807"/>
        <v>5.3151848524655154E-2</v>
      </c>
      <c r="AI126" s="485">
        <v>61525198.449968979</v>
      </c>
      <c r="AJ126" s="1298">
        <f t="shared" ref="AJ126" si="2973">AI126-AI$16</f>
        <v>21442821.449968979</v>
      </c>
      <c r="AK126" s="1299">
        <f t="shared" ref="AK126" si="2974">AI126/AI$16-1</f>
        <v>0.53496880811157932</v>
      </c>
      <c r="AL126" s="1298">
        <f t="shared" si="2222"/>
        <v>1425676.7187479883</v>
      </c>
      <c r="AM126" s="1299">
        <f t="shared" si="2906"/>
        <v>2.3721931184809586E-2</v>
      </c>
      <c r="AN126" s="485">
        <v>72109141.456435218</v>
      </c>
      <c r="AO126" s="1298">
        <f t="shared" ref="AO126" si="2975">AN126-AN$16</f>
        <v>32026764.456435218</v>
      </c>
      <c r="AP126" s="1299">
        <f t="shared" ref="AP126" si="2976">AN126/AN$16-1</f>
        <v>0.79902358226996406</v>
      </c>
      <c r="AQ126" s="1298">
        <f t="shared" si="2226"/>
        <v>2669060.7342233956</v>
      </c>
      <c r="AR126" s="1299">
        <f t="shared" si="2909"/>
        <v>3.8436889854732481E-2</v>
      </c>
      <c r="AS126" s="485">
        <v>84310120.926512197</v>
      </c>
      <c r="AT126" s="1298">
        <f t="shared" ref="AT126" si="2977">AS126-AS$16</f>
        <v>44227743.926512197</v>
      </c>
      <c r="AU126" s="1299">
        <f t="shared" ref="AU126" si="2978">AS126/AS$16-1</f>
        <v>1.1034211849889091</v>
      </c>
      <c r="AV126" s="1298">
        <f t="shared" si="2230"/>
        <v>4255073.7416062504</v>
      </c>
      <c r="AW126" s="1299">
        <f t="shared" si="2912"/>
        <v>5.3151848524655154E-2</v>
      </c>
      <c r="AX126" s="485">
        <v>61525198.449968979</v>
      </c>
      <c r="AY126" s="1298">
        <f t="shared" ref="AY126" si="2979">AX126-AX$16</f>
        <v>21442821.449968979</v>
      </c>
      <c r="AZ126" s="1299">
        <f t="shared" ref="AZ126" si="2980">AX126/AX$16-1</f>
        <v>0.53496880811157932</v>
      </c>
      <c r="BA126" s="1298">
        <f t="shared" si="2233"/>
        <v>1425676.7187479883</v>
      </c>
      <c r="BB126" s="1299">
        <f t="shared" si="2813"/>
        <v>2.3721931184809586E-2</v>
      </c>
      <c r="BC126" s="485">
        <v>72109141.456435218</v>
      </c>
      <c r="BD126" s="1298">
        <f t="shared" ref="BD126" si="2981">BC126-BC$16</f>
        <v>32026764.456435218</v>
      </c>
      <c r="BE126" s="1299">
        <f t="shared" ref="BE126" si="2982">BC126/BC$16-1</f>
        <v>0.79902358226996406</v>
      </c>
      <c r="BF126" s="1298">
        <f t="shared" si="2235"/>
        <v>2669060.7342233956</v>
      </c>
      <c r="BG126" s="1299">
        <f t="shared" si="2816"/>
        <v>3.8436889854732481E-2</v>
      </c>
      <c r="BH126" s="485">
        <v>84310120.926512197</v>
      </c>
      <c r="BI126" s="1298">
        <f t="shared" ref="BI126" si="2983">BH126-BH$16</f>
        <v>44227743.926512197</v>
      </c>
      <c r="BJ126" s="1299">
        <f t="shared" ref="BJ126" si="2984">BH126/BH$16-1</f>
        <v>1.1034211849889091</v>
      </c>
      <c r="BK126" s="1298">
        <f t="shared" si="2237"/>
        <v>4255073.7416062504</v>
      </c>
      <c r="BL126" s="1299">
        <f t="shared" si="2819"/>
        <v>5.3151848524655154E-2</v>
      </c>
      <c r="BM126" s="485">
        <v>61525198.449968979</v>
      </c>
      <c r="BN126" s="1298">
        <f t="shared" ref="BN126" si="2985">BM126-BM$16</f>
        <v>21442821.449968979</v>
      </c>
      <c r="BO126" s="1299">
        <f t="shared" ref="BO126" si="2986">BM126/BM$16-1</f>
        <v>0.53496880811157932</v>
      </c>
      <c r="BP126" s="1298">
        <f t="shared" si="2239"/>
        <v>1425676.7187479883</v>
      </c>
      <c r="BQ126" s="1299">
        <f t="shared" si="2822"/>
        <v>2.3721931184809586E-2</v>
      </c>
      <c r="BR126" s="485">
        <v>72109141.456435218</v>
      </c>
      <c r="BS126" s="1298">
        <f t="shared" ref="BS126" si="2987">BR126-BR$16</f>
        <v>32026764.456435218</v>
      </c>
      <c r="BT126" s="1299">
        <f t="shared" ref="BT126" si="2988">BR126/BR$16-1</f>
        <v>0.79902358226996406</v>
      </c>
      <c r="BU126" s="1298">
        <f t="shared" si="2241"/>
        <v>2669060.7342233956</v>
      </c>
      <c r="BV126" s="1299">
        <f t="shared" si="2825"/>
        <v>3.8436889854732481E-2</v>
      </c>
      <c r="BW126" s="485">
        <v>84310120.926512197</v>
      </c>
      <c r="BX126" s="1298">
        <f t="shared" ref="BX126" si="2989">BW126-BW$16</f>
        <v>44227743.926512197</v>
      </c>
      <c r="BY126" s="1299">
        <f t="shared" ref="BY126" si="2990">BW126/BW$16-1</f>
        <v>1.1034211849889091</v>
      </c>
      <c r="BZ126" s="1298">
        <f t="shared" si="2243"/>
        <v>4255073.7416062504</v>
      </c>
      <c r="CA126" s="1299">
        <f t="shared" si="2828"/>
        <v>5.3151848524655154E-2</v>
      </c>
      <c r="CB126" s="485">
        <v>61525198.449968979</v>
      </c>
      <c r="CC126" s="1298">
        <f t="shared" ref="CC126" si="2991">CB126-CB$16</f>
        <v>21442821.449968979</v>
      </c>
      <c r="CD126" s="1299">
        <f t="shared" ref="CD126" si="2992">CB126/CB$16-1</f>
        <v>0.53496880811157932</v>
      </c>
      <c r="CE126" s="1298">
        <f t="shared" si="2246"/>
        <v>1425676.7187479883</v>
      </c>
      <c r="CF126" s="1299">
        <f t="shared" si="2831"/>
        <v>2.3721931184809586E-2</v>
      </c>
      <c r="CG126" s="485">
        <v>72109141.456435218</v>
      </c>
      <c r="CH126" s="1298">
        <f t="shared" ref="CH126" si="2993">CG126-CG$16</f>
        <v>32026764.456435218</v>
      </c>
      <c r="CI126" s="1299">
        <f t="shared" ref="CI126" si="2994">CG126/CG$16-1</f>
        <v>0.79902358226996406</v>
      </c>
      <c r="CJ126" s="1298">
        <f t="shared" si="2249"/>
        <v>2669060.7342233956</v>
      </c>
      <c r="CK126" s="1299">
        <f t="shared" si="2834"/>
        <v>3.8436889854732481E-2</v>
      </c>
      <c r="CL126" s="485">
        <v>84310120.926512197</v>
      </c>
      <c r="CM126" s="1298">
        <f t="shared" ref="CM126" si="2995">CL126-CL$16</f>
        <v>44227743.926512197</v>
      </c>
      <c r="CN126" s="1299">
        <f t="shared" ref="CN126" si="2996">CL126/CL$16-1</f>
        <v>1.1034211849889091</v>
      </c>
      <c r="CO126" s="1298">
        <f t="shared" si="2252"/>
        <v>4255073.7416062504</v>
      </c>
      <c r="CP126" s="1299">
        <f t="shared" si="2837"/>
        <v>5.3151848524655154E-2</v>
      </c>
    </row>
    <row r="127" spans="1:94" s="134" customFormat="1" ht="21" customHeight="1" outlineLevel="1" thickBot="1" x14ac:dyDescent="0.3">
      <c r="A127" s="174">
        <v>2034</v>
      </c>
      <c r="B127" s="197" t="s">
        <v>171</v>
      </c>
      <c r="C127" s="198" t="s">
        <v>172</v>
      </c>
      <c r="D127" s="199" t="s">
        <v>173</v>
      </c>
      <c r="E127" s="492">
        <v>0</v>
      </c>
      <c r="F127" s="1298">
        <f t="shared" ref="F127" si="2997">E127-E$17</f>
        <v>0</v>
      </c>
      <c r="G127" s="1320"/>
      <c r="H127" s="1298">
        <f t="shared" si="2206"/>
        <v>0</v>
      </c>
      <c r="I127" s="1320"/>
      <c r="J127" s="492">
        <v>0</v>
      </c>
      <c r="K127" s="1298">
        <f t="shared" ref="K127" si="2998">J127-J$17</f>
        <v>0</v>
      </c>
      <c r="L127" s="1320"/>
      <c r="M127" s="1298">
        <f t="shared" si="2208"/>
        <v>0</v>
      </c>
      <c r="N127" s="1320"/>
      <c r="O127" s="492">
        <v>0</v>
      </c>
      <c r="P127" s="1298">
        <f t="shared" ref="P127" si="2999">O127-O$17</f>
        <v>0</v>
      </c>
      <c r="Q127" s="1320"/>
      <c r="R127" s="1298">
        <f t="shared" si="2210"/>
        <v>0</v>
      </c>
      <c r="S127" s="1320"/>
      <c r="T127" s="492">
        <v>0</v>
      </c>
      <c r="U127" s="1298">
        <f t="shared" ref="U127" si="3000">T127-T$17</f>
        <v>0</v>
      </c>
      <c r="V127" s="1299"/>
      <c r="W127" s="1298">
        <f t="shared" si="2213"/>
        <v>0</v>
      </c>
      <c r="X127" s="1299"/>
      <c r="Y127" s="492">
        <v>0</v>
      </c>
      <c r="Z127" s="1298">
        <f t="shared" ref="Z127" si="3001">Y127-Y$17</f>
        <v>0</v>
      </c>
      <c r="AA127" s="1299"/>
      <c r="AB127" s="1298">
        <f t="shared" si="2216"/>
        <v>0</v>
      </c>
      <c r="AC127" s="1299"/>
      <c r="AD127" s="492">
        <v>0</v>
      </c>
      <c r="AE127" s="1298">
        <f t="shared" ref="AE127" si="3002">AD127-AD$17</f>
        <v>0</v>
      </c>
      <c r="AF127" s="1299"/>
      <c r="AG127" s="1298">
        <f t="shared" si="2219"/>
        <v>0</v>
      </c>
      <c r="AH127" s="1299"/>
      <c r="AI127" s="492">
        <v>0</v>
      </c>
      <c r="AJ127" s="1298">
        <f t="shared" ref="AJ127" si="3003">AI127-AI$17</f>
        <v>0</v>
      </c>
      <c r="AK127" s="1299"/>
      <c r="AL127" s="1298">
        <f t="shared" si="2222"/>
        <v>0</v>
      </c>
      <c r="AM127" s="1299"/>
      <c r="AN127" s="492">
        <v>0</v>
      </c>
      <c r="AO127" s="1298">
        <f t="shared" ref="AO127" si="3004">AN127-AN$17</f>
        <v>0</v>
      </c>
      <c r="AP127" s="1299"/>
      <c r="AQ127" s="1298">
        <f t="shared" si="2226"/>
        <v>0</v>
      </c>
      <c r="AR127" s="1299"/>
      <c r="AS127" s="492">
        <v>0</v>
      </c>
      <c r="AT127" s="1298">
        <f t="shared" ref="AT127" si="3005">AS127-AS$17</f>
        <v>0</v>
      </c>
      <c r="AU127" s="1299"/>
      <c r="AV127" s="1298">
        <f t="shared" si="2230"/>
        <v>0</v>
      </c>
      <c r="AW127" s="1299"/>
      <c r="AX127" s="492">
        <v>0</v>
      </c>
      <c r="AY127" s="1298">
        <f t="shared" ref="AY127" si="3006">AX127-AX$17</f>
        <v>0</v>
      </c>
      <c r="AZ127" s="1299"/>
      <c r="BA127" s="1298">
        <f t="shared" si="2233"/>
        <v>0</v>
      </c>
      <c r="BB127" s="1299"/>
      <c r="BC127" s="492">
        <v>0</v>
      </c>
      <c r="BD127" s="1298">
        <f t="shared" ref="BD127" si="3007">BC127-BC$17</f>
        <v>0</v>
      </c>
      <c r="BE127" s="1299"/>
      <c r="BF127" s="1298">
        <f t="shared" si="2235"/>
        <v>0</v>
      </c>
      <c r="BG127" s="1299"/>
      <c r="BH127" s="492">
        <v>0</v>
      </c>
      <c r="BI127" s="1298">
        <f t="shared" ref="BI127" si="3008">BH127-BH$17</f>
        <v>0</v>
      </c>
      <c r="BJ127" s="1299"/>
      <c r="BK127" s="1298">
        <f t="shared" si="2237"/>
        <v>0</v>
      </c>
      <c r="BL127" s="1299"/>
      <c r="BM127" s="492">
        <v>0</v>
      </c>
      <c r="BN127" s="1298">
        <f t="shared" ref="BN127" si="3009">BM127-BM$17</f>
        <v>0</v>
      </c>
      <c r="BO127" s="1299"/>
      <c r="BP127" s="1298">
        <f t="shared" si="2239"/>
        <v>0</v>
      </c>
      <c r="BQ127" s="1299"/>
      <c r="BR127" s="492">
        <v>0</v>
      </c>
      <c r="BS127" s="1298">
        <f t="shared" ref="BS127" si="3010">BR127-BR$17</f>
        <v>0</v>
      </c>
      <c r="BT127" s="1299"/>
      <c r="BU127" s="1298">
        <f t="shared" si="2241"/>
        <v>0</v>
      </c>
      <c r="BV127" s="1299"/>
      <c r="BW127" s="492">
        <v>0</v>
      </c>
      <c r="BX127" s="1298">
        <f t="shared" ref="BX127" si="3011">BW127-BW$17</f>
        <v>0</v>
      </c>
      <c r="BY127" s="1299"/>
      <c r="BZ127" s="1298">
        <f t="shared" si="2243"/>
        <v>0</v>
      </c>
      <c r="CA127" s="1299"/>
      <c r="CB127" s="1329">
        <v>4691033.0710740658</v>
      </c>
      <c r="CC127" s="1298">
        <f t="shared" ref="CC127" si="3012">CB127-CB$17</f>
        <v>844755.59107406577</v>
      </c>
      <c r="CD127" s="1299">
        <f t="shared" ref="CD127" si="3013">CB127/CB$17-1</f>
        <v>0.2196293937363214</v>
      </c>
      <c r="CE127" s="1298">
        <f t="shared" si="2246"/>
        <v>68600.922498945147</v>
      </c>
      <c r="CF127" s="1299">
        <f t="shared" si="2831"/>
        <v>1.484087170865056E-2</v>
      </c>
      <c r="CG127" s="1329">
        <v>4691033.0710740658</v>
      </c>
      <c r="CH127" s="1298">
        <f t="shared" ref="CH127" si="3014">CG127-CG$17</f>
        <v>844755.59107406577</v>
      </c>
      <c r="CI127" s="1299">
        <f t="shared" ref="CI127" si="3015">CG127/CG$17-1</f>
        <v>0.2196293937363214</v>
      </c>
      <c r="CJ127" s="1298">
        <f t="shared" si="2249"/>
        <v>68600.922498945147</v>
      </c>
      <c r="CK127" s="1299">
        <f t="shared" si="2834"/>
        <v>1.484087170865056E-2</v>
      </c>
      <c r="CL127" s="1329">
        <v>4691033.0710740658</v>
      </c>
      <c r="CM127" s="1298">
        <f t="shared" ref="CM127" si="3016">CL127-CL$17</f>
        <v>844755.59107406577</v>
      </c>
      <c r="CN127" s="1299">
        <f t="shared" ref="CN127" si="3017">CL127/CL$17-1</f>
        <v>0.2196293937363214</v>
      </c>
      <c r="CO127" s="1298">
        <f t="shared" si="2252"/>
        <v>68600.922498945147</v>
      </c>
      <c r="CP127" s="1299">
        <f t="shared" si="2837"/>
        <v>1.484087170865056E-2</v>
      </c>
    </row>
    <row r="128" spans="1:94" s="134" customFormat="1" ht="21" customHeight="1" outlineLevel="1" x14ac:dyDescent="0.25">
      <c r="A128" s="174">
        <v>2034</v>
      </c>
      <c r="B128" s="206" t="s">
        <v>174</v>
      </c>
      <c r="C128" s="206" t="s">
        <v>175</v>
      </c>
      <c r="D128" s="207" t="s">
        <v>176</v>
      </c>
      <c r="E128" s="210">
        <v>1228783.2804480002</v>
      </c>
      <c r="F128" s="1321">
        <f t="shared" ref="F128" si="3018">E128-E$18</f>
        <v>380496.20164800016</v>
      </c>
      <c r="G128" s="1322">
        <f t="shared" ref="G128" si="3019">E128/E$18-1</f>
        <v>0.44854650171762134</v>
      </c>
      <c r="H128" s="1321">
        <f t="shared" si="2206"/>
        <v>31710.04684800026</v>
      </c>
      <c r="I128" s="1322">
        <f t="shared" si="2792"/>
        <v>2.6489646546216328E-2</v>
      </c>
      <c r="J128" s="210">
        <v>1434413.8497600001</v>
      </c>
      <c r="K128" s="1321">
        <f t="shared" ref="K128" si="3020">J128-J$18</f>
        <v>586126.77096000011</v>
      </c>
      <c r="L128" s="1322">
        <f t="shared" ref="L128" si="3021">J128/J$18-1</f>
        <v>0.69095331711187224</v>
      </c>
      <c r="M128" s="1321">
        <f t="shared" si="2208"/>
        <v>56519.554032000247</v>
      </c>
      <c r="N128" s="1322">
        <f t="shared" si="2795"/>
        <v>4.1018788021136787E-2</v>
      </c>
      <c r="O128" s="211">
        <v>1671295.2654720002</v>
      </c>
      <c r="P128" s="1321">
        <f t="shared" ref="P128" si="3022">O128-O$18</f>
        <v>823008.18667200021</v>
      </c>
      <c r="Q128" s="1322">
        <f t="shared" ref="Q128" si="3023">O128/O$18-1</f>
        <v>0.97020007405540154</v>
      </c>
      <c r="R128" s="1321">
        <f t="shared" si="2210"/>
        <v>88008.404400000349</v>
      </c>
      <c r="S128" s="1322">
        <f t="shared" si="2798"/>
        <v>5.5585886906439841E-2</v>
      </c>
      <c r="T128" s="211">
        <v>1228783.2804480002</v>
      </c>
      <c r="U128" s="209">
        <f t="shared" ref="U128" si="3024">T128-T$18</f>
        <v>380496.20164800016</v>
      </c>
      <c r="V128" s="1300">
        <f t="shared" ref="V128" si="3025">T128/T$18-1</f>
        <v>0.44854650171762134</v>
      </c>
      <c r="W128" s="209">
        <f t="shared" si="2213"/>
        <v>31710.04684800026</v>
      </c>
      <c r="X128" s="1300">
        <f t="shared" si="2801"/>
        <v>2.6489646546216328E-2</v>
      </c>
      <c r="Y128" s="210">
        <v>1434413.8497600001</v>
      </c>
      <c r="Z128" s="209">
        <f t="shared" ref="Z128" si="3026">Y128-Y$18</f>
        <v>586126.77096000011</v>
      </c>
      <c r="AA128" s="1300">
        <f t="shared" ref="AA128" si="3027">Y128/Y$18-1</f>
        <v>0.69095331711187224</v>
      </c>
      <c r="AB128" s="209">
        <f t="shared" si="2216"/>
        <v>56519.554032000247</v>
      </c>
      <c r="AC128" s="1300">
        <f t="shared" si="2804"/>
        <v>4.1018788021136787E-2</v>
      </c>
      <c r="AD128" s="211">
        <v>1671295.2654720002</v>
      </c>
      <c r="AE128" s="209">
        <f t="shared" ref="AE128" si="3028">AD128-AD$18</f>
        <v>823008.18667200021</v>
      </c>
      <c r="AF128" s="1300">
        <f t="shared" ref="AF128" si="3029">AD128/AD$18-1</f>
        <v>0.97020007405540154</v>
      </c>
      <c r="AG128" s="209">
        <f t="shared" si="2219"/>
        <v>88008.404400000349</v>
      </c>
      <c r="AH128" s="1300">
        <f t="shared" si="2807"/>
        <v>5.5585886906439841E-2</v>
      </c>
      <c r="AI128" s="211">
        <v>1228783.2804480002</v>
      </c>
      <c r="AJ128" s="209">
        <f t="shared" ref="AJ128" si="3030">AI128-AI$18</f>
        <v>380496.20164800016</v>
      </c>
      <c r="AK128" s="1300">
        <f t="shared" ref="AK128" si="3031">AI128/AI$18-1</f>
        <v>0.44854650171762134</v>
      </c>
      <c r="AL128" s="209">
        <f t="shared" si="2222"/>
        <v>31710.04684800026</v>
      </c>
      <c r="AM128" s="1300">
        <f t="shared" si="2906"/>
        <v>2.6489646546216328E-2</v>
      </c>
      <c r="AN128" s="210">
        <v>1434413.8497600001</v>
      </c>
      <c r="AO128" s="209">
        <f t="shared" ref="AO128" si="3032">AN128-AN$18</f>
        <v>586126.77096000011</v>
      </c>
      <c r="AP128" s="1300">
        <f t="shared" ref="AP128" si="3033">AN128/AN$18-1</f>
        <v>0.69095331711187224</v>
      </c>
      <c r="AQ128" s="209">
        <f t="shared" si="2226"/>
        <v>56519.554032000247</v>
      </c>
      <c r="AR128" s="1300">
        <f t="shared" si="2909"/>
        <v>4.1018788021136787E-2</v>
      </c>
      <c r="AS128" s="211">
        <v>1671295.2654720002</v>
      </c>
      <c r="AT128" s="209">
        <f t="shared" ref="AT128" si="3034">AS128-AS$18</f>
        <v>823008.18667200021</v>
      </c>
      <c r="AU128" s="1300">
        <f t="shared" ref="AU128" si="3035">AS128/AS$18-1</f>
        <v>0.97020007405540154</v>
      </c>
      <c r="AV128" s="209">
        <f t="shared" si="2230"/>
        <v>88008.404400000349</v>
      </c>
      <c r="AW128" s="1300">
        <f t="shared" si="2912"/>
        <v>5.5585886906439841E-2</v>
      </c>
      <c r="AX128" s="210">
        <v>1228783.2804480002</v>
      </c>
      <c r="AY128" s="209">
        <f t="shared" ref="AY128" si="3036">AX128-AX$18</f>
        <v>380496.20164800016</v>
      </c>
      <c r="AZ128" s="1300">
        <f t="shared" ref="AZ128" si="3037">AX128/AX$18-1</f>
        <v>0.44854650171762134</v>
      </c>
      <c r="BA128" s="209">
        <f t="shared" si="2233"/>
        <v>31710.04684800026</v>
      </c>
      <c r="BB128" s="1300">
        <f t="shared" si="2813"/>
        <v>2.6489646546216328E-2</v>
      </c>
      <c r="BC128" s="210">
        <v>1434413.8497600001</v>
      </c>
      <c r="BD128" s="209">
        <f t="shared" ref="BD128" si="3038">BC128-BC$18</f>
        <v>586126.77096000011</v>
      </c>
      <c r="BE128" s="1300">
        <f t="shared" ref="BE128" si="3039">BC128/BC$18-1</f>
        <v>0.69095331711187224</v>
      </c>
      <c r="BF128" s="209">
        <f t="shared" si="2235"/>
        <v>56519.554032000247</v>
      </c>
      <c r="BG128" s="1300">
        <f t="shared" si="2816"/>
        <v>4.1018788021136787E-2</v>
      </c>
      <c r="BH128" s="211">
        <v>1671295.2654720002</v>
      </c>
      <c r="BI128" s="209">
        <f t="shared" ref="BI128" si="3040">BH128-BH$18</f>
        <v>823008.18667200021</v>
      </c>
      <c r="BJ128" s="1300">
        <f t="shared" ref="BJ128" si="3041">BH128/BH$18-1</f>
        <v>0.97020007405540154</v>
      </c>
      <c r="BK128" s="209">
        <f t="shared" si="2237"/>
        <v>88008.404400000349</v>
      </c>
      <c r="BL128" s="1300">
        <f t="shared" si="2819"/>
        <v>5.5585886906439841E-2</v>
      </c>
      <c r="BM128" s="210">
        <v>1228783.2804480002</v>
      </c>
      <c r="BN128" s="209">
        <f t="shared" ref="BN128" si="3042">BM128-BM$18</f>
        <v>380496.20164800016</v>
      </c>
      <c r="BO128" s="1300">
        <f t="shared" ref="BO128" si="3043">BM128/BM$18-1</f>
        <v>0.44854650171762134</v>
      </c>
      <c r="BP128" s="209">
        <f t="shared" si="2239"/>
        <v>31710.04684800026</v>
      </c>
      <c r="BQ128" s="1300">
        <f t="shared" si="2822"/>
        <v>2.6489646546216328E-2</v>
      </c>
      <c r="BR128" s="210">
        <v>1434413.8497600001</v>
      </c>
      <c r="BS128" s="209">
        <f t="shared" ref="BS128" si="3044">BR128-BR$18</f>
        <v>586126.77096000011</v>
      </c>
      <c r="BT128" s="1300">
        <f t="shared" ref="BT128" si="3045">BR128/BR$18-1</f>
        <v>0.69095331711187224</v>
      </c>
      <c r="BU128" s="209">
        <f t="shared" si="2241"/>
        <v>56519.554032000247</v>
      </c>
      <c r="BV128" s="1300">
        <f t="shared" si="2825"/>
        <v>4.1018788021136787E-2</v>
      </c>
      <c r="BW128" s="211">
        <v>1671295.2654720002</v>
      </c>
      <c r="BX128" s="209">
        <f t="shared" ref="BX128" si="3046">BW128-BW$18</f>
        <v>823008.18667200021</v>
      </c>
      <c r="BY128" s="1300">
        <f t="shared" ref="BY128" si="3047">BW128/BW$18-1</f>
        <v>0.97020007405540154</v>
      </c>
      <c r="BZ128" s="209">
        <f t="shared" si="2243"/>
        <v>88008.404400000349</v>
      </c>
      <c r="CA128" s="1300">
        <f t="shared" si="2828"/>
        <v>5.5585886906439841E-2</v>
      </c>
      <c r="CB128" s="211">
        <v>1228783.2804480002</v>
      </c>
      <c r="CC128" s="209">
        <f t="shared" ref="CC128" si="3048">CB128-CB$18</f>
        <v>380496.20164800016</v>
      </c>
      <c r="CD128" s="1300">
        <f t="shared" ref="CD128" si="3049">CB128/CB$18-1</f>
        <v>0.44854650171762134</v>
      </c>
      <c r="CE128" s="209">
        <f t="shared" si="2246"/>
        <v>31710.04684800026</v>
      </c>
      <c r="CF128" s="1300">
        <f t="shared" si="2831"/>
        <v>2.6489646546216328E-2</v>
      </c>
      <c r="CG128" s="210">
        <v>1434413.8497600001</v>
      </c>
      <c r="CH128" s="209">
        <f t="shared" ref="CH128" si="3050">CG128-CG$18</f>
        <v>586126.77096000011</v>
      </c>
      <c r="CI128" s="1300">
        <f t="shared" ref="CI128" si="3051">CG128/CG$18-1</f>
        <v>0.69095331711187224</v>
      </c>
      <c r="CJ128" s="209">
        <f t="shared" si="2249"/>
        <v>56519.554032000247</v>
      </c>
      <c r="CK128" s="1300">
        <f t="shared" si="2834"/>
        <v>4.1018788021136787E-2</v>
      </c>
      <c r="CL128" s="211">
        <v>1671295.2654720002</v>
      </c>
      <c r="CM128" s="209">
        <f t="shared" ref="CM128" si="3052">CL128-CL$18</f>
        <v>823008.18667200021</v>
      </c>
      <c r="CN128" s="1300">
        <f t="shared" ref="CN128" si="3053">CL128/CL$18-1</f>
        <v>0.97020007405540154</v>
      </c>
      <c r="CO128" s="209">
        <f t="shared" si="2252"/>
        <v>88008.404400000349</v>
      </c>
      <c r="CP128" s="1300">
        <f t="shared" si="2837"/>
        <v>5.5585886906439841E-2</v>
      </c>
    </row>
    <row r="129" spans="1:94" s="134" customFormat="1" ht="21" customHeight="1" outlineLevel="1" thickBot="1" x14ac:dyDescent="0.3">
      <c r="A129" s="174">
        <v>2034</v>
      </c>
      <c r="B129" s="206" t="s">
        <v>177</v>
      </c>
      <c r="C129" s="206" t="s">
        <v>178</v>
      </c>
      <c r="D129" s="207" t="s">
        <v>179</v>
      </c>
      <c r="E129" s="479">
        <v>776271.02457600017</v>
      </c>
      <c r="F129" s="1321">
        <f t="shared" ref="F129" si="3054">E129-E$19</f>
        <v>244100.72248800017</v>
      </c>
      <c r="G129" s="1322">
        <f t="shared" ref="G129" si="3055">E129/E$19-1</f>
        <v>0.45868911047883976</v>
      </c>
      <c r="H129" s="1321">
        <f t="shared" si="2206"/>
        <v>19909.752504000207</v>
      </c>
      <c r="I129" s="1322">
        <f t="shared" si="2792"/>
        <v>2.6323072371829515E-2</v>
      </c>
      <c r="J129" s="479">
        <v>906899.56252800021</v>
      </c>
      <c r="K129" s="1321">
        <f t="shared" ref="K129" si="3056">J129-J$19</f>
        <v>374729.26044000022</v>
      </c>
      <c r="L129" s="1322">
        <f t="shared" ref="L129" si="3057">J129/J$19-1</f>
        <v>0.70415289799097946</v>
      </c>
      <c r="M129" s="1321">
        <f t="shared" si="2208"/>
        <v>35871.275448000291</v>
      </c>
      <c r="N129" s="1322">
        <f t="shared" si="2795"/>
        <v>4.1182675672053914E-2</v>
      </c>
      <c r="O129" s="472">
        <v>1055966.0998560002</v>
      </c>
      <c r="P129" s="1321">
        <f t="shared" ref="P129" si="3058">O129-O$19</f>
        <v>523795.79776800016</v>
      </c>
      <c r="Q129" s="1322">
        <f t="shared" ref="Q129" si="3059">O129/O$19-1</f>
        <v>0.9842634880466985</v>
      </c>
      <c r="R129" s="1321">
        <f t="shared" si="2210"/>
        <v>55779.911256000283</v>
      </c>
      <c r="S129" s="1322">
        <f t="shared" si="2798"/>
        <v>5.5769527605732616E-2</v>
      </c>
      <c r="T129" s="472">
        <v>776271.02457600017</v>
      </c>
      <c r="U129" s="209">
        <f t="shared" ref="U129" si="3060">T129-T$19</f>
        <v>244100.72248800017</v>
      </c>
      <c r="V129" s="1300">
        <f t="shared" ref="V129" si="3061">T129/T$19-1</f>
        <v>0.45868911047883976</v>
      </c>
      <c r="W129" s="209">
        <f t="shared" si="2213"/>
        <v>19909.752504000207</v>
      </c>
      <c r="X129" s="1300">
        <f t="shared" si="2801"/>
        <v>2.6323072371829515E-2</v>
      </c>
      <c r="Y129" s="479">
        <v>906899.56252800021</v>
      </c>
      <c r="Z129" s="209">
        <f t="shared" ref="Z129" si="3062">Y129-Y$19</f>
        <v>374729.26044000022</v>
      </c>
      <c r="AA129" s="1300">
        <f t="shared" ref="AA129" si="3063">Y129/Y$19-1</f>
        <v>0.70415289799097946</v>
      </c>
      <c r="AB129" s="209">
        <f t="shared" si="2216"/>
        <v>35871.275448000291</v>
      </c>
      <c r="AC129" s="1300">
        <f t="shared" si="2804"/>
        <v>4.1182675672053914E-2</v>
      </c>
      <c r="AD129" s="472">
        <v>1055966.0998560002</v>
      </c>
      <c r="AE129" s="209">
        <f t="shared" ref="AE129" si="3064">AD129-AD$19</f>
        <v>523795.79776800016</v>
      </c>
      <c r="AF129" s="1300">
        <f t="shared" ref="AF129" si="3065">AD129/AD$19-1</f>
        <v>0.9842634880466985</v>
      </c>
      <c r="AG129" s="209">
        <f t="shared" si="2219"/>
        <v>55779.911256000283</v>
      </c>
      <c r="AH129" s="1300">
        <f t="shared" si="2807"/>
        <v>5.5769527605732616E-2</v>
      </c>
      <c r="AI129" s="472">
        <v>776271.02457600017</v>
      </c>
      <c r="AJ129" s="209">
        <f t="shared" ref="AJ129" si="3066">AI129-AI$19</f>
        <v>244100.72248800017</v>
      </c>
      <c r="AK129" s="1300">
        <f t="shared" ref="AK129" si="3067">AI129/AI$19-1</f>
        <v>0.45868911047883976</v>
      </c>
      <c r="AL129" s="209">
        <f t="shared" si="2222"/>
        <v>19909.752504000207</v>
      </c>
      <c r="AM129" s="1300">
        <f t="shared" si="2906"/>
        <v>2.6323072371829515E-2</v>
      </c>
      <c r="AN129" s="479">
        <v>906899.56252800021</v>
      </c>
      <c r="AO129" s="209">
        <f t="shared" ref="AO129" si="3068">AN129-AN$19</f>
        <v>374729.26044000022</v>
      </c>
      <c r="AP129" s="1300">
        <f t="shared" ref="AP129" si="3069">AN129/AN$19-1</f>
        <v>0.70415289799097946</v>
      </c>
      <c r="AQ129" s="209">
        <f t="shared" si="2226"/>
        <v>35871.275448000291</v>
      </c>
      <c r="AR129" s="1300">
        <f t="shared" si="2909"/>
        <v>4.1182675672053914E-2</v>
      </c>
      <c r="AS129" s="472">
        <v>1055966.0998560002</v>
      </c>
      <c r="AT129" s="209">
        <f t="shared" ref="AT129" si="3070">AS129-AS$19</f>
        <v>523795.79776800016</v>
      </c>
      <c r="AU129" s="1300">
        <f t="shared" ref="AU129" si="3071">AS129/AS$19-1</f>
        <v>0.9842634880466985</v>
      </c>
      <c r="AV129" s="209">
        <f t="shared" si="2230"/>
        <v>55779.911256000283</v>
      </c>
      <c r="AW129" s="1300">
        <f t="shared" si="2912"/>
        <v>5.5769527605732616E-2</v>
      </c>
      <c r="AX129" s="479">
        <v>776271.02457600017</v>
      </c>
      <c r="AY129" s="209">
        <f t="shared" ref="AY129" si="3072">AX129-AX$19</f>
        <v>244100.72248800017</v>
      </c>
      <c r="AZ129" s="1300">
        <f t="shared" ref="AZ129" si="3073">AX129/AX$19-1</f>
        <v>0.45868911047883976</v>
      </c>
      <c r="BA129" s="209">
        <f t="shared" si="2233"/>
        <v>19909.752504000207</v>
      </c>
      <c r="BB129" s="1300">
        <f t="shared" si="2813"/>
        <v>2.6323072371829515E-2</v>
      </c>
      <c r="BC129" s="479">
        <v>906899.56252800021</v>
      </c>
      <c r="BD129" s="209">
        <f t="shared" ref="BD129" si="3074">BC129-BC$19</f>
        <v>374729.26044000022</v>
      </c>
      <c r="BE129" s="1300">
        <f t="shared" ref="BE129" si="3075">BC129/BC$19-1</f>
        <v>0.70415289799097946</v>
      </c>
      <c r="BF129" s="209">
        <f t="shared" si="2235"/>
        <v>35871.275448000291</v>
      </c>
      <c r="BG129" s="1300">
        <f t="shared" si="2816"/>
        <v>4.1182675672053914E-2</v>
      </c>
      <c r="BH129" s="472">
        <v>1055966.0998560002</v>
      </c>
      <c r="BI129" s="209">
        <f t="shared" ref="BI129" si="3076">BH129-BH$19</f>
        <v>523795.79776800016</v>
      </c>
      <c r="BJ129" s="1300">
        <f t="shared" ref="BJ129" si="3077">BH129/BH$19-1</f>
        <v>0.9842634880466985</v>
      </c>
      <c r="BK129" s="209">
        <f t="shared" si="2237"/>
        <v>55779.911256000283</v>
      </c>
      <c r="BL129" s="1300">
        <f t="shared" si="2819"/>
        <v>5.5769527605732616E-2</v>
      </c>
      <c r="BM129" s="479">
        <v>776271.02457600017</v>
      </c>
      <c r="BN129" s="209">
        <f t="shared" ref="BN129" si="3078">BM129-BM$19</f>
        <v>244100.72248800017</v>
      </c>
      <c r="BO129" s="1300">
        <f t="shared" ref="BO129" si="3079">BM129/BM$19-1</f>
        <v>0.45868911047883976</v>
      </c>
      <c r="BP129" s="209">
        <f t="shared" si="2239"/>
        <v>19909.752504000207</v>
      </c>
      <c r="BQ129" s="1300">
        <f t="shared" si="2822"/>
        <v>2.6323072371829515E-2</v>
      </c>
      <c r="BR129" s="479">
        <v>906899.56252800021</v>
      </c>
      <c r="BS129" s="209">
        <f t="shared" ref="BS129" si="3080">BR129-BR$19</f>
        <v>374729.26044000022</v>
      </c>
      <c r="BT129" s="1300">
        <f t="shared" ref="BT129" si="3081">BR129/BR$19-1</f>
        <v>0.70415289799097946</v>
      </c>
      <c r="BU129" s="209">
        <f t="shared" si="2241"/>
        <v>35871.275448000291</v>
      </c>
      <c r="BV129" s="1300">
        <f t="shared" si="2825"/>
        <v>4.1182675672053914E-2</v>
      </c>
      <c r="BW129" s="472">
        <v>1055966.0998560002</v>
      </c>
      <c r="BX129" s="209">
        <f t="shared" ref="BX129" si="3082">BW129-BW$19</f>
        <v>523795.79776800016</v>
      </c>
      <c r="BY129" s="1300">
        <f t="shared" ref="BY129" si="3083">BW129/BW$19-1</f>
        <v>0.9842634880466985</v>
      </c>
      <c r="BZ129" s="209">
        <f t="shared" si="2243"/>
        <v>55779.911256000283</v>
      </c>
      <c r="CA129" s="1300">
        <f t="shared" si="2828"/>
        <v>5.5769527605732616E-2</v>
      </c>
      <c r="CB129" s="472">
        <v>776271.02457600017</v>
      </c>
      <c r="CC129" s="209">
        <f t="shared" ref="CC129" si="3084">CB129-CB$19</f>
        <v>244100.72248800017</v>
      </c>
      <c r="CD129" s="1300">
        <f t="shared" ref="CD129" si="3085">CB129/CB$19-1</f>
        <v>0.45868911047883976</v>
      </c>
      <c r="CE129" s="209">
        <f t="shared" si="2246"/>
        <v>19909.752504000207</v>
      </c>
      <c r="CF129" s="1300">
        <f t="shared" si="2831"/>
        <v>2.6323072371829515E-2</v>
      </c>
      <c r="CG129" s="479">
        <v>906899.56252800021</v>
      </c>
      <c r="CH129" s="209">
        <f t="shared" ref="CH129" si="3086">CG129-CG$19</f>
        <v>374729.26044000022</v>
      </c>
      <c r="CI129" s="1300">
        <f t="shared" ref="CI129" si="3087">CG129/CG$19-1</f>
        <v>0.70415289799097946</v>
      </c>
      <c r="CJ129" s="209">
        <f t="shared" si="2249"/>
        <v>35871.275448000291</v>
      </c>
      <c r="CK129" s="1300">
        <f t="shared" si="2834"/>
        <v>4.1182675672053914E-2</v>
      </c>
      <c r="CL129" s="472">
        <v>1055966.0998560002</v>
      </c>
      <c r="CM129" s="209">
        <f t="shared" ref="CM129" si="3088">CL129-CL$19</f>
        <v>523795.79776800016</v>
      </c>
      <c r="CN129" s="1300">
        <f t="shared" ref="CN129" si="3089">CL129/CL$19-1</f>
        <v>0.9842634880466985</v>
      </c>
      <c r="CO129" s="209">
        <f t="shared" si="2252"/>
        <v>55779.911256000283</v>
      </c>
      <c r="CP129" s="1300">
        <f t="shared" si="2837"/>
        <v>5.5769527605732616E-2</v>
      </c>
    </row>
    <row r="130" spans="1:94" s="134" customFormat="1" ht="21" customHeight="1" x14ac:dyDescent="0.25">
      <c r="A130" s="164">
        <v>2035</v>
      </c>
      <c r="B130" s="165"/>
      <c r="C130" s="166"/>
      <c r="D130" s="166" t="s">
        <v>157</v>
      </c>
      <c r="E130" s="490">
        <v>505410103.06478405</v>
      </c>
      <c r="F130" s="490">
        <f t="shared" ref="F130" si="3090">E130-E$10</f>
        <v>289313668.67478406</v>
      </c>
      <c r="G130" s="1319">
        <f t="shared" ref="G130" si="3091">E130/E$10-1</f>
        <v>1.3388174103448889</v>
      </c>
      <c r="H130" s="490">
        <f t="shared" si="2206"/>
        <v>35253145.045248926</v>
      </c>
      <c r="I130" s="1319">
        <f>E130/E120-1</f>
        <v>7.4981651220791035E-2</v>
      </c>
      <c r="J130" s="490">
        <v>505410103.06478405</v>
      </c>
      <c r="K130" s="490">
        <f t="shared" ref="K130" si="3092">J130-J$10</f>
        <v>289313668.67478406</v>
      </c>
      <c r="L130" s="1319">
        <f t="shared" ref="L130" si="3093">J130/J$10-1</f>
        <v>1.3388174103448889</v>
      </c>
      <c r="M130" s="490">
        <f t="shared" si="2208"/>
        <v>35253145.045248926</v>
      </c>
      <c r="N130" s="1319">
        <f>J130/J120-1</f>
        <v>7.4981651220791035E-2</v>
      </c>
      <c r="O130" s="490">
        <v>505410103.06478405</v>
      </c>
      <c r="P130" s="490">
        <f t="shared" ref="P130" si="3094">O130-O$10</f>
        <v>289313668.67478406</v>
      </c>
      <c r="Q130" s="1319">
        <f t="shared" ref="Q130" si="3095">O130/O$10-1</f>
        <v>1.3388174103448889</v>
      </c>
      <c r="R130" s="490">
        <f t="shared" si="2210"/>
        <v>35253145.045248926</v>
      </c>
      <c r="S130" s="1319">
        <f>O130/O120-1</f>
        <v>7.4981651220791035E-2</v>
      </c>
      <c r="T130" s="490">
        <v>505410103.06478405</v>
      </c>
      <c r="U130" s="490">
        <f t="shared" ref="U130" si="3096">T130-T$10</f>
        <v>289313668.67478406</v>
      </c>
      <c r="V130" s="1301">
        <f t="shared" ref="V130" si="3097">T130/T$10-1</f>
        <v>1.3388174103448889</v>
      </c>
      <c r="W130" s="490">
        <f t="shared" si="2213"/>
        <v>35253145.045248926</v>
      </c>
      <c r="X130" s="1301">
        <f>T130/T120-1</f>
        <v>7.4981651220791035E-2</v>
      </c>
      <c r="Y130" s="490">
        <v>505410103.06478405</v>
      </c>
      <c r="Z130" s="490">
        <f t="shared" ref="Z130" si="3098">Y130-Y$10</f>
        <v>289313668.67478406</v>
      </c>
      <c r="AA130" s="1301">
        <f t="shared" ref="AA130" si="3099">Y130/Y$10-1</f>
        <v>1.3388174103448889</v>
      </c>
      <c r="AB130" s="490">
        <f t="shared" si="2216"/>
        <v>35253145.045248926</v>
      </c>
      <c r="AC130" s="1301">
        <f>Y130/Y120-1</f>
        <v>7.4981651220791035E-2</v>
      </c>
      <c r="AD130" s="490">
        <v>505410103.06478405</v>
      </c>
      <c r="AE130" s="490">
        <f t="shared" ref="AE130" si="3100">AD130-AD$10</f>
        <v>289313668.67478406</v>
      </c>
      <c r="AF130" s="1301">
        <f t="shared" ref="AF130" si="3101">AD130/AD$10-1</f>
        <v>1.3388174103448889</v>
      </c>
      <c r="AG130" s="490">
        <f t="shared" si="2219"/>
        <v>35253145.045248926</v>
      </c>
      <c r="AH130" s="1301">
        <f>AD130/AD120-1</f>
        <v>7.4981651220791035E-2</v>
      </c>
      <c r="AI130" s="490">
        <v>505410103.06478405</v>
      </c>
      <c r="AJ130" s="490">
        <f t="shared" ref="AJ130" si="3102">AI130-AI$10</f>
        <v>289313668.67478406</v>
      </c>
      <c r="AK130" s="1301">
        <f t="shared" ref="AK130" si="3103">AI130/AI$10-1</f>
        <v>1.3388174103448889</v>
      </c>
      <c r="AL130" s="490">
        <f t="shared" si="2222"/>
        <v>35253145.045248926</v>
      </c>
      <c r="AM130" s="1301">
        <f>AI130/AI120-1</f>
        <v>7.4981651220791035E-2</v>
      </c>
      <c r="AN130" s="490">
        <v>505410103.06478405</v>
      </c>
      <c r="AO130" s="490">
        <f t="shared" ref="AO130" si="3104">AN130-AN$10</f>
        <v>289313668.67478406</v>
      </c>
      <c r="AP130" s="1301">
        <f t="shared" ref="AP130" si="3105">AN130/AN$10-1</f>
        <v>1.3388174103448889</v>
      </c>
      <c r="AQ130" s="490">
        <f t="shared" si="2226"/>
        <v>35253145.045248926</v>
      </c>
      <c r="AR130" s="1301">
        <f>AN130/AN120-1</f>
        <v>7.4981651220791035E-2</v>
      </c>
      <c r="AS130" s="490">
        <v>505410103.06478405</v>
      </c>
      <c r="AT130" s="490">
        <f t="shared" ref="AT130" si="3106">AS130-AS$10</f>
        <v>289313668.67478406</v>
      </c>
      <c r="AU130" s="1301">
        <f t="shared" ref="AU130" si="3107">AS130/AS$10-1</f>
        <v>1.3388174103448889</v>
      </c>
      <c r="AV130" s="490">
        <f t="shared" si="2230"/>
        <v>35253145.045248926</v>
      </c>
      <c r="AW130" s="1301">
        <f>AS130/AS120-1</f>
        <v>7.4981651220791035E-2</v>
      </c>
      <c r="AX130" s="490">
        <v>505410103.06478405</v>
      </c>
      <c r="AY130" s="490">
        <f t="shared" ref="AY130" si="3108">AX130-AX$10</f>
        <v>289313668.67478406</v>
      </c>
      <c r="AZ130" s="1301">
        <f t="shared" ref="AZ130" si="3109">AX130/AX$10-1</f>
        <v>1.3388174103448889</v>
      </c>
      <c r="BA130" s="490">
        <f t="shared" si="2233"/>
        <v>35253145.045248926</v>
      </c>
      <c r="BB130" s="1301">
        <f>AX130/AX120-1</f>
        <v>7.4981651220791035E-2</v>
      </c>
      <c r="BC130" s="490">
        <v>505410103.06478405</v>
      </c>
      <c r="BD130" s="490">
        <f t="shared" ref="BD130" si="3110">BC130-BC$10</f>
        <v>289313668.67478406</v>
      </c>
      <c r="BE130" s="1301">
        <f t="shared" ref="BE130" si="3111">BC130/BC$10-1</f>
        <v>1.3388174103448889</v>
      </c>
      <c r="BF130" s="490">
        <f t="shared" si="2235"/>
        <v>35253145.045248926</v>
      </c>
      <c r="BG130" s="1301">
        <f>BC130/BC120-1</f>
        <v>7.4981651220791035E-2</v>
      </c>
      <c r="BH130" s="490">
        <v>505410103.06478405</v>
      </c>
      <c r="BI130" s="490">
        <f t="shared" ref="BI130" si="3112">BH130-BH$10</f>
        <v>289313668.67478406</v>
      </c>
      <c r="BJ130" s="1301">
        <f t="shared" ref="BJ130" si="3113">BH130/BH$10-1</f>
        <v>1.3388174103448889</v>
      </c>
      <c r="BK130" s="490">
        <f t="shared" si="2237"/>
        <v>35253145.045248926</v>
      </c>
      <c r="BL130" s="1301">
        <f>BH130/BH120-1</f>
        <v>7.4981651220791035E-2</v>
      </c>
      <c r="BM130" s="490">
        <v>505410103.06478405</v>
      </c>
      <c r="BN130" s="490">
        <f t="shared" ref="BN130" si="3114">BM130-BM$10</f>
        <v>289313668.67478406</v>
      </c>
      <c r="BO130" s="1301">
        <f t="shared" ref="BO130" si="3115">BM130/BM$10-1</f>
        <v>1.3388174103448889</v>
      </c>
      <c r="BP130" s="490">
        <f t="shared" si="2239"/>
        <v>35253145.045248926</v>
      </c>
      <c r="BQ130" s="1301">
        <f>BM130/BM120-1</f>
        <v>7.4981651220791035E-2</v>
      </c>
      <c r="BR130" s="490">
        <v>505410103.06478405</v>
      </c>
      <c r="BS130" s="490">
        <f t="shared" ref="BS130" si="3116">BR130-BR$10</f>
        <v>289313668.67478406</v>
      </c>
      <c r="BT130" s="1301">
        <f t="shared" ref="BT130" si="3117">BR130/BR$10-1</f>
        <v>1.3388174103448889</v>
      </c>
      <c r="BU130" s="490">
        <f t="shared" si="2241"/>
        <v>35253145.045248926</v>
      </c>
      <c r="BV130" s="1301">
        <f>BR130/BR120-1</f>
        <v>7.4981651220791035E-2</v>
      </c>
      <c r="BW130" s="490">
        <v>505410103.06478405</v>
      </c>
      <c r="BX130" s="490">
        <f t="shared" ref="BX130" si="3118">BW130-BW$10</f>
        <v>289313668.67478406</v>
      </c>
      <c r="BY130" s="1301">
        <f t="shared" ref="BY130" si="3119">BW130/BW$10-1</f>
        <v>1.3388174103448889</v>
      </c>
      <c r="BZ130" s="490">
        <f t="shared" si="2243"/>
        <v>35253145.045248926</v>
      </c>
      <c r="CA130" s="1301">
        <f>BW130/BW120-1</f>
        <v>7.4981651220791035E-2</v>
      </c>
      <c r="CB130" s="484">
        <v>510168341.7747885</v>
      </c>
      <c r="CC130" s="490">
        <f t="shared" ref="CC130" si="3120">CB130-CB$10</f>
        <v>290225629.90478849</v>
      </c>
      <c r="CD130" s="1301">
        <f t="shared" ref="CD130" si="3121">CB130/CB$10-1</f>
        <v>1.3195510205236087</v>
      </c>
      <c r="CE130" s="490">
        <f t="shared" si="2246"/>
        <v>35320350.684179306</v>
      </c>
      <c r="CF130" s="1301">
        <f>CB130/CB120-1</f>
        <v>7.4382436794261597E-2</v>
      </c>
      <c r="CG130" s="484">
        <v>510168341.7747885</v>
      </c>
      <c r="CH130" s="490">
        <f t="shared" ref="CH130" si="3122">CG130-CG$10</f>
        <v>290225629.90478849</v>
      </c>
      <c r="CI130" s="1301">
        <f t="shared" ref="CI130" si="3123">CG130/CG$10-1</f>
        <v>1.3195510205236087</v>
      </c>
      <c r="CJ130" s="490">
        <f t="shared" si="2249"/>
        <v>35320350.684179306</v>
      </c>
      <c r="CK130" s="1301">
        <f>CG130/CG120-1</f>
        <v>7.4382436794261597E-2</v>
      </c>
      <c r="CL130" s="484">
        <v>510168341.7747885</v>
      </c>
      <c r="CM130" s="490">
        <f t="shared" ref="CM130" si="3124">CL130-CL$10</f>
        <v>290225629.90478849</v>
      </c>
      <c r="CN130" s="1301">
        <f t="shared" ref="CN130" si="3125">CL130/CL$10-1</f>
        <v>1.3195510205236087</v>
      </c>
      <c r="CO130" s="490">
        <f t="shared" si="2252"/>
        <v>35320350.684179306</v>
      </c>
      <c r="CP130" s="1301">
        <f>CL130/CL120-1</f>
        <v>7.4382436794261597E-2</v>
      </c>
    </row>
    <row r="131" spans="1:94" s="134" customFormat="1" ht="21" customHeight="1" outlineLevel="1" x14ac:dyDescent="0.25">
      <c r="A131" s="174">
        <v>2035</v>
      </c>
      <c r="B131" s="175" t="s">
        <v>158</v>
      </c>
      <c r="C131" s="175" t="s">
        <v>159</v>
      </c>
      <c r="D131" s="176" t="s">
        <v>96</v>
      </c>
      <c r="E131" s="491">
        <v>250423440.66009995</v>
      </c>
      <c r="F131" s="1298">
        <f t="shared" ref="F131" si="3126">E131-E$11</f>
        <v>167696200.16009995</v>
      </c>
      <c r="G131" s="1320">
        <f t="shared" ref="G131" si="3127">E131/E$11-1</f>
        <v>2.0270977146892739</v>
      </c>
      <c r="H131" s="1298">
        <f t="shared" si="2206"/>
        <v>23253377.253584117</v>
      </c>
      <c r="I131" s="1320">
        <f t="shared" ref="I131:I139" si="3128">E131/E121-1</f>
        <v>0.10236109857473918</v>
      </c>
      <c r="J131" s="491">
        <v>226429907.13991714</v>
      </c>
      <c r="K131" s="1298">
        <f t="shared" ref="K131" si="3129">J131-J$11</f>
        <v>143702666.63991714</v>
      </c>
      <c r="L131" s="1320">
        <f t="shared" ref="L131" si="3130">J131/J$11-1</f>
        <v>1.7370658778340022</v>
      </c>
      <c r="M131" s="1298">
        <f t="shared" si="2208"/>
        <v>20547127.267002821</v>
      </c>
      <c r="N131" s="1320">
        <f t="shared" ref="N131:N139" si="3131">J131/J121-1</f>
        <v>9.9800125487357283E-2</v>
      </c>
      <c r="O131" s="491">
        <v>198365927.21001345</v>
      </c>
      <c r="P131" s="1298">
        <f t="shared" ref="P131" si="3132">O131-O$11</f>
        <v>115638686.71001345</v>
      </c>
      <c r="Q131" s="1320">
        <f t="shared" ref="Q131" si="3133">O131/O$11-1</f>
        <v>1.3978308234518404</v>
      </c>
      <c r="R131" s="1298">
        <f t="shared" si="2210"/>
        <v>17022745.595375955</v>
      </c>
      <c r="S131" s="1320">
        <f t="shared" ref="S131:S139" si="3134">O131/O121-1</f>
        <v>9.3870337135421256E-2</v>
      </c>
      <c r="T131" s="485">
        <v>160065715.48465845</v>
      </c>
      <c r="U131" s="1298">
        <f t="shared" ref="U131" si="3135">T131-T$11</f>
        <v>91626975.98465845</v>
      </c>
      <c r="V131" s="1299">
        <f t="shared" ref="V131" si="3136">T131/T$11-1</f>
        <v>1.3388174103448889</v>
      </c>
      <c r="W131" s="1298">
        <f t="shared" si="2213"/>
        <v>11164833.964604974</v>
      </c>
      <c r="X131" s="1299">
        <f t="shared" ref="X131:X139" si="3137">T131/T121-1</f>
        <v>7.4981651220791035E-2</v>
      </c>
      <c r="Y131" s="485">
        <v>160065715.48465845</v>
      </c>
      <c r="Z131" s="1298">
        <f t="shared" ref="Z131" si="3138">Y131-Y$11</f>
        <v>91626975.98465845</v>
      </c>
      <c r="AA131" s="1299">
        <f t="shared" ref="AA131" si="3139">Y131/Y$11-1</f>
        <v>1.3388174103448889</v>
      </c>
      <c r="AB131" s="1298">
        <f t="shared" si="2216"/>
        <v>11164833.964604974</v>
      </c>
      <c r="AC131" s="1299">
        <f t="shared" ref="AC131:AC139" si="3140">Y131/Y121-1</f>
        <v>7.4981651220791035E-2</v>
      </c>
      <c r="AD131" s="485">
        <v>160065715.48465845</v>
      </c>
      <c r="AE131" s="1298">
        <f t="shared" ref="AE131" si="3141">AD131-AD$11</f>
        <v>91626975.98465845</v>
      </c>
      <c r="AF131" s="1299">
        <f t="shared" ref="AF131" si="3142">AD131/AD$11-1</f>
        <v>1.3388174103448889</v>
      </c>
      <c r="AG131" s="1298">
        <f t="shared" si="2219"/>
        <v>11164833.964604974</v>
      </c>
      <c r="AH131" s="1299">
        <f t="shared" ref="AH131:AH139" si="3143">AD131/AD121-1</f>
        <v>7.4981651220791035E-2</v>
      </c>
      <c r="AI131" s="485">
        <v>0</v>
      </c>
      <c r="AJ131" s="1298">
        <f t="shared" ref="AJ131" si="3144">AI131-AI$11</f>
        <v>0</v>
      </c>
      <c r="AK131" s="1299"/>
      <c r="AL131" s="1298">
        <f t="shared" si="2222"/>
        <v>0</v>
      </c>
      <c r="AM131" s="1299"/>
      <c r="AN131" s="485">
        <v>0</v>
      </c>
      <c r="AO131" s="1298">
        <f t="shared" ref="AO131" si="3145">AN131-AN$11</f>
        <v>0</v>
      </c>
      <c r="AP131" s="1299"/>
      <c r="AQ131" s="1298">
        <f t="shared" si="2226"/>
        <v>0</v>
      </c>
      <c r="AR131" s="1299"/>
      <c r="AS131" s="485">
        <v>0</v>
      </c>
      <c r="AT131" s="1298">
        <f t="shared" ref="AT131" si="3146">AS131-AS$11</f>
        <v>0</v>
      </c>
      <c r="AU131" s="1299"/>
      <c r="AV131" s="1298">
        <f t="shared" si="2230"/>
        <v>0</v>
      </c>
      <c r="AW131" s="1299"/>
      <c r="AX131" s="491">
        <v>218322064.68630847</v>
      </c>
      <c r="AY131" s="1298">
        <f t="shared" ref="AY131" si="3147">AX131-AX$11</f>
        <v>158923993.39584157</v>
      </c>
      <c r="AZ131" s="1299">
        <f t="shared" ref="AZ131" si="3148">AX131/AX$11-1</f>
        <v>2.6755749798453148</v>
      </c>
      <c r="BA131" s="1298">
        <f t="shared" si="2233"/>
        <v>22564629.387803763</v>
      </c>
      <c r="BB131" s="1299">
        <f t="shared" ref="BB131:BB139" si="3149">AX131/AX121-1</f>
        <v>0.11526831332559917</v>
      </c>
      <c r="BC131" s="491">
        <v>187841439.65937793</v>
      </c>
      <c r="BD131" s="1298">
        <f t="shared" ref="BD131" si="3150">BC131-BC$11</f>
        <v>128443368.36891103</v>
      </c>
      <c r="BE131" s="1299">
        <f t="shared" ref="BE131" si="3151">BC131/BC$11-1</f>
        <v>2.1624164821918308</v>
      </c>
      <c r="BF131" s="1298">
        <f t="shared" si="2235"/>
        <v>19162473.220382094</v>
      </c>
      <c r="BG131" s="1299">
        <f t="shared" ref="BG131:BG139" si="3152">BC131/BC121-1</f>
        <v>0.11360321695658704</v>
      </c>
      <c r="BH131" s="491">
        <v>152109913.31048197</v>
      </c>
      <c r="BI131" s="1298">
        <f t="shared" ref="BI131" si="3153">BH131-BH$11</f>
        <v>92711842.020015061</v>
      </c>
      <c r="BJ131" s="1299">
        <f t="shared" ref="BJ131" si="3154">BH131/BH$11-1</f>
        <v>1.5608561019875209</v>
      </c>
      <c r="BK131" s="1298">
        <f t="shared" si="2237"/>
        <v>14715000.954170227</v>
      </c>
      <c r="BL131" s="1299">
        <f t="shared" ref="BL131:BL139" si="3155">BH131/BH121-1</f>
        <v>0.10710004251110283</v>
      </c>
      <c r="BM131" s="491">
        <v>126202288.8933648</v>
      </c>
      <c r="BN131" s="1298">
        <f t="shared" ref="BN131" si="3156">BM131-BM$11</f>
        <v>80357561.983031467</v>
      </c>
      <c r="BO131" s="1299">
        <f t="shared" ref="BO131" si="3157">BM131/BM$11-1</f>
        <v>1.7528201692683436</v>
      </c>
      <c r="BP131" s="1298">
        <f t="shared" si="2239"/>
        <v>10731457.223582223</v>
      </c>
      <c r="BQ131" s="1299">
        <f t="shared" ref="BQ131:BQ139" si="3158">BM131/BM121-1</f>
        <v>9.293651971150152E-2</v>
      </c>
      <c r="BR131" s="491">
        <v>118204444.38663721</v>
      </c>
      <c r="BS131" s="1298">
        <f t="shared" ref="BS131" si="3159">BR131-BR$11</f>
        <v>72359717.476303875</v>
      </c>
      <c r="BT131" s="1299">
        <f t="shared" ref="BT131" si="3160">BR131/BR$11-1</f>
        <v>1.5783651109500689</v>
      </c>
      <c r="BU131" s="1298">
        <f t="shared" si="2241"/>
        <v>9829373.8947217911</v>
      </c>
      <c r="BV131" s="1299">
        <f t="shared" ref="BV131:BV139" si="3161">BR131/BR121-1</f>
        <v>9.069773934269354E-2</v>
      </c>
      <c r="BW131" s="491">
        <v>108849784.41000265</v>
      </c>
      <c r="BX131" s="1298">
        <f t="shared" ref="BX131" si="3162">BW131-BW$11</f>
        <v>63005057.499669313</v>
      </c>
      <c r="BY131" s="1299">
        <f t="shared" ref="BY131" si="3163">BW131/BW$11-1</f>
        <v>1.3743141631729965</v>
      </c>
      <c r="BZ131" s="1298">
        <f t="shared" si="2243"/>
        <v>8654580.0041795224</v>
      </c>
      <c r="CA131" s="1299">
        <f t="shared" ref="CA131:CA139" si="3164">BW131/BW121-1</f>
        <v>8.6377187965260838E-2</v>
      </c>
      <c r="CB131" s="485">
        <v>87476201.908713207</v>
      </c>
      <c r="CC131" s="1298">
        <f t="shared" ref="CC131" si="3165">CB131-CB$11</f>
        <v>19037462.408713207</v>
      </c>
      <c r="CD131" s="1299">
        <f t="shared" ref="CD131" si="3166">CB131/CB$11-1</f>
        <v>0.27816792868771656</v>
      </c>
      <c r="CE131" s="1298">
        <f t="shared" si="2246"/>
        <v>1475485.0774044544</v>
      </c>
      <c r="CF131" s="1299">
        <f t="shared" ref="CF131:CF139" si="3167">CB131/CB121-1</f>
        <v>1.7156660220619235E-2</v>
      </c>
      <c r="CG131" s="485">
        <v>95707730.58490099</v>
      </c>
      <c r="CH131" s="1298">
        <f t="shared" ref="CH131" si="3168">CG131-CG$11</f>
        <v>27268991.08490099</v>
      </c>
      <c r="CI131" s="1299">
        <f t="shared" ref="CI131" si="3169">CG131/CG$11-1</f>
        <v>0.39844379490509163</v>
      </c>
      <c r="CJ131" s="1298">
        <f t="shared" si="2249"/>
        <v>2337634.2927897125</v>
      </c>
      <c r="CK131" s="1299">
        <f t="shared" ref="CK131:CK139" si="3170">CG131/CG121-1</f>
        <v>2.5036220220619132E-2</v>
      </c>
      <c r="CL131" s="485">
        <v>104636440.96401443</v>
      </c>
      <c r="CM131" s="1298">
        <f t="shared" ref="CM131" si="3171">CL131-CL$11</f>
        <v>36197701.464014426</v>
      </c>
      <c r="CN131" s="1299">
        <f t="shared" ref="CN131" si="3172">CL131/CL$11-1</f>
        <v>0.52890660652822841</v>
      </c>
      <c r="CO131" s="1298">
        <f t="shared" si="2252"/>
        <v>3334434.5781063139</v>
      </c>
      <c r="CP131" s="1299">
        <f t="shared" ref="CP131:CP139" si="3173">CL131/CL121-1</f>
        <v>3.2915780220619251E-2</v>
      </c>
    </row>
    <row r="132" spans="1:94" s="134" customFormat="1" ht="21" customHeight="1" outlineLevel="1" x14ac:dyDescent="0.25">
      <c r="A132" s="174">
        <v>2035</v>
      </c>
      <c r="B132" s="175" t="s">
        <v>160</v>
      </c>
      <c r="C132" s="175" t="s">
        <v>161</v>
      </c>
      <c r="D132" s="176" t="s">
        <v>162</v>
      </c>
      <c r="E132" s="485">
        <v>128183426.01999453</v>
      </c>
      <c r="F132" s="1298">
        <f t="shared" ref="F132" si="3174">E132-E$12</f>
        <v>73376485.788994521</v>
      </c>
      <c r="G132" s="1320">
        <f t="shared" ref="G132" si="3175">E132/E$12-1</f>
        <v>1.3388174103448889</v>
      </c>
      <c r="H132" s="1298">
        <f t="shared" si="2206"/>
        <v>8940994.4171625972</v>
      </c>
      <c r="I132" s="1320">
        <f t="shared" si="3128"/>
        <v>7.4981651220791257E-2</v>
      </c>
      <c r="J132" s="485">
        <v>128183426.01999453</v>
      </c>
      <c r="K132" s="1298">
        <f t="shared" ref="K132" si="3176">J132-J$12</f>
        <v>73376485.788994521</v>
      </c>
      <c r="L132" s="1320">
        <f t="shared" ref="L132" si="3177">J132/J$12-1</f>
        <v>1.3388174103448889</v>
      </c>
      <c r="M132" s="1298">
        <f t="shared" si="2208"/>
        <v>8940994.4171625972</v>
      </c>
      <c r="N132" s="1320">
        <f t="shared" si="3131"/>
        <v>7.4981651220791257E-2</v>
      </c>
      <c r="O132" s="485">
        <v>128183426.01999453</v>
      </c>
      <c r="P132" s="1298">
        <f t="shared" ref="P132" si="3178">O132-O$12</f>
        <v>73376485.788994521</v>
      </c>
      <c r="Q132" s="1320">
        <f t="shared" ref="Q132" si="3179">O132/O$12-1</f>
        <v>1.3388174103448889</v>
      </c>
      <c r="R132" s="1298">
        <f t="shared" si="2210"/>
        <v>8940994.4171625972</v>
      </c>
      <c r="S132" s="1320">
        <f t="shared" si="3134"/>
        <v>7.4981651220791257E-2</v>
      </c>
      <c r="T132" s="485">
        <v>128183426.01999453</v>
      </c>
      <c r="U132" s="1298">
        <f t="shared" ref="U132" si="3180">T132-T$12</f>
        <v>73376485.788994521</v>
      </c>
      <c r="V132" s="1299">
        <f t="shared" ref="V132" si="3181">T132/T$12-1</f>
        <v>1.3388174103448889</v>
      </c>
      <c r="W132" s="1298">
        <f t="shared" si="2213"/>
        <v>8940994.4171625972</v>
      </c>
      <c r="X132" s="1299">
        <f t="shared" si="3137"/>
        <v>7.4981651220791257E-2</v>
      </c>
      <c r="Y132" s="485">
        <v>128183426.01999453</v>
      </c>
      <c r="Z132" s="1298">
        <f t="shared" ref="Z132" si="3182">Y132-Y$12</f>
        <v>73376485.788994521</v>
      </c>
      <c r="AA132" s="1299">
        <f t="shared" ref="AA132" si="3183">Y132/Y$12-1</f>
        <v>1.3388174103448889</v>
      </c>
      <c r="AB132" s="1298">
        <f t="shared" si="2216"/>
        <v>8940994.4171625972</v>
      </c>
      <c r="AC132" s="1299">
        <f t="shared" si="3140"/>
        <v>7.4981651220791257E-2</v>
      </c>
      <c r="AD132" s="485">
        <v>128183426.01999453</v>
      </c>
      <c r="AE132" s="1298">
        <f t="shared" ref="AE132" si="3184">AD132-AD$12</f>
        <v>73376485.788994521</v>
      </c>
      <c r="AF132" s="1299">
        <f t="shared" ref="AF132" si="3185">AD132/AD$12-1</f>
        <v>1.3388174103448889</v>
      </c>
      <c r="AG132" s="1298">
        <f t="shared" si="2219"/>
        <v>8940994.4171625972</v>
      </c>
      <c r="AH132" s="1299">
        <f t="shared" si="3143"/>
        <v>7.4981651220791257E-2</v>
      </c>
      <c r="AI132" s="485">
        <v>0</v>
      </c>
      <c r="AJ132" s="1298">
        <f t="shared" ref="AJ132" si="3186">AI132-AI$12</f>
        <v>0</v>
      </c>
      <c r="AK132" s="1299"/>
      <c r="AL132" s="1298">
        <f t="shared" si="2222"/>
        <v>0</v>
      </c>
      <c r="AM132" s="1299"/>
      <c r="AN132" s="485">
        <v>0</v>
      </c>
      <c r="AO132" s="1298">
        <f t="shared" ref="AO132" si="3187">AN132-AN$12</f>
        <v>0</v>
      </c>
      <c r="AP132" s="1299"/>
      <c r="AQ132" s="1298">
        <f t="shared" si="2226"/>
        <v>0</v>
      </c>
      <c r="AR132" s="1299"/>
      <c r="AS132" s="485">
        <v>0</v>
      </c>
      <c r="AT132" s="1298">
        <f t="shared" ref="AT132" si="3188">AS132-AS$12</f>
        <v>0</v>
      </c>
      <c r="AU132" s="1299"/>
      <c r="AV132" s="1298">
        <f t="shared" si="2230"/>
        <v>0</v>
      </c>
      <c r="AW132" s="1299"/>
      <c r="AX132" s="485">
        <v>128183426.01999453</v>
      </c>
      <c r="AY132" s="1298">
        <f t="shared" ref="AY132" si="3189">AX132-AX$12</f>
        <v>73376485.788994521</v>
      </c>
      <c r="AZ132" s="1299">
        <f t="shared" ref="AZ132" si="3190">AX132/AX$12-1</f>
        <v>1.3388174103448889</v>
      </c>
      <c r="BA132" s="1298">
        <f t="shared" si="2233"/>
        <v>8940994.4171625972</v>
      </c>
      <c r="BB132" s="1299">
        <f t="shared" si="3149"/>
        <v>7.4981651220791257E-2</v>
      </c>
      <c r="BC132" s="485">
        <v>128183426.01999453</v>
      </c>
      <c r="BD132" s="1298">
        <f t="shared" ref="BD132" si="3191">BC132-BC$12</f>
        <v>73376485.788994521</v>
      </c>
      <c r="BE132" s="1299">
        <f t="shared" ref="BE132" si="3192">BC132/BC$12-1</f>
        <v>1.3388174103448889</v>
      </c>
      <c r="BF132" s="1298">
        <f t="shared" si="2235"/>
        <v>8940994.4171625972</v>
      </c>
      <c r="BG132" s="1299">
        <f t="shared" si="3152"/>
        <v>7.4981651220791257E-2</v>
      </c>
      <c r="BH132" s="485">
        <v>128183426.01999453</v>
      </c>
      <c r="BI132" s="1298">
        <f t="shared" ref="BI132" si="3193">BH132-BH$12</f>
        <v>73376485.788994521</v>
      </c>
      <c r="BJ132" s="1299">
        <f t="shared" ref="BJ132" si="3194">BH132/BH$12-1</f>
        <v>1.3388174103448889</v>
      </c>
      <c r="BK132" s="1298">
        <f t="shared" si="2237"/>
        <v>8940994.4171625972</v>
      </c>
      <c r="BL132" s="1299">
        <f t="shared" si="3155"/>
        <v>7.4981651220791257E-2</v>
      </c>
      <c r="BM132" s="491">
        <v>126202288.8933648</v>
      </c>
      <c r="BN132" s="1298">
        <f t="shared" ref="BN132" si="3195">BM132-BM$12</f>
        <v>80357561.983031467</v>
      </c>
      <c r="BO132" s="1299">
        <f t="shared" ref="BO132" si="3196">BM132/BM$12-1</f>
        <v>1.7528201692683436</v>
      </c>
      <c r="BP132" s="1298">
        <f t="shared" si="2239"/>
        <v>10731457.223582223</v>
      </c>
      <c r="BQ132" s="1299">
        <f t="shared" si="3158"/>
        <v>9.293651971150152E-2</v>
      </c>
      <c r="BR132" s="491">
        <v>118204444.38663721</v>
      </c>
      <c r="BS132" s="1298">
        <f t="shared" ref="BS132" si="3197">BR132-BR$12</f>
        <v>72359717.476303875</v>
      </c>
      <c r="BT132" s="1299">
        <f t="shared" ref="BT132" si="3198">BR132/BR$12-1</f>
        <v>1.5783651109500689</v>
      </c>
      <c r="BU132" s="1298">
        <f t="shared" si="2241"/>
        <v>9829373.8947217911</v>
      </c>
      <c r="BV132" s="1299">
        <f t="shared" si="3161"/>
        <v>9.069773934269354E-2</v>
      </c>
      <c r="BW132" s="491">
        <v>108849784.41000265</v>
      </c>
      <c r="BX132" s="1298">
        <f t="shared" ref="BX132" si="3199">BW132-BW$12</f>
        <v>63005057.499669313</v>
      </c>
      <c r="BY132" s="1299">
        <f t="shared" ref="BY132" si="3200">BW132/BW$12-1</f>
        <v>1.3743141631729965</v>
      </c>
      <c r="BZ132" s="1298">
        <f t="shared" si="2243"/>
        <v>8654580.0041795224</v>
      </c>
      <c r="CA132" s="1299">
        <f t="shared" si="3164"/>
        <v>8.6377187965260838E-2</v>
      </c>
      <c r="CB132" s="485">
        <v>74429460.969924048</v>
      </c>
      <c r="CC132" s="1298">
        <f t="shared" ref="CC132" si="3201">CB132-CB$12</f>
        <v>19622520.738924049</v>
      </c>
      <c r="CD132" s="1299">
        <f t="shared" ref="CD132" si="3202">CB132/CB$12-1</f>
        <v>0.35802985271973142</v>
      </c>
      <c r="CE132" s="1298">
        <f t="shared" si="2246"/>
        <v>1255422.1214929223</v>
      </c>
      <c r="CF132" s="1299">
        <f t="shared" si="3167"/>
        <v>1.7156660220619235E-2</v>
      </c>
      <c r="CG132" s="485">
        <v>81433288.627719358</v>
      </c>
      <c r="CH132" s="1298">
        <f t="shared" ref="CH132" si="3203">CG132-CG$12</f>
        <v>26626348.396719359</v>
      </c>
      <c r="CI132" s="1299">
        <f t="shared" ref="CI132" si="3204">CG132/CG$12-1</f>
        <v>0.48582074249164009</v>
      </c>
      <c r="CJ132" s="1298">
        <f t="shared" si="2249"/>
        <v>1988985.0789214224</v>
      </c>
      <c r="CK132" s="1299">
        <f t="shared" si="3170"/>
        <v>2.5036220220619132E-2</v>
      </c>
      <c r="CL132" s="485">
        <v>89030316.00400494</v>
      </c>
      <c r="CM132" s="1298">
        <f t="shared" ref="CM132" si="3205">CL132-CL$12</f>
        <v>34223375.773004942</v>
      </c>
      <c r="CN132" s="1299">
        <f t="shared" ref="CN132" si="3206">CL132/CL$12-1</f>
        <v>0.62443507389320474</v>
      </c>
      <c r="CO132" s="1298">
        <f t="shared" si="2252"/>
        <v>2837116.4142096639</v>
      </c>
      <c r="CP132" s="1299">
        <f t="shared" si="3173"/>
        <v>3.2915780220619251E-2</v>
      </c>
    </row>
    <row r="133" spans="1:94" ht="21" customHeight="1" outlineLevel="1" x14ac:dyDescent="0.25">
      <c r="A133" s="174">
        <v>2035</v>
      </c>
      <c r="B133" s="175">
        <v>0</v>
      </c>
      <c r="C133" s="175">
        <v>0</v>
      </c>
      <c r="D133" s="176" t="s">
        <v>163</v>
      </c>
      <c r="E133" s="485">
        <v>0</v>
      </c>
      <c r="F133" s="1298">
        <f t="shared" ref="F133" si="3207">E133-E$13</f>
        <v>0</v>
      </c>
      <c r="G133" s="1320"/>
      <c r="H133" s="1298">
        <f t="shared" si="2206"/>
        <v>0</v>
      </c>
      <c r="I133" s="1320"/>
      <c r="J133" s="485">
        <v>0</v>
      </c>
      <c r="K133" s="1298">
        <f t="shared" ref="K133" si="3208">J133-J$13</f>
        <v>0</v>
      </c>
      <c r="L133" s="1320"/>
      <c r="M133" s="1298">
        <f t="shared" si="2208"/>
        <v>0</v>
      </c>
      <c r="N133" s="1320"/>
      <c r="O133" s="485">
        <v>0</v>
      </c>
      <c r="P133" s="1298">
        <f t="shared" ref="P133" si="3209">O133-O$13</f>
        <v>0</v>
      </c>
      <c r="Q133" s="1320"/>
      <c r="R133" s="1298">
        <f t="shared" si="2210"/>
        <v>0</v>
      </c>
      <c r="S133" s="1320"/>
      <c r="T133" s="485">
        <v>0</v>
      </c>
      <c r="U133" s="1298">
        <f t="shared" ref="U133" si="3210">T133-T$13</f>
        <v>0</v>
      </c>
      <c r="V133" s="1299"/>
      <c r="W133" s="1298">
        <f t="shared" si="2213"/>
        <v>0</v>
      </c>
      <c r="X133" s="1299"/>
      <c r="Y133" s="485">
        <v>0</v>
      </c>
      <c r="Z133" s="1298">
        <f t="shared" ref="Z133" si="3211">Y133-Y$13</f>
        <v>0</v>
      </c>
      <c r="AA133" s="1299"/>
      <c r="AB133" s="1298">
        <f t="shared" si="2216"/>
        <v>0</v>
      </c>
      <c r="AC133" s="1299"/>
      <c r="AD133" s="485">
        <v>0</v>
      </c>
      <c r="AE133" s="1298">
        <f t="shared" ref="AE133" si="3212">AD133-AD$13</f>
        <v>0</v>
      </c>
      <c r="AF133" s="1299"/>
      <c r="AG133" s="1298">
        <f t="shared" si="2219"/>
        <v>0</v>
      </c>
      <c r="AH133" s="1299"/>
      <c r="AI133" s="485">
        <v>0</v>
      </c>
      <c r="AJ133" s="1298">
        <f t="shared" ref="AJ133" si="3213">AI133-AI$13</f>
        <v>0</v>
      </c>
      <c r="AK133" s="1299"/>
      <c r="AL133" s="1298">
        <f t="shared" si="2222"/>
        <v>0</v>
      </c>
      <c r="AM133" s="1299"/>
      <c r="AN133" s="485">
        <v>0</v>
      </c>
      <c r="AO133" s="1298">
        <f t="shared" ref="AO133" si="3214">AN133-AN$13</f>
        <v>0</v>
      </c>
      <c r="AP133" s="1299"/>
      <c r="AQ133" s="1298">
        <f t="shared" si="2226"/>
        <v>0</v>
      </c>
      <c r="AR133" s="1299"/>
      <c r="AS133" s="485">
        <v>0</v>
      </c>
      <c r="AT133" s="1298">
        <f t="shared" ref="AT133" si="3215">AS133-AS$13</f>
        <v>0</v>
      </c>
      <c r="AU133" s="1299"/>
      <c r="AV133" s="1298">
        <f t="shared" si="2230"/>
        <v>0</v>
      </c>
      <c r="AW133" s="1299"/>
      <c r="AX133" s="491">
        <v>32101375.973791499</v>
      </c>
      <c r="AY133" s="1298">
        <f t="shared" ref="AY133" si="3216">AX133-AX$13</f>
        <v>8772206.7642583996</v>
      </c>
      <c r="AZ133" s="1299">
        <f t="shared" ref="AZ133" si="3217">AX133/AX$13-1</f>
        <v>0.37601882370820872</v>
      </c>
      <c r="BA133" s="1298">
        <f t="shared" si="2233"/>
        <v>688747.8657803461</v>
      </c>
      <c r="BB133" s="1299">
        <f t="shared" si="3149"/>
        <v>2.1925827517905061E-2</v>
      </c>
      <c r="BC133" s="491">
        <v>38588467.480539225</v>
      </c>
      <c r="BD133" s="1298">
        <f t="shared" ref="BD133" si="3218">BC133-BC$13</f>
        <v>15259298.271006126</v>
      </c>
      <c r="BE133" s="1299">
        <f t="shared" ref="BE133" si="3219">BC133/BC$13-1</f>
        <v>0.65408665580644221</v>
      </c>
      <c r="BF133" s="1298">
        <f t="shared" si="2235"/>
        <v>1384654.0466207638</v>
      </c>
      <c r="BG133" s="1299">
        <f t="shared" si="3152"/>
        <v>3.7218067687609269E-2</v>
      </c>
      <c r="BH133" s="491">
        <v>46256013.899531499</v>
      </c>
      <c r="BI133" s="1298">
        <f t="shared" ref="BI133" si="3220">BH133-BH$13</f>
        <v>22926844.689998399</v>
      </c>
      <c r="BJ133" s="1299">
        <f t="shared" ref="BJ133" si="3221">BH133/BH$13-1</f>
        <v>0.98275444290702407</v>
      </c>
      <c r="BK133" s="1298">
        <f t="shared" si="2237"/>
        <v>2307744.6412057653</v>
      </c>
      <c r="BL133" s="1299">
        <f t="shared" si="3155"/>
        <v>5.2510478345369149E-2</v>
      </c>
      <c r="BM133" s="491">
        <v>126202288.89336488</v>
      </c>
      <c r="BN133" s="1298">
        <f t="shared" ref="BN133" si="3222">BM133-BM$13</f>
        <v>80357561.983031541</v>
      </c>
      <c r="BO133" s="1299">
        <f t="shared" ref="BO133" si="3223">BM133/BM$13-1</f>
        <v>1.7528201692683454</v>
      </c>
      <c r="BP133" s="1298">
        <f t="shared" si="2239"/>
        <v>10731457.223582283</v>
      </c>
      <c r="BQ133" s="1299">
        <f t="shared" si="3158"/>
        <v>9.2936519711501964E-2</v>
      </c>
      <c r="BR133" s="491">
        <v>118204444.38663723</v>
      </c>
      <c r="BS133" s="1298">
        <f t="shared" ref="BS133" si="3224">BR133-BR$13</f>
        <v>72359717.47630389</v>
      </c>
      <c r="BT133" s="1299">
        <f t="shared" ref="BT133" si="3225">BR133/BR$13-1</f>
        <v>1.5783651109500689</v>
      </c>
      <c r="BU133" s="1298">
        <f t="shared" si="2241"/>
        <v>9829373.894721806</v>
      </c>
      <c r="BV133" s="1299">
        <f t="shared" si="3161"/>
        <v>9.0697739342693762E-2</v>
      </c>
      <c r="BW133" s="491">
        <v>108849784.41000265</v>
      </c>
      <c r="BX133" s="1298">
        <f t="shared" ref="BX133" si="3226">BW133-BW$13</f>
        <v>63005057.499669313</v>
      </c>
      <c r="BY133" s="1299">
        <f t="shared" ref="BY133" si="3227">BW133/BW$13-1</f>
        <v>1.3743141631729965</v>
      </c>
      <c r="BZ133" s="1298">
        <f t="shared" si="2243"/>
        <v>8654580.0041794926</v>
      </c>
      <c r="CA133" s="1299">
        <f t="shared" si="3164"/>
        <v>8.6377187965260616E-2</v>
      </c>
      <c r="CB133" s="485">
        <v>0</v>
      </c>
      <c r="CC133" s="1298">
        <f t="shared" ref="CC133" si="3228">CB133-CB$13</f>
        <v>0</v>
      </c>
      <c r="CD133" s="1299"/>
      <c r="CE133" s="1298">
        <f t="shared" si="2246"/>
        <v>0</v>
      </c>
      <c r="CF133" s="1299"/>
      <c r="CG133" s="485">
        <v>0</v>
      </c>
      <c r="CH133" s="1298">
        <f t="shared" ref="CH133" si="3229">CG133-CG$13</f>
        <v>0</v>
      </c>
      <c r="CI133" s="1299"/>
      <c r="CJ133" s="1298">
        <f t="shared" si="2249"/>
        <v>0</v>
      </c>
      <c r="CK133" s="1299"/>
      <c r="CL133" s="485">
        <v>0</v>
      </c>
      <c r="CM133" s="1298">
        <f t="shared" ref="CM133" si="3230">CL133-CL$13</f>
        <v>0</v>
      </c>
      <c r="CN133" s="1299"/>
      <c r="CO133" s="1298">
        <f t="shared" si="2252"/>
        <v>0</v>
      </c>
      <c r="CP133" s="1299"/>
    </row>
    <row r="134" spans="1:94" ht="21" customHeight="1" outlineLevel="1" x14ac:dyDescent="0.25">
      <c r="A134" s="174">
        <v>2035</v>
      </c>
      <c r="B134" s="175" t="s">
        <v>164</v>
      </c>
      <c r="C134" s="175" t="s">
        <v>165</v>
      </c>
      <c r="D134" s="176" t="s">
        <v>99</v>
      </c>
      <c r="E134" s="485">
        <v>0</v>
      </c>
      <c r="F134" s="1298">
        <f t="shared" ref="F134" si="3231">E134-E$14</f>
        <v>0</v>
      </c>
      <c r="G134" s="1320"/>
      <c r="H134" s="1298">
        <f t="shared" si="2206"/>
        <v>0</v>
      </c>
      <c r="I134" s="1320"/>
      <c r="J134" s="485">
        <v>0</v>
      </c>
      <c r="K134" s="1298">
        <f t="shared" ref="K134" si="3232">J134-J$14</f>
        <v>0</v>
      </c>
      <c r="L134" s="1320"/>
      <c r="M134" s="1298">
        <f t="shared" si="2208"/>
        <v>0</v>
      </c>
      <c r="N134" s="1320"/>
      <c r="O134" s="485">
        <v>0</v>
      </c>
      <c r="P134" s="1298">
        <f t="shared" ref="P134" si="3233">O134-O$14</f>
        <v>0</v>
      </c>
      <c r="Q134" s="1320"/>
      <c r="R134" s="1298">
        <f t="shared" si="2210"/>
        <v>0</v>
      </c>
      <c r="S134" s="1320"/>
      <c r="T134" s="486">
        <v>90357725.175441444</v>
      </c>
      <c r="U134" s="1298">
        <f t="shared" ref="U134" si="3234">T134-T$14</f>
        <v>76069224.175441444</v>
      </c>
      <c r="V134" s="1299">
        <f t="shared" ref="V134" si="3235">T134/T$14-1</f>
        <v>5.3238071772148388</v>
      </c>
      <c r="W134" s="1298">
        <f t="shared" si="2213"/>
        <v>12088543.288979039</v>
      </c>
      <c r="X134" s="1299">
        <f t="shared" si="3137"/>
        <v>0.15444831538567416</v>
      </c>
      <c r="Y134" s="486">
        <v>66364191.655258641</v>
      </c>
      <c r="Z134" s="1298">
        <f t="shared" ref="Z134" si="3236">Y134-Y$14</f>
        <v>52075690.655258633</v>
      </c>
      <c r="AA134" s="1299">
        <f t="shared" ref="AA134" si="3237">Y134/Y$14-1</f>
        <v>3.6445873962047246</v>
      </c>
      <c r="AB134" s="1298">
        <f t="shared" si="2216"/>
        <v>9382293.3023977876</v>
      </c>
      <c r="AC134" s="1299">
        <f t="shared" si="3140"/>
        <v>0.16465392648552823</v>
      </c>
      <c r="AD134" s="486">
        <v>38300211.72535494</v>
      </c>
      <c r="AE134" s="1298">
        <f t="shared" ref="AE134" si="3238">AD134-AD$14</f>
        <v>24011710.725354932</v>
      </c>
      <c r="AF134" s="1299">
        <f t="shared" ref="AF134" si="3239">AD134/AD$14-1</f>
        <v>1.6804919372126523</v>
      </c>
      <c r="AG134" s="1298">
        <f t="shared" si="2219"/>
        <v>5857911.6307709366</v>
      </c>
      <c r="AH134" s="1299">
        <f t="shared" si="3143"/>
        <v>0.18056400482371693</v>
      </c>
      <c r="AI134" s="486">
        <v>378606866.68009442</v>
      </c>
      <c r="AJ134" s="1298">
        <f t="shared" ref="AJ134" si="3240">AI134-AI$14</f>
        <v>241072685.94909441</v>
      </c>
      <c r="AK134" s="1299">
        <f t="shared" ref="AK134" si="3241">AI134/AI$14-1</f>
        <v>1.7528201692683436</v>
      </c>
      <c r="AL134" s="1298">
        <f t="shared" si="2222"/>
        <v>32194371.670746684</v>
      </c>
      <c r="AM134" s="1299">
        <f t="shared" ref="AM134:AM139" si="3242">AI134/AI124-1</f>
        <v>9.293651971150152E-2</v>
      </c>
      <c r="AN134" s="486">
        <v>354613333.15991163</v>
      </c>
      <c r="AO134" s="1298">
        <f t="shared" ref="AO134" si="3243">AN134-AN$14</f>
        <v>217079152.42891163</v>
      </c>
      <c r="AP134" s="1299">
        <f t="shared" ref="AP134" si="3244">AN134/AN$14-1</f>
        <v>1.5783651109500689</v>
      </c>
      <c r="AQ134" s="1298">
        <f t="shared" si="2226"/>
        <v>29488121.684165359</v>
      </c>
      <c r="AR134" s="1299">
        <f t="shared" ref="AR134:AR139" si="3245">AN134/AN124-1</f>
        <v>9.069773934269354E-2</v>
      </c>
      <c r="AS134" s="486">
        <v>326549353.23000795</v>
      </c>
      <c r="AT134" s="1298">
        <f t="shared" ref="AT134" si="3246">AS134-AS$14</f>
        <v>189015172.49900794</v>
      </c>
      <c r="AU134" s="1299">
        <f t="shared" ref="AU134" si="3247">AS134/AS$14-1</f>
        <v>1.3743141631729965</v>
      </c>
      <c r="AV134" s="1298">
        <f t="shared" si="2230"/>
        <v>25963740.012538552</v>
      </c>
      <c r="AW134" s="1299">
        <f t="shared" ref="AW134:AW139" si="3248">AS134/AS124-1</f>
        <v>8.6377187965260838E-2</v>
      </c>
      <c r="AX134" s="485">
        <v>0</v>
      </c>
      <c r="AY134" s="1298">
        <f t="shared" ref="AY134" si="3249">AX134-AX$14</f>
        <v>0</v>
      </c>
      <c r="AZ134" s="1299"/>
      <c r="BA134" s="1298">
        <f t="shared" si="2233"/>
        <v>0</v>
      </c>
      <c r="BB134" s="1299"/>
      <c r="BC134" s="485">
        <v>0</v>
      </c>
      <c r="BD134" s="1298">
        <f t="shared" ref="BD134" si="3250">BC134-BC$14</f>
        <v>0</v>
      </c>
      <c r="BE134" s="1299"/>
      <c r="BF134" s="1298">
        <f t="shared" si="2235"/>
        <v>0</v>
      </c>
      <c r="BG134" s="1299"/>
      <c r="BH134" s="485">
        <v>0</v>
      </c>
      <c r="BI134" s="1298">
        <f t="shared" ref="BI134" si="3251">BH134-BH$14</f>
        <v>0</v>
      </c>
      <c r="BJ134" s="1299"/>
      <c r="BK134" s="1298">
        <f t="shared" si="2237"/>
        <v>0</v>
      </c>
      <c r="BL134" s="1299"/>
      <c r="BM134" s="485">
        <v>0</v>
      </c>
      <c r="BN134" s="1298">
        <f t="shared" ref="BN134" si="3252">BM134-BM$14</f>
        <v>0</v>
      </c>
      <c r="BO134" s="1299"/>
      <c r="BP134" s="1298">
        <f t="shared" si="2239"/>
        <v>0</v>
      </c>
      <c r="BQ134" s="1299"/>
      <c r="BR134" s="485">
        <v>0</v>
      </c>
      <c r="BS134" s="1298">
        <f t="shared" ref="BS134" si="3253">BR134-BR$14</f>
        <v>0</v>
      </c>
      <c r="BT134" s="1299"/>
      <c r="BU134" s="1298">
        <f t="shared" si="2241"/>
        <v>0</v>
      </c>
      <c r="BV134" s="1299"/>
      <c r="BW134" s="485">
        <v>0</v>
      </c>
      <c r="BX134" s="1298">
        <f t="shared" ref="BX134" si="3254">BW134-BW$14</f>
        <v>0</v>
      </c>
      <c r="BY134" s="1299"/>
      <c r="BZ134" s="1298">
        <f t="shared" si="2243"/>
        <v>0</v>
      </c>
      <c r="CA134" s="1299"/>
      <c r="CB134" s="192">
        <v>221459442.51146165</v>
      </c>
      <c r="CC134" s="1298">
        <f t="shared" ref="CC134" si="3255">CB134-CB$14</f>
        <v>203324664.03146166</v>
      </c>
      <c r="CD134" s="1299">
        <f t="shared" ref="CD134" si="3256">CB134/CB$14-1</f>
        <v>11.211863671546855</v>
      </c>
      <c r="CE134" s="1298">
        <f t="shared" si="2246"/>
        <v>29530670.110779673</v>
      </c>
      <c r="CF134" s="1299">
        <f t="shared" si="3167"/>
        <v>0.15386265301134561</v>
      </c>
      <c r="CG134" s="192">
        <v>182230552.65729576</v>
      </c>
      <c r="CH134" s="1298">
        <f t="shared" ref="CH134" si="3257">CG134-CG$14</f>
        <v>164095774.17729577</v>
      </c>
      <c r="CI134" s="1299">
        <f t="shared" ref="CI134" si="3258">CG134/CG$14-1</f>
        <v>9.0486781715182989</v>
      </c>
      <c r="CJ134" s="1298">
        <f t="shared" si="2249"/>
        <v>25228707.951384723</v>
      </c>
      <c r="CK134" s="1299">
        <f t="shared" si="3170"/>
        <v>0.16069051926518463</v>
      </c>
      <c r="CL134" s="192">
        <v>137640834.97199303</v>
      </c>
      <c r="CM134" s="1298">
        <f t="shared" ref="CM134" si="3259">CL134-CL$14</f>
        <v>119506056.49199304</v>
      </c>
      <c r="CN134" s="1299">
        <f t="shared" ref="CN134" si="3260">CL134/CL$14-1</f>
        <v>6.5898823425822766</v>
      </c>
      <c r="CO134" s="1298">
        <f t="shared" si="2252"/>
        <v>19859394.659153</v>
      </c>
      <c r="CP134" s="1299">
        <f t="shared" si="3173"/>
        <v>0.16861225848830119</v>
      </c>
    </row>
    <row r="135" spans="1:94" s="134" customFormat="1" ht="21" customHeight="1" outlineLevel="1" x14ac:dyDescent="0.25">
      <c r="A135" s="174">
        <v>2035</v>
      </c>
      <c r="B135" s="175" t="s">
        <v>166</v>
      </c>
      <c r="C135" s="175" t="s">
        <v>249</v>
      </c>
      <c r="D135" s="176" t="s">
        <v>168</v>
      </c>
      <c r="E135" s="485">
        <v>63863443.140667789</v>
      </c>
      <c r="F135" s="1298">
        <f t="shared" ref="F135" si="3261">E135-E$15</f>
        <v>25383566.481667787</v>
      </c>
      <c r="G135" s="1320">
        <f t="shared" ref="G135" si="3262">E135/E$15-1</f>
        <v>0.65965820801899233</v>
      </c>
      <c r="H135" s="1298">
        <f t="shared" si="2206"/>
        <v>1644178.5804494098</v>
      </c>
      <c r="I135" s="1320">
        <f t="shared" si="3128"/>
        <v>2.6425554722815825E-2</v>
      </c>
      <c r="J135" s="485">
        <v>75947595.780599236</v>
      </c>
      <c r="K135" s="1298">
        <f t="shared" ref="K135" si="3263">J135-J$15</f>
        <v>37467719.121599235</v>
      </c>
      <c r="L135" s="1320">
        <f t="shared" ref="L135" si="3264">J135/J$15-1</f>
        <v>0.97369644538182176</v>
      </c>
      <c r="M135" s="1298">
        <f t="shared" si="2208"/>
        <v>3024990.6932455599</v>
      </c>
      <c r="N135" s="1320">
        <f t="shared" si="3131"/>
        <v>4.1482208289486344E-2</v>
      </c>
      <c r="O135" s="485">
        <v>90081796.433940351</v>
      </c>
      <c r="P135" s="1298">
        <f t="shared" ref="P135" si="3265">O135-O$15</f>
        <v>51601919.774940349</v>
      </c>
      <c r="Q135" s="1320">
        <f t="shared" ref="Q135" si="3266">O135/O$15-1</f>
        <v>1.3410105295353447</v>
      </c>
      <c r="R135" s="1298">
        <f t="shared" si="2210"/>
        <v>4820572.5583868027</v>
      </c>
      <c r="S135" s="1320">
        <f t="shared" si="3134"/>
        <v>5.6538861856157085E-2</v>
      </c>
      <c r="T135" s="485">
        <v>63863443.140667789</v>
      </c>
      <c r="U135" s="1298">
        <f t="shared" ref="U135" si="3267">T135-T$15</f>
        <v>25383566.481667787</v>
      </c>
      <c r="V135" s="1299">
        <f t="shared" ref="V135" si="3268">T135/T$15-1</f>
        <v>0.65965820801899233</v>
      </c>
      <c r="W135" s="1298">
        <f t="shared" si="2213"/>
        <v>1644178.5804494098</v>
      </c>
      <c r="X135" s="1299">
        <f t="shared" si="3137"/>
        <v>2.6425554722815825E-2</v>
      </c>
      <c r="Y135" s="485">
        <v>75947595.780599236</v>
      </c>
      <c r="Z135" s="1298">
        <f t="shared" ref="Z135" si="3269">Y135-Y$15</f>
        <v>37467719.121599235</v>
      </c>
      <c r="AA135" s="1299">
        <f t="shared" ref="AA135" si="3270">Y135/Y$15-1</f>
        <v>0.97369644538182176</v>
      </c>
      <c r="AB135" s="1298">
        <f t="shared" si="2216"/>
        <v>3024990.6932455599</v>
      </c>
      <c r="AC135" s="1299">
        <f t="shared" si="3140"/>
        <v>4.1482208289486344E-2</v>
      </c>
      <c r="AD135" s="485">
        <v>90081796.433940351</v>
      </c>
      <c r="AE135" s="1298">
        <f t="shared" ref="AE135" si="3271">AD135-AD$15</f>
        <v>51601919.774940349</v>
      </c>
      <c r="AF135" s="1299">
        <f t="shared" ref="AF135" si="3272">AD135/AD$15-1</f>
        <v>1.3410105295353447</v>
      </c>
      <c r="AG135" s="1298">
        <f t="shared" si="2219"/>
        <v>4820572.5583868027</v>
      </c>
      <c r="AH135" s="1299">
        <f t="shared" si="3143"/>
        <v>5.6538861856157085E-2</v>
      </c>
      <c r="AI135" s="485">
        <v>63863443.140667789</v>
      </c>
      <c r="AJ135" s="1298">
        <f t="shared" ref="AJ135" si="3273">AI135-AI$15</f>
        <v>25383566.481667787</v>
      </c>
      <c r="AK135" s="1299">
        <f t="shared" ref="AK135" si="3274">AI135/AI$15-1</f>
        <v>0.65965820801899233</v>
      </c>
      <c r="AL135" s="1298">
        <f t="shared" si="2222"/>
        <v>1644178.5804494098</v>
      </c>
      <c r="AM135" s="1299">
        <f t="shared" si="3242"/>
        <v>2.6425554722815825E-2</v>
      </c>
      <c r="AN135" s="485">
        <v>75947595.780599236</v>
      </c>
      <c r="AO135" s="1298">
        <f t="shared" ref="AO135" si="3275">AN135-AN$15</f>
        <v>37467719.121599235</v>
      </c>
      <c r="AP135" s="1299">
        <f t="shared" ref="AP135" si="3276">AN135/AN$15-1</f>
        <v>0.97369644538182176</v>
      </c>
      <c r="AQ135" s="1298">
        <f t="shared" si="2226"/>
        <v>3024990.6932455599</v>
      </c>
      <c r="AR135" s="1299">
        <f t="shared" si="3245"/>
        <v>4.1482208289486344E-2</v>
      </c>
      <c r="AS135" s="485">
        <v>90081796.433940351</v>
      </c>
      <c r="AT135" s="1298">
        <f t="shared" ref="AT135" si="3277">AS135-AS$15</f>
        <v>51601919.774940349</v>
      </c>
      <c r="AU135" s="1299">
        <f t="shared" ref="AU135" si="3278">AS135/AS$15-1</f>
        <v>1.3410105295353447</v>
      </c>
      <c r="AV135" s="1298">
        <f t="shared" si="2230"/>
        <v>4820572.5583868027</v>
      </c>
      <c r="AW135" s="1299">
        <f t="shared" si="3248"/>
        <v>5.6538861856157085E-2</v>
      </c>
      <c r="AX135" s="485">
        <v>63863443.140667789</v>
      </c>
      <c r="AY135" s="1298">
        <f t="shared" ref="AY135" si="3279">AX135-AX$15</f>
        <v>25383566.481667787</v>
      </c>
      <c r="AZ135" s="1299">
        <f t="shared" ref="AZ135" si="3280">AX135/AX$15-1</f>
        <v>0.65965820801899233</v>
      </c>
      <c r="BA135" s="1298">
        <f t="shared" si="2233"/>
        <v>1644178.5804494098</v>
      </c>
      <c r="BB135" s="1299">
        <f t="shared" si="3149"/>
        <v>2.6425554722815825E-2</v>
      </c>
      <c r="BC135" s="485">
        <v>75947595.780599236</v>
      </c>
      <c r="BD135" s="1298">
        <f t="shared" ref="BD135" si="3281">BC135-BC$15</f>
        <v>37467719.121599235</v>
      </c>
      <c r="BE135" s="1299">
        <f t="shared" ref="BE135" si="3282">BC135/BC$15-1</f>
        <v>0.97369644538182176</v>
      </c>
      <c r="BF135" s="1298">
        <f t="shared" si="2235"/>
        <v>3024990.6932455599</v>
      </c>
      <c r="BG135" s="1299">
        <f t="shared" si="3152"/>
        <v>4.1482208289486344E-2</v>
      </c>
      <c r="BH135" s="485">
        <v>90081796.433940351</v>
      </c>
      <c r="BI135" s="1298">
        <f t="shared" ref="BI135" si="3283">BH135-BH$15</f>
        <v>51601919.774940349</v>
      </c>
      <c r="BJ135" s="1299">
        <f t="shared" ref="BJ135" si="3284">BH135/BH$15-1</f>
        <v>1.3410105295353447</v>
      </c>
      <c r="BK135" s="1298">
        <f t="shared" si="2237"/>
        <v>4820572.5583868027</v>
      </c>
      <c r="BL135" s="1299">
        <f t="shared" si="3155"/>
        <v>5.6538861856157085E-2</v>
      </c>
      <c r="BM135" s="485">
        <v>63863443.140667789</v>
      </c>
      <c r="BN135" s="1298">
        <f t="shared" ref="BN135" si="3285">BM135-BM$15</f>
        <v>25383566.481667787</v>
      </c>
      <c r="BO135" s="1299">
        <f t="shared" ref="BO135" si="3286">BM135/BM$15-1</f>
        <v>0.65965820801899233</v>
      </c>
      <c r="BP135" s="1298">
        <f t="shared" si="2239"/>
        <v>1644178.5804494098</v>
      </c>
      <c r="BQ135" s="1299">
        <f t="shared" si="3158"/>
        <v>2.6425554722815825E-2</v>
      </c>
      <c r="BR135" s="485">
        <v>75947595.780599236</v>
      </c>
      <c r="BS135" s="1298">
        <f t="shared" ref="BS135" si="3287">BR135-BR$15</f>
        <v>37467719.121599235</v>
      </c>
      <c r="BT135" s="1299">
        <f t="shared" ref="BT135" si="3288">BR135/BR$15-1</f>
        <v>0.97369644538182176</v>
      </c>
      <c r="BU135" s="1298">
        <f t="shared" si="2241"/>
        <v>3024990.6932455599</v>
      </c>
      <c r="BV135" s="1299">
        <f t="shared" si="3161"/>
        <v>4.1482208289486344E-2</v>
      </c>
      <c r="BW135" s="485">
        <v>90081796.433940351</v>
      </c>
      <c r="BX135" s="1298">
        <f t="shared" ref="BX135" si="3289">BW135-BW$15</f>
        <v>51601919.774940349</v>
      </c>
      <c r="BY135" s="1299">
        <f t="shared" ref="BY135" si="3290">BW135/BW$15-1</f>
        <v>1.3410105295353447</v>
      </c>
      <c r="BZ135" s="1298">
        <f t="shared" si="2243"/>
        <v>4820572.5583868027</v>
      </c>
      <c r="CA135" s="1299">
        <f t="shared" si="3164"/>
        <v>5.6538861856157085E-2</v>
      </c>
      <c r="CB135" s="485">
        <v>63863443.140667789</v>
      </c>
      <c r="CC135" s="1298">
        <f t="shared" ref="CC135" si="3291">CB135-CB$15</f>
        <v>25383566.481667787</v>
      </c>
      <c r="CD135" s="1299">
        <f t="shared" ref="CD135" si="3292">CB135/CB$15-1</f>
        <v>0.65965820801899233</v>
      </c>
      <c r="CE135" s="1298">
        <f t="shared" si="2246"/>
        <v>1644178.5804494098</v>
      </c>
      <c r="CF135" s="1299">
        <f t="shared" si="3167"/>
        <v>2.6425554722815825E-2</v>
      </c>
      <c r="CG135" s="485">
        <v>75947595.780599236</v>
      </c>
      <c r="CH135" s="1298">
        <f t="shared" ref="CH135" si="3293">CG135-CG$15</f>
        <v>37467719.121599235</v>
      </c>
      <c r="CI135" s="1299">
        <f t="shared" ref="CI135" si="3294">CG135/CG$15-1</f>
        <v>0.97369644538182176</v>
      </c>
      <c r="CJ135" s="1298">
        <f t="shared" si="2249"/>
        <v>3024990.6932455599</v>
      </c>
      <c r="CK135" s="1299">
        <f t="shared" si="3170"/>
        <v>4.1482208289486344E-2</v>
      </c>
      <c r="CL135" s="485">
        <v>90081796.433940351</v>
      </c>
      <c r="CM135" s="1298">
        <f t="shared" ref="CM135" si="3295">CL135-CL$15</f>
        <v>51601919.774940349</v>
      </c>
      <c r="CN135" s="1299">
        <f t="shared" ref="CN135" si="3296">CL135/CL$15-1</f>
        <v>1.3410105295353447</v>
      </c>
      <c r="CO135" s="1298">
        <f t="shared" si="2252"/>
        <v>4820572.5583868027</v>
      </c>
      <c r="CP135" s="1299">
        <f t="shared" si="3173"/>
        <v>5.6538861856157085E-2</v>
      </c>
    </row>
    <row r="136" spans="1:94" s="134" customFormat="1" ht="21" customHeight="1" outlineLevel="1" x14ac:dyDescent="0.25">
      <c r="A136" s="174">
        <v>2035</v>
      </c>
      <c r="B136" s="175" t="s">
        <v>169</v>
      </c>
      <c r="C136" s="175" t="s">
        <v>249</v>
      </c>
      <c r="D136" s="176" t="s">
        <v>170</v>
      </c>
      <c r="E136" s="485">
        <v>62939793.244021811</v>
      </c>
      <c r="F136" s="1298">
        <f t="shared" ref="F136" si="3297">E136-E$16</f>
        <v>22857416.244021811</v>
      </c>
      <c r="G136" s="1320">
        <f t="shared" ref="G136" si="3298">E136/E$16-1</f>
        <v>0.57026099634814109</v>
      </c>
      <c r="H136" s="1298">
        <f t="shared" si="2206"/>
        <v>1414594.7940528318</v>
      </c>
      <c r="I136" s="1320">
        <f t="shared" si="3128"/>
        <v>2.2992120784513181E-2</v>
      </c>
      <c r="J136" s="485">
        <v>74849174.124273166</v>
      </c>
      <c r="K136" s="1298">
        <f t="shared" ref="K136" si="3299">J136-J$16</f>
        <v>34766797.124273166</v>
      </c>
      <c r="L136" s="1320">
        <f t="shared" ref="L136" si="3300">J136/J$16-1</f>
        <v>0.8673836166022082</v>
      </c>
      <c r="M136" s="1298">
        <f t="shared" si="2208"/>
        <v>2740032.6678379476</v>
      </c>
      <c r="N136" s="1320">
        <f t="shared" si="3131"/>
        <v>3.7998409251527976E-2</v>
      </c>
      <c r="O136" s="485">
        <v>88778953.400835752</v>
      </c>
      <c r="P136" s="1298">
        <f t="shared" ref="P136" si="3301">O136-O$16</f>
        <v>48696576.400835752</v>
      </c>
      <c r="Q136" s="1320">
        <f t="shared" ref="Q136" si="3302">O136/O$16-1</f>
        <v>1.214912389074025</v>
      </c>
      <c r="R136" s="1298">
        <f t="shared" si="2210"/>
        <v>4468832.4743235558</v>
      </c>
      <c r="S136" s="1320">
        <f t="shared" si="3134"/>
        <v>5.3004697718542548E-2</v>
      </c>
      <c r="T136" s="485">
        <v>62939793.244021811</v>
      </c>
      <c r="U136" s="1298">
        <f t="shared" ref="U136" si="3303">T136-T$16</f>
        <v>22857416.244021811</v>
      </c>
      <c r="V136" s="1299">
        <f t="shared" ref="V136" si="3304">T136/T$16-1</f>
        <v>0.57026099634814109</v>
      </c>
      <c r="W136" s="1298">
        <f t="shared" si="2213"/>
        <v>1414594.7940528318</v>
      </c>
      <c r="X136" s="1299">
        <f t="shared" si="3137"/>
        <v>2.2992120784513181E-2</v>
      </c>
      <c r="Y136" s="485">
        <v>74849174.124273166</v>
      </c>
      <c r="Z136" s="1298">
        <f t="shared" ref="Z136" si="3305">Y136-Y$16</f>
        <v>34766797.124273166</v>
      </c>
      <c r="AA136" s="1299">
        <f t="shared" ref="AA136" si="3306">Y136/Y$16-1</f>
        <v>0.8673836166022082</v>
      </c>
      <c r="AB136" s="1298">
        <f t="shared" si="2216"/>
        <v>2740032.6678379476</v>
      </c>
      <c r="AC136" s="1299">
        <f t="shared" si="3140"/>
        <v>3.7998409251527976E-2</v>
      </c>
      <c r="AD136" s="485">
        <v>88778953.400835752</v>
      </c>
      <c r="AE136" s="1298">
        <f t="shared" ref="AE136" si="3307">AD136-AD$16</f>
        <v>48696576.400835752</v>
      </c>
      <c r="AF136" s="1299">
        <f t="shared" ref="AF136" si="3308">AD136/AD$16-1</f>
        <v>1.214912389074025</v>
      </c>
      <c r="AG136" s="1298">
        <f t="shared" si="2219"/>
        <v>4468832.4743235558</v>
      </c>
      <c r="AH136" s="1299">
        <f t="shared" si="3143"/>
        <v>5.3004697718542548E-2</v>
      </c>
      <c r="AI136" s="485">
        <v>62939793.244021811</v>
      </c>
      <c r="AJ136" s="1298">
        <f t="shared" ref="AJ136" si="3309">AI136-AI$16</f>
        <v>22857416.244021811</v>
      </c>
      <c r="AK136" s="1299">
        <f t="shared" ref="AK136" si="3310">AI136/AI$16-1</f>
        <v>0.57026099634814109</v>
      </c>
      <c r="AL136" s="1298">
        <f t="shared" si="2222"/>
        <v>1414594.7940528318</v>
      </c>
      <c r="AM136" s="1299">
        <f t="shared" si="3242"/>
        <v>2.2992120784513181E-2</v>
      </c>
      <c r="AN136" s="485">
        <v>74849174.124273166</v>
      </c>
      <c r="AO136" s="1298">
        <f t="shared" ref="AO136" si="3311">AN136-AN$16</f>
        <v>34766797.124273166</v>
      </c>
      <c r="AP136" s="1299">
        <f t="shared" ref="AP136" si="3312">AN136/AN$16-1</f>
        <v>0.8673836166022082</v>
      </c>
      <c r="AQ136" s="1298">
        <f t="shared" si="2226"/>
        <v>2740032.6678379476</v>
      </c>
      <c r="AR136" s="1299">
        <f t="shared" si="3245"/>
        <v>3.7998409251527976E-2</v>
      </c>
      <c r="AS136" s="485">
        <v>88778953.400835752</v>
      </c>
      <c r="AT136" s="1298">
        <f t="shared" ref="AT136" si="3313">AS136-AS$16</f>
        <v>48696576.400835752</v>
      </c>
      <c r="AU136" s="1299">
        <f t="shared" ref="AU136" si="3314">AS136/AS$16-1</f>
        <v>1.214912389074025</v>
      </c>
      <c r="AV136" s="1298">
        <f t="shared" si="2230"/>
        <v>4468832.4743235558</v>
      </c>
      <c r="AW136" s="1299">
        <f t="shared" si="3248"/>
        <v>5.3004697718542548E-2</v>
      </c>
      <c r="AX136" s="485">
        <v>62939793.244021811</v>
      </c>
      <c r="AY136" s="1298">
        <f t="shared" ref="AY136" si="3315">AX136-AX$16</f>
        <v>22857416.244021811</v>
      </c>
      <c r="AZ136" s="1299">
        <f t="shared" ref="AZ136" si="3316">AX136/AX$16-1</f>
        <v>0.57026099634814109</v>
      </c>
      <c r="BA136" s="1298">
        <f t="shared" si="2233"/>
        <v>1414594.7940528318</v>
      </c>
      <c r="BB136" s="1299">
        <f t="shared" si="3149"/>
        <v>2.2992120784513181E-2</v>
      </c>
      <c r="BC136" s="485">
        <v>74849174.124273166</v>
      </c>
      <c r="BD136" s="1298">
        <f t="shared" ref="BD136" si="3317">BC136-BC$16</f>
        <v>34766797.124273166</v>
      </c>
      <c r="BE136" s="1299">
        <f t="shared" ref="BE136" si="3318">BC136/BC$16-1</f>
        <v>0.8673836166022082</v>
      </c>
      <c r="BF136" s="1298">
        <f t="shared" si="2235"/>
        <v>2740032.6678379476</v>
      </c>
      <c r="BG136" s="1299">
        <f t="shared" si="3152"/>
        <v>3.7998409251527976E-2</v>
      </c>
      <c r="BH136" s="485">
        <v>88778953.400835752</v>
      </c>
      <c r="BI136" s="1298">
        <f t="shared" ref="BI136" si="3319">BH136-BH$16</f>
        <v>48696576.400835752</v>
      </c>
      <c r="BJ136" s="1299">
        <f t="shared" ref="BJ136" si="3320">BH136/BH$16-1</f>
        <v>1.214912389074025</v>
      </c>
      <c r="BK136" s="1298">
        <f t="shared" si="2237"/>
        <v>4468832.4743235558</v>
      </c>
      <c r="BL136" s="1299">
        <f t="shared" si="3155"/>
        <v>5.3004697718542548E-2</v>
      </c>
      <c r="BM136" s="485">
        <v>62939793.244021811</v>
      </c>
      <c r="BN136" s="1298">
        <f t="shared" ref="BN136" si="3321">BM136-BM$16</f>
        <v>22857416.244021811</v>
      </c>
      <c r="BO136" s="1299">
        <f t="shared" ref="BO136" si="3322">BM136/BM$16-1</f>
        <v>0.57026099634814109</v>
      </c>
      <c r="BP136" s="1298">
        <f t="shared" si="2239"/>
        <v>1414594.7940528318</v>
      </c>
      <c r="BQ136" s="1299">
        <f t="shared" si="3158"/>
        <v>2.2992120784513181E-2</v>
      </c>
      <c r="BR136" s="485">
        <v>74849174.124273166</v>
      </c>
      <c r="BS136" s="1298">
        <f t="shared" ref="BS136" si="3323">BR136-BR$16</f>
        <v>34766797.124273166</v>
      </c>
      <c r="BT136" s="1299">
        <f t="shared" ref="BT136" si="3324">BR136/BR$16-1</f>
        <v>0.8673836166022082</v>
      </c>
      <c r="BU136" s="1298">
        <f t="shared" si="2241"/>
        <v>2740032.6678379476</v>
      </c>
      <c r="BV136" s="1299">
        <f t="shared" si="3161"/>
        <v>3.7998409251527976E-2</v>
      </c>
      <c r="BW136" s="485">
        <v>88778953.400835752</v>
      </c>
      <c r="BX136" s="1298">
        <f t="shared" ref="BX136" si="3325">BW136-BW$16</f>
        <v>48696576.400835752</v>
      </c>
      <c r="BY136" s="1299">
        <f t="shared" ref="BY136" si="3326">BW136/BW$16-1</f>
        <v>1.214912389074025</v>
      </c>
      <c r="BZ136" s="1298">
        <f t="shared" si="2243"/>
        <v>4468832.4743235558</v>
      </c>
      <c r="CA136" s="1299">
        <f t="shared" si="3164"/>
        <v>5.3004697718542548E-2</v>
      </c>
      <c r="CB136" s="485">
        <v>62939793.244021811</v>
      </c>
      <c r="CC136" s="1298">
        <f t="shared" ref="CC136" si="3327">CB136-CB$16</f>
        <v>22857416.244021811</v>
      </c>
      <c r="CD136" s="1299">
        <f t="shared" ref="CD136" si="3328">CB136/CB$16-1</f>
        <v>0.57026099634814109</v>
      </c>
      <c r="CE136" s="1298">
        <f t="shared" si="2246"/>
        <v>1414594.7940528318</v>
      </c>
      <c r="CF136" s="1299">
        <f t="shared" si="3167"/>
        <v>2.2992120784513181E-2</v>
      </c>
      <c r="CG136" s="485">
        <v>74849174.124273166</v>
      </c>
      <c r="CH136" s="1298">
        <f t="shared" ref="CH136" si="3329">CG136-CG$16</f>
        <v>34766797.124273166</v>
      </c>
      <c r="CI136" s="1299">
        <f t="shared" ref="CI136" si="3330">CG136/CG$16-1</f>
        <v>0.8673836166022082</v>
      </c>
      <c r="CJ136" s="1298">
        <f t="shared" si="2249"/>
        <v>2740032.6678379476</v>
      </c>
      <c r="CK136" s="1299">
        <f t="shared" si="3170"/>
        <v>3.7998409251527976E-2</v>
      </c>
      <c r="CL136" s="485">
        <v>88778953.400835752</v>
      </c>
      <c r="CM136" s="1298">
        <f t="shared" ref="CM136" si="3331">CL136-CL$16</f>
        <v>48696576.400835752</v>
      </c>
      <c r="CN136" s="1299">
        <f t="shared" ref="CN136" si="3332">CL136/CL$16-1</f>
        <v>1.214912389074025</v>
      </c>
      <c r="CO136" s="1298">
        <f t="shared" si="2252"/>
        <v>4468832.4743235558</v>
      </c>
      <c r="CP136" s="1299">
        <f t="shared" si="3173"/>
        <v>5.3004697718542548E-2</v>
      </c>
    </row>
    <row r="137" spans="1:94" s="134" customFormat="1" ht="21" customHeight="1" outlineLevel="1" thickBot="1" x14ac:dyDescent="0.3">
      <c r="A137" s="174">
        <v>2035</v>
      </c>
      <c r="B137" s="197" t="s">
        <v>171</v>
      </c>
      <c r="C137" s="198" t="s">
        <v>172</v>
      </c>
      <c r="D137" s="199" t="s">
        <v>173</v>
      </c>
      <c r="E137" s="492">
        <v>0</v>
      </c>
      <c r="F137" s="1298">
        <f t="shared" ref="F137" si="3333">E137-E$17</f>
        <v>0</v>
      </c>
      <c r="G137" s="1320"/>
      <c r="H137" s="1298">
        <f t="shared" si="2206"/>
        <v>0</v>
      </c>
      <c r="I137" s="1320"/>
      <c r="J137" s="492">
        <v>0</v>
      </c>
      <c r="K137" s="1298">
        <f t="shared" ref="K137" si="3334">J137-J$17</f>
        <v>0</v>
      </c>
      <c r="L137" s="1320"/>
      <c r="M137" s="1298">
        <f t="shared" si="2208"/>
        <v>0</v>
      </c>
      <c r="N137" s="1320"/>
      <c r="O137" s="492">
        <v>0</v>
      </c>
      <c r="P137" s="1298">
        <f t="shared" ref="P137" si="3335">O137-O$17</f>
        <v>0</v>
      </c>
      <c r="Q137" s="1320"/>
      <c r="R137" s="1298">
        <f t="shared" si="2210"/>
        <v>0</v>
      </c>
      <c r="S137" s="1320"/>
      <c r="T137" s="492">
        <v>0</v>
      </c>
      <c r="U137" s="1298">
        <f t="shared" ref="U137" si="3336">T137-T$17</f>
        <v>0</v>
      </c>
      <c r="V137" s="1299"/>
      <c r="W137" s="1298">
        <f t="shared" si="2213"/>
        <v>0</v>
      </c>
      <c r="X137" s="1299"/>
      <c r="Y137" s="492">
        <v>0</v>
      </c>
      <c r="Z137" s="1298">
        <f t="shared" ref="Z137" si="3337">Y137-Y$17</f>
        <v>0</v>
      </c>
      <c r="AA137" s="1299"/>
      <c r="AB137" s="1298">
        <f t="shared" si="2216"/>
        <v>0</v>
      </c>
      <c r="AC137" s="1299"/>
      <c r="AD137" s="492">
        <v>0</v>
      </c>
      <c r="AE137" s="1298">
        <f t="shared" ref="AE137" si="3338">AD137-AD$17</f>
        <v>0</v>
      </c>
      <c r="AF137" s="1299"/>
      <c r="AG137" s="1298">
        <f t="shared" si="2219"/>
        <v>0</v>
      </c>
      <c r="AH137" s="1299"/>
      <c r="AI137" s="492">
        <v>0</v>
      </c>
      <c r="AJ137" s="1298">
        <f t="shared" ref="AJ137" si="3339">AI137-AI$17</f>
        <v>0</v>
      </c>
      <c r="AK137" s="1299"/>
      <c r="AL137" s="1298">
        <f t="shared" si="2222"/>
        <v>0</v>
      </c>
      <c r="AM137" s="1299"/>
      <c r="AN137" s="492">
        <v>0</v>
      </c>
      <c r="AO137" s="1298">
        <f t="shared" ref="AO137" si="3340">AN137-AN$17</f>
        <v>0</v>
      </c>
      <c r="AP137" s="1299"/>
      <c r="AQ137" s="1298">
        <f t="shared" si="2226"/>
        <v>0</v>
      </c>
      <c r="AR137" s="1299"/>
      <c r="AS137" s="492">
        <v>0</v>
      </c>
      <c r="AT137" s="1298">
        <f t="shared" ref="AT137" si="3341">AS137-AS$17</f>
        <v>0</v>
      </c>
      <c r="AU137" s="1299"/>
      <c r="AV137" s="1298">
        <f t="shared" si="2230"/>
        <v>0</v>
      </c>
      <c r="AW137" s="1299"/>
      <c r="AX137" s="492">
        <v>0</v>
      </c>
      <c r="AY137" s="1298">
        <f t="shared" ref="AY137" si="3342">AX137-AX$17</f>
        <v>0</v>
      </c>
      <c r="AZ137" s="1299"/>
      <c r="BA137" s="1298">
        <f t="shared" si="2233"/>
        <v>0</v>
      </c>
      <c r="BB137" s="1299"/>
      <c r="BC137" s="492">
        <v>0</v>
      </c>
      <c r="BD137" s="1298">
        <f t="shared" ref="BD137" si="3343">BC137-BC$17</f>
        <v>0</v>
      </c>
      <c r="BE137" s="1299"/>
      <c r="BF137" s="1298">
        <f t="shared" si="2235"/>
        <v>0</v>
      </c>
      <c r="BG137" s="1299"/>
      <c r="BH137" s="492">
        <v>0</v>
      </c>
      <c r="BI137" s="1298">
        <f t="shared" ref="BI137" si="3344">BH137-BH$17</f>
        <v>0</v>
      </c>
      <c r="BJ137" s="1299"/>
      <c r="BK137" s="1298">
        <f t="shared" si="2237"/>
        <v>0</v>
      </c>
      <c r="BL137" s="1299"/>
      <c r="BM137" s="492">
        <v>0</v>
      </c>
      <c r="BN137" s="1298">
        <f t="shared" ref="BN137" si="3345">BM137-BM$17</f>
        <v>0</v>
      </c>
      <c r="BO137" s="1299"/>
      <c r="BP137" s="1298">
        <f t="shared" si="2239"/>
        <v>0</v>
      </c>
      <c r="BQ137" s="1299"/>
      <c r="BR137" s="492">
        <v>0</v>
      </c>
      <c r="BS137" s="1298">
        <f t="shared" ref="BS137" si="3346">BR137-BR$17</f>
        <v>0</v>
      </c>
      <c r="BT137" s="1299"/>
      <c r="BU137" s="1298">
        <f t="shared" si="2241"/>
        <v>0</v>
      </c>
      <c r="BV137" s="1299"/>
      <c r="BW137" s="492">
        <v>0</v>
      </c>
      <c r="BX137" s="1298">
        <f t="shared" ref="BX137" si="3347">BW137-BW$17</f>
        <v>0</v>
      </c>
      <c r="BY137" s="1299"/>
      <c r="BZ137" s="1298">
        <f t="shared" si="2243"/>
        <v>0</v>
      </c>
      <c r="CA137" s="1299"/>
      <c r="CB137" s="1329">
        <v>4758238.710004447</v>
      </c>
      <c r="CC137" s="1298">
        <f t="shared" ref="CC137" si="3348">CB137-CB$17</f>
        <v>911961.23000444705</v>
      </c>
      <c r="CD137" s="1299">
        <f t="shared" ref="CD137" si="3349">CB137/CB$17-1</f>
        <v>0.23710229819520112</v>
      </c>
      <c r="CE137" s="1298">
        <f t="shared" si="2246"/>
        <v>67205.638930381276</v>
      </c>
      <c r="CF137" s="1299">
        <f t="shared" si="3167"/>
        <v>1.4326404847747831E-2</v>
      </c>
      <c r="CG137" s="1329">
        <v>4758238.710004447</v>
      </c>
      <c r="CH137" s="1298">
        <f t="shared" ref="CH137" si="3350">CG137-CG$17</f>
        <v>911961.23000444705</v>
      </c>
      <c r="CI137" s="1299">
        <f t="shared" ref="CI137" si="3351">CG137/CG$17-1</f>
        <v>0.23710229819520112</v>
      </c>
      <c r="CJ137" s="1298">
        <f t="shared" si="2249"/>
        <v>67205.638930381276</v>
      </c>
      <c r="CK137" s="1299">
        <f t="shared" si="3170"/>
        <v>1.4326404847747831E-2</v>
      </c>
      <c r="CL137" s="1329">
        <v>4758238.710004447</v>
      </c>
      <c r="CM137" s="1298">
        <f t="shared" ref="CM137" si="3352">CL137-CL$17</f>
        <v>911961.23000444705</v>
      </c>
      <c r="CN137" s="1299">
        <f t="shared" ref="CN137" si="3353">CL137/CL$17-1</f>
        <v>0.23710229819520112</v>
      </c>
      <c r="CO137" s="1298">
        <f t="shared" si="2252"/>
        <v>67205.638930381276</v>
      </c>
      <c r="CP137" s="1299">
        <f t="shared" si="3173"/>
        <v>1.4326404847747831E-2</v>
      </c>
    </row>
    <row r="138" spans="1:94" s="134" customFormat="1" ht="21" customHeight="1" outlineLevel="1" x14ac:dyDescent="0.25">
      <c r="A138" s="174">
        <v>2035</v>
      </c>
      <c r="B138" s="206" t="s">
        <v>174</v>
      </c>
      <c r="C138" s="206" t="s">
        <v>175</v>
      </c>
      <c r="D138" s="207" t="s">
        <v>176</v>
      </c>
      <c r="E138" s="210">
        <v>1261036.03896</v>
      </c>
      <c r="F138" s="1321">
        <f t="shared" ref="F138" si="3354">E138-E$18</f>
        <v>412748.96016000002</v>
      </c>
      <c r="G138" s="1322">
        <f t="shared" ref="G138" si="3355">E138/E$18-1</f>
        <v>0.48656754355362941</v>
      </c>
      <c r="H138" s="1321">
        <f t="shared" si="2206"/>
        <v>32252.758511999855</v>
      </c>
      <c r="I138" s="1322">
        <f t="shared" si="3128"/>
        <v>2.6247719207443065E-2</v>
      </c>
      <c r="J138" s="210">
        <v>1493250.4547999999</v>
      </c>
      <c r="K138" s="1321">
        <f t="shared" ref="K138" si="3356">J138-J$18</f>
        <v>644963.37599999993</v>
      </c>
      <c r="L138" s="1322">
        <f t="shared" ref="L138" si="3357">J138/J$18-1</f>
        <v>0.7603126254290884</v>
      </c>
      <c r="M138" s="1321">
        <f t="shared" si="2208"/>
        <v>58836.60503999982</v>
      </c>
      <c r="N138" s="1322">
        <f t="shared" si="3131"/>
        <v>4.1017872944997036E-2</v>
      </c>
      <c r="O138" s="211">
        <v>1765202.0968799999</v>
      </c>
      <c r="P138" s="1321">
        <f t="shared" ref="P138" si="3358">O138-O$18</f>
        <v>916915.01807999983</v>
      </c>
      <c r="Q138" s="1322">
        <f t="shared" ref="Q138" si="3359">O138/O$18-1</f>
        <v>1.0809017854864438</v>
      </c>
      <c r="R138" s="1321">
        <f t="shared" si="2210"/>
        <v>93906.83140799962</v>
      </c>
      <c r="S138" s="1322">
        <f t="shared" si="3134"/>
        <v>5.6188055664406322E-2</v>
      </c>
      <c r="T138" s="211">
        <v>1261036.03896</v>
      </c>
      <c r="U138" s="209">
        <f t="shared" ref="U138" si="3360">T138-T$18</f>
        <v>412748.96016000002</v>
      </c>
      <c r="V138" s="1300">
        <f t="shared" ref="V138" si="3361">T138/T$18-1</f>
        <v>0.48656754355362941</v>
      </c>
      <c r="W138" s="209">
        <f t="shared" si="2213"/>
        <v>32252.758511999855</v>
      </c>
      <c r="X138" s="1300">
        <f t="shared" si="3137"/>
        <v>2.6247719207443065E-2</v>
      </c>
      <c r="Y138" s="210">
        <v>1493250.4547999999</v>
      </c>
      <c r="Z138" s="209">
        <f t="shared" ref="Z138" si="3362">Y138-Y$18</f>
        <v>644963.37599999993</v>
      </c>
      <c r="AA138" s="1300">
        <f t="shared" ref="AA138" si="3363">Y138/Y$18-1</f>
        <v>0.7603126254290884</v>
      </c>
      <c r="AB138" s="209">
        <f t="shared" si="2216"/>
        <v>58836.60503999982</v>
      </c>
      <c r="AC138" s="1300">
        <f t="shared" si="3140"/>
        <v>4.1017872944997036E-2</v>
      </c>
      <c r="AD138" s="211">
        <v>1765202.0968799999</v>
      </c>
      <c r="AE138" s="209">
        <f t="shared" ref="AE138" si="3364">AD138-AD$18</f>
        <v>916915.01807999983</v>
      </c>
      <c r="AF138" s="1300">
        <f t="shared" ref="AF138" si="3365">AD138/AD$18-1</f>
        <v>1.0809017854864438</v>
      </c>
      <c r="AG138" s="209">
        <f t="shared" si="2219"/>
        <v>93906.83140799962</v>
      </c>
      <c r="AH138" s="1300">
        <f t="shared" si="3143"/>
        <v>5.6188055664406322E-2</v>
      </c>
      <c r="AI138" s="211">
        <v>1261036.03896</v>
      </c>
      <c r="AJ138" s="209">
        <f t="shared" ref="AJ138" si="3366">AI138-AI$18</f>
        <v>412748.96016000002</v>
      </c>
      <c r="AK138" s="1300">
        <f t="shared" ref="AK138" si="3367">AI138/AI$18-1</f>
        <v>0.48656754355362941</v>
      </c>
      <c r="AL138" s="209">
        <f t="shared" si="2222"/>
        <v>32252.758511999855</v>
      </c>
      <c r="AM138" s="1300">
        <f t="shared" si="3242"/>
        <v>2.6247719207443065E-2</v>
      </c>
      <c r="AN138" s="210">
        <v>1493250.4547999999</v>
      </c>
      <c r="AO138" s="209">
        <f t="shared" ref="AO138" si="3368">AN138-AN$18</f>
        <v>644963.37599999993</v>
      </c>
      <c r="AP138" s="1300">
        <f t="shared" ref="AP138" si="3369">AN138/AN$18-1</f>
        <v>0.7603126254290884</v>
      </c>
      <c r="AQ138" s="209">
        <f t="shared" si="2226"/>
        <v>58836.60503999982</v>
      </c>
      <c r="AR138" s="1300">
        <f t="shared" si="3245"/>
        <v>4.1017872944997036E-2</v>
      </c>
      <c r="AS138" s="211">
        <v>1765202.0968799999</v>
      </c>
      <c r="AT138" s="209">
        <f t="shared" ref="AT138" si="3370">AS138-AS$18</f>
        <v>916915.01807999983</v>
      </c>
      <c r="AU138" s="1300">
        <f t="shared" ref="AU138" si="3371">AS138/AS$18-1</f>
        <v>1.0809017854864438</v>
      </c>
      <c r="AV138" s="209">
        <f t="shared" si="2230"/>
        <v>93906.83140799962</v>
      </c>
      <c r="AW138" s="1300">
        <f t="shared" si="3248"/>
        <v>5.6188055664406322E-2</v>
      </c>
      <c r="AX138" s="210">
        <v>1261036.03896</v>
      </c>
      <c r="AY138" s="209">
        <f t="shared" ref="AY138" si="3372">AX138-AX$18</f>
        <v>412748.96016000002</v>
      </c>
      <c r="AZ138" s="1300">
        <f t="shared" ref="AZ138" si="3373">AX138/AX$18-1</f>
        <v>0.48656754355362941</v>
      </c>
      <c r="BA138" s="209">
        <f t="shared" si="2233"/>
        <v>32252.758511999855</v>
      </c>
      <c r="BB138" s="1300">
        <f t="shared" si="3149"/>
        <v>2.6247719207443065E-2</v>
      </c>
      <c r="BC138" s="210">
        <v>1493250.4547999999</v>
      </c>
      <c r="BD138" s="209">
        <f t="shared" ref="BD138" si="3374">BC138-BC$18</f>
        <v>644963.37599999993</v>
      </c>
      <c r="BE138" s="1300">
        <f t="shared" ref="BE138" si="3375">BC138/BC$18-1</f>
        <v>0.7603126254290884</v>
      </c>
      <c r="BF138" s="209">
        <f t="shared" si="2235"/>
        <v>58836.60503999982</v>
      </c>
      <c r="BG138" s="1300">
        <f t="shared" si="3152"/>
        <v>4.1017872944997036E-2</v>
      </c>
      <c r="BH138" s="211">
        <v>1765202.0968799999</v>
      </c>
      <c r="BI138" s="209">
        <f t="shared" ref="BI138" si="3376">BH138-BH$18</f>
        <v>916915.01807999983</v>
      </c>
      <c r="BJ138" s="1300">
        <f t="shared" ref="BJ138" si="3377">BH138/BH$18-1</f>
        <v>1.0809017854864438</v>
      </c>
      <c r="BK138" s="209">
        <f t="shared" si="2237"/>
        <v>93906.83140799962</v>
      </c>
      <c r="BL138" s="1300">
        <f t="shared" si="3155"/>
        <v>5.6188055664406322E-2</v>
      </c>
      <c r="BM138" s="210">
        <v>1261036.03896</v>
      </c>
      <c r="BN138" s="209">
        <f t="shared" ref="BN138" si="3378">BM138-BM$18</f>
        <v>412748.96016000002</v>
      </c>
      <c r="BO138" s="1300">
        <f t="shared" ref="BO138" si="3379">BM138/BM$18-1</f>
        <v>0.48656754355362941</v>
      </c>
      <c r="BP138" s="209">
        <f t="shared" si="2239"/>
        <v>32252.758511999855</v>
      </c>
      <c r="BQ138" s="1300">
        <f t="shared" si="3158"/>
        <v>2.6247719207443065E-2</v>
      </c>
      <c r="BR138" s="210">
        <v>1493250.4547999999</v>
      </c>
      <c r="BS138" s="209">
        <f t="shared" ref="BS138" si="3380">BR138-BR$18</f>
        <v>644963.37599999993</v>
      </c>
      <c r="BT138" s="1300">
        <f t="shared" ref="BT138" si="3381">BR138/BR$18-1</f>
        <v>0.7603126254290884</v>
      </c>
      <c r="BU138" s="209">
        <f t="shared" si="2241"/>
        <v>58836.60503999982</v>
      </c>
      <c r="BV138" s="1300">
        <f t="shared" si="3161"/>
        <v>4.1017872944997036E-2</v>
      </c>
      <c r="BW138" s="211">
        <v>1765202.0968799999</v>
      </c>
      <c r="BX138" s="209">
        <f t="shared" ref="BX138" si="3382">BW138-BW$18</f>
        <v>916915.01807999983</v>
      </c>
      <c r="BY138" s="1300">
        <f t="shared" ref="BY138" si="3383">BW138/BW$18-1</f>
        <v>1.0809017854864438</v>
      </c>
      <c r="BZ138" s="209">
        <f t="shared" si="2243"/>
        <v>93906.83140799962</v>
      </c>
      <c r="CA138" s="1300">
        <f t="shared" si="3164"/>
        <v>5.6188055664406322E-2</v>
      </c>
      <c r="CB138" s="211">
        <v>1261036.03896</v>
      </c>
      <c r="CC138" s="209">
        <f t="shared" ref="CC138" si="3384">CB138-CB$18</f>
        <v>412748.96016000002</v>
      </c>
      <c r="CD138" s="1300">
        <f t="shared" ref="CD138" si="3385">CB138/CB$18-1</f>
        <v>0.48656754355362941</v>
      </c>
      <c r="CE138" s="209">
        <f t="shared" si="2246"/>
        <v>32252.758511999855</v>
      </c>
      <c r="CF138" s="1300">
        <f t="shared" si="3167"/>
        <v>2.6247719207443065E-2</v>
      </c>
      <c r="CG138" s="210">
        <v>1493250.4547999999</v>
      </c>
      <c r="CH138" s="209">
        <f t="shared" ref="CH138" si="3386">CG138-CG$18</f>
        <v>644963.37599999993</v>
      </c>
      <c r="CI138" s="1300">
        <f t="shared" ref="CI138" si="3387">CG138/CG$18-1</f>
        <v>0.7603126254290884</v>
      </c>
      <c r="CJ138" s="209">
        <f t="shared" si="2249"/>
        <v>58836.60503999982</v>
      </c>
      <c r="CK138" s="1300">
        <f t="shared" si="3170"/>
        <v>4.1017872944997036E-2</v>
      </c>
      <c r="CL138" s="211">
        <v>1765202.0968799999</v>
      </c>
      <c r="CM138" s="209">
        <f t="shared" ref="CM138" si="3388">CL138-CL$18</f>
        <v>916915.01807999983</v>
      </c>
      <c r="CN138" s="1300">
        <f t="shared" ref="CN138" si="3389">CL138/CL$18-1</f>
        <v>1.0809017854864438</v>
      </c>
      <c r="CO138" s="209">
        <f t="shared" si="2252"/>
        <v>93906.83140799962</v>
      </c>
      <c r="CP138" s="1300">
        <f t="shared" si="3173"/>
        <v>5.6188055664406322E-2</v>
      </c>
    </row>
    <row r="139" spans="1:94" s="134" customFormat="1" ht="21" customHeight="1" outlineLevel="1" thickBot="1" x14ac:dyDescent="0.3">
      <c r="A139" s="174">
        <v>2035</v>
      </c>
      <c r="B139" s="206" t="s">
        <v>177</v>
      </c>
      <c r="C139" s="206" t="s">
        <v>178</v>
      </c>
      <c r="D139" s="207" t="s">
        <v>179</v>
      </c>
      <c r="E139" s="479">
        <v>796607.20727999997</v>
      </c>
      <c r="F139" s="1321">
        <f t="shared" ref="F139" si="3390">E139-E$19</f>
        <v>264436.90519199998</v>
      </c>
      <c r="G139" s="1322">
        <f t="shared" ref="G139" si="3391">E139/E$19-1</f>
        <v>0.49690278498154994</v>
      </c>
      <c r="H139" s="1321">
        <f t="shared" si="2206"/>
        <v>20336.182703999802</v>
      </c>
      <c r="I139" s="1322">
        <f t="shared" si="3128"/>
        <v>2.6197271391273924E-2</v>
      </c>
      <c r="J139" s="479">
        <v>944380.01736000006</v>
      </c>
      <c r="K139" s="1321">
        <f t="shared" ref="K139" si="3392">J139-J$19</f>
        <v>412209.71527200006</v>
      </c>
      <c r="L139" s="1322">
        <f t="shared" ref="L139" si="3393">J139/J$19-1</f>
        <v>0.77458233511842378</v>
      </c>
      <c r="M139" s="1321">
        <f t="shared" si="2208"/>
        <v>37480.454831999843</v>
      </c>
      <c r="N139" s="1322">
        <f t="shared" si="3131"/>
        <v>4.1328120974633897E-2</v>
      </c>
      <c r="O139" s="472">
        <v>1115436.3584400001</v>
      </c>
      <c r="P139" s="1321">
        <f t="shared" ref="P139" si="3394">O139-O$19</f>
        <v>583266.0563520001</v>
      </c>
      <c r="Q139" s="1322">
        <f t="shared" ref="Q139" si="3395">O139/O$19-1</f>
        <v>1.0960139152138386</v>
      </c>
      <c r="R139" s="1321">
        <f t="shared" si="2210"/>
        <v>59470.258583999937</v>
      </c>
      <c r="S139" s="1322">
        <f t="shared" si="3134"/>
        <v>5.6318340704412551E-2</v>
      </c>
      <c r="T139" s="472">
        <v>796607.20727999997</v>
      </c>
      <c r="U139" s="209">
        <f t="shared" ref="U139" si="3396">T139-T$19</f>
        <v>264436.90519199998</v>
      </c>
      <c r="V139" s="1300">
        <f t="shared" ref="V139" si="3397">T139/T$19-1</f>
        <v>0.49690278498154994</v>
      </c>
      <c r="W139" s="209">
        <f t="shared" si="2213"/>
        <v>20336.182703999802</v>
      </c>
      <c r="X139" s="1300">
        <f t="shared" si="3137"/>
        <v>2.6197271391273924E-2</v>
      </c>
      <c r="Y139" s="479">
        <v>944380.01736000006</v>
      </c>
      <c r="Z139" s="209">
        <f t="shared" ref="Z139" si="3398">Y139-Y$19</f>
        <v>412209.71527200006</v>
      </c>
      <c r="AA139" s="1300">
        <f t="shared" ref="AA139" si="3399">Y139/Y$19-1</f>
        <v>0.77458233511842378</v>
      </c>
      <c r="AB139" s="209">
        <f t="shared" si="2216"/>
        <v>37480.454831999843</v>
      </c>
      <c r="AC139" s="1300">
        <f t="shared" si="3140"/>
        <v>4.1328120974633897E-2</v>
      </c>
      <c r="AD139" s="472">
        <v>1115436.3584400001</v>
      </c>
      <c r="AE139" s="209">
        <f t="shared" ref="AE139" si="3400">AD139-AD$19</f>
        <v>583266.0563520001</v>
      </c>
      <c r="AF139" s="1300">
        <f t="shared" ref="AF139" si="3401">AD139/AD$19-1</f>
        <v>1.0960139152138386</v>
      </c>
      <c r="AG139" s="209">
        <f t="shared" si="2219"/>
        <v>59470.258583999937</v>
      </c>
      <c r="AH139" s="1300">
        <f t="shared" si="3143"/>
        <v>5.6318340704412551E-2</v>
      </c>
      <c r="AI139" s="472">
        <v>796607.20727999997</v>
      </c>
      <c r="AJ139" s="209">
        <f t="shared" ref="AJ139" si="3402">AI139-AI$19</f>
        <v>264436.90519199998</v>
      </c>
      <c r="AK139" s="1300">
        <f t="shared" ref="AK139" si="3403">AI139/AI$19-1</f>
        <v>0.49690278498154994</v>
      </c>
      <c r="AL139" s="209">
        <f t="shared" si="2222"/>
        <v>20336.182703999802</v>
      </c>
      <c r="AM139" s="1300">
        <f t="shared" si="3242"/>
        <v>2.6197271391273924E-2</v>
      </c>
      <c r="AN139" s="479">
        <v>944380.01736000006</v>
      </c>
      <c r="AO139" s="209">
        <f t="shared" ref="AO139" si="3404">AN139-AN$19</f>
        <v>412209.71527200006</v>
      </c>
      <c r="AP139" s="1300">
        <f t="shared" ref="AP139" si="3405">AN139/AN$19-1</f>
        <v>0.77458233511842378</v>
      </c>
      <c r="AQ139" s="209">
        <f t="shared" si="2226"/>
        <v>37480.454831999843</v>
      </c>
      <c r="AR139" s="1300">
        <f t="shared" si="3245"/>
        <v>4.1328120974633897E-2</v>
      </c>
      <c r="AS139" s="472">
        <v>1115436.3584400001</v>
      </c>
      <c r="AT139" s="209">
        <f t="shared" ref="AT139" si="3406">AS139-AS$19</f>
        <v>583266.0563520001</v>
      </c>
      <c r="AU139" s="1300">
        <f t="shared" ref="AU139" si="3407">AS139/AS$19-1</f>
        <v>1.0960139152138386</v>
      </c>
      <c r="AV139" s="209">
        <f t="shared" si="2230"/>
        <v>59470.258583999937</v>
      </c>
      <c r="AW139" s="1300">
        <f t="shared" si="3248"/>
        <v>5.6318340704412551E-2</v>
      </c>
      <c r="AX139" s="479">
        <v>796607.20727999997</v>
      </c>
      <c r="AY139" s="209">
        <f t="shared" ref="AY139" si="3408">AX139-AX$19</f>
        <v>264436.90519199998</v>
      </c>
      <c r="AZ139" s="1300">
        <f t="shared" ref="AZ139" si="3409">AX139/AX$19-1</f>
        <v>0.49690278498154994</v>
      </c>
      <c r="BA139" s="209">
        <f t="shared" si="2233"/>
        <v>20336.182703999802</v>
      </c>
      <c r="BB139" s="1300">
        <f t="shared" si="3149"/>
        <v>2.6197271391273924E-2</v>
      </c>
      <c r="BC139" s="479">
        <v>944380.01736000006</v>
      </c>
      <c r="BD139" s="209">
        <f t="shared" ref="BD139" si="3410">BC139-BC$19</f>
        <v>412209.71527200006</v>
      </c>
      <c r="BE139" s="1300">
        <f t="shared" ref="BE139" si="3411">BC139/BC$19-1</f>
        <v>0.77458233511842378</v>
      </c>
      <c r="BF139" s="209">
        <f t="shared" si="2235"/>
        <v>37480.454831999843</v>
      </c>
      <c r="BG139" s="1300">
        <f t="shared" si="3152"/>
        <v>4.1328120974633897E-2</v>
      </c>
      <c r="BH139" s="472">
        <v>1115436.3584400001</v>
      </c>
      <c r="BI139" s="209">
        <f t="shared" ref="BI139" si="3412">BH139-BH$19</f>
        <v>583266.0563520001</v>
      </c>
      <c r="BJ139" s="1300">
        <f t="shared" ref="BJ139" si="3413">BH139/BH$19-1</f>
        <v>1.0960139152138386</v>
      </c>
      <c r="BK139" s="209">
        <f t="shared" si="2237"/>
        <v>59470.258583999937</v>
      </c>
      <c r="BL139" s="1300">
        <f t="shared" si="3155"/>
        <v>5.6318340704412551E-2</v>
      </c>
      <c r="BM139" s="479">
        <v>796607.20727999997</v>
      </c>
      <c r="BN139" s="209">
        <f t="shared" ref="BN139" si="3414">BM139-BM$19</f>
        <v>264436.90519199998</v>
      </c>
      <c r="BO139" s="1300">
        <f t="shared" ref="BO139" si="3415">BM139/BM$19-1</f>
        <v>0.49690278498154994</v>
      </c>
      <c r="BP139" s="209">
        <f t="shared" si="2239"/>
        <v>20336.182703999802</v>
      </c>
      <c r="BQ139" s="1300">
        <f t="shared" si="3158"/>
        <v>2.6197271391273924E-2</v>
      </c>
      <c r="BR139" s="479">
        <v>944380.01736000006</v>
      </c>
      <c r="BS139" s="209">
        <f t="shared" ref="BS139" si="3416">BR139-BR$19</f>
        <v>412209.71527200006</v>
      </c>
      <c r="BT139" s="1300">
        <f t="shared" ref="BT139" si="3417">BR139/BR$19-1</f>
        <v>0.77458233511842378</v>
      </c>
      <c r="BU139" s="209">
        <f t="shared" si="2241"/>
        <v>37480.454831999843</v>
      </c>
      <c r="BV139" s="1300">
        <f t="shared" si="3161"/>
        <v>4.1328120974633897E-2</v>
      </c>
      <c r="BW139" s="472">
        <v>1115436.3584400001</v>
      </c>
      <c r="BX139" s="209">
        <f t="shared" ref="BX139" si="3418">BW139-BW$19</f>
        <v>583266.0563520001</v>
      </c>
      <c r="BY139" s="1300">
        <f t="shared" ref="BY139" si="3419">BW139/BW$19-1</f>
        <v>1.0960139152138386</v>
      </c>
      <c r="BZ139" s="209">
        <f t="shared" si="2243"/>
        <v>59470.258583999937</v>
      </c>
      <c r="CA139" s="1300">
        <f t="shared" si="3164"/>
        <v>5.6318340704412551E-2</v>
      </c>
      <c r="CB139" s="472">
        <v>796607.20727999997</v>
      </c>
      <c r="CC139" s="209">
        <f t="shared" ref="CC139" si="3420">CB139-CB$19</f>
        <v>264436.90519199998</v>
      </c>
      <c r="CD139" s="1300">
        <f t="shared" ref="CD139" si="3421">CB139/CB$19-1</f>
        <v>0.49690278498154994</v>
      </c>
      <c r="CE139" s="209">
        <f t="shared" si="2246"/>
        <v>20336.182703999802</v>
      </c>
      <c r="CF139" s="1300">
        <f t="shared" si="3167"/>
        <v>2.6197271391273924E-2</v>
      </c>
      <c r="CG139" s="479">
        <v>944380.01736000006</v>
      </c>
      <c r="CH139" s="209">
        <f t="shared" ref="CH139" si="3422">CG139-CG$19</f>
        <v>412209.71527200006</v>
      </c>
      <c r="CI139" s="1300">
        <f t="shared" ref="CI139" si="3423">CG139/CG$19-1</f>
        <v>0.77458233511842378</v>
      </c>
      <c r="CJ139" s="209">
        <f t="shared" si="2249"/>
        <v>37480.454831999843</v>
      </c>
      <c r="CK139" s="1300">
        <f t="shared" si="3170"/>
        <v>4.1328120974633897E-2</v>
      </c>
      <c r="CL139" s="472">
        <v>1115436.3584400001</v>
      </c>
      <c r="CM139" s="209">
        <f t="shared" ref="CM139" si="3424">CL139-CL$19</f>
        <v>583266.0563520001</v>
      </c>
      <c r="CN139" s="1300">
        <f t="shared" ref="CN139" si="3425">CL139/CL$19-1</f>
        <v>1.0960139152138386</v>
      </c>
      <c r="CO139" s="209">
        <f t="shared" si="2252"/>
        <v>59470.258583999937</v>
      </c>
      <c r="CP139" s="1300">
        <f t="shared" si="3173"/>
        <v>5.6318340704412551E-2</v>
      </c>
    </row>
    <row r="140" spans="1:94" s="134" customFormat="1" ht="21" customHeight="1" x14ac:dyDescent="0.25">
      <c r="A140" s="164">
        <v>2036</v>
      </c>
      <c r="B140" s="165"/>
      <c r="C140" s="166"/>
      <c r="D140" s="166" t="s">
        <v>157</v>
      </c>
      <c r="E140" s="490">
        <v>542575030.99211705</v>
      </c>
      <c r="F140" s="490">
        <f t="shared" ref="F140" si="3426">E140-E$10</f>
        <v>326478596.60211706</v>
      </c>
      <c r="G140" s="1319">
        <f t="shared" ref="G140" si="3427">E140/E$10-1</f>
        <v>1.5108004790717873</v>
      </c>
      <c r="H140" s="490">
        <f t="shared" si="2206"/>
        <v>37164927.927332997</v>
      </c>
      <c r="I140" s="1319">
        <f>E140/E130-1</f>
        <v>7.3534200646102166E-2</v>
      </c>
      <c r="J140" s="490">
        <v>542575030.99211705</v>
      </c>
      <c r="K140" s="490">
        <f t="shared" ref="K140" si="3428">J140-J$10</f>
        <v>326478596.60211706</v>
      </c>
      <c r="L140" s="1319">
        <f t="shared" ref="L140" si="3429">J140/J$10-1</f>
        <v>1.5108004790717873</v>
      </c>
      <c r="M140" s="490">
        <f t="shared" si="2208"/>
        <v>37164927.927332997</v>
      </c>
      <c r="N140" s="1319">
        <f>J140/J130-1</f>
        <v>7.3534200646102166E-2</v>
      </c>
      <c r="O140" s="490">
        <v>542575030.99211705</v>
      </c>
      <c r="P140" s="490">
        <f t="shared" ref="P140" si="3430">O140-O$10</f>
        <v>326478596.60211706</v>
      </c>
      <c r="Q140" s="1319">
        <f t="shared" ref="Q140" si="3431">O140/O$10-1</f>
        <v>1.5108004790717873</v>
      </c>
      <c r="R140" s="490">
        <f t="shared" si="2210"/>
        <v>37164927.927332997</v>
      </c>
      <c r="S140" s="1319">
        <f>O140/O130-1</f>
        <v>7.3534200646102166E-2</v>
      </c>
      <c r="T140" s="490">
        <v>542575030.99211705</v>
      </c>
      <c r="U140" s="490">
        <f t="shared" ref="U140" si="3432">T140-T$10</f>
        <v>326478596.60211706</v>
      </c>
      <c r="V140" s="1301">
        <f t="shared" ref="V140" si="3433">T140/T$10-1</f>
        <v>1.5108004790717873</v>
      </c>
      <c r="W140" s="490">
        <f t="shared" si="2213"/>
        <v>37164927.927332997</v>
      </c>
      <c r="X140" s="1301">
        <f>T140/T130-1</f>
        <v>7.3534200646102166E-2</v>
      </c>
      <c r="Y140" s="490">
        <v>542575030.99211705</v>
      </c>
      <c r="Z140" s="490">
        <f t="shared" ref="Z140" si="3434">Y140-Y$10</f>
        <v>326478596.60211706</v>
      </c>
      <c r="AA140" s="1301">
        <f t="shared" ref="AA140" si="3435">Y140/Y$10-1</f>
        <v>1.5108004790717873</v>
      </c>
      <c r="AB140" s="490">
        <f t="shared" si="2216"/>
        <v>37164927.927332997</v>
      </c>
      <c r="AC140" s="1301">
        <f>Y140/Y130-1</f>
        <v>7.3534200646102166E-2</v>
      </c>
      <c r="AD140" s="490">
        <v>542575030.99211705</v>
      </c>
      <c r="AE140" s="490">
        <f t="shared" ref="AE140" si="3436">AD140-AD$10</f>
        <v>326478596.60211706</v>
      </c>
      <c r="AF140" s="1301">
        <f t="shared" ref="AF140" si="3437">AD140/AD$10-1</f>
        <v>1.5108004790717873</v>
      </c>
      <c r="AG140" s="490">
        <f t="shared" si="2219"/>
        <v>37164927.927332997</v>
      </c>
      <c r="AH140" s="1301">
        <f>AD140/AD130-1</f>
        <v>7.3534200646102166E-2</v>
      </c>
      <c r="AI140" s="490">
        <v>542575030.99211705</v>
      </c>
      <c r="AJ140" s="490">
        <f t="shared" ref="AJ140" si="3438">AI140-AI$10</f>
        <v>326478596.60211706</v>
      </c>
      <c r="AK140" s="1301">
        <f t="shared" ref="AK140" si="3439">AI140/AI$10-1</f>
        <v>1.5108004790717873</v>
      </c>
      <c r="AL140" s="490">
        <f t="shared" si="2222"/>
        <v>37164927.927332997</v>
      </c>
      <c r="AM140" s="1301">
        <f>AI140/AI130-1</f>
        <v>7.3534200646102166E-2</v>
      </c>
      <c r="AN140" s="490">
        <v>542575030.99211705</v>
      </c>
      <c r="AO140" s="490">
        <f t="shared" ref="AO140" si="3440">AN140-AN$10</f>
        <v>326478596.60211706</v>
      </c>
      <c r="AP140" s="1301">
        <f t="shared" ref="AP140" si="3441">AN140/AN$10-1</f>
        <v>1.5108004790717873</v>
      </c>
      <c r="AQ140" s="490">
        <f t="shared" si="2226"/>
        <v>37164927.927332997</v>
      </c>
      <c r="AR140" s="1301">
        <f>AN140/AN130-1</f>
        <v>7.3534200646102166E-2</v>
      </c>
      <c r="AS140" s="490">
        <v>542575030.99211705</v>
      </c>
      <c r="AT140" s="490">
        <f t="shared" ref="AT140" si="3442">AS140-AS$10</f>
        <v>326478596.60211706</v>
      </c>
      <c r="AU140" s="1301">
        <f t="shared" ref="AU140" si="3443">AS140/AS$10-1</f>
        <v>1.5108004790717873</v>
      </c>
      <c r="AV140" s="490">
        <f t="shared" si="2230"/>
        <v>37164927.927332997</v>
      </c>
      <c r="AW140" s="1301">
        <f>AS140/AS130-1</f>
        <v>7.3534200646102166E-2</v>
      </c>
      <c r="AX140" s="490">
        <v>542575030.99211705</v>
      </c>
      <c r="AY140" s="490">
        <f t="shared" ref="AY140" si="3444">AX140-AX$10</f>
        <v>326478596.60211706</v>
      </c>
      <c r="AZ140" s="1301">
        <f t="shared" ref="AZ140" si="3445">AX140/AX$10-1</f>
        <v>1.5108004790717873</v>
      </c>
      <c r="BA140" s="490">
        <f t="shared" si="2233"/>
        <v>37164927.927332997</v>
      </c>
      <c r="BB140" s="1301">
        <f>AX140/AX130-1</f>
        <v>7.3534200646102166E-2</v>
      </c>
      <c r="BC140" s="490">
        <v>542575030.99211705</v>
      </c>
      <c r="BD140" s="490">
        <f t="shared" ref="BD140" si="3446">BC140-BC$10</f>
        <v>326478596.60211706</v>
      </c>
      <c r="BE140" s="1301">
        <f t="shared" ref="BE140" si="3447">BC140/BC$10-1</f>
        <v>1.5108004790717873</v>
      </c>
      <c r="BF140" s="490">
        <f t="shared" si="2235"/>
        <v>37164927.927332997</v>
      </c>
      <c r="BG140" s="1301">
        <f>BC140/BC130-1</f>
        <v>7.3534200646102166E-2</v>
      </c>
      <c r="BH140" s="490">
        <v>542575030.99211705</v>
      </c>
      <c r="BI140" s="490">
        <f t="shared" ref="BI140" si="3448">BH140-BH$10</f>
        <v>326478596.60211706</v>
      </c>
      <c r="BJ140" s="1301">
        <f t="shared" ref="BJ140" si="3449">BH140/BH$10-1</f>
        <v>1.5108004790717873</v>
      </c>
      <c r="BK140" s="490">
        <f t="shared" si="2237"/>
        <v>37164927.927332997</v>
      </c>
      <c r="BL140" s="1301">
        <f>BH140/BH130-1</f>
        <v>7.3534200646102166E-2</v>
      </c>
      <c r="BM140" s="490">
        <v>542575030.99211705</v>
      </c>
      <c r="BN140" s="490">
        <f t="shared" ref="BN140" si="3450">BM140-BM$10</f>
        <v>326478596.60211706</v>
      </c>
      <c r="BO140" s="1301">
        <f t="shared" ref="BO140" si="3451">BM140/BM$10-1</f>
        <v>1.5108004790717873</v>
      </c>
      <c r="BP140" s="490">
        <f t="shared" si="2239"/>
        <v>37164927.927332997</v>
      </c>
      <c r="BQ140" s="1301">
        <f>BM140/BM130-1</f>
        <v>7.3534200646102166E-2</v>
      </c>
      <c r="BR140" s="490">
        <v>542575030.99211705</v>
      </c>
      <c r="BS140" s="490">
        <f t="shared" ref="BS140" si="3452">BR140-BR$10</f>
        <v>326478596.60211706</v>
      </c>
      <c r="BT140" s="1301">
        <f t="shared" ref="BT140" si="3453">BR140/BR$10-1</f>
        <v>1.5108004790717873</v>
      </c>
      <c r="BU140" s="490">
        <f t="shared" si="2241"/>
        <v>37164927.927332997</v>
      </c>
      <c r="BV140" s="1301">
        <f>BR140/BR130-1</f>
        <v>7.3534200646102166E-2</v>
      </c>
      <c r="BW140" s="490">
        <v>542575030.99211705</v>
      </c>
      <c r="BX140" s="490">
        <f t="shared" ref="BX140" si="3454">BW140-BW$10</f>
        <v>326478596.60211706</v>
      </c>
      <c r="BY140" s="1301">
        <f t="shared" ref="BY140" si="3455">BW140/BW$10-1</f>
        <v>1.5108004790717873</v>
      </c>
      <c r="BZ140" s="490">
        <f t="shared" si="2243"/>
        <v>37164927.927332997</v>
      </c>
      <c r="CA140" s="1301">
        <f>BW140/BW130-1</f>
        <v>7.3534200646102166E-2</v>
      </c>
      <c r="CB140" s="484">
        <v>547406299.7717005</v>
      </c>
      <c r="CC140" s="490">
        <f t="shared" ref="CC140" si="3456">CB140-CB$10</f>
        <v>327463587.9017005</v>
      </c>
      <c r="CD140" s="1301">
        <f t="shared" ref="CD140" si="3457">CB140/CB$10-1</f>
        <v>1.4888585537458141</v>
      </c>
      <c r="CE140" s="490">
        <f t="shared" si="2246"/>
        <v>37237957.996912003</v>
      </c>
      <c r="CF140" s="1301">
        <f>CB140/CB130-1</f>
        <v>7.2991510738136922E-2</v>
      </c>
      <c r="CG140" s="484">
        <v>547406299.7717005</v>
      </c>
      <c r="CH140" s="490">
        <f t="shared" ref="CH140" si="3458">CG140-CG$10</f>
        <v>327463587.9017005</v>
      </c>
      <c r="CI140" s="1301">
        <f t="shared" ref="CI140" si="3459">CG140/CG$10-1</f>
        <v>1.4888585537458141</v>
      </c>
      <c r="CJ140" s="490">
        <f t="shared" si="2249"/>
        <v>37237957.996912003</v>
      </c>
      <c r="CK140" s="1301">
        <f>CG140/CG130-1</f>
        <v>7.2991510738136922E-2</v>
      </c>
      <c r="CL140" s="484">
        <v>547406299.7717005</v>
      </c>
      <c r="CM140" s="490">
        <f t="shared" ref="CM140" si="3460">CL140-CL$10</f>
        <v>327463587.9017005</v>
      </c>
      <c r="CN140" s="1301">
        <f t="shared" ref="CN140" si="3461">CL140/CL$10-1</f>
        <v>1.4888585537458141</v>
      </c>
      <c r="CO140" s="490">
        <f t="shared" si="2252"/>
        <v>37237957.996912003</v>
      </c>
      <c r="CP140" s="1301">
        <f>CL140/CL130-1</f>
        <v>7.2991510738136922E-2</v>
      </c>
    </row>
    <row r="141" spans="1:94" s="134" customFormat="1" ht="21" customHeight="1" outlineLevel="1" x14ac:dyDescent="0.25">
      <c r="A141" s="174">
        <v>2036</v>
      </c>
      <c r="B141" s="175" t="s">
        <v>158</v>
      </c>
      <c r="C141" s="175" t="s">
        <v>159</v>
      </c>
      <c r="D141" s="176" t="s">
        <v>96</v>
      </c>
      <c r="E141" s="491">
        <v>275031698.99027413</v>
      </c>
      <c r="F141" s="1298">
        <f t="shared" ref="F141" si="3462">E141-E$11</f>
        <v>192304458.49027413</v>
      </c>
      <c r="G141" s="1320">
        <f t="shared" ref="G141" si="3463">E141/E$11-1</f>
        <v>2.3245602939007028</v>
      </c>
      <c r="H141" s="1298">
        <f t="shared" si="2206"/>
        <v>24608258.330174178</v>
      </c>
      <c r="I141" s="1320">
        <f t="shared" ref="I141:I149" si="3464">E141/E131-1</f>
        <v>9.8266593036612004E-2</v>
      </c>
      <c r="J141" s="491">
        <v>248326510.81874639</v>
      </c>
      <c r="K141" s="1298">
        <f t="shared" ref="K141" si="3465">J141-J$11</f>
        <v>165599270.31874639</v>
      </c>
      <c r="L141" s="1320">
        <f t="shared" ref="L141" si="3466">J141/J$11-1</f>
        <v>2.0017502012380843</v>
      </c>
      <c r="M141" s="1298">
        <f t="shared" si="2208"/>
        <v>21896603.678829253</v>
      </c>
      <c r="N141" s="1320">
        <f t="shared" ref="N141:N149" si="3467">J141/J131-1</f>
        <v>9.6703672917636041E-2</v>
      </c>
      <c r="O141" s="491">
        <v>216661571.98074004</v>
      </c>
      <c r="P141" s="1298">
        <f t="shared" ref="P141" si="3468">O141-O$11</f>
        <v>133934331.48074004</v>
      </c>
      <c r="Q141" s="1320">
        <f t="shared" ref="Q141" si="3469">O141/O$11-1</f>
        <v>1.6189870551857708</v>
      </c>
      <c r="R141" s="1298">
        <f t="shared" si="2210"/>
        <v>18295644.770726591</v>
      </c>
      <c r="S141" s="1320">
        <f t="shared" ref="S141:S149" si="3470">O141/O131-1</f>
        <v>9.2231791155124476E-2</v>
      </c>
      <c r="T141" s="485">
        <v>171836019.92366925</v>
      </c>
      <c r="U141" s="1298">
        <f t="shared" ref="U141" si="3471">T141-T$11</f>
        <v>103397280.42366925</v>
      </c>
      <c r="V141" s="1299">
        <f t="shared" ref="V141" si="3472">T141/T$11-1</f>
        <v>1.5108004790717873</v>
      </c>
      <c r="W141" s="1298">
        <f t="shared" si="2213"/>
        <v>11770304.439010799</v>
      </c>
      <c r="X141" s="1299">
        <f t="shared" ref="X141:X149" si="3473">T141/T131-1</f>
        <v>7.3534200646102388E-2</v>
      </c>
      <c r="Y141" s="485">
        <v>171836019.92366925</v>
      </c>
      <c r="Z141" s="1298">
        <f t="shared" ref="Z141" si="3474">Y141-Y$11</f>
        <v>103397280.42366925</v>
      </c>
      <c r="AA141" s="1299">
        <f t="shared" ref="AA141" si="3475">Y141/Y$11-1</f>
        <v>1.5108004790717873</v>
      </c>
      <c r="AB141" s="1298">
        <f t="shared" si="2216"/>
        <v>11770304.439010799</v>
      </c>
      <c r="AC141" s="1299">
        <f t="shared" ref="AC141:AC149" si="3476">Y141/Y131-1</f>
        <v>7.3534200646102388E-2</v>
      </c>
      <c r="AD141" s="485">
        <v>171836019.92366925</v>
      </c>
      <c r="AE141" s="1298">
        <f t="shared" ref="AE141" si="3477">AD141-AD$11</f>
        <v>103397280.42366925</v>
      </c>
      <c r="AF141" s="1299">
        <f t="shared" ref="AF141" si="3478">AD141/AD$11-1</f>
        <v>1.5108004790717873</v>
      </c>
      <c r="AG141" s="1298">
        <f t="shared" si="2219"/>
        <v>11770304.439010799</v>
      </c>
      <c r="AH141" s="1299">
        <f t="shared" ref="AH141:AH149" si="3479">AD141/AD131-1</f>
        <v>7.3534200646102388E-2</v>
      </c>
      <c r="AI141" s="485">
        <v>0</v>
      </c>
      <c r="AJ141" s="1298">
        <f t="shared" ref="AJ141" si="3480">AI141-AI$11</f>
        <v>0</v>
      </c>
      <c r="AK141" s="1299"/>
      <c r="AL141" s="1298">
        <f t="shared" si="2222"/>
        <v>0</v>
      </c>
      <c r="AM141" s="1299"/>
      <c r="AN141" s="485">
        <v>0</v>
      </c>
      <c r="AO141" s="1298">
        <f t="shared" ref="AO141" si="3481">AN141-AN$11</f>
        <v>0</v>
      </c>
      <c r="AP141" s="1299"/>
      <c r="AQ141" s="1298">
        <f t="shared" si="2226"/>
        <v>0</v>
      </c>
      <c r="AR141" s="1299"/>
      <c r="AS141" s="485">
        <v>0</v>
      </c>
      <c r="AT141" s="1298">
        <f t="shared" ref="AT141" si="3482">AS141-AS$11</f>
        <v>0</v>
      </c>
      <c r="AU141" s="1299"/>
      <c r="AV141" s="1298">
        <f t="shared" si="2230"/>
        <v>0</v>
      </c>
      <c r="AW141" s="1299"/>
      <c r="AX141" s="491">
        <v>242220279.38758558</v>
      </c>
      <c r="AY141" s="1298">
        <f t="shared" ref="AY141" si="3483">AX141-AX$11</f>
        <v>182822208.09711868</v>
      </c>
      <c r="AZ141" s="1299">
        <f t="shared" ref="AZ141" si="3484">AX141/AX$11-1</f>
        <v>3.0779148905877136</v>
      </c>
      <c r="BA141" s="1298">
        <f t="shared" si="2233"/>
        <v>23898214.701277107</v>
      </c>
      <c r="BB141" s="1299">
        <f t="shared" ref="BB141:BB149" si="3485">AX141/AX131-1</f>
        <v>0.1094631215384243</v>
      </c>
      <c r="BC141" s="491">
        <v>208381155.59445137</v>
      </c>
      <c r="BD141" s="1298">
        <f t="shared" ref="BD141" si="3486">BC141-BC$11</f>
        <v>148983084.30398446</v>
      </c>
      <c r="BE141" s="1299">
        <f t="shared" ref="BE141" si="3487">BC141/BC$11-1</f>
        <v>2.5082141737470103</v>
      </c>
      <c r="BF141" s="1298">
        <f t="shared" si="2235"/>
        <v>20539715.935073435</v>
      </c>
      <c r="BG141" s="1299">
        <f t="shared" ref="BG141:BG149" si="3488">BC141/BC131-1</f>
        <v>0.10934603127147602</v>
      </c>
      <c r="BH141" s="491">
        <v>168175598.85866633</v>
      </c>
      <c r="BI141" s="1298">
        <f t="shared" ref="BI141" si="3489">BH141-BH$11</f>
        <v>108777527.56819943</v>
      </c>
      <c r="BJ141" s="1299">
        <f t="shared" ref="BJ141" si="3490">BH141/BH$11-1</f>
        <v>1.8313309709377328</v>
      </c>
      <c r="BK141" s="1298">
        <f t="shared" si="2237"/>
        <v>16065685.548184365</v>
      </c>
      <c r="BL141" s="1299">
        <f t="shared" ref="BL141:BL149" si="3491">BH141/BH131-1</f>
        <v>0.10561892514784099</v>
      </c>
      <c r="BM141" s="491">
        <v>137546996.92624256</v>
      </c>
      <c r="BN141" s="1298">
        <f t="shared" ref="BN141" si="3492">BM141-BM$11</f>
        <v>91702270.015909225</v>
      </c>
      <c r="BO141" s="1299">
        <f t="shared" ref="BO141" si="3493">BM141/BM$11-1</f>
        <v>2.0002795565838491</v>
      </c>
      <c r="BP141" s="1298">
        <f t="shared" si="2239"/>
        <v>11344708.032877758</v>
      </c>
      <c r="BQ141" s="1299">
        <f t="shared" ref="BQ141:BQ149" si="3494">BM141/BM131-1</f>
        <v>8.9893044986399051E-2</v>
      </c>
      <c r="BR141" s="491">
        <v>128645267.53573333</v>
      </c>
      <c r="BS141" s="1298">
        <f t="shared" ref="BS141" si="3495">BR141-BR$11</f>
        <v>82800540.625399992</v>
      </c>
      <c r="BT141" s="1299">
        <f t="shared" ref="BT141" si="3496">BR141/BR$11-1</f>
        <v>1.8061082747280337</v>
      </c>
      <c r="BU141" s="1298">
        <f t="shared" si="2241"/>
        <v>10440823.149096116</v>
      </c>
      <c r="BV141" s="1299">
        <f t="shared" ref="BV141:BV149" si="3497">BR141/BR131-1</f>
        <v>8.8328515930797158E-2</v>
      </c>
      <c r="BW141" s="491">
        <v>118090287.92306454</v>
      </c>
      <c r="BX141" s="1298">
        <f t="shared" ref="BX141" si="3498">BW141-BW$11</f>
        <v>72245561.012731209</v>
      </c>
      <c r="BY141" s="1299">
        <f t="shared" ref="BY141" si="3499">BW141/BW$11-1</f>
        <v>1.5758750434708593</v>
      </c>
      <c r="BZ141" s="1298">
        <f t="shared" si="2243"/>
        <v>9240503.513061896</v>
      </c>
      <c r="CA141" s="1299">
        <f t="shared" ref="CA141:CA149" si="3500">BW141/BW131-1</f>
        <v>8.4892253697589792E-2</v>
      </c>
      <c r="CB141" s="485">
        <v>88968261.045669615</v>
      </c>
      <c r="CC141" s="1298">
        <f t="shared" ref="CC141" si="3501">CB141-CB$11</f>
        <v>20529521.545669615</v>
      </c>
      <c r="CD141" s="1299">
        <f t="shared" ref="CD141" si="3502">CB141/CB$11-1</f>
        <v>0.29996931117747438</v>
      </c>
      <c r="CE141" s="1298">
        <f t="shared" si="2246"/>
        <v>1492059.1369564086</v>
      </c>
      <c r="CF141" s="1299">
        <f t="shared" ref="CF141:CF149" si="3503">CB141/CB131-1</f>
        <v>1.7056743484513248E-2</v>
      </c>
      <c r="CG141" s="485">
        <v>98045152.649579808</v>
      </c>
      <c r="CH141" s="1298">
        <f t="shared" ref="CH141" si="3504">CG141-CG$11</f>
        <v>29606413.149579808</v>
      </c>
      <c r="CI141" s="1299">
        <f t="shared" ref="CI141" si="3505">CG141/CG$11-1</f>
        <v>0.43259728869757752</v>
      </c>
      <c r="CJ141" s="1298">
        <f t="shared" si="2249"/>
        <v>2337422.064678818</v>
      </c>
      <c r="CK141" s="1299">
        <f t="shared" ref="CK141:CK149" si="3506">CG141/CG131-1</f>
        <v>2.4422500151179749E-2</v>
      </c>
      <c r="CL141" s="485">
        <v>107962651.02188395</v>
      </c>
      <c r="CM141" s="1298">
        <f t="shared" ref="CM141" si="3507">CL141-CL$11</f>
        <v>39523911.52188395</v>
      </c>
      <c r="CN141" s="1299">
        <f t="shared" ref="CN141" si="3508">CL141/CL$11-1</f>
        <v>0.57750788238704986</v>
      </c>
      <c r="CO141" s="1298">
        <f t="shared" si="2252"/>
        <v>3326210.0578695238</v>
      </c>
      <c r="CP141" s="1299">
        <f t="shared" ref="CP141:CP149" si="3509">CL141/CL131-1</f>
        <v>3.1788256817846472E-2</v>
      </c>
    </row>
    <row r="142" spans="1:94" s="134" customFormat="1" ht="21" customHeight="1" outlineLevel="1" x14ac:dyDescent="0.25">
      <c r="A142" s="174">
        <v>2036</v>
      </c>
      <c r="B142" s="175" t="s">
        <v>160</v>
      </c>
      <c r="C142" s="175" t="s">
        <v>161</v>
      </c>
      <c r="D142" s="176" t="s">
        <v>162</v>
      </c>
      <c r="E142" s="485">
        <v>137609291.78845358</v>
      </c>
      <c r="F142" s="1298">
        <f t="shared" ref="F142" si="3510">E142-E$12</f>
        <v>82802351.557453573</v>
      </c>
      <c r="G142" s="1320">
        <f t="shared" ref="G142" si="3511">E142/E$12-1</f>
        <v>1.5108004790717868</v>
      </c>
      <c r="H142" s="1298">
        <f t="shared" si="2206"/>
        <v>9425865.7684590518</v>
      </c>
      <c r="I142" s="1320">
        <f t="shared" si="3464"/>
        <v>7.3534200646101944E-2</v>
      </c>
      <c r="J142" s="485">
        <v>137609291.78845358</v>
      </c>
      <c r="K142" s="1298">
        <f t="shared" ref="K142" si="3512">J142-J$12</f>
        <v>82802351.557453573</v>
      </c>
      <c r="L142" s="1320">
        <f t="shared" ref="L142" si="3513">J142/J$12-1</f>
        <v>1.5108004790717868</v>
      </c>
      <c r="M142" s="1298">
        <f t="shared" si="2208"/>
        <v>9425865.7684590518</v>
      </c>
      <c r="N142" s="1320">
        <f t="shared" si="3467"/>
        <v>7.3534200646101944E-2</v>
      </c>
      <c r="O142" s="485">
        <v>137609291.78845358</v>
      </c>
      <c r="P142" s="1298">
        <f t="shared" ref="P142" si="3514">O142-O$12</f>
        <v>82802351.557453573</v>
      </c>
      <c r="Q142" s="1320">
        <f t="shared" ref="Q142" si="3515">O142/O$12-1</f>
        <v>1.5108004790717868</v>
      </c>
      <c r="R142" s="1298">
        <f t="shared" si="2210"/>
        <v>9425865.7684590518</v>
      </c>
      <c r="S142" s="1320">
        <f t="shared" si="3470"/>
        <v>7.3534200646101944E-2</v>
      </c>
      <c r="T142" s="485">
        <v>137609291.78845358</v>
      </c>
      <c r="U142" s="1298">
        <f t="shared" ref="U142" si="3516">T142-T$12</f>
        <v>82802351.557453573</v>
      </c>
      <c r="V142" s="1299">
        <f t="shared" ref="V142" si="3517">T142/T$12-1</f>
        <v>1.5108004790717868</v>
      </c>
      <c r="W142" s="1298">
        <f t="shared" si="2213"/>
        <v>9425865.7684590518</v>
      </c>
      <c r="X142" s="1299">
        <f t="shared" si="3473"/>
        <v>7.3534200646101944E-2</v>
      </c>
      <c r="Y142" s="485">
        <v>137609291.78845358</v>
      </c>
      <c r="Z142" s="1298">
        <f t="shared" ref="Z142" si="3518">Y142-Y$12</f>
        <v>82802351.557453573</v>
      </c>
      <c r="AA142" s="1299">
        <f t="shared" ref="AA142" si="3519">Y142/Y$12-1</f>
        <v>1.5108004790717868</v>
      </c>
      <c r="AB142" s="1298">
        <f t="shared" si="2216"/>
        <v>9425865.7684590518</v>
      </c>
      <c r="AC142" s="1299">
        <f t="shared" si="3476"/>
        <v>7.3534200646101944E-2</v>
      </c>
      <c r="AD142" s="485">
        <v>137609291.78845358</v>
      </c>
      <c r="AE142" s="1298">
        <f t="shared" ref="AE142" si="3520">AD142-AD$12</f>
        <v>82802351.557453573</v>
      </c>
      <c r="AF142" s="1299">
        <f t="shared" ref="AF142" si="3521">AD142/AD$12-1</f>
        <v>1.5108004790717868</v>
      </c>
      <c r="AG142" s="1298">
        <f t="shared" si="2219"/>
        <v>9425865.7684590518</v>
      </c>
      <c r="AH142" s="1299">
        <f t="shared" si="3479"/>
        <v>7.3534200646101944E-2</v>
      </c>
      <c r="AI142" s="485">
        <v>0</v>
      </c>
      <c r="AJ142" s="1298">
        <f t="shared" ref="AJ142" si="3522">AI142-AI$12</f>
        <v>0</v>
      </c>
      <c r="AK142" s="1299"/>
      <c r="AL142" s="1298">
        <f t="shared" si="2222"/>
        <v>0</v>
      </c>
      <c r="AM142" s="1299"/>
      <c r="AN142" s="485">
        <v>0</v>
      </c>
      <c r="AO142" s="1298">
        <f t="shared" ref="AO142" si="3523">AN142-AN$12</f>
        <v>0</v>
      </c>
      <c r="AP142" s="1299"/>
      <c r="AQ142" s="1298">
        <f t="shared" si="2226"/>
        <v>0</v>
      </c>
      <c r="AR142" s="1299"/>
      <c r="AS142" s="485">
        <v>0</v>
      </c>
      <c r="AT142" s="1298">
        <f t="shared" ref="AT142" si="3524">AS142-AS$12</f>
        <v>0</v>
      </c>
      <c r="AU142" s="1299"/>
      <c r="AV142" s="1298">
        <f t="shared" si="2230"/>
        <v>0</v>
      </c>
      <c r="AW142" s="1299"/>
      <c r="AX142" s="485">
        <v>137609291.78845358</v>
      </c>
      <c r="AY142" s="1298">
        <f t="shared" ref="AY142" si="3525">AX142-AX$12</f>
        <v>82802351.557453573</v>
      </c>
      <c r="AZ142" s="1299">
        <f t="shared" ref="AZ142" si="3526">AX142/AX$12-1</f>
        <v>1.5108004790717868</v>
      </c>
      <c r="BA142" s="1298">
        <f t="shared" si="2233"/>
        <v>9425865.7684590518</v>
      </c>
      <c r="BB142" s="1299">
        <f t="shared" si="3485"/>
        <v>7.3534200646101944E-2</v>
      </c>
      <c r="BC142" s="485">
        <v>137609291.78845358</v>
      </c>
      <c r="BD142" s="1298">
        <f t="shared" ref="BD142" si="3527">BC142-BC$12</f>
        <v>82802351.557453573</v>
      </c>
      <c r="BE142" s="1299">
        <f t="shared" ref="BE142" si="3528">BC142/BC$12-1</f>
        <v>1.5108004790717868</v>
      </c>
      <c r="BF142" s="1298">
        <f t="shared" si="2235"/>
        <v>9425865.7684590518</v>
      </c>
      <c r="BG142" s="1299">
        <f t="shared" si="3488"/>
        <v>7.3534200646101944E-2</v>
      </c>
      <c r="BH142" s="485">
        <v>137609291.78845358</v>
      </c>
      <c r="BI142" s="1298">
        <f t="shared" ref="BI142" si="3529">BH142-BH$12</f>
        <v>82802351.557453573</v>
      </c>
      <c r="BJ142" s="1299">
        <f t="shared" ref="BJ142" si="3530">BH142/BH$12-1</f>
        <v>1.5108004790717868</v>
      </c>
      <c r="BK142" s="1298">
        <f t="shared" si="2237"/>
        <v>9425865.7684590518</v>
      </c>
      <c r="BL142" s="1299">
        <f t="shared" si="3491"/>
        <v>7.3534200646101944E-2</v>
      </c>
      <c r="BM142" s="491">
        <v>137546996.92624256</v>
      </c>
      <c r="BN142" s="1298">
        <f t="shared" ref="BN142" si="3531">BM142-BM$12</f>
        <v>91702270.015909225</v>
      </c>
      <c r="BO142" s="1299">
        <f t="shared" ref="BO142" si="3532">BM142/BM$12-1</f>
        <v>2.0002795565838491</v>
      </c>
      <c r="BP142" s="1298">
        <f t="shared" si="2239"/>
        <v>11344708.032877758</v>
      </c>
      <c r="BQ142" s="1299">
        <f t="shared" si="3494"/>
        <v>8.9893044986399051E-2</v>
      </c>
      <c r="BR142" s="491">
        <v>128645267.53573333</v>
      </c>
      <c r="BS142" s="1298">
        <f t="shared" ref="BS142" si="3533">BR142-BR$12</f>
        <v>82800540.625399992</v>
      </c>
      <c r="BT142" s="1299">
        <f t="shared" ref="BT142" si="3534">BR142/BR$12-1</f>
        <v>1.8061082747280337</v>
      </c>
      <c r="BU142" s="1298">
        <f t="shared" si="2241"/>
        <v>10440823.149096116</v>
      </c>
      <c r="BV142" s="1299">
        <f t="shared" si="3497"/>
        <v>8.8328515930797158E-2</v>
      </c>
      <c r="BW142" s="491">
        <v>118090287.92306454</v>
      </c>
      <c r="BX142" s="1298">
        <f t="shared" ref="BX142" si="3535">BW142-BW$12</f>
        <v>72245561.012731209</v>
      </c>
      <c r="BY142" s="1299">
        <f t="shared" ref="BY142" si="3536">BW142/BW$12-1</f>
        <v>1.5758750434708593</v>
      </c>
      <c r="BZ142" s="1298">
        <f t="shared" si="2243"/>
        <v>9240503.513061896</v>
      </c>
      <c r="CA142" s="1299">
        <f t="shared" si="3500"/>
        <v>8.4892253697589792E-2</v>
      </c>
      <c r="CB142" s="485">
        <v>75698985.193378627</v>
      </c>
      <c r="CC142" s="1298">
        <f t="shared" ref="CC142" si="3537">CB142-CB$12</f>
        <v>20892044.962378629</v>
      </c>
      <c r="CD142" s="1299">
        <f t="shared" ref="CD142" si="3538">CB142/CB$12-1</f>
        <v>0.38119341956188313</v>
      </c>
      <c r="CE142" s="1298">
        <f t="shared" si="2246"/>
        <v>1269524.2234545797</v>
      </c>
      <c r="CF142" s="1299">
        <f t="shared" si="3503"/>
        <v>1.7056743484513248E-2</v>
      </c>
      <c r="CG142" s="485">
        <v>83422093.131540895</v>
      </c>
      <c r="CH142" s="1298">
        <f t="shared" ref="CH142" si="3539">CG142-CG$12</f>
        <v>28615152.900540896</v>
      </c>
      <c r="CI142" s="1299">
        <f t="shared" ref="CI142" si="3540">CG142/CG$12-1</f>
        <v>0.52210819979976808</v>
      </c>
      <c r="CJ142" s="1298">
        <f t="shared" si="2249"/>
        <v>1988804.5038215369</v>
      </c>
      <c r="CK142" s="1299">
        <f t="shared" si="3506"/>
        <v>2.4422500151179749E-2</v>
      </c>
      <c r="CL142" s="485">
        <v>91860434.553714275</v>
      </c>
      <c r="CM142" s="1298">
        <f t="shared" ref="CM142" si="3541">CL142-CL$12</f>
        <v>37053494.322714277</v>
      </c>
      <c r="CN142" s="1299">
        <f t="shared" ref="CN142" si="3542">CL142/CL$12-1</f>
        <v>0.6760730332060394</v>
      </c>
      <c r="CO142" s="1298">
        <f t="shared" si="2252"/>
        <v>2830118.549709335</v>
      </c>
      <c r="CP142" s="1299">
        <f t="shared" si="3509"/>
        <v>3.1788256817846472E-2</v>
      </c>
    </row>
    <row r="143" spans="1:94" s="134" customFormat="1" ht="21" customHeight="1" outlineLevel="1" x14ac:dyDescent="0.25">
      <c r="A143" s="174">
        <v>2036</v>
      </c>
      <c r="B143" s="175">
        <v>0</v>
      </c>
      <c r="C143" s="175">
        <v>0</v>
      </c>
      <c r="D143" s="176" t="s">
        <v>163</v>
      </c>
      <c r="E143" s="485">
        <v>0</v>
      </c>
      <c r="F143" s="1298">
        <f t="shared" ref="F143" si="3543">E143-E$13</f>
        <v>0</v>
      </c>
      <c r="G143" s="1320"/>
      <c r="H143" s="1298">
        <f t="shared" si="2206"/>
        <v>0</v>
      </c>
      <c r="I143" s="1320"/>
      <c r="J143" s="485">
        <v>0</v>
      </c>
      <c r="K143" s="1298">
        <f t="shared" ref="K143" si="3544">J143-J$13</f>
        <v>0</v>
      </c>
      <c r="L143" s="1320"/>
      <c r="M143" s="1298">
        <f t="shared" si="2208"/>
        <v>0</v>
      </c>
      <c r="N143" s="1320"/>
      <c r="O143" s="485">
        <v>0</v>
      </c>
      <c r="P143" s="1298">
        <f t="shared" ref="P143" si="3545">O143-O$13</f>
        <v>0</v>
      </c>
      <c r="Q143" s="1320"/>
      <c r="R143" s="1298">
        <f t="shared" si="2210"/>
        <v>0</v>
      </c>
      <c r="S143" s="1320"/>
      <c r="T143" s="485">
        <v>0</v>
      </c>
      <c r="U143" s="1298">
        <f t="shared" ref="U143" si="3546">T143-T$13</f>
        <v>0</v>
      </c>
      <c r="V143" s="1299"/>
      <c r="W143" s="1298">
        <f t="shared" si="2213"/>
        <v>0</v>
      </c>
      <c r="X143" s="1299"/>
      <c r="Y143" s="485">
        <v>0</v>
      </c>
      <c r="Z143" s="1298">
        <f t="shared" ref="Z143" si="3547">Y143-Y$13</f>
        <v>0</v>
      </c>
      <c r="AA143" s="1299"/>
      <c r="AB143" s="1298">
        <f t="shared" si="2216"/>
        <v>0</v>
      </c>
      <c r="AC143" s="1299"/>
      <c r="AD143" s="485">
        <v>0</v>
      </c>
      <c r="AE143" s="1298">
        <f t="shared" ref="AE143" si="3548">AD143-AD$13</f>
        <v>0</v>
      </c>
      <c r="AF143" s="1299"/>
      <c r="AG143" s="1298">
        <f t="shared" si="2219"/>
        <v>0</v>
      </c>
      <c r="AH143" s="1299"/>
      <c r="AI143" s="485">
        <v>0</v>
      </c>
      <c r="AJ143" s="1298">
        <f t="shared" ref="AJ143" si="3549">AI143-AI$13</f>
        <v>0</v>
      </c>
      <c r="AK143" s="1299"/>
      <c r="AL143" s="1298">
        <f t="shared" si="2222"/>
        <v>0</v>
      </c>
      <c r="AM143" s="1299"/>
      <c r="AN143" s="485">
        <v>0</v>
      </c>
      <c r="AO143" s="1298">
        <f t="shared" ref="AO143" si="3550">AN143-AN$13</f>
        <v>0</v>
      </c>
      <c r="AP143" s="1299"/>
      <c r="AQ143" s="1298">
        <f t="shared" si="2226"/>
        <v>0</v>
      </c>
      <c r="AR143" s="1299"/>
      <c r="AS143" s="485">
        <v>0</v>
      </c>
      <c r="AT143" s="1298">
        <f t="shared" ref="AT143" si="3551">AS143-AS$13</f>
        <v>0</v>
      </c>
      <c r="AU143" s="1299"/>
      <c r="AV143" s="1298">
        <f t="shared" si="2230"/>
        <v>0</v>
      </c>
      <c r="AW143" s="1299"/>
      <c r="AX143" s="491">
        <v>32811419.602688551</v>
      </c>
      <c r="AY143" s="1298">
        <f t="shared" ref="AY143" si="3552">AX143-AX$13</f>
        <v>9482250.3931554519</v>
      </c>
      <c r="AZ143" s="1299">
        <f t="shared" ref="AZ143" si="3553">AX143/AX$13-1</f>
        <v>0.40645469660705613</v>
      </c>
      <c r="BA143" s="1298">
        <f t="shared" si="2233"/>
        <v>710043.62889705226</v>
      </c>
      <c r="BB143" s="1299">
        <f t="shared" si="3485"/>
        <v>2.2118791090972367E-2</v>
      </c>
      <c r="BC143" s="491">
        <v>39945355.224294998</v>
      </c>
      <c r="BD143" s="1298">
        <f t="shared" ref="BD143" si="3554">BC143-BC$13</f>
        <v>16616186.014761899</v>
      </c>
      <c r="BE143" s="1299">
        <f t="shared" ref="BE143" si="3555">BC143/BC$13-1</f>
        <v>0.71224936754164192</v>
      </c>
      <c r="BF143" s="1298">
        <f t="shared" si="2235"/>
        <v>1356887.7437557727</v>
      </c>
      <c r="BG143" s="1299">
        <f t="shared" si="3488"/>
        <v>3.5163037880166392E-2</v>
      </c>
      <c r="BH143" s="491">
        <v>48485973.122073717</v>
      </c>
      <c r="BI143" s="1298">
        <f t="shared" ref="BI143" si="3556">BH143-BH$13</f>
        <v>25156803.912540618</v>
      </c>
      <c r="BJ143" s="1299">
        <f t="shared" ref="BJ143" si="3557">BH143/BH$13-1</f>
        <v>1.0783411825167217</v>
      </c>
      <c r="BK143" s="1298">
        <f t="shared" si="2237"/>
        <v>2229959.2225422189</v>
      </c>
      <c r="BL143" s="1299">
        <f t="shared" si="3491"/>
        <v>4.8209065904072812E-2</v>
      </c>
      <c r="BM143" s="491">
        <v>137546996.92624253</v>
      </c>
      <c r="BN143" s="1298">
        <f t="shared" ref="BN143" si="3558">BM143-BM$13</f>
        <v>91702270.015909195</v>
      </c>
      <c r="BO143" s="1299">
        <f t="shared" ref="BO143" si="3559">BM143/BM$13-1</f>
        <v>2.0002795565838487</v>
      </c>
      <c r="BP143" s="1298">
        <f t="shared" si="2239"/>
        <v>11344708.032877654</v>
      </c>
      <c r="BQ143" s="1299">
        <f t="shared" si="3494"/>
        <v>8.9893044986398163E-2</v>
      </c>
      <c r="BR143" s="491">
        <v>128645267.53573328</v>
      </c>
      <c r="BS143" s="1298">
        <f t="shared" ref="BS143" si="3560">BR143-BR$13</f>
        <v>82800540.625399947</v>
      </c>
      <c r="BT143" s="1299">
        <f t="shared" ref="BT143" si="3561">BR143/BR$13-1</f>
        <v>1.8061082747280324</v>
      </c>
      <c r="BU143" s="1298">
        <f t="shared" si="2241"/>
        <v>10440823.149096057</v>
      </c>
      <c r="BV143" s="1299">
        <f t="shared" si="3497"/>
        <v>8.8328515930796714E-2</v>
      </c>
      <c r="BW143" s="491">
        <v>118090287.92306456</v>
      </c>
      <c r="BX143" s="1298">
        <f t="shared" ref="BX143" si="3562">BW143-BW$13</f>
        <v>72245561.012731224</v>
      </c>
      <c r="BY143" s="1299">
        <f t="shared" ref="BY143" si="3563">BW143/BW$13-1</f>
        <v>1.5758750434708593</v>
      </c>
      <c r="BZ143" s="1298">
        <f t="shared" si="2243"/>
        <v>9240503.5130619109</v>
      </c>
      <c r="CA143" s="1299">
        <f t="shared" si="3500"/>
        <v>8.4892253697589792E-2</v>
      </c>
      <c r="CB143" s="485">
        <v>0</v>
      </c>
      <c r="CC143" s="1298">
        <f t="shared" ref="CC143" si="3564">CB143-CB$13</f>
        <v>0</v>
      </c>
      <c r="CD143" s="1299"/>
      <c r="CE143" s="1298">
        <f t="shared" si="2246"/>
        <v>0</v>
      </c>
      <c r="CF143" s="1299"/>
      <c r="CG143" s="485">
        <v>0</v>
      </c>
      <c r="CH143" s="1298">
        <f t="shared" ref="CH143" si="3565">CG143-CG$13</f>
        <v>0</v>
      </c>
      <c r="CI143" s="1299"/>
      <c r="CJ143" s="1298">
        <f t="shared" si="2249"/>
        <v>0</v>
      </c>
      <c r="CK143" s="1299"/>
      <c r="CL143" s="485">
        <v>0</v>
      </c>
      <c r="CM143" s="1298">
        <f t="shared" ref="CM143" si="3566">CL143-CL$13</f>
        <v>0</v>
      </c>
      <c r="CN143" s="1299"/>
      <c r="CO143" s="1298">
        <f t="shared" si="2252"/>
        <v>0</v>
      </c>
      <c r="CP143" s="1299"/>
    </row>
    <row r="144" spans="1:94" s="134" customFormat="1" ht="21" customHeight="1" outlineLevel="1" x14ac:dyDescent="0.25">
      <c r="A144" s="174">
        <v>2036</v>
      </c>
      <c r="B144" s="175" t="s">
        <v>164</v>
      </c>
      <c r="C144" s="175" t="s">
        <v>165</v>
      </c>
      <c r="D144" s="176" t="s">
        <v>99</v>
      </c>
      <c r="E144" s="485">
        <v>0</v>
      </c>
      <c r="F144" s="1298">
        <f t="shared" ref="F144" si="3567">E144-E$14</f>
        <v>0</v>
      </c>
      <c r="G144" s="1320"/>
      <c r="H144" s="1298">
        <f t="shared" si="2206"/>
        <v>0</v>
      </c>
      <c r="I144" s="1320"/>
      <c r="J144" s="485">
        <v>0</v>
      </c>
      <c r="K144" s="1298">
        <f t="shared" ref="K144" si="3568">J144-J$14</f>
        <v>0</v>
      </c>
      <c r="L144" s="1320"/>
      <c r="M144" s="1298">
        <f t="shared" si="2208"/>
        <v>0</v>
      </c>
      <c r="N144" s="1320"/>
      <c r="O144" s="485">
        <v>0</v>
      </c>
      <c r="P144" s="1298">
        <f t="shared" ref="P144" si="3569">O144-O$14</f>
        <v>0</v>
      </c>
      <c r="Q144" s="1320"/>
      <c r="R144" s="1298">
        <f t="shared" si="2210"/>
        <v>0</v>
      </c>
      <c r="S144" s="1320"/>
      <c r="T144" s="486">
        <v>103195679.06660491</v>
      </c>
      <c r="U144" s="1298">
        <f t="shared" ref="U144" si="3570">T144-T$14</f>
        <v>88907178.066604912</v>
      </c>
      <c r="V144" s="1299">
        <f t="shared" ref="V144" si="3571">T144/T$14-1</f>
        <v>6.2222886828089843</v>
      </c>
      <c r="W144" s="1298">
        <f t="shared" si="2213"/>
        <v>12837953.891163468</v>
      </c>
      <c r="X144" s="1299">
        <f t="shared" si="3473"/>
        <v>0.14207920646781314</v>
      </c>
      <c r="Y144" s="486">
        <v>76490490.895077169</v>
      </c>
      <c r="Z144" s="1298">
        <f t="shared" ref="Z144" si="3572">Y144-Y$14</f>
        <v>62201989.895077161</v>
      </c>
      <c r="AA144" s="1299">
        <f t="shared" ref="AA144" si="3573">Y144/Y$14-1</f>
        <v>4.3532900963563028</v>
      </c>
      <c r="AB144" s="1298">
        <f t="shared" si="2216"/>
        <v>10126299.239818528</v>
      </c>
      <c r="AC144" s="1299">
        <f t="shared" si="3476"/>
        <v>0.15258679398102992</v>
      </c>
      <c r="AD144" s="486">
        <v>44825552.057070822</v>
      </c>
      <c r="AE144" s="1298">
        <f t="shared" ref="AE144" si="3574">AD144-AD$14</f>
        <v>30537051.057070814</v>
      </c>
      <c r="AF144" s="1299">
        <f t="shared" ref="AF144" si="3575">AD144/AD$14-1</f>
        <v>2.1371766749409753</v>
      </c>
      <c r="AG144" s="1298">
        <f t="shared" si="2219"/>
        <v>6525340.3317158818</v>
      </c>
      <c r="AH144" s="1299">
        <f t="shared" si="3479"/>
        <v>0.17037347935588754</v>
      </c>
      <c r="AI144" s="486">
        <v>412640990.77872771</v>
      </c>
      <c r="AJ144" s="1298">
        <f t="shared" ref="AJ144" si="3576">AI144-AI$14</f>
        <v>275106810.0477277</v>
      </c>
      <c r="AK144" s="1299">
        <f t="shared" ref="AK144" si="3577">AI144/AI$14-1</f>
        <v>2.0002795565838496</v>
      </c>
      <c r="AL144" s="1298">
        <f t="shared" si="2222"/>
        <v>34034124.098633289</v>
      </c>
      <c r="AM144" s="1299">
        <f t="shared" ref="AM144:AM149" si="3578">AI144/AI134-1</f>
        <v>8.9893044986399051E-2</v>
      </c>
      <c r="AN144" s="486">
        <v>385935802.60719997</v>
      </c>
      <c r="AO144" s="1298">
        <f t="shared" ref="AO144" si="3579">AN144-AN$14</f>
        <v>248401621.87619996</v>
      </c>
      <c r="AP144" s="1299">
        <f t="shared" ref="AP144" si="3580">AN144/AN$14-1</f>
        <v>1.8061082747280333</v>
      </c>
      <c r="AQ144" s="1298">
        <f t="shared" si="2226"/>
        <v>31322469.447288334</v>
      </c>
      <c r="AR144" s="1299">
        <f t="shared" ref="AR144:AR149" si="3581">AN144/AN134-1</f>
        <v>8.8328515930797158E-2</v>
      </c>
      <c r="AS144" s="486">
        <v>354270863.76919365</v>
      </c>
      <c r="AT144" s="1298">
        <f t="shared" ref="AT144" si="3582">AS144-AS$14</f>
        <v>216736683.03819364</v>
      </c>
      <c r="AU144" s="1299">
        <f t="shared" ref="AU144" si="3583">AS144/AS$14-1</f>
        <v>1.5758750434708593</v>
      </c>
      <c r="AV144" s="1298">
        <f t="shared" si="2230"/>
        <v>27721510.539185703</v>
      </c>
      <c r="AW144" s="1299">
        <f t="shared" ref="AW144:AW149" si="3584">AS144/AS134-1</f>
        <v>8.4892253697589792E-2</v>
      </c>
      <c r="AX144" s="485">
        <v>0</v>
      </c>
      <c r="AY144" s="1298">
        <f t="shared" ref="AY144" si="3585">AX144-AX$14</f>
        <v>0</v>
      </c>
      <c r="AZ144" s="1299"/>
      <c r="BA144" s="1298">
        <f t="shared" si="2233"/>
        <v>0</v>
      </c>
      <c r="BB144" s="1299"/>
      <c r="BC144" s="485">
        <v>0</v>
      </c>
      <c r="BD144" s="1298">
        <f t="shared" ref="BD144" si="3586">BC144-BC$14</f>
        <v>0</v>
      </c>
      <c r="BE144" s="1299"/>
      <c r="BF144" s="1298">
        <f t="shared" si="2235"/>
        <v>0</v>
      </c>
      <c r="BG144" s="1299"/>
      <c r="BH144" s="485">
        <v>0</v>
      </c>
      <c r="BI144" s="1298">
        <f t="shared" ref="BI144" si="3587">BH144-BH$14</f>
        <v>0</v>
      </c>
      <c r="BJ144" s="1299"/>
      <c r="BK144" s="1298">
        <f t="shared" si="2237"/>
        <v>0</v>
      </c>
      <c r="BL144" s="1299"/>
      <c r="BM144" s="485">
        <v>0</v>
      </c>
      <c r="BN144" s="1298">
        <f t="shared" ref="BN144" si="3588">BM144-BM$14</f>
        <v>0</v>
      </c>
      <c r="BO144" s="1299"/>
      <c r="BP144" s="1298">
        <f t="shared" si="2239"/>
        <v>0</v>
      </c>
      <c r="BQ144" s="1299"/>
      <c r="BR144" s="485">
        <v>0</v>
      </c>
      <c r="BS144" s="1298">
        <f t="shared" ref="BS144" si="3589">BR144-BR$14</f>
        <v>0</v>
      </c>
      <c r="BT144" s="1299"/>
      <c r="BU144" s="1298">
        <f t="shared" si="2241"/>
        <v>0</v>
      </c>
      <c r="BV144" s="1299"/>
      <c r="BW144" s="485">
        <v>0</v>
      </c>
      <c r="BX144" s="1298">
        <f t="shared" ref="BX144" si="3590">BW144-BW$14</f>
        <v>0</v>
      </c>
      <c r="BY144" s="1299"/>
      <c r="BZ144" s="1298">
        <f t="shared" si="2243"/>
        <v>0</v>
      </c>
      <c r="CA144" s="1299"/>
      <c r="CB144" s="192">
        <v>252805013.31926292</v>
      </c>
      <c r="CC144" s="1298">
        <f t="shared" ref="CC144" si="3591">CB144-CB$14</f>
        <v>234670234.83926293</v>
      </c>
      <c r="CD144" s="1299">
        <f t="shared" ref="CD144" si="3592">CB144/CB$14-1</f>
        <v>12.940341956648096</v>
      </c>
      <c r="CE144" s="1298">
        <f t="shared" si="2246"/>
        <v>31345570.807801276</v>
      </c>
      <c r="CF144" s="1299">
        <f t="shared" si="3503"/>
        <v>0.14154090903655647</v>
      </c>
      <c r="CG144" s="192">
        <v>209299825.6056627</v>
      </c>
      <c r="CH144" s="1298">
        <f t="shared" ref="CH144" si="3593">CG144-CG$14</f>
        <v>191165047.12566271</v>
      </c>
      <c r="CI144" s="1299">
        <f t="shared" ref="CI144" si="3594">CG144/CG$14-1</f>
        <v>10.54134999975267</v>
      </c>
      <c r="CJ144" s="1298">
        <f t="shared" si="2249"/>
        <v>27069272.94836694</v>
      </c>
      <c r="CK144" s="1299">
        <f t="shared" si="3506"/>
        <v>0.14854409731870621</v>
      </c>
      <c r="CL144" s="192">
        <v>159279046.97317883</v>
      </c>
      <c r="CM144" s="1298">
        <f t="shared" ref="CM144" si="3595">CL144-CL$14</f>
        <v>141144268.49317884</v>
      </c>
      <c r="CN144" s="1299">
        <f t="shared" ref="CN144" si="3596">CL144/CL$14-1</f>
        <v>7.7830710007756796</v>
      </c>
      <c r="CO144" s="1298">
        <f t="shared" si="2252"/>
        <v>21638212.001185805</v>
      </c>
      <c r="CP144" s="1299">
        <f t="shared" si="3509"/>
        <v>0.15720779378873084</v>
      </c>
    </row>
    <row r="145" spans="1:94" s="134" customFormat="1" ht="21" customHeight="1" outlineLevel="1" x14ac:dyDescent="0.25">
      <c r="A145" s="174">
        <v>2036</v>
      </c>
      <c r="B145" s="175" t="s">
        <v>166</v>
      </c>
      <c r="C145" s="175" t="s">
        <v>249</v>
      </c>
      <c r="D145" s="176" t="s">
        <v>168</v>
      </c>
      <c r="E145" s="485">
        <v>65499212.619136408</v>
      </c>
      <c r="F145" s="1298">
        <f t="shared" ref="F145" si="3597">E145-E$15</f>
        <v>27019335.960136406</v>
      </c>
      <c r="G145" s="1320">
        <f t="shared" ref="G145" si="3598">E145/E$15-1</f>
        <v>0.70216794610792732</v>
      </c>
      <c r="H145" s="1298">
        <f t="shared" si="2206"/>
        <v>1635769.4784686193</v>
      </c>
      <c r="I145" s="1320">
        <f t="shared" si="3464"/>
        <v>2.5613549755931775E-2</v>
      </c>
      <c r="J145" s="485">
        <v>78961187.596658066</v>
      </c>
      <c r="K145" s="1298">
        <f t="shared" ref="K145" si="3599">J145-J$15</f>
        <v>40481310.937658064</v>
      </c>
      <c r="L145" s="1320">
        <f t="shared" ref="L145" si="3600">J145/J$15-1</f>
        <v>1.0520124920460199</v>
      </c>
      <c r="M145" s="1298">
        <f t="shared" si="2208"/>
        <v>3013591.8160588294</v>
      </c>
      <c r="N145" s="1320">
        <f t="shared" si="3467"/>
        <v>3.9679884334516968E-2</v>
      </c>
      <c r="O145" s="485">
        <v>94923352.38516438</v>
      </c>
      <c r="P145" s="1298">
        <f t="shared" ref="P145" si="3601">O145-O$15</f>
        <v>56443475.726164378</v>
      </c>
      <c r="Q145" s="1320">
        <f t="shared" ref="Q145" si="3602">O145/O$15-1</f>
        <v>1.4668309939336277</v>
      </c>
      <c r="R145" s="1298">
        <f t="shared" si="2210"/>
        <v>4841555.9512240291</v>
      </c>
      <c r="S145" s="1320">
        <f t="shared" si="3470"/>
        <v>5.3746218913101718E-2</v>
      </c>
      <c r="T145" s="485">
        <v>65499212.619136408</v>
      </c>
      <c r="U145" s="1298">
        <f t="shared" ref="U145" si="3603">T145-T$15</f>
        <v>27019335.960136406</v>
      </c>
      <c r="V145" s="1299">
        <f t="shared" ref="V145" si="3604">T145/T$15-1</f>
        <v>0.70216794610792732</v>
      </c>
      <c r="W145" s="1298">
        <f t="shared" si="2213"/>
        <v>1635769.4784686193</v>
      </c>
      <c r="X145" s="1299">
        <f t="shared" si="3473"/>
        <v>2.5613549755931775E-2</v>
      </c>
      <c r="Y145" s="485">
        <v>78961187.596658066</v>
      </c>
      <c r="Z145" s="1298">
        <f t="shared" ref="Z145" si="3605">Y145-Y$15</f>
        <v>40481310.937658064</v>
      </c>
      <c r="AA145" s="1299">
        <f t="shared" ref="AA145" si="3606">Y145/Y$15-1</f>
        <v>1.0520124920460199</v>
      </c>
      <c r="AB145" s="1298">
        <f t="shared" si="2216"/>
        <v>3013591.8160588294</v>
      </c>
      <c r="AC145" s="1299">
        <f t="shared" si="3476"/>
        <v>3.9679884334516968E-2</v>
      </c>
      <c r="AD145" s="485">
        <v>94923352.38516438</v>
      </c>
      <c r="AE145" s="1298">
        <f t="shared" ref="AE145" si="3607">AD145-AD$15</f>
        <v>56443475.726164378</v>
      </c>
      <c r="AF145" s="1299">
        <f t="shared" ref="AF145" si="3608">AD145/AD$15-1</f>
        <v>1.4668309939336277</v>
      </c>
      <c r="AG145" s="1298">
        <f t="shared" si="2219"/>
        <v>4841555.9512240291</v>
      </c>
      <c r="AH145" s="1299">
        <f t="shared" si="3479"/>
        <v>5.3746218913101718E-2</v>
      </c>
      <c r="AI145" s="485">
        <v>65499212.619136408</v>
      </c>
      <c r="AJ145" s="1298">
        <f t="shared" ref="AJ145" si="3609">AI145-AI$15</f>
        <v>27019335.960136406</v>
      </c>
      <c r="AK145" s="1299">
        <f t="shared" ref="AK145" si="3610">AI145/AI$15-1</f>
        <v>0.70216794610792732</v>
      </c>
      <c r="AL145" s="1298">
        <f t="shared" si="2222"/>
        <v>1635769.4784686193</v>
      </c>
      <c r="AM145" s="1299">
        <f t="shared" si="3578"/>
        <v>2.5613549755931775E-2</v>
      </c>
      <c r="AN145" s="485">
        <v>78961187.596658066</v>
      </c>
      <c r="AO145" s="1298">
        <f t="shared" ref="AO145" si="3611">AN145-AN$15</f>
        <v>40481310.937658064</v>
      </c>
      <c r="AP145" s="1299">
        <f t="shared" ref="AP145" si="3612">AN145/AN$15-1</f>
        <v>1.0520124920460199</v>
      </c>
      <c r="AQ145" s="1298">
        <f t="shared" si="2226"/>
        <v>3013591.8160588294</v>
      </c>
      <c r="AR145" s="1299">
        <f t="shared" si="3581"/>
        <v>3.9679884334516968E-2</v>
      </c>
      <c r="AS145" s="485">
        <v>94923352.38516438</v>
      </c>
      <c r="AT145" s="1298">
        <f t="shared" ref="AT145" si="3613">AS145-AS$15</f>
        <v>56443475.726164378</v>
      </c>
      <c r="AU145" s="1299">
        <f t="shared" ref="AU145" si="3614">AS145/AS$15-1</f>
        <v>1.4668309939336277</v>
      </c>
      <c r="AV145" s="1298">
        <f t="shared" si="2230"/>
        <v>4841555.9512240291</v>
      </c>
      <c r="AW145" s="1299">
        <f t="shared" si="3584"/>
        <v>5.3746218913101718E-2</v>
      </c>
      <c r="AX145" s="485">
        <v>65499212.619136408</v>
      </c>
      <c r="AY145" s="1298">
        <f t="shared" ref="AY145" si="3615">AX145-AX$15</f>
        <v>27019335.960136406</v>
      </c>
      <c r="AZ145" s="1299">
        <f t="shared" ref="AZ145" si="3616">AX145/AX$15-1</f>
        <v>0.70216794610792732</v>
      </c>
      <c r="BA145" s="1298">
        <f t="shared" si="2233"/>
        <v>1635769.4784686193</v>
      </c>
      <c r="BB145" s="1299">
        <f t="shared" si="3485"/>
        <v>2.5613549755931775E-2</v>
      </c>
      <c r="BC145" s="485">
        <v>78961187.596658066</v>
      </c>
      <c r="BD145" s="1298">
        <f t="shared" ref="BD145" si="3617">BC145-BC$15</f>
        <v>40481310.937658064</v>
      </c>
      <c r="BE145" s="1299">
        <f t="shared" ref="BE145" si="3618">BC145/BC$15-1</f>
        <v>1.0520124920460199</v>
      </c>
      <c r="BF145" s="1298">
        <f t="shared" si="2235"/>
        <v>3013591.8160588294</v>
      </c>
      <c r="BG145" s="1299">
        <f t="shared" si="3488"/>
        <v>3.9679884334516968E-2</v>
      </c>
      <c r="BH145" s="485">
        <v>94923352.38516438</v>
      </c>
      <c r="BI145" s="1298">
        <f t="shared" ref="BI145" si="3619">BH145-BH$15</f>
        <v>56443475.726164378</v>
      </c>
      <c r="BJ145" s="1299">
        <f t="shared" ref="BJ145" si="3620">BH145/BH$15-1</f>
        <v>1.4668309939336277</v>
      </c>
      <c r="BK145" s="1298">
        <f t="shared" si="2237"/>
        <v>4841555.9512240291</v>
      </c>
      <c r="BL145" s="1299">
        <f t="shared" si="3491"/>
        <v>5.3746218913101718E-2</v>
      </c>
      <c r="BM145" s="485">
        <v>65499212.619136408</v>
      </c>
      <c r="BN145" s="1298">
        <f t="shared" ref="BN145" si="3621">BM145-BM$15</f>
        <v>27019335.960136406</v>
      </c>
      <c r="BO145" s="1299">
        <f t="shared" ref="BO145" si="3622">BM145/BM$15-1</f>
        <v>0.70216794610792732</v>
      </c>
      <c r="BP145" s="1298">
        <f t="shared" si="2239"/>
        <v>1635769.4784686193</v>
      </c>
      <c r="BQ145" s="1299">
        <f t="shared" si="3494"/>
        <v>2.5613549755931775E-2</v>
      </c>
      <c r="BR145" s="485">
        <v>78961187.596658066</v>
      </c>
      <c r="BS145" s="1298">
        <f t="shared" ref="BS145" si="3623">BR145-BR$15</f>
        <v>40481310.937658064</v>
      </c>
      <c r="BT145" s="1299">
        <f t="shared" ref="BT145" si="3624">BR145/BR$15-1</f>
        <v>1.0520124920460199</v>
      </c>
      <c r="BU145" s="1298">
        <f t="shared" si="2241"/>
        <v>3013591.8160588294</v>
      </c>
      <c r="BV145" s="1299">
        <f t="shared" si="3497"/>
        <v>3.9679884334516968E-2</v>
      </c>
      <c r="BW145" s="485">
        <v>94923352.38516438</v>
      </c>
      <c r="BX145" s="1298">
        <f t="shared" ref="BX145" si="3625">BW145-BW$15</f>
        <v>56443475.726164378</v>
      </c>
      <c r="BY145" s="1299">
        <f t="shared" ref="BY145" si="3626">BW145/BW$15-1</f>
        <v>1.4668309939336277</v>
      </c>
      <c r="BZ145" s="1298">
        <f t="shared" si="2243"/>
        <v>4841555.9512240291</v>
      </c>
      <c r="CA145" s="1299">
        <f t="shared" si="3500"/>
        <v>5.3746218913101718E-2</v>
      </c>
      <c r="CB145" s="485">
        <v>65499212.619136408</v>
      </c>
      <c r="CC145" s="1298">
        <f t="shared" ref="CC145" si="3627">CB145-CB$15</f>
        <v>27019335.960136406</v>
      </c>
      <c r="CD145" s="1299">
        <f t="shared" ref="CD145" si="3628">CB145/CB$15-1</f>
        <v>0.70216794610792732</v>
      </c>
      <c r="CE145" s="1298">
        <f t="shared" si="2246"/>
        <v>1635769.4784686193</v>
      </c>
      <c r="CF145" s="1299">
        <f t="shared" si="3503"/>
        <v>2.5613549755931775E-2</v>
      </c>
      <c r="CG145" s="485">
        <v>78961187.596658066</v>
      </c>
      <c r="CH145" s="1298">
        <f t="shared" ref="CH145" si="3629">CG145-CG$15</f>
        <v>40481310.937658064</v>
      </c>
      <c r="CI145" s="1299">
        <f t="shared" ref="CI145" si="3630">CG145/CG$15-1</f>
        <v>1.0520124920460199</v>
      </c>
      <c r="CJ145" s="1298">
        <f t="shared" si="2249"/>
        <v>3013591.8160588294</v>
      </c>
      <c r="CK145" s="1299">
        <f t="shared" si="3506"/>
        <v>3.9679884334516968E-2</v>
      </c>
      <c r="CL145" s="485">
        <v>94923352.38516438</v>
      </c>
      <c r="CM145" s="1298">
        <f t="shared" ref="CM145" si="3631">CL145-CL$15</f>
        <v>56443475.726164378</v>
      </c>
      <c r="CN145" s="1299">
        <f t="shared" ref="CN145" si="3632">CL145/CL$15-1</f>
        <v>1.4668309939336277</v>
      </c>
      <c r="CO145" s="1298">
        <f t="shared" si="2252"/>
        <v>4841555.9512240291</v>
      </c>
      <c r="CP145" s="1299">
        <f t="shared" si="3509"/>
        <v>5.3746218913101718E-2</v>
      </c>
    </row>
    <row r="146" spans="1:94" s="134" customFormat="1" ht="21" customHeight="1" outlineLevel="1" x14ac:dyDescent="0.25">
      <c r="A146" s="174">
        <v>2036</v>
      </c>
      <c r="B146" s="175" t="s">
        <v>169</v>
      </c>
      <c r="C146" s="175" t="s">
        <v>249</v>
      </c>
      <c r="D146" s="176" t="s">
        <v>170</v>
      </c>
      <c r="E146" s="485">
        <v>64434827.594252944</v>
      </c>
      <c r="F146" s="1298">
        <f t="shared" ref="F146" si="3633">E146-E$16</f>
        <v>24352450.594252944</v>
      </c>
      <c r="G146" s="1320">
        <f t="shared" ref="G146" si="3634">E146/E$16-1</f>
        <v>0.607560040519876</v>
      </c>
      <c r="H146" s="1298">
        <f t="shared" si="2206"/>
        <v>1495034.3502311334</v>
      </c>
      <c r="I146" s="1320">
        <f t="shared" si="3464"/>
        <v>2.3753404216546814E-2</v>
      </c>
      <c r="J146" s="485">
        <v>77678040.788259029</v>
      </c>
      <c r="K146" s="1298">
        <f t="shared" ref="K146" si="3635">J146-J$16</f>
        <v>37595663.788259029</v>
      </c>
      <c r="L146" s="1320">
        <f t="shared" ref="L146" si="3636">J146/J$16-1</f>
        <v>0.93795993656411714</v>
      </c>
      <c r="M146" s="1298">
        <f t="shared" si="2208"/>
        <v>2828866.6639858633</v>
      </c>
      <c r="N146" s="1320">
        <f t="shared" si="3467"/>
        <v>3.7794226817907894E-2</v>
      </c>
      <c r="O146" s="485">
        <v>93380814.837759048</v>
      </c>
      <c r="P146" s="1298">
        <f t="shared" ref="P146" si="3637">O146-O$16</f>
        <v>53298437.837759048</v>
      </c>
      <c r="Q146" s="1320">
        <f t="shared" ref="Q146" si="3638">O146/O$16-1</f>
        <v>1.3297224822210283</v>
      </c>
      <c r="R146" s="1298">
        <f t="shared" si="2210"/>
        <v>4601861.4369232953</v>
      </c>
      <c r="S146" s="1320">
        <f t="shared" si="3470"/>
        <v>5.1835049419268975E-2</v>
      </c>
      <c r="T146" s="485">
        <v>64434827.594252944</v>
      </c>
      <c r="U146" s="1298">
        <f t="shared" ref="U146" si="3639">T146-T$16</f>
        <v>24352450.594252944</v>
      </c>
      <c r="V146" s="1299">
        <f t="shared" ref="V146" si="3640">T146/T$16-1</f>
        <v>0.607560040519876</v>
      </c>
      <c r="W146" s="1298">
        <f t="shared" si="2213"/>
        <v>1495034.3502311334</v>
      </c>
      <c r="X146" s="1299">
        <f t="shared" si="3473"/>
        <v>2.3753404216546814E-2</v>
      </c>
      <c r="Y146" s="485">
        <v>77678040.788259029</v>
      </c>
      <c r="Z146" s="1298">
        <f t="shared" ref="Z146" si="3641">Y146-Y$16</f>
        <v>37595663.788259029</v>
      </c>
      <c r="AA146" s="1299">
        <f t="shared" ref="AA146" si="3642">Y146/Y$16-1</f>
        <v>0.93795993656411714</v>
      </c>
      <c r="AB146" s="1298">
        <f t="shared" si="2216"/>
        <v>2828866.6639858633</v>
      </c>
      <c r="AC146" s="1299">
        <f t="shared" si="3476"/>
        <v>3.7794226817907894E-2</v>
      </c>
      <c r="AD146" s="485">
        <v>93380814.837759048</v>
      </c>
      <c r="AE146" s="1298">
        <f t="shared" ref="AE146" si="3643">AD146-AD$16</f>
        <v>53298437.837759048</v>
      </c>
      <c r="AF146" s="1299">
        <f t="shared" ref="AF146" si="3644">AD146/AD$16-1</f>
        <v>1.3297224822210283</v>
      </c>
      <c r="AG146" s="1298">
        <f t="shared" si="2219"/>
        <v>4601861.4369232953</v>
      </c>
      <c r="AH146" s="1299">
        <f t="shared" si="3479"/>
        <v>5.1835049419268975E-2</v>
      </c>
      <c r="AI146" s="485">
        <v>64434827.594252944</v>
      </c>
      <c r="AJ146" s="1298">
        <f t="shared" ref="AJ146" si="3645">AI146-AI$16</f>
        <v>24352450.594252944</v>
      </c>
      <c r="AK146" s="1299">
        <f t="shared" ref="AK146" si="3646">AI146/AI$16-1</f>
        <v>0.607560040519876</v>
      </c>
      <c r="AL146" s="1298">
        <f t="shared" si="2222"/>
        <v>1495034.3502311334</v>
      </c>
      <c r="AM146" s="1299">
        <f t="shared" si="3578"/>
        <v>2.3753404216546814E-2</v>
      </c>
      <c r="AN146" s="485">
        <v>77678040.788259029</v>
      </c>
      <c r="AO146" s="1298">
        <f t="shared" ref="AO146" si="3647">AN146-AN$16</f>
        <v>37595663.788259029</v>
      </c>
      <c r="AP146" s="1299">
        <f t="shared" ref="AP146" si="3648">AN146/AN$16-1</f>
        <v>0.93795993656411714</v>
      </c>
      <c r="AQ146" s="1298">
        <f t="shared" si="2226"/>
        <v>2828866.6639858633</v>
      </c>
      <c r="AR146" s="1299">
        <f t="shared" si="3581"/>
        <v>3.7794226817907894E-2</v>
      </c>
      <c r="AS146" s="485">
        <v>93380814.837759048</v>
      </c>
      <c r="AT146" s="1298">
        <f t="shared" ref="AT146" si="3649">AS146-AS$16</f>
        <v>53298437.837759048</v>
      </c>
      <c r="AU146" s="1299">
        <f t="shared" ref="AU146" si="3650">AS146/AS$16-1</f>
        <v>1.3297224822210283</v>
      </c>
      <c r="AV146" s="1298">
        <f t="shared" si="2230"/>
        <v>4601861.4369232953</v>
      </c>
      <c r="AW146" s="1299">
        <f t="shared" si="3584"/>
        <v>5.1835049419268975E-2</v>
      </c>
      <c r="AX146" s="485">
        <v>64434827.594252944</v>
      </c>
      <c r="AY146" s="1298">
        <f t="shared" ref="AY146" si="3651">AX146-AX$16</f>
        <v>24352450.594252944</v>
      </c>
      <c r="AZ146" s="1299">
        <f t="shared" ref="AZ146" si="3652">AX146/AX$16-1</f>
        <v>0.607560040519876</v>
      </c>
      <c r="BA146" s="1298">
        <f t="shared" si="2233"/>
        <v>1495034.3502311334</v>
      </c>
      <c r="BB146" s="1299">
        <f t="shared" si="3485"/>
        <v>2.3753404216546814E-2</v>
      </c>
      <c r="BC146" s="485">
        <v>77678040.788259029</v>
      </c>
      <c r="BD146" s="1298">
        <f t="shared" ref="BD146" si="3653">BC146-BC$16</f>
        <v>37595663.788259029</v>
      </c>
      <c r="BE146" s="1299">
        <f t="shared" ref="BE146" si="3654">BC146/BC$16-1</f>
        <v>0.93795993656411714</v>
      </c>
      <c r="BF146" s="1298">
        <f t="shared" si="2235"/>
        <v>2828866.6639858633</v>
      </c>
      <c r="BG146" s="1299">
        <f t="shared" si="3488"/>
        <v>3.7794226817907894E-2</v>
      </c>
      <c r="BH146" s="485">
        <v>93380814.837759048</v>
      </c>
      <c r="BI146" s="1298">
        <f t="shared" ref="BI146" si="3655">BH146-BH$16</f>
        <v>53298437.837759048</v>
      </c>
      <c r="BJ146" s="1299">
        <f t="shared" ref="BJ146" si="3656">BH146/BH$16-1</f>
        <v>1.3297224822210283</v>
      </c>
      <c r="BK146" s="1298">
        <f t="shared" si="2237"/>
        <v>4601861.4369232953</v>
      </c>
      <c r="BL146" s="1299">
        <f t="shared" si="3491"/>
        <v>5.1835049419268975E-2</v>
      </c>
      <c r="BM146" s="485">
        <v>64434827.594252944</v>
      </c>
      <c r="BN146" s="1298">
        <f t="shared" ref="BN146" si="3657">BM146-BM$16</f>
        <v>24352450.594252944</v>
      </c>
      <c r="BO146" s="1299">
        <f t="shared" ref="BO146" si="3658">BM146/BM$16-1</f>
        <v>0.607560040519876</v>
      </c>
      <c r="BP146" s="1298">
        <f t="shared" si="2239"/>
        <v>1495034.3502311334</v>
      </c>
      <c r="BQ146" s="1299">
        <f t="shared" si="3494"/>
        <v>2.3753404216546814E-2</v>
      </c>
      <c r="BR146" s="485">
        <v>77678040.788259029</v>
      </c>
      <c r="BS146" s="1298">
        <f t="shared" ref="BS146" si="3659">BR146-BR$16</f>
        <v>37595663.788259029</v>
      </c>
      <c r="BT146" s="1299">
        <f t="shared" ref="BT146" si="3660">BR146/BR$16-1</f>
        <v>0.93795993656411714</v>
      </c>
      <c r="BU146" s="1298">
        <f t="shared" si="2241"/>
        <v>2828866.6639858633</v>
      </c>
      <c r="BV146" s="1299">
        <f t="shared" si="3497"/>
        <v>3.7794226817907894E-2</v>
      </c>
      <c r="BW146" s="485">
        <v>93380814.837759048</v>
      </c>
      <c r="BX146" s="1298">
        <f t="shared" ref="BX146" si="3661">BW146-BW$16</f>
        <v>53298437.837759048</v>
      </c>
      <c r="BY146" s="1299">
        <f t="shared" ref="BY146" si="3662">BW146/BW$16-1</f>
        <v>1.3297224822210283</v>
      </c>
      <c r="BZ146" s="1298">
        <f t="shared" si="2243"/>
        <v>4601861.4369232953</v>
      </c>
      <c r="CA146" s="1299">
        <f t="shared" si="3500"/>
        <v>5.1835049419268975E-2</v>
      </c>
      <c r="CB146" s="485">
        <v>64434827.594252944</v>
      </c>
      <c r="CC146" s="1298">
        <f t="shared" ref="CC146" si="3663">CB146-CB$16</f>
        <v>24352450.594252944</v>
      </c>
      <c r="CD146" s="1299">
        <f t="shared" ref="CD146" si="3664">CB146/CB$16-1</f>
        <v>0.607560040519876</v>
      </c>
      <c r="CE146" s="1298">
        <f t="shared" si="2246"/>
        <v>1495034.3502311334</v>
      </c>
      <c r="CF146" s="1299">
        <f t="shared" si="3503"/>
        <v>2.3753404216546814E-2</v>
      </c>
      <c r="CG146" s="485">
        <v>77678040.788259029</v>
      </c>
      <c r="CH146" s="1298">
        <f t="shared" ref="CH146" si="3665">CG146-CG$16</f>
        <v>37595663.788259029</v>
      </c>
      <c r="CI146" s="1299">
        <f t="shared" ref="CI146" si="3666">CG146/CG$16-1</f>
        <v>0.93795993656411714</v>
      </c>
      <c r="CJ146" s="1298">
        <f t="shared" si="2249"/>
        <v>2828866.6639858633</v>
      </c>
      <c r="CK146" s="1299">
        <f t="shared" si="3506"/>
        <v>3.7794226817907894E-2</v>
      </c>
      <c r="CL146" s="485">
        <v>93380814.837759048</v>
      </c>
      <c r="CM146" s="1298">
        <f t="shared" ref="CM146" si="3667">CL146-CL$16</f>
        <v>53298437.837759048</v>
      </c>
      <c r="CN146" s="1299">
        <f t="shared" ref="CN146" si="3668">CL146/CL$16-1</f>
        <v>1.3297224822210283</v>
      </c>
      <c r="CO146" s="1298">
        <f t="shared" si="2252"/>
        <v>4601861.4369232953</v>
      </c>
      <c r="CP146" s="1299">
        <f t="shared" si="3509"/>
        <v>5.1835049419268975E-2</v>
      </c>
    </row>
    <row r="147" spans="1:94" ht="21" customHeight="1" outlineLevel="1" thickBot="1" x14ac:dyDescent="0.3">
      <c r="A147" s="174">
        <v>2036</v>
      </c>
      <c r="B147" s="197" t="s">
        <v>171</v>
      </c>
      <c r="C147" s="198" t="s">
        <v>172</v>
      </c>
      <c r="D147" s="199" t="s">
        <v>173</v>
      </c>
      <c r="E147" s="492">
        <v>0</v>
      </c>
      <c r="F147" s="1298">
        <f t="shared" ref="F147" si="3669">E147-E$17</f>
        <v>0</v>
      </c>
      <c r="G147" s="1320"/>
      <c r="H147" s="1298">
        <f t="shared" si="2206"/>
        <v>0</v>
      </c>
      <c r="I147" s="1320"/>
      <c r="J147" s="492">
        <v>0</v>
      </c>
      <c r="K147" s="1298">
        <f t="shared" ref="K147" si="3670">J147-J$17</f>
        <v>0</v>
      </c>
      <c r="L147" s="1320"/>
      <c r="M147" s="1298">
        <f t="shared" si="2208"/>
        <v>0</v>
      </c>
      <c r="N147" s="1320"/>
      <c r="O147" s="492">
        <v>0</v>
      </c>
      <c r="P147" s="1298">
        <f t="shared" ref="P147" si="3671">O147-O$17</f>
        <v>0</v>
      </c>
      <c r="Q147" s="1320"/>
      <c r="R147" s="1298">
        <f t="shared" si="2210"/>
        <v>0</v>
      </c>
      <c r="S147" s="1320"/>
      <c r="T147" s="492">
        <v>0</v>
      </c>
      <c r="U147" s="1298">
        <f t="shared" ref="U147" si="3672">T147-T$17</f>
        <v>0</v>
      </c>
      <c r="V147" s="1299"/>
      <c r="W147" s="1298">
        <f t="shared" si="2213"/>
        <v>0</v>
      </c>
      <c r="X147" s="1299"/>
      <c r="Y147" s="492">
        <v>0</v>
      </c>
      <c r="Z147" s="1298">
        <f t="shared" ref="Z147" si="3673">Y147-Y$17</f>
        <v>0</v>
      </c>
      <c r="AA147" s="1299"/>
      <c r="AB147" s="1298">
        <f t="shared" si="2216"/>
        <v>0</v>
      </c>
      <c r="AC147" s="1299"/>
      <c r="AD147" s="492">
        <v>0</v>
      </c>
      <c r="AE147" s="1298">
        <f t="shared" ref="AE147" si="3674">AD147-AD$17</f>
        <v>0</v>
      </c>
      <c r="AF147" s="1299"/>
      <c r="AG147" s="1298">
        <f t="shared" si="2219"/>
        <v>0</v>
      </c>
      <c r="AH147" s="1299"/>
      <c r="AI147" s="492">
        <v>0</v>
      </c>
      <c r="AJ147" s="1298">
        <f t="shared" ref="AJ147" si="3675">AI147-AI$17</f>
        <v>0</v>
      </c>
      <c r="AK147" s="1299"/>
      <c r="AL147" s="1298">
        <f t="shared" si="2222"/>
        <v>0</v>
      </c>
      <c r="AM147" s="1299"/>
      <c r="AN147" s="492">
        <v>0</v>
      </c>
      <c r="AO147" s="1298">
        <f t="shared" ref="AO147" si="3676">AN147-AN$17</f>
        <v>0</v>
      </c>
      <c r="AP147" s="1299"/>
      <c r="AQ147" s="1298">
        <f t="shared" si="2226"/>
        <v>0</v>
      </c>
      <c r="AR147" s="1299"/>
      <c r="AS147" s="492">
        <v>0</v>
      </c>
      <c r="AT147" s="1298">
        <f t="shared" ref="AT147" si="3677">AS147-AS$17</f>
        <v>0</v>
      </c>
      <c r="AU147" s="1299"/>
      <c r="AV147" s="1298">
        <f t="shared" si="2230"/>
        <v>0</v>
      </c>
      <c r="AW147" s="1299"/>
      <c r="AX147" s="492">
        <v>0</v>
      </c>
      <c r="AY147" s="1298">
        <f t="shared" ref="AY147" si="3678">AX147-AX$17</f>
        <v>0</v>
      </c>
      <c r="AZ147" s="1299"/>
      <c r="BA147" s="1298">
        <f t="shared" si="2233"/>
        <v>0</v>
      </c>
      <c r="BB147" s="1299"/>
      <c r="BC147" s="492">
        <v>0</v>
      </c>
      <c r="BD147" s="1298">
        <f t="shared" ref="BD147" si="3679">BC147-BC$17</f>
        <v>0</v>
      </c>
      <c r="BE147" s="1299"/>
      <c r="BF147" s="1298">
        <f t="shared" si="2235"/>
        <v>0</v>
      </c>
      <c r="BG147" s="1299"/>
      <c r="BH147" s="492">
        <v>0</v>
      </c>
      <c r="BI147" s="1298">
        <f t="shared" ref="BI147" si="3680">BH147-BH$17</f>
        <v>0</v>
      </c>
      <c r="BJ147" s="1299"/>
      <c r="BK147" s="1298">
        <f t="shared" si="2237"/>
        <v>0</v>
      </c>
      <c r="BL147" s="1299"/>
      <c r="BM147" s="492">
        <v>0</v>
      </c>
      <c r="BN147" s="1298">
        <f t="shared" ref="BN147" si="3681">BM147-BM$17</f>
        <v>0</v>
      </c>
      <c r="BO147" s="1299"/>
      <c r="BP147" s="1298">
        <f t="shared" si="2239"/>
        <v>0</v>
      </c>
      <c r="BQ147" s="1299"/>
      <c r="BR147" s="492">
        <v>0</v>
      </c>
      <c r="BS147" s="1298">
        <f t="shared" ref="BS147" si="3682">BR147-BR$17</f>
        <v>0</v>
      </c>
      <c r="BT147" s="1299"/>
      <c r="BU147" s="1298">
        <f t="shared" si="2241"/>
        <v>0</v>
      </c>
      <c r="BV147" s="1299"/>
      <c r="BW147" s="492">
        <v>0</v>
      </c>
      <c r="BX147" s="1298">
        <f t="shared" ref="BX147" si="3683">BW147-BW$17</f>
        <v>0</v>
      </c>
      <c r="BY147" s="1299"/>
      <c r="BZ147" s="1298">
        <f t="shared" si="2243"/>
        <v>0</v>
      </c>
      <c r="CA147" s="1299"/>
      <c r="CB147" s="1329">
        <v>4831268.7795834057</v>
      </c>
      <c r="CC147" s="1298">
        <f t="shared" ref="CC147" si="3684">CB147-CB$17</f>
        <v>984991.29958340572</v>
      </c>
      <c r="CD147" s="1299">
        <f t="shared" ref="CD147" si="3685">CB147/CB$17-1</f>
        <v>0.25608950594573487</v>
      </c>
      <c r="CE147" s="1298">
        <f t="shared" si="2246"/>
        <v>73030.069578958675</v>
      </c>
      <c r="CF147" s="1299">
        <f t="shared" si="3503"/>
        <v>1.5348130690755246E-2</v>
      </c>
      <c r="CG147" s="1329">
        <v>4831268.7795834057</v>
      </c>
      <c r="CH147" s="1298">
        <f t="shared" ref="CH147" si="3686">CG147-CG$17</f>
        <v>984991.29958340572</v>
      </c>
      <c r="CI147" s="1299">
        <f t="shared" ref="CI147" si="3687">CG147/CG$17-1</f>
        <v>0.25608950594573487</v>
      </c>
      <c r="CJ147" s="1298">
        <f t="shared" si="2249"/>
        <v>73030.069578958675</v>
      </c>
      <c r="CK147" s="1299">
        <f t="shared" si="3506"/>
        <v>1.5348130690755246E-2</v>
      </c>
      <c r="CL147" s="1329">
        <v>4831268.7795834057</v>
      </c>
      <c r="CM147" s="1298">
        <f t="shared" ref="CM147" si="3688">CL147-CL$17</f>
        <v>984991.29958340572</v>
      </c>
      <c r="CN147" s="1299">
        <f t="shared" ref="CN147" si="3689">CL147/CL$17-1</f>
        <v>0.25608950594573487</v>
      </c>
      <c r="CO147" s="1298">
        <f t="shared" si="2252"/>
        <v>73030.069578958675</v>
      </c>
      <c r="CP147" s="1299">
        <f t="shared" si="3509"/>
        <v>1.5348130690755246E-2</v>
      </c>
    </row>
    <row r="148" spans="1:94" s="134" customFormat="1" ht="21" customHeight="1" outlineLevel="1" x14ac:dyDescent="0.25">
      <c r="A148" s="174">
        <v>2036</v>
      </c>
      <c r="B148" s="206" t="s">
        <v>174</v>
      </c>
      <c r="C148" s="206" t="s">
        <v>175</v>
      </c>
      <c r="D148" s="207" t="s">
        <v>176</v>
      </c>
      <c r="E148" s="210">
        <v>1294860.9946559998</v>
      </c>
      <c r="F148" s="1321">
        <f t="shared" ref="F148" si="3690">E148-E$18</f>
        <v>446573.9158559998</v>
      </c>
      <c r="G148" s="1322">
        <f t="shared" ref="G148" si="3691">E148/E$18-1</f>
        <v>0.52644196406684651</v>
      </c>
      <c r="H148" s="1321">
        <f t="shared" si="2206"/>
        <v>33824.955695999786</v>
      </c>
      <c r="I148" s="1322">
        <f t="shared" si="3464"/>
        <v>2.68231475159868E-2</v>
      </c>
      <c r="J148" s="210">
        <v>1554080.068896</v>
      </c>
      <c r="K148" s="1321">
        <f t="shared" ref="K148" si="3692">J148-J$18</f>
        <v>705792.99009600002</v>
      </c>
      <c r="L148" s="1322">
        <f t="shared" ref="L148" si="3693">J148/J$18-1</f>
        <v>0.83202138490005728</v>
      </c>
      <c r="M148" s="1321">
        <f t="shared" si="2208"/>
        <v>60829.614096000092</v>
      </c>
      <c r="N148" s="1322">
        <f t="shared" si="3467"/>
        <v>4.0736377411080271E-2</v>
      </c>
      <c r="O148" s="211">
        <v>1862057.0166239999</v>
      </c>
      <c r="P148" s="1321">
        <f t="shared" ref="P148" si="3694">O148-O$18</f>
        <v>1013769.9378239999</v>
      </c>
      <c r="Q148" s="1322">
        <f t="shared" ref="Q148" si="3695">O148/O$18-1</f>
        <v>1.1950788396518952</v>
      </c>
      <c r="R148" s="1321">
        <f t="shared" si="2210"/>
        <v>96854.919744000072</v>
      </c>
      <c r="S148" s="1322">
        <f t="shared" si="3470"/>
        <v>5.4869025997188237E-2</v>
      </c>
      <c r="T148" s="211">
        <v>1294860.9946559998</v>
      </c>
      <c r="U148" s="209">
        <f t="shared" ref="U148" si="3696">T148-T$18</f>
        <v>446573.9158559998</v>
      </c>
      <c r="V148" s="1300">
        <f t="shared" ref="V148" si="3697">T148/T$18-1</f>
        <v>0.52644196406684651</v>
      </c>
      <c r="W148" s="209">
        <f t="shared" si="2213"/>
        <v>33824.955695999786</v>
      </c>
      <c r="X148" s="1300">
        <f t="shared" si="3473"/>
        <v>2.68231475159868E-2</v>
      </c>
      <c r="Y148" s="210">
        <v>1554080.068896</v>
      </c>
      <c r="Z148" s="209">
        <f t="shared" ref="Z148" si="3698">Y148-Y$18</f>
        <v>705792.99009600002</v>
      </c>
      <c r="AA148" s="1300">
        <f t="shared" ref="AA148" si="3699">Y148/Y$18-1</f>
        <v>0.83202138490005728</v>
      </c>
      <c r="AB148" s="209">
        <f t="shared" si="2216"/>
        <v>60829.614096000092</v>
      </c>
      <c r="AC148" s="1300">
        <f t="shared" si="3476"/>
        <v>4.0736377411080271E-2</v>
      </c>
      <c r="AD148" s="211">
        <v>1862057.0166239999</v>
      </c>
      <c r="AE148" s="209">
        <f t="shared" ref="AE148" si="3700">AD148-AD$18</f>
        <v>1013769.9378239999</v>
      </c>
      <c r="AF148" s="1300">
        <f t="shared" ref="AF148" si="3701">AD148/AD$18-1</f>
        <v>1.1950788396518952</v>
      </c>
      <c r="AG148" s="209">
        <f t="shared" si="2219"/>
        <v>96854.919744000072</v>
      </c>
      <c r="AH148" s="1300">
        <f t="shared" si="3479"/>
        <v>5.4869025997188237E-2</v>
      </c>
      <c r="AI148" s="211">
        <v>1294860.9946559998</v>
      </c>
      <c r="AJ148" s="209">
        <f t="shared" ref="AJ148" si="3702">AI148-AI$18</f>
        <v>446573.9158559998</v>
      </c>
      <c r="AK148" s="1300">
        <f t="shared" ref="AK148" si="3703">AI148/AI$18-1</f>
        <v>0.52644196406684651</v>
      </c>
      <c r="AL148" s="209">
        <f t="shared" si="2222"/>
        <v>33824.955695999786</v>
      </c>
      <c r="AM148" s="1300">
        <f t="shared" si="3578"/>
        <v>2.68231475159868E-2</v>
      </c>
      <c r="AN148" s="210">
        <v>1554080.068896</v>
      </c>
      <c r="AO148" s="209">
        <f t="shared" ref="AO148" si="3704">AN148-AN$18</f>
        <v>705792.99009600002</v>
      </c>
      <c r="AP148" s="1300">
        <f t="shared" ref="AP148" si="3705">AN148/AN$18-1</f>
        <v>0.83202138490005728</v>
      </c>
      <c r="AQ148" s="209">
        <f t="shared" si="2226"/>
        <v>60829.614096000092</v>
      </c>
      <c r="AR148" s="1300">
        <f t="shared" si="3581"/>
        <v>4.0736377411080271E-2</v>
      </c>
      <c r="AS148" s="211">
        <v>1862057.0166239999</v>
      </c>
      <c r="AT148" s="209">
        <f t="shared" ref="AT148" si="3706">AS148-AS$18</f>
        <v>1013769.9378239999</v>
      </c>
      <c r="AU148" s="1300">
        <f t="shared" ref="AU148" si="3707">AS148/AS$18-1</f>
        <v>1.1950788396518952</v>
      </c>
      <c r="AV148" s="209">
        <f t="shared" si="2230"/>
        <v>96854.919744000072</v>
      </c>
      <c r="AW148" s="1300">
        <f t="shared" si="3584"/>
        <v>5.4869025997188237E-2</v>
      </c>
      <c r="AX148" s="210">
        <v>1294860.9946559998</v>
      </c>
      <c r="AY148" s="209">
        <f t="shared" ref="AY148" si="3708">AX148-AX$18</f>
        <v>446573.9158559998</v>
      </c>
      <c r="AZ148" s="1300">
        <f t="shared" ref="AZ148" si="3709">AX148/AX$18-1</f>
        <v>0.52644196406684651</v>
      </c>
      <c r="BA148" s="209">
        <f t="shared" si="2233"/>
        <v>33824.955695999786</v>
      </c>
      <c r="BB148" s="1300">
        <f t="shared" si="3485"/>
        <v>2.68231475159868E-2</v>
      </c>
      <c r="BC148" s="210">
        <v>1554080.068896</v>
      </c>
      <c r="BD148" s="209">
        <f t="shared" ref="BD148" si="3710">BC148-BC$18</f>
        <v>705792.99009600002</v>
      </c>
      <c r="BE148" s="1300">
        <f t="shared" ref="BE148" si="3711">BC148/BC$18-1</f>
        <v>0.83202138490005728</v>
      </c>
      <c r="BF148" s="209">
        <f t="shared" si="2235"/>
        <v>60829.614096000092</v>
      </c>
      <c r="BG148" s="1300">
        <f t="shared" si="3488"/>
        <v>4.0736377411080271E-2</v>
      </c>
      <c r="BH148" s="211">
        <v>1862057.0166239999</v>
      </c>
      <c r="BI148" s="209">
        <f t="shared" ref="BI148" si="3712">BH148-BH$18</f>
        <v>1013769.9378239999</v>
      </c>
      <c r="BJ148" s="1300">
        <f t="shared" ref="BJ148" si="3713">BH148/BH$18-1</f>
        <v>1.1950788396518952</v>
      </c>
      <c r="BK148" s="209">
        <f t="shared" si="2237"/>
        <v>96854.919744000072</v>
      </c>
      <c r="BL148" s="1300">
        <f t="shared" si="3491"/>
        <v>5.4869025997188237E-2</v>
      </c>
      <c r="BM148" s="210">
        <v>1294860.9946559998</v>
      </c>
      <c r="BN148" s="209">
        <f t="shared" ref="BN148" si="3714">BM148-BM$18</f>
        <v>446573.9158559998</v>
      </c>
      <c r="BO148" s="1300">
        <f t="shared" ref="BO148" si="3715">BM148/BM$18-1</f>
        <v>0.52644196406684651</v>
      </c>
      <c r="BP148" s="209">
        <f t="shared" si="2239"/>
        <v>33824.955695999786</v>
      </c>
      <c r="BQ148" s="1300">
        <f t="shared" si="3494"/>
        <v>2.68231475159868E-2</v>
      </c>
      <c r="BR148" s="210">
        <v>1554080.068896</v>
      </c>
      <c r="BS148" s="209">
        <f t="shared" ref="BS148" si="3716">BR148-BR$18</f>
        <v>705792.99009600002</v>
      </c>
      <c r="BT148" s="1300">
        <f t="shared" ref="BT148" si="3717">BR148/BR$18-1</f>
        <v>0.83202138490005728</v>
      </c>
      <c r="BU148" s="209">
        <f t="shared" si="2241"/>
        <v>60829.614096000092</v>
      </c>
      <c r="BV148" s="1300">
        <f t="shared" si="3497"/>
        <v>4.0736377411080271E-2</v>
      </c>
      <c r="BW148" s="211">
        <v>1862057.0166239999</v>
      </c>
      <c r="BX148" s="209">
        <f t="shared" ref="BX148" si="3718">BW148-BW$18</f>
        <v>1013769.9378239999</v>
      </c>
      <c r="BY148" s="1300">
        <f t="shared" ref="BY148" si="3719">BW148/BW$18-1</f>
        <v>1.1950788396518952</v>
      </c>
      <c r="BZ148" s="209">
        <f t="shared" si="2243"/>
        <v>96854.919744000072</v>
      </c>
      <c r="CA148" s="1300">
        <f t="shared" si="3500"/>
        <v>5.4869025997188237E-2</v>
      </c>
      <c r="CB148" s="211">
        <v>1294860.9946559998</v>
      </c>
      <c r="CC148" s="209">
        <f t="shared" ref="CC148" si="3720">CB148-CB$18</f>
        <v>446573.9158559998</v>
      </c>
      <c r="CD148" s="1300">
        <f t="shared" ref="CD148" si="3721">CB148/CB$18-1</f>
        <v>0.52644196406684651</v>
      </c>
      <c r="CE148" s="209">
        <f t="shared" si="2246"/>
        <v>33824.955695999786</v>
      </c>
      <c r="CF148" s="1300">
        <f t="shared" si="3503"/>
        <v>2.68231475159868E-2</v>
      </c>
      <c r="CG148" s="210">
        <v>1554080.068896</v>
      </c>
      <c r="CH148" s="209">
        <f t="shared" ref="CH148" si="3722">CG148-CG$18</f>
        <v>705792.99009600002</v>
      </c>
      <c r="CI148" s="1300">
        <f t="shared" ref="CI148" si="3723">CG148/CG$18-1</f>
        <v>0.83202138490005728</v>
      </c>
      <c r="CJ148" s="209">
        <f t="shared" si="2249"/>
        <v>60829.614096000092</v>
      </c>
      <c r="CK148" s="1300">
        <f t="shared" si="3506"/>
        <v>4.0736377411080271E-2</v>
      </c>
      <c r="CL148" s="211">
        <v>1862057.0166239999</v>
      </c>
      <c r="CM148" s="209">
        <f t="shared" ref="CM148" si="3724">CL148-CL$18</f>
        <v>1013769.9378239999</v>
      </c>
      <c r="CN148" s="1300">
        <f t="shared" ref="CN148" si="3725">CL148/CL$18-1</f>
        <v>1.1950788396518952</v>
      </c>
      <c r="CO148" s="209">
        <f t="shared" si="2252"/>
        <v>96854.919744000072</v>
      </c>
      <c r="CP148" s="1300">
        <f t="shared" si="3509"/>
        <v>5.4869025997188237E-2</v>
      </c>
    </row>
    <row r="149" spans="1:94" s="134" customFormat="1" ht="21" customHeight="1" outlineLevel="1" thickBot="1" x14ac:dyDescent="0.3">
      <c r="A149" s="174">
        <v>2036</v>
      </c>
      <c r="B149" s="206" t="s">
        <v>177</v>
      </c>
      <c r="C149" s="206" t="s">
        <v>178</v>
      </c>
      <c r="D149" s="207" t="s">
        <v>179</v>
      </c>
      <c r="E149" s="479">
        <v>817774.46039999998</v>
      </c>
      <c r="F149" s="1321">
        <f t="shared" ref="F149" si="3726">E149-E$19</f>
        <v>285604.15831199999</v>
      </c>
      <c r="G149" s="1322">
        <f t="shared" ref="G149" si="3727">E149/E$19-1</f>
        <v>0.53667812200608722</v>
      </c>
      <c r="H149" s="1321">
        <f t="shared" si="2206"/>
        <v>21167.253120000008</v>
      </c>
      <c r="I149" s="1322">
        <f t="shared" si="3464"/>
        <v>2.657175697954739E-2</v>
      </c>
      <c r="J149" s="479">
        <v>982872.32315999991</v>
      </c>
      <c r="K149" s="1321">
        <f t="shared" ref="K149" si="3728">J149-J$19</f>
        <v>450702.02107199992</v>
      </c>
      <c r="L149" s="1322">
        <f t="shared" ref="L149" si="3729">J149/J$19-1</f>
        <v>0.84691313909033505</v>
      </c>
      <c r="M149" s="1321">
        <f t="shared" si="2208"/>
        <v>38492.305799999856</v>
      </c>
      <c r="N149" s="1322">
        <f t="shared" si="3467"/>
        <v>4.0759339558670948E-2</v>
      </c>
      <c r="O149" s="472">
        <v>1176669.4405680001</v>
      </c>
      <c r="P149" s="1321">
        <f t="shared" ref="P149" si="3730">O149-O$19</f>
        <v>644499.13848000008</v>
      </c>
      <c r="Q149" s="1322">
        <f t="shared" ref="Q149" si="3731">O149/O$19-1</f>
        <v>1.2110768600789479</v>
      </c>
      <c r="R149" s="1321">
        <f t="shared" si="2210"/>
        <v>61233.08212799998</v>
      </c>
      <c r="S149" s="1322">
        <f t="shared" si="3470"/>
        <v>5.489607870917701E-2</v>
      </c>
      <c r="T149" s="472">
        <v>817774.46039999998</v>
      </c>
      <c r="U149" s="209">
        <f t="shared" ref="U149" si="3732">T149-T$19</f>
        <v>285604.15831199999</v>
      </c>
      <c r="V149" s="1300">
        <f t="shared" ref="V149" si="3733">T149/T$19-1</f>
        <v>0.53667812200608722</v>
      </c>
      <c r="W149" s="209">
        <f t="shared" si="2213"/>
        <v>21167.253120000008</v>
      </c>
      <c r="X149" s="1300">
        <f t="shared" si="3473"/>
        <v>2.657175697954739E-2</v>
      </c>
      <c r="Y149" s="479">
        <v>982872.32315999991</v>
      </c>
      <c r="Z149" s="209">
        <f t="shared" ref="Z149" si="3734">Y149-Y$19</f>
        <v>450702.02107199992</v>
      </c>
      <c r="AA149" s="1300">
        <f t="shared" ref="AA149" si="3735">Y149/Y$19-1</f>
        <v>0.84691313909033505</v>
      </c>
      <c r="AB149" s="209">
        <f t="shared" si="2216"/>
        <v>38492.305799999856</v>
      </c>
      <c r="AC149" s="1300">
        <f t="shared" si="3476"/>
        <v>4.0759339558670948E-2</v>
      </c>
      <c r="AD149" s="472">
        <v>1176669.4405680001</v>
      </c>
      <c r="AE149" s="209">
        <f t="shared" ref="AE149" si="3736">AD149-AD$19</f>
        <v>644499.13848000008</v>
      </c>
      <c r="AF149" s="1300">
        <f t="shared" ref="AF149" si="3737">AD149/AD$19-1</f>
        <v>1.2110768600789479</v>
      </c>
      <c r="AG149" s="209">
        <f t="shared" si="2219"/>
        <v>61233.08212799998</v>
      </c>
      <c r="AH149" s="1300">
        <f t="shared" si="3479"/>
        <v>5.489607870917701E-2</v>
      </c>
      <c r="AI149" s="472">
        <v>817774.46039999998</v>
      </c>
      <c r="AJ149" s="209">
        <f t="shared" ref="AJ149" si="3738">AI149-AI$19</f>
        <v>285604.15831199999</v>
      </c>
      <c r="AK149" s="1300">
        <f t="shared" ref="AK149" si="3739">AI149/AI$19-1</f>
        <v>0.53667812200608722</v>
      </c>
      <c r="AL149" s="209">
        <f t="shared" si="2222"/>
        <v>21167.253120000008</v>
      </c>
      <c r="AM149" s="1300">
        <f t="shared" si="3578"/>
        <v>2.657175697954739E-2</v>
      </c>
      <c r="AN149" s="479">
        <v>982872.32315999991</v>
      </c>
      <c r="AO149" s="209">
        <f t="shared" ref="AO149" si="3740">AN149-AN$19</f>
        <v>450702.02107199992</v>
      </c>
      <c r="AP149" s="1300">
        <f t="shared" ref="AP149" si="3741">AN149/AN$19-1</f>
        <v>0.84691313909033505</v>
      </c>
      <c r="AQ149" s="209">
        <f t="shared" si="2226"/>
        <v>38492.305799999856</v>
      </c>
      <c r="AR149" s="1300">
        <f t="shared" si="3581"/>
        <v>4.0759339558670948E-2</v>
      </c>
      <c r="AS149" s="472">
        <v>1176669.4405680001</v>
      </c>
      <c r="AT149" s="209">
        <f t="shared" ref="AT149" si="3742">AS149-AS$19</f>
        <v>644499.13848000008</v>
      </c>
      <c r="AU149" s="1300">
        <f t="shared" ref="AU149" si="3743">AS149/AS$19-1</f>
        <v>1.2110768600789479</v>
      </c>
      <c r="AV149" s="209">
        <f t="shared" si="2230"/>
        <v>61233.08212799998</v>
      </c>
      <c r="AW149" s="1300">
        <f t="shared" si="3584"/>
        <v>5.489607870917701E-2</v>
      </c>
      <c r="AX149" s="479">
        <v>817774.46039999998</v>
      </c>
      <c r="AY149" s="209">
        <f t="shared" ref="AY149" si="3744">AX149-AX$19</f>
        <v>285604.15831199999</v>
      </c>
      <c r="AZ149" s="1300">
        <f t="shared" ref="AZ149" si="3745">AX149/AX$19-1</f>
        <v>0.53667812200608722</v>
      </c>
      <c r="BA149" s="209">
        <f t="shared" si="2233"/>
        <v>21167.253120000008</v>
      </c>
      <c r="BB149" s="1300">
        <f t="shared" si="3485"/>
        <v>2.657175697954739E-2</v>
      </c>
      <c r="BC149" s="479">
        <v>982872.32315999991</v>
      </c>
      <c r="BD149" s="209">
        <f t="shared" ref="BD149" si="3746">BC149-BC$19</f>
        <v>450702.02107199992</v>
      </c>
      <c r="BE149" s="1300">
        <f t="shared" ref="BE149" si="3747">BC149/BC$19-1</f>
        <v>0.84691313909033505</v>
      </c>
      <c r="BF149" s="209">
        <f t="shared" si="2235"/>
        <v>38492.305799999856</v>
      </c>
      <c r="BG149" s="1300">
        <f t="shared" si="3488"/>
        <v>4.0759339558670948E-2</v>
      </c>
      <c r="BH149" s="472">
        <v>1176669.4405680001</v>
      </c>
      <c r="BI149" s="209">
        <f t="shared" ref="BI149" si="3748">BH149-BH$19</f>
        <v>644499.13848000008</v>
      </c>
      <c r="BJ149" s="1300">
        <f t="shared" ref="BJ149" si="3749">BH149/BH$19-1</f>
        <v>1.2110768600789479</v>
      </c>
      <c r="BK149" s="209">
        <f t="shared" si="2237"/>
        <v>61233.08212799998</v>
      </c>
      <c r="BL149" s="1300">
        <f t="shared" si="3491"/>
        <v>5.489607870917701E-2</v>
      </c>
      <c r="BM149" s="479">
        <v>817774.46039999998</v>
      </c>
      <c r="BN149" s="209">
        <f t="shared" ref="BN149" si="3750">BM149-BM$19</f>
        <v>285604.15831199999</v>
      </c>
      <c r="BO149" s="1300">
        <f t="shared" ref="BO149" si="3751">BM149/BM$19-1</f>
        <v>0.53667812200608722</v>
      </c>
      <c r="BP149" s="209">
        <f t="shared" si="2239"/>
        <v>21167.253120000008</v>
      </c>
      <c r="BQ149" s="1300">
        <f t="shared" si="3494"/>
        <v>2.657175697954739E-2</v>
      </c>
      <c r="BR149" s="479">
        <v>982872.32315999991</v>
      </c>
      <c r="BS149" s="209">
        <f t="shared" ref="BS149" si="3752">BR149-BR$19</f>
        <v>450702.02107199992</v>
      </c>
      <c r="BT149" s="1300">
        <f t="shared" ref="BT149" si="3753">BR149/BR$19-1</f>
        <v>0.84691313909033505</v>
      </c>
      <c r="BU149" s="209">
        <f t="shared" si="2241"/>
        <v>38492.305799999856</v>
      </c>
      <c r="BV149" s="1300">
        <f t="shared" si="3497"/>
        <v>4.0759339558670948E-2</v>
      </c>
      <c r="BW149" s="472">
        <v>1176669.4405680001</v>
      </c>
      <c r="BX149" s="209">
        <f t="shared" ref="BX149" si="3754">BW149-BW$19</f>
        <v>644499.13848000008</v>
      </c>
      <c r="BY149" s="1300">
        <f t="shared" ref="BY149" si="3755">BW149/BW$19-1</f>
        <v>1.2110768600789479</v>
      </c>
      <c r="BZ149" s="209">
        <f t="shared" si="2243"/>
        <v>61233.08212799998</v>
      </c>
      <c r="CA149" s="1300">
        <f t="shared" si="3500"/>
        <v>5.489607870917701E-2</v>
      </c>
      <c r="CB149" s="472">
        <v>817774.46039999998</v>
      </c>
      <c r="CC149" s="209">
        <f t="shared" ref="CC149" si="3756">CB149-CB$19</f>
        <v>285604.15831199999</v>
      </c>
      <c r="CD149" s="1300">
        <f t="shared" ref="CD149" si="3757">CB149/CB$19-1</f>
        <v>0.53667812200608722</v>
      </c>
      <c r="CE149" s="209">
        <f t="shared" si="2246"/>
        <v>21167.253120000008</v>
      </c>
      <c r="CF149" s="1300">
        <f t="shared" si="3503"/>
        <v>2.657175697954739E-2</v>
      </c>
      <c r="CG149" s="479">
        <v>982872.32315999991</v>
      </c>
      <c r="CH149" s="209">
        <f t="shared" ref="CH149" si="3758">CG149-CG$19</f>
        <v>450702.02107199992</v>
      </c>
      <c r="CI149" s="1300">
        <f t="shared" ref="CI149" si="3759">CG149/CG$19-1</f>
        <v>0.84691313909033505</v>
      </c>
      <c r="CJ149" s="209">
        <f t="shared" si="2249"/>
        <v>38492.305799999856</v>
      </c>
      <c r="CK149" s="1300">
        <f t="shared" si="3506"/>
        <v>4.0759339558670948E-2</v>
      </c>
      <c r="CL149" s="472">
        <v>1176669.4405680001</v>
      </c>
      <c r="CM149" s="209">
        <f t="shared" ref="CM149" si="3760">CL149-CL$19</f>
        <v>644499.13848000008</v>
      </c>
      <c r="CN149" s="1300">
        <f t="shared" ref="CN149" si="3761">CL149/CL$19-1</f>
        <v>1.2110768600789479</v>
      </c>
      <c r="CO149" s="209">
        <f t="shared" si="2252"/>
        <v>61233.08212799998</v>
      </c>
      <c r="CP149" s="1300">
        <f t="shared" si="3509"/>
        <v>5.489607870917701E-2</v>
      </c>
    </row>
    <row r="150" spans="1:94" ht="21" customHeight="1" x14ac:dyDescent="0.25">
      <c r="A150" s="164">
        <v>2037</v>
      </c>
      <c r="B150" s="165"/>
      <c r="C150" s="166"/>
      <c r="D150" s="166" t="s">
        <v>157</v>
      </c>
      <c r="E150" s="490">
        <v>579739958.91945004</v>
      </c>
      <c r="F150" s="490">
        <f t="shared" ref="F150" si="3762">E150-E$10</f>
        <v>363643524.52945006</v>
      </c>
      <c r="G150" s="1319">
        <f t="shared" ref="G150" si="3763">E150/E$10-1</f>
        <v>1.6827835477986852</v>
      </c>
      <c r="H150" s="490">
        <f t="shared" si="2206"/>
        <v>37164927.927332997</v>
      </c>
      <c r="I150" s="1319">
        <f>E150/E140-1</f>
        <v>6.8497306002776481E-2</v>
      </c>
      <c r="J150" s="490">
        <v>579739958.91945004</v>
      </c>
      <c r="K150" s="490">
        <f t="shared" ref="K150" si="3764">J150-J$10</f>
        <v>363643524.52945006</v>
      </c>
      <c r="L150" s="1319">
        <f t="shared" ref="L150" si="3765">J150/J$10-1</f>
        <v>1.6827835477986852</v>
      </c>
      <c r="M150" s="490">
        <f t="shared" si="2208"/>
        <v>37164927.927332997</v>
      </c>
      <c r="N150" s="1319">
        <f>J150/J140-1</f>
        <v>6.8497306002776481E-2</v>
      </c>
      <c r="O150" s="490">
        <v>579739958.91945004</v>
      </c>
      <c r="P150" s="490">
        <f t="shared" ref="P150" si="3766">O150-O$10</f>
        <v>363643524.52945006</v>
      </c>
      <c r="Q150" s="1319">
        <f t="shared" ref="Q150" si="3767">O150/O$10-1</f>
        <v>1.6827835477986852</v>
      </c>
      <c r="R150" s="490">
        <f t="shared" si="2210"/>
        <v>37164927.927332997</v>
      </c>
      <c r="S150" s="1319">
        <f>O150/O140-1</f>
        <v>6.8497306002776481E-2</v>
      </c>
      <c r="T150" s="490">
        <v>579739958.91945004</v>
      </c>
      <c r="U150" s="490">
        <f t="shared" ref="U150" si="3768">T150-T$10</f>
        <v>363643524.52945006</v>
      </c>
      <c r="V150" s="1301">
        <f t="shared" ref="V150" si="3769">T150/T$10-1</f>
        <v>1.6827835477986852</v>
      </c>
      <c r="W150" s="490">
        <f t="shared" si="2213"/>
        <v>37164927.927332997</v>
      </c>
      <c r="X150" s="1301">
        <f>T150/T140-1</f>
        <v>6.8497306002776481E-2</v>
      </c>
      <c r="Y150" s="490">
        <v>579739958.91945004</v>
      </c>
      <c r="Z150" s="490">
        <f t="shared" ref="Z150" si="3770">Y150-Y$10</f>
        <v>363643524.52945006</v>
      </c>
      <c r="AA150" s="1301">
        <f t="shared" ref="AA150" si="3771">Y150/Y$10-1</f>
        <v>1.6827835477986852</v>
      </c>
      <c r="AB150" s="490">
        <f t="shared" si="2216"/>
        <v>37164927.927332997</v>
      </c>
      <c r="AC150" s="1301">
        <f>Y150/Y140-1</f>
        <v>6.8497306002776481E-2</v>
      </c>
      <c r="AD150" s="490">
        <v>579739958.91945004</v>
      </c>
      <c r="AE150" s="490">
        <f t="shared" ref="AE150" si="3772">AD150-AD$10</f>
        <v>363643524.52945006</v>
      </c>
      <c r="AF150" s="1301">
        <f t="shared" ref="AF150" si="3773">AD150/AD$10-1</f>
        <v>1.6827835477986852</v>
      </c>
      <c r="AG150" s="490">
        <f t="shared" si="2219"/>
        <v>37164927.927332997</v>
      </c>
      <c r="AH150" s="1301">
        <f>AD150/AD140-1</f>
        <v>6.8497306002776481E-2</v>
      </c>
      <c r="AI150" s="490">
        <v>579739958.91945004</v>
      </c>
      <c r="AJ150" s="490">
        <f t="shared" ref="AJ150" si="3774">AI150-AI$10</f>
        <v>363643524.52945006</v>
      </c>
      <c r="AK150" s="1301">
        <f t="shared" ref="AK150" si="3775">AI150/AI$10-1</f>
        <v>1.6827835477986852</v>
      </c>
      <c r="AL150" s="490">
        <f t="shared" si="2222"/>
        <v>37164927.927332997</v>
      </c>
      <c r="AM150" s="1301">
        <f>AI150/AI140-1</f>
        <v>6.8497306002776481E-2</v>
      </c>
      <c r="AN150" s="490">
        <v>579739958.91945004</v>
      </c>
      <c r="AO150" s="490">
        <f t="shared" ref="AO150" si="3776">AN150-AN$10</f>
        <v>363643524.52945006</v>
      </c>
      <c r="AP150" s="1301">
        <f t="shared" ref="AP150" si="3777">AN150/AN$10-1</f>
        <v>1.6827835477986852</v>
      </c>
      <c r="AQ150" s="490">
        <f t="shared" si="2226"/>
        <v>37164927.927332997</v>
      </c>
      <c r="AR150" s="1301">
        <f>AN150/AN140-1</f>
        <v>6.8497306002776481E-2</v>
      </c>
      <c r="AS150" s="490">
        <v>579739958.91945004</v>
      </c>
      <c r="AT150" s="490">
        <f t="shared" ref="AT150" si="3778">AS150-AS$10</f>
        <v>363643524.52945006</v>
      </c>
      <c r="AU150" s="1301">
        <f t="shared" ref="AU150" si="3779">AS150/AS$10-1</f>
        <v>1.6827835477986852</v>
      </c>
      <c r="AV150" s="490">
        <f t="shared" si="2230"/>
        <v>37164927.927332997</v>
      </c>
      <c r="AW150" s="1301">
        <f>AS150/AS140-1</f>
        <v>6.8497306002776481E-2</v>
      </c>
      <c r="AX150" s="490">
        <v>579739958.91945004</v>
      </c>
      <c r="AY150" s="490">
        <f t="shared" ref="AY150" si="3780">AX150-AX$10</f>
        <v>363643524.52945006</v>
      </c>
      <c r="AZ150" s="1301">
        <f t="shared" ref="AZ150" si="3781">AX150/AX$10-1</f>
        <v>1.6827835477986852</v>
      </c>
      <c r="BA150" s="490">
        <f t="shared" si="2233"/>
        <v>37164927.927332997</v>
      </c>
      <c r="BB150" s="1301">
        <f>AX150/AX140-1</f>
        <v>6.8497306002776481E-2</v>
      </c>
      <c r="BC150" s="490">
        <v>579739958.91945004</v>
      </c>
      <c r="BD150" s="490">
        <f t="shared" ref="BD150" si="3782">BC150-BC$10</f>
        <v>363643524.52945006</v>
      </c>
      <c r="BE150" s="1301">
        <f t="shared" ref="BE150" si="3783">BC150/BC$10-1</f>
        <v>1.6827835477986852</v>
      </c>
      <c r="BF150" s="490">
        <f t="shared" si="2235"/>
        <v>37164927.927332997</v>
      </c>
      <c r="BG150" s="1301">
        <f>BC150/BC140-1</f>
        <v>6.8497306002776481E-2</v>
      </c>
      <c r="BH150" s="490">
        <v>579739958.91945004</v>
      </c>
      <c r="BI150" s="490">
        <f t="shared" ref="BI150" si="3784">BH150-BH$10</f>
        <v>363643524.52945006</v>
      </c>
      <c r="BJ150" s="1301">
        <f t="shared" ref="BJ150" si="3785">BH150/BH$10-1</f>
        <v>1.6827835477986852</v>
      </c>
      <c r="BK150" s="490">
        <f t="shared" si="2237"/>
        <v>37164927.927332997</v>
      </c>
      <c r="BL150" s="1301">
        <f>BH150/BH140-1</f>
        <v>6.8497306002776481E-2</v>
      </c>
      <c r="BM150" s="490">
        <v>579739958.91945004</v>
      </c>
      <c r="BN150" s="490">
        <f t="shared" ref="BN150" si="3786">BM150-BM$10</f>
        <v>363643524.52945006</v>
      </c>
      <c r="BO150" s="1301">
        <f t="shared" ref="BO150" si="3787">BM150/BM$10-1</f>
        <v>1.6827835477986852</v>
      </c>
      <c r="BP150" s="490">
        <f t="shared" si="2239"/>
        <v>37164927.927332997</v>
      </c>
      <c r="BQ150" s="1301">
        <f>BM150/BM140-1</f>
        <v>6.8497306002776481E-2</v>
      </c>
      <c r="BR150" s="490">
        <v>579739958.91945004</v>
      </c>
      <c r="BS150" s="490">
        <f t="shared" ref="BS150" si="3788">BR150-BR$10</f>
        <v>363643524.52945006</v>
      </c>
      <c r="BT150" s="1301">
        <f t="shared" ref="BT150" si="3789">BR150/BR$10-1</f>
        <v>1.6827835477986852</v>
      </c>
      <c r="BU150" s="490">
        <f t="shared" si="2241"/>
        <v>37164927.927332997</v>
      </c>
      <c r="BV150" s="1301">
        <f>BR150/BR140-1</f>
        <v>6.8497306002776481E-2</v>
      </c>
      <c r="BW150" s="490">
        <v>579739958.91945004</v>
      </c>
      <c r="BX150" s="490">
        <f t="shared" ref="BX150" si="3790">BW150-BW$10</f>
        <v>363643524.52945006</v>
      </c>
      <c r="BY150" s="1301">
        <f t="shared" ref="BY150" si="3791">BW150/BW$10-1</f>
        <v>1.6827835477986852</v>
      </c>
      <c r="BZ150" s="490">
        <f t="shared" si="2243"/>
        <v>37164927.927332997</v>
      </c>
      <c r="CA150" s="1301">
        <f>BW150/BW140-1</f>
        <v>6.8497306002776481E-2</v>
      </c>
      <c r="CB150" s="484">
        <v>584639803.55043221</v>
      </c>
      <c r="CC150" s="490">
        <f t="shared" ref="CC150" si="3792">CB150-CB$10</f>
        <v>364697091.6804322</v>
      </c>
      <c r="CD150" s="1301">
        <f t="shared" ref="CD150" si="3793">CB150/CB$10-1</f>
        <v>1.6581458352481855</v>
      </c>
      <c r="CE150" s="490">
        <f t="shared" si="2246"/>
        <v>37233503.778731704</v>
      </c>
      <c r="CF150" s="1301">
        <f>CB150/CB140-1</f>
        <v>6.8018040337241681E-2</v>
      </c>
      <c r="CG150" s="484">
        <v>584639803.55043221</v>
      </c>
      <c r="CH150" s="490">
        <f t="shared" ref="CH150" si="3794">CG150-CG$10</f>
        <v>364697091.6804322</v>
      </c>
      <c r="CI150" s="1301">
        <f t="shared" ref="CI150" si="3795">CG150/CG$10-1</f>
        <v>1.6581458352481855</v>
      </c>
      <c r="CJ150" s="490">
        <f t="shared" si="2249"/>
        <v>37233503.778731704</v>
      </c>
      <c r="CK150" s="1301">
        <f>CG150/CG140-1</f>
        <v>6.8018040337241681E-2</v>
      </c>
      <c r="CL150" s="484">
        <v>584639803.55043221</v>
      </c>
      <c r="CM150" s="490">
        <f t="shared" ref="CM150" si="3796">CL150-CL$10</f>
        <v>364697091.6804322</v>
      </c>
      <c r="CN150" s="1301">
        <f t="shared" ref="CN150" si="3797">CL150/CL$10-1</f>
        <v>1.6581458352481855</v>
      </c>
      <c r="CO150" s="490">
        <f t="shared" si="2252"/>
        <v>37233503.778731704</v>
      </c>
      <c r="CP150" s="1301">
        <f>CL150/CL140-1</f>
        <v>6.8018040337241681E-2</v>
      </c>
    </row>
    <row r="151" spans="1:94" ht="21" customHeight="1" outlineLevel="1" x14ac:dyDescent="0.25">
      <c r="A151" s="174">
        <v>2037</v>
      </c>
      <c r="B151" s="175" t="s">
        <v>158</v>
      </c>
      <c r="C151" s="175" t="s">
        <v>159</v>
      </c>
      <c r="D151" s="176" t="s">
        <v>96</v>
      </c>
      <c r="E151" s="491">
        <v>299717372.88998389</v>
      </c>
      <c r="F151" s="1298">
        <f t="shared" ref="F151" si="3798">E151-E$11</f>
        <v>216990132.38998389</v>
      </c>
      <c r="G151" s="1320">
        <f t="shared" ref="G151" si="3799">E151/E$11-1</f>
        <v>2.6229586660754616</v>
      </c>
      <c r="H151" s="1298">
        <f t="shared" si="2206"/>
        <v>24685673.899709761</v>
      </c>
      <c r="I151" s="1320">
        <f t="shared" ref="I151:I159" si="3800">E151/E141-1</f>
        <v>8.9755740848558307E-2</v>
      </c>
      <c r="J151" s="491">
        <v>270183407.14847893</v>
      </c>
      <c r="K151" s="1298">
        <f t="shared" ref="K151" si="3801">J151-J$11</f>
        <v>187456166.64847893</v>
      </c>
      <c r="L151" s="1320">
        <f t="shared" ref="L151" si="3802">J151/J$11-1</f>
        <v>2.26595454551006</v>
      </c>
      <c r="M151" s="1298">
        <f t="shared" si="2208"/>
        <v>21856896.329732537</v>
      </c>
      <c r="N151" s="1320">
        <f t="shared" ref="N151:N159" si="3803">J151/J141-1</f>
        <v>8.8016765739868497E-2</v>
      </c>
      <c r="O151" s="491">
        <v>234683177.42457178</v>
      </c>
      <c r="P151" s="1298">
        <f t="shared" ref="P151" si="3804">O151-O$11</f>
        <v>151955936.92457178</v>
      </c>
      <c r="Q151" s="1320">
        <f t="shared" ref="Q151" si="3805">O151/O$11-1</f>
        <v>1.8368307223371216</v>
      </c>
      <c r="R151" s="1298">
        <f t="shared" si="2210"/>
        <v>18021605.443831742</v>
      </c>
      <c r="S151" s="1320">
        <f t="shared" ref="S151:S159" si="3806">O151/O141-1</f>
        <v>8.3178596366104918E-2</v>
      </c>
      <c r="T151" s="485">
        <v>183606324.36268002</v>
      </c>
      <c r="U151" s="1298">
        <f t="shared" ref="U151" si="3807">T151-T$11</f>
        <v>115167584.86268002</v>
      </c>
      <c r="V151" s="1299">
        <f t="shared" ref="V151" si="3808">T151/T$11-1</f>
        <v>1.6827835477986852</v>
      </c>
      <c r="W151" s="1298">
        <f t="shared" si="2213"/>
        <v>11770304.439010769</v>
      </c>
      <c r="X151" s="1299">
        <f t="shared" ref="X151:X159" si="3809">T151/T141-1</f>
        <v>6.8497306002776481E-2</v>
      </c>
      <c r="Y151" s="485">
        <v>183606324.36268002</v>
      </c>
      <c r="Z151" s="1298">
        <f t="shared" ref="Z151" si="3810">Y151-Y$11</f>
        <v>115167584.86268002</v>
      </c>
      <c r="AA151" s="1299">
        <f t="shared" ref="AA151" si="3811">Y151/Y$11-1</f>
        <v>1.6827835477986852</v>
      </c>
      <c r="AB151" s="1298">
        <f t="shared" si="2216"/>
        <v>11770304.439010769</v>
      </c>
      <c r="AC151" s="1299">
        <f t="shared" ref="AC151:AC159" si="3812">Y151/Y141-1</f>
        <v>6.8497306002776481E-2</v>
      </c>
      <c r="AD151" s="485">
        <v>183606324.36268002</v>
      </c>
      <c r="AE151" s="1298">
        <f t="shared" ref="AE151" si="3813">AD151-AD$11</f>
        <v>115167584.86268002</v>
      </c>
      <c r="AF151" s="1299">
        <f t="shared" ref="AF151" si="3814">AD151/AD$11-1</f>
        <v>1.6827835477986852</v>
      </c>
      <c r="AG151" s="1298">
        <f t="shared" si="2219"/>
        <v>11770304.439010769</v>
      </c>
      <c r="AH151" s="1299">
        <f t="shared" ref="AH151:AH159" si="3815">AD151/AD141-1</f>
        <v>6.8497306002776481E-2</v>
      </c>
      <c r="AI151" s="485">
        <v>0</v>
      </c>
      <c r="AJ151" s="1298">
        <f t="shared" ref="AJ151" si="3816">AI151-AI$11</f>
        <v>0</v>
      </c>
      <c r="AK151" s="1299"/>
      <c r="AL151" s="1298">
        <f t="shared" si="2222"/>
        <v>0</v>
      </c>
      <c r="AM151" s="1299"/>
      <c r="AN151" s="485">
        <v>0</v>
      </c>
      <c r="AO151" s="1298">
        <f t="shared" ref="AO151" si="3817">AN151-AN$11</f>
        <v>0</v>
      </c>
      <c r="AP151" s="1299"/>
      <c r="AQ151" s="1298">
        <f t="shared" si="2226"/>
        <v>0</v>
      </c>
      <c r="AR151" s="1299"/>
      <c r="AS151" s="485">
        <v>0</v>
      </c>
      <c r="AT151" s="1298">
        <f t="shared" ref="AT151" si="3818">AS151-AS$11</f>
        <v>0</v>
      </c>
      <c r="AU151" s="1299"/>
      <c r="AV151" s="1298">
        <f t="shared" si="2230"/>
        <v>0</v>
      </c>
      <c r="AW151" s="1299"/>
      <c r="AX151" s="491">
        <v>266295508.09272093</v>
      </c>
      <c r="AY151" s="1298">
        <f t="shared" ref="AY151" si="3819">AX151-AX$11</f>
        <v>206897436.80225402</v>
      </c>
      <c r="AZ151" s="1299">
        <f t="shared" ref="AZ151" si="3820">AX151/AX$11-1</f>
        <v>3.4832349318295126</v>
      </c>
      <c r="BA151" s="1298">
        <f t="shared" si="2233"/>
        <v>24075228.705135345</v>
      </c>
      <c r="BB151" s="1299">
        <f t="shared" ref="BB151:BB159" si="3821">AX151/AX141-1</f>
        <v>9.9393943256962825E-2</v>
      </c>
      <c r="BC151" s="491">
        <v>228935608.97412002</v>
      </c>
      <c r="BD151" s="1298">
        <f t="shared" ref="BD151" si="3822">BC151-BC$11</f>
        <v>169537537.68365312</v>
      </c>
      <c r="BE151" s="1299">
        <f t="shared" ref="BE151" si="3823">BC151/BC$11-1</f>
        <v>2.854259978486255</v>
      </c>
      <c r="BF151" s="1298">
        <f t="shared" si="2235"/>
        <v>20554453.379668653</v>
      </c>
      <c r="BG151" s="1299">
        <f t="shared" ref="BG151:BG159" si="3824">BC151/BC141-1</f>
        <v>9.8638734011397222E-2</v>
      </c>
      <c r="BH151" s="491">
        <v>183937439.03024498</v>
      </c>
      <c r="BI151" s="1298">
        <f t="shared" ref="BI151" si="3825">BH151-BH$11</f>
        <v>124539367.73977807</v>
      </c>
      <c r="BJ151" s="1299">
        <f t="shared" ref="BJ151" si="3826">BH151/BH$11-1</f>
        <v>2.0966904317609725</v>
      </c>
      <c r="BK151" s="1298">
        <f t="shared" si="2237"/>
        <v>15761840.171578646</v>
      </c>
      <c r="BL151" s="1299">
        <f t="shared" ref="BL151:BL159" si="3827">BH151/BH141-1</f>
        <v>9.3722515504908621E-2</v>
      </c>
      <c r="BM151" s="491">
        <v>148917510.14896551</v>
      </c>
      <c r="BN151" s="1298">
        <f t="shared" ref="BN151" si="3828">BM151-BM$11</f>
        <v>103072783.23863217</v>
      </c>
      <c r="BO151" s="1299">
        <f t="shared" ref="BO151" si="3829">BM151/BM$11-1</f>
        <v>2.2483018262979275</v>
      </c>
      <c r="BP151" s="1298">
        <f t="shared" si="2239"/>
        <v>11370513.222722948</v>
      </c>
      <c r="BQ151" s="1299">
        <f t="shared" ref="BQ151:BQ159" si="3830">BM151/BM141-1</f>
        <v>8.2666386593814201E-2</v>
      </c>
      <c r="BR151" s="491">
        <v>139072854.90179721</v>
      </c>
      <c r="BS151" s="1298">
        <f t="shared" ref="BS151" si="3831">BR151-BR$11</f>
        <v>93228127.99146387</v>
      </c>
      <c r="BT151" s="1299">
        <f t="shared" ref="BT151" si="3832">BR151/BR$11-1</f>
        <v>2.0335627295546259</v>
      </c>
      <c r="BU151" s="1298">
        <f t="shared" si="2241"/>
        <v>10427587.366063878</v>
      </c>
      <c r="BV151" s="1299">
        <f t="shared" ref="BV151:BV159" si="3833">BR151/BR141-1</f>
        <v>8.1056906062770162E-2</v>
      </c>
      <c r="BW151" s="491">
        <v>127239444.99382813</v>
      </c>
      <c r="BX151" s="1298">
        <f t="shared" ref="BX151" si="3834">BW151-BW$11</f>
        <v>81394718.083494797</v>
      </c>
      <c r="BY151" s="1299">
        <f t="shared" ref="BY151" si="3835">BW151/BW$11-1</f>
        <v>1.7754434057965462</v>
      </c>
      <c r="BZ151" s="1298">
        <f t="shared" si="2243"/>
        <v>9149157.070763588</v>
      </c>
      <c r="CA151" s="1299">
        <f t="shared" ref="CA151:CA159" si="3836">BW151/BW141-1</f>
        <v>7.7475948544762918E-2</v>
      </c>
      <c r="CB151" s="485">
        <v>90433237.239754304</v>
      </c>
      <c r="CC151" s="1298">
        <f t="shared" ref="CC151" si="3837">CB151-CB$11</f>
        <v>21994497.739754304</v>
      </c>
      <c r="CD151" s="1299">
        <f t="shared" ref="CD151" si="3838">CB151/CB$11-1</f>
        <v>0.32137496833579626</v>
      </c>
      <c r="CE151" s="1298">
        <f t="shared" si="2246"/>
        <v>1464976.194084689</v>
      </c>
      <c r="CF151" s="1299">
        <f t="shared" ref="CF151:CF159" si="3839">CB151/CB141-1</f>
        <v>1.6466278837715898E-2</v>
      </c>
      <c r="CG151" s="485">
        <v>100381768.2085572</v>
      </c>
      <c r="CH151" s="1298">
        <f t="shared" ref="CH151" si="3840">CG151-CG$11</f>
        <v>31943028.708557203</v>
      </c>
      <c r="CI151" s="1299">
        <f t="shared" ref="CI151" si="3841">CG151/CG$11-1</f>
        <v>0.46673899814530051</v>
      </c>
      <c r="CJ151" s="1298">
        <f t="shared" si="2249"/>
        <v>2336615.5589773953</v>
      </c>
      <c r="CK151" s="1299">
        <f t="shared" ref="CK151:CK159" si="3842">CG151/CG141-1</f>
        <v>2.383203550438262E-2</v>
      </c>
      <c r="CL151" s="485">
        <v>111330847.37070021</v>
      </c>
      <c r="CM151" s="1298">
        <f t="shared" ref="CM151" si="3843">CL151-CL$11</f>
        <v>42892107.87070021</v>
      </c>
      <c r="CN151" s="1299">
        <f t="shared" ref="CN151" si="3844">CL151/CL$11-1</f>
        <v>0.62672264544995326</v>
      </c>
      <c r="CO151" s="1298">
        <f t="shared" si="2252"/>
        <v>3368196.3488162607</v>
      </c>
      <c r="CP151" s="1299">
        <f t="shared" ref="CP151:CP159" si="3845">CL151/CL141-1</f>
        <v>3.1197792171049343E-2</v>
      </c>
    </row>
    <row r="152" spans="1:94" ht="21" customHeight="1" outlineLevel="1" x14ac:dyDescent="0.25">
      <c r="A152" s="174">
        <v>2037</v>
      </c>
      <c r="B152" s="175" t="s">
        <v>160</v>
      </c>
      <c r="C152" s="175" t="s">
        <v>161</v>
      </c>
      <c r="D152" s="176" t="s">
        <v>162</v>
      </c>
      <c r="E152" s="485">
        <v>147035157.55691266</v>
      </c>
      <c r="F152" s="1298">
        <f t="shared" ref="F152" si="3846">E152-E$12</f>
        <v>92228217.325912654</v>
      </c>
      <c r="G152" s="1320">
        <f t="shared" ref="G152" si="3847">E152/E$12-1</f>
        <v>1.6827835477986852</v>
      </c>
      <c r="H152" s="1298">
        <f t="shared" si="2206"/>
        <v>9425865.7684590816</v>
      </c>
      <c r="I152" s="1320">
        <f t="shared" si="3800"/>
        <v>6.8497306002776703E-2</v>
      </c>
      <c r="J152" s="485">
        <v>147035157.55691266</v>
      </c>
      <c r="K152" s="1298">
        <f t="shared" ref="K152" si="3848">J152-J$12</f>
        <v>92228217.325912654</v>
      </c>
      <c r="L152" s="1320">
        <f t="shared" ref="L152" si="3849">J152/J$12-1</f>
        <v>1.6827835477986852</v>
      </c>
      <c r="M152" s="1298">
        <f t="shared" si="2208"/>
        <v>9425865.7684590816</v>
      </c>
      <c r="N152" s="1320">
        <f t="shared" si="3803"/>
        <v>6.8497306002776703E-2</v>
      </c>
      <c r="O152" s="485">
        <v>147035157.55691266</v>
      </c>
      <c r="P152" s="1298">
        <f t="shared" ref="P152" si="3850">O152-O$12</f>
        <v>92228217.325912654</v>
      </c>
      <c r="Q152" s="1320">
        <f t="shared" ref="Q152" si="3851">O152/O$12-1</f>
        <v>1.6827835477986852</v>
      </c>
      <c r="R152" s="1298">
        <f t="shared" si="2210"/>
        <v>9425865.7684590816</v>
      </c>
      <c r="S152" s="1320">
        <f t="shared" si="3806"/>
        <v>6.8497306002776703E-2</v>
      </c>
      <c r="T152" s="485">
        <v>147035157.55691266</v>
      </c>
      <c r="U152" s="1298">
        <f t="shared" ref="U152" si="3852">T152-T$12</f>
        <v>92228217.325912654</v>
      </c>
      <c r="V152" s="1299">
        <f t="shared" ref="V152" si="3853">T152/T$12-1</f>
        <v>1.6827835477986852</v>
      </c>
      <c r="W152" s="1298">
        <f t="shared" si="2213"/>
        <v>9425865.7684590816</v>
      </c>
      <c r="X152" s="1299">
        <f t="shared" si="3809"/>
        <v>6.8497306002776703E-2</v>
      </c>
      <c r="Y152" s="485">
        <v>147035157.55691266</v>
      </c>
      <c r="Z152" s="1298">
        <f t="shared" ref="Z152" si="3854">Y152-Y$12</f>
        <v>92228217.325912654</v>
      </c>
      <c r="AA152" s="1299">
        <f t="shared" ref="AA152" si="3855">Y152/Y$12-1</f>
        <v>1.6827835477986852</v>
      </c>
      <c r="AB152" s="1298">
        <f t="shared" si="2216"/>
        <v>9425865.7684590816</v>
      </c>
      <c r="AC152" s="1299">
        <f t="shared" si="3812"/>
        <v>6.8497306002776703E-2</v>
      </c>
      <c r="AD152" s="485">
        <v>147035157.55691266</v>
      </c>
      <c r="AE152" s="1298">
        <f t="shared" ref="AE152" si="3856">AD152-AD$12</f>
        <v>92228217.325912654</v>
      </c>
      <c r="AF152" s="1299">
        <f t="shared" ref="AF152" si="3857">AD152/AD$12-1</f>
        <v>1.6827835477986852</v>
      </c>
      <c r="AG152" s="1298">
        <f t="shared" si="2219"/>
        <v>9425865.7684590816</v>
      </c>
      <c r="AH152" s="1299">
        <f t="shared" si="3815"/>
        <v>6.8497306002776703E-2</v>
      </c>
      <c r="AI152" s="485">
        <v>0</v>
      </c>
      <c r="AJ152" s="1298">
        <f t="shared" ref="AJ152" si="3858">AI152-AI$12</f>
        <v>0</v>
      </c>
      <c r="AK152" s="1299"/>
      <c r="AL152" s="1298">
        <f t="shared" si="2222"/>
        <v>0</v>
      </c>
      <c r="AM152" s="1299"/>
      <c r="AN152" s="485">
        <v>0</v>
      </c>
      <c r="AO152" s="1298">
        <f t="shared" ref="AO152" si="3859">AN152-AN$12</f>
        <v>0</v>
      </c>
      <c r="AP152" s="1299"/>
      <c r="AQ152" s="1298">
        <f t="shared" si="2226"/>
        <v>0</v>
      </c>
      <c r="AR152" s="1299"/>
      <c r="AS152" s="485">
        <v>0</v>
      </c>
      <c r="AT152" s="1298">
        <f t="shared" ref="AT152" si="3860">AS152-AS$12</f>
        <v>0</v>
      </c>
      <c r="AU152" s="1299"/>
      <c r="AV152" s="1298">
        <f t="shared" si="2230"/>
        <v>0</v>
      </c>
      <c r="AW152" s="1299"/>
      <c r="AX152" s="485">
        <v>147035157.55691266</v>
      </c>
      <c r="AY152" s="1298">
        <f t="shared" ref="AY152" si="3861">AX152-AX$12</f>
        <v>92228217.325912654</v>
      </c>
      <c r="AZ152" s="1299">
        <f t="shared" ref="AZ152" si="3862">AX152/AX$12-1</f>
        <v>1.6827835477986852</v>
      </c>
      <c r="BA152" s="1298">
        <f t="shared" si="2233"/>
        <v>9425865.7684590816</v>
      </c>
      <c r="BB152" s="1299">
        <f t="shared" si="3821"/>
        <v>6.8497306002776703E-2</v>
      </c>
      <c r="BC152" s="485">
        <v>147035157.55691266</v>
      </c>
      <c r="BD152" s="1298">
        <f t="shared" ref="BD152" si="3863">BC152-BC$12</f>
        <v>92228217.325912654</v>
      </c>
      <c r="BE152" s="1299">
        <f t="shared" ref="BE152" si="3864">BC152/BC$12-1</f>
        <v>1.6827835477986852</v>
      </c>
      <c r="BF152" s="1298">
        <f t="shared" si="2235"/>
        <v>9425865.7684590816</v>
      </c>
      <c r="BG152" s="1299">
        <f t="shared" si="3824"/>
        <v>6.8497306002776703E-2</v>
      </c>
      <c r="BH152" s="485">
        <v>147035157.55691266</v>
      </c>
      <c r="BI152" s="1298">
        <f t="shared" ref="BI152" si="3865">BH152-BH$12</f>
        <v>92228217.325912654</v>
      </c>
      <c r="BJ152" s="1299">
        <f t="shared" ref="BJ152" si="3866">BH152/BH$12-1</f>
        <v>1.6827835477986852</v>
      </c>
      <c r="BK152" s="1298">
        <f t="shared" si="2237"/>
        <v>9425865.7684590816</v>
      </c>
      <c r="BL152" s="1299">
        <f t="shared" si="3827"/>
        <v>6.8497306002776703E-2</v>
      </c>
      <c r="BM152" s="491">
        <v>148917510.14896551</v>
      </c>
      <c r="BN152" s="1298">
        <f t="shared" ref="BN152" si="3867">BM152-BM$12</f>
        <v>103072783.23863217</v>
      </c>
      <c r="BO152" s="1299">
        <f t="shared" ref="BO152" si="3868">BM152/BM$12-1</f>
        <v>2.2483018262979275</v>
      </c>
      <c r="BP152" s="1298">
        <f t="shared" si="2239"/>
        <v>11370513.222722948</v>
      </c>
      <c r="BQ152" s="1299">
        <f t="shared" si="3830"/>
        <v>8.2666386593814201E-2</v>
      </c>
      <c r="BR152" s="491">
        <v>139072854.90179721</v>
      </c>
      <c r="BS152" s="1298">
        <f t="shared" ref="BS152" si="3869">BR152-BR$12</f>
        <v>93228127.99146387</v>
      </c>
      <c r="BT152" s="1299">
        <f t="shared" ref="BT152" si="3870">BR152/BR$12-1</f>
        <v>2.0335627295546259</v>
      </c>
      <c r="BU152" s="1298">
        <f t="shared" si="2241"/>
        <v>10427587.366063878</v>
      </c>
      <c r="BV152" s="1299">
        <f t="shared" si="3833"/>
        <v>8.1056906062770162E-2</v>
      </c>
      <c r="BW152" s="491">
        <v>127239444.99382813</v>
      </c>
      <c r="BX152" s="1298">
        <f t="shared" ref="BX152" si="3871">BW152-BW$12</f>
        <v>81394718.083494797</v>
      </c>
      <c r="BY152" s="1299">
        <f t="shared" ref="BY152" si="3872">BW152/BW$12-1</f>
        <v>1.7754434057965462</v>
      </c>
      <c r="BZ152" s="1298">
        <f t="shared" si="2243"/>
        <v>9149157.070763588</v>
      </c>
      <c r="CA152" s="1299">
        <f t="shared" si="3836"/>
        <v>7.7475948544762918E-2</v>
      </c>
      <c r="CB152" s="485">
        <v>76945465.791304931</v>
      </c>
      <c r="CC152" s="1298">
        <f t="shared" ref="CC152" si="3873">CB152-CB$12</f>
        <v>22138525.560304932</v>
      </c>
      <c r="CD152" s="1299">
        <f t="shared" ref="CD152" si="3874">CB152/CB$12-1</f>
        <v>0.40393653553720732</v>
      </c>
      <c r="CE152" s="1298">
        <f t="shared" si="2246"/>
        <v>1246480.5979263037</v>
      </c>
      <c r="CF152" s="1299">
        <f t="shared" si="3839"/>
        <v>1.6466278837715898E-2</v>
      </c>
      <c r="CG152" s="485">
        <v>85410211.416901693</v>
      </c>
      <c r="CH152" s="1298">
        <f t="shared" ref="CH152" si="3875">CG152-CG$12</f>
        <v>30603271.185901694</v>
      </c>
      <c r="CI152" s="1299">
        <f t="shared" ref="CI152" si="3876">CG152/CG$12-1</f>
        <v>0.55838313645890802</v>
      </c>
      <c r="CJ152" s="1298">
        <f t="shared" si="2249"/>
        <v>1988118.2853607982</v>
      </c>
      <c r="CK152" s="1299">
        <f t="shared" si="3842"/>
        <v>2.383203550438262E-2</v>
      </c>
      <c r="CL152" s="485">
        <v>94726277.299663335</v>
      </c>
      <c r="CM152" s="1298">
        <f t="shared" ref="CM152" si="3877">CL152-CL$12</f>
        <v>39919337.068663336</v>
      </c>
      <c r="CN152" s="1299">
        <f t="shared" ref="CN152" si="3878">CL152/CL$12-1</f>
        <v>0.72836281135950176</v>
      </c>
      <c r="CO152" s="1298">
        <f t="shared" si="2252"/>
        <v>2865842.7459490597</v>
      </c>
      <c r="CP152" s="1299">
        <f t="shared" si="3845"/>
        <v>3.1197792171049343E-2</v>
      </c>
    </row>
    <row r="153" spans="1:94" ht="21" customHeight="1" outlineLevel="1" x14ac:dyDescent="0.25">
      <c r="A153" s="174">
        <v>2037</v>
      </c>
      <c r="B153" s="175">
        <v>0</v>
      </c>
      <c r="C153" s="175">
        <v>0</v>
      </c>
      <c r="D153" s="176" t="s">
        <v>163</v>
      </c>
      <c r="E153" s="485">
        <v>0</v>
      </c>
      <c r="F153" s="1298">
        <f t="shared" ref="F153" si="3879">E153-E$13</f>
        <v>0</v>
      </c>
      <c r="G153" s="1320"/>
      <c r="H153" s="1298">
        <f t="shared" si="2206"/>
        <v>0</v>
      </c>
      <c r="I153" s="1320"/>
      <c r="J153" s="485">
        <v>0</v>
      </c>
      <c r="K153" s="1298">
        <f t="shared" ref="K153" si="3880">J153-J$13</f>
        <v>0</v>
      </c>
      <c r="L153" s="1320"/>
      <c r="M153" s="1298">
        <f t="shared" si="2208"/>
        <v>0</v>
      </c>
      <c r="N153" s="1320"/>
      <c r="O153" s="485">
        <v>0</v>
      </c>
      <c r="P153" s="1298">
        <f t="shared" ref="P153" si="3881">O153-O$13</f>
        <v>0</v>
      </c>
      <c r="Q153" s="1320"/>
      <c r="R153" s="1298">
        <f t="shared" si="2210"/>
        <v>0</v>
      </c>
      <c r="S153" s="1320"/>
      <c r="T153" s="485">
        <v>0</v>
      </c>
      <c r="U153" s="1298">
        <f t="shared" ref="U153" si="3882">T153-T$13</f>
        <v>0</v>
      </c>
      <c r="V153" s="1299"/>
      <c r="W153" s="1298">
        <f t="shared" si="2213"/>
        <v>0</v>
      </c>
      <c r="X153" s="1299"/>
      <c r="Y153" s="485">
        <v>0</v>
      </c>
      <c r="Z153" s="1298">
        <f t="shared" ref="Z153" si="3883">Y153-Y$13</f>
        <v>0</v>
      </c>
      <c r="AA153" s="1299"/>
      <c r="AB153" s="1298">
        <f t="shared" si="2216"/>
        <v>0</v>
      </c>
      <c r="AC153" s="1299"/>
      <c r="AD153" s="485">
        <v>0</v>
      </c>
      <c r="AE153" s="1298">
        <f t="shared" ref="AE153" si="3884">AD153-AD$13</f>
        <v>0</v>
      </c>
      <c r="AF153" s="1299"/>
      <c r="AG153" s="1298">
        <f t="shared" si="2219"/>
        <v>0</v>
      </c>
      <c r="AH153" s="1299"/>
      <c r="AI153" s="485">
        <v>0</v>
      </c>
      <c r="AJ153" s="1298">
        <f t="shared" ref="AJ153" si="3885">AI153-AI$13</f>
        <v>0</v>
      </c>
      <c r="AK153" s="1299"/>
      <c r="AL153" s="1298">
        <f t="shared" si="2222"/>
        <v>0</v>
      </c>
      <c r="AM153" s="1299"/>
      <c r="AN153" s="485">
        <v>0</v>
      </c>
      <c r="AO153" s="1298">
        <f t="shared" ref="AO153" si="3886">AN153-AN$13</f>
        <v>0</v>
      </c>
      <c r="AP153" s="1299"/>
      <c r="AQ153" s="1298">
        <f t="shared" si="2226"/>
        <v>0</v>
      </c>
      <c r="AR153" s="1299"/>
      <c r="AS153" s="485">
        <v>0</v>
      </c>
      <c r="AT153" s="1298">
        <f t="shared" ref="AT153" si="3887">AS153-AS$13</f>
        <v>0</v>
      </c>
      <c r="AU153" s="1299"/>
      <c r="AV153" s="1298">
        <f t="shared" si="2230"/>
        <v>0</v>
      </c>
      <c r="AW153" s="1299"/>
      <c r="AX153" s="491">
        <v>33421864.797262978</v>
      </c>
      <c r="AY153" s="1298">
        <f t="shared" ref="AY153" si="3888">AX153-AX$13</f>
        <v>10092695.587729879</v>
      </c>
      <c r="AZ153" s="1299">
        <f t="shared" ref="AZ153" si="3889">AX153/AX$13-1</f>
        <v>0.43262130327408554</v>
      </c>
      <c r="BA153" s="1298">
        <f t="shared" si="2233"/>
        <v>610445.19457442686</v>
      </c>
      <c r="BB153" s="1299">
        <f t="shared" si="3821"/>
        <v>1.8604656609383818E-2</v>
      </c>
      <c r="BC153" s="491">
        <v>41247798.174358912</v>
      </c>
      <c r="BD153" s="1298">
        <f t="shared" ref="BD153" si="3890">BC153-BC$13</f>
        <v>17918628.964825813</v>
      </c>
      <c r="BE153" s="1299">
        <f t="shared" ref="BE153" si="3891">BC153/BC$13-1</f>
        <v>0.7680783144863832</v>
      </c>
      <c r="BF153" s="1298">
        <f t="shared" si="2235"/>
        <v>1302442.9500639141</v>
      </c>
      <c r="BG153" s="1299">
        <f t="shared" si="3824"/>
        <v>3.2605616917176894E-2</v>
      </c>
      <c r="BH153" s="491">
        <v>50745738.394326791</v>
      </c>
      <c r="BI153" s="1298">
        <f t="shared" ref="BI153" si="3892">BH153-BH$13</f>
        <v>27416569.184793692</v>
      </c>
      <c r="BJ153" s="1299">
        <f t="shared" ref="BJ153" si="3893">BH153/BH$13-1</f>
        <v>1.1752055522658877</v>
      </c>
      <c r="BK153" s="1298">
        <f t="shared" si="2237"/>
        <v>2259765.2722530738</v>
      </c>
      <c r="BL153" s="1299">
        <f t="shared" si="3827"/>
        <v>4.6606577670693206E-2</v>
      </c>
      <c r="BM153" s="491">
        <v>148917510.1489656</v>
      </c>
      <c r="BN153" s="1298">
        <f t="shared" ref="BN153" si="3894">BM153-BM$13</f>
        <v>103072783.23863226</v>
      </c>
      <c r="BO153" s="1299">
        <f t="shared" ref="BO153" si="3895">BM153/BM$13-1</f>
        <v>2.2483018262979293</v>
      </c>
      <c r="BP153" s="1298">
        <f t="shared" si="2239"/>
        <v>11370513.222723067</v>
      </c>
      <c r="BQ153" s="1299">
        <f t="shared" si="3830"/>
        <v>8.2666386593815089E-2</v>
      </c>
      <c r="BR153" s="491">
        <v>139072854.90179724</v>
      </c>
      <c r="BS153" s="1298">
        <f t="shared" ref="BS153" si="3896">BR153-BR$13</f>
        <v>93228127.9914639</v>
      </c>
      <c r="BT153" s="1299">
        <f t="shared" ref="BT153" si="3897">BR153/BR$13-1</f>
        <v>2.0335627295546264</v>
      </c>
      <c r="BU153" s="1298">
        <f t="shared" si="2241"/>
        <v>10427587.366063952</v>
      </c>
      <c r="BV153" s="1299">
        <f t="shared" si="3833"/>
        <v>8.1056906062770828E-2</v>
      </c>
      <c r="BW153" s="491">
        <v>127239444.99382821</v>
      </c>
      <c r="BX153" s="1298">
        <f t="shared" ref="BX153" si="3898">BW153-BW$13</f>
        <v>81394718.083494872</v>
      </c>
      <c r="BY153" s="1299">
        <f t="shared" ref="BY153" si="3899">BW153/BW$13-1</f>
        <v>1.775443405796548</v>
      </c>
      <c r="BZ153" s="1298">
        <f t="shared" si="2243"/>
        <v>9149157.0707636476</v>
      </c>
      <c r="CA153" s="1299">
        <f t="shared" si="3836"/>
        <v>7.7475948544763362E-2</v>
      </c>
      <c r="CB153" s="485">
        <v>0</v>
      </c>
      <c r="CC153" s="1298">
        <f t="shared" ref="CC153" si="3900">CB153-CB$13</f>
        <v>0</v>
      </c>
      <c r="CD153" s="1299"/>
      <c r="CE153" s="1298">
        <f t="shared" si="2246"/>
        <v>0</v>
      </c>
      <c r="CF153" s="1299"/>
      <c r="CG153" s="485">
        <v>0</v>
      </c>
      <c r="CH153" s="1298">
        <f t="shared" ref="CH153" si="3901">CG153-CG$13</f>
        <v>0</v>
      </c>
      <c r="CI153" s="1299"/>
      <c r="CJ153" s="1298">
        <f t="shared" si="2249"/>
        <v>0</v>
      </c>
      <c r="CK153" s="1299"/>
      <c r="CL153" s="485">
        <v>0</v>
      </c>
      <c r="CM153" s="1298">
        <f t="shared" ref="CM153" si="3902">CL153-CL$13</f>
        <v>0</v>
      </c>
      <c r="CN153" s="1299"/>
      <c r="CO153" s="1298">
        <f t="shared" si="2252"/>
        <v>0</v>
      </c>
      <c r="CP153" s="1299"/>
    </row>
    <row r="154" spans="1:94" ht="21" customHeight="1" outlineLevel="1" x14ac:dyDescent="0.25">
      <c r="A154" s="174">
        <v>2037</v>
      </c>
      <c r="B154" s="175" t="s">
        <v>164</v>
      </c>
      <c r="C154" s="175" t="s">
        <v>165</v>
      </c>
      <c r="D154" s="176" t="s">
        <v>99</v>
      </c>
      <c r="E154" s="485">
        <v>0</v>
      </c>
      <c r="F154" s="1298">
        <f t="shared" ref="F154" si="3903">E154-E$14</f>
        <v>0</v>
      </c>
      <c r="G154" s="1320"/>
      <c r="H154" s="1298">
        <f t="shared" si="2206"/>
        <v>0</v>
      </c>
      <c r="I154" s="1320"/>
      <c r="J154" s="485">
        <v>0</v>
      </c>
      <c r="K154" s="1298">
        <f t="shared" ref="K154" si="3904">J154-J$14</f>
        <v>0</v>
      </c>
      <c r="L154" s="1320"/>
      <c r="M154" s="1298">
        <f t="shared" si="2208"/>
        <v>0</v>
      </c>
      <c r="N154" s="1320"/>
      <c r="O154" s="485">
        <v>0</v>
      </c>
      <c r="P154" s="1298">
        <f t="shared" ref="P154" si="3905">O154-O$14</f>
        <v>0</v>
      </c>
      <c r="Q154" s="1320"/>
      <c r="R154" s="1298">
        <f t="shared" si="2210"/>
        <v>0</v>
      </c>
      <c r="S154" s="1320"/>
      <c r="T154" s="486">
        <v>116111048.52730387</v>
      </c>
      <c r="U154" s="1298">
        <f t="shared" ref="U154" si="3906">T154-T$14</f>
        <v>101822547.52730387</v>
      </c>
      <c r="V154" s="1299">
        <f t="shared" ref="V154" si="3907">T154/T$14-1</f>
        <v>7.1261882213749228</v>
      </c>
      <c r="W154" s="1298">
        <f t="shared" si="2213"/>
        <v>12915369.460698962</v>
      </c>
      <c r="X154" s="1299">
        <f t="shared" si="3809"/>
        <v>0.12515416902642862</v>
      </c>
      <c r="Y154" s="486">
        <v>86577082.785798907</v>
      </c>
      <c r="Z154" s="1298">
        <f t="shared" ref="Z154" si="3908">Y154-Y$14</f>
        <v>72288581.785798907</v>
      </c>
      <c r="AA154" s="1299">
        <f t="shared" ref="AA154" si="3909">Y154/Y$14-1</f>
        <v>5.0592138241652407</v>
      </c>
      <c r="AB154" s="1298">
        <f t="shared" si="2216"/>
        <v>10086591.890721738</v>
      </c>
      <c r="AC154" s="1299">
        <f t="shared" si="3812"/>
        <v>0.13186726575670193</v>
      </c>
      <c r="AD154" s="486">
        <v>51076853.061891764</v>
      </c>
      <c r="AE154" s="1298">
        <f t="shared" ref="AE154" si="3910">AD154-AD$14</f>
        <v>36788352.061891757</v>
      </c>
      <c r="AF154" s="1299">
        <f t="shared" ref="AF154" si="3911">AD154/AD$14-1</f>
        <v>2.5746824010364513</v>
      </c>
      <c r="AG154" s="1298">
        <f t="shared" si="2219"/>
        <v>6251301.0048209429</v>
      </c>
      <c r="AH154" s="1299">
        <f t="shared" si="3815"/>
        <v>0.13945842756965798</v>
      </c>
      <c r="AI154" s="486">
        <v>446752530.44689655</v>
      </c>
      <c r="AJ154" s="1298">
        <f t="shared" ref="AJ154" si="3912">AI154-AI$14</f>
        <v>309218349.71589655</v>
      </c>
      <c r="AK154" s="1299">
        <f t="shared" ref="AK154" si="3913">AI154/AI$14-1</f>
        <v>2.2483018262979275</v>
      </c>
      <c r="AL154" s="1298">
        <f t="shared" si="2222"/>
        <v>34111539.668168843</v>
      </c>
      <c r="AM154" s="1299">
        <f t="shared" ref="AM154:AM159" si="3914">AI154/AI144-1</f>
        <v>8.2666386593814201E-2</v>
      </c>
      <c r="AN154" s="486">
        <v>417218564.70539159</v>
      </c>
      <c r="AO154" s="1298">
        <f t="shared" ref="AO154" si="3915">AN154-AN$14</f>
        <v>279684383.97439158</v>
      </c>
      <c r="AP154" s="1299">
        <f t="shared" ref="AP154" si="3916">AN154/AN$14-1</f>
        <v>2.0335627295546259</v>
      </c>
      <c r="AQ154" s="1298">
        <f t="shared" si="2226"/>
        <v>31282762.098191619</v>
      </c>
      <c r="AR154" s="1299">
        <f t="shared" ref="AR154:AR159" si="3917">AN154/AN144-1</f>
        <v>8.1056906062770162E-2</v>
      </c>
      <c r="AS154" s="486">
        <v>381718334.98148441</v>
      </c>
      <c r="AT154" s="1298">
        <f t="shared" ref="AT154" si="3918">AS154-AS$14</f>
        <v>244184154.25048441</v>
      </c>
      <c r="AU154" s="1299">
        <f t="shared" ref="AU154" si="3919">AS154/AS$14-1</f>
        <v>1.7754434057965467</v>
      </c>
      <c r="AV154" s="1298">
        <f t="shared" si="2230"/>
        <v>27447471.212290764</v>
      </c>
      <c r="AW154" s="1299">
        <f t="shared" ref="AW154:AW159" si="3920">AS154/AS144-1</f>
        <v>7.7475948544762918E-2</v>
      </c>
      <c r="AX154" s="485">
        <v>0</v>
      </c>
      <c r="AY154" s="1298">
        <f t="shared" ref="AY154" si="3921">AX154-AX$14</f>
        <v>0</v>
      </c>
      <c r="AZ154" s="1299"/>
      <c r="BA154" s="1298">
        <f t="shared" si="2233"/>
        <v>0</v>
      </c>
      <c r="BB154" s="1299"/>
      <c r="BC154" s="485">
        <v>0</v>
      </c>
      <c r="BD154" s="1298">
        <f t="shared" ref="BD154" si="3922">BC154-BC$14</f>
        <v>0</v>
      </c>
      <c r="BE154" s="1299"/>
      <c r="BF154" s="1298">
        <f t="shared" si="2235"/>
        <v>0</v>
      </c>
      <c r="BG154" s="1299"/>
      <c r="BH154" s="485">
        <v>0</v>
      </c>
      <c r="BI154" s="1298">
        <f t="shared" ref="BI154" si="3923">BH154-BH$14</f>
        <v>0</v>
      </c>
      <c r="BJ154" s="1299"/>
      <c r="BK154" s="1298">
        <f t="shared" si="2237"/>
        <v>0</v>
      </c>
      <c r="BL154" s="1299"/>
      <c r="BM154" s="485">
        <v>0</v>
      </c>
      <c r="BN154" s="1298">
        <f t="shared" ref="BN154" si="3924">BM154-BM$14</f>
        <v>0</v>
      </c>
      <c r="BO154" s="1299"/>
      <c r="BP154" s="1298">
        <f t="shared" si="2239"/>
        <v>0</v>
      </c>
      <c r="BQ154" s="1299"/>
      <c r="BR154" s="485">
        <v>0</v>
      </c>
      <c r="BS154" s="1298">
        <f t="shared" ref="BS154" si="3925">BR154-BR$14</f>
        <v>0</v>
      </c>
      <c r="BT154" s="1299"/>
      <c r="BU154" s="1298">
        <f t="shared" si="2241"/>
        <v>0</v>
      </c>
      <c r="BV154" s="1299"/>
      <c r="BW154" s="485">
        <v>0</v>
      </c>
      <c r="BX154" s="1298">
        <f t="shared" ref="BX154" si="3926">BW154-BW$14</f>
        <v>0</v>
      </c>
      <c r="BY154" s="1299"/>
      <c r="BZ154" s="1298">
        <f t="shared" si="2243"/>
        <v>0</v>
      </c>
      <c r="CA154" s="1299"/>
      <c r="CB154" s="192">
        <v>284273672.04681945</v>
      </c>
      <c r="CC154" s="1298">
        <f t="shared" ref="CC154" si="3927">CB154-CB$14</f>
        <v>266138893.56681946</v>
      </c>
      <c r="CD154" s="1299">
        <f t="shared" ref="CD154" si="3928">CB154/CB$14-1</f>
        <v>14.675607637575041</v>
      </c>
      <c r="CE154" s="1298">
        <f t="shared" si="2246"/>
        <v>31468658.727556527</v>
      </c>
      <c r="CF154" s="1299">
        <f t="shared" si="3839"/>
        <v>0.12447798528352494</v>
      </c>
      <c r="CG154" s="192">
        <v>236326429.71091485</v>
      </c>
      <c r="CH154" s="1298">
        <f t="shared" ref="CH154" si="3929">CG154-CG$14</f>
        <v>218191651.23091486</v>
      </c>
      <c r="CI154" s="1299">
        <f t="shared" ref="CI154" si="3930">CG154/CG$14-1</f>
        <v>12.031668954299512</v>
      </c>
      <c r="CJ154" s="1298">
        <f t="shared" si="2249"/>
        <v>27026604.105252147</v>
      </c>
      <c r="CK154" s="1299">
        <f t="shared" si="3842"/>
        <v>0.12912865085789593</v>
      </c>
      <c r="CL154" s="192">
        <v>180561054.94210303</v>
      </c>
      <c r="CM154" s="1298">
        <f t="shared" ref="CM154" si="3931">CL154-CL$14</f>
        <v>162426276.46210304</v>
      </c>
      <c r="CN154" s="1299">
        <f t="shared" ref="CN154" si="3932">CL154/CL$14-1</f>
        <v>8.9566176196326523</v>
      </c>
      <c r="CO154" s="1298">
        <f t="shared" si="2252"/>
        <v>21282007.968924195</v>
      </c>
      <c r="CP154" s="1299">
        <f t="shared" si="3845"/>
        <v>0.1336146114216008</v>
      </c>
    </row>
    <row r="155" spans="1:94" ht="21" customHeight="1" outlineLevel="1" x14ac:dyDescent="0.25">
      <c r="A155" s="174">
        <v>2037</v>
      </c>
      <c r="B155" s="175" t="s">
        <v>166</v>
      </c>
      <c r="C155" s="175" t="s">
        <v>249</v>
      </c>
      <c r="D155" s="176" t="s">
        <v>168</v>
      </c>
      <c r="E155" s="485">
        <v>67099726.722120643</v>
      </c>
      <c r="F155" s="1298">
        <f t="shared" ref="F155" si="3933">E155-E$15</f>
        <v>28619850.063120641</v>
      </c>
      <c r="G155" s="1320">
        <f t="shared" ref="G155" si="3934">E155/E$15-1</f>
        <v>0.74376148127353181</v>
      </c>
      <c r="H155" s="1298">
        <f t="shared" si="2206"/>
        <v>1600514.1029842347</v>
      </c>
      <c r="I155" s="1320">
        <f t="shared" si="3800"/>
        <v>2.4435623559184938E-2</v>
      </c>
      <c r="J155" s="485">
        <v>82001293.381742537</v>
      </c>
      <c r="K155" s="1298">
        <f t="shared" ref="K155" si="3935">J155-J$15</f>
        <v>43521416.722742535</v>
      </c>
      <c r="L155" s="1320">
        <f t="shared" ref="L155" si="3936">J155/J$15-1</f>
        <v>1.131017573377886</v>
      </c>
      <c r="M155" s="1298">
        <f t="shared" si="2208"/>
        <v>3040105.7850844711</v>
      </c>
      <c r="N155" s="1320">
        <f t="shared" si="3803"/>
        <v>3.8501267237945447E-2</v>
      </c>
      <c r="O155" s="485">
        <v>99913179.793910384</v>
      </c>
      <c r="P155" s="1298">
        <f t="shared" ref="P155" si="3937">O155-O$15</f>
        <v>61433303.134910382</v>
      </c>
      <c r="Q155" s="1320">
        <f t="shared" ref="Q155" si="3938">O155/O$15-1</f>
        <v>1.5965046790383055</v>
      </c>
      <c r="R155" s="1298">
        <f t="shared" si="2210"/>
        <v>4989827.4087460041</v>
      </c>
      <c r="S155" s="1320">
        <f t="shared" si="3806"/>
        <v>5.2566910916705734E-2</v>
      </c>
      <c r="T155" s="485">
        <v>67099726.722120643</v>
      </c>
      <c r="U155" s="1298">
        <f t="shared" ref="U155" si="3939">T155-T$15</f>
        <v>28619850.063120641</v>
      </c>
      <c r="V155" s="1299">
        <f t="shared" ref="V155" si="3940">T155/T$15-1</f>
        <v>0.74376148127353181</v>
      </c>
      <c r="W155" s="1298">
        <f t="shared" si="2213"/>
        <v>1600514.1029842347</v>
      </c>
      <c r="X155" s="1299">
        <f t="shared" si="3809"/>
        <v>2.4435623559184938E-2</v>
      </c>
      <c r="Y155" s="485">
        <v>82001293.381742537</v>
      </c>
      <c r="Z155" s="1298">
        <f t="shared" ref="Z155" si="3941">Y155-Y$15</f>
        <v>43521416.722742535</v>
      </c>
      <c r="AA155" s="1299">
        <f t="shared" ref="AA155" si="3942">Y155/Y$15-1</f>
        <v>1.131017573377886</v>
      </c>
      <c r="AB155" s="1298">
        <f t="shared" si="2216"/>
        <v>3040105.7850844711</v>
      </c>
      <c r="AC155" s="1299">
        <f t="shared" si="3812"/>
        <v>3.8501267237945447E-2</v>
      </c>
      <c r="AD155" s="485">
        <v>99913179.793910384</v>
      </c>
      <c r="AE155" s="1298">
        <f t="shared" ref="AE155" si="3943">AD155-AD$15</f>
        <v>61433303.134910382</v>
      </c>
      <c r="AF155" s="1299">
        <f t="shared" ref="AF155" si="3944">AD155/AD$15-1</f>
        <v>1.5965046790383055</v>
      </c>
      <c r="AG155" s="1298">
        <f t="shared" si="2219"/>
        <v>4989827.4087460041</v>
      </c>
      <c r="AH155" s="1299">
        <f t="shared" si="3815"/>
        <v>5.2566910916705734E-2</v>
      </c>
      <c r="AI155" s="485">
        <v>67099726.722120643</v>
      </c>
      <c r="AJ155" s="1298">
        <f t="shared" ref="AJ155" si="3945">AI155-AI$15</f>
        <v>28619850.063120641</v>
      </c>
      <c r="AK155" s="1299">
        <f t="shared" ref="AK155" si="3946">AI155/AI$15-1</f>
        <v>0.74376148127353181</v>
      </c>
      <c r="AL155" s="1298">
        <f t="shared" si="2222"/>
        <v>1600514.1029842347</v>
      </c>
      <c r="AM155" s="1299">
        <f t="shared" si="3914"/>
        <v>2.4435623559184938E-2</v>
      </c>
      <c r="AN155" s="485">
        <v>82001293.381742537</v>
      </c>
      <c r="AO155" s="1298">
        <f t="shared" ref="AO155" si="3947">AN155-AN$15</f>
        <v>43521416.722742535</v>
      </c>
      <c r="AP155" s="1299">
        <f t="shared" ref="AP155" si="3948">AN155/AN$15-1</f>
        <v>1.131017573377886</v>
      </c>
      <c r="AQ155" s="1298">
        <f t="shared" si="2226"/>
        <v>3040105.7850844711</v>
      </c>
      <c r="AR155" s="1299">
        <f t="shared" si="3917"/>
        <v>3.8501267237945447E-2</v>
      </c>
      <c r="AS155" s="485">
        <v>99913179.793910384</v>
      </c>
      <c r="AT155" s="1298">
        <f t="shared" ref="AT155" si="3949">AS155-AS$15</f>
        <v>61433303.134910382</v>
      </c>
      <c r="AU155" s="1299">
        <f t="shared" ref="AU155" si="3950">AS155/AS$15-1</f>
        <v>1.5965046790383055</v>
      </c>
      <c r="AV155" s="1298">
        <f t="shared" si="2230"/>
        <v>4989827.4087460041</v>
      </c>
      <c r="AW155" s="1299">
        <f t="shared" si="3920"/>
        <v>5.2566910916705734E-2</v>
      </c>
      <c r="AX155" s="485">
        <v>67099726.722120643</v>
      </c>
      <c r="AY155" s="1298">
        <f t="shared" ref="AY155" si="3951">AX155-AX$15</f>
        <v>28619850.063120641</v>
      </c>
      <c r="AZ155" s="1299">
        <f t="shared" ref="AZ155" si="3952">AX155/AX$15-1</f>
        <v>0.74376148127353181</v>
      </c>
      <c r="BA155" s="1298">
        <f t="shared" si="2233"/>
        <v>1600514.1029842347</v>
      </c>
      <c r="BB155" s="1299">
        <f t="shared" si="3821"/>
        <v>2.4435623559184938E-2</v>
      </c>
      <c r="BC155" s="485">
        <v>82001293.381742537</v>
      </c>
      <c r="BD155" s="1298">
        <f t="shared" ref="BD155" si="3953">BC155-BC$15</f>
        <v>43521416.722742535</v>
      </c>
      <c r="BE155" s="1299">
        <f t="shared" ref="BE155" si="3954">BC155/BC$15-1</f>
        <v>1.131017573377886</v>
      </c>
      <c r="BF155" s="1298">
        <f t="shared" si="2235"/>
        <v>3040105.7850844711</v>
      </c>
      <c r="BG155" s="1299">
        <f t="shared" si="3824"/>
        <v>3.8501267237945447E-2</v>
      </c>
      <c r="BH155" s="485">
        <v>99913179.793910384</v>
      </c>
      <c r="BI155" s="1298">
        <f t="shared" ref="BI155" si="3955">BH155-BH$15</f>
        <v>61433303.134910382</v>
      </c>
      <c r="BJ155" s="1299">
        <f t="shared" ref="BJ155" si="3956">BH155/BH$15-1</f>
        <v>1.5965046790383055</v>
      </c>
      <c r="BK155" s="1298">
        <f t="shared" si="2237"/>
        <v>4989827.4087460041</v>
      </c>
      <c r="BL155" s="1299">
        <f t="shared" si="3827"/>
        <v>5.2566910916705734E-2</v>
      </c>
      <c r="BM155" s="485">
        <v>67099726.722120643</v>
      </c>
      <c r="BN155" s="1298">
        <f t="shared" ref="BN155" si="3957">BM155-BM$15</f>
        <v>28619850.063120641</v>
      </c>
      <c r="BO155" s="1299">
        <f t="shared" ref="BO155" si="3958">BM155/BM$15-1</f>
        <v>0.74376148127353181</v>
      </c>
      <c r="BP155" s="1298">
        <f t="shared" si="2239"/>
        <v>1600514.1029842347</v>
      </c>
      <c r="BQ155" s="1299">
        <f t="shared" si="3830"/>
        <v>2.4435623559184938E-2</v>
      </c>
      <c r="BR155" s="485">
        <v>82001293.381742537</v>
      </c>
      <c r="BS155" s="1298">
        <f t="shared" ref="BS155" si="3959">BR155-BR$15</f>
        <v>43521416.722742535</v>
      </c>
      <c r="BT155" s="1299">
        <f t="shared" ref="BT155" si="3960">BR155/BR$15-1</f>
        <v>1.131017573377886</v>
      </c>
      <c r="BU155" s="1298">
        <f t="shared" si="2241"/>
        <v>3040105.7850844711</v>
      </c>
      <c r="BV155" s="1299">
        <f t="shared" si="3833"/>
        <v>3.8501267237945447E-2</v>
      </c>
      <c r="BW155" s="485">
        <v>99913179.793910384</v>
      </c>
      <c r="BX155" s="1298">
        <f t="shared" ref="BX155" si="3961">BW155-BW$15</f>
        <v>61433303.134910382</v>
      </c>
      <c r="BY155" s="1299">
        <f t="shared" ref="BY155" si="3962">BW155/BW$15-1</f>
        <v>1.5965046790383055</v>
      </c>
      <c r="BZ155" s="1298">
        <f t="shared" si="2243"/>
        <v>4989827.4087460041</v>
      </c>
      <c r="CA155" s="1299">
        <f t="shared" si="3836"/>
        <v>5.2566910916705734E-2</v>
      </c>
      <c r="CB155" s="485">
        <v>67099726.722120643</v>
      </c>
      <c r="CC155" s="1298">
        <f t="shared" ref="CC155" si="3963">CB155-CB$15</f>
        <v>28619850.063120641</v>
      </c>
      <c r="CD155" s="1299">
        <f t="shared" ref="CD155" si="3964">CB155/CB$15-1</f>
        <v>0.74376148127353181</v>
      </c>
      <c r="CE155" s="1298">
        <f t="shared" si="2246"/>
        <v>1600514.1029842347</v>
      </c>
      <c r="CF155" s="1299">
        <f t="shared" si="3839"/>
        <v>2.4435623559184938E-2</v>
      </c>
      <c r="CG155" s="485">
        <v>82001293.381742537</v>
      </c>
      <c r="CH155" s="1298">
        <f t="shared" ref="CH155" si="3965">CG155-CG$15</f>
        <v>43521416.722742535</v>
      </c>
      <c r="CI155" s="1299">
        <f t="shared" ref="CI155" si="3966">CG155/CG$15-1</f>
        <v>1.131017573377886</v>
      </c>
      <c r="CJ155" s="1298">
        <f t="shared" si="2249"/>
        <v>3040105.7850844711</v>
      </c>
      <c r="CK155" s="1299">
        <f t="shared" si="3842"/>
        <v>3.8501267237945447E-2</v>
      </c>
      <c r="CL155" s="485">
        <v>99913179.793910384</v>
      </c>
      <c r="CM155" s="1298">
        <f t="shared" ref="CM155" si="3967">CL155-CL$15</f>
        <v>61433303.134910382</v>
      </c>
      <c r="CN155" s="1299">
        <f t="shared" ref="CN155" si="3968">CL155/CL$15-1</f>
        <v>1.5965046790383055</v>
      </c>
      <c r="CO155" s="1298">
        <f t="shared" si="2252"/>
        <v>4989827.4087460041</v>
      </c>
      <c r="CP155" s="1299">
        <f t="shared" si="3845"/>
        <v>5.2566910916705734E-2</v>
      </c>
    </row>
    <row r="156" spans="1:94" ht="21" customHeight="1" outlineLevel="1" x14ac:dyDescent="0.25">
      <c r="A156" s="174">
        <v>2037</v>
      </c>
      <c r="B156" s="175" t="s">
        <v>169</v>
      </c>
      <c r="C156" s="175" t="s">
        <v>249</v>
      </c>
      <c r="D156" s="176" t="s">
        <v>170</v>
      </c>
      <c r="E156" s="485">
        <v>65887701.750432841</v>
      </c>
      <c r="F156" s="1298">
        <f t="shared" ref="F156" si="3969">E156-E$16</f>
        <v>25805324.750432841</v>
      </c>
      <c r="G156" s="1320">
        <f t="shared" ref="G156" si="3970">E156/E$16-1</f>
        <v>0.64380724602317985</v>
      </c>
      <c r="H156" s="1298">
        <f t="shared" si="2206"/>
        <v>1452874.1561798975</v>
      </c>
      <c r="I156" s="1320">
        <f t="shared" si="3800"/>
        <v>2.2547963739868671E-2</v>
      </c>
      <c r="J156" s="485">
        <v>80520100.832315922</v>
      </c>
      <c r="K156" s="1298">
        <f t="shared" ref="K156" si="3971">J156-J$16</f>
        <v>40437723.832315922</v>
      </c>
      <c r="L156" s="1320">
        <f t="shared" ref="L156" si="3972">J156/J$16-1</f>
        <v>1.0088654131544126</v>
      </c>
      <c r="M156" s="1298">
        <f t="shared" si="2208"/>
        <v>2842060.0440568924</v>
      </c>
      <c r="N156" s="1320">
        <f t="shared" si="3803"/>
        <v>3.6587689586610628E-2</v>
      </c>
      <c r="O156" s="485">
        <v>98108444.144055218</v>
      </c>
      <c r="P156" s="1298">
        <f t="shared" ref="P156" si="3973">O156-O$16</f>
        <v>58026067.144055218</v>
      </c>
      <c r="Q156" s="1320">
        <f t="shared" ref="Q156" si="3974">O156/O$16-1</f>
        <v>1.4476703101728527</v>
      </c>
      <c r="R156" s="1298">
        <f t="shared" si="2210"/>
        <v>4727629.3062961698</v>
      </c>
      <c r="S156" s="1320">
        <f t="shared" si="3806"/>
        <v>5.0627415433352141E-2</v>
      </c>
      <c r="T156" s="485">
        <v>65887701.750432841</v>
      </c>
      <c r="U156" s="1298">
        <f t="shared" ref="U156" si="3975">T156-T$16</f>
        <v>25805324.750432841</v>
      </c>
      <c r="V156" s="1299">
        <f t="shared" ref="V156" si="3976">T156/T$16-1</f>
        <v>0.64380724602317985</v>
      </c>
      <c r="W156" s="1298">
        <f t="shared" si="2213"/>
        <v>1452874.1561798975</v>
      </c>
      <c r="X156" s="1299">
        <f t="shared" si="3809"/>
        <v>2.2547963739868671E-2</v>
      </c>
      <c r="Y156" s="485">
        <v>80520100.832315922</v>
      </c>
      <c r="Z156" s="1298">
        <f t="shared" ref="Z156" si="3977">Y156-Y$16</f>
        <v>40437723.832315922</v>
      </c>
      <c r="AA156" s="1299">
        <f t="shared" ref="AA156" si="3978">Y156/Y$16-1</f>
        <v>1.0088654131544126</v>
      </c>
      <c r="AB156" s="1298">
        <f t="shared" si="2216"/>
        <v>2842060.0440568924</v>
      </c>
      <c r="AC156" s="1299">
        <f t="shared" si="3812"/>
        <v>3.6587689586610628E-2</v>
      </c>
      <c r="AD156" s="485">
        <v>98108444.144055218</v>
      </c>
      <c r="AE156" s="1298">
        <f t="shared" ref="AE156" si="3979">AD156-AD$16</f>
        <v>58026067.144055218</v>
      </c>
      <c r="AF156" s="1299">
        <f t="shared" ref="AF156" si="3980">AD156/AD$16-1</f>
        <v>1.4476703101728527</v>
      </c>
      <c r="AG156" s="1298">
        <f t="shared" si="2219"/>
        <v>4727629.3062961698</v>
      </c>
      <c r="AH156" s="1299">
        <f t="shared" si="3815"/>
        <v>5.0627415433352141E-2</v>
      </c>
      <c r="AI156" s="485">
        <v>65887701.750432841</v>
      </c>
      <c r="AJ156" s="1298">
        <f t="shared" ref="AJ156" si="3981">AI156-AI$16</f>
        <v>25805324.750432841</v>
      </c>
      <c r="AK156" s="1299">
        <f t="shared" ref="AK156" si="3982">AI156/AI$16-1</f>
        <v>0.64380724602317985</v>
      </c>
      <c r="AL156" s="1298">
        <f t="shared" si="2222"/>
        <v>1452874.1561798975</v>
      </c>
      <c r="AM156" s="1299">
        <f t="shared" si="3914"/>
        <v>2.2547963739868671E-2</v>
      </c>
      <c r="AN156" s="485">
        <v>80520100.832315922</v>
      </c>
      <c r="AO156" s="1298">
        <f t="shared" ref="AO156" si="3983">AN156-AN$16</f>
        <v>40437723.832315922</v>
      </c>
      <c r="AP156" s="1299">
        <f t="shared" ref="AP156" si="3984">AN156/AN$16-1</f>
        <v>1.0088654131544126</v>
      </c>
      <c r="AQ156" s="1298">
        <f t="shared" si="2226"/>
        <v>2842060.0440568924</v>
      </c>
      <c r="AR156" s="1299">
        <f t="shared" si="3917"/>
        <v>3.6587689586610628E-2</v>
      </c>
      <c r="AS156" s="485">
        <v>98108444.144055218</v>
      </c>
      <c r="AT156" s="1298">
        <f t="shared" ref="AT156" si="3985">AS156-AS$16</f>
        <v>58026067.144055218</v>
      </c>
      <c r="AU156" s="1299">
        <f t="shared" ref="AU156" si="3986">AS156/AS$16-1</f>
        <v>1.4476703101728527</v>
      </c>
      <c r="AV156" s="1298">
        <f t="shared" si="2230"/>
        <v>4727629.3062961698</v>
      </c>
      <c r="AW156" s="1299">
        <f t="shared" si="3920"/>
        <v>5.0627415433352141E-2</v>
      </c>
      <c r="AX156" s="485">
        <v>65887701.750432841</v>
      </c>
      <c r="AY156" s="1298">
        <f t="shared" ref="AY156" si="3987">AX156-AX$16</f>
        <v>25805324.750432841</v>
      </c>
      <c r="AZ156" s="1299">
        <f t="shared" ref="AZ156" si="3988">AX156/AX$16-1</f>
        <v>0.64380724602317985</v>
      </c>
      <c r="BA156" s="1298">
        <f t="shared" si="2233"/>
        <v>1452874.1561798975</v>
      </c>
      <c r="BB156" s="1299">
        <f t="shared" si="3821"/>
        <v>2.2547963739868671E-2</v>
      </c>
      <c r="BC156" s="485">
        <v>80520100.832315922</v>
      </c>
      <c r="BD156" s="1298">
        <f t="shared" ref="BD156" si="3989">BC156-BC$16</f>
        <v>40437723.832315922</v>
      </c>
      <c r="BE156" s="1299">
        <f t="shared" ref="BE156" si="3990">BC156/BC$16-1</f>
        <v>1.0088654131544126</v>
      </c>
      <c r="BF156" s="1298">
        <f t="shared" si="2235"/>
        <v>2842060.0440568924</v>
      </c>
      <c r="BG156" s="1299">
        <f t="shared" si="3824"/>
        <v>3.6587689586610628E-2</v>
      </c>
      <c r="BH156" s="485">
        <v>98108444.144055218</v>
      </c>
      <c r="BI156" s="1298">
        <f t="shared" ref="BI156" si="3991">BH156-BH$16</f>
        <v>58026067.144055218</v>
      </c>
      <c r="BJ156" s="1299">
        <f t="shared" ref="BJ156" si="3992">BH156/BH$16-1</f>
        <v>1.4476703101728527</v>
      </c>
      <c r="BK156" s="1298">
        <f t="shared" si="2237"/>
        <v>4727629.3062961698</v>
      </c>
      <c r="BL156" s="1299">
        <f t="shared" si="3827"/>
        <v>5.0627415433352141E-2</v>
      </c>
      <c r="BM156" s="485">
        <v>65887701.750432841</v>
      </c>
      <c r="BN156" s="1298">
        <f t="shared" ref="BN156" si="3993">BM156-BM$16</f>
        <v>25805324.750432841</v>
      </c>
      <c r="BO156" s="1299">
        <f t="shared" ref="BO156" si="3994">BM156/BM$16-1</f>
        <v>0.64380724602317985</v>
      </c>
      <c r="BP156" s="1298">
        <f t="shared" si="2239"/>
        <v>1452874.1561798975</v>
      </c>
      <c r="BQ156" s="1299">
        <f t="shared" si="3830"/>
        <v>2.2547963739868671E-2</v>
      </c>
      <c r="BR156" s="485">
        <v>80520100.832315922</v>
      </c>
      <c r="BS156" s="1298">
        <f t="shared" ref="BS156" si="3995">BR156-BR$16</f>
        <v>40437723.832315922</v>
      </c>
      <c r="BT156" s="1299">
        <f t="shared" ref="BT156" si="3996">BR156/BR$16-1</f>
        <v>1.0088654131544126</v>
      </c>
      <c r="BU156" s="1298">
        <f t="shared" si="2241"/>
        <v>2842060.0440568924</v>
      </c>
      <c r="BV156" s="1299">
        <f t="shared" si="3833"/>
        <v>3.6587689586610628E-2</v>
      </c>
      <c r="BW156" s="485">
        <v>98108444.144055218</v>
      </c>
      <c r="BX156" s="1298">
        <f t="shared" ref="BX156" si="3997">BW156-BW$16</f>
        <v>58026067.144055218</v>
      </c>
      <c r="BY156" s="1299">
        <f t="shared" ref="BY156" si="3998">BW156/BW$16-1</f>
        <v>1.4476703101728527</v>
      </c>
      <c r="BZ156" s="1298">
        <f t="shared" si="2243"/>
        <v>4727629.3062961698</v>
      </c>
      <c r="CA156" s="1299">
        <f t="shared" si="3836"/>
        <v>5.0627415433352141E-2</v>
      </c>
      <c r="CB156" s="485">
        <v>65887701.750432841</v>
      </c>
      <c r="CC156" s="1298">
        <f t="shared" ref="CC156" si="3999">CB156-CB$16</f>
        <v>25805324.750432841</v>
      </c>
      <c r="CD156" s="1299">
        <f t="shared" ref="CD156" si="4000">CB156/CB$16-1</f>
        <v>0.64380724602317985</v>
      </c>
      <c r="CE156" s="1298">
        <f t="shared" si="2246"/>
        <v>1452874.1561798975</v>
      </c>
      <c r="CF156" s="1299">
        <f t="shared" si="3839"/>
        <v>2.2547963739868671E-2</v>
      </c>
      <c r="CG156" s="485">
        <v>80520100.832315922</v>
      </c>
      <c r="CH156" s="1298">
        <f t="shared" ref="CH156" si="4001">CG156-CG$16</f>
        <v>40437723.832315922</v>
      </c>
      <c r="CI156" s="1299">
        <f t="shared" ref="CI156" si="4002">CG156/CG$16-1</f>
        <v>1.0088654131544126</v>
      </c>
      <c r="CJ156" s="1298">
        <f t="shared" si="2249"/>
        <v>2842060.0440568924</v>
      </c>
      <c r="CK156" s="1299">
        <f t="shared" si="3842"/>
        <v>3.6587689586610628E-2</v>
      </c>
      <c r="CL156" s="485">
        <v>98108444.144055218</v>
      </c>
      <c r="CM156" s="1298">
        <f t="shared" ref="CM156" si="4003">CL156-CL$16</f>
        <v>58026067.144055218</v>
      </c>
      <c r="CN156" s="1299">
        <f t="shared" ref="CN156" si="4004">CL156/CL$16-1</f>
        <v>1.4476703101728527</v>
      </c>
      <c r="CO156" s="1298">
        <f t="shared" si="2252"/>
        <v>4727629.3062961698</v>
      </c>
      <c r="CP156" s="1299">
        <f t="shared" si="3845"/>
        <v>5.0627415433352141E-2</v>
      </c>
    </row>
    <row r="157" spans="1:94" ht="21" customHeight="1" outlineLevel="1" thickBot="1" x14ac:dyDescent="0.3">
      <c r="A157" s="174">
        <v>2037</v>
      </c>
      <c r="B157" s="197" t="s">
        <v>171</v>
      </c>
      <c r="C157" s="198" t="s">
        <v>172</v>
      </c>
      <c r="D157" s="199" t="s">
        <v>173</v>
      </c>
      <c r="E157" s="492">
        <v>0</v>
      </c>
      <c r="F157" s="1298">
        <f t="shared" ref="F157" si="4005">E157-E$17</f>
        <v>0</v>
      </c>
      <c r="G157" s="1320"/>
      <c r="H157" s="1298">
        <f t="shared" si="2206"/>
        <v>0</v>
      </c>
      <c r="I157" s="1320"/>
      <c r="J157" s="492">
        <v>0</v>
      </c>
      <c r="K157" s="1298">
        <f t="shared" ref="K157" si="4006">J157-J$17</f>
        <v>0</v>
      </c>
      <c r="L157" s="1320"/>
      <c r="M157" s="1298">
        <f t="shared" si="2208"/>
        <v>0</v>
      </c>
      <c r="N157" s="1320"/>
      <c r="O157" s="492">
        <v>0</v>
      </c>
      <c r="P157" s="1298">
        <f t="shared" ref="P157" si="4007">O157-O$17</f>
        <v>0</v>
      </c>
      <c r="Q157" s="1320"/>
      <c r="R157" s="1298">
        <f t="shared" si="2210"/>
        <v>0</v>
      </c>
      <c r="S157" s="1320"/>
      <c r="T157" s="492">
        <v>0</v>
      </c>
      <c r="U157" s="1298">
        <f t="shared" ref="U157" si="4008">T157-T$17</f>
        <v>0</v>
      </c>
      <c r="V157" s="1299"/>
      <c r="W157" s="1298">
        <f t="shared" si="2213"/>
        <v>0</v>
      </c>
      <c r="X157" s="1299"/>
      <c r="Y157" s="492">
        <v>0</v>
      </c>
      <c r="Z157" s="1298">
        <f t="shared" ref="Z157" si="4009">Y157-Y$17</f>
        <v>0</v>
      </c>
      <c r="AA157" s="1299"/>
      <c r="AB157" s="1298">
        <f t="shared" si="2216"/>
        <v>0</v>
      </c>
      <c r="AC157" s="1299"/>
      <c r="AD157" s="492">
        <v>0</v>
      </c>
      <c r="AE157" s="1298">
        <f t="shared" ref="AE157" si="4010">AD157-AD$17</f>
        <v>0</v>
      </c>
      <c r="AF157" s="1299"/>
      <c r="AG157" s="1298">
        <f t="shared" si="2219"/>
        <v>0</v>
      </c>
      <c r="AH157" s="1299"/>
      <c r="AI157" s="492">
        <v>0</v>
      </c>
      <c r="AJ157" s="1298">
        <f t="shared" ref="AJ157" si="4011">AI157-AI$17</f>
        <v>0</v>
      </c>
      <c r="AK157" s="1299"/>
      <c r="AL157" s="1298">
        <f t="shared" si="2222"/>
        <v>0</v>
      </c>
      <c r="AM157" s="1299"/>
      <c r="AN157" s="492">
        <v>0</v>
      </c>
      <c r="AO157" s="1298">
        <f t="shared" ref="AO157" si="4012">AN157-AN$17</f>
        <v>0</v>
      </c>
      <c r="AP157" s="1299"/>
      <c r="AQ157" s="1298">
        <f t="shared" si="2226"/>
        <v>0</v>
      </c>
      <c r="AR157" s="1299"/>
      <c r="AS157" s="492">
        <v>0</v>
      </c>
      <c r="AT157" s="1298">
        <f t="shared" ref="AT157" si="4013">AS157-AS$17</f>
        <v>0</v>
      </c>
      <c r="AU157" s="1299"/>
      <c r="AV157" s="1298">
        <f t="shared" si="2230"/>
        <v>0</v>
      </c>
      <c r="AW157" s="1299"/>
      <c r="AX157" s="492">
        <v>0</v>
      </c>
      <c r="AY157" s="1298">
        <f t="shared" ref="AY157" si="4014">AX157-AX$17</f>
        <v>0</v>
      </c>
      <c r="AZ157" s="1299"/>
      <c r="BA157" s="1298">
        <f t="shared" si="2233"/>
        <v>0</v>
      </c>
      <c r="BB157" s="1299"/>
      <c r="BC157" s="492">
        <v>0</v>
      </c>
      <c r="BD157" s="1298">
        <f t="shared" ref="BD157" si="4015">BC157-BC$17</f>
        <v>0</v>
      </c>
      <c r="BE157" s="1299"/>
      <c r="BF157" s="1298">
        <f t="shared" si="2235"/>
        <v>0</v>
      </c>
      <c r="BG157" s="1299"/>
      <c r="BH157" s="492">
        <v>0</v>
      </c>
      <c r="BI157" s="1298">
        <f t="shared" ref="BI157" si="4016">BH157-BH$17</f>
        <v>0</v>
      </c>
      <c r="BJ157" s="1299"/>
      <c r="BK157" s="1298">
        <f t="shared" si="2237"/>
        <v>0</v>
      </c>
      <c r="BL157" s="1299"/>
      <c r="BM157" s="492">
        <v>0</v>
      </c>
      <c r="BN157" s="1298">
        <f t="shared" ref="BN157" si="4017">BM157-BM$17</f>
        <v>0</v>
      </c>
      <c r="BO157" s="1299"/>
      <c r="BP157" s="1298">
        <f t="shared" si="2239"/>
        <v>0</v>
      </c>
      <c r="BQ157" s="1299"/>
      <c r="BR157" s="492">
        <v>0</v>
      </c>
      <c r="BS157" s="1298">
        <f t="shared" ref="BS157" si="4018">BR157-BR$17</f>
        <v>0</v>
      </c>
      <c r="BT157" s="1299"/>
      <c r="BU157" s="1298">
        <f t="shared" si="2241"/>
        <v>0</v>
      </c>
      <c r="BV157" s="1299"/>
      <c r="BW157" s="492">
        <v>0</v>
      </c>
      <c r="BX157" s="1298">
        <f t="shared" ref="BX157" si="4019">BW157-BW$17</f>
        <v>0</v>
      </c>
      <c r="BY157" s="1299"/>
      <c r="BZ157" s="1298">
        <f t="shared" si="2243"/>
        <v>0</v>
      </c>
      <c r="CA157" s="1299"/>
      <c r="CB157" s="1329">
        <v>4899844.6309821159</v>
      </c>
      <c r="CC157" s="1298">
        <f t="shared" ref="CC157" si="4020">CB157-CB$17</f>
        <v>1053567.1509821159</v>
      </c>
      <c r="CD157" s="1299">
        <f t="shared" ref="CD157" si="4021">CB157/CB$17-1</f>
        <v>0.27391865419499473</v>
      </c>
      <c r="CE157" s="1298">
        <f t="shared" si="2246"/>
        <v>68575.851398710161</v>
      </c>
      <c r="CF157" s="1299">
        <f t="shared" si="3839"/>
        <v>1.4194170212286084E-2</v>
      </c>
      <c r="CG157" s="1329">
        <v>4899844.6309821159</v>
      </c>
      <c r="CH157" s="1298">
        <f t="shared" ref="CH157" si="4022">CG157-CG$17</f>
        <v>1053567.1509821159</v>
      </c>
      <c r="CI157" s="1299">
        <f t="shared" ref="CI157" si="4023">CG157/CG$17-1</f>
        <v>0.27391865419499473</v>
      </c>
      <c r="CJ157" s="1298">
        <f t="shared" si="2249"/>
        <v>68575.851398710161</v>
      </c>
      <c r="CK157" s="1299">
        <f t="shared" si="3842"/>
        <v>1.4194170212286084E-2</v>
      </c>
      <c r="CL157" s="1329">
        <v>4899844.6309821159</v>
      </c>
      <c r="CM157" s="1298">
        <f t="shared" ref="CM157" si="4024">CL157-CL$17</f>
        <v>1053567.1509821159</v>
      </c>
      <c r="CN157" s="1299">
        <f t="shared" ref="CN157" si="4025">CL157/CL$17-1</f>
        <v>0.27391865419499473</v>
      </c>
      <c r="CO157" s="1298">
        <f t="shared" si="2252"/>
        <v>68575.851398710161</v>
      </c>
      <c r="CP157" s="1299">
        <f t="shared" si="3845"/>
        <v>1.4194170212286084E-2</v>
      </c>
    </row>
    <row r="158" spans="1:94" ht="21" customHeight="1" outlineLevel="1" x14ac:dyDescent="0.25">
      <c r="A158" s="174">
        <v>2037</v>
      </c>
      <c r="B158" s="206" t="s">
        <v>174</v>
      </c>
      <c r="C158" s="206" t="s">
        <v>175</v>
      </c>
      <c r="D158" s="207" t="s">
        <v>176</v>
      </c>
      <c r="E158" s="210">
        <v>1327266.444288</v>
      </c>
      <c r="F158" s="1321">
        <f t="shared" ref="F158" si="4026">E158-E$18</f>
        <v>478979.36548799998</v>
      </c>
      <c r="G158" s="1322">
        <f t="shared" ref="G158" si="4027">E158/E$18-1</f>
        <v>0.56464300524955724</v>
      </c>
      <c r="H158" s="1321">
        <f t="shared" si="2206"/>
        <v>32405.449632000178</v>
      </c>
      <c r="I158" s="1322">
        <f t="shared" si="3800"/>
        <v>2.5026199542452998E-2</v>
      </c>
      <c r="J158" s="210">
        <v>1614922.6191359998</v>
      </c>
      <c r="K158" s="1321">
        <f t="shared" ref="K158" si="4028">J158-J$18</f>
        <v>766635.5403359998</v>
      </c>
      <c r="L158" s="1322">
        <f t="shared" ref="L158" si="4029">J158/J$18-1</f>
        <v>0.90374539409523269</v>
      </c>
      <c r="M158" s="1321">
        <f t="shared" si="2208"/>
        <v>60842.550239999779</v>
      </c>
      <c r="N158" s="1322">
        <f t="shared" si="3803"/>
        <v>3.9150203041482756E-2</v>
      </c>
      <c r="O158" s="211">
        <v>1961459.375616</v>
      </c>
      <c r="P158" s="1321">
        <f t="shared" ref="P158" si="4030">O158-O$18</f>
        <v>1113172.296816</v>
      </c>
      <c r="Q158" s="1322">
        <f t="shared" ref="Q158" si="4031">O158/O$18-1</f>
        <v>1.3122589328965271</v>
      </c>
      <c r="R158" s="1321">
        <f t="shared" si="2210"/>
        <v>99402.35899200011</v>
      </c>
      <c r="S158" s="1322">
        <f t="shared" si="3806"/>
        <v>5.3383090906754971E-2</v>
      </c>
      <c r="T158" s="211">
        <v>1327266.444288</v>
      </c>
      <c r="U158" s="209">
        <f t="shared" ref="U158" si="4032">T158-T$18</f>
        <v>478979.36548799998</v>
      </c>
      <c r="V158" s="1300">
        <f t="shared" ref="V158" si="4033">T158/T$18-1</f>
        <v>0.56464300524955724</v>
      </c>
      <c r="W158" s="209">
        <f t="shared" si="2213"/>
        <v>32405.449632000178</v>
      </c>
      <c r="X158" s="1300">
        <f t="shared" si="3809"/>
        <v>2.5026199542452998E-2</v>
      </c>
      <c r="Y158" s="210">
        <v>1614922.6191359998</v>
      </c>
      <c r="Z158" s="209">
        <f t="shared" ref="Z158" si="4034">Y158-Y$18</f>
        <v>766635.5403359998</v>
      </c>
      <c r="AA158" s="1300">
        <f t="shared" ref="AA158" si="4035">Y158/Y$18-1</f>
        <v>0.90374539409523269</v>
      </c>
      <c r="AB158" s="209">
        <f t="shared" si="2216"/>
        <v>60842.550239999779</v>
      </c>
      <c r="AC158" s="1300">
        <f t="shared" si="3812"/>
        <v>3.9150203041482756E-2</v>
      </c>
      <c r="AD158" s="211">
        <v>1961459.375616</v>
      </c>
      <c r="AE158" s="209">
        <f t="shared" ref="AE158" si="4036">AD158-AD$18</f>
        <v>1113172.296816</v>
      </c>
      <c r="AF158" s="1300">
        <f t="shared" ref="AF158" si="4037">AD158/AD$18-1</f>
        <v>1.3122589328965271</v>
      </c>
      <c r="AG158" s="209">
        <f t="shared" si="2219"/>
        <v>99402.35899200011</v>
      </c>
      <c r="AH158" s="1300">
        <f t="shared" si="3815"/>
        <v>5.3383090906754971E-2</v>
      </c>
      <c r="AI158" s="211">
        <v>1327266.444288</v>
      </c>
      <c r="AJ158" s="209">
        <f t="shared" ref="AJ158" si="4038">AI158-AI$18</f>
        <v>478979.36548799998</v>
      </c>
      <c r="AK158" s="1300">
        <f t="shared" ref="AK158" si="4039">AI158/AI$18-1</f>
        <v>0.56464300524955724</v>
      </c>
      <c r="AL158" s="209">
        <f t="shared" si="2222"/>
        <v>32405.449632000178</v>
      </c>
      <c r="AM158" s="1300">
        <f t="shared" si="3914"/>
        <v>2.5026199542452998E-2</v>
      </c>
      <c r="AN158" s="210">
        <v>1614922.6191359998</v>
      </c>
      <c r="AO158" s="209">
        <f t="shared" ref="AO158" si="4040">AN158-AN$18</f>
        <v>766635.5403359998</v>
      </c>
      <c r="AP158" s="1300">
        <f t="shared" ref="AP158" si="4041">AN158/AN$18-1</f>
        <v>0.90374539409523269</v>
      </c>
      <c r="AQ158" s="209">
        <f t="shared" si="2226"/>
        <v>60842.550239999779</v>
      </c>
      <c r="AR158" s="1300">
        <f t="shared" si="3917"/>
        <v>3.9150203041482756E-2</v>
      </c>
      <c r="AS158" s="211">
        <v>1961459.375616</v>
      </c>
      <c r="AT158" s="209">
        <f t="shared" ref="AT158" si="4042">AS158-AS$18</f>
        <v>1113172.296816</v>
      </c>
      <c r="AU158" s="1300">
        <f t="shared" ref="AU158" si="4043">AS158/AS$18-1</f>
        <v>1.3122589328965271</v>
      </c>
      <c r="AV158" s="209">
        <f t="shared" si="2230"/>
        <v>99402.35899200011</v>
      </c>
      <c r="AW158" s="1300">
        <f t="shared" si="3920"/>
        <v>5.3383090906754971E-2</v>
      </c>
      <c r="AX158" s="210">
        <v>1327266.444288</v>
      </c>
      <c r="AY158" s="209">
        <f t="shared" ref="AY158" si="4044">AX158-AX$18</f>
        <v>478979.36548799998</v>
      </c>
      <c r="AZ158" s="1300">
        <f t="shared" ref="AZ158" si="4045">AX158/AX$18-1</f>
        <v>0.56464300524955724</v>
      </c>
      <c r="BA158" s="209">
        <f t="shared" si="2233"/>
        <v>32405.449632000178</v>
      </c>
      <c r="BB158" s="1300">
        <f t="shared" si="3821"/>
        <v>2.5026199542452998E-2</v>
      </c>
      <c r="BC158" s="210">
        <v>1614922.6191359998</v>
      </c>
      <c r="BD158" s="209">
        <f t="shared" ref="BD158" si="4046">BC158-BC$18</f>
        <v>766635.5403359998</v>
      </c>
      <c r="BE158" s="1300">
        <f t="shared" ref="BE158" si="4047">BC158/BC$18-1</f>
        <v>0.90374539409523269</v>
      </c>
      <c r="BF158" s="209">
        <f t="shared" si="2235"/>
        <v>60842.550239999779</v>
      </c>
      <c r="BG158" s="1300">
        <f t="shared" si="3824"/>
        <v>3.9150203041482756E-2</v>
      </c>
      <c r="BH158" s="211">
        <v>1961459.375616</v>
      </c>
      <c r="BI158" s="209">
        <f t="shared" ref="BI158" si="4048">BH158-BH$18</f>
        <v>1113172.296816</v>
      </c>
      <c r="BJ158" s="1300">
        <f t="shared" ref="BJ158" si="4049">BH158/BH$18-1</f>
        <v>1.3122589328965271</v>
      </c>
      <c r="BK158" s="209">
        <f t="shared" si="2237"/>
        <v>99402.35899200011</v>
      </c>
      <c r="BL158" s="1300">
        <f t="shared" si="3827"/>
        <v>5.3383090906754971E-2</v>
      </c>
      <c r="BM158" s="210">
        <v>1327266.444288</v>
      </c>
      <c r="BN158" s="209">
        <f t="shared" ref="BN158" si="4050">BM158-BM$18</f>
        <v>478979.36548799998</v>
      </c>
      <c r="BO158" s="1300">
        <f t="shared" ref="BO158" si="4051">BM158/BM$18-1</f>
        <v>0.56464300524955724</v>
      </c>
      <c r="BP158" s="209">
        <f t="shared" si="2239"/>
        <v>32405.449632000178</v>
      </c>
      <c r="BQ158" s="1300">
        <f t="shared" si="3830"/>
        <v>2.5026199542452998E-2</v>
      </c>
      <c r="BR158" s="210">
        <v>1614922.6191359998</v>
      </c>
      <c r="BS158" s="209">
        <f t="shared" ref="BS158" si="4052">BR158-BR$18</f>
        <v>766635.5403359998</v>
      </c>
      <c r="BT158" s="1300">
        <f t="shared" ref="BT158" si="4053">BR158/BR$18-1</f>
        <v>0.90374539409523269</v>
      </c>
      <c r="BU158" s="209">
        <f t="shared" si="2241"/>
        <v>60842.550239999779</v>
      </c>
      <c r="BV158" s="1300">
        <f t="shared" si="3833"/>
        <v>3.9150203041482756E-2</v>
      </c>
      <c r="BW158" s="211">
        <v>1961459.375616</v>
      </c>
      <c r="BX158" s="209">
        <f t="shared" ref="BX158" si="4054">BW158-BW$18</f>
        <v>1113172.296816</v>
      </c>
      <c r="BY158" s="1300">
        <f t="shared" ref="BY158" si="4055">BW158/BW$18-1</f>
        <v>1.3122589328965271</v>
      </c>
      <c r="BZ158" s="209">
        <f t="shared" si="2243"/>
        <v>99402.35899200011</v>
      </c>
      <c r="CA158" s="1300">
        <f t="shared" si="3836"/>
        <v>5.3383090906754971E-2</v>
      </c>
      <c r="CB158" s="211">
        <v>1327266.444288</v>
      </c>
      <c r="CC158" s="209">
        <f t="shared" ref="CC158" si="4056">CB158-CB$18</f>
        <v>478979.36548799998</v>
      </c>
      <c r="CD158" s="1300">
        <f t="shared" ref="CD158" si="4057">CB158/CB$18-1</f>
        <v>0.56464300524955724</v>
      </c>
      <c r="CE158" s="209">
        <f t="shared" si="2246"/>
        <v>32405.449632000178</v>
      </c>
      <c r="CF158" s="1300">
        <f t="shared" si="3839"/>
        <v>2.5026199542452998E-2</v>
      </c>
      <c r="CG158" s="210">
        <v>1614922.6191359998</v>
      </c>
      <c r="CH158" s="209">
        <f t="shared" ref="CH158" si="4058">CG158-CG$18</f>
        <v>766635.5403359998</v>
      </c>
      <c r="CI158" s="1300">
        <f t="shared" ref="CI158" si="4059">CG158/CG$18-1</f>
        <v>0.90374539409523269</v>
      </c>
      <c r="CJ158" s="209">
        <f t="shared" si="2249"/>
        <v>60842.550239999779</v>
      </c>
      <c r="CK158" s="1300">
        <f t="shared" si="3842"/>
        <v>3.9150203041482756E-2</v>
      </c>
      <c r="CL158" s="211">
        <v>1961459.375616</v>
      </c>
      <c r="CM158" s="209">
        <f t="shared" ref="CM158" si="4060">CL158-CL$18</f>
        <v>1113172.296816</v>
      </c>
      <c r="CN158" s="1300">
        <f t="shared" ref="CN158" si="4061">CL158/CL$18-1</f>
        <v>1.3122589328965271</v>
      </c>
      <c r="CO158" s="209">
        <f t="shared" si="2252"/>
        <v>99402.35899200011</v>
      </c>
      <c r="CP158" s="1300">
        <f t="shared" si="3845"/>
        <v>5.3383090906754971E-2</v>
      </c>
    </row>
    <row r="159" spans="1:94" ht="21" customHeight="1" outlineLevel="1" thickBot="1" x14ac:dyDescent="0.3">
      <c r="A159" s="174">
        <v>2037</v>
      </c>
      <c r="B159" s="206" t="s">
        <v>177</v>
      </c>
      <c r="C159" s="206" t="s">
        <v>178</v>
      </c>
      <c r="D159" s="207" t="s">
        <v>179</v>
      </c>
      <c r="E159" s="479">
        <v>838434.94886399992</v>
      </c>
      <c r="F159" s="1321">
        <f t="shared" ref="F159" si="4062">E159-E$19</f>
        <v>306264.64677599992</v>
      </c>
      <c r="G159" s="1322">
        <f t="shared" ref="G159" si="4063">E159/E$19-1</f>
        <v>0.57550119872220118</v>
      </c>
      <c r="H159" s="1321">
        <f t="shared" si="2206"/>
        <v>20660.488463999936</v>
      </c>
      <c r="I159" s="1322">
        <f t="shared" si="3800"/>
        <v>2.5264286749544951E-2</v>
      </c>
      <c r="J159" s="479">
        <v>1021516.7573760001</v>
      </c>
      <c r="K159" s="1321">
        <f t="shared" ref="K159" si="4064">J159-J$19</f>
        <v>489346.45528800006</v>
      </c>
      <c r="L159" s="1322">
        <f t="shared" ref="L159" si="4065">J159/J$19-1</f>
        <v>0.91952980722152633</v>
      </c>
      <c r="M159" s="1321">
        <f t="shared" si="2208"/>
        <v>38644.43421600014</v>
      </c>
      <c r="N159" s="1322">
        <f t="shared" si="3803"/>
        <v>3.9317857778063958E-2</v>
      </c>
      <c r="O159" s="472">
        <v>1239558.911232</v>
      </c>
      <c r="P159" s="1321">
        <f t="shared" ref="P159" si="4066">O159-O$19</f>
        <v>707388.60914399999</v>
      </c>
      <c r="Q159" s="1322">
        <f t="shared" ref="Q159" si="4067">O159/O$19-1</f>
        <v>1.3292523208614258</v>
      </c>
      <c r="R159" s="1321">
        <f t="shared" si="2210"/>
        <v>62889.470663999906</v>
      </c>
      <c r="S159" s="1322">
        <f t="shared" si="3806"/>
        <v>5.3447016210127707E-2</v>
      </c>
      <c r="T159" s="472">
        <v>838434.94886399992</v>
      </c>
      <c r="U159" s="209">
        <f t="shared" ref="U159" si="4068">T159-T$19</f>
        <v>306264.64677599992</v>
      </c>
      <c r="V159" s="1300">
        <f t="shared" ref="V159" si="4069">T159/T$19-1</f>
        <v>0.57550119872220118</v>
      </c>
      <c r="W159" s="209">
        <f t="shared" si="2213"/>
        <v>20660.488463999936</v>
      </c>
      <c r="X159" s="1300">
        <f t="shared" si="3809"/>
        <v>2.5264286749544951E-2</v>
      </c>
      <c r="Y159" s="479">
        <v>1021516.7573760001</v>
      </c>
      <c r="Z159" s="209">
        <f t="shared" ref="Z159" si="4070">Y159-Y$19</f>
        <v>489346.45528800006</v>
      </c>
      <c r="AA159" s="1300">
        <f t="shared" ref="AA159" si="4071">Y159/Y$19-1</f>
        <v>0.91952980722152633</v>
      </c>
      <c r="AB159" s="209">
        <f t="shared" si="2216"/>
        <v>38644.43421600014</v>
      </c>
      <c r="AC159" s="1300">
        <f t="shared" si="3812"/>
        <v>3.9317857778063958E-2</v>
      </c>
      <c r="AD159" s="472">
        <v>1239558.911232</v>
      </c>
      <c r="AE159" s="209">
        <f t="shared" ref="AE159" si="4072">AD159-AD$19</f>
        <v>707388.60914399999</v>
      </c>
      <c r="AF159" s="1300">
        <f t="shared" ref="AF159" si="4073">AD159/AD$19-1</f>
        <v>1.3292523208614258</v>
      </c>
      <c r="AG159" s="209">
        <f t="shared" si="2219"/>
        <v>62889.470663999906</v>
      </c>
      <c r="AH159" s="1300">
        <f t="shared" si="3815"/>
        <v>5.3447016210127707E-2</v>
      </c>
      <c r="AI159" s="472">
        <v>838434.94886399992</v>
      </c>
      <c r="AJ159" s="209">
        <f t="shared" ref="AJ159" si="4074">AI159-AI$19</f>
        <v>306264.64677599992</v>
      </c>
      <c r="AK159" s="1300">
        <f t="shared" ref="AK159" si="4075">AI159/AI$19-1</f>
        <v>0.57550119872220118</v>
      </c>
      <c r="AL159" s="209">
        <f t="shared" si="2222"/>
        <v>20660.488463999936</v>
      </c>
      <c r="AM159" s="1300">
        <f t="shared" si="3914"/>
        <v>2.5264286749544951E-2</v>
      </c>
      <c r="AN159" s="479">
        <v>1021516.7573760001</v>
      </c>
      <c r="AO159" s="209">
        <f t="shared" ref="AO159" si="4076">AN159-AN$19</f>
        <v>489346.45528800006</v>
      </c>
      <c r="AP159" s="1300">
        <f t="shared" ref="AP159" si="4077">AN159/AN$19-1</f>
        <v>0.91952980722152633</v>
      </c>
      <c r="AQ159" s="209">
        <f t="shared" si="2226"/>
        <v>38644.43421600014</v>
      </c>
      <c r="AR159" s="1300">
        <f t="shared" si="3917"/>
        <v>3.9317857778063958E-2</v>
      </c>
      <c r="AS159" s="472">
        <v>1239558.911232</v>
      </c>
      <c r="AT159" s="209">
        <f t="shared" ref="AT159" si="4078">AS159-AS$19</f>
        <v>707388.60914399999</v>
      </c>
      <c r="AU159" s="1300">
        <f t="shared" ref="AU159" si="4079">AS159/AS$19-1</f>
        <v>1.3292523208614258</v>
      </c>
      <c r="AV159" s="209">
        <f t="shared" si="2230"/>
        <v>62889.470663999906</v>
      </c>
      <c r="AW159" s="1300">
        <f t="shared" si="3920"/>
        <v>5.3447016210127707E-2</v>
      </c>
      <c r="AX159" s="479">
        <v>838434.94886399992</v>
      </c>
      <c r="AY159" s="209">
        <f t="shared" ref="AY159" si="4080">AX159-AX$19</f>
        <v>306264.64677599992</v>
      </c>
      <c r="AZ159" s="1300">
        <f t="shared" ref="AZ159" si="4081">AX159/AX$19-1</f>
        <v>0.57550119872220118</v>
      </c>
      <c r="BA159" s="209">
        <f t="shared" si="2233"/>
        <v>20660.488463999936</v>
      </c>
      <c r="BB159" s="1300">
        <f t="shared" si="3821"/>
        <v>2.5264286749544951E-2</v>
      </c>
      <c r="BC159" s="479">
        <v>1021516.7573760001</v>
      </c>
      <c r="BD159" s="209">
        <f t="shared" ref="BD159" si="4082">BC159-BC$19</f>
        <v>489346.45528800006</v>
      </c>
      <c r="BE159" s="1300">
        <f t="shared" ref="BE159" si="4083">BC159/BC$19-1</f>
        <v>0.91952980722152633</v>
      </c>
      <c r="BF159" s="209">
        <f t="shared" si="2235"/>
        <v>38644.43421600014</v>
      </c>
      <c r="BG159" s="1300">
        <f t="shared" si="3824"/>
        <v>3.9317857778063958E-2</v>
      </c>
      <c r="BH159" s="472">
        <v>1239558.911232</v>
      </c>
      <c r="BI159" s="209">
        <f t="shared" ref="BI159" si="4084">BH159-BH$19</f>
        <v>707388.60914399999</v>
      </c>
      <c r="BJ159" s="1300">
        <f t="shared" ref="BJ159" si="4085">BH159/BH$19-1</f>
        <v>1.3292523208614258</v>
      </c>
      <c r="BK159" s="209">
        <f t="shared" si="2237"/>
        <v>62889.470663999906</v>
      </c>
      <c r="BL159" s="1300">
        <f t="shared" si="3827"/>
        <v>5.3447016210127707E-2</v>
      </c>
      <c r="BM159" s="479">
        <v>838434.94886399992</v>
      </c>
      <c r="BN159" s="209">
        <f t="shared" ref="BN159" si="4086">BM159-BM$19</f>
        <v>306264.64677599992</v>
      </c>
      <c r="BO159" s="1300">
        <f t="shared" ref="BO159" si="4087">BM159/BM$19-1</f>
        <v>0.57550119872220118</v>
      </c>
      <c r="BP159" s="209">
        <f t="shared" si="2239"/>
        <v>20660.488463999936</v>
      </c>
      <c r="BQ159" s="1300">
        <f t="shared" si="3830"/>
        <v>2.5264286749544951E-2</v>
      </c>
      <c r="BR159" s="479">
        <v>1021516.7573760001</v>
      </c>
      <c r="BS159" s="209">
        <f t="shared" ref="BS159" si="4088">BR159-BR$19</f>
        <v>489346.45528800006</v>
      </c>
      <c r="BT159" s="1300">
        <f t="shared" ref="BT159" si="4089">BR159/BR$19-1</f>
        <v>0.91952980722152633</v>
      </c>
      <c r="BU159" s="209">
        <f t="shared" si="2241"/>
        <v>38644.43421600014</v>
      </c>
      <c r="BV159" s="1300">
        <f t="shared" si="3833"/>
        <v>3.9317857778063958E-2</v>
      </c>
      <c r="BW159" s="472">
        <v>1239558.911232</v>
      </c>
      <c r="BX159" s="209">
        <f t="shared" ref="BX159" si="4090">BW159-BW$19</f>
        <v>707388.60914399999</v>
      </c>
      <c r="BY159" s="1300">
        <f t="shared" ref="BY159" si="4091">BW159/BW$19-1</f>
        <v>1.3292523208614258</v>
      </c>
      <c r="BZ159" s="209">
        <f t="shared" si="2243"/>
        <v>62889.470663999906</v>
      </c>
      <c r="CA159" s="1300">
        <f t="shared" si="3836"/>
        <v>5.3447016210127707E-2</v>
      </c>
      <c r="CB159" s="472">
        <v>838434.94886399992</v>
      </c>
      <c r="CC159" s="209">
        <f t="shared" ref="CC159" si="4092">CB159-CB$19</f>
        <v>306264.64677599992</v>
      </c>
      <c r="CD159" s="1300">
        <f t="shared" ref="CD159" si="4093">CB159/CB$19-1</f>
        <v>0.57550119872220118</v>
      </c>
      <c r="CE159" s="209">
        <f t="shared" si="2246"/>
        <v>20660.488463999936</v>
      </c>
      <c r="CF159" s="1300">
        <f t="shared" si="3839"/>
        <v>2.5264286749544951E-2</v>
      </c>
      <c r="CG159" s="479">
        <v>1021516.7573760001</v>
      </c>
      <c r="CH159" s="209">
        <f t="shared" ref="CH159" si="4094">CG159-CG$19</f>
        <v>489346.45528800006</v>
      </c>
      <c r="CI159" s="1300">
        <f t="shared" ref="CI159" si="4095">CG159/CG$19-1</f>
        <v>0.91952980722152633</v>
      </c>
      <c r="CJ159" s="209">
        <f t="shared" si="2249"/>
        <v>38644.43421600014</v>
      </c>
      <c r="CK159" s="1300">
        <f t="shared" si="3842"/>
        <v>3.9317857778063958E-2</v>
      </c>
      <c r="CL159" s="472">
        <v>1239558.911232</v>
      </c>
      <c r="CM159" s="209">
        <f t="shared" ref="CM159" si="4096">CL159-CL$19</f>
        <v>707388.60914399999</v>
      </c>
      <c r="CN159" s="1300">
        <f t="shared" ref="CN159" si="4097">CL159/CL$19-1</f>
        <v>1.3292523208614258</v>
      </c>
      <c r="CO159" s="209">
        <f t="shared" si="2252"/>
        <v>62889.470663999906</v>
      </c>
      <c r="CP159" s="1300">
        <f t="shared" si="3845"/>
        <v>5.3447016210127707E-2</v>
      </c>
    </row>
    <row r="160" spans="1:94" ht="21" customHeight="1" x14ac:dyDescent="0.25">
      <c r="A160" s="164">
        <v>2038</v>
      </c>
      <c r="B160" s="165"/>
      <c r="C160" s="166"/>
      <c r="D160" s="166" t="s">
        <v>157</v>
      </c>
      <c r="E160" s="490">
        <v>616904886.84678304</v>
      </c>
      <c r="F160" s="490">
        <f t="shared" ref="F160" si="4098">E160-E$10</f>
        <v>400808452.45678306</v>
      </c>
      <c r="G160" s="1319">
        <f t="shared" ref="G160" si="4099">E160/E$10-1</f>
        <v>1.8547666165255832</v>
      </c>
      <c r="H160" s="490">
        <f t="shared" si="2206"/>
        <v>37164927.927332997</v>
      </c>
      <c r="I160" s="1319">
        <f>E160/E150-1</f>
        <v>6.4106203747975155E-2</v>
      </c>
      <c r="J160" s="490">
        <v>616904886.84678304</v>
      </c>
      <c r="K160" s="490">
        <f t="shared" ref="K160" si="4100">J160-J$10</f>
        <v>400808452.45678306</v>
      </c>
      <c r="L160" s="1319">
        <f t="shared" ref="L160" si="4101">J160/J$10-1</f>
        <v>1.8547666165255832</v>
      </c>
      <c r="M160" s="490">
        <f t="shared" si="2208"/>
        <v>37164927.927332997</v>
      </c>
      <c r="N160" s="1319">
        <f>J160/J150-1</f>
        <v>6.4106203747975155E-2</v>
      </c>
      <c r="O160" s="490">
        <v>616904886.84678304</v>
      </c>
      <c r="P160" s="490">
        <f t="shared" ref="P160" si="4102">O160-O$10</f>
        <v>400808452.45678306</v>
      </c>
      <c r="Q160" s="1319">
        <f t="shared" ref="Q160" si="4103">O160/O$10-1</f>
        <v>1.8547666165255832</v>
      </c>
      <c r="R160" s="490">
        <f t="shared" si="2210"/>
        <v>37164927.927332997</v>
      </c>
      <c r="S160" s="1319">
        <f>O160/O150-1</f>
        <v>6.4106203747975155E-2</v>
      </c>
      <c r="T160" s="490">
        <v>616904886.84678304</v>
      </c>
      <c r="U160" s="490">
        <f t="shared" ref="U160" si="4104">T160-T$10</f>
        <v>400808452.45678306</v>
      </c>
      <c r="V160" s="1301">
        <f t="shared" ref="V160" si="4105">T160/T$10-1</f>
        <v>1.8547666165255832</v>
      </c>
      <c r="W160" s="490">
        <f t="shared" si="2213"/>
        <v>37164927.927332997</v>
      </c>
      <c r="X160" s="1301">
        <f>T160/T150-1</f>
        <v>6.4106203747975155E-2</v>
      </c>
      <c r="Y160" s="490">
        <v>616904886.84678304</v>
      </c>
      <c r="Z160" s="490">
        <f t="shared" ref="Z160" si="4106">Y160-Y$10</f>
        <v>400808452.45678306</v>
      </c>
      <c r="AA160" s="1301">
        <f t="shared" ref="AA160" si="4107">Y160/Y$10-1</f>
        <v>1.8547666165255832</v>
      </c>
      <c r="AB160" s="490">
        <f t="shared" si="2216"/>
        <v>37164927.927332997</v>
      </c>
      <c r="AC160" s="1301">
        <f>Y160/Y150-1</f>
        <v>6.4106203747975155E-2</v>
      </c>
      <c r="AD160" s="490">
        <v>616904886.84678304</v>
      </c>
      <c r="AE160" s="490">
        <f t="shared" ref="AE160" si="4108">AD160-AD$10</f>
        <v>400808452.45678306</v>
      </c>
      <c r="AF160" s="1301">
        <f t="shared" ref="AF160" si="4109">AD160/AD$10-1</f>
        <v>1.8547666165255832</v>
      </c>
      <c r="AG160" s="490">
        <f t="shared" si="2219"/>
        <v>37164927.927332997</v>
      </c>
      <c r="AH160" s="1301">
        <f>AD160/AD150-1</f>
        <v>6.4106203747975155E-2</v>
      </c>
      <c r="AI160" s="490">
        <v>616904886.84678304</v>
      </c>
      <c r="AJ160" s="490">
        <f t="shared" ref="AJ160" si="4110">AI160-AI$10</f>
        <v>400808452.45678306</v>
      </c>
      <c r="AK160" s="1301">
        <f t="shared" ref="AK160" si="4111">AI160/AI$10-1</f>
        <v>1.8547666165255832</v>
      </c>
      <c r="AL160" s="490">
        <f t="shared" si="2222"/>
        <v>37164927.927332997</v>
      </c>
      <c r="AM160" s="1301">
        <f>AI160/AI150-1</f>
        <v>6.4106203747975155E-2</v>
      </c>
      <c r="AN160" s="490">
        <v>616904886.84678304</v>
      </c>
      <c r="AO160" s="490">
        <f t="shared" ref="AO160" si="4112">AN160-AN$10</f>
        <v>400808452.45678306</v>
      </c>
      <c r="AP160" s="1301">
        <f t="shared" ref="AP160" si="4113">AN160/AN$10-1</f>
        <v>1.8547666165255832</v>
      </c>
      <c r="AQ160" s="490">
        <f t="shared" si="2226"/>
        <v>37164927.927332997</v>
      </c>
      <c r="AR160" s="1301">
        <f>AN160/AN150-1</f>
        <v>6.4106203747975155E-2</v>
      </c>
      <c r="AS160" s="490">
        <v>616904886.84678304</v>
      </c>
      <c r="AT160" s="490">
        <f t="shared" ref="AT160" si="4114">AS160-AS$10</f>
        <v>400808452.45678306</v>
      </c>
      <c r="AU160" s="1301">
        <f t="shared" ref="AU160" si="4115">AS160/AS$10-1</f>
        <v>1.8547666165255832</v>
      </c>
      <c r="AV160" s="490">
        <f t="shared" si="2230"/>
        <v>37164927.927332997</v>
      </c>
      <c r="AW160" s="1301">
        <f>AS160/AS150-1</f>
        <v>6.4106203747975155E-2</v>
      </c>
      <c r="AX160" s="490">
        <v>616904886.84678304</v>
      </c>
      <c r="AY160" s="490">
        <f t="shared" ref="AY160" si="4116">AX160-AX$10</f>
        <v>400808452.45678306</v>
      </c>
      <c r="AZ160" s="1301">
        <f t="shared" ref="AZ160" si="4117">AX160/AX$10-1</f>
        <v>1.8547666165255832</v>
      </c>
      <c r="BA160" s="490">
        <f t="shared" si="2233"/>
        <v>37164927.927332997</v>
      </c>
      <c r="BB160" s="1301">
        <f>AX160/AX150-1</f>
        <v>6.4106203747975155E-2</v>
      </c>
      <c r="BC160" s="490">
        <v>616904886.84678304</v>
      </c>
      <c r="BD160" s="490">
        <f t="shared" ref="BD160" si="4118">BC160-BC$10</f>
        <v>400808452.45678306</v>
      </c>
      <c r="BE160" s="1301">
        <f t="shared" ref="BE160" si="4119">BC160/BC$10-1</f>
        <v>1.8547666165255832</v>
      </c>
      <c r="BF160" s="490">
        <f t="shared" si="2235"/>
        <v>37164927.927332997</v>
      </c>
      <c r="BG160" s="1301">
        <f>BC160/BC150-1</f>
        <v>6.4106203747975155E-2</v>
      </c>
      <c r="BH160" s="490">
        <v>616904886.84678304</v>
      </c>
      <c r="BI160" s="490">
        <f t="shared" ref="BI160" si="4120">BH160-BH$10</f>
        <v>400808452.45678306</v>
      </c>
      <c r="BJ160" s="1301">
        <f t="shared" ref="BJ160" si="4121">BH160/BH$10-1</f>
        <v>1.8547666165255832</v>
      </c>
      <c r="BK160" s="490">
        <f t="shared" si="2237"/>
        <v>37164927.927332997</v>
      </c>
      <c r="BL160" s="1301">
        <f>BH160/BH150-1</f>
        <v>6.4106203747975155E-2</v>
      </c>
      <c r="BM160" s="490">
        <v>616904886.84678304</v>
      </c>
      <c r="BN160" s="490">
        <f t="shared" ref="BN160" si="4122">BM160-BM$10</f>
        <v>400808452.45678306</v>
      </c>
      <c r="BO160" s="1301">
        <f t="shared" ref="BO160" si="4123">BM160/BM$10-1</f>
        <v>1.8547666165255832</v>
      </c>
      <c r="BP160" s="490">
        <f t="shared" si="2239"/>
        <v>37164927.927332997</v>
      </c>
      <c r="BQ160" s="1301">
        <f>BM160/BM150-1</f>
        <v>6.4106203747975155E-2</v>
      </c>
      <c r="BR160" s="490">
        <v>616904886.84678304</v>
      </c>
      <c r="BS160" s="490">
        <f t="shared" ref="BS160" si="4124">BR160-BR$10</f>
        <v>400808452.45678306</v>
      </c>
      <c r="BT160" s="1301">
        <f t="shared" ref="BT160" si="4125">BR160/BR$10-1</f>
        <v>1.8547666165255832</v>
      </c>
      <c r="BU160" s="490">
        <f t="shared" si="2241"/>
        <v>37164927.927332997</v>
      </c>
      <c r="BV160" s="1301">
        <f>BR160/BR150-1</f>
        <v>6.4106203747975155E-2</v>
      </c>
      <c r="BW160" s="490">
        <v>616904886.84678304</v>
      </c>
      <c r="BX160" s="490">
        <f t="shared" ref="BX160" si="4126">BW160-BW$10</f>
        <v>400808452.45678306</v>
      </c>
      <c r="BY160" s="1301">
        <f t="shared" ref="BY160" si="4127">BW160/BW$10-1</f>
        <v>1.8547666165255832</v>
      </c>
      <c r="BZ160" s="490">
        <f t="shared" si="2243"/>
        <v>37164927.927332997</v>
      </c>
      <c r="CA160" s="1301">
        <f>BW160/BW150-1</f>
        <v>6.4106203747975155E-2</v>
      </c>
      <c r="CB160" s="484">
        <v>621871866.74449646</v>
      </c>
      <c r="CC160" s="490">
        <f t="shared" ref="CC160" si="4128">CB160-CB$10</f>
        <v>401929154.87449646</v>
      </c>
      <c r="CD160" s="1301">
        <f t="shared" ref="CD160" si="4129">CB160/CB$10-1</f>
        <v>1.8274265669328562</v>
      </c>
      <c r="CE160" s="490">
        <f t="shared" si="2246"/>
        <v>37232063.19406426</v>
      </c>
      <c r="CF160" s="1301">
        <f>CB160/CB150-1</f>
        <v>6.3683763862739662E-2</v>
      </c>
      <c r="CG160" s="484">
        <v>621871866.74449646</v>
      </c>
      <c r="CH160" s="490">
        <f t="shared" ref="CH160" si="4130">CG160-CG$10</f>
        <v>401929154.87449646</v>
      </c>
      <c r="CI160" s="1301">
        <f t="shared" ref="CI160" si="4131">CG160/CG$10-1</f>
        <v>1.8274265669328562</v>
      </c>
      <c r="CJ160" s="490">
        <f t="shared" si="2249"/>
        <v>37232063.19406426</v>
      </c>
      <c r="CK160" s="1301">
        <f>CG160/CG150-1</f>
        <v>6.3683763862739662E-2</v>
      </c>
      <c r="CL160" s="484">
        <v>621871866.74449646</v>
      </c>
      <c r="CM160" s="490">
        <f t="shared" ref="CM160" si="4132">CL160-CL$10</f>
        <v>401929154.87449646</v>
      </c>
      <c r="CN160" s="1301">
        <f t="shared" ref="CN160" si="4133">CL160/CL$10-1</f>
        <v>1.8274265669328562</v>
      </c>
      <c r="CO160" s="490">
        <f t="shared" si="2252"/>
        <v>37232063.19406426</v>
      </c>
      <c r="CP160" s="1301">
        <f>CL160/CL150-1</f>
        <v>6.3683763862739662E-2</v>
      </c>
    </row>
    <row r="161" spans="1:94" ht="21" customHeight="1" outlineLevel="1" x14ac:dyDescent="0.25">
      <c r="A161" s="174">
        <v>2038</v>
      </c>
      <c r="B161" s="175" t="s">
        <v>158</v>
      </c>
      <c r="C161" s="175" t="s">
        <v>159</v>
      </c>
      <c r="D161" s="176" t="s">
        <v>96</v>
      </c>
      <c r="E161" s="491">
        <v>324467664.63203156</v>
      </c>
      <c r="F161" s="1298">
        <f t="shared" ref="F161" si="4134">E161-E$11</f>
        <v>241740424.13203156</v>
      </c>
      <c r="G161" s="1320">
        <f t="shared" ref="G161" si="4135">E161/E$11-1</f>
        <v>2.9221381333519951</v>
      </c>
      <c r="H161" s="1298">
        <f t="shared" si="2206"/>
        <v>24750291.742047668</v>
      </c>
      <c r="I161" s="1320">
        <f t="shared" ref="I161:I169" si="4136">E161/E151-1</f>
        <v>8.2578769136391283E-2</v>
      </c>
      <c r="J161" s="491">
        <v>291986216.33817875</v>
      </c>
      <c r="K161" s="1298">
        <f t="shared" ref="K161" si="4137">J161-J$11</f>
        <v>209258975.83817875</v>
      </c>
      <c r="L161" s="1320">
        <f t="shared" ref="L161" si="4138">J161/J$11-1</f>
        <v>2.5295050889335386</v>
      </c>
      <c r="M161" s="1298">
        <f t="shared" si="2208"/>
        <v>21802809.189699829</v>
      </c>
      <c r="N161" s="1320">
        <f t="shared" ref="N161:N169" si="4139">J161/J151-1</f>
        <v>8.0696329281679802E-2</v>
      </c>
      <c r="O161" s="491">
        <v>252406726.66202796</v>
      </c>
      <c r="P161" s="1298">
        <f t="shared" ref="P161" si="4140">O161-O$11</f>
        <v>169679486.16202796</v>
      </c>
      <c r="Q161" s="1320">
        <f t="shared" ref="Q161" si="4141">O161/O$11-1</f>
        <v>2.0510715108650088</v>
      </c>
      <c r="R161" s="1298">
        <f t="shared" si="2210"/>
        <v>17723549.237456173</v>
      </c>
      <c r="S161" s="1320">
        <f t="shared" ref="S161:S169" si="4142">O161/O151-1</f>
        <v>7.5521174683057968E-2</v>
      </c>
      <c r="T161" s="485">
        <v>195376628.80169079</v>
      </c>
      <c r="U161" s="1298">
        <f t="shared" ref="U161" si="4143">T161-T$11</f>
        <v>126937889.30169079</v>
      </c>
      <c r="V161" s="1299">
        <f t="shared" ref="V161" si="4144">T161/T$11-1</f>
        <v>1.8547666165255832</v>
      </c>
      <c r="W161" s="1298">
        <f t="shared" si="2213"/>
        <v>11770304.439010769</v>
      </c>
      <c r="X161" s="1299">
        <f t="shared" ref="X161:X169" si="4145">T161/T151-1</f>
        <v>6.4106203747975155E-2</v>
      </c>
      <c r="Y161" s="485">
        <v>195376628.80169079</v>
      </c>
      <c r="Z161" s="1298">
        <f t="shared" ref="Z161" si="4146">Y161-Y$11</f>
        <v>126937889.30169079</v>
      </c>
      <c r="AA161" s="1299">
        <f t="shared" ref="AA161" si="4147">Y161/Y$11-1</f>
        <v>1.8547666165255832</v>
      </c>
      <c r="AB161" s="1298">
        <f t="shared" si="2216"/>
        <v>11770304.439010769</v>
      </c>
      <c r="AC161" s="1299">
        <f t="shared" ref="AC161:AC169" si="4148">Y161/Y151-1</f>
        <v>6.4106203747975155E-2</v>
      </c>
      <c r="AD161" s="485">
        <v>195376628.80169079</v>
      </c>
      <c r="AE161" s="1298">
        <f t="shared" ref="AE161" si="4149">AD161-AD$11</f>
        <v>126937889.30169079</v>
      </c>
      <c r="AF161" s="1299">
        <f t="shared" ref="AF161" si="4150">AD161/AD$11-1</f>
        <v>1.8547666165255832</v>
      </c>
      <c r="AG161" s="1298">
        <f t="shared" si="2219"/>
        <v>11770304.439010769</v>
      </c>
      <c r="AH161" s="1299">
        <f t="shared" ref="AH161:AH169" si="4151">AD161/AD151-1</f>
        <v>6.4106203747975155E-2</v>
      </c>
      <c r="AI161" s="485">
        <v>0</v>
      </c>
      <c r="AJ161" s="1298">
        <f t="shared" ref="AJ161" si="4152">AI161-AI$11</f>
        <v>0</v>
      </c>
      <c r="AK161" s="1299"/>
      <c r="AL161" s="1298">
        <f t="shared" si="2222"/>
        <v>0</v>
      </c>
      <c r="AM161" s="1299"/>
      <c r="AN161" s="485">
        <v>0</v>
      </c>
      <c r="AO161" s="1298">
        <f t="shared" ref="AO161" si="4153">AN161-AN$11</f>
        <v>0</v>
      </c>
      <c r="AP161" s="1299"/>
      <c r="AQ161" s="1298">
        <f t="shared" si="2226"/>
        <v>0</v>
      </c>
      <c r="AR161" s="1299"/>
      <c r="AS161" s="485">
        <v>0</v>
      </c>
      <c r="AT161" s="1298">
        <f t="shared" ref="AT161" si="4154">AS161-AS$11</f>
        <v>0</v>
      </c>
      <c r="AU161" s="1299"/>
      <c r="AV161" s="1298">
        <f t="shared" si="2230"/>
        <v>0</v>
      </c>
      <c r="AW161" s="1299"/>
      <c r="AX161" s="491">
        <v>290385841.68882823</v>
      </c>
      <c r="AY161" s="1298">
        <f t="shared" ref="AY161" si="4155">AX161-AX$11</f>
        <v>230987770.39836133</v>
      </c>
      <c r="AZ161" s="1299">
        <f t="shared" ref="AZ161" si="4156">AX161/AX$11-1</f>
        <v>3.8888092724221792</v>
      </c>
      <c r="BA161" s="1298">
        <f t="shared" si="2233"/>
        <v>24090333.596107304</v>
      </c>
      <c r="BB161" s="1299">
        <f t="shared" ref="BB161:BB169" si="4157">AX161/AX151-1</f>
        <v>9.0464663743855978E-2</v>
      </c>
      <c r="BC161" s="491">
        <v>249345320.90999779</v>
      </c>
      <c r="BD161" s="1298">
        <f t="shared" ref="BD161" si="4158">BC161-BC$11</f>
        <v>189947249.61953089</v>
      </c>
      <c r="BE161" s="1299">
        <f t="shared" ref="BE161" si="4159">BC161/BC$11-1</f>
        <v>3.1978689794598845</v>
      </c>
      <c r="BF161" s="1298">
        <f t="shared" si="2235"/>
        <v>20409711.93587777</v>
      </c>
      <c r="BG161" s="1299">
        <f t="shared" ref="BG161:BG169" si="4160">BC161/BC151-1</f>
        <v>8.9150447269148891E-2</v>
      </c>
      <c r="BH161" s="491">
        <v>199235270.12554574</v>
      </c>
      <c r="BI161" s="1298">
        <f t="shared" ref="BI161" si="4161">BH161-BH$11</f>
        <v>139837198.83507884</v>
      </c>
      <c r="BJ161" s="1299">
        <f t="shared" ref="BJ161" si="4162">BH161/BH$11-1</f>
        <v>2.3542380383236789</v>
      </c>
      <c r="BK161" s="1298">
        <f t="shared" si="2237"/>
        <v>15297831.095300764</v>
      </c>
      <c r="BL161" s="1299">
        <f t="shared" ref="BL161:BL169" si="4163">BH161/BH151-1</f>
        <v>8.316866417165536E-2</v>
      </c>
      <c r="BM161" s="491">
        <v>160309562.65246782</v>
      </c>
      <c r="BN161" s="1298">
        <f t="shared" ref="BN161" si="4164">BM161-BM$11</f>
        <v>114464835.74213448</v>
      </c>
      <c r="BO161" s="1299">
        <f t="shared" ref="BO161" si="4165">BM161/BM$11-1</f>
        <v>2.4967939271623032</v>
      </c>
      <c r="BP161" s="1298">
        <f t="shared" si="2239"/>
        <v>11392052.503502309</v>
      </c>
      <c r="BQ161" s="1299">
        <f t="shared" ref="BQ161:BQ169" si="4166">BM161/BM151-1</f>
        <v>7.649907987386162E-2</v>
      </c>
      <c r="BR161" s="491">
        <v>149482413.22118351</v>
      </c>
      <c r="BS161" s="1298">
        <f t="shared" ref="BS161" si="4167">BR161-BR$11</f>
        <v>103637686.31085017</v>
      </c>
      <c r="BT161" s="1299">
        <f t="shared" ref="BT161" si="4168">BR161/BR$11-1</f>
        <v>2.2606239211229848</v>
      </c>
      <c r="BU161" s="1298">
        <f t="shared" si="2241"/>
        <v>10409558.319386303</v>
      </c>
      <c r="BV161" s="1299">
        <f t="shared" ref="BV161:BV169" si="4169">BR161/BR151-1</f>
        <v>7.4849677363254985E-2</v>
      </c>
      <c r="BW161" s="491">
        <v>136289249.9957999</v>
      </c>
      <c r="BX161" s="1298">
        <f t="shared" ref="BX161" si="4170">BW161-BW$11</f>
        <v>90444523.085466564</v>
      </c>
      <c r="BY161" s="1299">
        <f t="shared" ref="BY161" si="4171">BW161/BW$11-1</f>
        <v>1.9728446253451342</v>
      </c>
      <c r="BZ161" s="1298">
        <f t="shared" si="2243"/>
        <v>9049805.0019717664</v>
      </c>
      <c r="CA161" s="1299">
        <f t="shared" ref="CA161:CA169" si="4172">BW161/BW151-1</f>
        <v>7.1124209968148833E-2</v>
      </c>
      <c r="CB161" s="485">
        <v>91876815.302270919</v>
      </c>
      <c r="CC161" s="1298">
        <f t="shared" ref="CC161" si="4173">CB161-CB$11</f>
        <v>23438075.802270919</v>
      </c>
      <c r="CD161" s="1299">
        <f t="shared" ref="CD161" si="4174">CB161/CB$11-1</f>
        <v>0.34246796439421456</v>
      </c>
      <c r="CE161" s="1298">
        <f t="shared" si="2246"/>
        <v>1443578.0625166148</v>
      </c>
      <c r="CF161" s="1299">
        <f t="shared" ref="CF161:CF169" si="4175">CB161/CB151-1</f>
        <v>1.5962914815151885E-2</v>
      </c>
      <c r="CG161" s="485">
        <v>102723541.5018587</v>
      </c>
      <c r="CH161" s="1298">
        <f t="shared" ref="CH161" si="4176">CG161-CG$11</f>
        <v>34284802.001858696</v>
      </c>
      <c r="CI161" s="1299">
        <f t="shared" ref="CI161" si="4177">CG161/CG$11-1</f>
        <v>0.50095607038260392</v>
      </c>
      <c r="CJ161" s="1298">
        <f t="shared" si="2249"/>
        <v>2341773.2933014929</v>
      </c>
      <c r="CK161" s="1299">
        <f t="shared" ref="CK161:CK169" si="4178">CG161/CG151-1</f>
        <v>2.3328671481818608E-2</v>
      </c>
      <c r="CL161" s="485">
        <v>114748084.06603016</v>
      </c>
      <c r="CM161" s="1298">
        <f t="shared" ref="CM161" si="4179">CL161-CL$11</f>
        <v>46309344.56603016</v>
      </c>
      <c r="CN161" s="1299">
        <f t="shared" ref="CN161" si="4180">CL161/CL$11-1</f>
        <v>0.67665396680823098</v>
      </c>
      <c r="CO161" s="1298">
        <f t="shared" si="2252"/>
        <v>3417236.6953299493</v>
      </c>
      <c r="CP161" s="1299">
        <f t="shared" ref="CP161:CP169" si="4181">CL161/CL151-1</f>
        <v>3.0694428148485331E-2</v>
      </c>
    </row>
    <row r="162" spans="1:94" ht="21" customHeight="1" outlineLevel="1" x14ac:dyDescent="0.25">
      <c r="A162" s="174">
        <v>2038</v>
      </c>
      <c r="B162" s="175" t="s">
        <v>160</v>
      </c>
      <c r="C162" s="175" t="s">
        <v>161</v>
      </c>
      <c r="D162" s="176" t="s">
        <v>162</v>
      </c>
      <c r="E162" s="485">
        <v>156461023.32537171</v>
      </c>
      <c r="F162" s="1298">
        <f t="shared" ref="F162" si="4182">E162-E$12</f>
        <v>101654083.09437171</v>
      </c>
      <c r="G162" s="1320">
        <f t="shared" ref="G162" si="4183">E162/E$12-1</f>
        <v>1.8547666165255827</v>
      </c>
      <c r="H162" s="1298">
        <f t="shared" si="2206"/>
        <v>9425865.7684590518</v>
      </c>
      <c r="I162" s="1320">
        <f t="shared" si="4136"/>
        <v>6.4106203747974932E-2</v>
      </c>
      <c r="J162" s="485">
        <v>156461023.32537171</v>
      </c>
      <c r="K162" s="1298">
        <f t="shared" ref="K162" si="4184">J162-J$12</f>
        <v>101654083.09437171</v>
      </c>
      <c r="L162" s="1320">
        <f t="shared" ref="L162" si="4185">J162/J$12-1</f>
        <v>1.8547666165255827</v>
      </c>
      <c r="M162" s="1298">
        <f t="shared" si="2208"/>
        <v>9425865.7684590518</v>
      </c>
      <c r="N162" s="1320">
        <f t="shared" si="4139"/>
        <v>6.4106203747974932E-2</v>
      </c>
      <c r="O162" s="485">
        <v>156461023.32537171</v>
      </c>
      <c r="P162" s="1298">
        <f t="shared" ref="P162" si="4186">O162-O$12</f>
        <v>101654083.09437171</v>
      </c>
      <c r="Q162" s="1320">
        <f t="shared" ref="Q162" si="4187">O162/O$12-1</f>
        <v>1.8547666165255827</v>
      </c>
      <c r="R162" s="1298">
        <f t="shared" si="2210"/>
        <v>9425865.7684590518</v>
      </c>
      <c r="S162" s="1320">
        <f t="shared" si="4142"/>
        <v>6.4106203747974932E-2</v>
      </c>
      <c r="T162" s="485">
        <v>156461023.32537171</v>
      </c>
      <c r="U162" s="1298">
        <f t="shared" ref="U162" si="4188">T162-T$12</f>
        <v>101654083.09437171</v>
      </c>
      <c r="V162" s="1299">
        <f t="shared" ref="V162" si="4189">T162/T$12-1</f>
        <v>1.8547666165255827</v>
      </c>
      <c r="W162" s="1298">
        <f t="shared" si="2213"/>
        <v>9425865.7684590518</v>
      </c>
      <c r="X162" s="1299">
        <f t="shared" si="4145"/>
        <v>6.4106203747974932E-2</v>
      </c>
      <c r="Y162" s="485">
        <v>156461023.32537171</v>
      </c>
      <c r="Z162" s="1298">
        <f t="shared" ref="Z162" si="4190">Y162-Y$12</f>
        <v>101654083.09437171</v>
      </c>
      <c r="AA162" s="1299">
        <f t="shared" ref="AA162" si="4191">Y162/Y$12-1</f>
        <v>1.8547666165255827</v>
      </c>
      <c r="AB162" s="1298">
        <f t="shared" si="2216"/>
        <v>9425865.7684590518</v>
      </c>
      <c r="AC162" s="1299">
        <f t="shared" si="4148"/>
        <v>6.4106203747974932E-2</v>
      </c>
      <c r="AD162" s="485">
        <v>156461023.32537171</v>
      </c>
      <c r="AE162" s="1298">
        <f t="shared" ref="AE162" si="4192">AD162-AD$12</f>
        <v>101654083.09437171</v>
      </c>
      <c r="AF162" s="1299">
        <f t="shared" ref="AF162" si="4193">AD162/AD$12-1</f>
        <v>1.8547666165255827</v>
      </c>
      <c r="AG162" s="1298">
        <f t="shared" si="2219"/>
        <v>9425865.7684590518</v>
      </c>
      <c r="AH162" s="1299">
        <f t="shared" si="4151"/>
        <v>6.4106203747974932E-2</v>
      </c>
      <c r="AI162" s="485">
        <v>0</v>
      </c>
      <c r="AJ162" s="1298">
        <f t="shared" ref="AJ162" si="4194">AI162-AI$12</f>
        <v>0</v>
      </c>
      <c r="AK162" s="1299"/>
      <c r="AL162" s="1298">
        <f t="shared" si="2222"/>
        <v>0</v>
      </c>
      <c r="AM162" s="1299"/>
      <c r="AN162" s="485">
        <v>0</v>
      </c>
      <c r="AO162" s="1298">
        <f t="shared" ref="AO162" si="4195">AN162-AN$12</f>
        <v>0</v>
      </c>
      <c r="AP162" s="1299"/>
      <c r="AQ162" s="1298">
        <f t="shared" si="2226"/>
        <v>0</v>
      </c>
      <c r="AR162" s="1299"/>
      <c r="AS162" s="485">
        <v>0</v>
      </c>
      <c r="AT162" s="1298">
        <f t="shared" ref="AT162" si="4196">AS162-AS$12</f>
        <v>0</v>
      </c>
      <c r="AU162" s="1299"/>
      <c r="AV162" s="1298">
        <f t="shared" si="2230"/>
        <v>0</v>
      </c>
      <c r="AW162" s="1299"/>
      <c r="AX162" s="485">
        <v>156461023.32537171</v>
      </c>
      <c r="AY162" s="1298">
        <f t="shared" ref="AY162" si="4197">AX162-AX$12</f>
        <v>101654083.09437171</v>
      </c>
      <c r="AZ162" s="1299">
        <f t="shared" ref="AZ162" si="4198">AX162/AX$12-1</f>
        <v>1.8547666165255827</v>
      </c>
      <c r="BA162" s="1298">
        <f t="shared" si="2233"/>
        <v>9425865.7684590518</v>
      </c>
      <c r="BB162" s="1299">
        <f t="shared" si="4157"/>
        <v>6.4106203747974932E-2</v>
      </c>
      <c r="BC162" s="485">
        <v>156461023.32537171</v>
      </c>
      <c r="BD162" s="1298">
        <f t="shared" ref="BD162" si="4199">BC162-BC$12</f>
        <v>101654083.09437171</v>
      </c>
      <c r="BE162" s="1299">
        <f t="shared" ref="BE162" si="4200">BC162/BC$12-1</f>
        <v>1.8547666165255827</v>
      </c>
      <c r="BF162" s="1298">
        <f t="shared" si="2235"/>
        <v>9425865.7684590518</v>
      </c>
      <c r="BG162" s="1299">
        <f t="shared" si="4160"/>
        <v>6.4106203747974932E-2</v>
      </c>
      <c r="BH162" s="485">
        <v>156461023.32537171</v>
      </c>
      <c r="BI162" s="1298">
        <f t="shared" ref="BI162" si="4201">BH162-BH$12</f>
        <v>101654083.09437171</v>
      </c>
      <c r="BJ162" s="1299">
        <f t="shared" ref="BJ162" si="4202">BH162/BH$12-1</f>
        <v>1.8547666165255827</v>
      </c>
      <c r="BK162" s="1298">
        <f t="shared" si="2237"/>
        <v>9425865.7684590518</v>
      </c>
      <c r="BL162" s="1299">
        <f t="shared" si="4163"/>
        <v>6.4106203747974932E-2</v>
      </c>
      <c r="BM162" s="491">
        <v>160309562.65246782</v>
      </c>
      <c r="BN162" s="1298">
        <f t="shared" ref="BN162" si="4203">BM162-BM$12</f>
        <v>114464835.74213448</v>
      </c>
      <c r="BO162" s="1299">
        <f t="shared" ref="BO162" si="4204">BM162/BM$12-1</f>
        <v>2.4967939271623032</v>
      </c>
      <c r="BP162" s="1298">
        <f t="shared" si="2239"/>
        <v>11392052.503502309</v>
      </c>
      <c r="BQ162" s="1299">
        <f t="shared" si="4166"/>
        <v>7.649907987386162E-2</v>
      </c>
      <c r="BR162" s="491">
        <v>149482413.22118351</v>
      </c>
      <c r="BS162" s="1298">
        <f t="shared" ref="BS162" si="4205">BR162-BR$12</f>
        <v>103637686.31085017</v>
      </c>
      <c r="BT162" s="1299">
        <f t="shared" ref="BT162" si="4206">BR162/BR$12-1</f>
        <v>2.2606239211229848</v>
      </c>
      <c r="BU162" s="1298">
        <f t="shared" si="2241"/>
        <v>10409558.319386303</v>
      </c>
      <c r="BV162" s="1299">
        <f t="shared" si="4169"/>
        <v>7.4849677363254985E-2</v>
      </c>
      <c r="BW162" s="491">
        <v>136289249.9957999</v>
      </c>
      <c r="BX162" s="1298">
        <f t="shared" ref="BX162" si="4207">BW162-BW$12</f>
        <v>90444523.085466564</v>
      </c>
      <c r="BY162" s="1299">
        <f t="shared" ref="BY162" si="4208">BW162/BW$12-1</f>
        <v>1.9728446253451342</v>
      </c>
      <c r="BZ162" s="1298">
        <f t="shared" si="2243"/>
        <v>9049805.0019717664</v>
      </c>
      <c r="CA162" s="1299">
        <f t="shared" si="4172"/>
        <v>7.1124209968148833E-2</v>
      </c>
      <c r="CB162" s="485">
        <v>78173739.707143709</v>
      </c>
      <c r="CC162" s="1298">
        <f t="shared" ref="CC162" si="4209">CB162-CB$12</f>
        <v>23366799.47614371</v>
      </c>
      <c r="CD162" s="1299">
        <f t="shared" ref="CD162" si="4210">CB162/CB$12-1</f>
        <v>0.42634745485986714</v>
      </c>
      <c r="CE162" s="1298">
        <f t="shared" si="2246"/>
        <v>1228273.915838778</v>
      </c>
      <c r="CF162" s="1299">
        <f t="shared" si="4175"/>
        <v>1.5962914815151885E-2</v>
      </c>
      <c r="CG162" s="485">
        <v>87402718.18023926</v>
      </c>
      <c r="CH162" s="1298">
        <f t="shared" ref="CH162" si="4211">CG162-CG$12</f>
        <v>32595777.949239261</v>
      </c>
      <c r="CI162" s="1299">
        <f t="shared" ref="CI162" si="4212">CG162/CG$12-1</f>
        <v>0.59473814469216402</v>
      </c>
      <c r="CJ162" s="1298">
        <f t="shared" si="2249"/>
        <v>1992506.7633375674</v>
      </c>
      <c r="CK162" s="1299">
        <f t="shared" si="4178"/>
        <v>2.3328671481818608E-2</v>
      </c>
      <c r="CL162" s="485">
        <v>97633846.212011352</v>
      </c>
      <c r="CM162" s="1298">
        <f t="shared" ref="CM162" si="4213">CL162-CL$12</f>
        <v>42826905.981011353</v>
      </c>
      <c r="CN162" s="1299">
        <f t="shared" ref="CN162" si="4214">CL162/CL$12-1</f>
        <v>0.78141391948729</v>
      </c>
      <c r="CO162" s="1298">
        <f t="shared" si="2252"/>
        <v>2907568.9123480171</v>
      </c>
      <c r="CP162" s="1299">
        <f t="shared" si="4181"/>
        <v>3.0694428148485331E-2</v>
      </c>
    </row>
    <row r="163" spans="1:94" ht="21" customHeight="1" outlineLevel="1" x14ac:dyDescent="0.25">
      <c r="A163" s="174">
        <v>2038</v>
      </c>
      <c r="B163" s="175">
        <v>0</v>
      </c>
      <c r="C163" s="175">
        <v>0</v>
      </c>
      <c r="D163" s="176" t="s">
        <v>163</v>
      </c>
      <c r="E163" s="485">
        <v>0</v>
      </c>
      <c r="F163" s="1298">
        <f t="shared" ref="F163" si="4215">E163-E$13</f>
        <v>0</v>
      </c>
      <c r="G163" s="1320"/>
      <c r="H163" s="1298">
        <f t="shared" si="2206"/>
        <v>0</v>
      </c>
      <c r="I163" s="1320"/>
      <c r="J163" s="485">
        <v>0</v>
      </c>
      <c r="K163" s="1298">
        <f t="shared" ref="K163" si="4216">J163-J$13</f>
        <v>0</v>
      </c>
      <c r="L163" s="1320"/>
      <c r="M163" s="1298">
        <f t="shared" si="2208"/>
        <v>0</v>
      </c>
      <c r="N163" s="1320"/>
      <c r="O163" s="485">
        <v>0</v>
      </c>
      <c r="P163" s="1298">
        <f t="shared" ref="P163" si="4217">O163-O$13</f>
        <v>0</v>
      </c>
      <c r="Q163" s="1320"/>
      <c r="R163" s="1298">
        <f t="shared" si="2210"/>
        <v>0</v>
      </c>
      <c r="S163" s="1320"/>
      <c r="T163" s="485">
        <v>0</v>
      </c>
      <c r="U163" s="1298">
        <f t="shared" ref="U163" si="4218">T163-T$13</f>
        <v>0</v>
      </c>
      <c r="V163" s="1299"/>
      <c r="W163" s="1298">
        <f t="shared" si="2213"/>
        <v>0</v>
      </c>
      <c r="X163" s="1299"/>
      <c r="Y163" s="485">
        <v>0</v>
      </c>
      <c r="Z163" s="1298">
        <f t="shared" ref="Z163" si="4219">Y163-Y$13</f>
        <v>0</v>
      </c>
      <c r="AA163" s="1299"/>
      <c r="AB163" s="1298">
        <f t="shared" si="2216"/>
        <v>0</v>
      </c>
      <c r="AC163" s="1299"/>
      <c r="AD163" s="485">
        <v>0</v>
      </c>
      <c r="AE163" s="1298">
        <f t="shared" ref="AE163" si="4220">AD163-AD$13</f>
        <v>0</v>
      </c>
      <c r="AF163" s="1299"/>
      <c r="AG163" s="1298">
        <f t="shared" si="2219"/>
        <v>0</v>
      </c>
      <c r="AH163" s="1299"/>
      <c r="AI163" s="485">
        <v>0</v>
      </c>
      <c r="AJ163" s="1298">
        <f t="shared" ref="AJ163" si="4221">AI163-AI$13</f>
        <v>0</v>
      </c>
      <c r="AK163" s="1299"/>
      <c r="AL163" s="1298">
        <f t="shared" si="2222"/>
        <v>0</v>
      </c>
      <c r="AM163" s="1299"/>
      <c r="AN163" s="485">
        <v>0</v>
      </c>
      <c r="AO163" s="1298">
        <f t="shared" ref="AO163" si="4222">AN163-AN$13</f>
        <v>0</v>
      </c>
      <c r="AP163" s="1299"/>
      <c r="AQ163" s="1298">
        <f t="shared" si="2226"/>
        <v>0</v>
      </c>
      <c r="AR163" s="1299"/>
      <c r="AS163" s="485">
        <v>0</v>
      </c>
      <c r="AT163" s="1298">
        <f t="shared" ref="AT163" si="4223">AS163-AS$13</f>
        <v>0</v>
      </c>
      <c r="AU163" s="1299"/>
      <c r="AV163" s="1298">
        <f t="shared" si="2230"/>
        <v>0</v>
      </c>
      <c r="AW163" s="1299"/>
      <c r="AX163" s="491">
        <v>34081822.943203375</v>
      </c>
      <c r="AY163" s="1298">
        <f t="shared" ref="AY163" si="4224">AX163-AX$13</f>
        <v>10752653.733670276</v>
      </c>
      <c r="AZ163" s="1299">
        <f t="shared" ref="AZ163" si="4225">AX163/AX$13-1</f>
        <v>0.46091027233307447</v>
      </c>
      <c r="BA163" s="1298">
        <f t="shared" si="2233"/>
        <v>659958.14594039693</v>
      </c>
      <c r="BB163" s="1299">
        <f t="shared" si="4157"/>
        <v>1.9746299314646443E-2</v>
      </c>
      <c r="BC163" s="491">
        <v>42640895.428180903</v>
      </c>
      <c r="BD163" s="1298">
        <f t="shared" ref="BD163" si="4226">BC163-BC$13</f>
        <v>19311726.218647804</v>
      </c>
      <c r="BE163" s="1299">
        <f t="shared" ref="BE163" si="4227">BC163/BC$13-1</f>
        <v>0.82779313936118948</v>
      </c>
      <c r="BF163" s="1298">
        <f t="shared" si="2235"/>
        <v>1393097.2538219914</v>
      </c>
      <c r="BG163" s="1299">
        <f t="shared" si="4160"/>
        <v>3.377385740526595E-2</v>
      </c>
      <c r="BH163" s="491">
        <v>53171456.536482155</v>
      </c>
      <c r="BI163" s="1298">
        <f t="shared" ref="BI163" si="4228">BH163-BH$13</f>
        <v>29842287.326949056</v>
      </c>
      <c r="BJ163" s="1299">
        <f t="shared" ref="BJ163" si="4229">BH163/BH$13-1</f>
        <v>1.2791834573669463</v>
      </c>
      <c r="BK163" s="1298">
        <f t="shared" si="2237"/>
        <v>2425718.1421553642</v>
      </c>
      <c r="BL163" s="1299">
        <f t="shared" si="4163"/>
        <v>4.7801415821482118E-2</v>
      </c>
      <c r="BM163" s="491">
        <v>160309562.65246764</v>
      </c>
      <c r="BN163" s="1298">
        <f t="shared" ref="BN163" si="4230">BM163-BM$13</f>
        <v>114464835.7421343</v>
      </c>
      <c r="BO163" s="1299">
        <f t="shared" ref="BO163" si="4231">BM163/BM$13-1</f>
        <v>2.4967939271622992</v>
      </c>
      <c r="BP163" s="1298">
        <f t="shared" si="2239"/>
        <v>11392052.503502041</v>
      </c>
      <c r="BQ163" s="1299">
        <f t="shared" si="4166"/>
        <v>7.6499079873859843E-2</v>
      </c>
      <c r="BR163" s="491">
        <v>149482413.22118336</v>
      </c>
      <c r="BS163" s="1298">
        <f t="shared" ref="BS163" si="4232">BR163-BR$13</f>
        <v>103637686.31085002</v>
      </c>
      <c r="BT163" s="1299">
        <f t="shared" ref="BT163" si="4233">BR163/BR$13-1</f>
        <v>2.2606239211229817</v>
      </c>
      <c r="BU163" s="1298">
        <f t="shared" si="2241"/>
        <v>10409558.319386125</v>
      </c>
      <c r="BV163" s="1299">
        <f t="shared" si="4169"/>
        <v>7.4849677363253653E-2</v>
      </c>
      <c r="BW163" s="491">
        <v>136289249.99579984</v>
      </c>
      <c r="BX163" s="1298">
        <f t="shared" ref="BX163" si="4234">BW163-BW$13</f>
        <v>90444523.085466504</v>
      </c>
      <c r="BY163" s="1299">
        <f t="shared" ref="BY163" si="4235">BW163/BW$13-1</f>
        <v>1.9728446253451328</v>
      </c>
      <c r="BZ163" s="1298">
        <f t="shared" si="2243"/>
        <v>9049805.0019716322</v>
      </c>
      <c r="CA163" s="1299">
        <f t="shared" si="4172"/>
        <v>7.1124209968147722E-2</v>
      </c>
      <c r="CB163" s="485">
        <v>0</v>
      </c>
      <c r="CC163" s="1298">
        <f t="shared" ref="CC163" si="4236">CB163-CB$13</f>
        <v>0</v>
      </c>
      <c r="CD163" s="1299"/>
      <c r="CE163" s="1298">
        <f t="shared" si="2246"/>
        <v>0</v>
      </c>
      <c r="CF163" s="1299"/>
      <c r="CG163" s="485">
        <v>0</v>
      </c>
      <c r="CH163" s="1298">
        <f t="shared" ref="CH163" si="4237">CG163-CG$13</f>
        <v>0</v>
      </c>
      <c r="CI163" s="1299"/>
      <c r="CJ163" s="1298">
        <f t="shared" si="2249"/>
        <v>0</v>
      </c>
      <c r="CK163" s="1299"/>
      <c r="CL163" s="485">
        <v>0</v>
      </c>
      <c r="CM163" s="1298">
        <f t="shared" ref="CM163" si="4238">CL163-CL$13</f>
        <v>0</v>
      </c>
      <c r="CN163" s="1299"/>
      <c r="CO163" s="1298">
        <f t="shared" si="2252"/>
        <v>0</v>
      </c>
      <c r="CP163" s="1299"/>
    </row>
    <row r="164" spans="1:94" ht="21" customHeight="1" outlineLevel="1" x14ac:dyDescent="0.25">
      <c r="A164" s="174">
        <v>2038</v>
      </c>
      <c r="B164" s="175" t="s">
        <v>164</v>
      </c>
      <c r="C164" s="175" t="s">
        <v>165</v>
      </c>
      <c r="D164" s="176" t="s">
        <v>99</v>
      </c>
      <c r="E164" s="485">
        <v>0</v>
      </c>
      <c r="F164" s="1298">
        <f t="shared" ref="F164" si="4239">E164-E$14</f>
        <v>0</v>
      </c>
      <c r="G164" s="1320"/>
      <c r="H164" s="1298">
        <f t="shared" si="2206"/>
        <v>0</v>
      </c>
      <c r="I164" s="1320"/>
      <c r="J164" s="485">
        <v>0</v>
      </c>
      <c r="K164" s="1298">
        <f t="shared" ref="K164" si="4240">J164-J$14</f>
        <v>0</v>
      </c>
      <c r="L164" s="1320"/>
      <c r="M164" s="1298">
        <f t="shared" si="2208"/>
        <v>0</v>
      </c>
      <c r="N164" s="1320"/>
      <c r="O164" s="485">
        <v>0</v>
      </c>
      <c r="P164" s="1298">
        <f t="shared" ref="P164" si="4241">O164-O$14</f>
        <v>0</v>
      </c>
      <c r="Q164" s="1320"/>
      <c r="R164" s="1298">
        <f t="shared" si="2210"/>
        <v>0</v>
      </c>
      <c r="S164" s="1320"/>
      <c r="T164" s="486">
        <v>129091035.8303408</v>
      </c>
      <c r="U164" s="1298">
        <f t="shared" ref="U164" si="4242">T164-T$14</f>
        <v>114802534.8303408</v>
      </c>
      <c r="V164" s="1299">
        <f t="shared" ref="V164" si="4243">T164/T$14-1</f>
        <v>8.0346101267264309</v>
      </c>
      <c r="W164" s="1298">
        <f t="shared" si="2213"/>
        <v>12979987.303036928</v>
      </c>
      <c r="X164" s="1299">
        <f t="shared" si="4145"/>
        <v>0.11178942458679675</v>
      </c>
      <c r="Y164" s="486">
        <v>96609587.536487907</v>
      </c>
      <c r="Z164" s="1298">
        <f t="shared" ref="Z164" si="4244">Y164-Y$14</f>
        <v>82321086.536487907</v>
      </c>
      <c r="AA164" s="1299">
        <f t="shared" ref="AA164" si="4245">Y164/Y$14-1</f>
        <v>5.7613521905823335</v>
      </c>
      <c r="AB164" s="1298">
        <f t="shared" si="2216"/>
        <v>10032504.750689</v>
      </c>
      <c r="AC164" s="1299">
        <f t="shared" si="4148"/>
        <v>0.11587945017170997</v>
      </c>
      <c r="AD164" s="486">
        <v>57030097.860337123</v>
      </c>
      <c r="AE164" s="1298">
        <f t="shared" ref="AE164" si="4246">AD164-AD$14</f>
        <v>42741596.860337116</v>
      </c>
      <c r="AF164" s="1299">
        <f t="shared" ref="AF164" si="4247">AD164/AD$14-1</f>
        <v>2.9913282618195636</v>
      </c>
      <c r="AG164" s="1298">
        <f t="shared" si="2219"/>
        <v>5953244.7984453589</v>
      </c>
      <c r="AH164" s="1299">
        <f t="shared" si="4151"/>
        <v>0.11655465130617171</v>
      </c>
      <c r="AI164" s="486">
        <v>480928687.95740342</v>
      </c>
      <c r="AJ164" s="1298">
        <f t="shared" ref="AJ164" si="4248">AI164-AI$14</f>
        <v>343394507.22640342</v>
      </c>
      <c r="AK164" s="1299">
        <f t="shared" ref="AK164" si="4249">AI164/AI$14-1</f>
        <v>2.4967939271623028</v>
      </c>
      <c r="AL164" s="1298">
        <f t="shared" si="2222"/>
        <v>34176157.510506868</v>
      </c>
      <c r="AM164" s="1299">
        <f t="shared" ref="AM164:AM169" si="4250">AI164/AI154-1</f>
        <v>7.6499079873861398E-2</v>
      </c>
      <c r="AN164" s="486">
        <v>448447239.6635505</v>
      </c>
      <c r="AO164" s="1298">
        <f t="shared" ref="AO164" si="4251">AN164-AN$14</f>
        <v>310913058.93255049</v>
      </c>
      <c r="AP164" s="1299">
        <f t="shared" ref="AP164" si="4252">AN164/AN$14-1</f>
        <v>2.2606239211229848</v>
      </c>
      <c r="AQ164" s="1298">
        <f t="shared" si="2226"/>
        <v>31228674.95815891</v>
      </c>
      <c r="AR164" s="1299">
        <f t="shared" ref="AR164:AR169" si="4253">AN164/AN154-1</f>
        <v>7.4849677363254985E-2</v>
      </c>
      <c r="AS164" s="486">
        <v>408867749.9873997</v>
      </c>
      <c r="AT164" s="1298">
        <f t="shared" ref="AT164" si="4254">AS164-AS$14</f>
        <v>271333569.25639969</v>
      </c>
      <c r="AU164" s="1299">
        <f t="shared" ref="AU164" si="4255">AS164/AS$14-1</f>
        <v>1.9728446253451342</v>
      </c>
      <c r="AV164" s="1298">
        <f t="shared" si="2230"/>
        <v>27149415.005915284</v>
      </c>
      <c r="AW164" s="1299">
        <f t="shared" ref="AW164:AW169" si="4256">AS164/AS154-1</f>
        <v>7.1124209968148833E-2</v>
      </c>
      <c r="AX164" s="485">
        <v>0</v>
      </c>
      <c r="AY164" s="1298">
        <f t="shared" ref="AY164" si="4257">AX164-AX$14</f>
        <v>0</v>
      </c>
      <c r="AZ164" s="1299"/>
      <c r="BA164" s="1298">
        <f t="shared" si="2233"/>
        <v>0</v>
      </c>
      <c r="BB164" s="1299"/>
      <c r="BC164" s="485">
        <v>0</v>
      </c>
      <c r="BD164" s="1298">
        <f t="shared" ref="BD164" si="4258">BC164-BC$14</f>
        <v>0</v>
      </c>
      <c r="BE164" s="1299"/>
      <c r="BF164" s="1298">
        <f t="shared" si="2235"/>
        <v>0</v>
      </c>
      <c r="BG164" s="1299"/>
      <c r="BH164" s="485">
        <v>0</v>
      </c>
      <c r="BI164" s="1298">
        <f t="shared" ref="BI164" si="4259">BH164-BH$14</f>
        <v>0</v>
      </c>
      <c r="BJ164" s="1299"/>
      <c r="BK164" s="1298">
        <f t="shared" si="2237"/>
        <v>0</v>
      </c>
      <c r="BL164" s="1299"/>
      <c r="BM164" s="485">
        <v>0</v>
      </c>
      <c r="BN164" s="1298">
        <f t="shared" ref="BN164" si="4260">BM164-BM$14</f>
        <v>0</v>
      </c>
      <c r="BO164" s="1299"/>
      <c r="BP164" s="1298">
        <f t="shared" si="2239"/>
        <v>0</v>
      </c>
      <c r="BQ164" s="1299"/>
      <c r="BR164" s="485">
        <v>0</v>
      </c>
      <c r="BS164" s="1298">
        <f t="shared" ref="BS164" si="4261">BR164-BR$14</f>
        <v>0</v>
      </c>
      <c r="BT164" s="1299"/>
      <c r="BU164" s="1298">
        <f t="shared" si="2241"/>
        <v>0</v>
      </c>
      <c r="BV164" s="1299"/>
      <c r="BW164" s="485">
        <v>0</v>
      </c>
      <c r="BX164" s="1298">
        <f t="shared" ref="BX164" si="4262">BW164-BW$14</f>
        <v>0</v>
      </c>
      <c r="BY164" s="1299"/>
      <c r="BZ164" s="1298">
        <f t="shared" si="2243"/>
        <v>0</v>
      </c>
      <c r="CA164" s="1299"/>
      <c r="CB164" s="192">
        <v>315845112.84570217</v>
      </c>
      <c r="CC164" s="1298">
        <f t="shared" ref="CC164" si="4263">CB164-CB$14</f>
        <v>297710334.36570215</v>
      </c>
      <c r="CD164" s="1299">
        <f t="shared" ref="CD164" si="4264">CB164/CB$14-1</f>
        <v>16.416540995746544</v>
      </c>
      <c r="CE164" s="1298">
        <f t="shared" si="2246"/>
        <v>31571440.798882723</v>
      </c>
      <c r="CF164" s="1299">
        <f t="shared" si="4175"/>
        <v>0.11106002385505098</v>
      </c>
      <c r="CG164" s="192">
        <v>263287959.87916586</v>
      </c>
      <c r="CH164" s="1298">
        <f t="shared" ref="CH164" si="4265">CG164-CG$14</f>
        <v>245153181.39916587</v>
      </c>
      <c r="CI164" s="1299">
        <f t="shared" ref="CI164" si="4266">CG164/CG$14-1</f>
        <v>13.518399558590357</v>
      </c>
      <c r="CJ164" s="1298">
        <f t="shared" si="2249"/>
        <v>26961530.168251008</v>
      </c>
      <c r="CK164" s="1299">
        <f t="shared" si="4178"/>
        <v>0.11408597083801242</v>
      </c>
      <c r="CL164" s="192">
        <v>201452799.60707164</v>
      </c>
      <c r="CM164" s="1298">
        <f t="shared" ref="CM164" si="4267">CL164-CL$14</f>
        <v>183318021.12707165</v>
      </c>
      <c r="CN164" s="1299">
        <f t="shared" ref="CN164" si="4268">CL164/CL$14-1</f>
        <v>10.108644080171398</v>
      </c>
      <c r="CO164" s="1298">
        <f t="shared" si="2252"/>
        <v>20891744.66496861</v>
      </c>
      <c r="CP164" s="1299">
        <f t="shared" si="4181"/>
        <v>0.11570460015127604</v>
      </c>
    </row>
    <row r="165" spans="1:94" ht="21" customHeight="1" outlineLevel="1" x14ac:dyDescent="0.25">
      <c r="A165" s="174">
        <v>2038</v>
      </c>
      <c r="B165" s="175" t="s">
        <v>166</v>
      </c>
      <c r="C165" s="175" t="s">
        <v>249</v>
      </c>
      <c r="D165" s="176" t="s">
        <v>168</v>
      </c>
      <c r="E165" s="485">
        <v>68671431.64325875</v>
      </c>
      <c r="F165" s="1298">
        <f t="shared" ref="F165" si="4269">E165-E$15</f>
        <v>30191554.984258749</v>
      </c>
      <c r="G165" s="1320">
        <f t="shared" ref="G165" si="4270">E165/E$15-1</f>
        <v>0.78460633467746033</v>
      </c>
      <c r="H165" s="1298">
        <f t="shared" si="2206"/>
        <v>1571704.9211381078</v>
      </c>
      <c r="I165" s="1320">
        <f t="shared" si="4136"/>
        <v>2.3423417619075959E-2</v>
      </c>
      <c r="J165" s="485">
        <v>85075387.441434652</v>
      </c>
      <c r="K165" s="1298">
        <f t="shared" ref="K165" si="4271">J165-J$15</f>
        <v>46595510.78243465</v>
      </c>
      <c r="L165" s="1320">
        <f t="shared" ref="L165" si="4272">J165/J$15-1</f>
        <v>1.2109059287105719</v>
      </c>
      <c r="M165" s="1298">
        <f t="shared" si="2208"/>
        <v>3074094.0596921146</v>
      </c>
      <c r="N165" s="1320">
        <f t="shared" si="4139"/>
        <v>3.7488360645498764E-2</v>
      </c>
      <c r="O165" s="485">
        <v>105064034.29265311</v>
      </c>
      <c r="P165" s="1298">
        <f t="shared" ref="P165" si="4273">O165-O$15</f>
        <v>66584157.633653112</v>
      </c>
      <c r="Q165" s="1320">
        <f t="shared" ref="Q165" si="4274">O165/O$15-1</f>
        <v>1.7303630732423319</v>
      </c>
      <c r="R165" s="1298">
        <f t="shared" si="2210"/>
        <v>5150854.4987427294</v>
      </c>
      <c r="S165" s="1320">
        <f t="shared" si="4142"/>
        <v>5.1553303671921347E-2</v>
      </c>
      <c r="T165" s="485">
        <v>68671431.64325875</v>
      </c>
      <c r="U165" s="1298">
        <f t="shared" ref="U165" si="4275">T165-T$15</f>
        <v>30191554.984258749</v>
      </c>
      <c r="V165" s="1299">
        <f t="shared" ref="V165" si="4276">T165/T$15-1</f>
        <v>0.78460633467746033</v>
      </c>
      <c r="W165" s="1298">
        <f t="shared" si="2213"/>
        <v>1571704.9211381078</v>
      </c>
      <c r="X165" s="1299">
        <f t="shared" si="4145"/>
        <v>2.3423417619075959E-2</v>
      </c>
      <c r="Y165" s="485">
        <v>85075387.441434652</v>
      </c>
      <c r="Z165" s="1298">
        <f t="shared" ref="Z165" si="4277">Y165-Y$15</f>
        <v>46595510.78243465</v>
      </c>
      <c r="AA165" s="1299">
        <f t="shared" ref="AA165" si="4278">Y165/Y$15-1</f>
        <v>1.2109059287105719</v>
      </c>
      <c r="AB165" s="1298">
        <f t="shared" si="2216"/>
        <v>3074094.0596921146</v>
      </c>
      <c r="AC165" s="1299">
        <f t="shared" si="4148"/>
        <v>3.7488360645498764E-2</v>
      </c>
      <c r="AD165" s="485">
        <v>105064034.29265311</v>
      </c>
      <c r="AE165" s="1298">
        <f t="shared" ref="AE165" si="4279">AD165-AD$15</f>
        <v>66584157.633653112</v>
      </c>
      <c r="AF165" s="1299">
        <f t="shared" ref="AF165" si="4280">AD165/AD$15-1</f>
        <v>1.7303630732423319</v>
      </c>
      <c r="AG165" s="1298">
        <f t="shared" si="2219"/>
        <v>5150854.4987427294</v>
      </c>
      <c r="AH165" s="1299">
        <f t="shared" si="4151"/>
        <v>5.1553303671921347E-2</v>
      </c>
      <c r="AI165" s="485">
        <v>68671431.64325875</v>
      </c>
      <c r="AJ165" s="1298">
        <f t="shared" ref="AJ165" si="4281">AI165-AI$15</f>
        <v>30191554.984258749</v>
      </c>
      <c r="AK165" s="1299">
        <f t="shared" ref="AK165" si="4282">AI165/AI$15-1</f>
        <v>0.78460633467746033</v>
      </c>
      <c r="AL165" s="1298">
        <f t="shared" si="2222"/>
        <v>1571704.9211381078</v>
      </c>
      <c r="AM165" s="1299">
        <f t="shared" si="4250"/>
        <v>2.3423417619075959E-2</v>
      </c>
      <c r="AN165" s="485">
        <v>85075387.441434652</v>
      </c>
      <c r="AO165" s="1298">
        <f t="shared" ref="AO165" si="4283">AN165-AN$15</f>
        <v>46595510.78243465</v>
      </c>
      <c r="AP165" s="1299">
        <f t="shared" ref="AP165" si="4284">AN165/AN$15-1</f>
        <v>1.2109059287105719</v>
      </c>
      <c r="AQ165" s="1298">
        <f t="shared" si="2226"/>
        <v>3074094.0596921146</v>
      </c>
      <c r="AR165" s="1299">
        <f t="shared" si="4253"/>
        <v>3.7488360645498764E-2</v>
      </c>
      <c r="AS165" s="485">
        <v>105064034.29265311</v>
      </c>
      <c r="AT165" s="1298">
        <f t="shared" ref="AT165" si="4285">AS165-AS$15</f>
        <v>66584157.633653112</v>
      </c>
      <c r="AU165" s="1299">
        <f t="shared" ref="AU165" si="4286">AS165/AS$15-1</f>
        <v>1.7303630732423319</v>
      </c>
      <c r="AV165" s="1298">
        <f t="shared" si="2230"/>
        <v>5150854.4987427294</v>
      </c>
      <c r="AW165" s="1299">
        <f t="shared" si="4256"/>
        <v>5.1553303671921347E-2</v>
      </c>
      <c r="AX165" s="485">
        <v>68671431.64325875</v>
      </c>
      <c r="AY165" s="1298">
        <f t="shared" ref="AY165" si="4287">AX165-AX$15</f>
        <v>30191554.984258749</v>
      </c>
      <c r="AZ165" s="1299">
        <f t="shared" ref="AZ165" si="4288">AX165/AX$15-1</f>
        <v>0.78460633467746033</v>
      </c>
      <c r="BA165" s="1298">
        <f t="shared" si="2233"/>
        <v>1571704.9211381078</v>
      </c>
      <c r="BB165" s="1299">
        <f t="shared" si="4157"/>
        <v>2.3423417619075959E-2</v>
      </c>
      <c r="BC165" s="485">
        <v>85075387.441434652</v>
      </c>
      <c r="BD165" s="1298">
        <f t="shared" ref="BD165" si="4289">BC165-BC$15</f>
        <v>46595510.78243465</v>
      </c>
      <c r="BE165" s="1299">
        <f t="shared" ref="BE165" si="4290">BC165/BC$15-1</f>
        <v>1.2109059287105719</v>
      </c>
      <c r="BF165" s="1298">
        <f t="shared" si="2235"/>
        <v>3074094.0596921146</v>
      </c>
      <c r="BG165" s="1299">
        <f t="shared" si="4160"/>
        <v>3.7488360645498764E-2</v>
      </c>
      <c r="BH165" s="485">
        <v>105064034.29265311</v>
      </c>
      <c r="BI165" s="1298">
        <f t="shared" ref="BI165" si="4291">BH165-BH$15</f>
        <v>66584157.633653112</v>
      </c>
      <c r="BJ165" s="1299">
        <f t="shared" ref="BJ165" si="4292">BH165/BH$15-1</f>
        <v>1.7303630732423319</v>
      </c>
      <c r="BK165" s="1298">
        <f t="shared" si="2237"/>
        <v>5150854.4987427294</v>
      </c>
      <c r="BL165" s="1299">
        <f t="shared" si="4163"/>
        <v>5.1553303671921347E-2</v>
      </c>
      <c r="BM165" s="485">
        <v>68671431.64325875</v>
      </c>
      <c r="BN165" s="1298">
        <f t="shared" ref="BN165" si="4293">BM165-BM$15</f>
        <v>30191554.984258749</v>
      </c>
      <c r="BO165" s="1299">
        <f t="shared" ref="BO165" si="4294">BM165/BM$15-1</f>
        <v>0.78460633467746033</v>
      </c>
      <c r="BP165" s="1298">
        <f t="shared" si="2239"/>
        <v>1571704.9211381078</v>
      </c>
      <c r="BQ165" s="1299">
        <f t="shared" si="4166"/>
        <v>2.3423417619075959E-2</v>
      </c>
      <c r="BR165" s="485">
        <v>85075387.441434652</v>
      </c>
      <c r="BS165" s="1298">
        <f t="shared" ref="BS165" si="4295">BR165-BR$15</f>
        <v>46595510.78243465</v>
      </c>
      <c r="BT165" s="1299">
        <f t="shared" ref="BT165" si="4296">BR165/BR$15-1</f>
        <v>1.2109059287105719</v>
      </c>
      <c r="BU165" s="1298">
        <f t="shared" si="2241"/>
        <v>3074094.0596921146</v>
      </c>
      <c r="BV165" s="1299">
        <f t="shared" si="4169"/>
        <v>3.7488360645498764E-2</v>
      </c>
      <c r="BW165" s="485">
        <v>105064034.29265311</v>
      </c>
      <c r="BX165" s="1298">
        <f t="shared" ref="BX165" si="4297">BW165-BW$15</f>
        <v>66584157.633653112</v>
      </c>
      <c r="BY165" s="1299">
        <f t="shared" ref="BY165" si="4298">BW165/BW$15-1</f>
        <v>1.7303630732423319</v>
      </c>
      <c r="BZ165" s="1298">
        <f t="shared" si="2243"/>
        <v>5150854.4987427294</v>
      </c>
      <c r="CA165" s="1299">
        <f t="shared" si="4172"/>
        <v>5.1553303671921347E-2</v>
      </c>
      <c r="CB165" s="485">
        <v>68671431.64325875</v>
      </c>
      <c r="CC165" s="1298">
        <f t="shared" ref="CC165" si="4299">CB165-CB$15</f>
        <v>30191554.984258749</v>
      </c>
      <c r="CD165" s="1299">
        <f t="shared" ref="CD165" si="4300">CB165/CB$15-1</f>
        <v>0.78460633467746033</v>
      </c>
      <c r="CE165" s="1298">
        <f t="shared" si="2246"/>
        <v>1571704.9211381078</v>
      </c>
      <c r="CF165" s="1299">
        <f t="shared" si="4175"/>
        <v>2.3423417619075959E-2</v>
      </c>
      <c r="CG165" s="485">
        <v>85075387.441434652</v>
      </c>
      <c r="CH165" s="1298">
        <f t="shared" ref="CH165" si="4301">CG165-CG$15</f>
        <v>46595510.78243465</v>
      </c>
      <c r="CI165" s="1299">
        <f t="shared" ref="CI165" si="4302">CG165/CG$15-1</f>
        <v>1.2109059287105719</v>
      </c>
      <c r="CJ165" s="1298">
        <f t="shared" si="2249"/>
        <v>3074094.0596921146</v>
      </c>
      <c r="CK165" s="1299">
        <f t="shared" si="4178"/>
        <v>3.7488360645498764E-2</v>
      </c>
      <c r="CL165" s="485">
        <v>105064034.29265311</v>
      </c>
      <c r="CM165" s="1298">
        <f t="shared" ref="CM165" si="4303">CL165-CL$15</f>
        <v>66584157.633653112</v>
      </c>
      <c r="CN165" s="1299">
        <f t="shared" ref="CN165" si="4304">CL165/CL$15-1</f>
        <v>1.7303630732423319</v>
      </c>
      <c r="CO165" s="1298">
        <f t="shared" si="2252"/>
        <v>5150854.4987427294</v>
      </c>
      <c r="CP165" s="1299">
        <f t="shared" si="4181"/>
        <v>5.1553303671921347E-2</v>
      </c>
    </row>
    <row r="166" spans="1:94" ht="21" customHeight="1" outlineLevel="1" x14ac:dyDescent="0.25">
      <c r="A166" s="174">
        <v>2038</v>
      </c>
      <c r="B166" s="175" t="s">
        <v>169</v>
      </c>
      <c r="C166" s="175" t="s">
        <v>249</v>
      </c>
      <c r="D166" s="176" t="s">
        <v>170</v>
      </c>
      <c r="E166" s="485">
        <v>67304767.24612096</v>
      </c>
      <c r="F166" s="1298">
        <f t="shared" ref="F166" si="4305">E166-E$16</f>
        <v>27222390.24612096</v>
      </c>
      <c r="G166" s="1320">
        <f t="shared" ref="G166" si="4306">E166/E$16-1</f>
        <v>0.67916107485643784</v>
      </c>
      <c r="H166" s="1298">
        <f t="shared" si="2206"/>
        <v>1417065.495688118</v>
      </c>
      <c r="I166" s="1320">
        <f t="shared" si="4136"/>
        <v>2.1507283727327797E-2</v>
      </c>
      <c r="J166" s="485">
        <v>83382259.741797954</v>
      </c>
      <c r="K166" s="1298">
        <f t="shared" ref="K166" si="4307">J166-J$16</f>
        <v>43299882.741797954</v>
      </c>
      <c r="L166" s="1320">
        <f t="shared" ref="L166" si="4308">J166/J$16-1</f>
        <v>1.0802723287044067</v>
      </c>
      <c r="M166" s="1298">
        <f t="shared" si="2208"/>
        <v>2862158.9094820321</v>
      </c>
      <c r="N166" s="1320">
        <f t="shared" si="4139"/>
        <v>3.554589326015023E-2</v>
      </c>
      <c r="O166" s="485">
        <v>102973102.56673028</v>
      </c>
      <c r="P166" s="1298">
        <f t="shared" ref="P166" si="4309">O166-O$16</f>
        <v>62890725.566730276</v>
      </c>
      <c r="Q166" s="1320">
        <f t="shared" ref="Q166" si="4310">O166/O$16-1</f>
        <v>1.5690368255038933</v>
      </c>
      <c r="R166" s="1298">
        <f t="shared" si="2210"/>
        <v>4864658.4226750582</v>
      </c>
      <c r="S166" s="1320">
        <f t="shared" si="4142"/>
        <v>4.9584502792972218E-2</v>
      </c>
      <c r="T166" s="485">
        <v>67304767.24612096</v>
      </c>
      <c r="U166" s="1298">
        <f t="shared" ref="U166" si="4311">T166-T$16</f>
        <v>27222390.24612096</v>
      </c>
      <c r="V166" s="1299">
        <f t="shared" ref="V166" si="4312">T166/T$16-1</f>
        <v>0.67916107485643784</v>
      </c>
      <c r="W166" s="1298">
        <f t="shared" si="2213"/>
        <v>1417065.495688118</v>
      </c>
      <c r="X166" s="1299">
        <f t="shared" si="4145"/>
        <v>2.1507283727327797E-2</v>
      </c>
      <c r="Y166" s="485">
        <v>83382259.741797954</v>
      </c>
      <c r="Z166" s="1298">
        <f t="shared" ref="Z166" si="4313">Y166-Y$16</f>
        <v>43299882.741797954</v>
      </c>
      <c r="AA166" s="1299">
        <f t="shared" ref="AA166" si="4314">Y166/Y$16-1</f>
        <v>1.0802723287044067</v>
      </c>
      <c r="AB166" s="1298">
        <f t="shared" si="2216"/>
        <v>2862158.9094820321</v>
      </c>
      <c r="AC166" s="1299">
        <f t="shared" si="4148"/>
        <v>3.554589326015023E-2</v>
      </c>
      <c r="AD166" s="485">
        <v>102973102.56673028</v>
      </c>
      <c r="AE166" s="1298">
        <f t="shared" ref="AE166" si="4315">AD166-AD$16</f>
        <v>62890725.566730276</v>
      </c>
      <c r="AF166" s="1299">
        <f t="shared" ref="AF166" si="4316">AD166/AD$16-1</f>
        <v>1.5690368255038933</v>
      </c>
      <c r="AG166" s="1298">
        <f t="shared" si="2219"/>
        <v>4864658.4226750582</v>
      </c>
      <c r="AH166" s="1299">
        <f t="shared" si="4151"/>
        <v>4.9584502792972218E-2</v>
      </c>
      <c r="AI166" s="485">
        <v>67304767.24612096</v>
      </c>
      <c r="AJ166" s="1298">
        <f t="shared" ref="AJ166" si="4317">AI166-AI$16</f>
        <v>27222390.24612096</v>
      </c>
      <c r="AK166" s="1299">
        <f t="shared" ref="AK166" si="4318">AI166/AI$16-1</f>
        <v>0.67916107485643784</v>
      </c>
      <c r="AL166" s="1298">
        <f t="shared" si="2222"/>
        <v>1417065.495688118</v>
      </c>
      <c r="AM166" s="1299">
        <f t="shared" si="4250"/>
        <v>2.1507283727327797E-2</v>
      </c>
      <c r="AN166" s="485">
        <v>83382259.741797954</v>
      </c>
      <c r="AO166" s="1298">
        <f t="shared" ref="AO166" si="4319">AN166-AN$16</f>
        <v>43299882.741797954</v>
      </c>
      <c r="AP166" s="1299">
        <f t="shared" ref="AP166" si="4320">AN166/AN$16-1</f>
        <v>1.0802723287044067</v>
      </c>
      <c r="AQ166" s="1298">
        <f t="shared" si="2226"/>
        <v>2862158.9094820321</v>
      </c>
      <c r="AR166" s="1299">
        <f t="shared" si="4253"/>
        <v>3.554589326015023E-2</v>
      </c>
      <c r="AS166" s="485">
        <v>102973102.56673028</v>
      </c>
      <c r="AT166" s="1298">
        <f t="shared" ref="AT166" si="4321">AS166-AS$16</f>
        <v>62890725.566730276</v>
      </c>
      <c r="AU166" s="1299">
        <f t="shared" ref="AU166" si="4322">AS166/AS$16-1</f>
        <v>1.5690368255038933</v>
      </c>
      <c r="AV166" s="1298">
        <f t="shared" si="2230"/>
        <v>4864658.4226750582</v>
      </c>
      <c r="AW166" s="1299">
        <f t="shared" si="4256"/>
        <v>4.9584502792972218E-2</v>
      </c>
      <c r="AX166" s="485">
        <v>67304767.24612096</v>
      </c>
      <c r="AY166" s="1298">
        <f t="shared" ref="AY166" si="4323">AX166-AX$16</f>
        <v>27222390.24612096</v>
      </c>
      <c r="AZ166" s="1299">
        <f t="shared" ref="AZ166" si="4324">AX166/AX$16-1</f>
        <v>0.67916107485643784</v>
      </c>
      <c r="BA166" s="1298">
        <f t="shared" si="2233"/>
        <v>1417065.495688118</v>
      </c>
      <c r="BB166" s="1299">
        <f t="shared" si="4157"/>
        <v>2.1507283727327797E-2</v>
      </c>
      <c r="BC166" s="485">
        <v>83382259.741797954</v>
      </c>
      <c r="BD166" s="1298">
        <f t="shared" ref="BD166" si="4325">BC166-BC$16</f>
        <v>43299882.741797954</v>
      </c>
      <c r="BE166" s="1299">
        <f t="shared" ref="BE166" si="4326">BC166/BC$16-1</f>
        <v>1.0802723287044067</v>
      </c>
      <c r="BF166" s="1298">
        <f t="shared" si="2235"/>
        <v>2862158.9094820321</v>
      </c>
      <c r="BG166" s="1299">
        <f t="shared" si="4160"/>
        <v>3.554589326015023E-2</v>
      </c>
      <c r="BH166" s="485">
        <v>102973102.56673028</v>
      </c>
      <c r="BI166" s="1298">
        <f t="shared" ref="BI166" si="4327">BH166-BH$16</f>
        <v>62890725.566730276</v>
      </c>
      <c r="BJ166" s="1299">
        <f t="shared" ref="BJ166" si="4328">BH166/BH$16-1</f>
        <v>1.5690368255038933</v>
      </c>
      <c r="BK166" s="1298">
        <f t="shared" si="2237"/>
        <v>4864658.4226750582</v>
      </c>
      <c r="BL166" s="1299">
        <f t="shared" si="4163"/>
        <v>4.9584502792972218E-2</v>
      </c>
      <c r="BM166" s="485">
        <v>67304767.24612096</v>
      </c>
      <c r="BN166" s="1298">
        <f t="shared" ref="BN166" si="4329">BM166-BM$16</f>
        <v>27222390.24612096</v>
      </c>
      <c r="BO166" s="1299">
        <f t="shared" ref="BO166" si="4330">BM166/BM$16-1</f>
        <v>0.67916107485643784</v>
      </c>
      <c r="BP166" s="1298">
        <f t="shared" si="2239"/>
        <v>1417065.495688118</v>
      </c>
      <c r="BQ166" s="1299">
        <f t="shared" si="4166"/>
        <v>2.1507283727327797E-2</v>
      </c>
      <c r="BR166" s="485">
        <v>83382259.741797954</v>
      </c>
      <c r="BS166" s="1298">
        <f t="shared" ref="BS166" si="4331">BR166-BR$16</f>
        <v>43299882.741797954</v>
      </c>
      <c r="BT166" s="1299">
        <f t="shared" ref="BT166" si="4332">BR166/BR$16-1</f>
        <v>1.0802723287044067</v>
      </c>
      <c r="BU166" s="1298">
        <f t="shared" si="2241"/>
        <v>2862158.9094820321</v>
      </c>
      <c r="BV166" s="1299">
        <f t="shared" si="4169"/>
        <v>3.554589326015023E-2</v>
      </c>
      <c r="BW166" s="485">
        <v>102973102.56673028</v>
      </c>
      <c r="BX166" s="1298">
        <f t="shared" ref="BX166" si="4333">BW166-BW$16</f>
        <v>62890725.566730276</v>
      </c>
      <c r="BY166" s="1299">
        <f t="shared" ref="BY166" si="4334">BW166/BW$16-1</f>
        <v>1.5690368255038933</v>
      </c>
      <c r="BZ166" s="1298">
        <f t="shared" si="2243"/>
        <v>4864658.4226750582</v>
      </c>
      <c r="CA166" s="1299">
        <f t="shared" si="4172"/>
        <v>4.9584502792972218E-2</v>
      </c>
      <c r="CB166" s="485">
        <v>67304767.24612096</v>
      </c>
      <c r="CC166" s="1298">
        <f t="shared" ref="CC166" si="4335">CB166-CB$16</f>
        <v>27222390.24612096</v>
      </c>
      <c r="CD166" s="1299">
        <f t="shared" ref="CD166" si="4336">CB166/CB$16-1</f>
        <v>0.67916107485643784</v>
      </c>
      <c r="CE166" s="1298">
        <f t="shared" si="2246"/>
        <v>1417065.495688118</v>
      </c>
      <c r="CF166" s="1299">
        <f t="shared" si="4175"/>
        <v>2.1507283727327797E-2</v>
      </c>
      <c r="CG166" s="485">
        <v>83382259.741797954</v>
      </c>
      <c r="CH166" s="1298">
        <f t="shared" ref="CH166" si="4337">CG166-CG$16</f>
        <v>43299882.741797954</v>
      </c>
      <c r="CI166" s="1299">
        <f t="shared" ref="CI166" si="4338">CG166/CG$16-1</f>
        <v>1.0802723287044067</v>
      </c>
      <c r="CJ166" s="1298">
        <f t="shared" si="2249"/>
        <v>2862158.9094820321</v>
      </c>
      <c r="CK166" s="1299">
        <f t="shared" si="4178"/>
        <v>3.554589326015023E-2</v>
      </c>
      <c r="CL166" s="485">
        <v>102973102.56673028</v>
      </c>
      <c r="CM166" s="1298">
        <f t="shared" ref="CM166" si="4339">CL166-CL$16</f>
        <v>62890725.566730276</v>
      </c>
      <c r="CN166" s="1299">
        <f t="shared" ref="CN166" si="4340">CL166/CL$16-1</f>
        <v>1.5690368255038933</v>
      </c>
      <c r="CO166" s="1298">
        <f t="shared" si="2252"/>
        <v>4864658.4226750582</v>
      </c>
      <c r="CP166" s="1299">
        <f t="shared" si="4181"/>
        <v>4.9584502792972218E-2</v>
      </c>
    </row>
    <row r="167" spans="1:94" ht="21" customHeight="1" outlineLevel="1" thickBot="1" x14ac:dyDescent="0.3">
      <c r="A167" s="174">
        <v>2038</v>
      </c>
      <c r="B167" s="197" t="s">
        <v>171</v>
      </c>
      <c r="C167" s="198" t="s">
        <v>172</v>
      </c>
      <c r="D167" s="199" t="s">
        <v>173</v>
      </c>
      <c r="E167" s="492">
        <v>0</v>
      </c>
      <c r="F167" s="1298">
        <f t="shared" ref="F167" si="4341">E167-E$17</f>
        <v>0</v>
      </c>
      <c r="G167" s="1320"/>
      <c r="H167" s="1298">
        <f t="shared" si="2206"/>
        <v>0</v>
      </c>
      <c r="I167" s="1320"/>
      <c r="J167" s="492">
        <v>0</v>
      </c>
      <c r="K167" s="1298">
        <f t="shared" ref="K167" si="4342">J167-J$17</f>
        <v>0</v>
      </c>
      <c r="L167" s="1320"/>
      <c r="M167" s="1298">
        <f t="shared" si="2208"/>
        <v>0</v>
      </c>
      <c r="N167" s="1320"/>
      <c r="O167" s="492">
        <v>0</v>
      </c>
      <c r="P167" s="1298">
        <f t="shared" ref="P167" si="4343">O167-O$17</f>
        <v>0</v>
      </c>
      <c r="Q167" s="1320"/>
      <c r="R167" s="1298">
        <f t="shared" si="2210"/>
        <v>0</v>
      </c>
      <c r="S167" s="1320"/>
      <c r="T167" s="492">
        <v>0</v>
      </c>
      <c r="U167" s="1298">
        <f t="shared" ref="U167" si="4344">T167-T$17</f>
        <v>0</v>
      </c>
      <c r="V167" s="1299"/>
      <c r="W167" s="1298">
        <f t="shared" si="2213"/>
        <v>0</v>
      </c>
      <c r="X167" s="1299"/>
      <c r="Y167" s="492">
        <v>0</v>
      </c>
      <c r="Z167" s="1298">
        <f t="shared" ref="Z167" si="4345">Y167-Y$17</f>
        <v>0</v>
      </c>
      <c r="AA167" s="1299"/>
      <c r="AB167" s="1298">
        <f t="shared" si="2216"/>
        <v>0</v>
      </c>
      <c r="AC167" s="1299"/>
      <c r="AD167" s="492">
        <v>0</v>
      </c>
      <c r="AE167" s="1298">
        <f t="shared" ref="AE167" si="4346">AD167-AD$17</f>
        <v>0</v>
      </c>
      <c r="AF167" s="1299"/>
      <c r="AG167" s="1298">
        <f t="shared" si="2219"/>
        <v>0</v>
      </c>
      <c r="AH167" s="1299"/>
      <c r="AI167" s="492">
        <v>0</v>
      </c>
      <c r="AJ167" s="1298">
        <f t="shared" ref="AJ167" si="4347">AI167-AI$17</f>
        <v>0</v>
      </c>
      <c r="AK167" s="1299"/>
      <c r="AL167" s="1298">
        <f t="shared" si="2222"/>
        <v>0</v>
      </c>
      <c r="AM167" s="1299"/>
      <c r="AN167" s="492">
        <v>0</v>
      </c>
      <c r="AO167" s="1298">
        <f t="shared" ref="AO167" si="4348">AN167-AN$17</f>
        <v>0</v>
      </c>
      <c r="AP167" s="1299"/>
      <c r="AQ167" s="1298">
        <f t="shared" si="2226"/>
        <v>0</v>
      </c>
      <c r="AR167" s="1299"/>
      <c r="AS167" s="492">
        <v>0</v>
      </c>
      <c r="AT167" s="1298">
        <f t="shared" ref="AT167" si="4349">AS167-AS$17</f>
        <v>0</v>
      </c>
      <c r="AU167" s="1299"/>
      <c r="AV167" s="1298">
        <f t="shared" si="2230"/>
        <v>0</v>
      </c>
      <c r="AW167" s="1299"/>
      <c r="AX167" s="492">
        <v>0</v>
      </c>
      <c r="AY167" s="1298">
        <f t="shared" ref="AY167" si="4350">AX167-AX$17</f>
        <v>0</v>
      </c>
      <c r="AZ167" s="1299"/>
      <c r="BA167" s="1298">
        <f t="shared" si="2233"/>
        <v>0</v>
      </c>
      <c r="BB167" s="1299"/>
      <c r="BC167" s="492">
        <v>0</v>
      </c>
      <c r="BD167" s="1298">
        <f t="shared" ref="BD167" si="4351">BC167-BC$17</f>
        <v>0</v>
      </c>
      <c r="BE167" s="1299"/>
      <c r="BF167" s="1298">
        <f t="shared" si="2235"/>
        <v>0</v>
      </c>
      <c r="BG167" s="1299"/>
      <c r="BH167" s="492">
        <v>0</v>
      </c>
      <c r="BI167" s="1298">
        <f t="shared" ref="BI167" si="4352">BH167-BH$17</f>
        <v>0</v>
      </c>
      <c r="BJ167" s="1299"/>
      <c r="BK167" s="1298">
        <f t="shared" si="2237"/>
        <v>0</v>
      </c>
      <c r="BL167" s="1299"/>
      <c r="BM167" s="492">
        <v>0</v>
      </c>
      <c r="BN167" s="1298">
        <f t="shared" ref="BN167" si="4353">BM167-BM$17</f>
        <v>0</v>
      </c>
      <c r="BO167" s="1299"/>
      <c r="BP167" s="1298">
        <f t="shared" si="2239"/>
        <v>0</v>
      </c>
      <c r="BQ167" s="1299"/>
      <c r="BR167" s="492">
        <v>0</v>
      </c>
      <c r="BS167" s="1298">
        <f t="shared" ref="BS167" si="4354">BR167-BR$17</f>
        <v>0</v>
      </c>
      <c r="BT167" s="1299"/>
      <c r="BU167" s="1298">
        <f t="shared" si="2241"/>
        <v>0</v>
      </c>
      <c r="BV167" s="1299"/>
      <c r="BW167" s="492">
        <v>0</v>
      </c>
      <c r="BX167" s="1298">
        <f t="shared" ref="BX167" si="4355">BW167-BW$17</f>
        <v>0</v>
      </c>
      <c r="BY167" s="1299"/>
      <c r="BZ167" s="1298">
        <f t="shared" si="2243"/>
        <v>0</v>
      </c>
      <c r="CA167" s="1299"/>
      <c r="CB167" s="1329">
        <v>4966979.8977134153</v>
      </c>
      <c r="CC167" s="1298">
        <f t="shared" ref="CC167" si="4356">CB167-CB$17</f>
        <v>1120702.4177134153</v>
      </c>
      <c r="CD167" s="1299">
        <f t="shared" ref="CD167" si="4357">CB167/CB$17-1</f>
        <v>0.29137326247024053</v>
      </c>
      <c r="CE167" s="1298">
        <f t="shared" si="2246"/>
        <v>67135.26673129946</v>
      </c>
      <c r="CF167" s="1299">
        <f t="shared" si="4175"/>
        <v>1.3701509290069636E-2</v>
      </c>
      <c r="CG167" s="1329">
        <v>4966979.8977134153</v>
      </c>
      <c r="CH167" s="1298">
        <f t="shared" ref="CH167" si="4358">CG167-CG$17</f>
        <v>1120702.4177134153</v>
      </c>
      <c r="CI167" s="1299">
        <f t="shared" ref="CI167" si="4359">CG167/CG$17-1</f>
        <v>0.29137326247024053</v>
      </c>
      <c r="CJ167" s="1298">
        <f t="shared" si="2249"/>
        <v>67135.26673129946</v>
      </c>
      <c r="CK167" s="1299">
        <f t="shared" si="4178"/>
        <v>1.3701509290069636E-2</v>
      </c>
      <c r="CL167" s="1329">
        <v>4966979.8977134153</v>
      </c>
      <c r="CM167" s="1298">
        <f t="shared" ref="CM167" si="4360">CL167-CL$17</f>
        <v>1120702.4177134153</v>
      </c>
      <c r="CN167" s="1299">
        <f t="shared" ref="CN167" si="4361">CL167/CL$17-1</f>
        <v>0.29137326247024053</v>
      </c>
      <c r="CO167" s="1298">
        <f t="shared" si="2252"/>
        <v>67135.26673129946</v>
      </c>
      <c r="CP167" s="1299">
        <f t="shared" si="4181"/>
        <v>1.3701509290069636E-2</v>
      </c>
    </row>
    <row r="168" spans="1:94" ht="21" customHeight="1" outlineLevel="1" x14ac:dyDescent="0.25">
      <c r="A168" s="174">
        <v>2038</v>
      </c>
      <c r="B168" s="206" t="s">
        <v>174</v>
      </c>
      <c r="C168" s="206" t="s">
        <v>175</v>
      </c>
      <c r="D168" s="207" t="s">
        <v>176</v>
      </c>
      <c r="E168" s="210">
        <v>1359536.3409599999</v>
      </c>
      <c r="F168" s="1321">
        <f t="shared" ref="F168" si="4362">E168-E$18</f>
        <v>511249.26215999993</v>
      </c>
      <c r="G168" s="1322">
        <f t="shared" ref="G168" si="4363">E168/E$18-1</f>
        <v>0.60268425034036954</v>
      </c>
      <c r="H168" s="1321">
        <f t="shared" ref="H168:H231" si="4364">E168-E158</f>
        <v>32269.896671999944</v>
      </c>
      <c r="I168" s="1322">
        <f t="shared" si="4136"/>
        <v>2.4313050940808489E-2</v>
      </c>
      <c r="J168" s="210">
        <v>1677167.9255519998</v>
      </c>
      <c r="K168" s="1321">
        <f t="shared" ref="K168" si="4365">J168-J$18</f>
        <v>828880.84675199981</v>
      </c>
      <c r="L168" s="1322">
        <f t="shared" ref="L168" si="4366">J168/J$18-1</f>
        <v>0.97712303707908355</v>
      </c>
      <c r="M168" s="1321">
        <f t="shared" ref="M168:M231" si="4367">J168-J158</f>
        <v>62245.306416000007</v>
      </c>
      <c r="N168" s="1322">
        <f t="shared" si="4139"/>
        <v>3.8543832180208071E-2</v>
      </c>
      <c r="O168" s="211">
        <v>2064910.1286240001</v>
      </c>
      <c r="P168" s="1321">
        <f t="shared" ref="P168" si="4368">O168-O$18</f>
        <v>1216623.0498240001</v>
      </c>
      <c r="Q168" s="1322">
        <f t="shared" ref="Q168" si="4369">O168/O$18-1</f>
        <v>1.4342114600461131</v>
      </c>
      <c r="R168" s="1321">
        <f t="shared" ref="R168:R231" si="4370">O168-O158</f>
        <v>103450.75300800009</v>
      </c>
      <c r="S168" s="1322">
        <f t="shared" si="4142"/>
        <v>5.274172603014593E-2</v>
      </c>
      <c r="T168" s="211">
        <v>1359536.3409599999</v>
      </c>
      <c r="U168" s="209">
        <f t="shared" ref="U168" si="4371">T168-T$18</f>
        <v>511249.26215999993</v>
      </c>
      <c r="V168" s="1300">
        <f t="shared" ref="V168" si="4372">T168/T$18-1</f>
        <v>0.60268425034036954</v>
      </c>
      <c r="W168" s="209">
        <f t="shared" ref="W168:W231" si="4373">T168-T158</f>
        <v>32269.896671999944</v>
      </c>
      <c r="X168" s="1300">
        <f t="shared" si="4145"/>
        <v>2.4313050940808489E-2</v>
      </c>
      <c r="Y168" s="210">
        <v>1677167.9255519998</v>
      </c>
      <c r="Z168" s="209">
        <f t="shared" ref="Z168" si="4374">Y168-Y$18</f>
        <v>828880.84675199981</v>
      </c>
      <c r="AA168" s="1300">
        <f t="shared" ref="AA168" si="4375">Y168/Y$18-1</f>
        <v>0.97712303707908355</v>
      </c>
      <c r="AB168" s="209">
        <f t="shared" ref="AB168:AB231" si="4376">Y168-Y158</f>
        <v>62245.306416000007</v>
      </c>
      <c r="AC168" s="1300">
        <f t="shared" si="4148"/>
        <v>3.8543832180208071E-2</v>
      </c>
      <c r="AD168" s="211">
        <v>2064910.1286240001</v>
      </c>
      <c r="AE168" s="209">
        <f t="shared" ref="AE168" si="4377">AD168-AD$18</f>
        <v>1216623.0498240001</v>
      </c>
      <c r="AF168" s="1300">
        <f t="shared" ref="AF168" si="4378">AD168/AD$18-1</f>
        <v>1.4342114600461131</v>
      </c>
      <c r="AG168" s="209">
        <f t="shared" ref="AG168:AG231" si="4379">AD168-AD158</f>
        <v>103450.75300800009</v>
      </c>
      <c r="AH168" s="1300">
        <f t="shared" si="4151"/>
        <v>5.274172603014593E-2</v>
      </c>
      <c r="AI168" s="211">
        <v>1359536.3409599999</v>
      </c>
      <c r="AJ168" s="209">
        <f t="shared" ref="AJ168" si="4380">AI168-AI$18</f>
        <v>511249.26215999993</v>
      </c>
      <c r="AK168" s="1300">
        <f t="shared" ref="AK168" si="4381">AI168/AI$18-1</f>
        <v>0.60268425034036954</v>
      </c>
      <c r="AL168" s="209">
        <f t="shared" ref="AL168:AL231" si="4382">AI168-AI158</f>
        <v>32269.896671999944</v>
      </c>
      <c r="AM168" s="1300">
        <f t="shared" si="4250"/>
        <v>2.4313050940808489E-2</v>
      </c>
      <c r="AN168" s="210">
        <v>1677167.9255519998</v>
      </c>
      <c r="AO168" s="209">
        <f t="shared" ref="AO168" si="4383">AN168-AN$18</f>
        <v>828880.84675199981</v>
      </c>
      <c r="AP168" s="1300">
        <f t="shared" ref="AP168" si="4384">AN168/AN$18-1</f>
        <v>0.97712303707908355</v>
      </c>
      <c r="AQ168" s="209">
        <f t="shared" ref="AQ168:AQ231" si="4385">AN168-AN158</f>
        <v>62245.306416000007</v>
      </c>
      <c r="AR168" s="1300">
        <f t="shared" si="4253"/>
        <v>3.8543832180208071E-2</v>
      </c>
      <c r="AS168" s="211">
        <v>2064910.1286240001</v>
      </c>
      <c r="AT168" s="209">
        <f t="shared" ref="AT168" si="4386">AS168-AS$18</f>
        <v>1216623.0498240001</v>
      </c>
      <c r="AU168" s="1300">
        <f t="shared" ref="AU168" si="4387">AS168/AS$18-1</f>
        <v>1.4342114600461131</v>
      </c>
      <c r="AV168" s="209">
        <f t="shared" ref="AV168:AV231" si="4388">AS168-AS158</f>
        <v>103450.75300800009</v>
      </c>
      <c r="AW168" s="1300">
        <f t="shared" si="4256"/>
        <v>5.274172603014593E-2</v>
      </c>
      <c r="AX168" s="210">
        <v>1359536.3409599999</v>
      </c>
      <c r="AY168" s="209">
        <f t="shared" ref="AY168" si="4389">AX168-AX$18</f>
        <v>511249.26215999993</v>
      </c>
      <c r="AZ168" s="1300">
        <f t="shared" ref="AZ168" si="4390">AX168/AX$18-1</f>
        <v>0.60268425034036954</v>
      </c>
      <c r="BA168" s="209">
        <f t="shared" ref="BA168:BA231" si="4391">AX168-AX158</f>
        <v>32269.896671999944</v>
      </c>
      <c r="BB168" s="1300">
        <f t="shared" si="4157"/>
        <v>2.4313050940808489E-2</v>
      </c>
      <c r="BC168" s="210">
        <v>1677167.9255519998</v>
      </c>
      <c r="BD168" s="209">
        <f t="shared" ref="BD168" si="4392">BC168-BC$18</f>
        <v>828880.84675199981</v>
      </c>
      <c r="BE168" s="1300">
        <f t="shared" ref="BE168" si="4393">BC168/BC$18-1</f>
        <v>0.97712303707908355</v>
      </c>
      <c r="BF168" s="209">
        <f t="shared" ref="BF168:BF231" si="4394">BC168-BC158</f>
        <v>62245.306416000007</v>
      </c>
      <c r="BG168" s="1300">
        <f t="shared" si="4160"/>
        <v>3.8543832180208071E-2</v>
      </c>
      <c r="BH168" s="211">
        <v>2064910.1286240001</v>
      </c>
      <c r="BI168" s="209">
        <f t="shared" ref="BI168" si="4395">BH168-BH$18</f>
        <v>1216623.0498240001</v>
      </c>
      <c r="BJ168" s="1300">
        <f t="shared" ref="BJ168" si="4396">BH168/BH$18-1</f>
        <v>1.4342114600461131</v>
      </c>
      <c r="BK168" s="209">
        <f t="shared" ref="BK168:BK231" si="4397">BH168-BH158</f>
        <v>103450.75300800009</v>
      </c>
      <c r="BL168" s="1300">
        <f t="shared" si="4163"/>
        <v>5.274172603014593E-2</v>
      </c>
      <c r="BM168" s="210">
        <v>1359536.3409599999</v>
      </c>
      <c r="BN168" s="209">
        <f t="shared" ref="BN168" si="4398">BM168-BM$18</f>
        <v>511249.26215999993</v>
      </c>
      <c r="BO168" s="1300">
        <f t="shared" ref="BO168" si="4399">BM168/BM$18-1</f>
        <v>0.60268425034036954</v>
      </c>
      <c r="BP168" s="209">
        <f t="shared" ref="BP168:BP231" si="4400">BM168-BM158</f>
        <v>32269.896671999944</v>
      </c>
      <c r="BQ168" s="1300">
        <f t="shared" si="4166"/>
        <v>2.4313050940808489E-2</v>
      </c>
      <c r="BR168" s="210">
        <v>1677167.9255519998</v>
      </c>
      <c r="BS168" s="209">
        <f t="shared" ref="BS168" si="4401">BR168-BR$18</f>
        <v>828880.84675199981</v>
      </c>
      <c r="BT168" s="1300">
        <f t="shared" ref="BT168" si="4402">BR168/BR$18-1</f>
        <v>0.97712303707908355</v>
      </c>
      <c r="BU168" s="209">
        <f t="shared" ref="BU168:BU231" si="4403">BR168-BR158</f>
        <v>62245.306416000007</v>
      </c>
      <c r="BV168" s="1300">
        <f t="shared" si="4169"/>
        <v>3.8543832180208071E-2</v>
      </c>
      <c r="BW168" s="211">
        <v>2064910.1286240001</v>
      </c>
      <c r="BX168" s="209">
        <f t="shared" ref="BX168" si="4404">BW168-BW$18</f>
        <v>1216623.0498240001</v>
      </c>
      <c r="BY168" s="1300">
        <f t="shared" ref="BY168" si="4405">BW168/BW$18-1</f>
        <v>1.4342114600461131</v>
      </c>
      <c r="BZ168" s="209">
        <f t="shared" ref="BZ168:BZ231" si="4406">BW168-BW158</f>
        <v>103450.75300800009</v>
      </c>
      <c r="CA168" s="1300">
        <f t="shared" si="4172"/>
        <v>5.274172603014593E-2</v>
      </c>
      <c r="CB168" s="211">
        <v>1359536.3409599999</v>
      </c>
      <c r="CC168" s="209">
        <f t="shared" ref="CC168" si="4407">CB168-CB$18</f>
        <v>511249.26215999993</v>
      </c>
      <c r="CD168" s="1300">
        <f t="shared" ref="CD168" si="4408">CB168/CB$18-1</f>
        <v>0.60268425034036954</v>
      </c>
      <c r="CE168" s="209">
        <f t="shared" ref="CE168:CE231" si="4409">CB168-CB158</f>
        <v>32269.896671999944</v>
      </c>
      <c r="CF168" s="1300">
        <f t="shared" si="4175"/>
        <v>2.4313050940808489E-2</v>
      </c>
      <c r="CG168" s="210">
        <v>1677167.9255519998</v>
      </c>
      <c r="CH168" s="209">
        <f t="shared" ref="CH168" si="4410">CG168-CG$18</f>
        <v>828880.84675199981</v>
      </c>
      <c r="CI168" s="1300">
        <f t="shared" ref="CI168" si="4411">CG168/CG$18-1</f>
        <v>0.97712303707908355</v>
      </c>
      <c r="CJ168" s="209">
        <f t="shared" ref="CJ168:CJ231" si="4412">CG168-CG158</f>
        <v>62245.306416000007</v>
      </c>
      <c r="CK168" s="1300">
        <f t="shared" si="4178"/>
        <v>3.8543832180208071E-2</v>
      </c>
      <c r="CL168" s="211">
        <v>2064910.1286240001</v>
      </c>
      <c r="CM168" s="209">
        <f t="shared" ref="CM168" si="4413">CL168-CL$18</f>
        <v>1216623.0498240001</v>
      </c>
      <c r="CN168" s="1300">
        <f t="shared" ref="CN168" si="4414">CL168/CL$18-1</f>
        <v>1.4342114600461131</v>
      </c>
      <c r="CO168" s="209">
        <f t="shared" ref="CO168:CO231" si="4415">CL168-CL158</f>
        <v>103450.75300800009</v>
      </c>
      <c r="CP168" s="1300">
        <f t="shared" si="4181"/>
        <v>5.274172603014593E-2</v>
      </c>
    </row>
    <row r="169" spans="1:94" ht="21" customHeight="1" outlineLevel="1" thickBot="1" x14ac:dyDescent="0.3">
      <c r="A169" s="174">
        <v>2038</v>
      </c>
      <c r="B169" s="206" t="s">
        <v>177</v>
      </c>
      <c r="C169" s="206" t="s">
        <v>178</v>
      </c>
      <c r="D169" s="207" t="s">
        <v>179</v>
      </c>
      <c r="E169" s="479">
        <v>859007.49076800002</v>
      </c>
      <c r="F169" s="1321">
        <f t="shared" ref="F169" si="4416">E169-E$19</f>
        <v>326837.18868000002</v>
      </c>
      <c r="G169" s="1322">
        <f t="shared" ref="G169" si="4417">E169/E$19-1</f>
        <v>0.61415901525815331</v>
      </c>
      <c r="H169" s="1321">
        <f t="shared" si="4364"/>
        <v>20572.5419040001</v>
      </c>
      <c r="I169" s="1322">
        <f t="shared" si="4136"/>
        <v>2.4536837272675749E-2</v>
      </c>
      <c r="J169" s="479">
        <v>1060804.1404800001</v>
      </c>
      <c r="K169" s="1321">
        <f t="shared" ref="K169" si="4418">J169-J$19</f>
        <v>528633.83839200006</v>
      </c>
      <c r="L169" s="1322">
        <f t="shared" ref="L169" si="4419">J169/J$19-1</f>
        <v>0.9933546391406578</v>
      </c>
      <c r="M169" s="1321">
        <f t="shared" si="4367"/>
        <v>39287.383104000008</v>
      </c>
      <c r="N169" s="1322">
        <f t="shared" si="4139"/>
        <v>3.845985180401601E-2</v>
      </c>
      <c r="O169" s="472">
        <v>1304971.9900559997</v>
      </c>
      <c r="P169" s="1321">
        <f t="shared" ref="P169" si="4420">O169-O$19</f>
        <v>772801.68796799972</v>
      </c>
      <c r="Q169" s="1322">
        <f t="shared" ref="Q169" si="4421">O169/O$19-1</f>
        <v>1.4521698879773428</v>
      </c>
      <c r="R169" s="1321">
        <f t="shared" si="4370"/>
        <v>65413.078823999735</v>
      </c>
      <c r="S169" s="1322">
        <f t="shared" si="4142"/>
        <v>5.2771254541654322E-2</v>
      </c>
      <c r="T169" s="472">
        <v>859007.49076800002</v>
      </c>
      <c r="U169" s="209">
        <f t="shared" ref="U169" si="4422">T169-T$19</f>
        <v>326837.18868000002</v>
      </c>
      <c r="V169" s="1300">
        <f t="shared" ref="V169" si="4423">T169/T$19-1</f>
        <v>0.61415901525815331</v>
      </c>
      <c r="W169" s="209">
        <f t="shared" si="4373"/>
        <v>20572.5419040001</v>
      </c>
      <c r="X169" s="1300">
        <f t="shared" si="4145"/>
        <v>2.4536837272675749E-2</v>
      </c>
      <c r="Y169" s="479">
        <v>1060804.1404800001</v>
      </c>
      <c r="Z169" s="209">
        <f t="shared" ref="Z169" si="4424">Y169-Y$19</f>
        <v>528633.83839200006</v>
      </c>
      <c r="AA169" s="1300">
        <f t="shared" ref="AA169" si="4425">Y169/Y$19-1</f>
        <v>0.9933546391406578</v>
      </c>
      <c r="AB169" s="209">
        <f t="shared" si="4376"/>
        <v>39287.383104000008</v>
      </c>
      <c r="AC169" s="1300">
        <f t="shared" si="4148"/>
        <v>3.845985180401601E-2</v>
      </c>
      <c r="AD169" s="472">
        <v>1304971.9900559997</v>
      </c>
      <c r="AE169" s="209">
        <f t="shared" ref="AE169" si="4426">AD169-AD$19</f>
        <v>772801.68796799972</v>
      </c>
      <c r="AF169" s="1300">
        <f t="shared" ref="AF169" si="4427">AD169/AD$19-1</f>
        <v>1.4521698879773428</v>
      </c>
      <c r="AG169" s="209">
        <f t="shared" si="4379"/>
        <v>65413.078823999735</v>
      </c>
      <c r="AH169" s="1300">
        <f t="shared" si="4151"/>
        <v>5.2771254541654322E-2</v>
      </c>
      <c r="AI169" s="472">
        <v>859007.49076800002</v>
      </c>
      <c r="AJ169" s="209">
        <f t="shared" ref="AJ169" si="4428">AI169-AI$19</f>
        <v>326837.18868000002</v>
      </c>
      <c r="AK169" s="1300">
        <f t="shared" ref="AK169" si="4429">AI169/AI$19-1</f>
        <v>0.61415901525815331</v>
      </c>
      <c r="AL169" s="209">
        <f t="shared" si="4382"/>
        <v>20572.5419040001</v>
      </c>
      <c r="AM169" s="1300">
        <f t="shared" si="4250"/>
        <v>2.4536837272675749E-2</v>
      </c>
      <c r="AN169" s="479">
        <v>1060804.1404800001</v>
      </c>
      <c r="AO169" s="209">
        <f t="shared" ref="AO169" si="4430">AN169-AN$19</f>
        <v>528633.83839200006</v>
      </c>
      <c r="AP169" s="1300">
        <f t="shared" ref="AP169" si="4431">AN169/AN$19-1</f>
        <v>0.9933546391406578</v>
      </c>
      <c r="AQ169" s="209">
        <f t="shared" si="4385"/>
        <v>39287.383104000008</v>
      </c>
      <c r="AR169" s="1300">
        <f t="shared" si="4253"/>
        <v>3.845985180401601E-2</v>
      </c>
      <c r="AS169" s="472">
        <v>1304971.9900559997</v>
      </c>
      <c r="AT169" s="209">
        <f t="shared" ref="AT169" si="4432">AS169-AS$19</f>
        <v>772801.68796799972</v>
      </c>
      <c r="AU169" s="1300">
        <f t="shared" ref="AU169" si="4433">AS169/AS$19-1</f>
        <v>1.4521698879773428</v>
      </c>
      <c r="AV169" s="209">
        <f t="shared" si="4388"/>
        <v>65413.078823999735</v>
      </c>
      <c r="AW169" s="1300">
        <f t="shared" si="4256"/>
        <v>5.2771254541654322E-2</v>
      </c>
      <c r="AX169" s="479">
        <v>859007.49076800002</v>
      </c>
      <c r="AY169" s="209">
        <f t="shared" ref="AY169" si="4434">AX169-AX$19</f>
        <v>326837.18868000002</v>
      </c>
      <c r="AZ169" s="1300">
        <f t="shared" ref="AZ169" si="4435">AX169/AX$19-1</f>
        <v>0.61415901525815331</v>
      </c>
      <c r="BA169" s="209">
        <f t="shared" si="4391"/>
        <v>20572.5419040001</v>
      </c>
      <c r="BB169" s="1300">
        <f t="shared" si="4157"/>
        <v>2.4536837272675749E-2</v>
      </c>
      <c r="BC169" s="479">
        <v>1060804.1404800001</v>
      </c>
      <c r="BD169" s="209">
        <f t="shared" ref="BD169" si="4436">BC169-BC$19</f>
        <v>528633.83839200006</v>
      </c>
      <c r="BE169" s="1300">
        <f t="shared" ref="BE169" si="4437">BC169/BC$19-1</f>
        <v>0.9933546391406578</v>
      </c>
      <c r="BF169" s="209">
        <f t="shared" si="4394"/>
        <v>39287.383104000008</v>
      </c>
      <c r="BG169" s="1300">
        <f t="shared" si="4160"/>
        <v>3.845985180401601E-2</v>
      </c>
      <c r="BH169" s="472">
        <v>1304971.9900559997</v>
      </c>
      <c r="BI169" s="209">
        <f t="shared" ref="BI169" si="4438">BH169-BH$19</f>
        <v>772801.68796799972</v>
      </c>
      <c r="BJ169" s="1300">
        <f t="shared" ref="BJ169" si="4439">BH169/BH$19-1</f>
        <v>1.4521698879773428</v>
      </c>
      <c r="BK169" s="209">
        <f t="shared" si="4397"/>
        <v>65413.078823999735</v>
      </c>
      <c r="BL169" s="1300">
        <f t="shared" si="4163"/>
        <v>5.2771254541654322E-2</v>
      </c>
      <c r="BM169" s="479">
        <v>859007.49076800002</v>
      </c>
      <c r="BN169" s="209">
        <f t="shared" ref="BN169" si="4440">BM169-BM$19</f>
        <v>326837.18868000002</v>
      </c>
      <c r="BO169" s="1300">
        <f t="shared" ref="BO169" si="4441">BM169/BM$19-1</f>
        <v>0.61415901525815331</v>
      </c>
      <c r="BP169" s="209">
        <f t="shared" si="4400"/>
        <v>20572.5419040001</v>
      </c>
      <c r="BQ169" s="1300">
        <f t="shared" si="4166"/>
        <v>2.4536837272675749E-2</v>
      </c>
      <c r="BR169" s="479">
        <v>1060804.1404800001</v>
      </c>
      <c r="BS169" s="209">
        <f t="shared" ref="BS169" si="4442">BR169-BR$19</f>
        <v>528633.83839200006</v>
      </c>
      <c r="BT169" s="1300">
        <f t="shared" ref="BT169" si="4443">BR169/BR$19-1</f>
        <v>0.9933546391406578</v>
      </c>
      <c r="BU169" s="209">
        <f t="shared" si="4403"/>
        <v>39287.383104000008</v>
      </c>
      <c r="BV169" s="1300">
        <f t="shared" si="4169"/>
        <v>3.845985180401601E-2</v>
      </c>
      <c r="BW169" s="472">
        <v>1304971.9900559997</v>
      </c>
      <c r="BX169" s="209">
        <f t="shared" ref="BX169" si="4444">BW169-BW$19</f>
        <v>772801.68796799972</v>
      </c>
      <c r="BY169" s="1300">
        <f t="shared" ref="BY169" si="4445">BW169/BW$19-1</f>
        <v>1.4521698879773428</v>
      </c>
      <c r="BZ169" s="209">
        <f t="shared" si="4406"/>
        <v>65413.078823999735</v>
      </c>
      <c r="CA169" s="1300">
        <f t="shared" si="4172"/>
        <v>5.2771254541654322E-2</v>
      </c>
      <c r="CB169" s="472">
        <v>859007.49076800002</v>
      </c>
      <c r="CC169" s="209">
        <f t="shared" ref="CC169" si="4446">CB169-CB$19</f>
        <v>326837.18868000002</v>
      </c>
      <c r="CD169" s="1300">
        <f t="shared" ref="CD169" si="4447">CB169/CB$19-1</f>
        <v>0.61415901525815331</v>
      </c>
      <c r="CE169" s="209">
        <f t="shared" si="4409"/>
        <v>20572.5419040001</v>
      </c>
      <c r="CF169" s="1300">
        <f t="shared" si="4175"/>
        <v>2.4536837272675749E-2</v>
      </c>
      <c r="CG169" s="479">
        <v>1060804.1404800001</v>
      </c>
      <c r="CH169" s="209">
        <f t="shared" ref="CH169" si="4448">CG169-CG$19</f>
        <v>528633.83839200006</v>
      </c>
      <c r="CI169" s="1300">
        <f t="shared" ref="CI169" si="4449">CG169/CG$19-1</f>
        <v>0.9933546391406578</v>
      </c>
      <c r="CJ169" s="209">
        <f t="shared" si="4412"/>
        <v>39287.383104000008</v>
      </c>
      <c r="CK169" s="1300">
        <f t="shared" si="4178"/>
        <v>3.845985180401601E-2</v>
      </c>
      <c r="CL169" s="472">
        <v>1304971.9900559997</v>
      </c>
      <c r="CM169" s="209">
        <f t="shared" ref="CM169" si="4450">CL169-CL$19</f>
        <v>772801.68796799972</v>
      </c>
      <c r="CN169" s="1300">
        <f t="shared" ref="CN169" si="4451">CL169/CL$19-1</f>
        <v>1.4521698879773428</v>
      </c>
      <c r="CO169" s="209">
        <f t="shared" si="4415"/>
        <v>65413.078823999735</v>
      </c>
      <c r="CP169" s="1300">
        <f t="shared" si="4181"/>
        <v>5.2771254541654322E-2</v>
      </c>
    </row>
    <row r="170" spans="1:94" ht="21" customHeight="1" x14ac:dyDescent="0.25">
      <c r="A170" s="164">
        <v>2039</v>
      </c>
      <c r="B170" s="165"/>
      <c r="C170" s="166"/>
      <c r="D170" s="166" t="s">
        <v>157</v>
      </c>
      <c r="E170" s="490">
        <v>654069814.77411604</v>
      </c>
      <c r="F170" s="490">
        <f t="shared" ref="F170" si="4452">E170-E$10</f>
        <v>437973380.38411605</v>
      </c>
      <c r="G170" s="1319">
        <f t="shared" ref="G170" si="4453">E170/E$10-1</f>
        <v>2.0267496852524816</v>
      </c>
      <c r="H170" s="490">
        <f t="shared" si="4364"/>
        <v>37164927.927332997</v>
      </c>
      <c r="I170" s="1319">
        <f>E170/E160-1</f>
        <v>6.0244178186520614E-2</v>
      </c>
      <c r="J170" s="490">
        <v>654069814.77411604</v>
      </c>
      <c r="K170" s="490">
        <f t="shared" ref="K170" si="4454">J170-J$10</f>
        <v>437973380.38411605</v>
      </c>
      <c r="L170" s="1319">
        <f t="shared" ref="L170" si="4455">J170/J$10-1</f>
        <v>2.0267496852524816</v>
      </c>
      <c r="M170" s="490">
        <f t="shared" si="4367"/>
        <v>37164927.927332997</v>
      </c>
      <c r="N170" s="1319">
        <f>J170/J160-1</f>
        <v>6.0244178186520614E-2</v>
      </c>
      <c r="O170" s="490">
        <v>654069814.77411604</v>
      </c>
      <c r="P170" s="490">
        <f t="shared" ref="P170" si="4456">O170-O$10</f>
        <v>437973380.38411605</v>
      </c>
      <c r="Q170" s="1319">
        <f t="shared" ref="Q170" si="4457">O170/O$10-1</f>
        <v>2.0267496852524816</v>
      </c>
      <c r="R170" s="490">
        <f t="shared" si="4370"/>
        <v>37164927.927332997</v>
      </c>
      <c r="S170" s="1319">
        <f>O170/O160-1</f>
        <v>6.0244178186520614E-2</v>
      </c>
      <c r="T170" s="490">
        <v>654069814.77411604</v>
      </c>
      <c r="U170" s="490">
        <f t="shared" ref="U170" si="4458">T170-T$10</f>
        <v>437973380.38411605</v>
      </c>
      <c r="V170" s="1301">
        <f t="shared" ref="V170" si="4459">T170/T$10-1</f>
        <v>2.0267496852524816</v>
      </c>
      <c r="W170" s="490">
        <f t="shared" si="4373"/>
        <v>37164927.927332997</v>
      </c>
      <c r="X170" s="1301">
        <f>T170/T160-1</f>
        <v>6.0244178186520614E-2</v>
      </c>
      <c r="Y170" s="490">
        <v>654069814.77411604</v>
      </c>
      <c r="Z170" s="490">
        <f t="shared" ref="Z170" si="4460">Y170-Y$10</f>
        <v>437973380.38411605</v>
      </c>
      <c r="AA170" s="1301">
        <f t="shared" ref="AA170" si="4461">Y170/Y$10-1</f>
        <v>2.0267496852524816</v>
      </c>
      <c r="AB170" s="490">
        <f t="shared" si="4376"/>
        <v>37164927.927332997</v>
      </c>
      <c r="AC170" s="1301">
        <f>Y170/Y160-1</f>
        <v>6.0244178186520614E-2</v>
      </c>
      <c r="AD170" s="490">
        <v>654069814.77411604</v>
      </c>
      <c r="AE170" s="490">
        <f t="shared" ref="AE170" si="4462">AD170-AD$10</f>
        <v>437973380.38411605</v>
      </c>
      <c r="AF170" s="1301">
        <f t="shared" ref="AF170" si="4463">AD170/AD$10-1</f>
        <v>2.0267496852524816</v>
      </c>
      <c r="AG170" s="490">
        <f t="shared" si="4379"/>
        <v>37164927.927332997</v>
      </c>
      <c r="AH170" s="1301">
        <f>AD170/AD160-1</f>
        <v>6.0244178186520614E-2</v>
      </c>
      <c r="AI170" s="490">
        <v>654069814.77411604</v>
      </c>
      <c r="AJ170" s="490">
        <f t="shared" ref="AJ170" si="4464">AI170-AI$10</f>
        <v>437973380.38411605</v>
      </c>
      <c r="AK170" s="1301">
        <f t="shared" ref="AK170" si="4465">AI170/AI$10-1</f>
        <v>2.0267496852524816</v>
      </c>
      <c r="AL170" s="490">
        <f t="shared" si="4382"/>
        <v>37164927.927332997</v>
      </c>
      <c r="AM170" s="1301">
        <f>AI170/AI160-1</f>
        <v>6.0244178186520614E-2</v>
      </c>
      <c r="AN170" s="490">
        <v>654069814.77411604</v>
      </c>
      <c r="AO170" s="490">
        <f t="shared" ref="AO170" si="4466">AN170-AN$10</f>
        <v>437973380.38411605</v>
      </c>
      <c r="AP170" s="1301">
        <f t="shared" ref="AP170" si="4467">AN170/AN$10-1</f>
        <v>2.0267496852524816</v>
      </c>
      <c r="AQ170" s="490">
        <f t="shared" si="4385"/>
        <v>37164927.927332997</v>
      </c>
      <c r="AR170" s="1301">
        <f>AN170/AN160-1</f>
        <v>6.0244178186520614E-2</v>
      </c>
      <c r="AS170" s="490">
        <v>654069814.77411604</v>
      </c>
      <c r="AT170" s="490">
        <f t="shared" ref="AT170" si="4468">AS170-AS$10</f>
        <v>437973380.38411605</v>
      </c>
      <c r="AU170" s="1301">
        <f t="shared" ref="AU170" si="4469">AS170/AS$10-1</f>
        <v>2.0267496852524816</v>
      </c>
      <c r="AV170" s="490">
        <f t="shared" si="4388"/>
        <v>37164927.927332997</v>
      </c>
      <c r="AW170" s="1301">
        <f>AS170/AS160-1</f>
        <v>6.0244178186520614E-2</v>
      </c>
      <c r="AX170" s="490">
        <v>654069814.77411604</v>
      </c>
      <c r="AY170" s="490">
        <f t="shared" ref="AY170" si="4470">AX170-AX$10</f>
        <v>437973380.38411605</v>
      </c>
      <c r="AZ170" s="1301">
        <f t="shared" ref="AZ170" si="4471">AX170/AX$10-1</f>
        <v>2.0267496852524816</v>
      </c>
      <c r="BA170" s="490">
        <f t="shared" si="4391"/>
        <v>37164927.927332997</v>
      </c>
      <c r="BB170" s="1301">
        <f>AX170/AX160-1</f>
        <v>6.0244178186520614E-2</v>
      </c>
      <c r="BC170" s="490">
        <v>654069814.77411604</v>
      </c>
      <c r="BD170" s="490">
        <f t="shared" ref="BD170" si="4472">BC170-BC$10</f>
        <v>437973380.38411605</v>
      </c>
      <c r="BE170" s="1301">
        <f t="shared" ref="BE170" si="4473">BC170/BC$10-1</f>
        <v>2.0267496852524816</v>
      </c>
      <c r="BF170" s="490">
        <f t="shared" si="4394"/>
        <v>37164927.927332997</v>
      </c>
      <c r="BG170" s="1301">
        <f>BC170/BC160-1</f>
        <v>6.0244178186520614E-2</v>
      </c>
      <c r="BH170" s="490">
        <v>654069814.77411604</v>
      </c>
      <c r="BI170" s="490">
        <f t="shared" ref="BI170" si="4474">BH170-BH$10</f>
        <v>437973380.38411605</v>
      </c>
      <c r="BJ170" s="1301">
        <f t="shared" ref="BJ170" si="4475">BH170/BH$10-1</f>
        <v>2.0267496852524816</v>
      </c>
      <c r="BK170" s="490">
        <f t="shared" si="4397"/>
        <v>37164927.927332997</v>
      </c>
      <c r="BL170" s="1301">
        <f>BH170/BH160-1</f>
        <v>6.0244178186520614E-2</v>
      </c>
      <c r="BM170" s="490">
        <v>654069814.77411604</v>
      </c>
      <c r="BN170" s="490">
        <f t="shared" ref="BN170" si="4476">BM170-BM$10</f>
        <v>437973380.38411605</v>
      </c>
      <c r="BO170" s="1301">
        <f t="shared" ref="BO170" si="4477">BM170/BM$10-1</f>
        <v>2.0267496852524816</v>
      </c>
      <c r="BP170" s="490">
        <f t="shared" si="4400"/>
        <v>37164927.927332997</v>
      </c>
      <c r="BQ170" s="1301">
        <f>BM170/BM160-1</f>
        <v>6.0244178186520614E-2</v>
      </c>
      <c r="BR170" s="490">
        <v>654069814.77411604</v>
      </c>
      <c r="BS170" s="490">
        <f t="shared" ref="BS170" si="4478">BR170-BR$10</f>
        <v>437973380.38411605</v>
      </c>
      <c r="BT170" s="1301">
        <f t="shared" ref="BT170" si="4479">BR170/BR$10-1</f>
        <v>2.0267496852524816</v>
      </c>
      <c r="BU170" s="490">
        <f t="shared" si="4403"/>
        <v>37164927.927332997</v>
      </c>
      <c r="BV170" s="1301">
        <f>BR170/BR160-1</f>
        <v>6.0244178186520614E-2</v>
      </c>
      <c r="BW170" s="490">
        <v>654069814.77411604</v>
      </c>
      <c r="BX170" s="490">
        <f t="shared" ref="BX170" si="4480">BW170-BW$10</f>
        <v>437973380.38411605</v>
      </c>
      <c r="BY170" s="1301">
        <f t="shared" ref="BY170" si="4481">BW170/BW$10-1</f>
        <v>2.0267496852524816</v>
      </c>
      <c r="BZ170" s="490">
        <f t="shared" si="4406"/>
        <v>37164927.927332997</v>
      </c>
      <c r="CA170" s="1301">
        <f>BW170/BW160-1</f>
        <v>6.0244178186520614E-2</v>
      </c>
      <c r="CB170" s="484">
        <v>659102124.9560976</v>
      </c>
      <c r="CC170" s="490">
        <f t="shared" ref="CC170" si="4482">CB170-CB$10</f>
        <v>439159413.0860976</v>
      </c>
      <c r="CD170" s="1301">
        <f t="shared" ref="CD170" si="4483">CB170/CB$10-1</f>
        <v>1.9966990920147811</v>
      </c>
      <c r="CE170" s="490">
        <f t="shared" si="4409"/>
        <v>37230258.211601138</v>
      </c>
      <c r="CF170" s="1301">
        <f>CB170/CB160-1</f>
        <v>5.9868053537301513E-2</v>
      </c>
      <c r="CG170" s="484">
        <v>659102124.9560976</v>
      </c>
      <c r="CH170" s="490">
        <f t="shared" ref="CH170" si="4484">CG170-CG$10</f>
        <v>439159413.0860976</v>
      </c>
      <c r="CI170" s="1301">
        <f t="shared" ref="CI170" si="4485">CG170/CG$10-1</f>
        <v>1.9966990920147811</v>
      </c>
      <c r="CJ170" s="490">
        <f t="shared" si="4412"/>
        <v>37230258.211601138</v>
      </c>
      <c r="CK170" s="1301">
        <f>CG170/CG160-1</f>
        <v>5.9868053537301513E-2</v>
      </c>
      <c r="CL170" s="484">
        <v>659102124.9560976</v>
      </c>
      <c r="CM170" s="490">
        <f t="shared" ref="CM170" si="4486">CL170-CL$10</f>
        <v>439159413.0860976</v>
      </c>
      <c r="CN170" s="1301">
        <f t="shared" ref="CN170" si="4487">CL170/CL$10-1</f>
        <v>1.9966990920147811</v>
      </c>
      <c r="CO170" s="490">
        <f t="shared" si="4415"/>
        <v>37230258.211601138</v>
      </c>
      <c r="CP170" s="1301">
        <f>CL170/CL160-1</f>
        <v>5.9868053537301513E-2</v>
      </c>
    </row>
    <row r="171" spans="1:94" ht="21" customHeight="1" outlineLevel="1" x14ac:dyDescent="0.25">
      <c r="A171" s="174">
        <v>2039</v>
      </c>
      <c r="B171" s="175" t="s">
        <v>158</v>
      </c>
      <c r="C171" s="175" t="s">
        <v>159</v>
      </c>
      <c r="D171" s="176" t="s">
        <v>96</v>
      </c>
      <c r="E171" s="491">
        <v>349286133.49471772</v>
      </c>
      <c r="F171" s="1298">
        <f t="shared" ref="F171" si="4488">E171-E$11</f>
        <v>266558892.99471772</v>
      </c>
      <c r="G171" s="1320">
        <f t="shared" ref="G171" si="4489">E171/E$11-1</f>
        <v>3.2221417199902582</v>
      </c>
      <c r="H171" s="1298">
        <f t="shared" si="4364"/>
        <v>24818468.862686157</v>
      </c>
      <c r="I171" s="1320">
        <f t="shared" ref="I171:I179" si="4490">E171/E161-1</f>
        <v>7.6489806436742969E-2</v>
      </c>
      <c r="J171" s="491">
        <v>313740029.35128963</v>
      </c>
      <c r="K171" s="1298">
        <f t="shared" ref="K171" si="4491">J171-J$11</f>
        <v>231012788.85128963</v>
      </c>
      <c r="L171" s="1320">
        <f t="shared" ref="L171" si="4492">J171/J$11-1</f>
        <v>2.7924633706510447</v>
      </c>
      <c r="M171" s="1298">
        <f t="shared" si="4367"/>
        <v>21753813.013110876</v>
      </c>
      <c r="N171" s="1320">
        <f t="shared" ref="N171:N179" si="4493">J171/J161-1</f>
        <v>7.450287649166154E-2</v>
      </c>
      <c r="O171" s="491">
        <v>269831165.2461192</v>
      </c>
      <c r="P171" s="1298">
        <f t="shared" ref="P171" si="4494">O171-O$11</f>
        <v>187103924.7461192</v>
      </c>
      <c r="Q171" s="1320">
        <f t="shared" ref="Q171" si="4495">O171/O$11-1</f>
        <v>2.2616966747019585</v>
      </c>
      <c r="R171" s="1298">
        <f t="shared" si="4370"/>
        <v>17424438.584091246</v>
      </c>
      <c r="S171" s="1320">
        <f t="shared" ref="S171:S179" si="4496">O171/O161-1</f>
        <v>6.9033178372549964E-2</v>
      </c>
      <c r="T171" s="485">
        <v>207146933.24070156</v>
      </c>
      <c r="U171" s="1298">
        <f t="shared" ref="U171" si="4497">T171-T$11</f>
        <v>138708193.74070156</v>
      </c>
      <c r="V171" s="1299">
        <f t="shared" ref="V171" si="4498">T171/T$11-1</f>
        <v>2.0267496852524811</v>
      </c>
      <c r="W171" s="1298">
        <f t="shared" si="4373"/>
        <v>11770304.439010769</v>
      </c>
      <c r="X171" s="1299">
        <f t="shared" ref="X171:X179" si="4499">T171/T161-1</f>
        <v>6.0244178186520614E-2</v>
      </c>
      <c r="Y171" s="485">
        <v>207146933.24070156</v>
      </c>
      <c r="Z171" s="1298">
        <f t="shared" ref="Z171" si="4500">Y171-Y$11</f>
        <v>138708193.74070156</v>
      </c>
      <c r="AA171" s="1299">
        <f t="shared" ref="AA171" si="4501">Y171/Y$11-1</f>
        <v>2.0267496852524811</v>
      </c>
      <c r="AB171" s="1298">
        <f t="shared" si="4376"/>
        <v>11770304.439010769</v>
      </c>
      <c r="AC171" s="1299">
        <f t="shared" ref="AC171:AC179" si="4502">Y171/Y161-1</f>
        <v>6.0244178186520614E-2</v>
      </c>
      <c r="AD171" s="485">
        <v>207146933.24070156</v>
      </c>
      <c r="AE171" s="1298">
        <f t="shared" ref="AE171" si="4503">AD171-AD$11</f>
        <v>138708193.74070156</v>
      </c>
      <c r="AF171" s="1299">
        <f t="shared" ref="AF171" si="4504">AD171/AD$11-1</f>
        <v>2.0267496852524811</v>
      </c>
      <c r="AG171" s="1298">
        <f t="shared" si="4379"/>
        <v>11770304.439010769</v>
      </c>
      <c r="AH171" s="1299">
        <f t="shared" ref="AH171:AH179" si="4505">AD171/AD161-1</f>
        <v>6.0244178186520614E-2</v>
      </c>
      <c r="AI171" s="485">
        <v>0</v>
      </c>
      <c r="AJ171" s="1298">
        <f t="shared" ref="AJ171" si="4506">AI171-AI$11</f>
        <v>0</v>
      </c>
      <c r="AK171" s="1299"/>
      <c r="AL171" s="1298">
        <f t="shared" si="4382"/>
        <v>0</v>
      </c>
      <c r="AM171" s="1299"/>
      <c r="AN171" s="485">
        <v>0</v>
      </c>
      <c r="AO171" s="1298">
        <f t="shared" ref="AO171" si="4507">AN171-AN$11</f>
        <v>0</v>
      </c>
      <c r="AP171" s="1299"/>
      <c r="AQ171" s="1298">
        <f t="shared" si="4385"/>
        <v>0</v>
      </c>
      <c r="AR171" s="1299"/>
      <c r="AS171" s="485">
        <v>0</v>
      </c>
      <c r="AT171" s="1298">
        <f t="shared" ref="AT171" si="4508">AS171-AS$11</f>
        <v>0</v>
      </c>
      <c r="AU171" s="1299"/>
      <c r="AV171" s="1298">
        <f t="shared" si="4388"/>
        <v>0</v>
      </c>
      <c r="AW171" s="1299"/>
      <c r="AX171" s="491">
        <v>314602262.80561209</v>
      </c>
      <c r="AY171" s="1298">
        <f t="shared" ref="AY171" si="4509">AX171-AX$11</f>
        <v>255204191.51514518</v>
      </c>
      <c r="AZ171" s="1299">
        <f t="shared" ref="AZ171" si="4510">AX171/AX$11-1</f>
        <v>4.2965063674736559</v>
      </c>
      <c r="BA171" s="1298">
        <f t="shared" si="4391"/>
        <v>24216421.116783857</v>
      </c>
      <c r="BB171" s="1299">
        <f t="shared" ref="BB171:BB179" si="4511">AX171/AX161-1</f>
        <v>8.3393945710113826E-2</v>
      </c>
      <c r="BC171" s="491">
        <v>269748439.94836426</v>
      </c>
      <c r="BD171" s="1298">
        <f t="shared" ref="BD171" si="4512">BC171-BC$11</f>
        <v>210350368.65789735</v>
      </c>
      <c r="BE171" s="1299">
        <f t="shared" ref="BE171" si="4513">BC171/BC$11-1</f>
        <v>3.5413669852889234</v>
      </c>
      <c r="BF171" s="1298">
        <f t="shared" si="4394"/>
        <v>20403119.038366467</v>
      </c>
      <c r="BG171" s="1299">
        <f t="shared" ref="BG171:BG179" si="4514">BC171/BC161-1</f>
        <v>8.1826757221287627E-2</v>
      </c>
      <c r="BH171" s="491">
        <v>214230449.99179453</v>
      </c>
      <c r="BI171" s="1298">
        <f t="shared" ref="BI171" si="4515">BH171-BH$11</f>
        <v>154832378.70132762</v>
      </c>
      <c r="BJ171" s="1299">
        <f t="shared" ref="BJ171" si="4516">BH171/BH$11-1</f>
        <v>2.6066903409063631</v>
      </c>
      <c r="BK171" s="1298">
        <f t="shared" si="4397"/>
        <v>14995179.866248786</v>
      </c>
      <c r="BL171" s="1299">
        <f t="shared" ref="BL171:BL179" si="4517">BH171/BH161-1</f>
        <v>7.5263681258844084E-2</v>
      </c>
      <c r="BM171" s="491">
        <v>171724340.8628495</v>
      </c>
      <c r="BN171" s="1298">
        <f t="shared" ref="BN171" si="4518">BM171-BM$11</f>
        <v>125879613.95251617</v>
      </c>
      <c r="BO171" s="1299">
        <f t="shared" ref="BO171" si="4519">BM171/BM$11-1</f>
        <v>2.7457817384040974</v>
      </c>
      <c r="BP171" s="1298">
        <f t="shared" si="4400"/>
        <v>11414778.210381687</v>
      </c>
      <c r="BQ171" s="1299">
        <f t="shared" ref="BQ171:BQ179" si="4520">BM171/BM161-1</f>
        <v>7.1204599535509727E-2</v>
      </c>
      <c r="BR171" s="491">
        <v>159875639.48170683</v>
      </c>
      <c r="BS171" s="1298">
        <f t="shared" ref="BS171" si="4521">BR171-BR$11</f>
        <v>114030912.57137349</v>
      </c>
      <c r="BT171" s="1299">
        <f t="shared" ref="BT171" si="4522">BR171/BR$11-1</f>
        <v>2.4873288654200945</v>
      </c>
      <c r="BU171" s="1298">
        <f t="shared" si="4403"/>
        <v>10393226.260523319</v>
      </c>
      <c r="BV171" s="1299">
        <f t="shared" ref="BV171:BV179" si="4523">BR171/BR161-1</f>
        <v>6.9528087194744792E-2</v>
      </c>
      <c r="BW171" s="491">
        <v>145239351.44665003</v>
      </c>
      <c r="BX171" s="1298">
        <f t="shared" ref="BX171" si="4524">BW171-BW$11</f>
        <v>99394624.536316693</v>
      </c>
      <c r="BY171" s="1299">
        <f t="shared" ref="BY171" si="4525">BW171/BW$11-1</f>
        <v>2.1680710353171126</v>
      </c>
      <c r="BZ171" s="1298">
        <f t="shared" si="4406"/>
        <v>8950101.4508501291</v>
      </c>
      <c r="CA171" s="1299">
        <f t="shared" ref="CA171:CA179" si="4526">BW171/BW161-1</f>
        <v>6.5669900238837231E-2</v>
      </c>
      <c r="CB171" s="485">
        <v>93298682.376543254</v>
      </c>
      <c r="CC171" s="1298">
        <f t="shared" ref="CC171" si="4527">CB171-CB$11</f>
        <v>24859942.876543254</v>
      </c>
      <c r="CD171" s="1299">
        <f t="shared" ref="CD171" si="4528">CB171/CB$11-1</f>
        <v>0.36324372801376992</v>
      </c>
      <c r="CE171" s="1298">
        <f t="shared" si="4409"/>
        <v>1421867.0742723346</v>
      </c>
      <c r="CF171" s="1299">
        <f t="shared" ref="CF171:CF179" si="4529">CB171/CB161-1</f>
        <v>1.5475798432873944E-2</v>
      </c>
      <c r="CG171" s="485">
        <v>105069906.93509333</v>
      </c>
      <c r="CH171" s="1298">
        <f t="shared" ref="CH171" si="4530">CG171-CG$11</f>
        <v>36631167.435093328</v>
      </c>
      <c r="CI171" s="1299">
        <f t="shared" ref="CI171" si="4531">CG171/CG$11-1</f>
        <v>0.53524024116623781</v>
      </c>
      <c r="CJ171" s="1298">
        <f t="shared" si="4412"/>
        <v>2346365.433234632</v>
      </c>
      <c r="CK171" s="1299">
        <f t="shared" ref="CK171:CK179" si="4532">CG171/CG161-1</f>
        <v>2.2841555099540445E-2</v>
      </c>
      <c r="CL171" s="485">
        <v>118214315.21598768</v>
      </c>
      <c r="CM171" s="1298">
        <f t="shared" ref="CM171" si="4533">CL171-CL$11</f>
        <v>49775575.715987682</v>
      </c>
      <c r="CN171" s="1299">
        <f t="shared" ref="CN171" si="4534">CL171/CL$11-1</f>
        <v>0.72730117590765508</v>
      </c>
      <c r="CO171" s="1298">
        <f t="shared" si="4415"/>
        <v>3466231.1499575227</v>
      </c>
      <c r="CP171" s="1299">
        <f t="shared" ref="CP171:CP179" si="4535">CL171/CL161-1</f>
        <v>3.0207311766207168E-2</v>
      </c>
    </row>
    <row r="172" spans="1:94" ht="21" customHeight="1" outlineLevel="1" x14ac:dyDescent="0.25">
      <c r="A172" s="174">
        <v>2039</v>
      </c>
      <c r="B172" s="175" t="s">
        <v>160</v>
      </c>
      <c r="C172" s="175" t="s">
        <v>161</v>
      </c>
      <c r="D172" s="176" t="s">
        <v>162</v>
      </c>
      <c r="E172" s="485">
        <v>165886889.09383079</v>
      </c>
      <c r="F172" s="1298">
        <f t="shared" ref="F172" si="4536">E172-E$12</f>
        <v>111079948.86283079</v>
      </c>
      <c r="G172" s="1320">
        <f t="shared" ref="G172" si="4537">E172/E$12-1</f>
        <v>2.0267496852524811</v>
      </c>
      <c r="H172" s="1298">
        <f t="shared" si="4364"/>
        <v>9425865.7684590816</v>
      </c>
      <c r="I172" s="1320">
        <f t="shared" si="4490"/>
        <v>6.0244178186520836E-2</v>
      </c>
      <c r="J172" s="485">
        <v>165886889.09383079</v>
      </c>
      <c r="K172" s="1298">
        <f t="shared" ref="K172" si="4538">J172-J$12</f>
        <v>111079948.86283079</v>
      </c>
      <c r="L172" s="1320">
        <f t="shared" ref="L172" si="4539">J172/J$12-1</f>
        <v>2.0267496852524811</v>
      </c>
      <c r="M172" s="1298">
        <f t="shared" si="4367"/>
        <v>9425865.7684590816</v>
      </c>
      <c r="N172" s="1320">
        <f t="shared" si="4493"/>
        <v>6.0244178186520836E-2</v>
      </c>
      <c r="O172" s="485">
        <v>165886889.09383079</v>
      </c>
      <c r="P172" s="1298">
        <f t="shared" ref="P172" si="4540">O172-O$12</f>
        <v>111079948.86283079</v>
      </c>
      <c r="Q172" s="1320">
        <f t="shared" ref="Q172" si="4541">O172/O$12-1</f>
        <v>2.0267496852524811</v>
      </c>
      <c r="R172" s="1298">
        <f t="shared" si="4370"/>
        <v>9425865.7684590816</v>
      </c>
      <c r="S172" s="1320">
        <f t="shared" si="4496"/>
        <v>6.0244178186520836E-2</v>
      </c>
      <c r="T172" s="485">
        <v>165886889.09383079</v>
      </c>
      <c r="U172" s="1298">
        <f t="shared" ref="U172" si="4542">T172-T$12</f>
        <v>111079948.86283079</v>
      </c>
      <c r="V172" s="1299">
        <f t="shared" ref="V172" si="4543">T172/T$12-1</f>
        <v>2.0267496852524811</v>
      </c>
      <c r="W172" s="1298">
        <f t="shared" si="4373"/>
        <v>9425865.7684590816</v>
      </c>
      <c r="X172" s="1299">
        <f t="shared" si="4499"/>
        <v>6.0244178186520836E-2</v>
      </c>
      <c r="Y172" s="485">
        <v>165886889.09383079</v>
      </c>
      <c r="Z172" s="1298">
        <f t="shared" ref="Z172" si="4544">Y172-Y$12</f>
        <v>111079948.86283079</v>
      </c>
      <c r="AA172" s="1299">
        <f t="shared" ref="AA172" si="4545">Y172/Y$12-1</f>
        <v>2.0267496852524811</v>
      </c>
      <c r="AB172" s="1298">
        <f t="shared" si="4376"/>
        <v>9425865.7684590816</v>
      </c>
      <c r="AC172" s="1299">
        <f t="shared" si="4502"/>
        <v>6.0244178186520836E-2</v>
      </c>
      <c r="AD172" s="485">
        <v>165886889.09383079</v>
      </c>
      <c r="AE172" s="1298">
        <f t="shared" ref="AE172" si="4546">AD172-AD$12</f>
        <v>111079948.86283079</v>
      </c>
      <c r="AF172" s="1299">
        <f t="shared" ref="AF172" si="4547">AD172/AD$12-1</f>
        <v>2.0267496852524811</v>
      </c>
      <c r="AG172" s="1298">
        <f t="shared" si="4379"/>
        <v>9425865.7684590816</v>
      </c>
      <c r="AH172" s="1299">
        <f t="shared" si="4505"/>
        <v>6.0244178186520836E-2</v>
      </c>
      <c r="AI172" s="485">
        <v>0</v>
      </c>
      <c r="AJ172" s="1298">
        <f t="shared" ref="AJ172" si="4548">AI172-AI$12</f>
        <v>0</v>
      </c>
      <c r="AK172" s="1299"/>
      <c r="AL172" s="1298">
        <f t="shared" si="4382"/>
        <v>0</v>
      </c>
      <c r="AM172" s="1299"/>
      <c r="AN172" s="485">
        <v>0</v>
      </c>
      <c r="AO172" s="1298">
        <f t="shared" ref="AO172" si="4549">AN172-AN$12</f>
        <v>0</v>
      </c>
      <c r="AP172" s="1299"/>
      <c r="AQ172" s="1298">
        <f t="shared" si="4385"/>
        <v>0</v>
      </c>
      <c r="AR172" s="1299"/>
      <c r="AS172" s="485">
        <v>0</v>
      </c>
      <c r="AT172" s="1298">
        <f t="shared" ref="AT172" si="4550">AS172-AS$12</f>
        <v>0</v>
      </c>
      <c r="AU172" s="1299"/>
      <c r="AV172" s="1298">
        <f t="shared" si="4388"/>
        <v>0</v>
      </c>
      <c r="AW172" s="1299"/>
      <c r="AX172" s="485">
        <v>165886889.09383079</v>
      </c>
      <c r="AY172" s="1298">
        <f t="shared" ref="AY172" si="4551">AX172-AX$12</f>
        <v>111079948.86283079</v>
      </c>
      <c r="AZ172" s="1299">
        <f t="shared" ref="AZ172" si="4552">AX172/AX$12-1</f>
        <v>2.0267496852524811</v>
      </c>
      <c r="BA172" s="1298">
        <f t="shared" si="4391"/>
        <v>9425865.7684590816</v>
      </c>
      <c r="BB172" s="1299">
        <f t="shared" si="4511"/>
        <v>6.0244178186520836E-2</v>
      </c>
      <c r="BC172" s="485">
        <v>165886889.09383079</v>
      </c>
      <c r="BD172" s="1298">
        <f t="shared" ref="BD172" si="4553">BC172-BC$12</f>
        <v>111079948.86283079</v>
      </c>
      <c r="BE172" s="1299">
        <f t="shared" ref="BE172" si="4554">BC172/BC$12-1</f>
        <v>2.0267496852524811</v>
      </c>
      <c r="BF172" s="1298">
        <f t="shared" si="4394"/>
        <v>9425865.7684590816</v>
      </c>
      <c r="BG172" s="1299">
        <f t="shared" si="4514"/>
        <v>6.0244178186520836E-2</v>
      </c>
      <c r="BH172" s="485">
        <v>165886889.09383079</v>
      </c>
      <c r="BI172" s="1298">
        <f t="shared" ref="BI172" si="4555">BH172-BH$12</f>
        <v>111079948.86283079</v>
      </c>
      <c r="BJ172" s="1299">
        <f t="shared" ref="BJ172" si="4556">BH172/BH$12-1</f>
        <v>2.0267496852524811</v>
      </c>
      <c r="BK172" s="1298">
        <f t="shared" si="4397"/>
        <v>9425865.7684590816</v>
      </c>
      <c r="BL172" s="1299">
        <f t="shared" si="4517"/>
        <v>6.0244178186520836E-2</v>
      </c>
      <c r="BM172" s="491">
        <v>171724340.8628495</v>
      </c>
      <c r="BN172" s="1298">
        <f t="shared" ref="BN172" si="4557">BM172-BM$12</f>
        <v>125879613.95251617</v>
      </c>
      <c r="BO172" s="1299">
        <f t="shared" ref="BO172" si="4558">BM172/BM$12-1</f>
        <v>2.7457817384040974</v>
      </c>
      <c r="BP172" s="1298">
        <f t="shared" si="4400"/>
        <v>11414778.210381687</v>
      </c>
      <c r="BQ172" s="1299">
        <f t="shared" si="4520"/>
        <v>7.1204599535509727E-2</v>
      </c>
      <c r="BR172" s="491">
        <v>159875639.48170683</v>
      </c>
      <c r="BS172" s="1298">
        <f t="shared" ref="BS172" si="4559">BR172-BR$12</f>
        <v>114030912.57137349</v>
      </c>
      <c r="BT172" s="1299">
        <f t="shared" ref="BT172" si="4560">BR172/BR$12-1</f>
        <v>2.4873288654200945</v>
      </c>
      <c r="BU172" s="1298">
        <f t="shared" si="4403"/>
        <v>10393226.260523319</v>
      </c>
      <c r="BV172" s="1299">
        <f t="shared" si="4523"/>
        <v>6.9528087194744792E-2</v>
      </c>
      <c r="BW172" s="491">
        <v>145239351.44665003</v>
      </c>
      <c r="BX172" s="1298">
        <f t="shared" ref="BX172" si="4561">BW172-BW$12</f>
        <v>99394624.536316693</v>
      </c>
      <c r="BY172" s="1299">
        <f t="shared" ref="BY172" si="4562">BW172/BW$12-1</f>
        <v>2.1680710353171126</v>
      </c>
      <c r="BZ172" s="1298">
        <f t="shared" si="4406"/>
        <v>8950101.4508501291</v>
      </c>
      <c r="CA172" s="1299">
        <f t="shared" si="4526"/>
        <v>6.5669900238837231E-2</v>
      </c>
      <c r="CB172" s="485">
        <v>79383540.745595425</v>
      </c>
      <c r="CC172" s="1298">
        <f t="shared" ref="CC172" si="4563">CB172-CB$12</f>
        <v>24576600.514595427</v>
      </c>
      <c r="CD172" s="1299">
        <f t="shared" ref="CD172" si="4564">CB172/CB$12-1</f>
        <v>0.44842132056652129</v>
      </c>
      <c r="CE172" s="1298">
        <f t="shared" si="4409"/>
        <v>1209801.0384517163</v>
      </c>
      <c r="CF172" s="1299">
        <f t="shared" si="4529"/>
        <v>1.5475798432873944E-2</v>
      </c>
      <c r="CG172" s="485">
        <v>89399132.183402807</v>
      </c>
      <c r="CH172" s="1298">
        <f t="shared" ref="CH172" si="4565">CG172-CG$12</f>
        <v>34592191.952402808</v>
      </c>
      <c r="CI172" s="1299">
        <f t="shared" ref="CI172" si="4566">CG172/CG$12-1</f>
        <v>0.63116444389348914</v>
      </c>
      <c r="CJ172" s="1298">
        <f t="shared" si="4412"/>
        <v>1996414.0031635463</v>
      </c>
      <c r="CK172" s="1299">
        <f t="shared" si="4532"/>
        <v>2.2841555099540445E-2</v>
      </c>
      <c r="CL172" s="485">
        <v>100583102.2434715</v>
      </c>
      <c r="CM172" s="1298">
        <f t="shared" ref="CM172" si="4567">CL172-CL$12</f>
        <v>45776162.012471505</v>
      </c>
      <c r="CN172" s="1299">
        <f t="shared" ref="CN172" si="4568">CL172/CL$12-1</f>
        <v>0.83522564513790365</v>
      </c>
      <c r="CO172" s="1298">
        <f t="shared" si="4415"/>
        <v>2949256.0314601511</v>
      </c>
      <c r="CP172" s="1299">
        <f t="shared" si="4535"/>
        <v>3.0207311766207168E-2</v>
      </c>
    </row>
    <row r="173" spans="1:94" ht="21" customHeight="1" outlineLevel="1" x14ac:dyDescent="0.25">
      <c r="A173" s="174">
        <v>2039</v>
      </c>
      <c r="B173" s="175">
        <v>0</v>
      </c>
      <c r="C173" s="175">
        <v>0</v>
      </c>
      <c r="D173" s="176" t="s">
        <v>163</v>
      </c>
      <c r="E173" s="485">
        <v>0</v>
      </c>
      <c r="F173" s="1298">
        <f t="shared" ref="F173" si="4569">E173-E$13</f>
        <v>0</v>
      </c>
      <c r="G173" s="1320"/>
      <c r="H173" s="1298">
        <f t="shared" si="4364"/>
        <v>0</v>
      </c>
      <c r="I173" s="1320"/>
      <c r="J173" s="485">
        <v>0</v>
      </c>
      <c r="K173" s="1298">
        <f t="shared" ref="K173" si="4570">J173-J$13</f>
        <v>0</v>
      </c>
      <c r="L173" s="1320"/>
      <c r="M173" s="1298">
        <f t="shared" si="4367"/>
        <v>0</v>
      </c>
      <c r="N173" s="1320"/>
      <c r="O173" s="485">
        <v>0</v>
      </c>
      <c r="P173" s="1298">
        <f t="shared" ref="P173" si="4571">O173-O$13</f>
        <v>0</v>
      </c>
      <c r="Q173" s="1320"/>
      <c r="R173" s="1298">
        <f t="shared" si="4370"/>
        <v>0</v>
      </c>
      <c r="S173" s="1320"/>
      <c r="T173" s="485">
        <v>0</v>
      </c>
      <c r="U173" s="1298">
        <f t="shared" ref="U173" si="4572">T173-T$13</f>
        <v>0</v>
      </c>
      <c r="V173" s="1299"/>
      <c r="W173" s="1298">
        <f t="shared" si="4373"/>
        <v>0</v>
      </c>
      <c r="X173" s="1299"/>
      <c r="Y173" s="485">
        <v>0</v>
      </c>
      <c r="Z173" s="1298">
        <f t="shared" ref="Z173" si="4573">Y173-Y$13</f>
        <v>0</v>
      </c>
      <c r="AA173" s="1299"/>
      <c r="AB173" s="1298">
        <f t="shared" si="4376"/>
        <v>0</v>
      </c>
      <c r="AC173" s="1299"/>
      <c r="AD173" s="485">
        <v>0</v>
      </c>
      <c r="AE173" s="1298">
        <f t="shared" ref="AE173" si="4574">AD173-AD$13</f>
        <v>0</v>
      </c>
      <c r="AF173" s="1299"/>
      <c r="AG173" s="1298">
        <f t="shared" si="4379"/>
        <v>0</v>
      </c>
      <c r="AH173" s="1299"/>
      <c r="AI173" s="485">
        <v>0</v>
      </c>
      <c r="AJ173" s="1298">
        <f t="shared" ref="AJ173" si="4575">AI173-AI$13</f>
        <v>0</v>
      </c>
      <c r="AK173" s="1299"/>
      <c r="AL173" s="1298">
        <f t="shared" si="4382"/>
        <v>0</v>
      </c>
      <c r="AM173" s="1299"/>
      <c r="AN173" s="485">
        <v>0</v>
      </c>
      <c r="AO173" s="1298">
        <f t="shared" ref="AO173" si="4576">AN173-AN$13</f>
        <v>0</v>
      </c>
      <c r="AP173" s="1299"/>
      <c r="AQ173" s="1298">
        <f t="shared" si="4385"/>
        <v>0</v>
      </c>
      <c r="AR173" s="1299"/>
      <c r="AS173" s="485">
        <v>0</v>
      </c>
      <c r="AT173" s="1298">
        <f t="shared" ref="AT173" si="4577">AS173-AS$13</f>
        <v>0</v>
      </c>
      <c r="AU173" s="1299"/>
      <c r="AV173" s="1298">
        <f t="shared" si="4388"/>
        <v>0</v>
      </c>
      <c r="AW173" s="1299"/>
      <c r="AX173" s="491">
        <v>34683870.68910566</v>
      </c>
      <c r="AY173" s="1298">
        <f t="shared" ref="AY173" si="4578">AX173-AX$13</f>
        <v>11354701.479572561</v>
      </c>
      <c r="AZ173" s="1299">
        <f t="shared" ref="AZ173" si="4579">AX173/AX$13-1</f>
        <v>0.48671692410429435</v>
      </c>
      <c r="BA173" s="1298">
        <f t="shared" si="4391"/>
        <v>602047.74590228498</v>
      </c>
      <c r="BB173" s="1299">
        <f t="shared" si="4511"/>
        <v>1.7664775352703055E-2</v>
      </c>
      <c r="BC173" s="491">
        <v>43991589.402925357</v>
      </c>
      <c r="BD173" s="1298">
        <f t="shared" ref="BD173" si="4580">BC173-BC$13</f>
        <v>20662420.193392258</v>
      </c>
      <c r="BE173" s="1299">
        <f t="shared" ref="BE173" si="4581">BC173/BC$13-1</f>
        <v>0.88569035647222627</v>
      </c>
      <c r="BF173" s="1298">
        <f t="shared" si="4394"/>
        <v>1350693.974744454</v>
      </c>
      <c r="BG173" s="1299">
        <f t="shared" si="4514"/>
        <v>3.1676022775351864E-2</v>
      </c>
      <c r="BH173" s="491">
        <v>55600715.254324704</v>
      </c>
      <c r="BI173" s="1298">
        <f t="shared" ref="BI173" si="4582">BH173-BH$13</f>
        <v>32271546.044791605</v>
      </c>
      <c r="BJ173" s="1299">
        <f t="shared" ref="BJ173" si="4583">BH173/BH$13-1</f>
        <v>1.3833131285105664</v>
      </c>
      <c r="BK173" s="1298">
        <f t="shared" si="4397"/>
        <v>2429258.7178425491</v>
      </c>
      <c r="BL173" s="1299">
        <f t="shared" si="4517"/>
        <v>4.5687270503409705E-2</v>
      </c>
      <c r="BM173" s="491">
        <v>171724340.86284965</v>
      </c>
      <c r="BN173" s="1298">
        <f t="shared" ref="BN173" si="4584">BM173-BM$13</f>
        <v>125879613.95251632</v>
      </c>
      <c r="BO173" s="1299">
        <f t="shared" ref="BO173" si="4585">BM173/BM$13-1</f>
        <v>2.7457817384041006</v>
      </c>
      <c r="BP173" s="1298">
        <f t="shared" si="4400"/>
        <v>11414778.210382015</v>
      </c>
      <c r="BQ173" s="1299">
        <f t="shared" si="4520"/>
        <v>7.1204599535511948E-2</v>
      </c>
      <c r="BR173" s="491">
        <v>159875639.48170671</v>
      </c>
      <c r="BS173" s="1298">
        <f t="shared" ref="BS173" si="4586">BR173-BR$13</f>
        <v>114030912.57137337</v>
      </c>
      <c r="BT173" s="1299">
        <f t="shared" ref="BT173" si="4587">BR173/BR$13-1</f>
        <v>2.4873288654200918</v>
      </c>
      <c r="BU173" s="1298">
        <f t="shared" si="4403"/>
        <v>10393226.260523349</v>
      </c>
      <c r="BV173" s="1299">
        <f t="shared" si="4523"/>
        <v>6.9528087194745014E-2</v>
      </c>
      <c r="BW173" s="491">
        <v>145239351.44664997</v>
      </c>
      <c r="BX173" s="1298">
        <f t="shared" ref="BX173" si="4588">BW173-BW$13</f>
        <v>99394624.536316633</v>
      </c>
      <c r="BY173" s="1299">
        <f t="shared" ref="BY173" si="4589">BW173/BW$13-1</f>
        <v>2.1680710353171113</v>
      </c>
      <c r="BZ173" s="1298">
        <f t="shared" si="4406"/>
        <v>8950101.4508501291</v>
      </c>
      <c r="CA173" s="1299">
        <f t="shared" si="4526"/>
        <v>6.5669900238837231E-2</v>
      </c>
      <c r="CB173" s="485">
        <v>0</v>
      </c>
      <c r="CC173" s="1298">
        <f t="shared" ref="CC173" si="4590">CB173-CB$13</f>
        <v>0</v>
      </c>
      <c r="CD173" s="1299"/>
      <c r="CE173" s="1298">
        <f t="shared" si="4409"/>
        <v>0</v>
      </c>
      <c r="CF173" s="1299"/>
      <c r="CG173" s="485">
        <v>0</v>
      </c>
      <c r="CH173" s="1298">
        <f t="shared" ref="CH173" si="4591">CG173-CG$13</f>
        <v>0</v>
      </c>
      <c r="CI173" s="1299"/>
      <c r="CJ173" s="1298">
        <f t="shared" si="4412"/>
        <v>0</v>
      </c>
      <c r="CK173" s="1299"/>
      <c r="CL173" s="485">
        <v>0</v>
      </c>
      <c r="CM173" s="1298">
        <f t="shared" ref="CM173" si="4592">CL173-CL$13</f>
        <v>0</v>
      </c>
      <c r="CN173" s="1299"/>
      <c r="CO173" s="1298">
        <f t="shared" si="4415"/>
        <v>0</v>
      </c>
      <c r="CP173" s="1299"/>
    </row>
    <row r="174" spans="1:94" ht="21" customHeight="1" outlineLevel="1" x14ac:dyDescent="0.25">
      <c r="A174" s="174">
        <v>2039</v>
      </c>
      <c r="B174" s="175" t="s">
        <v>164</v>
      </c>
      <c r="C174" s="175" t="s">
        <v>165</v>
      </c>
      <c r="D174" s="176" t="s">
        <v>99</v>
      </c>
      <c r="E174" s="485">
        <v>0</v>
      </c>
      <c r="F174" s="1298">
        <f t="shared" ref="F174" si="4593">E174-E$14</f>
        <v>0</v>
      </c>
      <c r="G174" s="1320"/>
      <c r="H174" s="1298">
        <f t="shared" si="4364"/>
        <v>0</v>
      </c>
      <c r="I174" s="1320"/>
      <c r="J174" s="485">
        <v>0</v>
      </c>
      <c r="K174" s="1298">
        <f t="shared" ref="K174" si="4594">J174-J$14</f>
        <v>0</v>
      </c>
      <c r="L174" s="1320"/>
      <c r="M174" s="1298">
        <f t="shared" si="4367"/>
        <v>0</v>
      </c>
      <c r="N174" s="1320"/>
      <c r="O174" s="485">
        <v>0</v>
      </c>
      <c r="P174" s="1298">
        <f t="shared" ref="P174" si="4595">O174-O$14</f>
        <v>0</v>
      </c>
      <c r="Q174" s="1320"/>
      <c r="R174" s="1298">
        <f t="shared" si="4370"/>
        <v>0</v>
      </c>
      <c r="S174" s="1320"/>
      <c r="T174" s="486">
        <v>142139200.25401622</v>
      </c>
      <c r="U174" s="1298">
        <f t="shared" ref="U174" si="4596">T174-T$14</f>
        <v>127850699.25401622</v>
      </c>
      <c r="V174" s="1299">
        <f t="shared" ref="V174" si="4597">T174/T$14-1</f>
        <v>8.9478034997524336</v>
      </c>
      <c r="W174" s="1298">
        <f t="shared" si="4373"/>
        <v>13048164.423675418</v>
      </c>
      <c r="X174" s="1299">
        <f t="shared" si="4499"/>
        <v>0.10107723080651465</v>
      </c>
      <c r="Y174" s="486">
        <v>106593096.11058804</v>
      </c>
      <c r="Z174" s="1298">
        <f t="shared" ref="Z174" si="4598">Y174-Y$14</f>
        <v>92304595.110588044</v>
      </c>
      <c r="AA174" s="1299">
        <f t="shared" ref="AA174" si="4599">Y174/Y$14-1</f>
        <v>6.4600614935456129</v>
      </c>
      <c r="AB174" s="1298">
        <f t="shared" si="4376"/>
        <v>9983508.5741001368</v>
      </c>
      <c r="AC174" s="1299">
        <f t="shared" si="4502"/>
        <v>0.10333869369155035</v>
      </c>
      <c r="AD174" s="486">
        <v>62684232.005417645</v>
      </c>
      <c r="AE174" s="1298">
        <f t="shared" ref="AE174" si="4600">AD174-AD$14</f>
        <v>48395731.005417638</v>
      </c>
      <c r="AF174" s="1299">
        <f t="shared" ref="AF174" si="4601">AD174/AD$14-1</f>
        <v>3.3870404603966229</v>
      </c>
      <c r="AG174" s="1298">
        <f t="shared" si="4379"/>
        <v>5654134.1450805217</v>
      </c>
      <c r="AH174" s="1299">
        <f t="shared" si="4505"/>
        <v>9.9142985146669638E-2</v>
      </c>
      <c r="AI174" s="486">
        <v>515173022.58854854</v>
      </c>
      <c r="AJ174" s="1298">
        <f t="shared" ref="AJ174" si="4602">AI174-AI$14</f>
        <v>377638841.85754853</v>
      </c>
      <c r="AK174" s="1299">
        <f t="shared" ref="AK174" si="4603">AI174/AI$14-1</f>
        <v>2.7457817384040974</v>
      </c>
      <c r="AL174" s="1298">
        <f t="shared" si="4382"/>
        <v>34244334.63114512</v>
      </c>
      <c r="AM174" s="1299">
        <f t="shared" ref="AM174:AM179" si="4604">AI174/AI164-1</f>
        <v>7.1204599535509949E-2</v>
      </c>
      <c r="AN174" s="486">
        <v>479626918.44512045</v>
      </c>
      <c r="AO174" s="1298">
        <f t="shared" ref="AO174" si="4605">AN174-AN$14</f>
        <v>342092737.71412045</v>
      </c>
      <c r="AP174" s="1299">
        <f t="shared" ref="AP174" si="4606">AN174/AN$14-1</f>
        <v>2.4873288654200945</v>
      </c>
      <c r="AQ174" s="1298">
        <f t="shared" si="4385"/>
        <v>31179678.781569958</v>
      </c>
      <c r="AR174" s="1299">
        <f t="shared" ref="AR174:AR179" si="4607">AN174/AN164-1</f>
        <v>6.9528087194744792E-2</v>
      </c>
      <c r="AS174" s="486">
        <v>435718054.33995008</v>
      </c>
      <c r="AT174" s="1298">
        <f t="shared" ref="AT174" si="4608">AS174-AS$14</f>
        <v>298183873.60895008</v>
      </c>
      <c r="AU174" s="1299">
        <f t="shared" ref="AU174" si="4609">AS174/AS$14-1</f>
        <v>2.1680710353171126</v>
      </c>
      <c r="AV174" s="1298">
        <f t="shared" si="4388"/>
        <v>26850304.352550387</v>
      </c>
      <c r="AW174" s="1299">
        <f t="shared" ref="AW174:AW179" si="4610">AS174/AS164-1</f>
        <v>6.5669900238837231E-2</v>
      </c>
      <c r="AX174" s="485">
        <v>0</v>
      </c>
      <c r="AY174" s="1298">
        <f t="shared" ref="AY174" si="4611">AX174-AX$14</f>
        <v>0</v>
      </c>
      <c r="AZ174" s="1299"/>
      <c r="BA174" s="1298">
        <f t="shared" si="4391"/>
        <v>0</v>
      </c>
      <c r="BB174" s="1299"/>
      <c r="BC174" s="485">
        <v>0</v>
      </c>
      <c r="BD174" s="1298">
        <f t="shared" ref="BD174" si="4612">BC174-BC$14</f>
        <v>0</v>
      </c>
      <c r="BE174" s="1299"/>
      <c r="BF174" s="1298">
        <f t="shared" si="4394"/>
        <v>0</v>
      </c>
      <c r="BG174" s="1299"/>
      <c r="BH174" s="485">
        <v>0</v>
      </c>
      <c r="BI174" s="1298">
        <f t="shared" ref="BI174" si="4613">BH174-BH$14</f>
        <v>0</v>
      </c>
      <c r="BJ174" s="1299"/>
      <c r="BK174" s="1298">
        <f t="shared" si="4397"/>
        <v>0</v>
      </c>
      <c r="BL174" s="1299"/>
      <c r="BM174" s="485">
        <v>0</v>
      </c>
      <c r="BN174" s="1298">
        <f t="shared" ref="BN174" si="4614">BM174-BM$14</f>
        <v>0</v>
      </c>
      <c r="BO174" s="1299"/>
      <c r="BP174" s="1298">
        <f t="shared" si="4400"/>
        <v>0</v>
      </c>
      <c r="BQ174" s="1299"/>
      <c r="BR174" s="485">
        <v>0</v>
      </c>
      <c r="BS174" s="1298">
        <f t="shared" ref="BS174" si="4615">BR174-BR$14</f>
        <v>0</v>
      </c>
      <c r="BT174" s="1299"/>
      <c r="BU174" s="1298">
        <f t="shared" si="4403"/>
        <v>0</v>
      </c>
      <c r="BV174" s="1299"/>
      <c r="BW174" s="485">
        <v>0</v>
      </c>
      <c r="BX174" s="1298">
        <f t="shared" ref="BX174" si="4616">BW174-BW$14</f>
        <v>0</v>
      </c>
      <c r="BY174" s="1299"/>
      <c r="BZ174" s="1298">
        <f t="shared" si="4406"/>
        <v>0</v>
      </c>
      <c r="CA174" s="1299"/>
      <c r="CB174" s="192">
        <v>347523109.64839137</v>
      </c>
      <c r="CC174" s="1298">
        <f t="shared" ref="CC174" si="4617">CB174-CB$14</f>
        <v>329388331.16839135</v>
      </c>
      <c r="CD174" s="1299">
        <f t="shared" ref="CD174" si="4618">CB174/CB$14-1</f>
        <v>18.163350135854067</v>
      </c>
      <c r="CE174" s="1298">
        <f t="shared" si="4409"/>
        <v>31677996.802689195</v>
      </c>
      <c r="CF174" s="1299">
        <f t="shared" si="4529"/>
        <v>0.10029598532418849</v>
      </c>
      <c r="CG174" s="192">
        <v>290190189.50860596</v>
      </c>
      <c r="CH174" s="1298">
        <f t="shared" ref="CH174" si="4619">CG174-CG$14</f>
        <v>272055411.02860594</v>
      </c>
      <c r="CI174" s="1299">
        <f t="shared" ref="CI174" si="4620">CG174/CG$14-1</f>
        <v>15.001860173182884</v>
      </c>
      <c r="CJ174" s="1298">
        <f t="shared" si="4412"/>
        <v>26902229.629440099</v>
      </c>
      <c r="CK174" s="1299">
        <f t="shared" si="4532"/>
        <v>0.10217797138079043</v>
      </c>
      <c r="CL174" s="192">
        <v>221952947.0624724</v>
      </c>
      <c r="CM174" s="1298">
        <f t="shared" ref="CM174" si="4621">CL174-CL$14</f>
        <v>203818168.58247241</v>
      </c>
      <c r="CN174" s="1299">
        <f t="shared" ref="CN174" si="4622">CL174/CL$14-1</f>
        <v>11.23907682728267</v>
      </c>
      <c r="CO174" s="1298">
        <f t="shared" si="4415"/>
        <v>20500147.455400765</v>
      </c>
      <c r="CP174" s="1299">
        <f t="shared" si="4535"/>
        <v>0.10176154163846696</v>
      </c>
    </row>
    <row r="175" spans="1:94" ht="21" customHeight="1" outlineLevel="1" x14ac:dyDescent="0.25">
      <c r="A175" s="174">
        <v>2039</v>
      </c>
      <c r="B175" s="175" t="s">
        <v>166</v>
      </c>
      <c r="C175" s="175" t="s">
        <v>249</v>
      </c>
      <c r="D175" s="176" t="s">
        <v>168</v>
      </c>
      <c r="E175" s="485">
        <v>70212528.905537218</v>
      </c>
      <c r="F175" s="1298">
        <f t="shared" ref="F175" si="4623">E175-E$15</f>
        <v>31732652.246537216</v>
      </c>
      <c r="G175" s="1320">
        <f t="shared" ref="G175" si="4624">E175/E$15-1</f>
        <v>0.82465576820177544</v>
      </c>
      <c r="H175" s="1298">
        <f t="shared" si="4364"/>
        <v>1541097.2622784674</v>
      </c>
      <c r="I175" s="1320">
        <f t="shared" si="4490"/>
        <v>2.2441606726423258E-2</v>
      </c>
      <c r="J175" s="485">
        <v>88181135.850147545</v>
      </c>
      <c r="K175" s="1298">
        <f t="shared" ref="K175" si="4625">J175-J$15</f>
        <v>49701259.191147543</v>
      </c>
      <c r="L175" s="1320">
        <f t="shared" ref="L175" si="4626">J175/J$15-1</f>
        <v>1.2916169048978223</v>
      </c>
      <c r="M175" s="1298">
        <f t="shared" si="4367"/>
        <v>3105748.4087128937</v>
      </c>
      <c r="N175" s="1320">
        <f t="shared" si="4493"/>
        <v>3.6505839140031693E-2</v>
      </c>
      <c r="O175" s="485">
        <v>110377130.02454668</v>
      </c>
      <c r="P175" s="1298">
        <f t="shared" ref="P175" si="4627">O175-O$15</f>
        <v>71897253.365546674</v>
      </c>
      <c r="Q175" s="1320">
        <f t="shared" ref="Q175" si="4628">O175/O$15-1</f>
        <v>1.8684377292236132</v>
      </c>
      <c r="R175" s="1298">
        <f t="shared" si="4370"/>
        <v>5313095.7318935692</v>
      </c>
      <c r="S175" s="1320">
        <f t="shared" si="4496"/>
        <v>5.0570071553640128E-2</v>
      </c>
      <c r="T175" s="485">
        <v>70212528.905537218</v>
      </c>
      <c r="U175" s="1298">
        <f t="shared" ref="U175" si="4629">T175-T$15</f>
        <v>31732652.246537216</v>
      </c>
      <c r="V175" s="1299">
        <f t="shared" ref="V175" si="4630">T175/T$15-1</f>
        <v>0.82465576820177544</v>
      </c>
      <c r="W175" s="1298">
        <f t="shared" si="4373"/>
        <v>1541097.2622784674</v>
      </c>
      <c r="X175" s="1299">
        <f t="shared" si="4499"/>
        <v>2.2441606726423258E-2</v>
      </c>
      <c r="Y175" s="485">
        <v>88181135.850147545</v>
      </c>
      <c r="Z175" s="1298">
        <f t="shared" ref="Z175" si="4631">Y175-Y$15</f>
        <v>49701259.191147543</v>
      </c>
      <c r="AA175" s="1299">
        <f t="shared" ref="AA175" si="4632">Y175/Y$15-1</f>
        <v>1.2916169048978223</v>
      </c>
      <c r="AB175" s="1298">
        <f t="shared" si="4376"/>
        <v>3105748.4087128937</v>
      </c>
      <c r="AC175" s="1299">
        <f t="shared" si="4502"/>
        <v>3.6505839140031693E-2</v>
      </c>
      <c r="AD175" s="485">
        <v>110377130.02454668</v>
      </c>
      <c r="AE175" s="1298">
        <f t="shared" ref="AE175" si="4633">AD175-AD$15</f>
        <v>71897253.365546674</v>
      </c>
      <c r="AF175" s="1299">
        <f t="shared" ref="AF175" si="4634">AD175/AD$15-1</f>
        <v>1.8684377292236132</v>
      </c>
      <c r="AG175" s="1298">
        <f t="shared" si="4379"/>
        <v>5313095.7318935692</v>
      </c>
      <c r="AH175" s="1299">
        <f t="shared" si="4505"/>
        <v>5.0570071553640128E-2</v>
      </c>
      <c r="AI175" s="485">
        <v>70212528.905537218</v>
      </c>
      <c r="AJ175" s="1298">
        <f t="shared" ref="AJ175" si="4635">AI175-AI$15</f>
        <v>31732652.246537216</v>
      </c>
      <c r="AK175" s="1299">
        <f t="shared" ref="AK175" si="4636">AI175/AI$15-1</f>
        <v>0.82465576820177544</v>
      </c>
      <c r="AL175" s="1298">
        <f t="shared" si="4382"/>
        <v>1541097.2622784674</v>
      </c>
      <c r="AM175" s="1299">
        <f t="shared" si="4604"/>
        <v>2.2441606726423258E-2</v>
      </c>
      <c r="AN175" s="485">
        <v>88181135.850147545</v>
      </c>
      <c r="AO175" s="1298">
        <f t="shared" ref="AO175" si="4637">AN175-AN$15</f>
        <v>49701259.191147543</v>
      </c>
      <c r="AP175" s="1299">
        <f t="shared" ref="AP175" si="4638">AN175/AN$15-1</f>
        <v>1.2916169048978223</v>
      </c>
      <c r="AQ175" s="1298">
        <f t="shared" si="4385"/>
        <v>3105748.4087128937</v>
      </c>
      <c r="AR175" s="1299">
        <f t="shared" si="4607"/>
        <v>3.6505839140031693E-2</v>
      </c>
      <c r="AS175" s="485">
        <v>110377130.02454668</v>
      </c>
      <c r="AT175" s="1298">
        <f t="shared" ref="AT175" si="4639">AS175-AS$15</f>
        <v>71897253.365546674</v>
      </c>
      <c r="AU175" s="1299">
        <f t="shared" ref="AU175" si="4640">AS175/AS$15-1</f>
        <v>1.8684377292236132</v>
      </c>
      <c r="AV175" s="1298">
        <f t="shared" si="4388"/>
        <v>5313095.7318935692</v>
      </c>
      <c r="AW175" s="1299">
        <f t="shared" si="4610"/>
        <v>5.0570071553640128E-2</v>
      </c>
      <c r="AX175" s="485">
        <v>70212528.905537218</v>
      </c>
      <c r="AY175" s="1298">
        <f t="shared" ref="AY175" si="4641">AX175-AX$15</f>
        <v>31732652.246537216</v>
      </c>
      <c r="AZ175" s="1299">
        <f t="shared" ref="AZ175" si="4642">AX175/AX$15-1</f>
        <v>0.82465576820177544</v>
      </c>
      <c r="BA175" s="1298">
        <f t="shared" si="4391"/>
        <v>1541097.2622784674</v>
      </c>
      <c r="BB175" s="1299">
        <f t="shared" si="4511"/>
        <v>2.2441606726423258E-2</v>
      </c>
      <c r="BC175" s="485">
        <v>88181135.850147545</v>
      </c>
      <c r="BD175" s="1298">
        <f t="shared" ref="BD175" si="4643">BC175-BC$15</f>
        <v>49701259.191147543</v>
      </c>
      <c r="BE175" s="1299">
        <f t="shared" ref="BE175" si="4644">BC175/BC$15-1</f>
        <v>1.2916169048978223</v>
      </c>
      <c r="BF175" s="1298">
        <f t="shared" si="4394"/>
        <v>3105748.4087128937</v>
      </c>
      <c r="BG175" s="1299">
        <f t="shared" si="4514"/>
        <v>3.6505839140031693E-2</v>
      </c>
      <c r="BH175" s="485">
        <v>110377130.02454668</v>
      </c>
      <c r="BI175" s="1298">
        <f t="shared" ref="BI175" si="4645">BH175-BH$15</f>
        <v>71897253.365546674</v>
      </c>
      <c r="BJ175" s="1299">
        <f t="shared" ref="BJ175" si="4646">BH175/BH$15-1</f>
        <v>1.8684377292236132</v>
      </c>
      <c r="BK175" s="1298">
        <f t="shared" si="4397"/>
        <v>5313095.7318935692</v>
      </c>
      <c r="BL175" s="1299">
        <f t="shared" si="4517"/>
        <v>5.0570071553640128E-2</v>
      </c>
      <c r="BM175" s="485">
        <v>70212528.905537218</v>
      </c>
      <c r="BN175" s="1298">
        <f t="shared" ref="BN175" si="4647">BM175-BM$15</f>
        <v>31732652.246537216</v>
      </c>
      <c r="BO175" s="1299">
        <f t="shared" ref="BO175" si="4648">BM175/BM$15-1</f>
        <v>0.82465576820177544</v>
      </c>
      <c r="BP175" s="1298">
        <f t="shared" si="4400"/>
        <v>1541097.2622784674</v>
      </c>
      <c r="BQ175" s="1299">
        <f t="shared" si="4520"/>
        <v>2.2441606726423258E-2</v>
      </c>
      <c r="BR175" s="485">
        <v>88181135.850147545</v>
      </c>
      <c r="BS175" s="1298">
        <f t="shared" ref="BS175" si="4649">BR175-BR$15</f>
        <v>49701259.191147543</v>
      </c>
      <c r="BT175" s="1299">
        <f t="shared" ref="BT175" si="4650">BR175/BR$15-1</f>
        <v>1.2916169048978223</v>
      </c>
      <c r="BU175" s="1298">
        <f t="shared" si="4403"/>
        <v>3105748.4087128937</v>
      </c>
      <c r="BV175" s="1299">
        <f t="shared" si="4523"/>
        <v>3.6505839140031693E-2</v>
      </c>
      <c r="BW175" s="485">
        <v>110377130.02454668</v>
      </c>
      <c r="BX175" s="1298">
        <f t="shared" ref="BX175" si="4651">BW175-BW$15</f>
        <v>71897253.365546674</v>
      </c>
      <c r="BY175" s="1299">
        <f t="shared" ref="BY175" si="4652">BW175/BW$15-1</f>
        <v>1.8684377292236132</v>
      </c>
      <c r="BZ175" s="1298">
        <f t="shared" si="4406"/>
        <v>5313095.7318935692</v>
      </c>
      <c r="CA175" s="1299">
        <f t="shared" si="4526"/>
        <v>5.0570071553640128E-2</v>
      </c>
      <c r="CB175" s="485">
        <v>70212528.905537218</v>
      </c>
      <c r="CC175" s="1298">
        <f t="shared" ref="CC175" si="4653">CB175-CB$15</f>
        <v>31732652.246537216</v>
      </c>
      <c r="CD175" s="1299">
        <f t="shared" ref="CD175" si="4654">CB175/CB$15-1</f>
        <v>0.82465576820177544</v>
      </c>
      <c r="CE175" s="1298">
        <f t="shared" si="4409"/>
        <v>1541097.2622784674</v>
      </c>
      <c r="CF175" s="1299">
        <f t="shared" si="4529"/>
        <v>2.2441606726423258E-2</v>
      </c>
      <c r="CG175" s="485">
        <v>88181135.850147545</v>
      </c>
      <c r="CH175" s="1298">
        <f t="shared" ref="CH175" si="4655">CG175-CG$15</f>
        <v>49701259.191147543</v>
      </c>
      <c r="CI175" s="1299">
        <f t="shared" ref="CI175" si="4656">CG175/CG$15-1</f>
        <v>1.2916169048978223</v>
      </c>
      <c r="CJ175" s="1298">
        <f t="shared" si="4412"/>
        <v>3105748.4087128937</v>
      </c>
      <c r="CK175" s="1299">
        <f t="shared" si="4532"/>
        <v>3.6505839140031693E-2</v>
      </c>
      <c r="CL175" s="485">
        <v>110377130.02454668</v>
      </c>
      <c r="CM175" s="1298">
        <f t="shared" ref="CM175" si="4657">CL175-CL$15</f>
        <v>71897253.365546674</v>
      </c>
      <c r="CN175" s="1299">
        <f t="shared" ref="CN175" si="4658">CL175/CL$15-1</f>
        <v>1.8684377292236132</v>
      </c>
      <c r="CO175" s="1298">
        <f t="shared" si="4415"/>
        <v>5313095.7318935692</v>
      </c>
      <c r="CP175" s="1299">
        <f t="shared" si="4535"/>
        <v>5.0570071553640128E-2</v>
      </c>
    </row>
    <row r="176" spans="1:94" ht="21" customHeight="1" outlineLevel="1" x14ac:dyDescent="0.25">
      <c r="A176" s="174">
        <v>2039</v>
      </c>
      <c r="B176" s="175" t="s">
        <v>169</v>
      </c>
      <c r="C176" s="175" t="s">
        <v>249</v>
      </c>
      <c r="D176" s="176" t="s">
        <v>170</v>
      </c>
      <c r="E176" s="485">
        <v>68684263.280030221</v>
      </c>
      <c r="F176" s="1298">
        <f t="shared" ref="F176" si="4659">E176-E$16</f>
        <v>28601886.280030221</v>
      </c>
      <c r="G176" s="1320">
        <f t="shared" ref="G176" si="4660">E176/E$16-1</f>
        <v>0.71357759745711236</v>
      </c>
      <c r="H176" s="1298">
        <f t="shared" si="4364"/>
        <v>1379496.0339092612</v>
      </c>
      <c r="I176" s="1320">
        <f t="shared" si="4490"/>
        <v>2.04962603743164E-2</v>
      </c>
      <c r="J176" s="485">
        <v>86261760.47884807</v>
      </c>
      <c r="K176" s="1298">
        <f t="shared" ref="K176" si="4661">J176-J$16</f>
        <v>46179383.47884807</v>
      </c>
      <c r="L176" s="1320">
        <f t="shared" ref="L176" si="4662">J176/J$16-1</f>
        <v>1.1521118989237609</v>
      </c>
      <c r="M176" s="1298">
        <f t="shared" si="4367"/>
        <v>2879500.7370501161</v>
      </c>
      <c r="N176" s="1320">
        <f t="shared" si="4493"/>
        <v>3.4533733505985431E-2</v>
      </c>
      <c r="O176" s="485">
        <v>107974630.40961933</v>
      </c>
      <c r="P176" s="1298">
        <f t="shared" ref="P176" si="4663">O176-O$16</f>
        <v>67892253.409619331</v>
      </c>
      <c r="Q176" s="1320">
        <f t="shared" ref="Q176" si="4664">O176/O$16-1</f>
        <v>1.6938180440151873</v>
      </c>
      <c r="R176" s="1298">
        <f t="shared" si="4370"/>
        <v>5001527.8428890556</v>
      </c>
      <c r="S176" s="1320">
        <f t="shared" si="4496"/>
        <v>4.8571206637654685E-2</v>
      </c>
      <c r="T176" s="485">
        <v>68684263.280030221</v>
      </c>
      <c r="U176" s="1298">
        <f t="shared" ref="U176" si="4665">T176-T$16</f>
        <v>28601886.280030221</v>
      </c>
      <c r="V176" s="1299">
        <f t="shared" ref="V176" si="4666">T176/T$16-1</f>
        <v>0.71357759745711236</v>
      </c>
      <c r="W176" s="1298">
        <f t="shared" si="4373"/>
        <v>1379496.0339092612</v>
      </c>
      <c r="X176" s="1299">
        <f t="shared" si="4499"/>
        <v>2.04962603743164E-2</v>
      </c>
      <c r="Y176" s="485">
        <v>86261760.47884807</v>
      </c>
      <c r="Z176" s="1298">
        <f t="shared" ref="Z176" si="4667">Y176-Y$16</f>
        <v>46179383.47884807</v>
      </c>
      <c r="AA176" s="1299">
        <f t="shared" ref="AA176" si="4668">Y176/Y$16-1</f>
        <v>1.1521118989237609</v>
      </c>
      <c r="AB176" s="1298">
        <f t="shared" si="4376"/>
        <v>2879500.7370501161</v>
      </c>
      <c r="AC176" s="1299">
        <f t="shared" si="4502"/>
        <v>3.4533733505985431E-2</v>
      </c>
      <c r="AD176" s="485">
        <v>107974630.40961933</v>
      </c>
      <c r="AE176" s="1298">
        <f t="shared" ref="AE176" si="4669">AD176-AD$16</f>
        <v>67892253.409619331</v>
      </c>
      <c r="AF176" s="1299">
        <f t="shared" ref="AF176" si="4670">AD176/AD$16-1</f>
        <v>1.6938180440151873</v>
      </c>
      <c r="AG176" s="1298">
        <f t="shared" si="4379"/>
        <v>5001527.8428890556</v>
      </c>
      <c r="AH176" s="1299">
        <f t="shared" si="4505"/>
        <v>4.8571206637654685E-2</v>
      </c>
      <c r="AI176" s="485">
        <v>68684263.280030221</v>
      </c>
      <c r="AJ176" s="1298">
        <f t="shared" ref="AJ176" si="4671">AI176-AI$16</f>
        <v>28601886.280030221</v>
      </c>
      <c r="AK176" s="1299">
        <f t="shared" ref="AK176" si="4672">AI176/AI$16-1</f>
        <v>0.71357759745711236</v>
      </c>
      <c r="AL176" s="1298">
        <f t="shared" si="4382"/>
        <v>1379496.0339092612</v>
      </c>
      <c r="AM176" s="1299">
        <f t="shared" si="4604"/>
        <v>2.04962603743164E-2</v>
      </c>
      <c r="AN176" s="485">
        <v>86261760.47884807</v>
      </c>
      <c r="AO176" s="1298">
        <f t="shared" ref="AO176" si="4673">AN176-AN$16</f>
        <v>46179383.47884807</v>
      </c>
      <c r="AP176" s="1299">
        <f t="shared" ref="AP176" si="4674">AN176/AN$16-1</f>
        <v>1.1521118989237609</v>
      </c>
      <c r="AQ176" s="1298">
        <f t="shared" si="4385"/>
        <v>2879500.7370501161</v>
      </c>
      <c r="AR176" s="1299">
        <f t="shared" si="4607"/>
        <v>3.4533733505985431E-2</v>
      </c>
      <c r="AS176" s="485">
        <v>107974630.40961933</v>
      </c>
      <c r="AT176" s="1298">
        <f t="shared" ref="AT176" si="4675">AS176-AS$16</f>
        <v>67892253.409619331</v>
      </c>
      <c r="AU176" s="1299">
        <f t="shared" ref="AU176" si="4676">AS176/AS$16-1</f>
        <v>1.6938180440151873</v>
      </c>
      <c r="AV176" s="1298">
        <f t="shared" si="4388"/>
        <v>5001527.8428890556</v>
      </c>
      <c r="AW176" s="1299">
        <f t="shared" si="4610"/>
        <v>4.8571206637654685E-2</v>
      </c>
      <c r="AX176" s="485">
        <v>68684263.280030221</v>
      </c>
      <c r="AY176" s="1298">
        <f t="shared" ref="AY176" si="4677">AX176-AX$16</f>
        <v>28601886.280030221</v>
      </c>
      <c r="AZ176" s="1299">
        <f t="shared" ref="AZ176" si="4678">AX176/AX$16-1</f>
        <v>0.71357759745711236</v>
      </c>
      <c r="BA176" s="1298">
        <f t="shared" si="4391"/>
        <v>1379496.0339092612</v>
      </c>
      <c r="BB176" s="1299">
        <f t="shared" si="4511"/>
        <v>2.04962603743164E-2</v>
      </c>
      <c r="BC176" s="485">
        <v>86261760.47884807</v>
      </c>
      <c r="BD176" s="1298">
        <f t="shared" ref="BD176" si="4679">BC176-BC$16</f>
        <v>46179383.47884807</v>
      </c>
      <c r="BE176" s="1299">
        <f t="shared" ref="BE176" si="4680">BC176/BC$16-1</f>
        <v>1.1521118989237609</v>
      </c>
      <c r="BF176" s="1298">
        <f t="shared" si="4394"/>
        <v>2879500.7370501161</v>
      </c>
      <c r="BG176" s="1299">
        <f t="shared" si="4514"/>
        <v>3.4533733505985431E-2</v>
      </c>
      <c r="BH176" s="485">
        <v>107974630.40961933</v>
      </c>
      <c r="BI176" s="1298">
        <f t="shared" ref="BI176" si="4681">BH176-BH$16</f>
        <v>67892253.409619331</v>
      </c>
      <c r="BJ176" s="1299">
        <f t="shared" ref="BJ176" si="4682">BH176/BH$16-1</f>
        <v>1.6938180440151873</v>
      </c>
      <c r="BK176" s="1298">
        <f t="shared" si="4397"/>
        <v>5001527.8428890556</v>
      </c>
      <c r="BL176" s="1299">
        <f t="shared" si="4517"/>
        <v>4.8571206637654685E-2</v>
      </c>
      <c r="BM176" s="485">
        <v>68684263.280030221</v>
      </c>
      <c r="BN176" s="1298">
        <f t="shared" ref="BN176" si="4683">BM176-BM$16</f>
        <v>28601886.280030221</v>
      </c>
      <c r="BO176" s="1299">
        <f t="shared" ref="BO176" si="4684">BM176/BM$16-1</f>
        <v>0.71357759745711236</v>
      </c>
      <c r="BP176" s="1298">
        <f t="shared" si="4400"/>
        <v>1379496.0339092612</v>
      </c>
      <c r="BQ176" s="1299">
        <f t="shared" si="4520"/>
        <v>2.04962603743164E-2</v>
      </c>
      <c r="BR176" s="485">
        <v>86261760.47884807</v>
      </c>
      <c r="BS176" s="1298">
        <f t="shared" ref="BS176" si="4685">BR176-BR$16</f>
        <v>46179383.47884807</v>
      </c>
      <c r="BT176" s="1299">
        <f t="shared" ref="BT176" si="4686">BR176/BR$16-1</f>
        <v>1.1521118989237609</v>
      </c>
      <c r="BU176" s="1298">
        <f t="shared" si="4403"/>
        <v>2879500.7370501161</v>
      </c>
      <c r="BV176" s="1299">
        <f t="shared" si="4523"/>
        <v>3.4533733505985431E-2</v>
      </c>
      <c r="BW176" s="485">
        <v>107974630.40961933</v>
      </c>
      <c r="BX176" s="1298">
        <f t="shared" ref="BX176" si="4687">BW176-BW$16</f>
        <v>67892253.409619331</v>
      </c>
      <c r="BY176" s="1299">
        <f t="shared" ref="BY176" si="4688">BW176/BW$16-1</f>
        <v>1.6938180440151873</v>
      </c>
      <c r="BZ176" s="1298">
        <f t="shared" si="4406"/>
        <v>5001527.8428890556</v>
      </c>
      <c r="CA176" s="1299">
        <f t="shared" si="4526"/>
        <v>4.8571206637654685E-2</v>
      </c>
      <c r="CB176" s="485">
        <v>68684263.280030221</v>
      </c>
      <c r="CC176" s="1298">
        <f t="shared" ref="CC176" si="4689">CB176-CB$16</f>
        <v>28601886.280030221</v>
      </c>
      <c r="CD176" s="1299">
        <f t="shared" ref="CD176" si="4690">CB176/CB$16-1</f>
        <v>0.71357759745711236</v>
      </c>
      <c r="CE176" s="1298">
        <f t="shared" si="4409"/>
        <v>1379496.0339092612</v>
      </c>
      <c r="CF176" s="1299">
        <f t="shared" si="4529"/>
        <v>2.04962603743164E-2</v>
      </c>
      <c r="CG176" s="485">
        <v>86261760.47884807</v>
      </c>
      <c r="CH176" s="1298">
        <f t="shared" ref="CH176" si="4691">CG176-CG$16</f>
        <v>46179383.47884807</v>
      </c>
      <c r="CI176" s="1299">
        <f t="shared" ref="CI176" si="4692">CG176/CG$16-1</f>
        <v>1.1521118989237609</v>
      </c>
      <c r="CJ176" s="1298">
        <f t="shared" si="4412"/>
        <v>2879500.7370501161</v>
      </c>
      <c r="CK176" s="1299">
        <f t="shared" si="4532"/>
        <v>3.4533733505985431E-2</v>
      </c>
      <c r="CL176" s="485">
        <v>107974630.40961933</v>
      </c>
      <c r="CM176" s="1298">
        <f t="shared" ref="CM176" si="4693">CL176-CL$16</f>
        <v>67892253.409619331</v>
      </c>
      <c r="CN176" s="1299">
        <f t="shared" ref="CN176" si="4694">CL176/CL$16-1</f>
        <v>1.6938180440151873</v>
      </c>
      <c r="CO176" s="1298">
        <f t="shared" si="4415"/>
        <v>5001527.8428890556</v>
      </c>
      <c r="CP176" s="1299">
        <f t="shared" si="4535"/>
        <v>4.8571206637654685E-2</v>
      </c>
    </row>
    <row r="177" spans="1:94" ht="21" customHeight="1" outlineLevel="1" thickBot="1" x14ac:dyDescent="0.3">
      <c r="A177" s="174">
        <v>2039</v>
      </c>
      <c r="B177" s="197" t="s">
        <v>171</v>
      </c>
      <c r="C177" s="198" t="s">
        <v>172</v>
      </c>
      <c r="D177" s="199" t="s">
        <v>173</v>
      </c>
      <c r="E177" s="492">
        <v>0</v>
      </c>
      <c r="F177" s="1298">
        <f t="shared" ref="F177" si="4695">E177-E$17</f>
        <v>0</v>
      </c>
      <c r="G177" s="1320"/>
      <c r="H177" s="1298">
        <f t="shared" si="4364"/>
        <v>0</v>
      </c>
      <c r="I177" s="1320"/>
      <c r="J177" s="492">
        <v>0</v>
      </c>
      <c r="K177" s="1298">
        <f t="shared" ref="K177" si="4696">J177-J$17</f>
        <v>0</v>
      </c>
      <c r="L177" s="1320"/>
      <c r="M177" s="1298">
        <f t="shared" si="4367"/>
        <v>0</v>
      </c>
      <c r="N177" s="1320"/>
      <c r="O177" s="492">
        <v>0</v>
      </c>
      <c r="P177" s="1298">
        <f t="shared" ref="P177" si="4697">O177-O$17</f>
        <v>0</v>
      </c>
      <c r="Q177" s="1320"/>
      <c r="R177" s="1298">
        <f t="shared" si="4370"/>
        <v>0</v>
      </c>
      <c r="S177" s="1320"/>
      <c r="T177" s="492">
        <v>0</v>
      </c>
      <c r="U177" s="1298">
        <f t="shared" ref="U177" si="4698">T177-T$17</f>
        <v>0</v>
      </c>
      <c r="V177" s="1299"/>
      <c r="W177" s="1298">
        <f t="shared" si="4373"/>
        <v>0</v>
      </c>
      <c r="X177" s="1299"/>
      <c r="Y177" s="492">
        <v>0</v>
      </c>
      <c r="Z177" s="1298">
        <f t="shared" ref="Z177" si="4699">Y177-Y$17</f>
        <v>0</v>
      </c>
      <c r="AA177" s="1299"/>
      <c r="AB177" s="1298">
        <f t="shared" si="4376"/>
        <v>0</v>
      </c>
      <c r="AC177" s="1299"/>
      <c r="AD177" s="492">
        <v>0</v>
      </c>
      <c r="AE177" s="1298">
        <f t="shared" ref="AE177" si="4700">AD177-AD$17</f>
        <v>0</v>
      </c>
      <c r="AF177" s="1299"/>
      <c r="AG177" s="1298">
        <f t="shared" si="4379"/>
        <v>0</v>
      </c>
      <c r="AH177" s="1299"/>
      <c r="AI177" s="492">
        <v>0</v>
      </c>
      <c r="AJ177" s="1298">
        <f t="shared" ref="AJ177" si="4701">AI177-AI$17</f>
        <v>0</v>
      </c>
      <c r="AK177" s="1299"/>
      <c r="AL177" s="1298">
        <f t="shared" si="4382"/>
        <v>0</v>
      </c>
      <c r="AM177" s="1299"/>
      <c r="AN177" s="492">
        <v>0</v>
      </c>
      <c r="AO177" s="1298">
        <f t="shared" ref="AO177" si="4702">AN177-AN$17</f>
        <v>0</v>
      </c>
      <c r="AP177" s="1299"/>
      <c r="AQ177" s="1298">
        <f t="shared" si="4385"/>
        <v>0</v>
      </c>
      <c r="AR177" s="1299"/>
      <c r="AS177" s="492">
        <v>0</v>
      </c>
      <c r="AT177" s="1298">
        <f t="shared" ref="AT177" si="4703">AS177-AS$17</f>
        <v>0</v>
      </c>
      <c r="AU177" s="1299"/>
      <c r="AV177" s="1298">
        <f t="shared" si="4388"/>
        <v>0</v>
      </c>
      <c r="AW177" s="1299"/>
      <c r="AX177" s="492">
        <v>0</v>
      </c>
      <c r="AY177" s="1298">
        <f t="shared" ref="AY177" si="4704">AX177-AX$17</f>
        <v>0</v>
      </c>
      <c r="AZ177" s="1299"/>
      <c r="BA177" s="1298">
        <f t="shared" si="4391"/>
        <v>0</v>
      </c>
      <c r="BB177" s="1299"/>
      <c r="BC177" s="492">
        <v>0</v>
      </c>
      <c r="BD177" s="1298">
        <f t="shared" ref="BD177" si="4705">BC177-BC$17</f>
        <v>0</v>
      </c>
      <c r="BE177" s="1299"/>
      <c r="BF177" s="1298">
        <f t="shared" si="4394"/>
        <v>0</v>
      </c>
      <c r="BG177" s="1299"/>
      <c r="BH177" s="492">
        <v>0</v>
      </c>
      <c r="BI177" s="1298">
        <f t="shared" ref="BI177" si="4706">BH177-BH$17</f>
        <v>0</v>
      </c>
      <c r="BJ177" s="1299"/>
      <c r="BK177" s="1298">
        <f t="shared" si="4397"/>
        <v>0</v>
      </c>
      <c r="BL177" s="1299"/>
      <c r="BM177" s="492">
        <v>0</v>
      </c>
      <c r="BN177" s="1298">
        <f t="shared" ref="BN177" si="4707">BM177-BM$17</f>
        <v>0</v>
      </c>
      <c r="BO177" s="1299"/>
      <c r="BP177" s="1298">
        <f t="shared" si="4400"/>
        <v>0</v>
      </c>
      <c r="BQ177" s="1299"/>
      <c r="BR177" s="492">
        <v>0</v>
      </c>
      <c r="BS177" s="1298">
        <f t="shared" ref="BS177" si="4708">BR177-BR$17</f>
        <v>0</v>
      </c>
      <c r="BT177" s="1299"/>
      <c r="BU177" s="1298">
        <f t="shared" si="4403"/>
        <v>0</v>
      </c>
      <c r="BV177" s="1299"/>
      <c r="BW177" s="492">
        <v>0</v>
      </c>
      <c r="BX177" s="1298">
        <f t="shared" ref="BX177" si="4709">BW177-BW$17</f>
        <v>0</v>
      </c>
      <c r="BY177" s="1299"/>
      <c r="BZ177" s="1298">
        <f t="shared" si="4406"/>
        <v>0</v>
      </c>
      <c r="CA177" s="1299"/>
      <c r="CB177" s="1329">
        <v>5032310.1819815813</v>
      </c>
      <c r="CC177" s="1298">
        <f t="shared" ref="CC177" si="4710">CB177-CB$17</f>
        <v>1186032.7019815813</v>
      </c>
      <c r="CD177" s="1299">
        <f t="shared" ref="CD177" si="4711">CB177/CB$17-1</f>
        <v>0.3083585903899948</v>
      </c>
      <c r="CE177" s="1298">
        <f t="shared" si="4409"/>
        <v>65330.284268165939</v>
      </c>
      <c r="CF177" s="1299">
        <f t="shared" si="4529"/>
        <v>1.3152918999781216E-2</v>
      </c>
      <c r="CG177" s="1329">
        <v>5032310.1819815813</v>
      </c>
      <c r="CH177" s="1298">
        <f t="shared" ref="CH177" si="4712">CG177-CG$17</f>
        <v>1186032.7019815813</v>
      </c>
      <c r="CI177" s="1299">
        <f t="shared" ref="CI177" si="4713">CG177/CG$17-1</f>
        <v>0.3083585903899948</v>
      </c>
      <c r="CJ177" s="1298">
        <f t="shared" si="4412"/>
        <v>65330.284268165939</v>
      </c>
      <c r="CK177" s="1299">
        <f t="shared" si="4532"/>
        <v>1.3152918999781216E-2</v>
      </c>
      <c r="CL177" s="1329">
        <v>5032310.1819815813</v>
      </c>
      <c r="CM177" s="1298">
        <f t="shared" ref="CM177" si="4714">CL177-CL$17</f>
        <v>1186032.7019815813</v>
      </c>
      <c r="CN177" s="1299">
        <f t="shared" ref="CN177" si="4715">CL177/CL$17-1</f>
        <v>0.3083585903899948</v>
      </c>
      <c r="CO177" s="1298">
        <f t="shared" si="4415"/>
        <v>65330.284268165939</v>
      </c>
      <c r="CP177" s="1299">
        <f t="shared" si="4535"/>
        <v>1.3152918999781216E-2</v>
      </c>
    </row>
    <row r="178" spans="1:94" ht="21" customHeight="1" outlineLevel="1" x14ac:dyDescent="0.25">
      <c r="A178" s="174">
        <v>2039</v>
      </c>
      <c r="B178" s="206" t="s">
        <v>174</v>
      </c>
      <c r="C178" s="206" t="s">
        <v>175</v>
      </c>
      <c r="D178" s="207" t="s">
        <v>176</v>
      </c>
      <c r="E178" s="210">
        <v>1391094.6389760002</v>
      </c>
      <c r="F178" s="1321">
        <f t="shared" ref="F178" si="4716">E178-E$18</f>
        <v>542807.56017600023</v>
      </c>
      <c r="G178" s="1322">
        <f t="shared" ref="G178" si="4717">E178/E$18-1</f>
        <v>0.63988663005908819</v>
      </c>
      <c r="H178" s="1321">
        <f t="shared" si="4364"/>
        <v>31558.298016000306</v>
      </c>
      <c r="I178" s="1322">
        <f t="shared" si="4490"/>
        <v>2.3212544648653077E-2</v>
      </c>
      <c r="J178" s="210">
        <v>1740080.0536320002</v>
      </c>
      <c r="K178" s="1321">
        <f t="shared" ref="K178" si="4718">J178-J$18</f>
        <v>891792.97483200021</v>
      </c>
      <c r="L178" s="1322">
        <f t="shared" ref="L178" si="4719">J178/J$18-1</f>
        <v>1.0512867602481277</v>
      </c>
      <c r="M178" s="1321">
        <f t="shared" si="4367"/>
        <v>62912.128080000402</v>
      </c>
      <c r="N178" s="1322">
        <f t="shared" si="4493"/>
        <v>3.7510929657979419E-2</v>
      </c>
      <c r="O178" s="211">
        <v>2171464.8023040006</v>
      </c>
      <c r="P178" s="1321">
        <f t="shared" ref="P178" si="4720">O178-O$18</f>
        <v>1323177.7235040006</v>
      </c>
      <c r="Q178" s="1322">
        <f t="shared" ref="Q178" si="4721">O178/O$18-1</f>
        <v>1.5598230322873574</v>
      </c>
      <c r="R178" s="1321">
        <f t="shared" si="4370"/>
        <v>106554.67368000047</v>
      </c>
      <c r="S178" s="1322">
        <f t="shared" si="4496"/>
        <v>5.1602572045595707E-2</v>
      </c>
      <c r="T178" s="211">
        <v>1391094.6389760002</v>
      </c>
      <c r="U178" s="209">
        <f t="shared" ref="U178" si="4722">T178-T$18</f>
        <v>542807.56017600023</v>
      </c>
      <c r="V178" s="1300">
        <f t="shared" ref="V178" si="4723">T178/T$18-1</f>
        <v>0.63988663005908819</v>
      </c>
      <c r="W178" s="209">
        <f t="shared" si="4373"/>
        <v>31558.298016000306</v>
      </c>
      <c r="X178" s="1300">
        <f t="shared" si="4499"/>
        <v>2.3212544648653077E-2</v>
      </c>
      <c r="Y178" s="210">
        <v>1740080.0536320002</v>
      </c>
      <c r="Z178" s="209">
        <f t="shared" ref="Z178" si="4724">Y178-Y$18</f>
        <v>891792.97483200021</v>
      </c>
      <c r="AA178" s="1300">
        <f t="shared" ref="AA178" si="4725">Y178/Y$18-1</f>
        <v>1.0512867602481277</v>
      </c>
      <c r="AB178" s="209">
        <f t="shared" si="4376"/>
        <v>62912.128080000402</v>
      </c>
      <c r="AC178" s="1300">
        <f t="shared" si="4502"/>
        <v>3.7510929657979419E-2</v>
      </c>
      <c r="AD178" s="211">
        <v>2171464.8023040006</v>
      </c>
      <c r="AE178" s="209">
        <f t="shared" ref="AE178" si="4726">AD178-AD$18</f>
        <v>1323177.7235040006</v>
      </c>
      <c r="AF178" s="1300">
        <f t="shared" ref="AF178" si="4727">AD178/AD$18-1</f>
        <v>1.5598230322873574</v>
      </c>
      <c r="AG178" s="209">
        <f t="shared" si="4379"/>
        <v>106554.67368000047</v>
      </c>
      <c r="AH178" s="1300">
        <f t="shared" si="4505"/>
        <v>5.1602572045595707E-2</v>
      </c>
      <c r="AI178" s="211">
        <v>1391094.6389760002</v>
      </c>
      <c r="AJ178" s="209">
        <f t="shared" ref="AJ178" si="4728">AI178-AI$18</f>
        <v>542807.56017600023</v>
      </c>
      <c r="AK178" s="1300">
        <f t="shared" ref="AK178" si="4729">AI178/AI$18-1</f>
        <v>0.63988663005908819</v>
      </c>
      <c r="AL178" s="209">
        <f t="shared" si="4382"/>
        <v>31558.298016000306</v>
      </c>
      <c r="AM178" s="1300">
        <f t="shared" si="4604"/>
        <v>2.3212544648653077E-2</v>
      </c>
      <c r="AN178" s="210">
        <v>1740080.0536320002</v>
      </c>
      <c r="AO178" s="209">
        <f t="shared" ref="AO178" si="4730">AN178-AN$18</f>
        <v>891792.97483200021</v>
      </c>
      <c r="AP178" s="1300">
        <f t="shared" ref="AP178" si="4731">AN178/AN$18-1</f>
        <v>1.0512867602481277</v>
      </c>
      <c r="AQ178" s="209">
        <f t="shared" si="4385"/>
        <v>62912.128080000402</v>
      </c>
      <c r="AR178" s="1300">
        <f t="shared" si="4607"/>
        <v>3.7510929657979419E-2</v>
      </c>
      <c r="AS178" s="211">
        <v>2171464.8023040006</v>
      </c>
      <c r="AT178" s="209">
        <f t="shared" ref="AT178" si="4732">AS178-AS$18</f>
        <v>1323177.7235040006</v>
      </c>
      <c r="AU178" s="1300">
        <f t="shared" ref="AU178" si="4733">AS178/AS$18-1</f>
        <v>1.5598230322873574</v>
      </c>
      <c r="AV178" s="209">
        <f t="shared" si="4388"/>
        <v>106554.67368000047</v>
      </c>
      <c r="AW178" s="1300">
        <f t="shared" si="4610"/>
        <v>5.1602572045595707E-2</v>
      </c>
      <c r="AX178" s="210">
        <v>1391094.6389760002</v>
      </c>
      <c r="AY178" s="209">
        <f t="shared" ref="AY178" si="4734">AX178-AX$18</f>
        <v>542807.56017600023</v>
      </c>
      <c r="AZ178" s="1300">
        <f t="shared" ref="AZ178" si="4735">AX178/AX$18-1</f>
        <v>0.63988663005908819</v>
      </c>
      <c r="BA178" s="209">
        <f t="shared" si="4391"/>
        <v>31558.298016000306</v>
      </c>
      <c r="BB178" s="1300">
        <f t="shared" si="4511"/>
        <v>2.3212544648653077E-2</v>
      </c>
      <c r="BC178" s="210">
        <v>1740080.0536320002</v>
      </c>
      <c r="BD178" s="209">
        <f t="shared" ref="BD178" si="4736">BC178-BC$18</f>
        <v>891792.97483200021</v>
      </c>
      <c r="BE178" s="1300">
        <f t="shared" ref="BE178" si="4737">BC178/BC$18-1</f>
        <v>1.0512867602481277</v>
      </c>
      <c r="BF178" s="209">
        <f t="shared" si="4394"/>
        <v>62912.128080000402</v>
      </c>
      <c r="BG178" s="1300">
        <f t="shared" si="4514"/>
        <v>3.7510929657979419E-2</v>
      </c>
      <c r="BH178" s="211">
        <v>2171464.8023040006</v>
      </c>
      <c r="BI178" s="209">
        <f t="shared" ref="BI178" si="4738">BH178-BH$18</f>
        <v>1323177.7235040006</v>
      </c>
      <c r="BJ178" s="1300">
        <f t="shared" ref="BJ178" si="4739">BH178/BH$18-1</f>
        <v>1.5598230322873574</v>
      </c>
      <c r="BK178" s="209">
        <f t="shared" si="4397"/>
        <v>106554.67368000047</v>
      </c>
      <c r="BL178" s="1300">
        <f t="shared" si="4517"/>
        <v>5.1602572045595707E-2</v>
      </c>
      <c r="BM178" s="210">
        <v>1391094.6389760002</v>
      </c>
      <c r="BN178" s="209">
        <f t="shared" ref="BN178" si="4740">BM178-BM$18</f>
        <v>542807.56017600023</v>
      </c>
      <c r="BO178" s="1300">
        <f t="shared" ref="BO178" si="4741">BM178/BM$18-1</f>
        <v>0.63988663005908819</v>
      </c>
      <c r="BP178" s="209">
        <f t="shared" si="4400"/>
        <v>31558.298016000306</v>
      </c>
      <c r="BQ178" s="1300">
        <f t="shared" si="4520"/>
        <v>2.3212544648653077E-2</v>
      </c>
      <c r="BR178" s="210">
        <v>1740080.0536320002</v>
      </c>
      <c r="BS178" s="209">
        <f t="shared" ref="BS178" si="4742">BR178-BR$18</f>
        <v>891792.97483200021</v>
      </c>
      <c r="BT178" s="1300">
        <f t="shared" ref="BT178" si="4743">BR178/BR$18-1</f>
        <v>1.0512867602481277</v>
      </c>
      <c r="BU178" s="209">
        <f t="shared" si="4403"/>
        <v>62912.128080000402</v>
      </c>
      <c r="BV178" s="1300">
        <f t="shared" si="4523"/>
        <v>3.7510929657979419E-2</v>
      </c>
      <c r="BW178" s="211">
        <v>2171464.8023040006</v>
      </c>
      <c r="BX178" s="209">
        <f t="shared" ref="BX178" si="4744">BW178-BW$18</f>
        <v>1323177.7235040006</v>
      </c>
      <c r="BY178" s="1300">
        <f t="shared" ref="BY178" si="4745">BW178/BW$18-1</f>
        <v>1.5598230322873574</v>
      </c>
      <c r="BZ178" s="209">
        <f t="shared" si="4406"/>
        <v>106554.67368000047</v>
      </c>
      <c r="CA178" s="1300">
        <f t="shared" si="4526"/>
        <v>5.1602572045595707E-2</v>
      </c>
      <c r="CB178" s="211">
        <v>1391094.6389760002</v>
      </c>
      <c r="CC178" s="209">
        <f t="shared" ref="CC178" si="4746">CB178-CB$18</f>
        <v>542807.56017600023</v>
      </c>
      <c r="CD178" s="1300">
        <f t="shared" ref="CD178" si="4747">CB178/CB$18-1</f>
        <v>0.63988663005908819</v>
      </c>
      <c r="CE178" s="209">
        <f t="shared" si="4409"/>
        <v>31558.298016000306</v>
      </c>
      <c r="CF178" s="1300">
        <f t="shared" si="4529"/>
        <v>2.3212544648653077E-2</v>
      </c>
      <c r="CG178" s="210">
        <v>1740080.0536320002</v>
      </c>
      <c r="CH178" s="209">
        <f t="shared" ref="CH178" si="4748">CG178-CG$18</f>
        <v>891792.97483200021</v>
      </c>
      <c r="CI178" s="1300">
        <f t="shared" ref="CI178" si="4749">CG178/CG$18-1</f>
        <v>1.0512867602481277</v>
      </c>
      <c r="CJ178" s="209">
        <f t="shared" si="4412"/>
        <v>62912.128080000402</v>
      </c>
      <c r="CK178" s="1300">
        <f t="shared" si="4532"/>
        <v>3.7510929657979419E-2</v>
      </c>
      <c r="CL178" s="211">
        <v>2171464.8023040006</v>
      </c>
      <c r="CM178" s="209">
        <f t="shared" ref="CM178" si="4750">CL178-CL$18</f>
        <v>1323177.7235040006</v>
      </c>
      <c r="CN178" s="1300">
        <f t="shared" ref="CN178" si="4751">CL178/CL$18-1</f>
        <v>1.5598230322873574</v>
      </c>
      <c r="CO178" s="209">
        <f t="shared" si="4415"/>
        <v>106554.67368000047</v>
      </c>
      <c r="CP178" s="1300">
        <f t="shared" si="4535"/>
        <v>5.1602572045595707E-2</v>
      </c>
    </row>
    <row r="179" spans="1:94" ht="21" customHeight="1" outlineLevel="1" thickBot="1" x14ac:dyDescent="0.3">
      <c r="A179" s="174">
        <v>2039</v>
      </c>
      <c r="B179" s="206" t="s">
        <v>177</v>
      </c>
      <c r="C179" s="206" t="s">
        <v>178</v>
      </c>
      <c r="D179" s="207" t="s">
        <v>179</v>
      </c>
      <c r="E179" s="479">
        <v>879128.18865599995</v>
      </c>
      <c r="F179" s="1321">
        <f t="shared" ref="F179" si="4752">E179-E$19</f>
        <v>346957.88656799996</v>
      </c>
      <c r="G179" s="1322">
        <f t="shared" ref="G179" si="4753">E179/E$19-1</f>
        <v>0.65196777273495199</v>
      </c>
      <c r="H179" s="1321">
        <f t="shared" si="4364"/>
        <v>20120.697887999937</v>
      </c>
      <c r="I179" s="1322">
        <f t="shared" si="4490"/>
        <v>2.3423192584747898E-2</v>
      </c>
      <c r="J179" s="479">
        <v>1100576.398824</v>
      </c>
      <c r="K179" s="1321">
        <f t="shared" ref="K179" si="4754">J179-J$19</f>
        <v>568406.09673600004</v>
      </c>
      <c r="L179" s="1322">
        <f t="shared" ref="L179" si="4755">J179/J$19-1</f>
        <v>1.0680905990165681</v>
      </c>
      <c r="M179" s="1321">
        <f t="shared" si="4367"/>
        <v>39772.258343999973</v>
      </c>
      <c r="N179" s="1322">
        <f t="shared" si="4493"/>
        <v>3.7492555719101484E-2</v>
      </c>
      <c r="O179" s="472">
        <v>1372312.43784</v>
      </c>
      <c r="P179" s="1321">
        <f t="shared" ref="P179" si="4756">O179-O$19</f>
        <v>840142.13575200003</v>
      </c>
      <c r="Q179" s="1322">
        <f t="shared" ref="Q179" si="4757">O179/O$19-1</f>
        <v>1.5787091697068689</v>
      </c>
      <c r="R179" s="1321">
        <f t="shared" si="4370"/>
        <v>67340.447784000309</v>
      </c>
      <c r="S179" s="1322">
        <f t="shared" si="4496"/>
        <v>5.1602983280208514E-2</v>
      </c>
      <c r="T179" s="472">
        <v>879128.18865599995</v>
      </c>
      <c r="U179" s="209">
        <f t="shared" ref="U179" si="4758">T179-T$19</f>
        <v>346957.88656799996</v>
      </c>
      <c r="V179" s="1300">
        <f t="shared" ref="V179" si="4759">T179/T$19-1</f>
        <v>0.65196777273495199</v>
      </c>
      <c r="W179" s="209">
        <f t="shared" si="4373"/>
        <v>20120.697887999937</v>
      </c>
      <c r="X179" s="1300">
        <f t="shared" si="4499"/>
        <v>2.3423192584747898E-2</v>
      </c>
      <c r="Y179" s="479">
        <v>1100576.398824</v>
      </c>
      <c r="Z179" s="209">
        <f t="shared" ref="Z179" si="4760">Y179-Y$19</f>
        <v>568406.09673600004</v>
      </c>
      <c r="AA179" s="1300">
        <f t="shared" ref="AA179" si="4761">Y179/Y$19-1</f>
        <v>1.0680905990165681</v>
      </c>
      <c r="AB179" s="209">
        <f t="shared" si="4376"/>
        <v>39772.258343999973</v>
      </c>
      <c r="AC179" s="1300">
        <f t="shared" si="4502"/>
        <v>3.7492555719101484E-2</v>
      </c>
      <c r="AD179" s="472">
        <v>1372312.43784</v>
      </c>
      <c r="AE179" s="209">
        <f t="shared" ref="AE179" si="4762">AD179-AD$19</f>
        <v>840142.13575200003</v>
      </c>
      <c r="AF179" s="1300">
        <f t="shared" ref="AF179" si="4763">AD179/AD$19-1</f>
        <v>1.5787091697068689</v>
      </c>
      <c r="AG179" s="209">
        <f t="shared" si="4379"/>
        <v>67340.447784000309</v>
      </c>
      <c r="AH179" s="1300">
        <f t="shared" si="4505"/>
        <v>5.1602983280208514E-2</v>
      </c>
      <c r="AI179" s="472">
        <v>879128.18865599995</v>
      </c>
      <c r="AJ179" s="209">
        <f t="shared" ref="AJ179" si="4764">AI179-AI$19</f>
        <v>346957.88656799996</v>
      </c>
      <c r="AK179" s="1300">
        <f t="shared" ref="AK179" si="4765">AI179/AI$19-1</f>
        <v>0.65196777273495199</v>
      </c>
      <c r="AL179" s="209">
        <f t="shared" si="4382"/>
        <v>20120.697887999937</v>
      </c>
      <c r="AM179" s="1300">
        <f t="shared" si="4604"/>
        <v>2.3423192584747898E-2</v>
      </c>
      <c r="AN179" s="479">
        <v>1100576.398824</v>
      </c>
      <c r="AO179" s="209">
        <f t="shared" ref="AO179" si="4766">AN179-AN$19</f>
        <v>568406.09673600004</v>
      </c>
      <c r="AP179" s="1300">
        <f t="shared" ref="AP179" si="4767">AN179/AN$19-1</f>
        <v>1.0680905990165681</v>
      </c>
      <c r="AQ179" s="209">
        <f t="shared" si="4385"/>
        <v>39772.258343999973</v>
      </c>
      <c r="AR179" s="1300">
        <f t="shared" si="4607"/>
        <v>3.7492555719101484E-2</v>
      </c>
      <c r="AS179" s="472">
        <v>1372312.43784</v>
      </c>
      <c r="AT179" s="209">
        <f t="shared" ref="AT179" si="4768">AS179-AS$19</f>
        <v>840142.13575200003</v>
      </c>
      <c r="AU179" s="1300">
        <f t="shared" ref="AU179" si="4769">AS179/AS$19-1</f>
        <v>1.5787091697068689</v>
      </c>
      <c r="AV179" s="209">
        <f t="shared" si="4388"/>
        <v>67340.447784000309</v>
      </c>
      <c r="AW179" s="1300">
        <f t="shared" si="4610"/>
        <v>5.1602983280208514E-2</v>
      </c>
      <c r="AX179" s="479">
        <v>879128.18865599995</v>
      </c>
      <c r="AY179" s="209">
        <f t="shared" ref="AY179" si="4770">AX179-AX$19</f>
        <v>346957.88656799996</v>
      </c>
      <c r="AZ179" s="1300">
        <f t="shared" ref="AZ179" si="4771">AX179/AX$19-1</f>
        <v>0.65196777273495199</v>
      </c>
      <c r="BA179" s="209">
        <f t="shared" si="4391"/>
        <v>20120.697887999937</v>
      </c>
      <c r="BB179" s="1300">
        <f t="shared" si="4511"/>
        <v>2.3423192584747898E-2</v>
      </c>
      <c r="BC179" s="479">
        <v>1100576.398824</v>
      </c>
      <c r="BD179" s="209">
        <f t="shared" ref="BD179" si="4772">BC179-BC$19</f>
        <v>568406.09673600004</v>
      </c>
      <c r="BE179" s="1300">
        <f t="shared" ref="BE179" si="4773">BC179/BC$19-1</f>
        <v>1.0680905990165681</v>
      </c>
      <c r="BF179" s="209">
        <f t="shared" si="4394"/>
        <v>39772.258343999973</v>
      </c>
      <c r="BG179" s="1300">
        <f t="shared" si="4514"/>
        <v>3.7492555719101484E-2</v>
      </c>
      <c r="BH179" s="472">
        <v>1372312.43784</v>
      </c>
      <c r="BI179" s="209">
        <f t="shared" ref="BI179" si="4774">BH179-BH$19</f>
        <v>840142.13575200003</v>
      </c>
      <c r="BJ179" s="1300">
        <f t="shared" ref="BJ179" si="4775">BH179/BH$19-1</f>
        <v>1.5787091697068689</v>
      </c>
      <c r="BK179" s="209">
        <f t="shared" si="4397"/>
        <v>67340.447784000309</v>
      </c>
      <c r="BL179" s="1300">
        <f t="shared" si="4517"/>
        <v>5.1602983280208514E-2</v>
      </c>
      <c r="BM179" s="479">
        <v>879128.18865599995</v>
      </c>
      <c r="BN179" s="209">
        <f t="shared" ref="BN179" si="4776">BM179-BM$19</f>
        <v>346957.88656799996</v>
      </c>
      <c r="BO179" s="1300">
        <f t="shared" ref="BO179" si="4777">BM179/BM$19-1</f>
        <v>0.65196777273495199</v>
      </c>
      <c r="BP179" s="209">
        <f t="shared" si="4400"/>
        <v>20120.697887999937</v>
      </c>
      <c r="BQ179" s="1300">
        <f t="shared" si="4520"/>
        <v>2.3423192584747898E-2</v>
      </c>
      <c r="BR179" s="479">
        <v>1100576.398824</v>
      </c>
      <c r="BS179" s="209">
        <f t="shared" ref="BS179" si="4778">BR179-BR$19</f>
        <v>568406.09673600004</v>
      </c>
      <c r="BT179" s="1300">
        <f t="shared" ref="BT179" si="4779">BR179/BR$19-1</f>
        <v>1.0680905990165681</v>
      </c>
      <c r="BU179" s="209">
        <f t="shared" si="4403"/>
        <v>39772.258343999973</v>
      </c>
      <c r="BV179" s="1300">
        <f t="shared" si="4523"/>
        <v>3.7492555719101484E-2</v>
      </c>
      <c r="BW179" s="472">
        <v>1372312.43784</v>
      </c>
      <c r="BX179" s="209">
        <f t="shared" ref="BX179" si="4780">BW179-BW$19</f>
        <v>840142.13575200003</v>
      </c>
      <c r="BY179" s="1300">
        <f t="shared" ref="BY179" si="4781">BW179/BW$19-1</f>
        <v>1.5787091697068689</v>
      </c>
      <c r="BZ179" s="209">
        <f t="shared" si="4406"/>
        <v>67340.447784000309</v>
      </c>
      <c r="CA179" s="1300">
        <f t="shared" si="4526"/>
        <v>5.1602983280208514E-2</v>
      </c>
      <c r="CB179" s="472">
        <v>879128.18865599995</v>
      </c>
      <c r="CC179" s="209">
        <f t="shared" ref="CC179" si="4782">CB179-CB$19</f>
        <v>346957.88656799996</v>
      </c>
      <c r="CD179" s="1300">
        <f t="shared" ref="CD179" si="4783">CB179/CB$19-1</f>
        <v>0.65196777273495199</v>
      </c>
      <c r="CE179" s="209">
        <f t="shared" si="4409"/>
        <v>20120.697887999937</v>
      </c>
      <c r="CF179" s="1300">
        <f t="shared" si="4529"/>
        <v>2.3423192584747898E-2</v>
      </c>
      <c r="CG179" s="479">
        <v>1100576.398824</v>
      </c>
      <c r="CH179" s="209">
        <f t="shared" ref="CH179" si="4784">CG179-CG$19</f>
        <v>568406.09673600004</v>
      </c>
      <c r="CI179" s="1300">
        <f t="shared" ref="CI179" si="4785">CG179/CG$19-1</f>
        <v>1.0680905990165681</v>
      </c>
      <c r="CJ179" s="209">
        <f t="shared" si="4412"/>
        <v>39772.258343999973</v>
      </c>
      <c r="CK179" s="1300">
        <f t="shared" si="4532"/>
        <v>3.7492555719101484E-2</v>
      </c>
      <c r="CL179" s="472">
        <v>1372312.43784</v>
      </c>
      <c r="CM179" s="209">
        <f t="shared" ref="CM179" si="4786">CL179-CL$19</f>
        <v>840142.13575200003</v>
      </c>
      <c r="CN179" s="1300">
        <f t="shared" ref="CN179" si="4787">CL179/CL$19-1</f>
        <v>1.5787091697068689</v>
      </c>
      <c r="CO179" s="209">
        <f t="shared" si="4415"/>
        <v>67340.447784000309</v>
      </c>
      <c r="CP179" s="1300">
        <f t="shared" si="4535"/>
        <v>5.1602983280208514E-2</v>
      </c>
    </row>
    <row r="180" spans="1:94" ht="21" customHeight="1" x14ac:dyDescent="0.25">
      <c r="A180" s="164">
        <v>2040</v>
      </c>
      <c r="B180" s="165"/>
      <c r="C180" s="166"/>
      <c r="D180" s="166" t="s">
        <v>157</v>
      </c>
      <c r="E180" s="490">
        <v>691234742.70144892</v>
      </c>
      <c r="F180" s="490">
        <f t="shared" ref="F180" si="4788">E180-E$10</f>
        <v>475138308.31144893</v>
      </c>
      <c r="G180" s="1319">
        <f t="shared" ref="G180" si="4789">E180/E$10-1</f>
        <v>2.1987327539793791</v>
      </c>
      <c r="H180" s="490">
        <f t="shared" si="4364"/>
        <v>37164927.927332878</v>
      </c>
      <c r="I180" s="1319">
        <f>E180/E170-1</f>
        <v>5.6821041252557825E-2</v>
      </c>
      <c r="J180" s="490">
        <v>691234742.70144892</v>
      </c>
      <c r="K180" s="490">
        <f t="shared" ref="K180" si="4790">J180-J$10</f>
        <v>475138308.31144893</v>
      </c>
      <c r="L180" s="1319">
        <f t="shared" ref="L180" si="4791">J180/J$10-1</f>
        <v>2.1987327539793791</v>
      </c>
      <c r="M180" s="490">
        <f t="shared" si="4367"/>
        <v>37164927.927332878</v>
      </c>
      <c r="N180" s="1319">
        <f>J180/J170-1</f>
        <v>5.6821041252557825E-2</v>
      </c>
      <c r="O180" s="490">
        <v>691234742.70144892</v>
      </c>
      <c r="P180" s="490">
        <f t="shared" ref="P180" si="4792">O180-O$10</f>
        <v>475138308.31144893</v>
      </c>
      <c r="Q180" s="1319">
        <f t="shared" ref="Q180" si="4793">O180/O$10-1</f>
        <v>2.1987327539793791</v>
      </c>
      <c r="R180" s="490">
        <f t="shared" si="4370"/>
        <v>37164927.927332878</v>
      </c>
      <c r="S180" s="1319">
        <f>O180/O170-1</f>
        <v>5.6821041252557825E-2</v>
      </c>
      <c r="T180" s="490">
        <v>691234742.70144892</v>
      </c>
      <c r="U180" s="490">
        <f t="shared" ref="U180" si="4794">T180-T$10</f>
        <v>475138308.31144893</v>
      </c>
      <c r="V180" s="1301">
        <f t="shared" ref="V180" si="4795">T180/T$10-1</f>
        <v>2.1987327539793791</v>
      </c>
      <c r="W180" s="490">
        <f t="shared" si="4373"/>
        <v>37164927.927332878</v>
      </c>
      <c r="X180" s="1301">
        <f>T180/T170-1</f>
        <v>5.6821041252557825E-2</v>
      </c>
      <c r="Y180" s="490">
        <v>691234742.70144892</v>
      </c>
      <c r="Z180" s="490">
        <f t="shared" ref="Z180" si="4796">Y180-Y$10</f>
        <v>475138308.31144893</v>
      </c>
      <c r="AA180" s="1301">
        <f t="shared" ref="AA180" si="4797">Y180/Y$10-1</f>
        <v>2.1987327539793791</v>
      </c>
      <c r="AB180" s="490">
        <f t="shared" si="4376"/>
        <v>37164927.927332878</v>
      </c>
      <c r="AC180" s="1301">
        <f>Y180/Y170-1</f>
        <v>5.6821041252557825E-2</v>
      </c>
      <c r="AD180" s="490">
        <v>691234742.70144892</v>
      </c>
      <c r="AE180" s="490">
        <f t="shared" ref="AE180" si="4798">AD180-AD$10</f>
        <v>475138308.31144893</v>
      </c>
      <c r="AF180" s="1301">
        <f t="shared" ref="AF180" si="4799">AD180/AD$10-1</f>
        <v>2.1987327539793791</v>
      </c>
      <c r="AG180" s="490">
        <f t="shared" si="4379"/>
        <v>37164927.927332878</v>
      </c>
      <c r="AH180" s="1301">
        <f>AD180/AD170-1</f>
        <v>5.6821041252557825E-2</v>
      </c>
      <c r="AI180" s="490">
        <v>691234742.70144892</v>
      </c>
      <c r="AJ180" s="490">
        <f t="shared" ref="AJ180" si="4800">AI180-AI$10</f>
        <v>475138308.31144893</v>
      </c>
      <c r="AK180" s="1301">
        <f t="shared" ref="AK180" si="4801">AI180/AI$10-1</f>
        <v>2.1987327539793791</v>
      </c>
      <c r="AL180" s="490">
        <f t="shared" si="4382"/>
        <v>37164927.927332878</v>
      </c>
      <c r="AM180" s="1301">
        <f>AI180/AI170-1</f>
        <v>5.6821041252557825E-2</v>
      </c>
      <c r="AN180" s="490">
        <v>691234742.70144892</v>
      </c>
      <c r="AO180" s="490">
        <f t="shared" ref="AO180" si="4802">AN180-AN$10</f>
        <v>475138308.31144893</v>
      </c>
      <c r="AP180" s="1301">
        <f t="shared" ref="AP180" si="4803">AN180/AN$10-1</f>
        <v>2.1987327539793791</v>
      </c>
      <c r="AQ180" s="490">
        <f t="shared" si="4385"/>
        <v>37164927.927332878</v>
      </c>
      <c r="AR180" s="1301">
        <f>AN180/AN170-1</f>
        <v>5.6821041252557825E-2</v>
      </c>
      <c r="AS180" s="490">
        <v>691234742.70144892</v>
      </c>
      <c r="AT180" s="490">
        <f t="shared" ref="AT180" si="4804">AS180-AS$10</f>
        <v>475138308.31144893</v>
      </c>
      <c r="AU180" s="1301">
        <f t="shared" ref="AU180" si="4805">AS180/AS$10-1</f>
        <v>2.1987327539793791</v>
      </c>
      <c r="AV180" s="490">
        <f t="shared" si="4388"/>
        <v>37164927.927332878</v>
      </c>
      <c r="AW180" s="1301">
        <f>AS180/AS170-1</f>
        <v>5.6821041252557825E-2</v>
      </c>
      <c r="AX180" s="490">
        <v>691234742.70144892</v>
      </c>
      <c r="AY180" s="490">
        <f t="shared" ref="AY180" si="4806">AX180-AX$10</f>
        <v>475138308.31144893</v>
      </c>
      <c r="AZ180" s="1301">
        <f t="shared" ref="AZ180" si="4807">AX180/AX$10-1</f>
        <v>2.1987327539793791</v>
      </c>
      <c r="BA180" s="490">
        <f t="shared" si="4391"/>
        <v>37164927.927332878</v>
      </c>
      <c r="BB180" s="1301">
        <f>AX180/AX170-1</f>
        <v>5.6821041252557825E-2</v>
      </c>
      <c r="BC180" s="490">
        <v>691234742.70144892</v>
      </c>
      <c r="BD180" s="490">
        <f t="shared" ref="BD180" si="4808">BC180-BC$10</f>
        <v>475138308.31144893</v>
      </c>
      <c r="BE180" s="1301">
        <f t="shared" ref="BE180" si="4809">BC180/BC$10-1</f>
        <v>2.1987327539793791</v>
      </c>
      <c r="BF180" s="490">
        <f t="shared" si="4394"/>
        <v>37164927.927332878</v>
      </c>
      <c r="BG180" s="1301">
        <f>BC180/BC170-1</f>
        <v>5.6821041252557825E-2</v>
      </c>
      <c r="BH180" s="490">
        <v>691234742.70144892</v>
      </c>
      <c r="BI180" s="490">
        <f t="shared" ref="BI180" si="4810">BH180-BH$10</f>
        <v>475138308.31144893</v>
      </c>
      <c r="BJ180" s="1301">
        <f t="shared" ref="BJ180" si="4811">BH180/BH$10-1</f>
        <v>2.1987327539793791</v>
      </c>
      <c r="BK180" s="490">
        <f t="shared" si="4397"/>
        <v>37164927.927332878</v>
      </c>
      <c r="BL180" s="1301">
        <f>BH180/BH170-1</f>
        <v>5.6821041252557825E-2</v>
      </c>
      <c r="BM180" s="490">
        <v>691234742.70144892</v>
      </c>
      <c r="BN180" s="490">
        <f t="shared" ref="BN180" si="4812">BM180-BM$10</f>
        <v>475138308.31144893</v>
      </c>
      <c r="BO180" s="1301">
        <f t="shared" ref="BO180" si="4813">BM180/BM$10-1</f>
        <v>2.1987327539793791</v>
      </c>
      <c r="BP180" s="490">
        <f t="shared" si="4400"/>
        <v>37164927.927332878</v>
      </c>
      <c r="BQ180" s="1301">
        <f>BM180/BM170-1</f>
        <v>5.6821041252557825E-2</v>
      </c>
      <c r="BR180" s="490">
        <v>691234742.70144892</v>
      </c>
      <c r="BS180" s="490">
        <f t="shared" ref="BS180" si="4814">BR180-BR$10</f>
        <v>475138308.31144893</v>
      </c>
      <c r="BT180" s="1301">
        <f t="shared" ref="BT180" si="4815">BR180/BR$10-1</f>
        <v>2.1987327539793791</v>
      </c>
      <c r="BU180" s="490">
        <f t="shared" si="4403"/>
        <v>37164927.927332878</v>
      </c>
      <c r="BV180" s="1301">
        <f>BR180/BR170-1</f>
        <v>5.6821041252557825E-2</v>
      </c>
      <c r="BW180" s="490">
        <v>691234742.70144892</v>
      </c>
      <c r="BX180" s="490">
        <f t="shared" ref="BX180" si="4816">BW180-BW$10</f>
        <v>475138308.31144893</v>
      </c>
      <c r="BY180" s="1301">
        <f t="shared" ref="BY180" si="4817">BW180/BW$10-1</f>
        <v>2.1987327539793791</v>
      </c>
      <c r="BZ180" s="490">
        <f t="shared" si="4406"/>
        <v>37164927.927332878</v>
      </c>
      <c r="CA180" s="1301">
        <f>BW180/BW170-1</f>
        <v>5.6821041252557825E-2</v>
      </c>
      <c r="CB180" s="484">
        <v>696329977.1480391</v>
      </c>
      <c r="CC180" s="490">
        <f t="shared" ref="CC180" si="4818">CB180-CB$10</f>
        <v>476387265.2780391</v>
      </c>
      <c r="CD180" s="1301">
        <f t="shared" ref="CD180" si="4819">CB180/CB$10-1</f>
        <v>2.1659606777951068</v>
      </c>
      <c r="CE180" s="490">
        <f t="shared" si="4409"/>
        <v>37227852.1919415</v>
      </c>
      <c r="CF180" s="1301">
        <f>CB180/CB170-1</f>
        <v>5.64826766328832E-2</v>
      </c>
      <c r="CG180" s="484">
        <v>696329977.1480391</v>
      </c>
      <c r="CH180" s="490">
        <f t="shared" ref="CH180" si="4820">CG180-CG$10</f>
        <v>476387265.2780391</v>
      </c>
      <c r="CI180" s="1301">
        <f t="shared" ref="CI180" si="4821">CG180/CG$10-1</f>
        <v>2.1659606777951068</v>
      </c>
      <c r="CJ180" s="490">
        <f t="shared" si="4412"/>
        <v>37227852.1919415</v>
      </c>
      <c r="CK180" s="1301">
        <f>CG180/CG170-1</f>
        <v>5.64826766328832E-2</v>
      </c>
      <c r="CL180" s="484">
        <v>696329977.1480391</v>
      </c>
      <c r="CM180" s="490">
        <f t="shared" ref="CM180" si="4822">CL180-CL$10</f>
        <v>476387265.2780391</v>
      </c>
      <c r="CN180" s="1301">
        <f t="shared" ref="CN180" si="4823">CL180/CL$10-1</f>
        <v>2.1659606777951068</v>
      </c>
      <c r="CO180" s="490">
        <f t="shared" si="4415"/>
        <v>37227852.1919415</v>
      </c>
      <c r="CP180" s="1301">
        <f>CL180/CL170-1</f>
        <v>5.64826766328832E-2</v>
      </c>
    </row>
    <row r="181" spans="1:94" ht="21" customHeight="1" outlineLevel="1" x14ac:dyDescent="0.25">
      <c r="A181" s="174">
        <v>2040</v>
      </c>
      <c r="B181" s="175" t="s">
        <v>158</v>
      </c>
      <c r="C181" s="175" t="s">
        <v>159</v>
      </c>
      <c r="D181" s="176" t="s">
        <v>96</v>
      </c>
      <c r="E181" s="491">
        <v>374191274.30362368</v>
      </c>
      <c r="F181" s="1298">
        <f t="shared" ref="F181" si="4824">E181-E$11</f>
        <v>291464033.80362368</v>
      </c>
      <c r="G181" s="1320">
        <f t="shared" ref="G181" si="4825">E181/E$11-1</f>
        <v>3.5231929899030501</v>
      </c>
      <c r="H181" s="1298">
        <f t="shared" si="4364"/>
        <v>24905140.808905959</v>
      </c>
      <c r="I181" s="1320">
        <f t="shared" ref="I181:I189" si="4826">E181/E171-1</f>
        <v>7.130297604351532E-2</v>
      </c>
      <c r="J181" s="491">
        <v>335468986.64649433</v>
      </c>
      <c r="K181" s="1298">
        <f t="shared" ref="K181" si="4827">J181-J$11</f>
        <v>252741746.14649433</v>
      </c>
      <c r="L181" s="1320">
        <f t="shared" ref="L181" si="4828">J181/J$11-1</f>
        <v>3.0551211985185738</v>
      </c>
      <c r="M181" s="1298">
        <f t="shared" si="4367"/>
        <v>21728957.295204699</v>
      </c>
      <c r="N181" s="1320">
        <f t="shared" ref="N181:N189" si="4829">J181/J171-1</f>
        <v>6.9257841723713076E-2</v>
      </c>
      <c r="O181" s="491">
        <v>286979468.37240845</v>
      </c>
      <c r="P181" s="1298">
        <f t="shared" ref="P181" si="4830">O181-O$11</f>
        <v>204252227.87240845</v>
      </c>
      <c r="Q181" s="1320">
        <f t="shared" ref="Q181" si="4831">O181/O$11-1</f>
        <v>2.4689839361003276</v>
      </c>
      <c r="R181" s="1298">
        <f t="shared" si="4370"/>
        <v>17148303.126289248</v>
      </c>
      <c r="S181" s="1320">
        <f t="shared" ref="S181:S189" si="4832">O181/O171-1</f>
        <v>6.3551973733826816E-2</v>
      </c>
      <c r="T181" s="485">
        <v>218917237.6797123</v>
      </c>
      <c r="U181" s="1298">
        <f t="shared" ref="U181" si="4833">T181-T$11</f>
        <v>150478498.1797123</v>
      </c>
      <c r="V181" s="1299">
        <f t="shared" ref="V181" si="4834">T181/T$11-1</f>
        <v>2.1987327539793786</v>
      </c>
      <c r="W181" s="1298">
        <f t="shared" si="4373"/>
        <v>11770304.439010739</v>
      </c>
      <c r="X181" s="1299">
        <f t="shared" ref="X181:X189" si="4835">T181/T171-1</f>
        <v>5.6821041252557825E-2</v>
      </c>
      <c r="Y181" s="485">
        <v>218917237.6797123</v>
      </c>
      <c r="Z181" s="1298">
        <f t="shared" ref="Z181" si="4836">Y181-Y$11</f>
        <v>150478498.1797123</v>
      </c>
      <c r="AA181" s="1299">
        <f t="shared" ref="AA181" si="4837">Y181/Y$11-1</f>
        <v>2.1987327539793786</v>
      </c>
      <c r="AB181" s="1298">
        <f t="shared" si="4376"/>
        <v>11770304.439010739</v>
      </c>
      <c r="AC181" s="1299">
        <f t="shared" ref="AC181:AC189" si="4838">Y181/Y171-1</f>
        <v>5.6821041252557825E-2</v>
      </c>
      <c r="AD181" s="485">
        <v>218917237.6797123</v>
      </c>
      <c r="AE181" s="1298">
        <f t="shared" ref="AE181" si="4839">AD181-AD$11</f>
        <v>150478498.1797123</v>
      </c>
      <c r="AF181" s="1299">
        <f t="shared" ref="AF181" si="4840">AD181/AD$11-1</f>
        <v>2.1987327539793786</v>
      </c>
      <c r="AG181" s="1298">
        <f t="shared" si="4379"/>
        <v>11770304.439010739</v>
      </c>
      <c r="AH181" s="1299">
        <f t="shared" ref="AH181:AH189" si="4841">AD181/AD171-1</f>
        <v>5.6821041252557825E-2</v>
      </c>
      <c r="AI181" s="485">
        <v>0</v>
      </c>
      <c r="AJ181" s="1298">
        <f t="shared" ref="AJ181" si="4842">AI181-AI$11</f>
        <v>0</v>
      </c>
      <c r="AK181" s="1299"/>
      <c r="AL181" s="1298">
        <f t="shared" si="4382"/>
        <v>0</v>
      </c>
      <c r="AM181" s="1299"/>
      <c r="AN181" s="485">
        <v>0</v>
      </c>
      <c r="AO181" s="1298">
        <f t="shared" ref="AO181" si="4843">AN181-AN$11</f>
        <v>0</v>
      </c>
      <c r="AP181" s="1299"/>
      <c r="AQ181" s="1298">
        <f t="shared" si="4385"/>
        <v>0</v>
      </c>
      <c r="AR181" s="1299"/>
      <c r="AS181" s="485">
        <v>0</v>
      </c>
      <c r="AT181" s="1298">
        <f t="shared" ref="AT181" si="4844">AS181-AS$11</f>
        <v>0</v>
      </c>
      <c r="AU181" s="1299"/>
      <c r="AV181" s="1298">
        <f t="shared" si="4388"/>
        <v>0</v>
      </c>
      <c r="AW181" s="1299"/>
      <c r="AX181" s="491">
        <v>338908379.14096141</v>
      </c>
      <c r="AY181" s="1298">
        <f t="shared" ref="AY181" si="4845">AX181-AX$11</f>
        <v>279510307.8504945</v>
      </c>
      <c r="AZ181" s="1299">
        <f t="shared" ref="AZ181" si="4846">AX181/AX$11-1</f>
        <v>4.7057135320714449</v>
      </c>
      <c r="BA181" s="1298">
        <f t="shared" si="4391"/>
        <v>24306116.335349321</v>
      </c>
      <c r="BB181" s="1299">
        <f t="shared" ref="BB181:BB189" si="4847">AX181/AX171-1</f>
        <v>7.7259826800316844E-2</v>
      </c>
      <c r="BC181" s="491">
        <v>290100823.50743121</v>
      </c>
      <c r="BD181" s="1298">
        <f t="shared" ref="BD181" si="4848">BC181-BC$11</f>
        <v>230702752.2169643</v>
      </c>
      <c r="BE181" s="1299">
        <f t="shared" ref="BE181" si="4849">BC181/BC$11-1</f>
        <v>3.8840108307353569</v>
      </c>
      <c r="BF181" s="1298">
        <f t="shared" si="4394"/>
        <v>20352383.559066951</v>
      </c>
      <c r="BG181" s="1299">
        <f t="shared" ref="BG181:BG189" si="4850">BC181/BC171-1</f>
        <v>7.5449494955236229E-2</v>
      </c>
      <c r="BH181" s="491">
        <v>228859344.84081846</v>
      </c>
      <c r="BI181" s="1298">
        <f t="shared" ref="BI181" si="4851">BH181-BH$11</f>
        <v>169461273.55035156</v>
      </c>
      <c r="BJ181" s="1299">
        <f t="shared" ref="BJ181" si="4852">BH181/BH$11-1</f>
        <v>2.8529760288285533</v>
      </c>
      <c r="BK181" s="1298">
        <f t="shared" si="4397"/>
        <v>14628894.849023938</v>
      </c>
      <c r="BL181" s="1299">
        <f t="shared" ref="BL181:BL189" si="4853">BH181/BH171-1</f>
        <v>6.8285786869159981E-2</v>
      </c>
      <c r="BM181" s="491">
        <v>183168009.72197115</v>
      </c>
      <c r="BN181" s="1298">
        <f t="shared" ref="BN181" si="4854">BM181-BM$11</f>
        <v>137323282.81163782</v>
      </c>
      <c r="BO181" s="1299">
        <f t="shared" ref="BO181" si="4855">BM181/BM$11-1</f>
        <v>2.995399734417119</v>
      </c>
      <c r="BP181" s="1298">
        <f t="shared" si="4400"/>
        <v>11443668.85912165</v>
      </c>
      <c r="BQ181" s="1299">
        <f t="shared" ref="BQ181:BQ189" si="4856">BM181/BM171-1</f>
        <v>6.6639759987556557E-2</v>
      </c>
      <c r="BR181" s="491">
        <v>170260580.50292805</v>
      </c>
      <c r="BS181" s="1298">
        <f t="shared" ref="BS181" si="4857">BR181-BR$11</f>
        <v>124415853.59259471</v>
      </c>
      <c r="BT181" s="1299">
        <f t="shared" ref="BT181" si="4858">BR181/BR$11-1</f>
        <v>2.713853085785348</v>
      </c>
      <c r="BU181" s="1298">
        <f t="shared" si="4403"/>
        <v>10384941.02122122</v>
      </c>
      <c r="BV181" s="1299">
        <f t="shared" ref="BV181:BV189" si="4859">BR181/BR171-1</f>
        <v>6.4956368930799258E-2</v>
      </c>
      <c r="BW181" s="491">
        <v>154097407.74489942</v>
      </c>
      <c r="BX181" s="1298">
        <f t="shared" ref="BX181" si="4860">BW181-BW$11</f>
        <v>108252680.83456609</v>
      </c>
      <c r="BY181" s="1299">
        <f t="shared" ref="BY181" si="4861">BW181/BW$11-1</f>
        <v>2.361289686517166</v>
      </c>
      <c r="BZ181" s="1298">
        <f t="shared" si="4406"/>
        <v>8858056.2982493937</v>
      </c>
      <c r="CA181" s="1299">
        <f t="shared" ref="CA181:CA189" si="4862">BW181/BW171-1</f>
        <v>6.098936830837598E-2</v>
      </c>
      <c r="CB181" s="485">
        <v>94693227.27268301</v>
      </c>
      <c r="CC181" s="1298">
        <f t="shared" ref="CC181" si="4863">CB181-CB$11</f>
        <v>26254487.77268301</v>
      </c>
      <c r="CD181" s="1299">
        <f t="shared" ref="CD181" si="4864">CB181/CB$11-1</f>
        <v>0.38362027069015503</v>
      </c>
      <c r="CE181" s="1298">
        <f t="shared" si="4409"/>
        <v>1394544.8961397558</v>
      </c>
      <c r="CF181" s="1299">
        <f t="shared" ref="CF181:CF189" si="4865">CB181/CB171-1</f>
        <v>1.494710172338265E-2</v>
      </c>
      <c r="CG181" s="485">
        <v>107414316.88959174</v>
      </c>
      <c r="CH181" s="1298">
        <f t="shared" ref="CH181" si="4866">CG181-CG$11</f>
        <v>38975577.389591739</v>
      </c>
      <c r="CI181" s="1299">
        <f t="shared" ref="CI181" si="4867">CG181/CG$11-1</f>
        <v>0.56949583926208547</v>
      </c>
      <c r="CJ181" s="1298">
        <f t="shared" si="4412"/>
        <v>2344409.9544984102</v>
      </c>
      <c r="CK181" s="1299">
        <f t="shared" ref="CK181:CK189" si="4868">CG181/CG171-1</f>
        <v>2.2312858390049373E-2</v>
      </c>
      <c r="CL181" s="485">
        <v>121722752.37147625</v>
      </c>
      <c r="CM181" s="1298">
        <f t="shared" ref="CM181" si="4869">CL181-CL$11</f>
        <v>53284012.871476248</v>
      </c>
      <c r="CN181" s="1299">
        <f t="shared" ref="CN181" si="4870">CL181/CL$11-1</f>
        <v>0.77856508259443102</v>
      </c>
      <c r="CO181" s="1298">
        <f t="shared" si="4415"/>
        <v>3508437.1554885656</v>
      </c>
      <c r="CP181" s="1299">
        <f t="shared" ref="CP181:CP189" si="4871">CL181/CL171-1</f>
        <v>2.9678615056715874E-2</v>
      </c>
    </row>
    <row r="182" spans="1:94" ht="21" customHeight="1" outlineLevel="1" x14ac:dyDescent="0.25">
      <c r="A182" s="174">
        <v>2040</v>
      </c>
      <c r="B182" s="175" t="s">
        <v>160</v>
      </c>
      <c r="C182" s="175" t="s">
        <v>161</v>
      </c>
      <c r="D182" s="176" t="s">
        <v>162</v>
      </c>
      <c r="E182" s="485">
        <v>175312754.86228982</v>
      </c>
      <c r="F182" s="1298">
        <f t="shared" ref="F182" si="4872">E182-E$12</f>
        <v>120505814.63128981</v>
      </c>
      <c r="G182" s="1320">
        <f t="shared" ref="G182" si="4873">E182/E$12-1</f>
        <v>2.1987327539793786</v>
      </c>
      <c r="H182" s="1298">
        <f t="shared" si="4364"/>
        <v>9425865.768459022</v>
      </c>
      <c r="I182" s="1320">
        <f t="shared" si="4826"/>
        <v>5.6821041252557603E-2</v>
      </c>
      <c r="J182" s="485">
        <v>175312754.86228982</v>
      </c>
      <c r="K182" s="1298">
        <f t="shared" ref="K182" si="4874">J182-J$12</f>
        <v>120505814.63128981</v>
      </c>
      <c r="L182" s="1320">
        <f t="shared" ref="L182" si="4875">J182/J$12-1</f>
        <v>2.1987327539793786</v>
      </c>
      <c r="M182" s="1298">
        <f t="shared" si="4367"/>
        <v>9425865.768459022</v>
      </c>
      <c r="N182" s="1320">
        <f t="shared" si="4829"/>
        <v>5.6821041252557603E-2</v>
      </c>
      <c r="O182" s="485">
        <v>175312754.86228982</v>
      </c>
      <c r="P182" s="1298">
        <f t="shared" ref="P182" si="4876">O182-O$12</f>
        <v>120505814.63128981</v>
      </c>
      <c r="Q182" s="1320">
        <f t="shared" ref="Q182" si="4877">O182/O$12-1</f>
        <v>2.1987327539793786</v>
      </c>
      <c r="R182" s="1298">
        <f t="shared" si="4370"/>
        <v>9425865.768459022</v>
      </c>
      <c r="S182" s="1320">
        <f t="shared" si="4832"/>
        <v>5.6821041252557603E-2</v>
      </c>
      <c r="T182" s="485">
        <v>175312754.86228982</v>
      </c>
      <c r="U182" s="1298">
        <f t="shared" ref="U182" si="4878">T182-T$12</f>
        <v>120505814.63128981</v>
      </c>
      <c r="V182" s="1299">
        <f t="shared" ref="V182" si="4879">T182/T$12-1</f>
        <v>2.1987327539793786</v>
      </c>
      <c r="W182" s="1298">
        <f t="shared" si="4373"/>
        <v>9425865.768459022</v>
      </c>
      <c r="X182" s="1299">
        <f t="shared" si="4835"/>
        <v>5.6821041252557603E-2</v>
      </c>
      <c r="Y182" s="485">
        <v>175312754.86228982</v>
      </c>
      <c r="Z182" s="1298">
        <f t="shared" ref="Z182" si="4880">Y182-Y$12</f>
        <v>120505814.63128981</v>
      </c>
      <c r="AA182" s="1299">
        <f t="shared" ref="AA182" si="4881">Y182/Y$12-1</f>
        <v>2.1987327539793786</v>
      </c>
      <c r="AB182" s="1298">
        <f t="shared" si="4376"/>
        <v>9425865.768459022</v>
      </c>
      <c r="AC182" s="1299">
        <f t="shared" si="4838"/>
        <v>5.6821041252557603E-2</v>
      </c>
      <c r="AD182" s="485">
        <v>175312754.86228982</v>
      </c>
      <c r="AE182" s="1298">
        <f t="shared" ref="AE182" si="4882">AD182-AD$12</f>
        <v>120505814.63128981</v>
      </c>
      <c r="AF182" s="1299">
        <f t="shared" ref="AF182" si="4883">AD182/AD$12-1</f>
        <v>2.1987327539793786</v>
      </c>
      <c r="AG182" s="1298">
        <f t="shared" si="4379"/>
        <v>9425865.768459022</v>
      </c>
      <c r="AH182" s="1299">
        <f t="shared" si="4841"/>
        <v>5.6821041252557603E-2</v>
      </c>
      <c r="AI182" s="485">
        <v>0</v>
      </c>
      <c r="AJ182" s="1298">
        <f t="shared" ref="AJ182" si="4884">AI182-AI$12</f>
        <v>0</v>
      </c>
      <c r="AK182" s="1299"/>
      <c r="AL182" s="1298">
        <f t="shared" si="4382"/>
        <v>0</v>
      </c>
      <c r="AM182" s="1299"/>
      <c r="AN182" s="485">
        <v>0</v>
      </c>
      <c r="AO182" s="1298">
        <f t="shared" ref="AO182" si="4885">AN182-AN$12</f>
        <v>0</v>
      </c>
      <c r="AP182" s="1299"/>
      <c r="AQ182" s="1298">
        <f t="shared" si="4385"/>
        <v>0</v>
      </c>
      <c r="AR182" s="1299"/>
      <c r="AS182" s="485">
        <v>0</v>
      </c>
      <c r="AT182" s="1298">
        <f t="shared" ref="AT182" si="4886">AS182-AS$12</f>
        <v>0</v>
      </c>
      <c r="AU182" s="1299"/>
      <c r="AV182" s="1298">
        <f t="shared" si="4388"/>
        <v>0</v>
      </c>
      <c r="AW182" s="1299"/>
      <c r="AX182" s="485">
        <v>175312754.86228982</v>
      </c>
      <c r="AY182" s="1298">
        <f t="shared" ref="AY182" si="4887">AX182-AX$12</f>
        <v>120505814.63128981</v>
      </c>
      <c r="AZ182" s="1299">
        <f t="shared" ref="AZ182" si="4888">AX182/AX$12-1</f>
        <v>2.1987327539793786</v>
      </c>
      <c r="BA182" s="1298">
        <f t="shared" si="4391"/>
        <v>9425865.768459022</v>
      </c>
      <c r="BB182" s="1299">
        <f t="shared" si="4847"/>
        <v>5.6821041252557603E-2</v>
      </c>
      <c r="BC182" s="485">
        <v>175312754.86228982</v>
      </c>
      <c r="BD182" s="1298">
        <f t="shared" ref="BD182" si="4889">BC182-BC$12</f>
        <v>120505814.63128981</v>
      </c>
      <c r="BE182" s="1299">
        <f t="shared" ref="BE182" si="4890">BC182/BC$12-1</f>
        <v>2.1987327539793786</v>
      </c>
      <c r="BF182" s="1298">
        <f t="shared" si="4394"/>
        <v>9425865.768459022</v>
      </c>
      <c r="BG182" s="1299">
        <f t="shared" si="4850"/>
        <v>5.6821041252557603E-2</v>
      </c>
      <c r="BH182" s="485">
        <v>175312754.86228982</v>
      </c>
      <c r="BI182" s="1298">
        <f t="shared" ref="BI182" si="4891">BH182-BH$12</f>
        <v>120505814.63128981</v>
      </c>
      <c r="BJ182" s="1299">
        <f t="shared" ref="BJ182" si="4892">BH182/BH$12-1</f>
        <v>2.1987327539793786</v>
      </c>
      <c r="BK182" s="1298">
        <f t="shared" si="4397"/>
        <v>9425865.768459022</v>
      </c>
      <c r="BL182" s="1299">
        <f t="shared" si="4853"/>
        <v>5.6821041252557603E-2</v>
      </c>
      <c r="BM182" s="491">
        <v>183168009.72197115</v>
      </c>
      <c r="BN182" s="1298">
        <f t="shared" ref="BN182" si="4893">BM182-BM$12</f>
        <v>137323282.81163782</v>
      </c>
      <c r="BO182" s="1299">
        <f t="shared" ref="BO182" si="4894">BM182/BM$12-1</f>
        <v>2.995399734417119</v>
      </c>
      <c r="BP182" s="1298">
        <f t="shared" si="4400"/>
        <v>11443668.85912165</v>
      </c>
      <c r="BQ182" s="1299">
        <f t="shared" si="4856"/>
        <v>6.6639759987556557E-2</v>
      </c>
      <c r="BR182" s="491">
        <v>170260580.50292805</v>
      </c>
      <c r="BS182" s="1298">
        <f t="shared" ref="BS182" si="4895">BR182-BR$12</f>
        <v>124415853.59259471</v>
      </c>
      <c r="BT182" s="1299">
        <f t="shared" ref="BT182" si="4896">BR182/BR$12-1</f>
        <v>2.713853085785348</v>
      </c>
      <c r="BU182" s="1298">
        <f t="shared" si="4403"/>
        <v>10384941.02122122</v>
      </c>
      <c r="BV182" s="1299">
        <f t="shared" si="4859"/>
        <v>6.4956368930799258E-2</v>
      </c>
      <c r="BW182" s="491">
        <v>154097407.74489942</v>
      </c>
      <c r="BX182" s="1298">
        <f t="shared" ref="BX182" si="4897">BW182-BW$12</f>
        <v>108252680.83456609</v>
      </c>
      <c r="BY182" s="1299">
        <f t="shared" ref="BY182" si="4898">BW182/BW$12-1</f>
        <v>2.361289686517166</v>
      </c>
      <c r="BZ182" s="1298">
        <f t="shared" si="4406"/>
        <v>8858056.2982493937</v>
      </c>
      <c r="CA182" s="1299">
        <f t="shared" si="4862"/>
        <v>6.098936830837598E-2</v>
      </c>
      <c r="CB182" s="485">
        <v>80570094.604282126</v>
      </c>
      <c r="CC182" s="1298">
        <f t="shared" ref="CC182" si="4899">CB182-CB$12</f>
        <v>25763154.373282127</v>
      </c>
      <c r="CD182" s="1299">
        <f t="shared" ref="CD182" si="4900">CB182/CB$12-1</f>
        <v>0.47007102138334522</v>
      </c>
      <c r="CE182" s="1298">
        <f t="shared" si="4409"/>
        <v>1186553.8586867005</v>
      </c>
      <c r="CF182" s="1299">
        <f t="shared" si="4865"/>
        <v>1.494710172338265E-2</v>
      </c>
      <c r="CG182" s="485">
        <v>91393882.36000438</v>
      </c>
      <c r="CH182" s="1298">
        <f t="shared" ref="CH182" si="4901">CG182-CG$12</f>
        <v>36586942.129004382</v>
      </c>
      <c r="CI182" s="1299">
        <f t="shared" ref="CI182" si="4902">CG182/CG$12-1</f>
        <v>0.66756038514096816</v>
      </c>
      <c r="CJ182" s="1298">
        <f t="shared" si="4412"/>
        <v>1994750.1766015738</v>
      </c>
      <c r="CK182" s="1299">
        <f t="shared" si="4868"/>
        <v>2.2312858390049373E-2</v>
      </c>
      <c r="CL182" s="485">
        <v>103568269.41616578</v>
      </c>
      <c r="CM182" s="1298">
        <f t="shared" ref="CM182" si="4903">CL182-CL$12</f>
        <v>48761329.185165785</v>
      </c>
      <c r="CN182" s="1299">
        <f t="shared" ref="CN182" si="4904">CL182/CL$12-1</f>
        <v>0.8896926006021646</v>
      </c>
      <c r="CO182" s="1298">
        <f t="shared" si="4415"/>
        <v>2985167.1726942807</v>
      </c>
      <c r="CP182" s="1299">
        <f t="shared" si="4871"/>
        <v>2.9678615056715874E-2</v>
      </c>
    </row>
    <row r="183" spans="1:94" ht="21" customHeight="1" outlineLevel="1" x14ac:dyDescent="0.25">
      <c r="A183" s="174">
        <v>2040</v>
      </c>
      <c r="B183" s="175">
        <v>0</v>
      </c>
      <c r="C183" s="175">
        <v>0</v>
      </c>
      <c r="D183" s="176" t="s">
        <v>163</v>
      </c>
      <c r="E183" s="485">
        <v>0</v>
      </c>
      <c r="F183" s="1298">
        <f t="shared" ref="F183" si="4905">E183-E$13</f>
        <v>0</v>
      </c>
      <c r="G183" s="1320"/>
      <c r="H183" s="1298">
        <f t="shared" si="4364"/>
        <v>0</v>
      </c>
      <c r="I183" s="1320"/>
      <c r="J183" s="485">
        <v>0</v>
      </c>
      <c r="K183" s="1298">
        <f t="shared" ref="K183" si="4906">J183-J$13</f>
        <v>0</v>
      </c>
      <c r="L183" s="1320"/>
      <c r="M183" s="1298">
        <f t="shared" si="4367"/>
        <v>0</v>
      </c>
      <c r="N183" s="1320"/>
      <c r="O183" s="485">
        <v>0</v>
      </c>
      <c r="P183" s="1298">
        <f t="shared" ref="P183" si="4907">O183-O$13</f>
        <v>0</v>
      </c>
      <c r="Q183" s="1320"/>
      <c r="R183" s="1298">
        <f t="shared" si="4370"/>
        <v>0</v>
      </c>
      <c r="S183" s="1320"/>
      <c r="T183" s="485">
        <v>0</v>
      </c>
      <c r="U183" s="1298">
        <f t="shared" ref="U183" si="4908">T183-T$13</f>
        <v>0</v>
      </c>
      <c r="V183" s="1299"/>
      <c r="W183" s="1298">
        <f t="shared" si="4373"/>
        <v>0</v>
      </c>
      <c r="X183" s="1299"/>
      <c r="Y183" s="485">
        <v>0</v>
      </c>
      <c r="Z183" s="1298">
        <f t="shared" ref="Z183" si="4909">Y183-Y$13</f>
        <v>0</v>
      </c>
      <c r="AA183" s="1299"/>
      <c r="AB183" s="1298">
        <f t="shared" si="4376"/>
        <v>0</v>
      </c>
      <c r="AC183" s="1299"/>
      <c r="AD183" s="485">
        <v>0</v>
      </c>
      <c r="AE183" s="1298">
        <f t="shared" ref="AE183" si="4910">AD183-AD$13</f>
        <v>0</v>
      </c>
      <c r="AF183" s="1299"/>
      <c r="AG183" s="1298">
        <f t="shared" si="4379"/>
        <v>0</v>
      </c>
      <c r="AH183" s="1299"/>
      <c r="AI183" s="485">
        <v>0</v>
      </c>
      <c r="AJ183" s="1298">
        <f t="shared" ref="AJ183" si="4911">AI183-AI$13</f>
        <v>0</v>
      </c>
      <c r="AK183" s="1299"/>
      <c r="AL183" s="1298">
        <f t="shared" si="4382"/>
        <v>0</v>
      </c>
      <c r="AM183" s="1299"/>
      <c r="AN183" s="485">
        <v>0</v>
      </c>
      <c r="AO183" s="1298">
        <f t="shared" ref="AO183" si="4912">AN183-AN$13</f>
        <v>0</v>
      </c>
      <c r="AP183" s="1299"/>
      <c r="AQ183" s="1298">
        <f t="shared" si="4385"/>
        <v>0</v>
      </c>
      <c r="AR183" s="1299"/>
      <c r="AS183" s="485">
        <v>0</v>
      </c>
      <c r="AT183" s="1298">
        <f t="shared" ref="AT183" si="4913">AS183-AS$13</f>
        <v>0</v>
      </c>
      <c r="AU183" s="1299"/>
      <c r="AV183" s="1298">
        <f t="shared" si="4388"/>
        <v>0</v>
      </c>
      <c r="AW183" s="1299"/>
      <c r="AX183" s="491">
        <v>35282895.162662275</v>
      </c>
      <c r="AY183" s="1298">
        <f t="shared" ref="AY183" si="4914">AX183-AX$13</f>
        <v>11953725.953129176</v>
      </c>
      <c r="AZ183" s="1299">
        <f t="shared" ref="AZ183" si="4915">AX183/AX$13-1</f>
        <v>0.51239398393340441</v>
      </c>
      <c r="BA183" s="1298">
        <f t="shared" si="4391"/>
        <v>599024.47355661541</v>
      </c>
      <c r="BB183" s="1299">
        <f t="shared" si="4847"/>
        <v>1.7270981054164025E-2</v>
      </c>
      <c r="BC183" s="491">
        <v>45368163.139063105</v>
      </c>
      <c r="BD183" s="1298">
        <f t="shared" ref="BD183" si="4916">BC183-BC$13</f>
        <v>22038993.929530006</v>
      </c>
      <c r="BE183" s="1299">
        <f t="shared" ref="BE183" si="4917">BC183/BC$13-1</f>
        <v>0.94469690418826047</v>
      </c>
      <c r="BF183" s="1298">
        <f t="shared" si="4394"/>
        <v>1376573.7361377478</v>
      </c>
      <c r="BG183" s="1299">
        <f t="shared" si="4850"/>
        <v>3.1291748145981124E-2</v>
      </c>
      <c r="BH183" s="491">
        <v>58120123.531590015</v>
      </c>
      <c r="BI183" s="1298">
        <f t="shared" ref="BI183" si="4918">BH183-BH$13</f>
        <v>34790954.322056919</v>
      </c>
      <c r="BJ183" s="1299">
        <f t="shared" ref="BJ183" si="4919">BH183/BH$13-1</f>
        <v>1.4913070418229957</v>
      </c>
      <c r="BK183" s="1298">
        <f t="shared" si="4397"/>
        <v>2519408.2772653103</v>
      </c>
      <c r="BL183" s="1299">
        <f t="shared" si="4853"/>
        <v>4.531251559878724E-2</v>
      </c>
      <c r="BM183" s="491">
        <v>183168009.72197118</v>
      </c>
      <c r="BN183" s="1298">
        <f t="shared" ref="BN183" si="4920">BM183-BM$13</f>
        <v>137323282.81163785</v>
      </c>
      <c r="BO183" s="1299">
        <f t="shared" ref="BO183" si="4921">BM183/BM$13-1</f>
        <v>2.9953997344171195</v>
      </c>
      <c r="BP183" s="1298">
        <f t="shared" si="4400"/>
        <v>11443668.859121531</v>
      </c>
      <c r="BQ183" s="1299">
        <f t="shared" si="4856"/>
        <v>6.6639759987555891E-2</v>
      </c>
      <c r="BR183" s="491">
        <v>170260580.50292808</v>
      </c>
      <c r="BS183" s="1298">
        <f t="shared" ref="BS183" si="4922">BR183-BR$13</f>
        <v>124415853.59259474</v>
      </c>
      <c r="BT183" s="1299">
        <f t="shared" ref="BT183" si="4923">BR183/BR$13-1</f>
        <v>2.7138530857853489</v>
      </c>
      <c r="BU183" s="1298">
        <f t="shared" si="4403"/>
        <v>10384941.02122137</v>
      </c>
      <c r="BV183" s="1299">
        <f t="shared" si="4859"/>
        <v>6.4956368930800368E-2</v>
      </c>
      <c r="BW183" s="491">
        <v>154097407.74489942</v>
      </c>
      <c r="BX183" s="1298">
        <f t="shared" ref="BX183" si="4924">BW183-BW$13</f>
        <v>108252680.83456609</v>
      </c>
      <c r="BY183" s="1299">
        <f t="shared" ref="BY183" si="4925">BW183/BW$13-1</f>
        <v>2.361289686517166</v>
      </c>
      <c r="BZ183" s="1298">
        <f t="shared" si="4406"/>
        <v>8858056.2982494533</v>
      </c>
      <c r="CA183" s="1299">
        <f t="shared" si="4862"/>
        <v>6.0989368308376424E-2</v>
      </c>
      <c r="CB183" s="485">
        <v>0</v>
      </c>
      <c r="CC183" s="1298">
        <f t="shared" ref="CC183" si="4926">CB183-CB$13</f>
        <v>0</v>
      </c>
      <c r="CD183" s="1299"/>
      <c r="CE183" s="1298">
        <f t="shared" si="4409"/>
        <v>0</v>
      </c>
      <c r="CF183" s="1299"/>
      <c r="CG183" s="485">
        <v>0</v>
      </c>
      <c r="CH183" s="1298">
        <f t="shared" ref="CH183" si="4927">CG183-CG$13</f>
        <v>0</v>
      </c>
      <c r="CI183" s="1299"/>
      <c r="CJ183" s="1298">
        <f t="shared" si="4412"/>
        <v>0</v>
      </c>
      <c r="CK183" s="1299"/>
      <c r="CL183" s="485">
        <v>0</v>
      </c>
      <c r="CM183" s="1298">
        <f t="shared" ref="CM183" si="4928">CL183-CL$13</f>
        <v>0</v>
      </c>
      <c r="CN183" s="1299"/>
      <c r="CO183" s="1298">
        <f t="shared" si="4415"/>
        <v>0</v>
      </c>
      <c r="CP183" s="1299"/>
    </row>
    <row r="184" spans="1:94" ht="21" customHeight="1" outlineLevel="1" x14ac:dyDescent="0.25">
      <c r="A184" s="174">
        <v>2040</v>
      </c>
      <c r="B184" s="175" t="s">
        <v>164</v>
      </c>
      <c r="C184" s="175" t="s">
        <v>165</v>
      </c>
      <c r="D184" s="176" t="s">
        <v>99</v>
      </c>
      <c r="E184" s="485">
        <v>0</v>
      </c>
      <c r="F184" s="1298">
        <f t="shared" ref="F184" si="4929">E184-E$14</f>
        <v>0</v>
      </c>
      <c r="G184" s="1320"/>
      <c r="H184" s="1298">
        <f t="shared" si="4364"/>
        <v>0</v>
      </c>
      <c r="I184" s="1320"/>
      <c r="J184" s="485">
        <v>0</v>
      </c>
      <c r="K184" s="1298">
        <f t="shared" ref="K184" si="4930">J184-J$14</f>
        <v>0</v>
      </c>
      <c r="L184" s="1320"/>
      <c r="M184" s="1298">
        <f t="shared" si="4367"/>
        <v>0</v>
      </c>
      <c r="N184" s="1320"/>
      <c r="O184" s="485">
        <v>0</v>
      </c>
      <c r="P184" s="1298">
        <f t="shared" ref="P184" si="4931">O184-O$14</f>
        <v>0</v>
      </c>
      <c r="Q184" s="1320"/>
      <c r="R184" s="1298">
        <f t="shared" si="4370"/>
        <v>0</v>
      </c>
      <c r="S184" s="1320"/>
      <c r="T184" s="486">
        <v>155274036.62391141</v>
      </c>
      <c r="U184" s="1298">
        <f t="shared" ref="U184" si="4932">T184-T$14</f>
        <v>140985535.62391141</v>
      </c>
      <c r="V184" s="1299">
        <f t="shared" ref="V184" si="4933">T184/T$14-1</f>
        <v>9.867062725747882</v>
      </c>
      <c r="W184" s="1298">
        <f t="shared" si="4373"/>
        <v>13134836.36989519</v>
      </c>
      <c r="X184" s="1299">
        <f t="shared" si="4835"/>
        <v>9.2408261383362111E-2</v>
      </c>
      <c r="Y184" s="486">
        <v>116551748.96678203</v>
      </c>
      <c r="Z184" s="1298">
        <f t="shared" ref="Z184" si="4934">Y184-Y$14</f>
        <v>102263247.96678203</v>
      </c>
      <c r="AA184" s="1299">
        <f t="shared" ref="AA184" si="4935">Y184/Y$14-1</f>
        <v>7.1570312355916119</v>
      </c>
      <c r="AB184" s="1298">
        <f t="shared" si="4376"/>
        <v>9958652.8561939895</v>
      </c>
      <c r="AC184" s="1299">
        <f t="shared" si="4838"/>
        <v>9.3426809235957364E-2</v>
      </c>
      <c r="AD184" s="486">
        <v>68062230.692696124</v>
      </c>
      <c r="AE184" s="1298">
        <f t="shared" ref="AE184" si="4936">AD184-AD$14</f>
        <v>53773729.692696117</v>
      </c>
      <c r="AF184" s="1299">
        <f t="shared" ref="AF184" si="4937">AD184/AD$14-1</f>
        <v>3.7634269467942154</v>
      </c>
      <c r="AG184" s="1298">
        <f t="shared" si="4379"/>
        <v>5377998.6872784793</v>
      </c>
      <c r="AH184" s="1299">
        <f t="shared" si="4841"/>
        <v>8.5795079802743146E-2</v>
      </c>
      <c r="AI184" s="486">
        <v>549504029.16591346</v>
      </c>
      <c r="AJ184" s="1298">
        <f t="shared" ref="AJ184" si="4938">AI184-AI$14</f>
        <v>411969848.43491346</v>
      </c>
      <c r="AK184" s="1299">
        <f t="shared" ref="AK184" si="4939">AI184/AI$14-1</f>
        <v>2.995399734417119</v>
      </c>
      <c r="AL184" s="1298">
        <f t="shared" si="4382"/>
        <v>34331006.577364922</v>
      </c>
      <c r="AM184" s="1299">
        <f t="shared" ref="AM184:AM189" si="4940">AI184/AI174-1</f>
        <v>6.6639759987556557E-2</v>
      </c>
      <c r="AN184" s="486">
        <v>510781741.50878412</v>
      </c>
      <c r="AO184" s="1298">
        <f t="shared" ref="AO184" si="4941">AN184-AN$14</f>
        <v>373247560.77778411</v>
      </c>
      <c r="AP184" s="1299">
        <f t="shared" ref="AP184" si="4942">AN184/AN$14-1</f>
        <v>2.713853085785348</v>
      </c>
      <c r="AQ184" s="1298">
        <f t="shared" si="4385"/>
        <v>31154823.063663661</v>
      </c>
      <c r="AR184" s="1299">
        <f t="shared" ref="AR184:AR189" si="4943">AN184/AN174-1</f>
        <v>6.4956368930799258E-2</v>
      </c>
      <c r="AS184" s="486">
        <v>462292223.23469824</v>
      </c>
      <c r="AT184" s="1298">
        <f t="shared" ref="AT184" si="4944">AS184-AS$14</f>
        <v>324758042.50369823</v>
      </c>
      <c r="AU184" s="1299">
        <f t="shared" ref="AU184" si="4945">AS184/AS$14-1</f>
        <v>2.361289686517166</v>
      </c>
      <c r="AV184" s="1298">
        <f t="shared" si="4388"/>
        <v>26574168.894748151</v>
      </c>
      <c r="AW184" s="1299">
        <f t="shared" ref="AW184:AW189" si="4946">AS184/AS174-1</f>
        <v>6.098936830837598E-2</v>
      </c>
      <c r="AX184" s="485">
        <v>0</v>
      </c>
      <c r="AY184" s="1298">
        <f t="shared" ref="AY184" si="4947">AX184-AX$14</f>
        <v>0</v>
      </c>
      <c r="AZ184" s="1299"/>
      <c r="BA184" s="1298">
        <f t="shared" si="4391"/>
        <v>0</v>
      </c>
      <c r="BB184" s="1299"/>
      <c r="BC184" s="485">
        <v>0</v>
      </c>
      <c r="BD184" s="1298">
        <f t="shared" ref="BD184" si="4948">BC184-BC$14</f>
        <v>0</v>
      </c>
      <c r="BE184" s="1299"/>
      <c r="BF184" s="1298">
        <f t="shared" si="4394"/>
        <v>0</v>
      </c>
      <c r="BG184" s="1299"/>
      <c r="BH184" s="485">
        <v>0</v>
      </c>
      <c r="BI184" s="1298">
        <f t="shared" ref="BI184" si="4949">BH184-BH$14</f>
        <v>0</v>
      </c>
      <c r="BJ184" s="1299"/>
      <c r="BK184" s="1298">
        <f t="shared" si="4397"/>
        <v>0</v>
      </c>
      <c r="BL184" s="1299"/>
      <c r="BM184" s="485">
        <v>0</v>
      </c>
      <c r="BN184" s="1298">
        <f t="shared" ref="BN184" si="4950">BM184-BM$14</f>
        <v>0</v>
      </c>
      <c r="BO184" s="1299"/>
      <c r="BP184" s="1298">
        <f t="shared" si="4400"/>
        <v>0</v>
      </c>
      <c r="BQ184" s="1299"/>
      <c r="BR184" s="485">
        <v>0</v>
      </c>
      <c r="BS184" s="1298">
        <f t="shared" ref="BS184" si="4951">BR184-BR$14</f>
        <v>0</v>
      </c>
      <c r="BT184" s="1299"/>
      <c r="BU184" s="1298">
        <f t="shared" si="4403"/>
        <v>0</v>
      </c>
      <c r="BV184" s="1299"/>
      <c r="BW184" s="485">
        <v>0</v>
      </c>
      <c r="BX184" s="1298">
        <f t="shared" ref="BX184" si="4952">BW184-BW$14</f>
        <v>0</v>
      </c>
      <c r="BY184" s="1299"/>
      <c r="BZ184" s="1298">
        <f t="shared" si="4406"/>
        <v>0</v>
      </c>
      <c r="CA184" s="1299"/>
      <c r="CB184" s="192">
        <v>379335941.73553848</v>
      </c>
      <c r="CC184" s="1298">
        <f t="shared" ref="CC184" si="4953">CB184-CB$14</f>
        <v>361201163.25553846</v>
      </c>
      <c r="CD184" s="1299">
        <f t="shared" ref="CD184" si="4954">CB184/CB$14-1</f>
        <v>19.917594452774289</v>
      </c>
      <c r="CE184" s="1298">
        <f t="shared" si="4409"/>
        <v>31812832.087147117</v>
      </c>
      <c r="CF184" s="1299">
        <f t="shared" si="4865"/>
        <v>9.1541630481305036E-2</v>
      </c>
      <c r="CG184" s="192">
        <v>317068776.70577824</v>
      </c>
      <c r="CH184" s="1298">
        <f t="shared" ref="CH184" si="4955">CG184-CG$14</f>
        <v>298933998.22577822</v>
      </c>
      <c r="CI184" s="1299">
        <f t="shared" ref="CI184" si="4956">CG184/CG$14-1</f>
        <v>16.484017081072075</v>
      </c>
      <c r="CJ184" s="1298">
        <f t="shared" si="4412"/>
        <v>26878587.197172284</v>
      </c>
      <c r="CK184" s="1299">
        <f t="shared" si="4868"/>
        <v>9.2624038196078118E-2</v>
      </c>
      <c r="CL184" s="192">
        <v>242096435.8936463</v>
      </c>
      <c r="CM184" s="1298">
        <f t="shared" ref="CM184" si="4957">CL184-CL$14</f>
        <v>223961657.41364631</v>
      </c>
      <c r="CN184" s="1299">
        <f t="shared" ref="CN184" si="4958">CL184/CL$14-1</f>
        <v>12.349842467645425</v>
      </c>
      <c r="CO184" s="1298">
        <f t="shared" si="4415"/>
        <v>20143488.831173897</v>
      </c>
      <c r="CP184" s="1299">
        <f t="shared" si="4871"/>
        <v>9.0755671856450615E-2</v>
      </c>
    </row>
    <row r="185" spans="1:94" ht="21" customHeight="1" outlineLevel="1" x14ac:dyDescent="0.25">
      <c r="A185" s="174">
        <v>2040</v>
      </c>
      <c r="B185" s="175" t="s">
        <v>166</v>
      </c>
      <c r="C185" s="175" t="s">
        <v>249</v>
      </c>
      <c r="D185" s="176" t="s">
        <v>168</v>
      </c>
      <c r="E185" s="485">
        <v>71713656.000482544</v>
      </c>
      <c r="F185" s="1298">
        <f t="shared" ref="F185" si="4959">E185-E$15</f>
        <v>33233779.341482542</v>
      </c>
      <c r="G185" s="1320">
        <f t="shared" ref="G185" si="4960">E185/E$15-1</f>
        <v>0.86366647263432794</v>
      </c>
      <c r="H185" s="1298">
        <f t="shared" si="4364"/>
        <v>1501127.0949453264</v>
      </c>
      <c r="I185" s="1320">
        <f t="shared" si="4826"/>
        <v>2.1379761110227546E-2</v>
      </c>
      <c r="J185" s="485">
        <v>91306563.898309961</v>
      </c>
      <c r="K185" s="1298">
        <f t="shared" ref="K185" si="4961">J185-J$15</f>
        <v>52826687.239309959</v>
      </c>
      <c r="L185" s="1320">
        <f t="shared" ref="L185" si="4962">J185/J$15-1</f>
        <v>1.3728393078659828</v>
      </c>
      <c r="M185" s="1298">
        <f t="shared" si="4367"/>
        <v>3125428.0481624156</v>
      </c>
      <c r="N185" s="1320">
        <f t="shared" si="4829"/>
        <v>3.544327273662784E-2</v>
      </c>
      <c r="O185" s="485">
        <v>115841546.79928187</v>
      </c>
      <c r="P185" s="1298">
        <f t="shared" ref="P185" si="4963">O185-O$15</f>
        <v>77361670.140281856</v>
      </c>
      <c r="Q185" s="1320">
        <f t="shared" ref="Q185" si="4964">O185/O$15-1</f>
        <v>2.0104448573430616</v>
      </c>
      <c r="R185" s="1298">
        <f t="shared" si="4370"/>
        <v>5464416.7747351825</v>
      </c>
      <c r="S185" s="1320">
        <f t="shared" si="4832"/>
        <v>4.9506784363028356E-2</v>
      </c>
      <c r="T185" s="485">
        <v>71713656.000482544</v>
      </c>
      <c r="U185" s="1298">
        <f t="shared" ref="U185" si="4965">T185-T$15</f>
        <v>33233779.341482542</v>
      </c>
      <c r="V185" s="1299">
        <f t="shared" ref="V185" si="4966">T185/T$15-1</f>
        <v>0.86366647263432794</v>
      </c>
      <c r="W185" s="1298">
        <f t="shared" si="4373"/>
        <v>1501127.0949453264</v>
      </c>
      <c r="X185" s="1299">
        <f t="shared" si="4835"/>
        <v>2.1379761110227546E-2</v>
      </c>
      <c r="Y185" s="485">
        <v>91306563.898309961</v>
      </c>
      <c r="Z185" s="1298">
        <f t="shared" ref="Z185" si="4967">Y185-Y$15</f>
        <v>52826687.239309959</v>
      </c>
      <c r="AA185" s="1299">
        <f t="shared" ref="AA185" si="4968">Y185/Y$15-1</f>
        <v>1.3728393078659828</v>
      </c>
      <c r="AB185" s="1298">
        <f t="shared" si="4376"/>
        <v>3125428.0481624156</v>
      </c>
      <c r="AC185" s="1299">
        <f t="shared" si="4838"/>
        <v>3.544327273662784E-2</v>
      </c>
      <c r="AD185" s="485">
        <v>115841546.79928187</v>
      </c>
      <c r="AE185" s="1298">
        <f t="shared" ref="AE185" si="4969">AD185-AD$15</f>
        <v>77361670.140281856</v>
      </c>
      <c r="AF185" s="1299">
        <f t="shared" ref="AF185" si="4970">AD185/AD$15-1</f>
        <v>2.0104448573430616</v>
      </c>
      <c r="AG185" s="1298">
        <f t="shared" si="4379"/>
        <v>5464416.7747351825</v>
      </c>
      <c r="AH185" s="1299">
        <f t="shared" si="4841"/>
        <v>4.9506784363028356E-2</v>
      </c>
      <c r="AI185" s="485">
        <v>71713656.000482544</v>
      </c>
      <c r="AJ185" s="1298">
        <f t="shared" ref="AJ185" si="4971">AI185-AI$15</f>
        <v>33233779.341482542</v>
      </c>
      <c r="AK185" s="1299">
        <f t="shared" ref="AK185" si="4972">AI185/AI$15-1</f>
        <v>0.86366647263432794</v>
      </c>
      <c r="AL185" s="1298">
        <f t="shared" si="4382"/>
        <v>1501127.0949453264</v>
      </c>
      <c r="AM185" s="1299">
        <f t="shared" si="4940"/>
        <v>2.1379761110227546E-2</v>
      </c>
      <c r="AN185" s="485">
        <v>91306563.898309961</v>
      </c>
      <c r="AO185" s="1298">
        <f t="shared" ref="AO185" si="4973">AN185-AN$15</f>
        <v>52826687.239309959</v>
      </c>
      <c r="AP185" s="1299">
        <f t="shared" ref="AP185" si="4974">AN185/AN$15-1</f>
        <v>1.3728393078659828</v>
      </c>
      <c r="AQ185" s="1298">
        <f t="shared" si="4385"/>
        <v>3125428.0481624156</v>
      </c>
      <c r="AR185" s="1299">
        <f t="shared" si="4943"/>
        <v>3.544327273662784E-2</v>
      </c>
      <c r="AS185" s="485">
        <v>115841546.79928187</v>
      </c>
      <c r="AT185" s="1298">
        <f t="shared" ref="AT185" si="4975">AS185-AS$15</f>
        <v>77361670.140281856</v>
      </c>
      <c r="AU185" s="1299">
        <f t="shared" ref="AU185" si="4976">AS185/AS$15-1</f>
        <v>2.0104448573430616</v>
      </c>
      <c r="AV185" s="1298">
        <f t="shared" si="4388"/>
        <v>5464416.7747351825</v>
      </c>
      <c r="AW185" s="1299">
        <f t="shared" si="4946"/>
        <v>4.9506784363028356E-2</v>
      </c>
      <c r="AX185" s="485">
        <v>71713656.000482544</v>
      </c>
      <c r="AY185" s="1298">
        <f t="shared" ref="AY185" si="4977">AX185-AX$15</f>
        <v>33233779.341482542</v>
      </c>
      <c r="AZ185" s="1299">
        <f t="shared" ref="AZ185" si="4978">AX185/AX$15-1</f>
        <v>0.86366647263432794</v>
      </c>
      <c r="BA185" s="1298">
        <f t="shared" si="4391"/>
        <v>1501127.0949453264</v>
      </c>
      <c r="BB185" s="1299">
        <f t="shared" si="4847"/>
        <v>2.1379761110227546E-2</v>
      </c>
      <c r="BC185" s="485">
        <v>91306563.898309961</v>
      </c>
      <c r="BD185" s="1298">
        <f t="shared" ref="BD185" si="4979">BC185-BC$15</f>
        <v>52826687.239309959</v>
      </c>
      <c r="BE185" s="1299">
        <f t="shared" ref="BE185" si="4980">BC185/BC$15-1</f>
        <v>1.3728393078659828</v>
      </c>
      <c r="BF185" s="1298">
        <f t="shared" si="4394"/>
        <v>3125428.0481624156</v>
      </c>
      <c r="BG185" s="1299">
        <f t="shared" si="4850"/>
        <v>3.544327273662784E-2</v>
      </c>
      <c r="BH185" s="485">
        <v>115841546.79928187</v>
      </c>
      <c r="BI185" s="1298">
        <f t="shared" ref="BI185" si="4981">BH185-BH$15</f>
        <v>77361670.140281856</v>
      </c>
      <c r="BJ185" s="1299">
        <f t="shared" ref="BJ185" si="4982">BH185/BH$15-1</f>
        <v>2.0104448573430616</v>
      </c>
      <c r="BK185" s="1298">
        <f t="shared" si="4397"/>
        <v>5464416.7747351825</v>
      </c>
      <c r="BL185" s="1299">
        <f t="shared" si="4853"/>
        <v>4.9506784363028356E-2</v>
      </c>
      <c r="BM185" s="485">
        <v>71713656.000482544</v>
      </c>
      <c r="BN185" s="1298">
        <f t="shared" ref="BN185" si="4983">BM185-BM$15</f>
        <v>33233779.341482542</v>
      </c>
      <c r="BO185" s="1299">
        <f t="shared" ref="BO185" si="4984">BM185/BM$15-1</f>
        <v>0.86366647263432794</v>
      </c>
      <c r="BP185" s="1298">
        <f t="shared" si="4400"/>
        <v>1501127.0949453264</v>
      </c>
      <c r="BQ185" s="1299">
        <f t="shared" si="4856"/>
        <v>2.1379761110227546E-2</v>
      </c>
      <c r="BR185" s="485">
        <v>91306563.898309961</v>
      </c>
      <c r="BS185" s="1298">
        <f t="shared" ref="BS185" si="4985">BR185-BR$15</f>
        <v>52826687.239309959</v>
      </c>
      <c r="BT185" s="1299">
        <f t="shared" ref="BT185" si="4986">BR185/BR$15-1</f>
        <v>1.3728393078659828</v>
      </c>
      <c r="BU185" s="1298">
        <f t="shared" si="4403"/>
        <v>3125428.0481624156</v>
      </c>
      <c r="BV185" s="1299">
        <f t="shared" si="4859"/>
        <v>3.544327273662784E-2</v>
      </c>
      <c r="BW185" s="485">
        <v>115841546.79928187</v>
      </c>
      <c r="BX185" s="1298">
        <f t="shared" ref="BX185" si="4987">BW185-BW$15</f>
        <v>77361670.140281856</v>
      </c>
      <c r="BY185" s="1299">
        <f t="shared" ref="BY185" si="4988">BW185/BW$15-1</f>
        <v>2.0104448573430616</v>
      </c>
      <c r="BZ185" s="1298">
        <f t="shared" si="4406"/>
        <v>5464416.7747351825</v>
      </c>
      <c r="CA185" s="1299">
        <f t="shared" si="4862"/>
        <v>4.9506784363028356E-2</v>
      </c>
      <c r="CB185" s="485">
        <v>71713656.000482544</v>
      </c>
      <c r="CC185" s="1298">
        <f t="shared" ref="CC185" si="4989">CB185-CB$15</f>
        <v>33233779.341482542</v>
      </c>
      <c r="CD185" s="1299">
        <f t="shared" ref="CD185" si="4990">CB185/CB$15-1</f>
        <v>0.86366647263432794</v>
      </c>
      <c r="CE185" s="1298">
        <f t="shared" si="4409"/>
        <v>1501127.0949453264</v>
      </c>
      <c r="CF185" s="1299">
        <f t="shared" si="4865"/>
        <v>2.1379761110227546E-2</v>
      </c>
      <c r="CG185" s="485">
        <v>91306563.898309961</v>
      </c>
      <c r="CH185" s="1298">
        <f t="shared" ref="CH185" si="4991">CG185-CG$15</f>
        <v>52826687.239309959</v>
      </c>
      <c r="CI185" s="1299">
        <f t="shared" ref="CI185" si="4992">CG185/CG$15-1</f>
        <v>1.3728393078659828</v>
      </c>
      <c r="CJ185" s="1298">
        <f t="shared" si="4412"/>
        <v>3125428.0481624156</v>
      </c>
      <c r="CK185" s="1299">
        <f t="shared" si="4868"/>
        <v>3.544327273662784E-2</v>
      </c>
      <c r="CL185" s="485">
        <v>115841546.79928187</v>
      </c>
      <c r="CM185" s="1298">
        <f t="shared" ref="CM185" si="4993">CL185-CL$15</f>
        <v>77361670.140281856</v>
      </c>
      <c r="CN185" s="1299">
        <f t="shared" ref="CN185" si="4994">CL185/CL$15-1</f>
        <v>2.0104448573430616</v>
      </c>
      <c r="CO185" s="1298">
        <f t="shared" si="4415"/>
        <v>5464416.7747351825</v>
      </c>
      <c r="CP185" s="1299">
        <f t="shared" si="4871"/>
        <v>4.9506784363028356E-2</v>
      </c>
    </row>
    <row r="186" spans="1:94" ht="21" customHeight="1" outlineLevel="1" x14ac:dyDescent="0.25">
      <c r="A186" s="174">
        <v>2040</v>
      </c>
      <c r="B186" s="175" t="s">
        <v>169</v>
      </c>
      <c r="C186" s="175" t="s">
        <v>249</v>
      </c>
      <c r="D186" s="176" t="s">
        <v>170</v>
      </c>
      <c r="E186" s="485">
        <v>70017057.535052866</v>
      </c>
      <c r="F186" s="1298">
        <f t="shared" ref="F186" si="4995">E186-E$16</f>
        <v>29934680.535052866</v>
      </c>
      <c r="G186" s="1320">
        <f t="shared" ref="G186" si="4996">E186/E$16-1</f>
        <v>0.74682897511424695</v>
      </c>
      <c r="H186" s="1298">
        <f t="shared" si="4364"/>
        <v>1332794.255022645</v>
      </c>
      <c r="I186" s="1320">
        <f t="shared" si="4826"/>
        <v>1.9404652410534906E-2</v>
      </c>
      <c r="J186" s="485">
        <v>89146437.294354856</v>
      </c>
      <c r="K186" s="1298">
        <f t="shared" ref="K186" si="4997">J186-J$16</f>
        <v>49064060.294354856</v>
      </c>
      <c r="L186" s="1320">
        <f t="shared" ref="L186" si="4998">J186/J$16-1</f>
        <v>1.2240806051585928</v>
      </c>
      <c r="M186" s="1298">
        <f t="shared" si="4367"/>
        <v>2884676.8155067861</v>
      </c>
      <c r="N186" s="1320">
        <f t="shared" si="4829"/>
        <v>3.3440968506713187E-2</v>
      </c>
      <c r="O186" s="485">
        <v>113100972.66746885</v>
      </c>
      <c r="P186" s="1298">
        <f t="shared" ref="P186" si="4999">O186-O$16</f>
        <v>73018595.667468846</v>
      </c>
      <c r="Q186" s="1320">
        <f t="shared" ref="Q186" si="5000">O186/O$16-1</f>
        <v>1.8217132099593005</v>
      </c>
      <c r="R186" s="1298">
        <f t="shared" si="4370"/>
        <v>5126342.2578495145</v>
      </c>
      <c r="S186" s="1320">
        <f t="shared" si="4832"/>
        <v>4.7477284602891467E-2</v>
      </c>
      <c r="T186" s="485">
        <v>70017057.535052866</v>
      </c>
      <c r="U186" s="1298">
        <f t="shared" ref="U186" si="5001">T186-T$16</f>
        <v>29934680.535052866</v>
      </c>
      <c r="V186" s="1299">
        <f t="shared" ref="V186" si="5002">T186/T$16-1</f>
        <v>0.74682897511424695</v>
      </c>
      <c r="W186" s="1298">
        <f t="shared" si="4373"/>
        <v>1332794.255022645</v>
      </c>
      <c r="X186" s="1299">
        <f t="shared" si="4835"/>
        <v>1.9404652410534906E-2</v>
      </c>
      <c r="Y186" s="485">
        <v>89146437.294354856</v>
      </c>
      <c r="Z186" s="1298">
        <f t="shared" ref="Z186" si="5003">Y186-Y$16</f>
        <v>49064060.294354856</v>
      </c>
      <c r="AA186" s="1299">
        <f t="shared" ref="AA186" si="5004">Y186/Y$16-1</f>
        <v>1.2240806051585928</v>
      </c>
      <c r="AB186" s="1298">
        <f t="shared" si="4376"/>
        <v>2884676.8155067861</v>
      </c>
      <c r="AC186" s="1299">
        <f t="shared" si="4838"/>
        <v>3.3440968506713187E-2</v>
      </c>
      <c r="AD186" s="485">
        <v>113100972.66746885</v>
      </c>
      <c r="AE186" s="1298">
        <f t="shared" ref="AE186" si="5005">AD186-AD$16</f>
        <v>73018595.667468846</v>
      </c>
      <c r="AF186" s="1299">
        <f t="shared" ref="AF186" si="5006">AD186/AD$16-1</f>
        <v>1.8217132099593005</v>
      </c>
      <c r="AG186" s="1298">
        <f t="shared" si="4379"/>
        <v>5126342.2578495145</v>
      </c>
      <c r="AH186" s="1299">
        <f t="shared" si="4841"/>
        <v>4.7477284602891467E-2</v>
      </c>
      <c r="AI186" s="485">
        <v>70017057.535052866</v>
      </c>
      <c r="AJ186" s="1298">
        <f t="shared" ref="AJ186" si="5007">AI186-AI$16</f>
        <v>29934680.535052866</v>
      </c>
      <c r="AK186" s="1299">
        <f t="shared" ref="AK186" si="5008">AI186/AI$16-1</f>
        <v>0.74682897511424695</v>
      </c>
      <c r="AL186" s="1298">
        <f t="shared" si="4382"/>
        <v>1332794.255022645</v>
      </c>
      <c r="AM186" s="1299">
        <f t="shared" si="4940"/>
        <v>1.9404652410534906E-2</v>
      </c>
      <c r="AN186" s="485">
        <v>89146437.294354856</v>
      </c>
      <c r="AO186" s="1298">
        <f t="shared" ref="AO186" si="5009">AN186-AN$16</f>
        <v>49064060.294354856</v>
      </c>
      <c r="AP186" s="1299">
        <f t="shared" ref="AP186" si="5010">AN186/AN$16-1</f>
        <v>1.2240806051585928</v>
      </c>
      <c r="AQ186" s="1298">
        <f t="shared" si="4385"/>
        <v>2884676.8155067861</v>
      </c>
      <c r="AR186" s="1299">
        <f t="shared" si="4943"/>
        <v>3.3440968506713187E-2</v>
      </c>
      <c r="AS186" s="485">
        <v>113100972.66746885</v>
      </c>
      <c r="AT186" s="1298">
        <f t="shared" ref="AT186" si="5011">AS186-AS$16</f>
        <v>73018595.667468846</v>
      </c>
      <c r="AU186" s="1299">
        <f t="shared" ref="AU186" si="5012">AS186/AS$16-1</f>
        <v>1.8217132099593005</v>
      </c>
      <c r="AV186" s="1298">
        <f t="shared" si="4388"/>
        <v>5126342.2578495145</v>
      </c>
      <c r="AW186" s="1299">
        <f t="shared" si="4946"/>
        <v>4.7477284602891467E-2</v>
      </c>
      <c r="AX186" s="485">
        <v>70017057.535052866</v>
      </c>
      <c r="AY186" s="1298">
        <f t="shared" ref="AY186" si="5013">AX186-AX$16</f>
        <v>29934680.535052866</v>
      </c>
      <c r="AZ186" s="1299">
        <f t="shared" ref="AZ186" si="5014">AX186/AX$16-1</f>
        <v>0.74682897511424695</v>
      </c>
      <c r="BA186" s="1298">
        <f t="shared" si="4391"/>
        <v>1332794.255022645</v>
      </c>
      <c r="BB186" s="1299">
        <f t="shared" si="4847"/>
        <v>1.9404652410534906E-2</v>
      </c>
      <c r="BC186" s="485">
        <v>89146437.294354856</v>
      </c>
      <c r="BD186" s="1298">
        <f t="shared" ref="BD186" si="5015">BC186-BC$16</f>
        <v>49064060.294354856</v>
      </c>
      <c r="BE186" s="1299">
        <f t="shared" ref="BE186" si="5016">BC186/BC$16-1</f>
        <v>1.2240806051585928</v>
      </c>
      <c r="BF186" s="1298">
        <f t="shared" si="4394"/>
        <v>2884676.8155067861</v>
      </c>
      <c r="BG186" s="1299">
        <f t="shared" si="4850"/>
        <v>3.3440968506713187E-2</v>
      </c>
      <c r="BH186" s="485">
        <v>113100972.66746885</v>
      </c>
      <c r="BI186" s="1298">
        <f t="shared" ref="BI186" si="5017">BH186-BH$16</f>
        <v>73018595.667468846</v>
      </c>
      <c r="BJ186" s="1299">
        <f t="shared" ref="BJ186" si="5018">BH186/BH$16-1</f>
        <v>1.8217132099593005</v>
      </c>
      <c r="BK186" s="1298">
        <f t="shared" si="4397"/>
        <v>5126342.2578495145</v>
      </c>
      <c r="BL186" s="1299">
        <f t="shared" si="4853"/>
        <v>4.7477284602891467E-2</v>
      </c>
      <c r="BM186" s="485">
        <v>70017057.535052866</v>
      </c>
      <c r="BN186" s="1298">
        <f t="shared" ref="BN186" si="5019">BM186-BM$16</f>
        <v>29934680.535052866</v>
      </c>
      <c r="BO186" s="1299">
        <f t="shared" ref="BO186" si="5020">BM186/BM$16-1</f>
        <v>0.74682897511424695</v>
      </c>
      <c r="BP186" s="1298">
        <f t="shared" si="4400"/>
        <v>1332794.255022645</v>
      </c>
      <c r="BQ186" s="1299">
        <f t="shared" si="4856"/>
        <v>1.9404652410534906E-2</v>
      </c>
      <c r="BR186" s="485">
        <v>89146437.294354856</v>
      </c>
      <c r="BS186" s="1298">
        <f t="shared" ref="BS186" si="5021">BR186-BR$16</f>
        <v>49064060.294354856</v>
      </c>
      <c r="BT186" s="1299">
        <f t="shared" ref="BT186" si="5022">BR186/BR$16-1</f>
        <v>1.2240806051585928</v>
      </c>
      <c r="BU186" s="1298">
        <f t="shared" si="4403"/>
        <v>2884676.8155067861</v>
      </c>
      <c r="BV186" s="1299">
        <f t="shared" si="4859"/>
        <v>3.3440968506713187E-2</v>
      </c>
      <c r="BW186" s="485">
        <v>113100972.66746885</v>
      </c>
      <c r="BX186" s="1298">
        <f t="shared" ref="BX186" si="5023">BW186-BW$16</f>
        <v>73018595.667468846</v>
      </c>
      <c r="BY186" s="1299">
        <f t="shared" ref="BY186" si="5024">BW186/BW$16-1</f>
        <v>1.8217132099593005</v>
      </c>
      <c r="BZ186" s="1298">
        <f t="shared" si="4406"/>
        <v>5126342.2578495145</v>
      </c>
      <c r="CA186" s="1299">
        <f t="shared" si="4862"/>
        <v>4.7477284602891467E-2</v>
      </c>
      <c r="CB186" s="485">
        <v>70017057.535052866</v>
      </c>
      <c r="CC186" s="1298">
        <f t="shared" ref="CC186" si="5025">CB186-CB$16</f>
        <v>29934680.535052866</v>
      </c>
      <c r="CD186" s="1299">
        <f t="shared" ref="CD186" si="5026">CB186/CB$16-1</f>
        <v>0.74682897511424695</v>
      </c>
      <c r="CE186" s="1298">
        <f t="shared" si="4409"/>
        <v>1332794.255022645</v>
      </c>
      <c r="CF186" s="1299">
        <f t="shared" si="4865"/>
        <v>1.9404652410534906E-2</v>
      </c>
      <c r="CG186" s="485">
        <v>89146437.294354856</v>
      </c>
      <c r="CH186" s="1298">
        <f t="shared" ref="CH186" si="5027">CG186-CG$16</f>
        <v>49064060.294354856</v>
      </c>
      <c r="CI186" s="1299">
        <f t="shared" ref="CI186" si="5028">CG186/CG$16-1</f>
        <v>1.2240806051585928</v>
      </c>
      <c r="CJ186" s="1298">
        <f t="shared" si="4412"/>
        <v>2884676.8155067861</v>
      </c>
      <c r="CK186" s="1299">
        <f t="shared" si="4868"/>
        <v>3.3440968506713187E-2</v>
      </c>
      <c r="CL186" s="485">
        <v>113100972.66746885</v>
      </c>
      <c r="CM186" s="1298">
        <f t="shared" ref="CM186" si="5029">CL186-CL$16</f>
        <v>73018595.667468846</v>
      </c>
      <c r="CN186" s="1299">
        <f t="shared" ref="CN186" si="5030">CL186/CL$16-1</f>
        <v>1.8217132099593005</v>
      </c>
      <c r="CO186" s="1298">
        <f t="shared" si="4415"/>
        <v>5126342.2578495145</v>
      </c>
      <c r="CP186" s="1299">
        <f t="shared" si="4871"/>
        <v>4.7477284602891467E-2</v>
      </c>
    </row>
    <row r="187" spans="1:94" ht="21" customHeight="1" outlineLevel="1" thickBot="1" x14ac:dyDescent="0.3">
      <c r="A187" s="174">
        <v>2040</v>
      </c>
      <c r="B187" s="197" t="s">
        <v>171</v>
      </c>
      <c r="C187" s="198" t="s">
        <v>172</v>
      </c>
      <c r="D187" s="199" t="s">
        <v>173</v>
      </c>
      <c r="E187" s="492">
        <v>0</v>
      </c>
      <c r="F187" s="1298">
        <f t="shared" ref="F187" si="5031">E187-E$17</f>
        <v>0</v>
      </c>
      <c r="G187" s="1320"/>
      <c r="H187" s="1298">
        <f t="shared" si="4364"/>
        <v>0</v>
      </c>
      <c r="I187" s="1320"/>
      <c r="J187" s="492">
        <v>0</v>
      </c>
      <c r="K187" s="1298">
        <f t="shared" ref="K187" si="5032">J187-J$17</f>
        <v>0</v>
      </c>
      <c r="L187" s="1320"/>
      <c r="M187" s="1298">
        <f t="shared" si="4367"/>
        <v>0</v>
      </c>
      <c r="N187" s="1320"/>
      <c r="O187" s="492">
        <v>0</v>
      </c>
      <c r="P187" s="1298">
        <f t="shared" ref="P187" si="5033">O187-O$17</f>
        <v>0</v>
      </c>
      <c r="Q187" s="1320"/>
      <c r="R187" s="1298">
        <f t="shared" si="4370"/>
        <v>0</v>
      </c>
      <c r="S187" s="1320"/>
      <c r="T187" s="492">
        <v>0</v>
      </c>
      <c r="U187" s="1298">
        <f t="shared" ref="U187" si="5034">T187-T$17</f>
        <v>0</v>
      </c>
      <c r="V187" s="1299"/>
      <c r="W187" s="1298">
        <f t="shared" si="4373"/>
        <v>0</v>
      </c>
      <c r="X187" s="1299"/>
      <c r="Y187" s="492">
        <v>0</v>
      </c>
      <c r="Z187" s="1298">
        <f t="shared" ref="Z187" si="5035">Y187-Y$17</f>
        <v>0</v>
      </c>
      <c r="AA187" s="1299"/>
      <c r="AB187" s="1298">
        <f t="shared" si="4376"/>
        <v>0</v>
      </c>
      <c r="AC187" s="1299"/>
      <c r="AD187" s="492">
        <v>0</v>
      </c>
      <c r="AE187" s="1298">
        <f t="shared" ref="AE187" si="5036">AD187-AD$17</f>
        <v>0</v>
      </c>
      <c r="AF187" s="1299"/>
      <c r="AG187" s="1298">
        <f t="shared" si="4379"/>
        <v>0</v>
      </c>
      <c r="AH187" s="1299"/>
      <c r="AI187" s="492">
        <v>0</v>
      </c>
      <c r="AJ187" s="1298">
        <f t="shared" ref="AJ187" si="5037">AI187-AI$17</f>
        <v>0</v>
      </c>
      <c r="AK187" s="1299"/>
      <c r="AL187" s="1298">
        <f t="shared" si="4382"/>
        <v>0</v>
      </c>
      <c r="AM187" s="1299"/>
      <c r="AN187" s="492">
        <v>0</v>
      </c>
      <c r="AO187" s="1298">
        <f t="shared" ref="AO187" si="5038">AN187-AN$17</f>
        <v>0</v>
      </c>
      <c r="AP187" s="1299"/>
      <c r="AQ187" s="1298">
        <f t="shared" si="4385"/>
        <v>0</v>
      </c>
      <c r="AR187" s="1299"/>
      <c r="AS187" s="492">
        <v>0</v>
      </c>
      <c r="AT187" s="1298">
        <f t="shared" ref="AT187" si="5039">AS187-AS$17</f>
        <v>0</v>
      </c>
      <c r="AU187" s="1299"/>
      <c r="AV187" s="1298">
        <f t="shared" si="4388"/>
        <v>0</v>
      </c>
      <c r="AW187" s="1299"/>
      <c r="AX187" s="492">
        <v>0</v>
      </c>
      <c r="AY187" s="1298">
        <f t="shared" ref="AY187" si="5040">AX187-AX$17</f>
        <v>0</v>
      </c>
      <c r="AZ187" s="1299"/>
      <c r="BA187" s="1298">
        <f t="shared" si="4391"/>
        <v>0</v>
      </c>
      <c r="BB187" s="1299"/>
      <c r="BC187" s="492">
        <v>0</v>
      </c>
      <c r="BD187" s="1298">
        <f t="shared" ref="BD187" si="5041">BC187-BC$17</f>
        <v>0</v>
      </c>
      <c r="BE187" s="1299"/>
      <c r="BF187" s="1298">
        <f t="shared" si="4394"/>
        <v>0</v>
      </c>
      <c r="BG187" s="1299"/>
      <c r="BH187" s="492">
        <v>0</v>
      </c>
      <c r="BI187" s="1298">
        <f t="shared" ref="BI187" si="5042">BH187-BH$17</f>
        <v>0</v>
      </c>
      <c r="BJ187" s="1299"/>
      <c r="BK187" s="1298">
        <f t="shared" si="4397"/>
        <v>0</v>
      </c>
      <c r="BL187" s="1299"/>
      <c r="BM187" s="492">
        <v>0</v>
      </c>
      <c r="BN187" s="1298">
        <f t="shared" ref="BN187" si="5043">BM187-BM$17</f>
        <v>0</v>
      </c>
      <c r="BO187" s="1299"/>
      <c r="BP187" s="1298">
        <f t="shared" si="4400"/>
        <v>0</v>
      </c>
      <c r="BQ187" s="1299"/>
      <c r="BR187" s="492">
        <v>0</v>
      </c>
      <c r="BS187" s="1298">
        <f t="shared" ref="BS187" si="5044">BR187-BR$17</f>
        <v>0</v>
      </c>
      <c r="BT187" s="1299"/>
      <c r="BU187" s="1298">
        <f t="shared" si="4403"/>
        <v>0</v>
      </c>
      <c r="BV187" s="1299"/>
      <c r="BW187" s="492">
        <v>0</v>
      </c>
      <c r="BX187" s="1298">
        <f t="shared" ref="BX187" si="5045">BW187-BW$17</f>
        <v>0</v>
      </c>
      <c r="BY187" s="1299"/>
      <c r="BZ187" s="1298">
        <f t="shared" si="4406"/>
        <v>0</v>
      </c>
      <c r="CA187" s="1299"/>
      <c r="CB187" s="1329">
        <v>5095234.4465901973</v>
      </c>
      <c r="CC187" s="1298">
        <f t="shared" ref="CC187" si="5046">CB187-CB$17</f>
        <v>1248956.9665901973</v>
      </c>
      <c r="CD187" s="1299">
        <f t="shared" ref="CD187" si="5047">CB187/CB$17-1</f>
        <v>0.32471837330628506</v>
      </c>
      <c r="CE187" s="1298">
        <f t="shared" si="4409"/>
        <v>62924.264608616009</v>
      </c>
      <c r="CF187" s="1299">
        <f t="shared" si="4865"/>
        <v>1.2504051287203888E-2</v>
      </c>
      <c r="CG187" s="1329">
        <v>5095234.4465901973</v>
      </c>
      <c r="CH187" s="1298">
        <f t="shared" ref="CH187" si="5048">CG187-CG$17</f>
        <v>1248956.9665901973</v>
      </c>
      <c r="CI187" s="1299">
        <f t="shared" ref="CI187" si="5049">CG187/CG$17-1</f>
        <v>0.32471837330628506</v>
      </c>
      <c r="CJ187" s="1298">
        <f t="shared" si="4412"/>
        <v>62924.264608616009</v>
      </c>
      <c r="CK187" s="1299">
        <f t="shared" si="4868"/>
        <v>1.2504051287203888E-2</v>
      </c>
      <c r="CL187" s="1329">
        <v>5095234.4465901973</v>
      </c>
      <c r="CM187" s="1298">
        <f t="shared" ref="CM187" si="5050">CL187-CL$17</f>
        <v>1248956.9665901973</v>
      </c>
      <c r="CN187" s="1299">
        <f t="shared" ref="CN187" si="5051">CL187/CL$17-1</f>
        <v>0.32471837330628506</v>
      </c>
      <c r="CO187" s="1298">
        <f t="shared" si="4415"/>
        <v>62924.264608616009</v>
      </c>
      <c r="CP187" s="1299">
        <f t="shared" si="4871"/>
        <v>1.2504051287203888E-2</v>
      </c>
    </row>
    <row r="188" spans="1:94" ht="21" customHeight="1" outlineLevel="1" x14ac:dyDescent="0.25">
      <c r="A188" s="174">
        <v>2040</v>
      </c>
      <c r="B188" s="206" t="s">
        <v>174</v>
      </c>
      <c r="C188" s="206" t="s">
        <v>175</v>
      </c>
      <c r="D188" s="207" t="s">
        <v>176</v>
      </c>
      <c r="E188" s="210">
        <v>1422266.7734400001</v>
      </c>
      <c r="F188" s="1321">
        <f t="shared" ref="F188" si="5052">E188-E$18</f>
        <v>573979.69464000012</v>
      </c>
      <c r="G188" s="1322">
        <f t="shared" ref="G188" si="5053">E188/E$18-1</f>
        <v>0.67663378234165794</v>
      </c>
      <c r="H188" s="1321">
        <f t="shared" si="4364"/>
        <v>31172.134463999886</v>
      </c>
      <c r="I188" s="1322">
        <f t="shared" si="4826"/>
        <v>2.2408349216949119E-2</v>
      </c>
      <c r="J188" s="210">
        <v>1803424.6344000001</v>
      </c>
      <c r="K188" s="1321">
        <f t="shared" ref="K188" si="5054">J188-J$18</f>
        <v>955137.55560000008</v>
      </c>
      <c r="L188" s="1322">
        <f t="shared" ref="L188" si="5055">J188/J$18-1</f>
        <v>1.1259602786254299</v>
      </c>
      <c r="M188" s="1321">
        <f t="shared" si="4367"/>
        <v>63344.580767999869</v>
      </c>
      <c r="N188" s="1322">
        <f t="shared" si="4829"/>
        <v>3.6403256640855863E-2</v>
      </c>
      <c r="O188" s="211">
        <v>2281527.8596800002</v>
      </c>
      <c r="P188" s="1321">
        <f t="shared" ref="P188" si="5056">O188-O$18</f>
        <v>1433240.7808800002</v>
      </c>
      <c r="Q188" s="1322">
        <f t="shared" ref="Q188" si="5057">O188/O$18-1</f>
        <v>1.6895704493194508</v>
      </c>
      <c r="R188" s="1321">
        <f t="shared" si="4370"/>
        <v>110063.05737599963</v>
      </c>
      <c r="S188" s="1322">
        <f t="shared" si="4832"/>
        <v>5.0686088606740842E-2</v>
      </c>
      <c r="T188" s="211">
        <v>1422266.7734400001</v>
      </c>
      <c r="U188" s="209">
        <f t="shared" ref="U188" si="5058">T188-T$18</f>
        <v>573979.69464000012</v>
      </c>
      <c r="V188" s="1300">
        <f t="shared" ref="V188" si="5059">T188/T$18-1</f>
        <v>0.67663378234165794</v>
      </c>
      <c r="W188" s="209">
        <f t="shared" si="4373"/>
        <v>31172.134463999886</v>
      </c>
      <c r="X188" s="1300">
        <f t="shared" si="4835"/>
        <v>2.2408349216949119E-2</v>
      </c>
      <c r="Y188" s="210">
        <v>1803424.6344000001</v>
      </c>
      <c r="Z188" s="209">
        <f t="shared" ref="Z188" si="5060">Y188-Y$18</f>
        <v>955137.55560000008</v>
      </c>
      <c r="AA188" s="1300">
        <f t="shared" ref="AA188" si="5061">Y188/Y$18-1</f>
        <v>1.1259602786254299</v>
      </c>
      <c r="AB188" s="209">
        <f t="shared" si="4376"/>
        <v>63344.580767999869</v>
      </c>
      <c r="AC188" s="1300">
        <f t="shared" si="4838"/>
        <v>3.6403256640855863E-2</v>
      </c>
      <c r="AD188" s="211">
        <v>2281527.8596800002</v>
      </c>
      <c r="AE188" s="209">
        <f t="shared" ref="AE188" si="5062">AD188-AD$18</f>
        <v>1433240.7808800002</v>
      </c>
      <c r="AF188" s="1300">
        <f t="shared" ref="AF188" si="5063">AD188/AD$18-1</f>
        <v>1.6895704493194508</v>
      </c>
      <c r="AG188" s="209">
        <f t="shared" si="4379"/>
        <v>110063.05737599963</v>
      </c>
      <c r="AH188" s="1300">
        <f t="shared" si="4841"/>
        <v>5.0686088606740842E-2</v>
      </c>
      <c r="AI188" s="211">
        <v>1422266.7734400001</v>
      </c>
      <c r="AJ188" s="209">
        <f t="shared" ref="AJ188" si="5064">AI188-AI$18</f>
        <v>573979.69464000012</v>
      </c>
      <c r="AK188" s="1300">
        <f t="shared" ref="AK188" si="5065">AI188/AI$18-1</f>
        <v>0.67663378234165794</v>
      </c>
      <c r="AL188" s="209">
        <f t="shared" si="4382"/>
        <v>31172.134463999886</v>
      </c>
      <c r="AM188" s="1300">
        <f t="shared" si="4940"/>
        <v>2.2408349216949119E-2</v>
      </c>
      <c r="AN188" s="210">
        <v>1803424.6344000001</v>
      </c>
      <c r="AO188" s="209">
        <f t="shared" ref="AO188" si="5066">AN188-AN$18</f>
        <v>955137.55560000008</v>
      </c>
      <c r="AP188" s="1300">
        <f t="shared" ref="AP188" si="5067">AN188/AN$18-1</f>
        <v>1.1259602786254299</v>
      </c>
      <c r="AQ188" s="209">
        <f t="shared" si="4385"/>
        <v>63344.580767999869</v>
      </c>
      <c r="AR188" s="1300">
        <f t="shared" si="4943"/>
        <v>3.6403256640855863E-2</v>
      </c>
      <c r="AS188" s="211">
        <v>2281527.8596800002</v>
      </c>
      <c r="AT188" s="209">
        <f t="shared" ref="AT188" si="5068">AS188-AS$18</f>
        <v>1433240.7808800002</v>
      </c>
      <c r="AU188" s="1300">
        <f t="shared" ref="AU188" si="5069">AS188/AS$18-1</f>
        <v>1.6895704493194508</v>
      </c>
      <c r="AV188" s="209">
        <f t="shared" si="4388"/>
        <v>110063.05737599963</v>
      </c>
      <c r="AW188" s="1300">
        <f t="shared" si="4946"/>
        <v>5.0686088606740842E-2</v>
      </c>
      <c r="AX188" s="210">
        <v>1422266.7734400001</v>
      </c>
      <c r="AY188" s="209">
        <f t="shared" ref="AY188" si="5070">AX188-AX$18</f>
        <v>573979.69464000012</v>
      </c>
      <c r="AZ188" s="1300">
        <f t="shared" ref="AZ188" si="5071">AX188/AX$18-1</f>
        <v>0.67663378234165794</v>
      </c>
      <c r="BA188" s="209">
        <f t="shared" si="4391"/>
        <v>31172.134463999886</v>
      </c>
      <c r="BB188" s="1300">
        <f t="shared" si="4847"/>
        <v>2.2408349216949119E-2</v>
      </c>
      <c r="BC188" s="210">
        <v>1803424.6344000001</v>
      </c>
      <c r="BD188" s="209">
        <f t="shared" ref="BD188" si="5072">BC188-BC$18</f>
        <v>955137.55560000008</v>
      </c>
      <c r="BE188" s="1300">
        <f t="shared" ref="BE188" si="5073">BC188/BC$18-1</f>
        <v>1.1259602786254299</v>
      </c>
      <c r="BF188" s="209">
        <f t="shared" si="4394"/>
        <v>63344.580767999869</v>
      </c>
      <c r="BG188" s="1300">
        <f t="shared" si="4850"/>
        <v>3.6403256640855863E-2</v>
      </c>
      <c r="BH188" s="211">
        <v>2281527.8596800002</v>
      </c>
      <c r="BI188" s="209">
        <f t="shared" ref="BI188" si="5074">BH188-BH$18</f>
        <v>1433240.7808800002</v>
      </c>
      <c r="BJ188" s="1300">
        <f t="shared" ref="BJ188" si="5075">BH188/BH$18-1</f>
        <v>1.6895704493194508</v>
      </c>
      <c r="BK188" s="209">
        <f t="shared" si="4397"/>
        <v>110063.05737599963</v>
      </c>
      <c r="BL188" s="1300">
        <f t="shared" si="4853"/>
        <v>5.0686088606740842E-2</v>
      </c>
      <c r="BM188" s="210">
        <v>1422266.7734400001</v>
      </c>
      <c r="BN188" s="209">
        <f t="shared" ref="BN188" si="5076">BM188-BM$18</f>
        <v>573979.69464000012</v>
      </c>
      <c r="BO188" s="1300">
        <f t="shared" ref="BO188" si="5077">BM188/BM$18-1</f>
        <v>0.67663378234165794</v>
      </c>
      <c r="BP188" s="209">
        <f t="shared" si="4400"/>
        <v>31172.134463999886</v>
      </c>
      <c r="BQ188" s="1300">
        <f t="shared" si="4856"/>
        <v>2.2408349216949119E-2</v>
      </c>
      <c r="BR188" s="210">
        <v>1803424.6344000001</v>
      </c>
      <c r="BS188" s="209">
        <f t="shared" ref="BS188" si="5078">BR188-BR$18</f>
        <v>955137.55560000008</v>
      </c>
      <c r="BT188" s="1300">
        <f t="shared" ref="BT188" si="5079">BR188/BR$18-1</f>
        <v>1.1259602786254299</v>
      </c>
      <c r="BU188" s="209">
        <f t="shared" si="4403"/>
        <v>63344.580767999869</v>
      </c>
      <c r="BV188" s="1300">
        <f t="shared" si="4859"/>
        <v>3.6403256640855863E-2</v>
      </c>
      <c r="BW188" s="211">
        <v>2281527.8596800002</v>
      </c>
      <c r="BX188" s="209">
        <f t="shared" ref="BX188" si="5080">BW188-BW$18</f>
        <v>1433240.7808800002</v>
      </c>
      <c r="BY188" s="1300">
        <f t="shared" ref="BY188" si="5081">BW188/BW$18-1</f>
        <v>1.6895704493194508</v>
      </c>
      <c r="BZ188" s="209">
        <f t="shared" si="4406"/>
        <v>110063.05737599963</v>
      </c>
      <c r="CA188" s="1300">
        <f t="shared" si="4862"/>
        <v>5.0686088606740842E-2</v>
      </c>
      <c r="CB188" s="211">
        <v>1422266.7734400001</v>
      </c>
      <c r="CC188" s="209">
        <f t="shared" ref="CC188" si="5082">CB188-CB$18</f>
        <v>573979.69464000012</v>
      </c>
      <c r="CD188" s="1300">
        <f t="shared" ref="CD188" si="5083">CB188/CB$18-1</f>
        <v>0.67663378234165794</v>
      </c>
      <c r="CE188" s="209">
        <f t="shared" si="4409"/>
        <v>31172.134463999886</v>
      </c>
      <c r="CF188" s="1300">
        <f t="shared" si="4865"/>
        <v>2.2408349216949119E-2</v>
      </c>
      <c r="CG188" s="210">
        <v>1803424.6344000001</v>
      </c>
      <c r="CH188" s="209">
        <f t="shared" ref="CH188" si="5084">CG188-CG$18</f>
        <v>955137.55560000008</v>
      </c>
      <c r="CI188" s="1300">
        <f t="shared" ref="CI188" si="5085">CG188/CG$18-1</f>
        <v>1.1259602786254299</v>
      </c>
      <c r="CJ188" s="209">
        <f t="shared" si="4412"/>
        <v>63344.580767999869</v>
      </c>
      <c r="CK188" s="1300">
        <f t="shared" si="4868"/>
        <v>3.6403256640855863E-2</v>
      </c>
      <c r="CL188" s="211">
        <v>2281527.8596800002</v>
      </c>
      <c r="CM188" s="209">
        <f t="shared" ref="CM188" si="5086">CL188-CL$18</f>
        <v>1433240.7808800002</v>
      </c>
      <c r="CN188" s="1300">
        <f t="shared" ref="CN188" si="5087">CL188/CL$18-1</f>
        <v>1.6895704493194508</v>
      </c>
      <c r="CO188" s="209">
        <f t="shared" si="4415"/>
        <v>110063.05737599963</v>
      </c>
      <c r="CP188" s="1300">
        <f t="shared" si="4871"/>
        <v>5.0686088606740842E-2</v>
      </c>
    </row>
    <row r="189" spans="1:94" ht="21" customHeight="1" outlineLevel="1" thickBot="1" x14ac:dyDescent="0.3">
      <c r="A189" s="174">
        <v>2040</v>
      </c>
      <c r="B189" s="206" t="s">
        <v>177</v>
      </c>
      <c r="C189" s="206" t="s">
        <v>178</v>
      </c>
      <c r="D189" s="207" t="s">
        <v>179</v>
      </c>
      <c r="E189" s="479">
        <v>898701.59159999993</v>
      </c>
      <c r="F189" s="1321">
        <f t="shared" ref="F189" si="5088">E189-E$19</f>
        <v>366531.28951199993</v>
      </c>
      <c r="G189" s="1322">
        <f t="shared" ref="G189" si="5089">E189/E$19-1</f>
        <v>0.68874810953165544</v>
      </c>
      <c r="H189" s="1321">
        <f t="shared" si="4364"/>
        <v>19573.402943999972</v>
      </c>
      <c r="I189" s="1322">
        <f t="shared" si="4826"/>
        <v>2.2264560727967897E-2</v>
      </c>
      <c r="J189" s="479">
        <v>1140763.9298400001</v>
      </c>
      <c r="K189" s="1321">
        <f t="shared" ref="K189" si="5090">J189-J$19</f>
        <v>608593.62775200012</v>
      </c>
      <c r="L189" s="1322">
        <f t="shared" ref="L189" si="5091">J189/J$19-1</f>
        <v>1.1436068968225941</v>
      </c>
      <c r="M189" s="1321">
        <f t="shared" si="4367"/>
        <v>40187.531016000081</v>
      </c>
      <c r="N189" s="1322">
        <f t="shared" si="4829"/>
        <v>3.651498529219932E-2</v>
      </c>
      <c r="O189" s="472">
        <v>1441836.4898400002</v>
      </c>
      <c r="P189" s="1321">
        <f t="shared" ref="P189" si="5092">O189-O$19</f>
        <v>909666.18775200017</v>
      </c>
      <c r="Q189" s="1322">
        <f t="shared" ref="Q189" si="5093">O189/O$19-1</f>
        <v>1.7093516571347065</v>
      </c>
      <c r="R189" s="1321">
        <f t="shared" si="4370"/>
        <v>69524.052000000142</v>
      </c>
      <c r="S189" s="1322">
        <f t="shared" si="4832"/>
        <v>5.0661970323194083E-2</v>
      </c>
      <c r="T189" s="472">
        <v>898701.59159999993</v>
      </c>
      <c r="U189" s="209">
        <f t="shared" ref="U189" si="5094">T189-T$19</f>
        <v>366531.28951199993</v>
      </c>
      <c r="V189" s="1300">
        <f t="shared" ref="V189" si="5095">T189/T$19-1</f>
        <v>0.68874810953165544</v>
      </c>
      <c r="W189" s="209">
        <f t="shared" si="4373"/>
        <v>19573.402943999972</v>
      </c>
      <c r="X189" s="1300">
        <f t="shared" si="4835"/>
        <v>2.2264560727967897E-2</v>
      </c>
      <c r="Y189" s="479">
        <v>1140763.9298400001</v>
      </c>
      <c r="Z189" s="209">
        <f t="shared" ref="Z189" si="5096">Y189-Y$19</f>
        <v>608593.62775200012</v>
      </c>
      <c r="AA189" s="1300">
        <f t="shared" ref="AA189" si="5097">Y189/Y$19-1</f>
        <v>1.1436068968225941</v>
      </c>
      <c r="AB189" s="209">
        <f t="shared" si="4376"/>
        <v>40187.531016000081</v>
      </c>
      <c r="AC189" s="1300">
        <f t="shared" si="4838"/>
        <v>3.651498529219932E-2</v>
      </c>
      <c r="AD189" s="472">
        <v>1441836.4898400002</v>
      </c>
      <c r="AE189" s="209">
        <f t="shared" ref="AE189" si="5098">AD189-AD$19</f>
        <v>909666.18775200017</v>
      </c>
      <c r="AF189" s="1300">
        <f t="shared" ref="AF189" si="5099">AD189/AD$19-1</f>
        <v>1.7093516571347065</v>
      </c>
      <c r="AG189" s="209">
        <f t="shared" si="4379"/>
        <v>69524.052000000142</v>
      </c>
      <c r="AH189" s="1300">
        <f t="shared" si="4841"/>
        <v>5.0661970323194083E-2</v>
      </c>
      <c r="AI189" s="472">
        <v>898701.59159999993</v>
      </c>
      <c r="AJ189" s="209">
        <f t="shared" ref="AJ189" si="5100">AI189-AI$19</f>
        <v>366531.28951199993</v>
      </c>
      <c r="AK189" s="1300">
        <f t="shared" ref="AK189" si="5101">AI189/AI$19-1</f>
        <v>0.68874810953165544</v>
      </c>
      <c r="AL189" s="209">
        <f t="shared" si="4382"/>
        <v>19573.402943999972</v>
      </c>
      <c r="AM189" s="1300">
        <f t="shared" si="4940"/>
        <v>2.2264560727967897E-2</v>
      </c>
      <c r="AN189" s="479">
        <v>1140763.9298400001</v>
      </c>
      <c r="AO189" s="209">
        <f t="shared" ref="AO189" si="5102">AN189-AN$19</f>
        <v>608593.62775200012</v>
      </c>
      <c r="AP189" s="1300">
        <f t="shared" ref="AP189" si="5103">AN189/AN$19-1</f>
        <v>1.1436068968225941</v>
      </c>
      <c r="AQ189" s="209">
        <f t="shared" si="4385"/>
        <v>40187.531016000081</v>
      </c>
      <c r="AR189" s="1300">
        <f t="shared" si="4943"/>
        <v>3.651498529219932E-2</v>
      </c>
      <c r="AS189" s="472">
        <v>1441836.4898400002</v>
      </c>
      <c r="AT189" s="209">
        <f t="shared" ref="AT189" si="5104">AS189-AS$19</f>
        <v>909666.18775200017</v>
      </c>
      <c r="AU189" s="1300">
        <f t="shared" ref="AU189" si="5105">AS189/AS$19-1</f>
        <v>1.7093516571347065</v>
      </c>
      <c r="AV189" s="209">
        <f t="shared" si="4388"/>
        <v>69524.052000000142</v>
      </c>
      <c r="AW189" s="1300">
        <f t="shared" si="4946"/>
        <v>5.0661970323194083E-2</v>
      </c>
      <c r="AX189" s="479">
        <v>898701.59159999993</v>
      </c>
      <c r="AY189" s="209">
        <f t="shared" ref="AY189" si="5106">AX189-AX$19</f>
        <v>366531.28951199993</v>
      </c>
      <c r="AZ189" s="1300">
        <f t="shared" ref="AZ189" si="5107">AX189/AX$19-1</f>
        <v>0.68874810953165544</v>
      </c>
      <c r="BA189" s="209">
        <f t="shared" si="4391"/>
        <v>19573.402943999972</v>
      </c>
      <c r="BB189" s="1300">
        <f t="shared" si="4847"/>
        <v>2.2264560727967897E-2</v>
      </c>
      <c r="BC189" s="479">
        <v>1140763.9298400001</v>
      </c>
      <c r="BD189" s="209">
        <f t="shared" ref="BD189" si="5108">BC189-BC$19</f>
        <v>608593.62775200012</v>
      </c>
      <c r="BE189" s="1300">
        <f t="shared" ref="BE189" si="5109">BC189/BC$19-1</f>
        <v>1.1436068968225941</v>
      </c>
      <c r="BF189" s="209">
        <f t="shared" si="4394"/>
        <v>40187.531016000081</v>
      </c>
      <c r="BG189" s="1300">
        <f t="shared" si="4850"/>
        <v>3.651498529219932E-2</v>
      </c>
      <c r="BH189" s="472">
        <v>1441836.4898400002</v>
      </c>
      <c r="BI189" s="209">
        <f t="shared" ref="BI189" si="5110">BH189-BH$19</f>
        <v>909666.18775200017</v>
      </c>
      <c r="BJ189" s="1300">
        <f t="shared" ref="BJ189" si="5111">BH189/BH$19-1</f>
        <v>1.7093516571347065</v>
      </c>
      <c r="BK189" s="209">
        <f t="shared" si="4397"/>
        <v>69524.052000000142</v>
      </c>
      <c r="BL189" s="1300">
        <f t="shared" si="4853"/>
        <v>5.0661970323194083E-2</v>
      </c>
      <c r="BM189" s="479">
        <v>898701.59159999993</v>
      </c>
      <c r="BN189" s="209">
        <f t="shared" ref="BN189" si="5112">BM189-BM$19</f>
        <v>366531.28951199993</v>
      </c>
      <c r="BO189" s="1300">
        <f t="shared" ref="BO189" si="5113">BM189/BM$19-1</f>
        <v>0.68874810953165544</v>
      </c>
      <c r="BP189" s="209">
        <f t="shared" si="4400"/>
        <v>19573.402943999972</v>
      </c>
      <c r="BQ189" s="1300">
        <f t="shared" si="4856"/>
        <v>2.2264560727967897E-2</v>
      </c>
      <c r="BR189" s="479">
        <v>1140763.9298400001</v>
      </c>
      <c r="BS189" s="209">
        <f t="shared" ref="BS189" si="5114">BR189-BR$19</f>
        <v>608593.62775200012</v>
      </c>
      <c r="BT189" s="1300">
        <f t="shared" ref="BT189" si="5115">BR189/BR$19-1</f>
        <v>1.1436068968225941</v>
      </c>
      <c r="BU189" s="209">
        <f t="shared" si="4403"/>
        <v>40187.531016000081</v>
      </c>
      <c r="BV189" s="1300">
        <f t="shared" si="4859"/>
        <v>3.651498529219932E-2</v>
      </c>
      <c r="BW189" s="472">
        <v>1441836.4898400002</v>
      </c>
      <c r="BX189" s="209">
        <f t="shared" ref="BX189" si="5116">BW189-BW$19</f>
        <v>909666.18775200017</v>
      </c>
      <c r="BY189" s="1300">
        <f t="shared" ref="BY189" si="5117">BW189/BW$19-1</f>
        <v>1.7093516571347065</v>
      </c>
      <c r="BZ189" s="209">
        <f t="shared" si="4406"/>
        <v>69524.052000000142</v>
      </c>
      <c r="CA189" s="1300">
        <f t="shared" si="4862"/>
        <v>5.0661970323194083E-2</v>
      </c>
      <c r="CB189" s="472">
        <v>898701.59159999993</v>
      </c>
      <c r="CC189" s="209">
        <f t="shared" ref="CC189" si="5118">CB189-CB$19</f>
        <v>366531.28951199993</v>
      </c>
      <c r="CD189" s="1300">
        <f t="shared" ref="CD189" si="5119">CB189/CB$19-1</f>
        <v>0.68874810953165544</v>
      </c>
      <c r="CE189" s="209">
        <f t="shared" si="4409"/>
        <v>19573.402943999972</v>
      </c>
      <c r="CF189" s="1300">
        <f t="shared" si="4865"/>
        <v>2.2264560727967897E-2</v>
      </c>
      <c r="CG189" s="479">
        <v>1140763.9298400001</v>
      </c>
      <c r="CH189" s="209">
        <f t="shared" ref="CH189" si="5120">CG189-CG$19</f>
        <v>608593.62775200012</v>
      </c>
      <c r="CI189" s="1300">
        <f t="shared" ref="CI189" si="5121">CG189/CG$19-1</f>
        <v>1.1436068968225941</v>
      </c>
      <c r="CJ189" s="209">
        <f t="shared" si="4412"/>
        <v>40187.531016000081</v>
      </c>
      <c r="CK189" s="1300">
        <f t="shared" si="4868"/>
        <v>3.651498529219932E-2</v>
      </c>
      <c r="CL189" s="472">
        <v>1441836.4898400002</v>
      </c>
      <c r="CM189" s="209">
        <f t="shared" ref="CM189" si="5122">CL189-CL$19</f>
        <v>909666.18775200017</v>
      </c>
      <c r="CN189" s="1300">
        <f t="shared" ref="CN189" si="5123">CL189/CL$19-1</f>
        <v>1.7093516571347065</v>
      </c>
      <c r="CO189" s="209">
        <f t="shared" si="4415"/>
        <v>69524.052000000142</v>
      </c>
      <c r="CP189" s="1300">
        <f t="shared" si="4871"/>
        <v>5.0661970323194083E-2</v>
      </c>
    </row>
    <row r="190" spans="1:94" ht="21" customHeight="1" x14ac:dyDescent="0.25">
      <c r="A190" s="164">
        <v>2041</v>
      </c>
      <c r="B190" s="165"/>
      <c r="C190" s="166"/>
      <c r="D190" s="166" t="s">
        <v>157</v>
      </c>
      <c r="E190" s="490">
        <v>742442487.20982695</v>
      </c>
      <c r="F190" s="490">
        <f t="shared" ref="F190" si="5124">E190-E$10</f>
        <v>526346052.81982696</v>
      </c>
      <c r="G190" s="1319">
        <f t="shared" ref="G190" si="5125">E190/E$10-1</f>
        <v>2.4356998499563578</v>
      </c>
      <c r="H190" s="490">
        <f t="shared" si="4364"/>
        <v>51207744.508378029</v>
      </c>
      <c r="I190" s="1319">
        <f>E190/E180-1</f>
        <v>7.4081554853927756E-2</v>
      </c>
      <c r="J190" s="490">
        <v>742442487.20982695</v>
      </c>
      <c r="K190" s="490">
        <f t="shared" ref="K190" si="5126">J190-J$10</f>
        <v>526346052.81982696</v>
      </c>
      <c r="L190" s="1319">
        <f t="shared" ref="L190" si="5127">J190/J$10-1</f>
        <v>2.4356998499563578</v>
      </c>
      <c r="M190" s="490">
        <f t="shared" si="4367"/>
        <v>51207744.508378029</v>
      </c>
      <c r="N190" s="1319">
        <f>J190/J180-1</f>
        <v>7.4081554853927756E-2</v>
      </c>
      <c r="O190" s="490">
        <v>742442487.20982695</v>
      </c>
      <c r="P190" s="490">
        <f t="shared" ref="P190" si="5128">O190-O$10</f>
        <v>526346052.81982696</v>
      </c>
      <c r="Q190" s="1319">
        <f t="shared" ref="Q190" si="5129">O190/O$10-1</f>
        <v>2.4356998499563578</v>
      </c>
      <c r="R190" s="490">
        <f t="shared" si="4370"/>
        <v>51207744.508378029</v>
      </c>
      <c r="S190" s="1319">
        <f>O190/O180-1</f>
        <v>7.4081554853927756E-2</v>
      </c>
      <c r="T190" s="490">
        <v>742442487.20982695</v>
      </c>
      <c r="U190" s="490">
        <f t="shared" ref="U190" si="5130">T190-T$10</f>
        <v>526346052.81982696</v>
      </c>
      <c r="V190" s="1301">
        <f t="shared" ref="V190" si="5131">T190/T$10-1</f>
        <v>2.4356998499563578</v>
      </c>
      <c r="W190" s="490">
        <f t="shared" si="4373"/>
        <v>51207744.508378029</v>
      </c>
      <c r="X190" s="1301">
        <f>T190/T180-1</f>
        <v>7.4081554853927756E-2</v>
      </c>
      <c r="Y190" s="490">
        <v>742442487.20982695</v>
      </c>
      <c r="Z190" s="490">
        <f t="shared" ref="Z190" si="5132">Y190-Y$10</f>
        <v>526346052.81982696</v>
      </c>
      <c r="AA190" s="1301">
        <f t="shared" ref="AA190" si="5133">Y190/Y$10-1</f>
        <v>2.4356998499563578</v>
      </c>
      <c r="AB190" s="490">
        <f t="shared" si="4376"/>
        <v>51207744.508378029</v>
      </c>
      <c r="AC190" s="1301">
        <f>Y190/Y180-1</f>
        <v>7.4081554853927756E-2</v>
      </c>
      <c r="AD190" s="490">
        <v>742442487.20982695</v>
      </c>
      <c r="AE190" s="490">
        <f t="shared" ref="AE190" si="5134">AD190-AD$10</f>
        <v>526346052.81982696</v>
      </c>
      <c r="AF190" s="1301">
        <f t="shared" ref="AF190" si="5135">AD190/AD$10-1</f>
        <v>2.4356998499563578</v>
      </c>
      <c r="AG190" s="490">
        <f t="shared" si="4379"/>
        <v>51207744.508378029</v>
      </c>
      <c r="AH190" s="1301">
        <f>AD190/AD180-1</f>
        <v>7.4081554853927756E-2</v>
      </c>
      <c r="AI190" s="490">
        <v>742442487.20982695</v>
      </c>
      <c r="AJ190" s="490">
        <f t="shared" ref="AJ190" si="5136">AI190-AI$10</f>
        <v>526346052.81982696</v>
      </c>
      <c r="AK190" s="1301">
        <f t="shared" ref="AK190" si="5137">AI190/AI$10-1</f>
        <v>2.4356998499563578</v>
      </c>
      <c r="AL190" s="490">
        <f t="shared" si="4382"/>
        <v>51207744.508378029</v>
      </c>
      <c r="AM190" s="1301">
        <f>AI190/AI180-1</f>
        <v>7.4081554853927756E-2</v>
      </c>
      <c r="AN190" s="490">
        <v>742442487.20982695</v>
      </c>
      <c r="AO190" s="490">
        <f t="shared" ref="AO190" si="5138">AN190-AN$10</f>
        <v>526346052.81982696</v>
      </c>
      <c r="AP190" s="1301">
        <f t="shared" ref="AP190" si="5139">AN190/AN$10-1</f>
        <v>2.4356998499563578</v>
      </c>
      <c r="AQ190" s="490">
        <f t="shared" si="4385"/>
        <v>51207744.508378029</v>
      </c>
      <c r="AR190" s="1301">
        <f>AN190/AN180-1</f>
        <v>7.4081554853927756E-2</v>
      </c>
      <c r="AS190" s="490">
        <v>742442487.20982695</v>
      </c>
      <c r="AT190" s="490">
        <f t="shared" ref="AT190" si="5140">AS190-AS$10</f>
        <v>526346052.81982696</v>
      </c>
      <c r="AU190" s="1301">
        <f t="shared" ref="AU190" si="5141">AS190/AS$10-1</f>
        <v>2.4356998499563578</v>
      </c>
      <c r="AV190" s="490">
        <f t="shared" si="4388"/>
        <v>51207744.508378029</v>
      </c>
      <c r="AW190" s="1301">
        <f>AS190/AS180-1</f>
        <v>7.4081554853927756E-2</v>
      </c>
      <c r="AX190" s="490">
        <v>742442487.20982695</v>
      </c>
      <c r="AY190" s="490">
        <f t="shared" ref="AY190" si="5142">AX190-AX$10</f>
        <v>526346052.81982696</v>
      </c>
      <c r="AZ190" s="1301">
        <f t="shared" ref="AZ190" si="5143">AX190/AX$10-1</f>
        <v>2.4356998499563578</v>
      </c>
      <c r="BA190" s="490">
        <f t="shared" si="4391"/>
        <v>51207744.508378029</v>
      </c>
      <c r="BB190" s="1301">
        <f>AX190/AX180-1</f>
        <v>7.4081554853927756E-2</v>
      </c>
      <c r="BC190" s="490">
        <v>742442487.20982695</v>
      </c>
      <c r="BD190" s="490">
        <f t="shared" ref="BD190" si="5144">BC190-BC$10</f>
        <v>526346052.81982696</v>
      </c>
      <c r="BE190" s="1301">
        <f t="shared" ref="BE190" si="5145">BC190/BC$10-1</f>
        <v>2.4356998499563578</v>
      </c>
      <c r="BF190" s="490">
        <f t="shared" si="4394"/>
        <v>51207744.508378029</v>
      </c>
      <c r="BG190" s="1301">
        <f>BC190/BC180-1</f>
        <v>7.4081554853927756E-2</v>
      </c>
      <c r="BH190" s="490">
        <v>742442487.20982695</v>
      </c>
      <c r="BI190" s="490">
        <f t="shared" ref="BI190" si="5146">BH190-BH$10</f>
        <v>526346052.81982696</v>
      </c>
      <c r="BJ190" s="1301">
        <f t="shared" ref="BJ190" si="5147">BH190/BH$10-1</f>
        <v>2.4356998499563578</v>
      </c>
      <c r="BK190" s="490">
        <f t="shared" si="4397"/>
        <v>51207744.508378029</v>
      </c>
      <c r="BL190" s="1301">
        <f>BH190/BH180-1</f>
        <v>7.4081554853927756E-2</v>
      </c>
      <c r="BM190" s="490">
        <v>742442487.20982695</v>
      </c>
      <c r="BN190" s="490">
        <f t="shared" ref="BN190" si="5148">BM190-BM$10</f>
        <v>526346052.81982696</v>
      </c>
      <c r="BO190" s="1301">
        <f t="shared" ref="BO190" si="5149">BM190/BM$10-1</f>
        <v>2.4356998499563578</v>
      </c>
      <c r="BP190" s="490">
        <f t="shared" si="4400"/>
        <v>51207744.508378029</v>
      </c>
      <c r="BQ190" s="1301">
        <f>BM190/BM180-1</f>
        <v>7.4081554853927756E-2</v>
      </c>
      <c r="BR190" s="490">
        <v>742442487.20982695</v>
      </c>
      <c r="BS190" s="490">
        <f t="shared" ref="BS190" si="5150">BR190-BR$10</f>
        <v>526346052.81982696</v>
      </c>
      <c r="BT190" s="1301">
        <f t="shared" ref="BT190" si="5151">BR190/BR$10-1</f>
        <v>2.4356998499563578</v>
      </c>
      <c r="BU190" s="490">
        <f t="shared" si="4403"/>
        <v>51207744.508378029</v>
      </c>
      <c r="BV190" s="1301">
        <f>BR190/BR180-1</f>
        <v>7.4081554853927756E-2</v>
      </c>
      <c r="BW190" s="490">
        <v>742442487.20982695</v>
      </c>
      <c r="BX190" s="490">
        <f t="shared" ref="BX190" si="5152">BW190-BW$10</f>
        <v>526346052.81982696</v>
      </c>
      <c r="BY190" s="1301">
        <f t="shared" ref="BY190" si="5153">BW190/BW$10-1</f>
        <v>2.4356998499563578</v>
      </c>
      <c r="BZ190" s="490">
        <f t="shared" si="4406"/>
        <v>51207744.508378029</v>
      </c>
      <c r="CA190" s="1301">
        <f>BW190/BW180-1</f>
        <v>7.4081554853927756E-2</v>
      </c>
      <c r="CB190" s="484">
        <v>747608113.57230079</v>
      </c>
      <c r="CC190" s="490">
        <f t="shared" ref="CC190" si="5154">CB190-CB$10</f>
        <v>527665401.70230079</v>
      </c>
      <c r="CD190" s="1301">
        <f t="shared" ref="CD190" si="5155">CB190/CB$10-1</f>
        <v>2.399103826700947</v>
      </c>
      <c r="CE190" s="490">
        <f t="shared" si="4409"/>
        <v>51278136.424261689</v>
      </c>
      <c r="CF190" s="1301">
        <f>CB190/CB180-1</f>
        <v>7.3640569998554062E-2</v>
      </c>
      <c r="CG190" s="484">
        <v>747608113.57230079</v>
      </c>
      <c r="CH190" s="490">
        <f t="shared" ref="CH190" si="5156">CG190-CG$10</f>
        <v>527665401.70230079</v>
      </c>
      <c r="CI190" s="1301">
        <f t="shared" ref="CI190" si="5157">CG190/CG$10-1</f>
        <v>2.399103826700947</v>
      </c>
      <c r="CJ190" s="490">
        <f t="shared" si="4412"/>
        <v>51278136.424261689</v>
      </c>
      <c r="CK190" s="1301">
        <f>CG190/CG180-1</f>
        <v>7.3640569998554062E-2</v>
      </c>
      <c r="CL190" s="484">
        <v>747608113.57230079</v>
      </c>
      <c r="CM190" s="490">
        <f t="shared" ref="CM190" si="5158">CL190-CL$10</f>
        <v>527665401.70230079</v>
      </c>
      <c r="CN190" s="1301">
        <f t="shared" ref="CN190" si="5159">CL190/CL$10-1</f>
        <v>2.399103826700947</v>
      </c>
      <c r="CO190" s="490">
        <f t="shared" si="4415"/>
        <v>51278136.424261689</v>
      </c>
      <c r="CP190" s="1301">
        <f>CL190/CL180-1</f>
        <v>7.3640569998554062E-2</v>
      </c>
    </row>
    <row r="191" spans="1:94" ht="21" customHeight="1" outlineLevel="1" x14ac:dyDescent="0.25">
      <c r="A191" s="174">
        <v>2041</v>
      </c>
      <c r="B191" s="175" t="s">
        <v>158</v>
      </c>
      <c r="C191" s="175" t="s">
        <v>159</v>
      </c>
      <c r="D191" s="176" t="s">
        <v>96</v>
      </c>
      <c r="E191" s="491">
        <v>409547765.55195719</v>
      </c>
      <c r="F191" s="1298">
        <f t="shared" ref="F191" si="5160">E191-E$11</f>
        <v>326820525.05195719</v>
      </c>
      <c r="G191" s="1320">
        <f t="shared" ref="G191" si="5161">E191/E$11-1</f>
        <v>3.9505793143427432</v>
      </c>
      <c r="H191" s="1298">
        <f t="shared" si="4364"/>
        <v>35356491.248333514</v>
      </c>
      <c r="I191" s="1320">
        <f t="shared" ref="I191:I199" si="5162">E191/E181-1</f>
        <v>9.4487749117433406E-2</v>
      </c>
      <c r="J191" s="491">
        <v>367507309.36638457</v>
      </c>
      <c r="K191" s="1298">
        <f t="shared" ref="K191" si="5163">J191-J$11</f>
        <v>284780068.86638457</v>
      </c>
      <c r="L191" s="1320">
        <f t="shared" ref="L191" si="5164">J191/J$11-1</f>
        <v>3.4423977778683987</v>
      </c>
      <c r="M191" s="1298">
        <f t="shared" si="4367"/>
        <v>32038322.719890237</v>
      </c>
      <c r="N191" s="1320">
        <f t="shared" ref="N191:N199" si="5165">J191/J181-1</f>
        <v>9.5503083728127436E-2</v>
      </c>
      <c r="O191" s="491">
        <v>314139505.58863974</v>
      </c>
      <c r="P191" s="1298">
        <f t="shared" ref="P191" si="5166">O191-O$11</f>
        <v>231412265.08863974</v>
      </c>
      <c r="Q191" s="1320">
        <f t="shared" ref="Q191" si="5167">O191/O$11-1</f>
        <v>2.7972922061704661</v>
      </c>
      <c r="R191" s="1298">
        <f t="shared" si="4370"/>
        <v>27160037.216231287</v>
      </c>
      <c r="S191" s="1320">
        <f t="shared" ref="S191:S199" si="5168">O191/O181-1</f>
        <v>9.4641046519001071E-2</v>
      </c>
      <c r="T191" s="485">
        <v>235134967.03135225</v>
      </c>
      <c r="U191" s="1298">
        <f t="shared" ref="U191" si="5169">T191-T$11</f>
        <v>166696227.53135225</v>
      </c>
      <c r="V191" s="1299">
        <f t="shared" ref="V191" si="5170">T191/T$11-1</f>
        <v>2.4356998499563578</v>
      </c>
      <c r="W191" s="1298">
        <f t="shared" si="4373"/>
        <v>16217729.351639956</v>
      </c>
      <c r="X191" s="1299">
        <f t="shared" ref="X191:X199" si="5171">T191/T181-1</f>
        <v>7.4081554853927756E-2</v>
      </c>
      <c r="Y191" s="485">
        <v>235134967.03135225</v>
      </c>
      <c r="Z191" s="1298">
        <f t="shared" ref="Z191" si="5172">Y191-Y$11</f>
        <v>166696227.53135225</v>
      </c>
      <c r="AA191" s="1299">
        <f t="shared" ref="AA191" si="5173">Y191/Y$11-1</f>
        <v>2.4356998499563578</v>
      </c>
      <c r="AB191" s="1298">
        <f t="shared" si="4376"/>
        <v>16217729.351639956</v>
      </c>
      <c r="AC191" s="1299">
        <f t="shared" ref="AC191:AC199" si="5174">Y191/Y181-1</f>
        <v>7.4081554853927756E-2</v>
      </c>
      <c r="AD191" s="485">
        <v>235134967.03135225</v>
      </c>
      <c r="AE191" s="1298">
        <f t="shared" ref="AE191" si="5175">AD191-AD$11</f>
        <v>166696227.53135225</v>
      </c>
      <c r="AF191" s="1299">
        <f t="shared" ref="AF191" si="5176">AD191/AD$11-1</f>
        <v>2.4356998499563578</v>
      </c>
      <c r="AG191" s="1298">
        <f t="shared" si="4379"/>
        <v>16217729.351639956</v>
      </c>
      <c r="AH191" s="1299">
        <f t="shared" ref="AH191:AH199" si="5177">AD191/AD181-1</f>
        <v>7.4081554853927756E-2</v>
      </c>
      <c r="AI191" s="485">
        <v>0</v>
      </c>
      <c r="AJ191" s="1298">
        <f t="shared" ref="AJ191" si="5178">AI191-AI$11</f>
        <v>0</v>
      </c>
      <c r="AK191" s="1299"/>
      <c r="AL191" s="1298">
        <f t="shared" si="4382"/>
        <v>0</v>
      </c>
      <c r="AM191" s="1299"/>
      <c r="AN191" s="485">
        <v>0</v>
      </c>
      <c r="AO191" s="1298">
        <f t="shared" ref="AO191" si="5179">AN191-AN$11</f>
        <v>0</v>
      </c>
      <c r="AP191" s="1299"/>
      <c r="AQ191" s="1298">
        <f t="shared" si="4385"/>
        <v>0</v>
      </c>
      <c r="AR191" s="1299"/>
      <c r="AS191" s="485">
        <v>0</v>
      </c>
      <c r="AT191" s="1298">
        <f t="shared" ref="AT191" si="5180">AS191-AS$11</f>
        <v>0</v>
      </c>
      <c r="AU191" s="1299"/>
      <c r="AV191" s="1298">
        <f t="shared" si="4388"/>
        <v>0</v>
      </c>
      <c r="AW191" s="1299"/>
      <c r="AX191" s="491">
        <v>373663370.395374</v>
      </c>
      <c r="AY191" s="1298">
        <f t="shared" ref="AY191" si="5181">AX191-AX$11</f>
        <v>314265299.1049071</v>
      </c>
      <c r="AZ191" s="1299">
        <f t="shared" ref="AZ191" si="5182">AX191/AX$11-1</f>
        <v>5.2908333936988479</v>
      </c>
      <c r="BA191" s="1298">
        <f t="shared" si="4391"/>
        <v>34754991.254412591</v>
      </c>
      <c r="BB191" s="1299">
        <f t="shared" ref="BB191:BB199" si="5183">AX191/AX181-1</f>
        <v>0.10254981403088004</v>
      </c>
      <c r="BC191" s="491">
        <v>320729953.00211543</v>
      </c>
      <c r="BD191" s="1298">
        <f t="shared" ref="BD191" si="5184">BC191-BC$11</f>
        <v>261331881.71164852</v>
      </c>
      <c r="BE191" s="1299">
        <f t="shared" ref="BE191" si="5185">BC191/BC$11-1</f>
        <v>4.3996694847832707</v>
      </c>
      <c r="BF191" s="1298">
        <f t="shared" si="4394"/>
        <v>30629129.494684219</v>
      </c>
      <c r="BG191" s="1299">
        <f t="shared" ref="BG191:BG199" si="5186">BC191/BC181-1</f>
        <v>0.10558098086164036</v>
      </c>
      <c r="BH191" s="491">
        <v>253399638.4247123</v>
      </c>
      <c r="BI191" s="1298">
        <f t="shared" ref="BI191" si="5187">BH191-BH$11</f>
        <v>194001567.1342454</v>
      </c>
      <c r="BJ191" s="1299">
        <f t="shared" ref="BJ191" si="5188">BH191/BH$11-1</f>
        <v>3.2661256993605727</v>
      </c>
      <c r="BK191" s="1298">
        <f t="shared" si="4397"/>
        <v>24540293.583893836</v>
      </c>
      <c r="BL191" s="1299">
        <f t="shared" ref="BL191:BL199" si="5189">BH191/BH181-1</f>
        <v>0.10722871552814528</v>
      </c>
      <c r="BM191" s="491">
        <v>199282653.96005693</v>
      </c>
      <c r="BN191" s="1298">
        <f t="shared" ref="BN191" si="5190">BM191-BM$11</f>
        <v>153437927.0497236</v>
      </c>
      <c r="BO191" s="1299">
        <f t="shared" ref="BO191" si="5191">BM191/BM$11-1</f>
        <v>3.3469045927534777</v>
      </c>
      <c r="BP191" s="1298">
        <f t="shared" si="4400"/>
        <v>16114644.238085777</v>
      </c>
      <c r="BQ191" s="1299">
        <f t="shared" ref="BQ191:BQ199" si="5192">BM191/BM181-1</f>
        <v>8.7977394429005429E-2</v>
      </c>
      <c r="BR191" s="491">
        <v>185269168.56486607</v>
      </c>
      <c r="BS191" s="1298">
        <f t="shared" ref="BS191" si="5193">BR191-BR$11</f>
        <v>139424441.65453273</v>
      </c>
      <c r="BT191" s="1299">
        <f t="shared" ref="BT191" si="5194">BR191/BR$11-1</f>
        <v>3.0412318068167323</v>
      </c>
      <c r="BU191" s="1298">
        <f t="shared" si="4403"/>
        <v>15008588.061938018</v>
      </c>
      <c r="BV191" s="1299">
        <f t="shared" ref="BV191:BV199" si="5195">BR191/BR181-1</f>
        <v>8.8150692412797937E-2</v>
      </c>
      <c r="BW191" s="491">
        <v>167479900.63895115</v>
      </c>
      <c r="BX191" s="1298">
        <f t="shared" ref="BX191" si="5196">BW191-BW$11</f>
        <v>121635173.72861782</v>
      </c>
      <c r="BY191" s="1299">
        <f t="shared" ref="BY191" si="5197">BW191/BW$11-1</f>
        <v>2.6531987848138194</v>
      </c>
      <c r="BZ191" s="1298">
        <f t="shared" si="4406"/>
        <v>13382492.894051731</v>
      </c>
      <c r="CA191" s="1299">
        <f t="shared" ref="CA191:CA199" si="5198">BW191/BW181-1</f>
        <v>8.6844373892426496E-2</v>
      </c>
      <c r="CB191" s="485">
        <v>96091451.861747459</v>
      </c>
      <c r="CC191" s="1298">
        <f t="shared" ref="CC191" si="5199">CB191-CB$11</f>
        <v>27652712.361747459</v>
      </c>
      <c r="CD191" s="1299">
        <f t="shared" ref="CD191" si="5200">CB191/CB$11-1</f>
        <v>0.40405057959531043</v>
      </c>
      <c r="CE191" s="1298">
        <f t="shared" si="4409"/>
        <v>1398224.5890644491</v>
      </c>
      <c r="CF191" s="1299">
        <f t="shared" ref="CF191:CF199" si="5201">CB191/CB181-1</f>
        <v>1.4765835206334899E-2</v>
      </c>
      <c r="CG191" s="485">
        <v>109791566.71230942</v>
      </c>
      <c r="CH191" s="1298">
        <f t="shared" ref="CH191" si="5202">CG191-CG$11</f>
        <v>41352827.21230942</v>
      </c>
      <c r="CI191" s="1299">
        <f t="shared" ref="CI191" si="5203">CG191/CG$11-1</f>
        <v>0.60423128062300768</v>
      </c>
      <c r="CJ191" s="1298">
        <f t="shared" si="4412"/>
        <v>2377249.8227176815</v>
      </c>
      <c r="CK191" s="1299">
        <f t="shared" ref="CK191:CK199" si="5204">CG191/CG181-1</f>
        <v>2.2131591873001399E-2</v>
      </c>
      <c r="CL191" s="485">
        <v>125313250.8233854</v>
      </c>
      <c r="CM191" s="1298">
        <f t="shared" ref="CM191" si="5205">CL191-CL$11</f>
        <v>56874511.323385403</v>
      </c>
      <c r="CN191" s="1299">
        <f t="shared" ref="CN191" si="5206">CL191/CL$11-1</f>
        <v>0.83102803673620262</v>
      </c>
      <c r="CO191" s="1298">
        <f t="shared" si="4415"/>
        <v>3590498.4519091547</v>
      </c>
      <c r="CP191" s="1299">
        <f t="shared" ref="CP191:CP199" si="5207">CL191/CL181-1</f>
        <v>2.9497348539668122E-2</v>
      </c>
    </row>
    <row r="192" spans="1:94" ht="21" customHeight="1" outlineLevel="1" x14ac:dyDescent="0.25">
      <c r="A192" s="174">
        <v>2041</v>
      </c>
      <c r="B192" s="175" t="s">
        <v>160</v>
      </c>
      <c r="C192" s="175" t="s">
        <v>161</v>
      </c>
      <c r="D192" s="176" t="s">
        <v>162</v>
      </c>
      <c r="E192" s="485">
        <v>188300196.32821375</v>
      </c>
      <c r="F192" s="1298">
        <f t="shared" ref="F192" si="5208">E192-E$12</f>
        <v>133493256.09721375</v>
      </c>
      <c r="G192" s="1320">
        <f t="shared" ref="G192" si="5209">E192/E$12-1</f>
        <v>2.4356998499563574</v>
      </c>
      <c r="H192" s="1298">
        <f t="shared" si="4364"/>
        <v>12987441.465923935</v>
      </c>
      <c r="I192" s="1320">
        <f t="shared" si="5162"/>
        <v>7.4081554853927978E-2</v>
      </c>
      <c r="J192" s="485">
        <v>188300196.32821375</v>
      </c>
      <c r="K192" s="1298">
        <f t="shared" ref="K192" si="5210">J192-J$12</f>
        <v>133493256.09721375</v>
      </c>
      <c r="L192" s="1320">
        <f t="shared" ref="L192" si="5211">J192/J$12-1</f>
        <v>2.4356998499563574</v>
      </c>
      <c r="M192" s="1298">
        <f t="shared" si="4367"/>
        <v>12987441.465923935</v>
      </c>
      <c r="N192" s="1320">
        <f t="shared" si="5165"/>
        <v>7.4081554853927978E-2</v>
      </c>
      <c r="O192" s="485">
        <v>188300196.32821375</v>
      </c>
      <c r="P192" s="1298">
        <f t="shared" ref="P192" si="5212">O192-O$12</f>
        <v>133493256.09721375</v>
      </c>
      <c r="Q192" s="1320">
        <f t="shared" ref="Q192" si="5213">O192/O$12-1</f>
        <v>2.4356998499563574</v>
      </c>
      <c r="R192" s="1298">
        <f t="shared" si="4370"/>
        <v>12987441.465923935</v>
      </c>
      <c r="S192" s="1320">
        <f t="shared" si="5168"/>
        <v>7.4081554853927978E-2</v>
      </c>
      <c r="T192" s="485">
        <v>188300196.32821375</v>
      </c>
      <c r="U192" s="1298">
        <f t="shared" ref="U192" si="5214">T192-T$12</f>
        <v>133493256.09721375</v>
      </c>
      <c r="V192" s="1299">
        <f t="shared" ref="V192" si="5215">T192/T$12-1</f>
        <v>2.4356998499563574</v>
      </c>
      <c r="W192" s="1298">
        <f t="shared" si="4373"/>
        <v>12987441.465923935</v>
      </c>
      <c r="X192" s="1299">
        <f t="shared" si="5171"/>
        <v>7.4081554853927978E-2</v>
      </c>
      <c r="Y192" s="485">
        <v>188300196.32821375</v>
      </c>
      <c r="Z192" s="1298">
        <f t="shared" ref="Z192" si="5216">Y192-Y$12</f>
        <v>133493256.09721375</v>
      </c>
      <c r="AA192" s="1299">
        <f t="shared" ref="AA192" si="5217">Y192/Y$12-1</f>
        <v>2.4356998499563574</v>
      </c>
      <c r="AB192" s="1298">
        <f t="shared" si="4376"/>
        <v>12987441.465923935</v>
      </c>
      <c r="AC192" s="1299">
        <f t="shared" si="5174"/>
        <v>7.4081554853927978E-2</v>
      </c>
      <c r="AD192" s="485">
        <v>188300196.32821375</v>
      </c>
      <c r="AE192" s="1298">
        <f t="shared" ref="AE192" si="5218">AD192-AD$12</f>
        <v>133493256.09721375</v>
      </c>
      <c r="AF192" s="1299">
        <f t="shared" ref="AF192" si="5219">AD192/AD$12-1</f>
        <v>2.4356998499563574</v>
      </c>
      <c r="AG192" s="1298">
        <f t="shared" si="4379"/>
        <v>12987441.465923935</v>
      </c>
      <c r="AH192" s="1299">
        <f t="shared" si="5177"/>
        <v>7.4081554853927978E-2</v>
      </c>
      <c r="AI192" s="485">
        <v>0</v>
      </c>
      <c r="AJ192" s="1298">
        <f t="shared" ref="AJ192" si="5220">AI192-AI$12</f>
        <v>0</v>
      </c>
      <c r="AK192" s="1299"/>
      <c r="AL192" s="1298">
        <f t="shared" si="4382"/>
        <v>0</v>
      </c>
      <c r="AM192" s="1299"/>
      <c r="AN192" s="485">
        <v>0</v>
      </c>
      <c r="AO192" s="1298">
        <f t="shared" ref="AO192" si="5221">AN192-AN$12</f>
        <v>0</v>
      </c>
      <c r="AP192" s="1299"/>
      <c r="AQ192" s="1298">
        <f t="shared" si="4385"/>
        <v>0</v>
      </c>
      <c r="AR192" s="1299"/>
      <c r="AS192" s="485">
        <v>0</v>
      </c>
      <c r="AT192" s="1298">
        <f t="shared" ref="AT192" si="5222">AS192-AS$12</f>
        <v>0</v>
      </c>
      <c r="AU192" s="1299"/>
      <c r="AV192" s="1298">
        <f t="shared" si="4388"/>
        <v>0</v>
      </c>
      <c r="AW192" s="1299"/>
      <c r="AX192" s="485">
        <v>188300196.32821375</v>
      </c>
      <c r="AY192" s="1298">
        <f t="shared" ref="AY192" si="5223">AX192-AX$12</f>
        <v>133493256.09721375</v>
      </c>
      <c r="AZ192" s="1299">
        <f t="shared" ref="AZ192" si="5224">AX192/AX$12-1</f>
        <v>2.4356998499563574</v>
      </c>
      <c r="BA192" s="1298">
        <f t="shared" si="4391"/>
        <v>12987441.465923935</v>
      </c>
      <c r="BB192" s="1299">
        <f t="shared" si="5183"/>
        <v>7.4081554853927978E-2</v>
      </c>
      <c r="BC192" s="485">
        <v>188300196.32821375</v>
      </c>
      <c r="BD192" s="1298">
        <f t="shared" ref="BD192" si="5225">BC192-BC$12</f>
        <v>133493256.09721375</v>
      </c>
      <c r="BE192" s="1299">
        <f t="shared" ref="BE192" si="5226">BC192/BC$12-1</f>
        <v>2.4356998499563574</v>
      </c>
      <c r="BF192" s="1298">
        <f t="shared" si="4394"/>
        <v>12987441.465923935</v>
      </c>
      <c r="BG192" s="1299">
        <f t="shared" si="5186"/>
        <v>7.4081554853927978E-2</v>
      </c>
      <c r="BH192" s="485">
        <v>188300196.32821375</v>
      </c>
      <c r="BI192" s="1298">
        <f t="shared" ref="BI192" si="5227">BH192-BH$12</f>
        <v>133493256.09721375</v>
      </c>
      <c r="BJ192" s="1299">
        <f t="shared" ref="BJ192" si="5228">BH192/BH$12-1</f>
        <v>2.4356998499563574</v>
      </c>
      <c r="BK192" s="1298">
        <f t="shared" si="4397"/>
        <v>12987441.465923935</v>
      </c>
      <c r="BL192" s="1299">
        <f t="shared" si="5189"/>
        <v>7.4081554853927978E-2</v>
      </c>
      <c r="BM192" s="491">
        <v>199282653.96005693</v>
      </c>
      <c r="BN192" s="1298">
        <f t="shared" ref="BN192" si="5229">BM192-BM$12</f>
        <v>153437927.0497236</v>
      </c>
      <c r="BO192" s="1299">
        <f t="shared" ref="BO192" si="5230">BM192/BM$12-1</f>
        <v>3.3469045927534777</v>
      </c>
      <c r="BP192" s="1298">
        <f t="shared" si="4400"/>
        <v>16114644.238085777</v>
      </c>
      <c r="BQ192" s="1299">
        <f t="shared" si="5192"/>
        <v>8.7977394429005429E-2</v>
      </c>
      <c r="BR192" s="491">
        <v>185269168.56486607</v>
      </c>
      <c r="BS192" s="1298">
        <f t="shared" ref="BS192" si="5231">BR192-BR$12</f>
        <v>139424441.65453273</v>
      </c>
      <c r="BT192" s="1299">
        <f t="shared" ref="BT192" si="5232">BR192/BR$12-1</f>
        <v>3.0412318068167323</v>
      </c>
      <c r="BU192" s="1298">
        <f t="shared" si="4403"/>
        <v>15008588.061938018</v>
      </c>
      <c r="BV192" s="1299">
        <f t="shared" si="5195"/>
        <v>8.8150692412797937E-2</v>
      </c>
      <c r="BW192" s="491">
        <v>167479900.63895115</v>
      </c>
      <c r="BX192" s="1298">
        <f t="shared" ref="BX192" si="5233">BW192-BW$12</f>
        <v>121635173.72861782</v>
      </c>
      <c r="BY192" s="1299">
        <f t="shared" ref="BY192" si="5234">BW192/BW$12-1</f>
        <v>2.6531987848138194</v>
      </c>
      <c r="BZ192" s="1298">
        <f t="shared" si="4406"/>
        <v>13382492.894051731</v>
      </c>
      <c r="CA192" s="1299">
        <f t="shared" si="5198"/>
        <v>8.6844373892426496E-2</v>
      </c>
      <c r="CB192" s="485">
        <v>81759779.343767762</v>
      </c>
      <c r="CC192" s="1298">
        <f t="shared" ref="CC192" si="5235">CB192-CB$12</f>
        <v>26952839.112767763</v>
      </c>
      <c r="CD192" s="1299">
        <f t="shared" ref="CD192" si="5236">CB192/CB$12-1</f>
        <v>0.49177784782670009</v>
      </c>
      <c r="CE192" s="1298">
        <f t="shared" si="4409"/>
        <v>1189684.7394856364</v>
      </c>
      <c r="CF192" s="1299">
        <f t="shared" si="5201"/>
        <v>1.4765835206334899E-2</v>
      </c>
      <c r="CG192" s="485">
        <v>93416574.464085102</v>
      </c>
      <c r="CH192" s="1298">
        <f t="shared" ref="CH192" si="5237">CG192-CG$12</f>
        <v>38609634.233085103</v>
      </c>
      <c r="CI192" s="1299">
        <f t="shared" ref="CI192" si="5238">CG192/CG$12-1</f>
        <v>0.70446615100849308</v>
      </c>
      <c r="CJ192" s="1298">
        <f t="shared" si="4412"/>
        <v>2022692.1040807217</v>
      </c>
      <c r="CK192" s="1299">
        <f t="shared" si="5204"/>
        <v>2.2131591873001399E-2</v>
      </c>
      <c r="CL192" s="485">
        <v>106623258.75678468</v>
      </c>
      <c r="CM192" s="1298">
        <f t="shared" ref="CM192" si="5239">CL192-CL$12</f>
        <v>51816318.525784679</v>
      </c>
      <c r="CN192" s="1299">
        <f t="shared" ref="CN192" si="5240">CL192/CL$12-1</f>
        <v>0.94543352187495855</v>
      </c>
      <c r="CO192" s="1298">
        <f t="shared" si="4415"/>
        <v>3054989.3406188935</v>
      </c>
      <c r="CP192" s="1299">
        <f t="shared" si="5207"/>
        <v>2.9497348539668122E-2</v>
      </c>
    </row>
    <row r="193" spans="1:94" ht="21" customHeight="1" outlineLevel="1" x14ac:dyDescent="0.25">
      <c r="A193" s="174">
        <v>2041</v>
      </c>
      <c r="B193" s="175">
        <v>0</v>
      </c>
      <c r="C193" s="175">
        <v>0</v>
      </c>
      <c r="D193" s="176" t="s">
        <v>163</v>
      </c>
      <c r="E193" s="485">
        <v>0</v>
      </c>
      <c r="F193" s="1298">
        <f t="shared" ref="F193" si="5241">E193-E$13</f>
        <v>0</v>
      </c>
      <c r="G193" s="1320"/>
      <c r="H193" s="1298">
        <f t="shared" si="4364"/>
        <v>0</v>
      </c>
      <c r="I193" s="1320"/>
      <c r="J193" s="485">
        <v>0</v>
      </c>
      <c r="K193" s="1298">
        <f t="shared" ref="K193" si="5242">J193-J$13</f>
        <v>0</v>
      </c>
      <c r="L193" s="1320"/>
      <c r="M193" s="1298">
        <f t="shared" si="4367"/>
        <v>0</v>
      </c>
      <c r="N193" s="1320"/>
      <c r="O193" s="485">
        <v>0</v>
      </c>
      <c r="P193" s="1298">
        <f t="shared" ref="P193" si="5243">O193-O$13</f>
        <v>0</v>
      </c>
      <c r="Q193" s="1320"/>
      <c r="R193" s="1298">
        <f t="shared" si="4370"/>
        <v>0</v>
      </c>
      <c r="S193" s="1320"/>
      <c r="T193" s="485">
        <v>0</v>
      </c>
      <c r="U193" s="1298">
        <f t="shared" ref="U193" si="5244">T193-T$13</f>
        <v>0</v>
      </c>
      <c r="V193" s="1299"/>
      <c r="W193" s="1298">
        <f t="shared" si="4373"/>
        <v>0</v>
      </c>
      <c r="X193" s="1299"/>
      <c r="Y193" s="485">
        <v>0</v>
      </c>
      <c r="Z193" s="1298">
        <f t="shared" ref="Z193" si="5245">Y193-Y$13</f>
        <v>0</v>
      </c>
      <c r="AA193" s="1299"/>
      <c r="AB193" s="1298">
        <f t="shared" si="4376"/>
        <v>0</v>
      </c>
      <c r="AC193" s="1299"/>
      <c r="AD193" s="485">
        <v>0</v>
      </c>
      <c r="AE193" s="1298">
        <f t="shared" ref="AE193" si="5246">AD193-AD$13</f>
        <v>0</v>
      </c>
      <c r="AF193" s="1299"/>
      <c r="AG193" s="1298">
        <f t="shared" si="4379"/>
        <v>0</v>
      </c>
      <c r="AH193" s="1299"/>
      <c r="AI193" s="485">
        <v>0</v>
      </c>
      <c r="AJ193" s="1298">
        <f t="shared" ref="AJ193" si="5247">AI193-AI$13</f>
        <v>0</v>
      </c>
      <c r="AK193" s="1299"/>
      <c r="AL193" s="1298">
        <f t="shared" si="4382"/>
        <v>0</v>
      </c>
      <c r="AM193" s="1299"/>
      <c r="AN193" s="485">
        <v>0</v>
      </c>
      <c r="AO193" s="1298">
        <f t="shared" ref="AO193" si="5248">AN193-AN$13</f>
        <v>0</v>
      </c>
      <c r="AP193" s="1299"/>
      <c r="AQ193" s="1298">
        <f t="shared" si="4385"/>
        <v>0</v>
      </c>
      <c r="AR193" s="1299"/>
      <c r="AS193" s="485">
        <v>0</v>
      </c>
      <c r="AT193" s="1298">
        <f t="shared" ref="AT193" si="5249">AS193-AS$13</f>
        <v>0</v>
      </c>
      <c r="AU193" s="1299"/>
      <c r="AV193" s="1298">
        <f t="shared" si="4388"/>
        <v>0</v>
      </c>
      <c r="AW193" s="1299"/>
      <c r="AX193" s="491">
        <v>35884395.156583197</v>
      </c>
      <c r="AY193" s="1298">
        <f t="shared" ref="AY193" si="5250">AX193-AX$13</f>
        <v>12555225.947050098</v>
      </c>
      <c r="AZ193" s="1299">
        <f t="shared" ref="AZ193" si="5251">AX193/AX$13-1</f>
        <v>0.53817715642953989</v>
      </c>
      <c r="BA193" s="1298">
        <f t="shared" si="4391"/>
        <v>601499.99392092228</v>
      </c>
      <c r="BB193" s="1299">
        <f t="shared" si="5183"/>
        <v>1.7047920561730212E-2</v>
      </c>
      <c r="BC193" s="491">
        <v>46777356.36426916</v>
      </c>
      <c r="BD193" s="1298">
        <f t="shared" ref="BD193" si="5252">BC193-BC$13</f>
        <v>23448187.154736061</v>
      </c>
      <c r="BE193" s="1299">
        <f t="shared" ref="BE193" si="5253">BC193/BC$13-1</f>
        <v>1.0051016795383494</v>
      </c>
      <c r="BF193" s="1298">
        <f t="shared" si="4394"/>
        <v>1409193.2252060547</v>
      </c>
      <c r="BG193" s="1299">
        <f t="shared" si="5186"/>
        <v>3.106128015116183E-2</v>
      </c>
      <c r="BH193" s="491">
        <v>60739867.163927406</v>
      </c>
      <c r="BI193" s="1298">
        <f t="shared" ref="BI193" si="5254">BH193-BH$13</f>
        <v>37410697.954394311</v>
      </c>
      <c r="BJ193" s="1299">
        <f t="shared" ref="BJ193" si="5255">BH193/BH$13-1</f>
        <v>1.6036018093223401</v>
      </c>
      <c r="BK193" s="1298">
        <f t="shared" si="4397"/>
        <v>2619743.6323373914</v>
      </c>
      <c r="BL193" s="1299">
        <f t="shared" si="5189"/>
        <v>4.50746397831292E-2</v>
      </c>
      <c r="BM193" s="491">
        <v>199282653.96005708</v>
      </c>
      <c r="BN193" s="1298">
        <f t="shared" ref="BN193" si="5256">BM193-BM$13</f>
        <v>153437927.04972374</v>
      </c>
      <c r="BO193" s="1299">
        <f t="shared" ref="BO193" si="5257">BM193/BM$13-1</f>
        <v>3.3469045927534813</v>
      </c>
      <c r="BP193" s="1298">
        <f t="shared" si="4400"/>
        <v>16114644.238085896</v>
      </c>
      <c r="BQ193" s="1299">
        <f t="shared" si="5192"/>
        <v>8.7977394429006095E-2</v>
      </c>
      <c r="BR193" s="491">
        <v>185269168.56486613</v>
      </c>
      <c r="BS193" s="1298">
        <f t="shared" ref="BS193" si="5258">BR193-BR$13</f>
        <v>139424441.65453279</v>
      </c>
      <c r="BT193" s="1299">
        <f t="shared" ref="BT193" si="5259">BR193/BR$13-1</f>
        <v>3.0412318068167341</v>
      </c>
      <c r="BU193" s="1298">
        <f t="shared" si="4403"/>
        <v>15008588.061938047</v>
      </c>
      <c r="BV193" s="1299">
        <f t="shared" si="5195"/>
        <v>8.8150692412797937E-2</v>
      </c>
      <c r="BW193" s="491">
        <v>167479900.63895106</v>
      </c>
      <c r="BX193" s="1298">
        <f t="shared" ref="BX193" si="5260">BW193-BW$13</f>
        <v>121635173.72861773</v>
      </c>
      <c r="BY193" s="1299">
        <f t="shared" ref="BY193" si="5261">BW193/BW$13-1</f>
        <v>2.6531987848138177</v>
      </c>
      <c r="BZ193" s="1298">
        <f t="shared" si="4406"/>
        <v>13382492.894051641</v>
      </c>
      <c r="CA193" s="1299">
        <f t="shared" si="5198"/>
        <v>8.684437389242583E-2</v>
      </c>
      <c r="CB193" s="485">
        <v>0</v>
      </c>
      <c r="CC193" s="1298">
        <f t="shared" ref="CC193" si="5262">CB193-CB$13</f>
        <v>0</v>
      </c>
      <c r="CD193" s="1299"/>
      <c r="CE193" s="1298">
        <f t="shared" si="4409"/>
        <v>0</v>
      </c>
      <c r="CF193" s="1299"/>
      <c r="CG193" s="485">
        <v>0</v>
      </c>
      <c r="CH193" s="1298">
        <f t="shared" ref="CH193" si="5263">CG193-CG$13</f>
        <v>0</v>
      </c>
      <c r="CI193" s="1299"/>
      <c r="CJ193" s="1298">
        <f t="shared" si="4412"/>
        <v>0</v>
      </c>
      <c r="CK193" s="1299"/>
      <c r="CL193" s="485">
        <v>0</v>
      </c>
      <c r="CM193" s="1298">
        <f t="shared" ref="CM193" si="5264">CL193-CL$13</f>
        <v>0</v>
      </c>
      <c r="CN193" s="1299"/>
      <c r="CO193" s="1298">
        <f t="shared" si="4415"/>
        <v>0</v>
      </c>
      <c r="CP193" s="1299"/>
    </row>
    <row r="194" spans="1:94" ht="21" customHeight="1" outlineLevel="1" x14ac:dyDescent="0.25">
      <c r="A194" s="174">
        <v>2041</v>
      </c>
      <c r="B194" s="175" t="s">
        <v>164</v>
      </c>
      <c r="C194" s="175" t="s">
        <v>165</v>
      </c>
      <c r="D194" s="176" t="s">
        <v>99</v>
      </c>
      <c r="E194" s="485">
        <v>0</v>
      </c>
      <c r="F194" s="1298">
        <f t="shared" ref="F194" si="5265">E194-E$14</f>
        <v>0</v>
      </c>
      <c r="G194" s="1320"/>
      <c r="H194" s="1298">
        <f t="shared" si="4364"/>
        <v>0</v>
      </c>
      <c r="I194" s="1320"/>
      <c r="J194" s="485">
        <v>0</v>
      </c>
      <c r="K194" s="1298">
        <f t="shared" ref="K194" si="5266">J194-J$14</f>
        <v>0</v>
      </c>
      <c r="L194" s="1320"/>
      <c r="M194" s="1298">
        <f t="shared" si="4367"/>
        <v>0</v>
      </c>
      <c r="N194" s="1320"/>
      <c r="O194" s="485">
        <v>0</v>
      </c>
      <c r="P194" s="1298">
        <f t="shared" ref="P194" si="5267">O194-O$14</f>
        <v>0</v>
      </c>
      <c r="Q194" s="1320"/>
      <c r="R194" s="1298">
        <f t="shared" si="4370"/>
        <v>0</v>
      </c>
      <c r="S194" s="1320"/>
      <c r="T194" s="486">
        <v>174412798.52060485</v>
      </c>
      <c r="U194" s="1298">
        <f t="shared" ref="U194" si="5268">T194-T$14</f>
        <v>160124297.52060485</v>
      </c>
      <c r="V194" s="1299">
        <f t="shared" ref="V194" si="5269">T194/T$14-1</f>
        <v>11.206514771605836</v>
      </c>
      <c r="W194" s="1298">
        <f t="shared" si="4373"/>
        <v>19138761.896693438</v>
      </c>
      <c r="X194" s="1299">
        <f t="shared" si="5171"/>
        <v>0.12325796580563786</v>
      </c>
      <c r="Y194" s="486">
        <v>132372342.33503224</v>
      </c>
      <c r="Z194" s="1298">
        <f t="shared" ref="Z194" si="5270">Y194-Y$14</f>
        <v>118083841.33503222</v>
      </c>
      <c r="AA194" s="1299">
        <f t="shared" ref="AA194" si="5271">Y194/Y$14-1</f>
        <v>8.2642567848812245</v>
      </c>
      <c r="AB194" s="1298">
        <f t="shared" si="4376"/>
        <v>15820593.368250206</v>
      </c>
      <c r="AC194" s="1299">
        <f t="shared" si="5174"/>
        <v>0.13573878992377164</v>
      </c>
      <c r="AD194" s="486">
        <v>79004538.557287425</v>
      </c>
      <c r="AE194" s="1298">
        <f t="shared" ref="AE194" si="5272">AD194-AD$14</f>
        <v>64716037.557287417</v>
      </c>
      <c r="AF194" s="1299">
        <f t="shared" ref="AF194" si="5273">AD194/AD$14-1</f>
        <v>4.5292391103368637</v>
      </c>
      <c r="AG194" s="1298">
        <f t="shared" si="4379"/>
        <v>10942307.8645913</v>
      </c>
      <c r="AH194" s="1299">
        <f t="shared" si="5177"/>
        <v>0.16076916306190858</v>
      </c>
      <c r="AI194" s="486">
        <v>597847961.88017082</v>
      </c>
      <c r="AJ194" s="1298">
        <f t="shared" ref="AJ194" si="5274">AI194-AI$14</f>
        <v>460313781.14917082</v>
      </c>
      <c r="AK194" s="1299">
        <f t="shared" ref="AK194" si="5275">AI194/AI$14-1</f>
        <v>3.3469045927534777</v>
      </c>
      <c r="AL194" s="1298">
        <f t="shared" si="4382"/>
        <v>48343932.71425736</v>
      </c>
      <c r="AM194" s="1299">
        <f t="shared" ref="AM194:AM199" si="5276">AI194/AI184-1</f>
        <v>8.7977394429005651E-2</v>
      </c>
      <c r="AN194" s="486">
        <v>555807505.6945982</v>
      </c>
      <c r="AO194" s="1298">
        <f t="shared" ref="AO194" si="5277">AN194-AN$14</f>
        <v>418273324.96359819</v>
      </c>
      <c r="AP194" s="1299">
        <f t="shared" ref="AP194" si="5278">AN194/AN$14-1</f>
        <v>3.0412318068167323</v>
      </c>
      <c r="AQ194" s="1298">
        <f t="shared" si="4385"/>
        <v>45025764.185814083</v>
      </c>
      <c r="AR194" s="1299">
        <f t="shared" ref="AR194:AR199" si="5279">AN194/AN184-1</f>
        <v>8.8150692412797937E-2</v>
      </c>
      <c r="AS194" s="486">
        <v>502439701.91685343</v>
      </c>
      <c r="AT194" s="1298">
        <f t="shared" ref="AT194" si="5280">AS194-AS$14</f>
        <v>364905521.18585342</v>
      </c>
      <c r="AU194" s="1299">
        <f t="shared" ref="AU194" si="5281">AS194/AS$14-1</f>
        <v>2.6531987848138194</v>
      </c>
      <c r="AV194" s="1298">
        <f t="shared" si="4388"/>
        <v>40147478.682155192</v>
      </c>
      <c r="AW194" s="1299">
        <f t="shared" ref="AW194:AW199" si="5282">AS194/AS184-1</f>
        <v>8.6844373892426496E-2</v>
      </c>
      <c r="AX194" s="485">
        <v>0</v>
      </c>
      <c r="AY194" s="1298">
        <f t="shared" ref="AY194" si="5283">AX194-AX$14</f>
        <v>0</v>
      </c>
      <c r="AZ194" s="1299"/>
      <c r="BA194" s="1298">
        <f t="shared" si="4391"/>
        <v>0</v>
      </c>
      <c r="BB194" s="1299"/>
      <c r="BC194" s="485">
        <v>0</v>
      </c>
      <c r="BD194" s="1298">
        <f t="shared" ref="BD194" si="5284">BC194-BC$14</f>
        <v>0</v>
      </c>
      <c r="BE194" s="1299"/>
      <c r="BF194" s="1298">
        <f t="shared" si="4394"/>
        <v>0</v>
      </c>
      <c r="BG194" s="1299"/>
      <c r="BH194" s="485">
        <v>0</v>
      </c>
      <c r="BI194" s="1298">
        <f t="shared" ref="BI194" si="5285">BH194-BH$14</f>
        <v>0</v>
      </c>
      <c r="BJ194" s="1299"/>
      <c r="BK194" s="1298">
        <f t="shared" si="4397"/>
        <v>0</v>
      </c>
      <c r="BL194" s="1299"/>
      <c r="BM194" s="485">
        <v>0</v>
      </c>
      <c r="BN194" s="1298">
        <f t="shared" ref="BN194" si="5286">BM194-BM$14</f>
        <v>0</v>
      </c>
      <c r="BO194" s="1299"/>
      <c r="BP194" s="1298">
        <f t="shared" si="4400"/>
        <v>0</v>
      </c>
      <c r="BQ194" s="1299"/>
      <c r="BR194" s="485">
        <v>0</v>
      </c>
      <c r="BS194" s="1298">
        <f t="shared" ref="BS194" si="5287">BR194-BR$14</f>
        <v>0</v>
      </c>
      <c r="BT194" s="1299"/>
      <c r="BU194" s="1298">
        <f t="shared" si="4403"/>
        <v>0</v>
      </c>
      <c r="BV194" s="1299"/>
      <c r="BW194" s="485">
        <v>0</v>
      </c>
      <c r="BX194" s="1298">
        <f t="shared" ref="BX194" si="5288">BW194-BW$14</f>
        <v>0</v>
      </c>
      <c r="BY194" s="1299"/>
      <c r="BZ194" s="1298">
        <f t="shared" si="4406"/>
        <v>0</v>
      </c>
      <c r="CA194" s="1299"/>
      <c r="CB194" s="192">
        <v>425162357.03712946</v>
      </c>
      <c r="CC194" s="1298">
        <f t="shared" ref="CC194" si="5289">CB194-CB$14</f>
        <v>407027578.55712944</v>
      </c>
      <c r="CD194" s="1299">
        <f t="shared" ref="CD194" si="5290">CB194/CB$14-1</f>
        <v>22.444585083077868</v>
      </c>
      <c r="CE194" s="1298">
        <f t="shared" si="4409"/>
        <v>45826415.301590979</v>
      </c>
      <c r="CF194" s="1299">
        <f t="shared" si="5201"/>
        <v>0.12080694250042812</v>
      </c>
      <c r="CG194" s="192">
        <v>357764990.88067752</v>
      </c>
      <c r="CH194" s="1298">
        <f t="shared" ref="CH194" si="5291">CG194-CG$14</f>
        <v>339630212.4006775</v>
      </c>
      <c r="CI194" s="1299">
        <f t="shared" ref="CI194" si="5292">CG194/CG$14-1</f>
        <v>18.728114753386144</v>
      </c>
      <c r="CJ194" s="1298">
        <f t="shared" si="4412"/>
        <v>40696214.17489928</v>
      </c>
      <c r="CK194" s="1299">
        <f t="shared" si="5204"/>
        <v>0.12835137725548762</v>
      </c>
      <c r="CL194" s="192">
        <v>275668818.69915724</v>
      </c>
      <c r="CM194" s="1298">
        <f t="shared" ref="CM194" si="5293">CL194-CL$14</f>
        <v>257534040.21915725</v>
      </c>
      <c r="CN194" s="1299">
        <f t="shared" ref="CN194" si="5294">CL194/CL$14-1</f>
        <v>14.201113098965038</v>
      </c>
      <c r="CO194" s="1298">
        <f t="shared" si="4415"/>
        <v>33572382.805510938</v>
      </c>
      <c r="CP194" s="1299">
        <f t="shared" si="5207"/>
        <v>0.13867359377508293</v>
      </c>
    </row>
    <row r="195" spans="1:94" ht="21" customHeight="1" outlineLevel="1" x14ac:dyDescent="0.25">
      <c r="A195" s="174">
        <v>2041</v>
      </c>
      <c r="B195" s="175" t="s">
        <v>166</v>
      </c>
      <c r="C195" s="175" t="s">
        <v>249</v>
      </c>
      <c r="D195" s="176" t="s">
        <v>168</v>
      </c>
      <c r="E195" s="485">
        <v>73162371.96808286</v>
      </c>
      <c r="F195" s="1298">
        <f t="shared" ref="F195" si="5295">E195-E$15</f>
        <v>34682495.309082858</v>
      </c>
      <c r="G195" s="1320">
        <f t="shared" ref="G195" si="5296">E195/E$15-1</f>
        <v>0.90131513716718259</v>
      </c>
      <c r="H195" s="1298">
        <f t="shared" si="4364"/>
        <v>1448715.9676003158</v>
      </c>
      <c r="I195" s="1320">
        <f t="shared" si="5162"/>
        <v>2.020139605754534E-2</v>
      </c>
      <c r="J195" s="485">
        <v>94434128.185300529</v>
      </c>
      <c r="K195" s="1298">
        <f t="shared" ref="K195" si="5297">J195-J$15</f>
        <v>55954251.526300527</v>
      </c>
      <c r="L195" s="1320">
        <f t="shared" ref="L195" si="5298">J195/J$15-1</f>
        <v>1.454117226574152</v>
      </c>
      <c r="M195" s="1298">
        <f t="shared" si="4367"/>
        <v>3127564.286990568</v>
      </c>
      <c r="N195" s="1320">
        <f t="shared" si="5165"/>
        <v>3.4253444149686896E-2</v>
      </c>
      <c r="O195" s="485">
        <v>121437329.73947594</v>
      </c>
      <c r="P195" s="1298">
        <f t="shared" ref="P195" si="5299">O195-O$15</f>
        <v>82957453.080475926</v>
      </c>
      <c r="Q195" s="1320">
        <f t="shared" ref="Q195" si="5300">O195/O$15-1</f>
        <v>2.155865878043898</v>
      </c>
      <c r="R195" s="1298">
        <f t="shared" si="4370"/>
        <v>5595782.9401940703</v>
      </c>
      <c r="S195" s="1320">
        <f t="shared" si="5168"/>
        <v>4.8305492241828007E-2</v>
      </c>
      <c r="T195" s="485">
        <v>73162371.96808286</v>
      </c>
      <c r="U195" s="1298">
        <f t="shared" ref="U195" si="5301">T195-T$15</f>
        <v>34682495.309082858</v>
      </c>
      <c r="V195" s="1299">
        <f t="shared" ref="V195" si="5302">T195/T$15-1</f>
        <v>0.90131513716718259</v>
      </c>
      <c r="W195" s="1298">
        <f t="shared" si="4373"/>
        <v>1448715.9676003158</v>
      </c>
      <c r="X195" s="1299">
        <f t="shared" si="5171"/>
        <v>2.020139605754534E-2</v>
      </c>
      <c r="Y195" s="485">
        <v>94434128.185300529</v>
      </c>
      <c r="Z195" s="1298">
        <f t="shared" ref="Z195" si="5303">Y195-Y$15</f>
        <v>55954251.526300527</v>
      </c>
      <c r="AA195" s="1299">
        <f t="shared" ref="AA195" si="5304">Y195/Y$15-1</f>
        <v>1.454117226574152</v>
      </c>
      <c r="AB195" s="1298">
        <f t="shared" si="4376"/>
        <v>3127564.286990568</v>
      </c>
      <c r="AC195" s="1299">
        <f t="shared" si="5174"/>
        <v>3.4253444149686896E-2</v>
      </c>
      <c r="AD195" s="485">
        <v>121437329.73947594</v>
      </c>
      <c r="AE195" s="1298">
        <f t="shared" ref="AE195" si="5305">AD195-AD$15</f>
        <v>82957453.080475926</v>
      </c>
      <c r="AF195" s="1299">
        <f t="shared" ref="AF195" si="5306">AD195/AD$15-1</f>
        <v>2.155865878043898</v>
      </c>
      <c r="AG195" s="1298">
        <f t="shared" si="4379"/>
        <v>5595782.9401940703</v>
      </c>
      <c r="AH195" s="1299">
        <f t="shared" si="5177"/>
        <v>4.8305492241828007E-2</v>
      </c>
      <c r="AI195" s="485">
        <v>73162371.96808286</v>
      </c>
      <c r="AJ195" s="1298">
        <f t="shared" ref="AJ195" si="5307">AI195-AI$15</f>
        <v>34682495.309082858</v>
      </c>
      <c r="AK195" s="1299">
        <f t="shared" ref="AK195" si="5308">AI195/AI$15-1</f>
        <v>0.90131513716718259</v>
      </c>
      <c r="AL195" s="1298">
        <f t="shared" si="4382"/>
        <v>1448715.9676003158</v>
      </c>
      <c r="AM195" s="1299">
        <f t="shared" si="5276"/>
        <v>2.020139605754534E-2</v>
      </c>
      <c r="AN195" s="485">
        <v>94434128.185300529</v>
      </c>
      <c r="AO195" s="1298">
        <f t="shared" ref="AO195" si="5309">AN195-AN$15</f>
        <v>55954251.526300527</v>
      </c>
      <c r="AP195" s="1299">
        <f t="shared" ref="AP195" si="5310">AN195/AN$15-1</f>
        <v>1.454117226574152</v>
      </c>
      <c r="AQ195" s="1298">
        <f t="shared" si="4385"/>
        <v>3127564.286990568</v>
      </c>
      <c r="AR195" s="1299">
        <f t="shared" si="5279"/>
        <v>3.4253444149686896E-2</v>
      </c>
      <c r="AS195" s="485">
        <v>121437329.73947594</v>
      </c>
      <c r="AT195" s="1298">
        <f t="shared" ref="AT195" si="5311">AS195-AS$15</f>
        <v>82957453.080475926</v>
      </c>
      <c r="AU195" s="1299">
        <f t="shared" ref="AU195" si="5312">AS195/AS$15-1</f>
        <v>2.155865878043898</v>
      </c>
      <c r="AV195" s="1298">
        <f t="shared" si="4388"/>
        <v>5595782.9401940703</v>
      </c>
      <c r="AW195" s="1299">
        <f t="shared" si="5282"/>
        <v>4.8305492241828007E-2</v>
      </c>
      <c r="AX195" s="485">
        <v>73162371.96808286</v>
      </c>
      <c r="AY195" s="1298">
        <f t="shared" ref="AY195" si="5313">AX195-AX$15</f>
        <v>34682495.309082858</v>
      </c>
      <c r="AZ195" s="1299">
        <f t="shared" ref="AZ195" si="5314">AX195/AX$15-1</f>
        <v>0.90131513716718259</v>
      </c>
      <c r="BA195" s="1298">
        <f t="shared" si="4391"/>
        <v>1448715.9676003158</v>
      </c>
      <c r="BB195" s="1299">
        <f t="shared" si="5183"/>
        <v>2.020139605754534E-2</v>
      </c>
      <c r="BC195" s="485">
        <v>94434128.185300529</v>
      </c>
      <c r="BD195" s="1298">
        <f t="shared" ref="BD195" si="5315">BC195-BC$15</f>
        <v>55954251.526300527</v>
      </c>
      <c r="BE195" s="1299">
        <f t="shared" ref="BE195" si="5316">BC195/BC$15-1</f>
        <v>1.454117226574152</v>
      </c>
      <c r="BF195" s="1298">
        <f t="shared" si="4394"/>
        <v>3127564.286990568</v>
      </c>
      <c r="BG195" s="1299">
        <f t="shared" si="5186"/>
        <v>3.4253444149686896E-2</v>
      </c>
      <c r="BH195" s="485">
        <v>121437329.73947594</v>
      </c>
      <c r="BI195" s="1298">
        <f t="shared" ref="BI195" si="5317">BH195-BH$15</f>
        <v>82957453.080475926</v>
      </c>
      <c r="BJ195" s="1299">
        <f t="shared" ref="BJ195" si="5318">BH195/BH$15-1</f>
        <v>2.155865878043898</v>
      </c>
      <c r="BK195" s="1298">
        <f t="shared" si="4397"/>
        <v>5595782.9401940703</v>
      </c>
      <c r="BL195" s="1299">
        <f t="shared" si="5189"/>
        <v>4.8305492241828007E-2</v>
      </c>
      <c r="BM195" s="485">
        <v>73162371.96808286</v>
      </c>
      <c r="BN195" s="1298">
        <f t="shared" ref="BN195" si="5319">BM195-BM$15</f>
        <v>34682495.309082858</v>
      </c>
      <c r="BO195" s="1299">
        <f t="shared" ref="BO195" si="5320">BM195/BM$15-1</f>
        <v>0.90131513716718259</v>
      </c>
      <c r="BP195" s="1298">
        <f t="shared" si="4400"/>
        <v>1448715.9676003158</v>
      </c>
      <c r="BQ195" s="1299">
        <f t="shared" si="5192"/>
        <v>2.020139605754534E-2</v>
      </c>
      <c r="BR195" s="485">
        <v>94434128.185300529</v>
      </c>
      <c r="BS195" s="1298">
        <f t="shared" ref="BS195" si="5321">BR195-BR$15</f>
        <v>55954251.526300527</v>
      </c>
      <c r="BT195" s="1299">
        <f t="shared" ref="BT195" si="5322">BR195/BR$15-1</f>
        <v>1.454117226574152</v>
      </c>
      <c r="BU195" s="1298">
        <f t="shared" si="4403"/>
        <v>3127564.286990568</v>
      </c>
      <c r="BV195" s="1299">
        <f t="shared" si="5195"/>
        <v>3.4253444149686896E-2</v>
      </c>
      <c r="BW195" s="485">
        <v>121437329.73947594</v>
      </c>
      <c r="BX195" s="1298">
        <f t="shared" ref="BX195" si="5323">BW195-BW$15</f>
        <v>82957453.080475926</v>
      </c>
      <c r="BY195" s="1299">
        <f t="shared" ref="BY195" si="5324">BW195/BW$15-1</f>
        <v>2.155865878043898</v>
      </c>
      <c r="BZ195" s="1298">
        <f t="shared" si="4406"/>
        <v>5595782.9401940703</v>
      </c>
      <c r="CA195" s="1299">
        <f t="shared" si="5198"/>
        <v>4.8305492241828007E-2</v>
      </c>
      <c r="CB195" s="485">
        <v>73162371.96808286</v>
      </c>
      <c r="CC195" s="1298">
        <f t="shared" ref="CC195" si="5325">CB195-CB$15</f>
        <v>34682495.309082858</v>
      </c>
      <c r="CD195" s="1299">
        <f t="shared" ref="CD195" si="5326">CB195/CB$15-1</f>
        <v>0.90131513716718259</v>
      </c>
      <c r="CE195" s="1298">
        <f t="shared" si="4409"/>
        <v>1448715.9676003158</v>
      </c>
      <c r="CF195" s="1299">
        <f t="shared" si="5201"/>
        <v>2.020139605754534E-2</v>
      </c>
      <c r="CG195" s="485">
        <v>94434128.185300529</v>
      </c>
      <c r="CH195" s="1298">
        <f t="shared" ref="CH195" si="5327">CG195-CG$15</f>
        <v>55954251.526300527</v>
      </c>
      <c r="CI195" s="1299">
        <f t="shared" ref="CI195" si="5328">CG195/CG$15-1</f>
        <v>1.454117226574152</v>
      </c>
      <c r="CJ195" s="1298">
        <f t="shared" si="4412"/>
        <v>3127564.286990568</v>
      </c>
      <c r="CK195" s="1299">
        <f t="shared" si="5204"/>
        <v>3.4253444149686896E-2</v>
      </c>
      <c r="CL195" s="485">
        <v>121437329.73947594</v>
      </c>
      <c r="CM195" s="1298">
        <f t="shared" ref="CM195" si="5329">CL195-CL$15</f>
        <v>82957453.080475926</v>
      </c>
      <c r="CN195" s="1299">
        <f t="shared" ref="CN195" si="5330">CL195/CL$15-1</f>
        <v>2.155865878043898</v>
      </c>
      <c r="CO195" s="1298">
        <f t="shared" si="4415"/>
        <v>5595782.9401940703</v>
      </c>
      <c r="CP195" s="1299">
        <f t="shared" si="5207"/>
        <v>4.8305492241828007E-2</v>
      </c>
    </row>
    <row r="196" spans="1:94" ht="21" customHeight="1" outlineLevel="1" x14ac:dyDescent="0.25">
      <c r="A196" s="174">
        <v>2041</v>
      </c>
      <c r="B196" s="175" t="s">
        <v>169</v>
      </c>
      <c r="C196" s="175" t="s">
        <v>249</v>
      </c>
      <c r="D196" s="176" t="s">
        <v>170</v>
      </c>
      <c r="E196" s="485">
        <v>71432153.361573234</v>
      </c>
      <c r="F196" s="1298">
        <f t="shared" ref="F196" si="5331">E196-E$16</f>
        <v>31349776.361573234</v>
      </c>
      <c r="G196" s="1320">
        <f t="shared" ref="G196" si="5332">E196/E$16-1</f>
        <v>0.78213366341954305</v>
      </c>
      <c r="H196" s="1298">
        <f t="shared" si="4364"/>
        <v>1415095.8265203685</v>
      </c>
      <c r="I196" s="1320">
        <f t="shared" si="5162"/>
        <v>2.0210729732707211E-2</v>
      </c>
      <c r="J196" s="485">
        <v>92200853.329928145</v>
      </c>
      <c r="K196" s="1298">
        <f t="shared" ref="K196" si="5333">J196-J$16</f>
        <v>52118476.329928145</v>
      </c>
      <c r="L196" s="1320">
        <f t="shared" ref="L196" si="5334">J196/J$16-1</f>
        <v>1.3002840707258492</v>
      </c>
      <c r="M196" s="1298">
        <f t="shared" si="4367"/>
        <v>3054416.0355732888</v>
      </c>
      <c r="N196" s="1320">
        <f t="shared" si="5165"/>
        <v>3.4262906385005953E-2</v>
      </c>
      <c r="O196" s="485">
        <v>118565455.55349755</v>
      </c>
      <c r="P196" s="1298">
        <f t="shared" ref="P196" si="5335">O196-O$16</f>
        <v>78483078.553497553</v>
      </c>
      <c r="Q196" s="1320">
        <f t="shared" ref="Q196" si="5336">O196/O$16-1</f>
        <v>1.9580445180059445</v>
      </c>
      <c r="R196" s="1298">
        <f t="shared" si="4370"/>
        <v>5464482.886028707</v>
      </c>
      <c r="S196" s="1320">
        <f t="shared" si="5168"/>
        <v>4.8315083037304918E-2</v>
      </c>
      <c r="T196" s="485">
        <v>71432153.361573234</v>
      </c>
      <c r="U196" s="1298">
        <f t="shared" ref="U196" si="5337">T196-T$16</f>
        <v>31349776.361573234</v>
      </c>
      <c r="V196" s="1299">
        <f t="shared" ref="V196" si="5338">T196/T$16-1</f>
        <v>0.78213366341954305</v>
      </c>
      <c r="W196" s="1298">
        <f t="shared" si="4373"/>
        <v>1415095.8265203685</v>
      </c>
      <c r="X196" s="1299">
        <f t="shared" si="5171"/>
        <v>2.0210729732707211E-2</v>
      </c>
      <c r="Y196" s="485">
        <v>92200853.329928145</v>
      </c>
      <c r="Z196" s="1298">
        <f t="shared" ref="Z196" si="5339">Y196-Y$16</f>
        <v>52118476.329928145</v>
      </c>
      <c r="AA196" s="1299">
        <f t="shared" ref="AA196" si="5340">Y196/Y$16-1</f>
        <v>1.3002840707258492</v>
      </c>
      <c r="AB196" s="1298">
        <f t="shared" si="4376"/>
        <v>3054416.0355732888</v>
      </c>
      <c r="AC196" s="1299">
        <f t="shared" si="5174"/>
        <v>3.4262906385005953E-2</v>
      </c>
      <c r="AD196" s="485">
        <v>118565455.55349755</v>
      </c>
      <c r="AE196" s="1298">
        <f t="shared" ref="AE196" si="5341">AD196-AD$16</f>
        <v>78483078.553497553</v>
      </c>
      <c r="AF196" s="1299">
        <f t="shared" ref="AF196" si="5342">AD196/AD$16-1</f>
        <v>1.9580445180059445</v>
      </c>
      <c r="AG196" s="1298">
        <f t="shared" si="4379"/>
        <v>5464482.886028707</v>
      </c>
      <c r="AH196" s="1299">
        <f t="shared" si="5177"/>
        <v>4.8315083037304918E-2</v>
      </c>
      <c r="AI196" s="485">
        <v>71432153.361573234</v>
      </c>
      <c r="AJ196" s="1298">
        <f t="shared" ref="AJ196" si="5343">AI196-AI$16</f>
        <v>31349776.361573234</v>
      </c>
      <c r="AK196" s="1299">
        <f t="shared" ref="AK196" si="5344">AI196/AI$16-1</f>
        <v>0.78213366341954305</v>
      </c>
      <c r="AL196" s="1298">
        <f t="shared" si="4382"/>
        <v>1415095.8265203685</v>
      </c>
      <c r="AM196" s="1299">
        <f t="shared" si="5276"/>
        <v>2.0210729732707211E-2</v>
      </c>
      <c r="AN196" s="485">
        <v>92200853.329928145</v>
      </c>
      <c r="AO196" s="1298">
        <f t="shared" ref="AO196" si="5345">AN196-AN$16</f>
        <v>52118476.329928145</v>
      </c>
      <c r="AP196" s="1299">
        <f t="shared" ref="AP196" si="5346">AN196/AN$16-1</f>
        <v>1.3002840707258492</v>
      </c>
      <c r="AQ196" s="1298">
        <f t="shared" si="4385"/>
        <v>3054416.0355732888</v>
      </c>
      <c r="AR196" s="1299">
        <f t="shared" si="5279"/>
        <v>3.4262906385005953E-2</v>
      </c>
      <c r="AS196" s="485">
        <v>118565455.55349755</v>
      </c>
      <c r="AT196" s="1298">
        <f t="shared" ref="AT196" si="5347">AS196-AS$16</f>
        <v>78483078.553497553</v>
      </c>
      <c r="AU196" s="1299">
        <f t="shared" ref="AU196" si="5348">AS196/AS$16-1</f>
        <v>1.9580445180059445</v>
      </c>
      <c r="AV196" s="1298">
        <f t="shared" si="4388"/>
        <v>5464482.886028707</v>
      </c>
      <c r="AW196" s="1299">
        <f t="shared" si="5282"/>
        <v>4.8315083037304918E-2</v>
      </c>
      <c r="AX196" s="485">
        <v>71432153.361573234</v>
      </c>
      <c r="AY196" s="1298">
        <f t="shared" ref="AY196" si="5349">AX196-AX$16</f>
        <v>31349776.361573234</v>
      </c>
      <c r="AZ196" s="1299">
        <f t="shared" ref="AZ196" si="5350">AX196/AX$16-1</f>
        <v>0.78213366341954305</v>
      </c>
      <c r="BA196" s="1298">
        <f t="shared" si="4391"/>
        <v>1415095.8265203685</v>
      </c>
      <c r="BB196" s="1299">
        <f t="shared" si="5183"/>
        <v>2.0210729732707211E-2</v>
      </c>
      <c r="BC196" s="485">
        <v>92200853.329928145</v>
      </c>
      <c r="BD196" s="1298">
        <f t="shared" ref="BD196" si="5351">BC196-BC$16</f>
        <v>52118476.329928145</v>
      </c>
      <c r="BE196" s="1299">
        <f t="shared" ref="BE196" si="5352">BC196/BC$16-1</f>
        <v>1.3002840707258492</v>
      </c>
      <c r="BF196" s="1298">
        <f t="shared" si="4394"/>
        <v>3054416.0355732888</v>
      </c>
      <c r="BG196" s="1299">
        <f t="shared" si="5186"/>
        <v>3.4262906385005953E-2</v>
      </c>
      <c r="BH196" s="485">
        <v>118565455.55349755</v>
      </c>
      <c r="BI196" s="1298">
        <f t="shared" ref="BI196" si="5353">BH196-BH$16</f>
        <v>78483078.553497553</v>
      </c>
      <c r="BJ196" s="1299">
        <f t="shared" ref="BJ196" si="5354">BH196/BH$16-1</f>
        <v>1.9580445180059445</v>
      </c>
      <c r="BK196" s="1298">
        <f t="shared" si="4397"/>
        <v>5464482.886028707</v>
      </c>
      <c r="BL196" s="1299">
        <f t="shared" si="5189"/>
        <v>4.8315083037304918E-2</v>
      </c>
      <c r="BM196" s="485">
        <v>71432153.361573234</v>
      </c>
      <c r="BN196" s="1298">
        <f t="shared" ref="BN196" si="5355">BM196-BM$16</f>
        <v>31349776.361573234</v>
      </c>
      <c r="BO196" s="1299">
        <f t="shared" ref="BO196" si="5356">BM196/BM$16-1</f>
        <v>0.78213366341954305</v>
      </c>
      <c r="BP196" s="1298">
        <f t="shared" si="4400"/>
        <v>1415095.8265203685</v>
      </c>
      <c r="BQ196" s="1299">
        <f t="shared" si="5192"/>
        <v>2.0210729732707211E-2</v>
      </c>
      <c r="BR196" s="485">
        <v>92200853.329928145</v>
      </c>
      <c r="BS196" s="1298">
        <f t="shared" ref="BS196" si="5357">BR196-BR$16</f>
        <v>52118476.329928145</v>
      </c>
      <c r="BT196" s="1299">
        <f t="shared" ref="BT196" si="5358">BR196/BR$16-1</f>
        <v>1.3002840707258492</v>
      </c>
      <c r="BU196" s="1298">
        <f t="shared" si="4403"/>
        <v>3054416.0355732888</v>
      </c>
      <c r="BV196" s="1299">
        <f t="shared" si="5195"/>
        <v>3.4262906385005953E-2</v>
      </c>
      <c r="BW196" s="485">
        <v>118565455.55349755</v>
      </c>
      <c r="BX196" s="1298">
        <f t="shared" ref="BX196" si="5359">BW196-BW$16</f>
        <v>78483078.553497553</v>
      </c>
      <c r="BY196" s="1299">
        <f t="shared" ref="BY196" si="5360">BW196/BW$16-1</f>
        <v>1.9580445180059445</v>
      </c>
      <c r="BZ196" s="1298">
        <f t="shared" si="4406"/>
        <v>5464482.886028707</v>
      </c>
      <c r="CA196" s="1299">
        <f t="shared" si="5198"/>
        <v>4.8315083037304918E-2</v>
      </c>
      <c r="CB196" s="485">
        <v>71432153.361573234</v>
      </c>
      <c r="CC196" s="1298">
        <f t="shared" ref="CC196" si="5361">CB196-CB$16</f>
        <v>31349776.361573234</v>
      </c>
      <c r="CD196" s="1299">
        <f t="shared" ref="CD196" si="5362">CB196/CB$16-1</f>
        <v>0.78213366341954305</v>
      </c>
      <c r="CE196" s="1298">
        <f t="shared" si="4409"/>
        <v>1415095.8265203685</v>
      </c>
      <c r="CF196" s="1299">
        <f t="shared" si="5201"/>
        <v>2.0210729732707211E-2</v>
      </c>
      <c r="CG196" s="485">
        <v>92200853.329928145</v>
      </c>
      <c r="CH196" s="1298">
        <f t="shared" ref="CH196" si="5363">CG196-CG$16</f>
        <v>52118476.329928145</v>
      </c>
      <c r="CI196" s="1299">
        <f t="shared" ref="CI196" si="5364">CG196/CG$16-1</f>
        <v>1.3002840707258492</v>
      </c>
      <c r="CJ196" s="1298">
        <f t="shared" si="4412"/>
        <v>3054416.0355732888</v>
      </c>
      <c r="CK196" s="1299">
        <f t="shared" si="5204"/>
        <v>3.4262906385005953E-2</v>
      </c>
      <c r="CL196" s="485">
        <v>118565455.55349755</v>
      </c>
      <c r="CM196" s="1298">
        <f t="shared" ref="CM196" si="5365">CL196-CL$16</f>
        <v>78483078.553497553</v>
      </c>
      <c r="CN196" s="1299">
        <f t="shared" ref="CN196" si="5366">CL196/CL$16-1</f>
        <v>1.9580445180059445</v>
      </c>
      <c r="CO196" s="1298">
        <f t="shared" si="4415"/>
        <v>5464482.886028707</v>
      </c>
      <c r="CP196" s="1299">
        <f t="shared" si="5207"/>
        <v>4.8315083037304918E-2</v>
      </c>
    </row>
    <row r="197" spans="1:94" ht="21" customHeight="1" outlineLevel="1" thickBot="1" x14ac:dyDescent="0.3">
      <c r="A197" s="174">
        <v>2041</v>
      </c>
      <c r="B197" s="197" t="s">
        <v>171</v>
      </c>
      <c r="C197" s="198" t="s">
        <v>172</v>
      </c>
      <c r="D197" s="199" t="s">
        <v>173</v>
      </c>
      <c r="E197" s="492">
        <v>0</v>
      </c>
      <c r="F197" s="1298">
        <f t="shared" ref="F197" si="5367">E197-E$17</f>
        <v>0</v>
      </c>
      <c r="G197" s="1320"/>
      <c r="H197" s="1298">
        <f t="shared" si="4364"/>
        <v>0</v>
      </c>
      <c r="I197" s="1320"/>
      <c r="J197" s="492">
        <v>0</v>
      </c>
      <c r="K197" s="1298">
        <f t="shared" ref="K197" si="5368">J197-J$17</f>
        <v>0</v>
      </c>
      <c r="L197" s="1320"/>
      <c r="M197" s="1298">
        <f t="shared" si="4367"/>
        <v>0</v>
      </c>
      <c r="N197" s="1320"/>
      <c r="O197" s="492">
        <v>0</v>
      </c>
      <c r="P197" s="1298">
        <f t="shared" ref="P197" si="5369">O197-O$17</f>
        <v>0</v>
      </c>
      <c r="Q197" s="1320"/>
      <c r="R197" s="1298">
        <f t="shared" si="4370"/>
        <v>0</v>
      </c>
      <c r="S197" s="1320"/>
      <c r="T197" s="492">
        <v>0</v>
      </c>
      <c r="U197" s="1298">
        <f t="shared" ref="U197" si="5370">T197-T$17</f>
        <v>0</v>
      </c>
      <c r="V197" s="1299"/>
      <c r="W197" s="1298">
        <f t="shared" si="4373"/>
        <v>0</v>
      </c>
      <c r="X197" s="1299"/>
      <c r="Y197" s="492">
        <v>0</v>
      </c>
      <c r="Z197" s="1298">
        <f t="shared" ref="Z197" si="5371">Y197-Y$17</f>
        <v>0</v>
      </c>
      <c r="AA197" s="1299"/>
      <c r="AB197" s="1298">
        <f t="shared" si="4376"/>
        <v>0</v>
      </c>
      <c r="AC197" s="1299"/>
      <c r="AD197" s="492">
        <v>0</v>
      </c>
      <c r="AE197" s="1298">
        <f t="shared" ref="AE197" si="5372">AD197-AD$17</f>
        <v>0</v>
      </c>
      <c r="AF197" s="1299"/>
      <c r="AG197" s="1298">
        <f t="shared" si="4379"/>
        <v>0</v>
      </c>
      <c r="AH197" s="1299"/>
      <c r="AI197" s="492">
        <v>0</v>
      </c>
      <c r="AJ197" s="1298">
        <f t="shared" ref="AJ197" si="5373">AI197-AI$17</f>
        <v>0</v>
      </c>
      <c r="AK197" s="1299"/>
      <c r="AL197" s="1298">
        <f t="shared" si="4382"/>
        <v>0</v>
      </c>
      <c r="AM197" s="1299"/>
      <c r="AN197" s="492">
        <v>0</v>
      </c>
      <c r="AO197" s="1298">
        <f t="shared" ref="AO197" si="5374">AN197-AN$17</f>
        <v>0</v>
      </c>
      <c r="AP197" s="1299"/>
      <c r="AQ197" s="1298">
        <f t="shared" si="4385"/>
        <v>0</v>
      </c>
      <c r="AR197" s="1299"/>
      <c r="AS197" s="492">
        <v>0</v>
      </c>
      <c r="AT197" s="1298">
        <f t="shared" ref="AT197" si="5375">AS197-AS$17</f>
        <v>0</v>
      </c>
      <c r="AU197" s="1299"/>
      <c r="AV197" s="1298">
        <f t="shared" si="4388"/>
        <v>0</v>
      </c>
      <c r="AW197" s="1299"/>
      <c r="AX197" s="492">
        <v>0</v>
      </c>
      <c r="AY197" s="1298">
        <f t="shared" ref="AY197" si="5376">AX197-AX$17</f>
        <v>0</v>
      </c>
      <c r="AZ197" s="1299"/>
      <c r="BA197" s="1298">
        <f t="shared" si="4391"/>
        <v>0</v>
      </c>
      <c r="BB197" s="1299"/>
      <c r="BC197" s="492">
        <v>0</v>
      </c>
      <c r="BD197" s="1298">
        <f t="shared" ref="BD197" si="5377">BC197-BC$17</f>
        <v>0</v>
      </c>
      <c r="BE197" s="1299"/>
      <c r="BF197" s="1298">
        <f t="shared" si="4394"/>
        <v>0</v>
      </c>
      <c r="BG197" s="1299"/>
      <c r="BH197" s="492">
        <v>0</v>
      </c>
      <c r="BI197" s="1298">
        <f t="shared" ref="BI197" si="5378">BH197-BH$17</f>
        <v>0</v>
      </c>
      <c r="BJ197" s="1299"/>
      <c r="BK197" s="1298">
        <f t="shared" si="4397"/>
        <v>0</v>
      </c>
      <c r="BL197" s="1299"/>
      <c r="BM197" s="492">
        <v>0</v>
      </c>
      <c r="BN197" s="1298">
        <f t="shared" ref="BN197" si="5379">BM197-BM$17</f>
        <v>0</v>
      </c>
      <c r="BO197" s="1299"/>
      <c r="BP197" s="1298">
        <f t="shared" si="4400"/>
        <v>0</v>
      </c>
      <c r="BQ197" s="1299"/>
      <c r="BR197" s="492">
        <v>0</v>
      </c>
      <c r="BS197" s="1298">
        <f t="shared" ref="BS197" si="5380">BR197-BR$17</f>
        <v>0</v>
      </c>
      <c r="BT197" s="1299"/>
      <c r="BU197" s="1298">
        <f t="shared" si="4403"/>
        <v>0</v>
      </c>
      <c r="BV197" s="1299"/>
      <c r="BW197" s="492">
        <v>0</v>
      </c>
      <c r="BX197" s="1298">
        <f t="shared" ref="BX197" si="5381">BW197-BW$17</f>
        <v>0</v>
      </c>
      <c r="BY197" s="1299"/>
      <c r="BZ197" s="1298">
        <f t="shared" si="4406"/>
        <v>0</v>
      </c>
      <c r="CA197" s="1299"/>
      <c r="CB197" s="1329">
        <v>5165626.3624738855</v>
      </c>
      <c r="CC197" s="1298">
        <f t="shared" ref="CC197" si="5382">CB197-CB$17</f>
        <v>1319348.8824738855</v>
      </c>
      <c r="CD197" s="1299">
        <f t="shared" ref="CD197" si="5383">CB197/CB$17-1</f>
        <v>0.34301968314409947</v>
      </c>
      <c r="CE197" s="1298">
        <f t="shared" si="4409"/>
        <v>70391.915883688256</v>
      </c>
      <c r="CF197" s="1299">
        <f t="shared" si="5201"/>
        <v>1.3815245720596003E-2</v>
      </c>
      <c r="CG197" s="1329">
        <v>5165626.3624738855</v>
      </c>
      <c r="CH197" s="1298">
        <f t="shared" ref="CH197" si="5384">CG197-CG$17</f>
        <v>1319348.8824738855</v>
      </c>
      <c r="CI197" s="1299">
        <f t="shared" ref="CI197" si="5385">CG197/CG$17-1</f>
        <v>0.34301968314409947</v>
      </c>
      <c r="CJ197" s="1298">
        <f t="shared" si="4412"/>
        <v>70391.915883688256</v>
      </c>
      <c r="CK197" s="1299">
        <f t="shared" si="5204"/>
        <v>1.3815245720596003E-2</v>
      </c>
      <c r="CL197" s="1329">
        <v>5165626.3624738855</v>
      </c>
      <c r="CM197" s="1298">
        <f t="shared" ref="CM197" si="5386">CL197-CL$17</f>
        <v>1319348.8824738855</v>
      </c>
      <c r="CN197" s="1299">
        <f t="shared" ref="CN197" si="5387">CL197/CL$17-1</f>
        <v>0.34301968314409947</v>
      </c>
      <c r="CO197" s="1298">
        <f t="shared" si="4415"/>
        <v>70391.915883688256</v>
      </c>
      <c r="CP197" s="1299">
        <f t="shared" si="5207"/>
        <v>1.3815245720596003E-2</v>
      </c>
    </row>
    <row r="198" spans="1:94" ht="21" customHeight="1" outlineLevel="1" x14ac:dyDescent="0.25">
      <c r="A198" s="174">
        <v>2041</v>
      </c>
      <c r="B198" s="206" t="s">
        <v>174</v>
      </c>
      <c r="C198" s="206" t="s">
        <v>175</v>
      </c>
      <c r="D198" s="207" t="s">
        <v>176</v>
      </c>
      <c r="E198" s="210">
        <v>1453179.0198240001</v>
      </c>
      <c r="F198" s="1321">
        <f t="shared" ref="F198" si="5388">E198-E$18</f>
        <v>604891.94102400006</v>
      </c>
      <c r="G198" s="1322">
        <f t="shared" ref="G198" si="5389">E198/E$18-1</f>
        <v>0.7130745665484961</v>
      </c>
      <c r="H198" s="1321">
        <f t="shared" si="4364"/>
        <v>30912.24638399994</v>
      </c>
      <c r="I198" s="1322">
        <f t="shared" si="5162"/>
        <v>2.1734492404145378E-2</v>
      </c>
      <c r="J198" s="210">
        <v>1867774.7632320002</v>
      </c>
      <c r="K198" s="1321">
        <f t="shared" ref="K198" si="5390">J198-J$18</f>
        <v>1019487.6844320002</v>
      </c>
      <c r="L198" s="1322">
        <f t="shared" ref="L198" si="5391">J198/J$18-1</f>
        <v>1.2018191835176637</v>
      </c>
      <c r="M198" s="1321">
        <f t="shared" si="4367"/>
        <v>64350.128832000075</v>
      </c>
      <c r="N198" s="1322">
        <f t="shared" si="5165"/>
        <v>3.5682183554850644E-2</v>
      </c>
      <c r="O198" s="211">
        <v>2395442.073024</v>
      </c>
      <c r="P198" s="1321">
        <f t="shared" ref="P198" si="5392">O198-O$18</f>
        <v>1547154.994224</v>
      </c>
      <c r="Q198" s="1322">
        <f t="shared" ref="Q198" si="5393">O198/O$18-1</f>
        <v>1.8238577869329675</v>
      </c>
      <c r="R198" s="1321">
        <f t="shared" si="4370"/>
        <v>113914.21334399981</v>
      </c>
      <c r="S198" s="1322">
        <f t="shared" si="5168"/>
        <v>4.992891621318063E-2</v>
      </c>
      <c r="T198" s="211">
        <v>1453179.0198240001</v>
      </c>
      <c r="U198" s="209">
        <f t="shared" ref="U198" si="5394">T198-T$18</f>
        <v>604891.94102400006</v>
      </c>
      <c r="V198" s="1300">
        <f t="shared" ref="V198" si="5395">T198/T$18-1</f>
        <v>0.7130745665484961</v>
      </c>
      <c r="W198" s="209">
        <f t="shared" si="4373"/>
        <v>30912.24638399994</v>
      </c>
      <c r="X198" s="1300">
        <f t="shared" si="5171"/>
        <v>2.1734492404145378E-2</v>
      </c>
      <c r="Y198" s="210">
        <v>1867774.7632320002</v>
      </c>
      <c r="Z198" s="209">
        <f t="shared" ref="Z198" si="5396">Y198-Y$18</f>
        <v>1019487.6844320002</v>
      </c>
      <c r="AA198" s="1300">
        <f t="shared" ref="AA198" si="5397">Y198/Y$18-1</f>
        <v>1.2018191835176637</v>
      </c>
      <c r="AB198" s="209">
        <f t="shared" si="4376"/>
        <v>64350.128832000075</v>
      </c>
      <c r="AC198" s="1300">
        <f t="shared" si="5174"/>
        <v>3.5682183554850644E-2</v>
      </c>
      <c r="AD198" s="211">
        <v>2395442.073024</v>
      </c>
      <c r="AE198" s="209">
        <f t="shared" ref="AE198" si="5398">AD198-AD$18</f>
        <v>1547154.994224</v>
      </c>
      <c r="AF198" s="1300">
        <f t="shared" ref="AF198" si="5399">AD198/AD$18-1</f>
        <v>1.8238577869329675</v>
      </c>
      <c r="AG198" s="209">
        <f t="shared" si="4379"/>
        <v>113914.21334399981</v>
      </c>
      <c r="AH198" s="1300">
        <f t="shared" si="5177"/>
        <v>4.992891621318063E-2</v>
      </c>
      <c r="AI198" s="211">
        <v>1453179.0198240001</v>
      </c>
      <c r="AJ198" s="209">
        <f t="shared" ref="AJ198" si="5400">AI198-AI$18</f>
        <v>604891.94102400006</v>
      </c>
      <c r="AK198" s="1300">
        <f t="shared" ref="AK198" si="5401">AI198/AI$18-1</f>
        <v>0.7130745665484961</v>
      </c>
      <c r="AL198" s="209">
        <f t="shared" si="4382"/>
        <v>30912.24638399994</v>
      </c>
      <c r="AM198" s="1300">
        <f t="shared" si="5276"/>
        <v>2.1734492404145378E-2</v>
      </c>
      <c r="AN198" s="210">
        <v>1867774.7632320002</v>
      </c>
      <c r="AO198" s="209">
        <f t="shared" ref="AO198" si="5402">AN198-AN$18</f>
        <v>1019487.6844320002</v>
      </c>
      <c r="AP198" s="1300">
        <f t="shared" ref="AP198" si="5403">AN198/AN$18-1</f>
        <v>1.2018191835176637</v>
      </c>
      <c r="AQ198" s="209">
        <f t="shared" si="4385"/>
        <v>64350.128832000075</v>
      </c>
      <c r="AR198" s="1300">
        <f t="shared" si="5279"/>
        <v>3.5682183554850644E-2</v>
      </c>
      <c r="AS198" s="211">
        <v>2395442.073024</v>
      </c>
      <c r="AT198" s="209">
        <f t="shared" ref="AT198" si="5404">AS198-AS$18</f>
        <v>1547154.994224</v>
      </c>
      <c r="AU198" s="1300">
        <f t="shared" ref="AU198" si="5405">AS198/AS$18-1</f>
        <v>1.8238577869329675</v>
      </c>
      <c r="AV198" s="209">
        <f t="shared" si="4388"/>
        <v>113914.21334399981</v>
      </c>
      <c r="AW198" s="1300">
        <f t="shared" si="5282"/>
        <v>4.992891621318063E-2</v>
      </c>
      <c r="AX198" s="210">
        <v>1453179.0198240001</v>
      </c>
      <c r="AY198" s="209">
        <f t="shared" ref="AY198" si="5406">AX198-AX$18</f>
        <v>604891.94102400006</v>
      </c>
      <c r="AZ198" s="1300">
        <f t="shared" ref="AZ198" si="5407">AX198/AX$18-1</f>
        <v>0.7130745665484961</v>
      </c>
      <c r="BA198" s="209">
        <f t="shared" si="4391"/>
        <v>30912.24638399994</v>
      </c>
      <c r="BB198" s="1300">
        <f t="shared" si="5183"/>
        <v>2.1734492404145378E-2</v>
      </c>
      <c r="BC198" s="210">
        <v>1867774.7632320002</v>
      </c>
      <c r="BD198" s="209">
        <f t="shared" ref="BD198" si="5408">BC198-BC$18</f>
        <v>1019487.6844320002</v>
      </c>
      <c r="BE198" s="1300">
        <f t="shared" ref="BE198" si="5409">BC198/BC$18-1</f>
        <v>1.2018191835176637</v>
      </c>
      <c r="BF198" s="209">
        <f t="shared" si="4394"/>
        <v>64350.128832000075</v>
      </c>
      <c r="BG198" s="1300">
        <f t="shared" si="5186"/>
        <v>3.5682183554850644E-2</v>
      </c>
      <c r="BH198" s="211">
        <v>2395442.073024</v>
      </c>
      <c r="BI198" s="209">
        <f t="shared" ref="BI198" si="5410">BH198-BH$18</f>
        <v>1547154.994224</v>
      </c>
      <c r="BJ198" s="1300">
        <f t="shared" ref="BJ198" si="5411">BH198/BH$18-1</f>
        <v>1.8238577869329675</v>
      </c>
      <c r="BK198" s="209">
        <f t="shared" si="4397"/>
        <v>113914.21334399981</v>
      </c>
      <c r="BL198" s="1300">
        <f t="shared" si="5189"/>
        <v>4.992891621318063E-2</v>
      </c>
      <c r="BM198" s="210">
        <v>1453179.0198240001</v>
      </c>
      <c r="BN198" s="209">
        <f t="shared" ref="BN198" si="5412">BM198-BM$18</f>
        <v>604891.94102400006</v>
      </c>
      <c r="BO198" s="1300">
        <f t="shared" ref="BO198" si="5413">BM198/BM$18-1</f>
        <v>0.7130745665484961</v>
      </c>
      <c r="BP198" s="209">
        <f t="shared" si="4400"/>
        <v>30912.24638399994</v>
      </c>
      <c r="BQ198" s="1300">
        <f t="shared" si="5192"/>
        <v>2.1734492404145378E-2</v>
      </c>
      <c r="BR198" s="210">
        <v>1867774.7632320002</v>
      </c>
      <c r="BS198" s="209">
        <f t="shared" ref="BS198" si="5414">BR198-BR$18</f>
        <v>1019487.6844320002</v>
      </c>
      <c r="BT198" s="1300">
        <f t="shared" ref="BT198" si="5415">BR198/BR$18-1</f>
        <v>1.2018191835176637</v>
      </c>
      <c r="BU198" s="209">
        <f t="shared" si="4403"/>
        <v>64350.128832000075</v>
      </c>
      <c r="BV198" s="1300">
        <f t="shared" si="5195"/>
        <v>3.5682183554850644E-2</v>
      </c>
      <c r="BW198" s="211">
        <v>2395442.073024</v>
      </c>
      <c r="BX198" s="209">
        <f t="shared" ref="BX198" si="5416">BW198-BW$18</f>
        <v>1547154.994224</v>
      </c>
      <c r="BY198" s="1300">
        <f t="shared" ref="BY198" si="5417">BW198/BW$18-1</f>
        <v>1.8238577869329675</v>
      </c>
      <c r="BZ198" s="209">
        <f t="shared" si="4406"/>
        <v>113914.21334399981</v>
      </c>
      <c r="CA198" s="1300">
        <f t="shared" si="5198"/>
        <v>4.992891621318063E-2</v>
      </c>
      <c r="CB198" s="211">
        <v>1453179.0198240001</v>
      </c>
      <c r="CC198" s="209">
        <f t="shared" ref="CC198" si="5418">CB198-CB$18</f>
        <v>604891.94102400006</v>
      </c>
      <c r="CD198" s="1300">
        <f t="shared" ref="CD198" si="5419">CB198/CB$18-1</f>
        <v>0.7130745665484961</v>
      </c>
      <c r="CE198" s="209">
        <f t="shared" si="4409"/>
        <v>30912.24638399994</v>
      </c>
      <c r="CF198" s="1300">
        <f t="shared" si="5201"/>
        <v>2.1734492404145378E-2</v>
      </c>
      <c r="CG198" s="210">
        <v>1867774.7632320002</v>
      </c>
      <c r="CH198" s="209">
        <f t="shared" ref="CH198" si="5420">CG198-CG$18</f>
        <v>1019487.6844320002</v>
      </c>
      <c r="CI198" s="1300">
        <f t="shared" ref="CI198" si="5421">CG198/CG$18-1</f>
        <v>1.2018191835176637</v>
      </c>
      <c r="CJ198" s="209">
        <f t="shared" si="4412"/>
        <v>64350.128832000075</v>
      </c>
      <c r="CK198" s="1300">
        <f t="shared" si="5204"/>
        <v>3.5682183554850644E-2</v>
      </c>
      <c r="CL198" s="211">
        <v>2395442.073024</v>
      </c>
      <c r="CM198" s="209">
        <f t="shared" ref="CM198" si="5422">CL198-CL$18</f>
        <v>1547154.994224</v>
      </c>
      <c r="CN198" s="1300">
        <f t="shared" ref="CN198" si="5423">CL198/CL$18-1</f>
        <v>1.8238577869329675</v>
      </c>
      <c r="CO198" s="209">
        <f t="shared" si="4415"/>
        <v>113914.21334399981</v>
      </c>
      <c r="CP198" s="1300">
        <f t="shared" si="5207"/>
        <v>4.992891621318063E-2</v>
      </c>
    </row>
    <row r="199" spans="1:94" ht="21" customHeight="1" outlineLevel="1" thickBot="1" x14ac:dyDescent="0.3">
      <c r="A199" s="174">
        <v>2041</v>
      </c>
      <c r="B199" s="206" t="s">
        <v>177</v>
      </c>
      <c r="C199" s="206" t="s">
        <v>178</v>
      </c>
      <c r="D199" s="207" t="s">
        <v>179</v>
      </c>
      <c r="E199" s="479">
        <v>918332.56296000013</v>
      </c>
      <c r="F199" s="1321">
        <f t="shared" ref="F199" si="5424">E199-E$19</f>
        <v>386162.26087200013</v>
      </c>
      <c r="G199" s="1322">
        <f t="shared" ref="G199" si="5425">E199/E$19-1</f>
        <v>0.72563662300746756</v>
      </c>
      <c r="H199" s="1321">
        <f t="shared" si="4364"/>
        <v>19630.9713600002</v>
      </c>
      <c r="I199" s="1322">
        <f t="shared" si="5162"/>
        <v>2.1843703787205238E-2</v>
      </c>
      <c r="J199" s="479">
        <v>1181567.9556000002</v>
      </c>
      <c r="K199" s="1321">
        <f t="shared" ref="K199" si="5426">J199-J$19</f>
        <v>649397.65351200022</v>
      </c>
      <c r="L199" s="1322">
        <f t="shared" ref="L199" si="5427">J199/J$19-1</f>
        <v>1.2202816484949501</v>
      </c>
      <c r="M199" s="1321">
        <f t="shared" si="4367"/>
        <v>40804.025760000106</v>
      </c>
      <c r="N199" s="1322">
        <f t="shared" si="5165"/>
        <v>3.5769035724791065E-2</v>
      </c>
      <c r="O199" s="472">
        <v>1513902.6388080004</v>
      </c>
      <c r="P199" s="1321">
        <f t="shared" ref="P199" si="5428">O199-O$19</f>
        <v>981732.33672000037</v>
      </c>
      <c r="Q199" s="1322">
        <f t="shared" ref="Q199" si="5429">O199/O$19-1</f>
        <v>1.8447709931728968</v>
      </c>
      <c r="R199" s="1321">
        <f t="shared" si="4370"/>
        <v>72066.148968000198</v>
      </c>
      <c r="S199" s="1322">
        <f t="shared" si="5168"/>
        <v>4.998219248563851E-2</v>
      </c>
      <c r="T199" s="472">
        <v>918332.56296000013</v>
      </c>
      <c r="U199" s="209">
        <f t="shared" ref="U199" si="5430">T199-T$19</f>
        <v>386162.26087200013</v>
      </c>
      <c r="V199" s="1300">
        <f t="shared" ref="V199" si="5431">T199/T$19-1</f>
        <v>0.72563662300746756</v>
      </c>
      <c r="W199" s="209">
        <f t="shared" si="4373"/>
        <v>19630.9713600002</v>
      </c>
      <c r="X199" s="1300">
        <f t="shared" si="5171"/>
        <v>2.1843703787205238E-2</v>
      </c>
      <c r="Y199" s="479">
        <v>1181567.9556000002</v>
      </c>
      <c r="Z199" s="209">
        <f t="shared" ref="Z199" si="5432">Y199-Y$19</f>
        <v>649397.65351200022</v>
      </c>
      <c r="AA199" s="1300">
        <f t="shared" ref="AA199" si="5433">Y199/Y$19-1</f>
        <v>1.2202816484949501</v>
      </c>
      <c r="AB199" s="209">
        <f t="shared" si="4376"/>
        <v>40804.025760000106</v>
      </c>
      <c r="AC199" s="1300">
        <f t="shared" si="5174"/>
        <v>3.5769035724791065E-2</v>
      </c>
      <c r="AD199" s="472">
        <v>1513902.6388080004</v>
      </c>
      <c r="AE199" s="209">
        <f t="shared" ref="AE199" si="5434">AD199-AD$19</f>
        <v>981732.33672000037</v>
      </c>
      <c r="AF199" s="1300">
        <f t="shared" ref="AF199" si="5435">AD199/AD$19-1</f>
        <v>1.8447709931728968</v>
      </c>
      <c r="AG199" s="209">
        <f t="shared" si="4379"/>
        <v>72066.148968000198</v>
      </c>
      <c r="AH199" s="1300">
        <f t="shared" si="5177"/>
        <v>4.998219248563851E-2</v>
      </c>
      <c r="AI199" s="472">
        <v>918332.56296000013</v>
      </c>
      <c r="AJ199" s="209">
        <f t="shared" ref="AJ199" si="5436">AI199-AI$19</f>
        <v>386162.26087200013</v>
      </c>
      <c r="AK199" s="1300">
        <f t="shared" ref="AK199" si="5437">AI199/AI$19-1</f>
        <v>0.72563662300746756</v>
      </c>
      <c r="AL199" s="209">
        <f t="shared" si="4382"/>
        <v>19630.9713600002</v>
      </c>
      <c r="AM199" s="1300">
        <f t="shared" si="5276"/>
        <v>2.1843703787205238E-2</v>
      </c>
      <c r="AN199" s="479">
        <v>1181567.9556000002</v>
      </c>
      <c r="AO199" s="209">
        <f t="shared" ref="AO199" si="5438">AN199-AN$19</f>
        <v>649397.65351200022</v>
      </c>
      <c r="AP199" s="1300">
        <f t="shared" ref="AP199" si="5439">AN199/AN$19-1</f>
        <v>1.2202816484949501</v>
      </c>
      <c r="AQ199" s="209">
        <f t="shared" si="4385"/>
        <v>40804.025760000106</v>
      </c>
      <c r="AR199" s="1300">
        <f t="shared" si="5279"/>
        <v>3.5769035724791065E-2</v>
      </c>
      <c r="AS199" s="472">
        <v>1513902.6388080004</v>
      </c>
      <c r="AT199" s="209">
        <f t="shared" ref="AT199" si="5440">AS199-AS$19</f>
        <v>981732.33672000037</v>
      </c>
      <c r="AU199" s="1300">
        <f t="shared" ref="AU199" si="5441">AS199/AS$19-1</f>
        <v>1.8447709931728968</v>
      </c>
      <c r="AV199" s="209">
        <f t="shared" si="4388"/>
        <v>72066.148968000198</v>
      </c>
      <c r="AW199" s="1300">
        <f t="shared" si="5282"/>
        <v>4.998219248563851E-2</v>
      </c>
      <c r="AX199" s="479">
        <v>918332.56296000013</v>
      </c>
      <c r="AY199" s="209">
        <f t="shared" ref="AY199" si="5442">AX199-AX$19</f>
        <v>386162.26087200013</v>
      </c>
      <c r="AZ199" s="1300">
        <f t="shared" ref="AZ199" si="5443">AX199/AX$19-1</f>
        <v>0.72563662300746756</v>
      </c>
      <c r="BA199" s="209">
        <f t="shared" si="4391"/>
        <v>19630.9713600002</v>
      </c>
      <c r="BB199" s="1300">
        <f t="shared" si="5183"/>
        <v>2.1843703787205238E-2</v>
      </c>
      <c r="BC199" s="479">
        <v>1181567.9556000002</v>
      </c>
      <c r="BD199" s="209">
        <f t="shared" ref="BD199" si="5444">BC199-BC$19</f>
        <v>649397.65351200022</v>
      </c>
      <c r="BE199" s="1300">
        <f t="shared" ref="BE199" si="5445">BC199/BC$19-1</f>
        <v>1.2202816484949501</v>
      </c>
      <c r="BF199" s="209">
        <f t="shared" si="4394"/>
        <v>40804.025760000106</v>
      </c>
      <c r="BG199" s="1300">
        <f t="shared" si="5186"/>
        <v>3.5769035724791065E-2</v>
      </c>
      <c r="BH199" s="472">
        <v>1513902.6388080004</v>
      </c>
      <c r="BI199" s="209">
        <f t="shared" ref="BI199" si="5446">BH199-BH$19</f>
        <v>981732.33672000037</v>
      </c>
      <c r="BJ199" s="1300">
        <f t="shared" ref="BJ199" si="5447">BH199/BH$19-1</f>
        <v>1.8447709931728968</v>
      </c>
      <c r="BK199" s="209">
        <f t="shared" si="4397"/>
        <v>72066.148968000198</v>
      </c>
      <c r="BL199" s="1300">
        <f t="shared" si="5189"/>
        <v>4.998219248563851E-2</v>
      </c>
      <c r="BM199" s="479">
        <v>918332.56296000013</v>
      </c>
      <c r="BN199" s="209">
        <f t="shared" ref="BN199" si="5448">BM199-BM$19</f>
        <v>386162.26087200013</v>
      </c>
      <c r="BO199" s="1300">
        <f t="shared" ref="BO199" si="5449">BM199/BM$19-1</f>
        <v>0.72563662300746756</v>
      </c>
      <c r="BP199" s="209">
        <f t="shared" si="4400"/>
        <v>19630.9713600002</v>
      </c>
      <c r="BQ199" s="1300">
        <f t="shared" si="5192"/>
        <v>2.1843703787205238E-2</v>
      </c>
      <c r="BR199" s="479">
        <v>1181567.9556000002</v>
      </c>
      <c r="BS199" s="209">
        <f t="shared" ref="BS199" si="5450">BR199-BR$19</f>
        <v>649397.65351200022</v>
      </c>
      <c r="BT199" s="1300">
        <f t="shared" ref="BT199" si="5451">BR199/BR$19-1</f>
        <v>1.2202816484949501</v>
      </c>
      <c r="BU199" s="209">
        <f t="shared" si="4403"/>
        <v>40804.025760000106</v>
      </c>
      <c r="BV199" s="1300">
        <f t="shared" si="5195"/>
        <v>3.5769035724791065E-2</v>
      </c>
      <c r="BW199" s="472">
        <v>1513902.6388080004</v>
      </c>
      <c r="BX199" s="209">
        <f t="shared" ref="BX199" si="5452">BW199-BW$19</f>
        <v>981732.33672000037</v>
      </c>
      <c r="BY199" s="1300">
        <f t="shared" ref="BY199" si="5453">BW199/BW$19-1</f>
        <v>1.8447709931728968</v>
      </c>
      <c r="BZ199" s="209">
        <f t="shared" si="4406"/>
        <v>72066.148968000198</v>
      </c>
      <c r="CA199" s="1300">
        <f t="shared" si="5198"/>
        <v>4.998219248563851E-2</v>
      </c>
      <c r="CB199" s="472">
        <v>918332.56296000013</v>
      </c>
      <c r="CC199" s="209">
        <f t="shared" ref="CC199" si="5454">CB199-CB$19</f>
        <v>386162.26087200013</v>
      </c>
      <c r="CD199" s="1300">
        <f t="shared" ref="CD199" si="5455">CB199/CB$19-1</f>
        <v>0.72563662300746756</v>
      </c>
      <c r="CE199" s="209">
        <f t="shared" si="4409"/>
        <v>19630.9713600002</v>
      </c>
      <c r="CF199" s="1300">
        <f t="shared" si="5201"/>
        <v>2.1843703787205238E-2</v>
      </c>
      <c r="CG199" s="479">
        <v>1181567.9556000002</v>
      </c>
      <c r="CH199" s="209">
        <f t="shared" ref="CH199" si="5456">CG199-CG$19</f>
        <v>649397.65351200022</v>
      </c>
      <c r="CI199" s="1300">
        <f t="shared" ref="CI199" si="5457">CG199/CG$19-1</f>
        <v>1.2202816484949501</v>
      </c>
      <c r="CJ199" s="209">
        <f t="shared" si="4412"/>
        <v>40804.025760000106</v>
      </c>
      <c r="CK199" s="1300">
        <f t="shared" si="5204"/>
        <v>3.5769035724791065E-2</v>
      </c>
      <c r="CL199" s="472">
        <v>1513902.6388080004</v>
      </c>
      <c r="CM199" s="209">
        <f t="shared" ref="CM199" si="5458">CL199-CL$19</f>
        <v>981732.33672000037</v>
      </c>
      <c r="CN199" s="1300">
        <f t="shared" ref="CN199" si="5459">CL199/CL$19-1</f>
        <v>1.8447709931728968</v>
      </c>
      <c r="CO199" s="209">
        <f t="shared" si="4415"/>
        <v>72066.148968000198</v>
      </c>
      <c r="CP199" s="1300">
        <f t="shared" si="5207"/>
        <v>4.998219248563851E-2</v>
      </c>
    </row>
    <row r="200" spans="1:94" ht="21" customHeight="1" x14ac:dyDescent="0.25">
      <c r="A200" s="164">
        <v>2042</v>
      </c>
      <c r="B200" s="165"/>
      <c r="C200" s="166"/>
      <c r="D200" s="166" t="s">
        <v>157</v>
      </c>
      <c r="E200" s="490">
        <v>793650231.71820498</v>
      </c>
      <c r="F200" s="490">
        <f t="shared" ref="F200" si="5460">E200-E$10</f>
        <v>577553797.32820499</v>
      </c>
      <c r="G200" s="1319">
        <f t="shared" ref="G200" si="5461">E200/E$10-1</f>
        <v>2.6726669459333365</v>
      </c>
      <c r="H200" s="490">
        <f t="shared" si="4364"/>
        <v>51207744.508378029</v>
      </c>
      <c r="I200" s="1319">
        <f>E200/E190-1</f>
        <v>6.8972001724769028E-2</v>
      </c>
      <c r="J200" s="490">
        <v>793650231.71820498</v>
      </c>
      <c r="K200" s="490">
        <f t="shared" ref="K200" si="5462">J200-J$10</f>
        <v>577553797.32820499</v>
      </c>
      <c r="L200" s="1319">
        <f t="shared" ref="L200" si="5463">J200/J$10-1</f>
        <v>2.6726669459333365</v>
      </c>
      <c r="M200" s="490">
        <f t="shared" si="4367"/>
        <v>51207744.508378029</v>
      </c>
      <c r="N200" s="1319">
        <f>J200/J190-1</f>
        <v>6.8972001724769028E-2</v>
      </c>
      <c r="O200" s="490">
        <v>793650231.71820498</v>
      </c>
      <c r="P200" s="490">
        <f t="shared" ref="P200" si="5464">O200-O$10</f>
        <v>577553797.32820499</v>
      </c>
      <c r="Q200" s="1319">
        <f t="shared" ref="Q200" si="5465">O200/O$10-1</f>
        <v>2.6726669459333365</v>
      </c>
      <c r="R200" s="490">
        <f t="shared" si="4370"/>
        <v>51207744.508378029</v>
      </c>
      <c r="S200" s="1319">
        <f>O200/O190-1</f>
        <v>6.8972001724769028E-2</v>
      </c>
      <c r="T200" s="490">
        <v>793650231.71820498</v>
      </c>
      <c r="U200" s="490">
        <f t="shared" ref="U200" si="5466">T200-T$10</f>
        <v>577553797.32820499</v>
      </c>
      <c r="V200" s="1301">
        <f t="shared" ref="V200" si="5467">T200/T$10-1</f>
        <v>2.6726669459333365</v>
      </c>
      <c r="W200" s="490">
        <f t="shared" si="4373"/>
        <v>51207744.508378029</v>
      </c>
      <c r="X200" s="1301">
        <f>T200/T190-1</f>
        <v>6.8972001724769028E-2</v>
      </c>
      <c r="Y200" s="490">
        <v>793650231.71820498</v>
      </c>
      <c r="Z200" s="490">
        <f t="shared" ref="Z200" si="5468">Y200-Y$10</f>
        <v>577553797.32820499</v>
      </c>
      <c r="AA200" s="1301">
        <f t="shared" ref="AA200" si="5469">Y200/Y$10-1</f>
        <v>2.6726669459333365</v>
      </c>
      <c r="AB200" s="490">
        <f t="shared" si="4376"/>
        <v>51207744.508378029</v>
      </c>
      <c r="AC200" s="1301">
        <f>Y200/Y190-1</f>
        <v>6.8972001724769028E-2</v>
      </c>
      <c r="AD200" s="490">
        <v>793650231.71820498</v>
      </c>
      <c r="AE200" s="490">
        <f t="shared" ref="AE200" si="5470">AD200-AD$10</f>
        <v>577553797.32820499</v>
      </c>
      <c r="AF200" s="1301">
        <f t="shared" ref="AF200" si="5471">AD200/AD$10-1</f>
        <v>2.6726669459333365</v>
      </c>
      <c r="AG200" s="490">
        <f t="shared" si="4379"/>
        <v>51207744.508378029</v>
      </c>
      <c r="AH200" s="1301">
        <f>AD200/AD190-1</f>
        <v>6.8972001724769028E-2</v>
      </c>
      <c r="AI200" s="490">
        <v>793650231.71820498</v>
      </c>
      <c r="AJ200" s="490">
        <f t="shared" ref="AJ200" si="5472">AI200-AI$10</f>
        <v>577553797.32820499</v>
      </c>
      <c r="AK200" s="1301">
        <f t="shared" ref="AK200" si="5473">AI200/AI$10-1</f>
        <v>2.6726669459333365</v>
      </c>
      <c r="AL200" s="490">
        <f t="shared" si="4382"/>
        <v>51207744.508378029</v>
      </c>
      <c r="AM200" s="1301">
        <f>AI200/AI190-1</f>
        <v>6.8972001724769028E-2</v>
      </c>
      <c r="AN200" s="490">
        <v>793650231.71820498</v>
      </c>
      <c r="AO200" s="490">
        <f t="shared" ref="AO200" si="5474">AN200-AN$10</f>
        <v>577553797.32820499</v>
      </c>
      <c r="AP200" s="1301">
        <f t="shared" ref="AP200" si="5475">AN200/AN$10-1</f>
        <v>2.6726669459333365</v>
      </c>
      <c r="AQ200" s="490">
        <f t="shared" si="4385"/>
        <v>51207744.508378029</v>
      </c>
      <c r="AR200" s="1301">
        <f>AN200/AN190-1</f>
        <v>6.8972001724769028E-2</v>
      </c>
      <c r="AS200" s="490">
        <v>793650231.71820498</v>
      </c>
      <c r="AT200" s="490">
        <f t="shared" ref="AT200" si="5476">AS200-AS$10</f>
        <v>577553797.32820499</v>
      </c>
      <c r="AU200" s="1301">
        <f t="shared" ref="AU200" si="5477">AS200/AS$10-1</f>
        <v>2.6726669459333365</v>
      </c>
      <c r="AV200" s="490">
        <f t="shared" si="4388"/>
        <v>51207744.508378029</v>
      </c>
      <c r="AW200" s="1301">
        <f>AS200/AS190-1</f>
        <v>6.8972001724769028E-2</v>
      </c>
      <c r="AX200" s="490">
        <v>793650231.71820498</v>
      </c>
      <c r="AY200" s="490">
        <f t="shared" ref="AY200" si="5478">AX200-AX$10</f>
        <v>577553797.32820499</v>
      </c>
      <c r="AZ200" s="1301">
        <f t="shared" ref="AZ200" si="5479">AX200/AX$10-1</f>
        <v>2.6726669459333365</v>
      </c>
      <c r="BA200" s="490">
        <f t="shared" si="4391"/>
        <v>51207744.508378029</v>
      </c>
      <c r="BB200" s="1301">
        <f>AX200/AX190-1</f>
        <v>6.8972001724769028E-2</v>
      </c>
      <c r="BC200" s="490">
        <v>793650231.71820498</v>
      </c>
      <c r="BD200" s="490">
        <f t="shared" ref="BD200" si="5480">BC200-BC$10</f>
        <v>577553797.32820499</v>
      </c>
      <c r="BE200" s="1301">
        <f t="shared" ref="BE200" si="5481">BC200/BC$10-1</f>
        <v>2.6726669459333365</v>
      </c>
      <c r="BF200" s="490">
        <f t="shared" si="4394"/>
        <v>51207744.508378029</v>
      </c>
      <c r="BG200" s="1301">
        <f>BC200/BC190-1</f>
        <v>6.8972001724769028E-2</v>
      </c>
      <c r="BH200" s="490">
        <v>793650231.71820498</v>
      </c>
      <c r="BI200" s="490">
        <f t="shared" ref="BI200" si="5482">BH200-BH$10</f>
        <v>577553797.32820499</v>
      </c>
      <c r="BJ200" s="1301">
        <f t="shared" ref="BJ200" si="5483">BH200/BH$10-1</f>
        <v>2.6726669459333365</v>
      </c>
      <c r="BK200" s="490">
        <f t="shared" si="4397"/>
        <v>51207744.508378029</v>
      </c>
      <c r="BL200" s="1301">
        <f>BH200/BH190-1</f>
        <v>6.8972001724769028E-2</v>
      </c>
      <c r="BM200" s="490">
        <v>793650231.71820498</v>
      </c>
      <c r="BN200" s="490">
        <f t="shared" ref="BN200" si="5484">BM200-BM$10</f>
        <v>577553797.32820499</v>
      </c>
      <c r="BO200" s="1301">
        <f t="shared" ref="BO200" si="5485">BM200/BM$10-1</f>
        <v>2.6726669459333365</v>
      </c>
      <c r="BP200" s="490">
        <f t="shared" si="4400"/>
        <v>51207744.508378029</v>
      </c>
      <c r="BQ200" s="1301">
        <f>BM200/BM190-1</f>
        <v>6.8972001724769028E-2</v>
      </c>
      <c r="BR200" s="490">
        <v>793650231.71820498</v>
      </c>
      <c r="BS200" s="490">
        <f t="shared" ref="BS200" si="5486">BR200-BR$10</f>
        <v>577553797.32820499</v>
      </c>
      <c r="BT200" s="1301">
        <f t="shared" ref="BT200" si="5487">BR200/BR$10-1</f>
        <v>2.6726669459333365</v>
      </c>
      <c r="BU200" s="490">
        <f t="shared" si="4403"/>
        <v>51207744.508378029</v>
      </c>
      <c r="BV200" s="1301">
        <f>BR200/BR190-1</f>
        <v>6.8972001724769028E-2</v>
      </c>
      <c r="BW200" s="490">
        <v>793650231.71820498</v>
      </c>
      <c r="BX200" s="490">
        <f t="shared" ref="BX200" si="5488">BW200-BW$10</f>
        <v>577553797.32820499</v>
      </c>
      <c r="BY200" s="1301">
        <f t="shared" ref="BY200" si="5489">BW200/BW$10-1</f>
        <v>2.6726669459333365</v>
      </c>
      <c r="BZ200" s="490">
        <f t="shared" si="4406"/>
        <v>51207744.508378029</v>
      </c>
      <c r="CA200" s="1301">
        <f>BW200/BW190-1</f>
        <v>6.8972001724769028E-2</v>
      </c>
      <c r="CB200" s="484">
        <v>798885848.48772442</v>
      </c>
      <c r="CC200" s="490">
        <f t="shared" ref="CC200" si="5490">CB200-CB$10</f>
        <v>578943136.61772442</v>
      </c>
      <c r="CD200" s="1301">
        <f t="shared" ref="CD200" si="5491">CB200/CB$10-1</f>
        <v>2.6322451500912485</v>
      </c>
      <c r="CE200" s="490">
        <f t="shared" si="4409"/>
        <v>51277734.915423632</v>
      </c>
      <c r="CF200" s="1301">
        <f>CB200/CB190-1</f>
        <v>6.8589056197374543E-2</v>
      </c>
      <c r="CG200" s="484">
        <v>798885848.48772442</v>
      </c>
      <c r="CH200" s="490">
        <f t="shared" ref="CH200" si="5492">CG200-CG$10</f>
        <v>578943136.61772442</v>
      </c>
      <c r="CI200" s="1301">
        <f t="shared" ref="CI200" si="5493">CG200/CG$10-1</f>
        <v>2.6322451500912485</v>
      </c>
      <c r="CJ200" s="490">
        <f t="shared" si="4412"/>
        <v>51277734.915423632</v>
      </c>
      <c r="CK200" s="1301">
        <f>CG200/CG190-1</f>
        <v>6.8589056197374543E-2</v>
      </c>
      <c r="CL200" s="484">
        <v>798885848.48772442</v>
      </c>
      <c r="CM200" s="490">
        <f t="shared" ref="CM200" si="5494">CL200-CL$10</f>
        <v>578943136.61772442</v>
      </c>
      <c r="CN200" s="1301">
        <f t="shared" ref="CN200" si="5495">CL200/CL$10-1</f>
        <v>2.6322451500912485</v>
      </c>
      <c r="CO200" s="490">
        <f t="shared" si="4415"/>
        <v>51277734.915423632</v>
      </c>
      <c r="CP200" s="1301">
        <f>CL200/CL190-1</f>
        <v>6.8589056197374543E-2</v>
      </c>
    </row>
    <row r="201" spans="1:94" ht="21" customHeight="1" outlineLevel="1" x14ac:dyDescent="0.25">
      <c r="A201" s="174">
        <v>2042</v>
      </c>
      <c r="B201" s="175" t="s">
        <v>158</v>
      </c>
      <c r="C201" s="175" t="s">
        <v>159</v>
      </c>
      <c r="D201" s="176" t="s">
        <v>96</v>
      </c>
      <c r="E201" s="491">
        <v>444908794.69588029</v>
      </c>
      <c r="F201" s="1298">
        <f t="shared" ref="F201" si="5496">E201-E$11</f>
        <v>362181554.19588029</v>
      </c>
      <c r="G201" s="1320">
        <f t="shared" ref="G201" si="5497">E201/E$11-1</f>
        <v>4.3780204924867556</v>
      </c>
      <c r="H201" s="1298">
        <f t="shared" si="4364"/>
        <v>35361029.143923104</v>
      </c>
      <c r="I201" s="1320">
        <f t="shared" ref="I201:I209" si="5498">E201/E191-1</f>
        <v>8.6341648320962472E-2</v>
      </c>
      <c r="J201" s="491">
        <v>399414565.99400854</v>
      </c>
      <c r="K201" s="1298">
        <f t="shared" ref="K201" si="5499">J201-J$11</f>
        <v>316687325.49400854</v>
      </c>
      <c r="L201" s="1320">
        <f t="shared" ref="L201" si="5500">J201/J$11-1</f>
        <v>3.8280900412000145</v>
      </c>
      <c r="M201" s="1298">
        <f t="shared" si="4367"/>
        <v>31907256.627623975</v>
      </c>
      <c r="N201" s="1320">
        <f t="shared" ref="N201:N209" si="5501">J201/J191-1</f>
        <v>8.6820740198704893E-2</v>
      </c>
      <c r="O201" s="491">
        <v>340869233.8766737</v>
      </c>
      <c r="P201" s="1298">
        <f t="shared" ref="P201" si="5502">O201-O$11</f>
        <v>258141993.3766737</v>
      </c>
      <c r="Q201" s="1320">
        <f t="shared" ref="Q201" si="5503">O201/O$11-1</f>
        <v>3.1203989377195978</v>
      </c>
      <c r="R201" s="1298">
        <f t="shared" si="4370"/>
        <v>26729728.288033962</v>
      </c>
      <c r="S201" s="1320">
        <f t="shared" ref="S201:S209" si="5504">O201/O191-1</f>
        <v>8.5088719541807967E-2</v>
      </c>
      <c r="T201" s="485">
        <v>251352696.38299221</v>
      </c>
      <c r="U201" s="1298">
        <f t="shared" ref="U201" si="5505">T201-T$11</f>
        <v>182913956.88299221</v>
      </c>
      <c r="V201" s="1299">
        <f t="shared" ref="V201" si="5506">T201/T$11-1</f>
        <v>2.6726669459333365</v>
      </c>
      <c r="W201" s="1298">
        <f t="shared" si="4373"/>
        <v>16217729.351639956</v>
      </c>
      <c r="X201" s="1299">
        <f t="shared" ref="X201:X209" si="5507">T201/T191-1</f>
        <v>6.8972001724769028E-2</v>
      </c>
      <c r="Y201" s="485">
        <v>251352696.38299221</v>
      </c>
      <c r="Z201" s="1298">
        <f t="shared" ref="Z201" si="5508">Y201-Y$11</f>
        <v>182913956.88299221</v>
      </c>
      <c r="AA201" s="1299">
        <f t="shared" ref="AA201" si="5509">Y201/Y$11-1</f>
        <v>2.6726669459333365</v>
      </c>
      <c r="AB201" s="1298">
        <f t="shared" si="4376"/>
        <v>16217729.351639956</v>
      </c>
      <c r="AC201" s="1299">
        <f t="shared" ref="AC201:AC209" si="5510">Y201/Y191-1</f>
        <v>6.8972001724769028E-2</v>
      </c>
      <c r="AD201" s="485">
        <v>251352696.38299221</v>
      </c>
      <c r="AE201" s="1298">
        <f t="shared" ref="AE201" si="5511">AD201-AD$11</f>
        <v>182913956.88299221</v>
      </c>
      <c r="AF201" s="1299">
        <f t="shared" ref="AF201" si="5512">AD201/AD$11-1</f>
        <v>2.6726669459333365</v>
      </c>
      <c r="AG201" s="1298">
        <f t="shared" si="4379"/>
        <v>16217729.351639956</v>
      </c>
      <c r="AH201" s="1299">
        <f t="shared" ref="AH201:AH209" si="5513">AD201/AD191-1</f>
        <v>6.8972001724769028E-2</v>
      </c>
      <c r="AI201" s="485">
        <v>0</v>
      </c>
      <c r="AJ201" s="1298">
        <f t="shared" ref="AJ201" si="5514">AI201-AI$11</f>
        <v>0</v>
      </c>
      <c r="AK201" s="1299"/>
      <c r="AL201" s="1298">
        <f t="shared" si="4382"/>
        <v>0</v>
      </c>
      <c r="AM201" s="1299"/>
      <c r="AN201" s="485">
        <v>0</v>
      </c>
      <c r="AO201" s="1298">
        <f t="shared" ref="AO201" si="5515">AN201-AN$11</f>
        <v>0</v>
      </c>
      <c r="AP201" s="1299"/>
      <c r="AQ201" s="1298">
        <f t="shared" si="4385"/>
        <v>0</v>
      </c>
      <c r="AR201" s="1299"/>
      <c r="AS201" s="485">
        <v>0</v>
      </c>
      <c r="AT201" s="1298">
        <f t="shared" ref="AT201" si="5516">AS201-AS$11</f>
        <v>0</v>
      </c>
      <c r="AU201" s="1299"/>
      <c r="AV201" s="1298">
        <f t="shared" si="4388"/>
        <v>0</v>
      </c>
      <c r="AW201" s="1299"/>
      <c r="AX201" s="491">
        <v>408480213.82471955</v>
      </c>
      <c r="AY201" s="1298">
        <f t="shared" ref="AY201" si="5517">AX201-AX$11</f>
        <v>349082142.53425264</v>
      </c>
      <c r="AZ201" s="1299">
        <f t="shared" ref="AZ201" si="5518">AX201/AX$11-1</f>
        <v>5.8769945715439178</v>
      </c>
      <c r="BA201" s="1298">
        <f t="shared" si="4391"/>
        <v>34816843.429345548</v>
      </c>
      <c r="BB201" s="1299">
        <f t="shared" ref="BB201:BB209" si="5519">AX201/AX191-1</f>
        <v>9.3177030953035977E-2</v>
      </c>
      <c r="BC201" s="491">
        <v>351273290.53569376</v>
      </c>
      <c r="BD201" s="1298">
        <f t="shared" ref="BD201" si="5520">BC201-BC$11</f>
        <v>291875219.24522686</v>
      </c>
      <c r="BE201" s="1299">
        <f t="shared" ref="BE201" si="5521">BC201/BC$11-1</f>
        <v>4.9138837828236248</v>
      </c>
      <c r="BF201" s="1298">
        <f t="shared" si="4394"/>
        <v>30543337.533578336</v>
      </c>
      <c r="BG201" s="1299">
        <f t="shared" ref="BG201:BG209" si="5522">BC201/BC191-1</f>
        <v>9.5230698747294396E-2</v>
      </c>
      <c r="BH201" s="491">
        <v>277508417.89348429</v>
      </c>
      <c r="BI201" s="1298">
        <f t="shared" ref="BI201" si="5523">BH201-BH$11</f>
        <v>218110346.60301739</v>
      </c>
      <c r="BJ201" s="1299">
        <f t="shared" ref="BJ201" si="5524">BH201/BH$11-1</f>
        <v>3.6720105866134922</v>
      </c>
      <c r="BK201" s="1298">
        <f t="shared" si="4397"/>
        <v>24108779.468771994</v>
      </c>
      <c r="BL201" s="1299">
        <f t="shared" ref="BL201:BL209" si="5525">BH201/BH191-1</f>
        <v>9.5141333344620937E-2</v>
      </c>
      <c r="BM201" s="491">
        <v>215398810.83000603</v>
      </c>
      <c r="BN201" s="1298">
        <f t="shared" ref="BN201" si="5526">BM201-BM$11</f>
        <v>169554083.9196727</v>
      </c>
      <c r="BO201" s="1299">
        <f t="shared" ref="BO201" si="5527">BM201/BM$11-1</f>
        <v>3.6984424457648029</v>
      </c>
      <c r="BP201" s="1298">
        <f t="shared" si="4400"/>
        <v>16116156.869949102</v>
      </c>
      <c r="BQ201" s="1299">
        <f t="shared" ref="BQ201:BQ209" si="5528">BM201/BM191-1</f>
        <v>8.0870846256289486E-2</v>
      </c>
      <c r="BR201" s="491">
        <v>200234067.92938209</v>
      </c>
      <c r="BS201" s="1298">
        <f t="shared" ref="BS201" si="5529">BR201-BR$11</f>
        <v>154389341.01904875</v>
      </c>
      <c r="BT201" s="1299">
        <f t="shared" ref="BT201" si="5530">BR201/BR$11-1</f>
        <v>3.3676575568007063</v>
      </c>
      <c r="BU201" s="1298">
        <f t="shared" si="4403"/>
        <v>14964899.36451602</v>
      </c>
      <c r="BV201" s="1299">
        <f t="shared" ref="BV201:BV209" si="5531">BR201/BR191-1</f>
        <v>8.077382481088069E-2</v>
      </c>
      <c r="BW201" s="491">
        <v>180718957.22360381</v>
      </c>
      <c r="BX201" s="1298">
        <f t="shared" ref="BX201" si="5532">BW201-BW$11</f>
        <v>134874230.31327048</v>
      </c>
      <c r="BY201" s="1299">
        <f t="shared" ref="BY201" si="5533">BW201/BW$11-1</f>
        <v>2.9419791413976122</v>
      </c>
      <c r="BZ201" s="1298">
        <f t="shared" si="4406"/>
        <v>13239056.584652662</v>
      </c>
      <c r="CA201" s="1299">
        <f t="shared" ref="CA201:CA209" si="5534">BW201/BW191-1</f>
        <v>7.9048629322948205E-2</v>
      </c>
      <c r="CB201" s="485">
        <v>97491894.589170337</v>
      </c>
      <c r="CC201" s="1298">
        <f t="shared" ref="CC201" si="5535">CB201-CB$11</f>
        <v>29053155.089170337</v>
      </c>
      <c r="CD201" s="1299">
        <f t="shared" ref="CD201" si="5536">CB201/CB$11-1</f>
        <v>0.42451329906755997</v>
      </c>
      <c r="CE201" s="1298">
        <f t="shared" si="4409"/>
        <v>1400442.7274228781</v>
      </c>
      <c r="CF201" s="1299">
        <f t="shared" ref="CF201:CF209" si="5537">CB201/CB191-1</f>
        <v>1.4574061482989897E-2</v>
      </c>
      <c r="CG201" s="485">
        <v>112200373.72034335</v>
      </c>
      <c r="CH201" s="1298">
        <f t="shared" ref="CH201" si="5538">CG201-CG$11</f>
        <v>43761634.220343351</v>
      </c>
      <c r="CI201" s="1299">
        <f t="shared" ref="CI201" si="5539">CG201/CG$11-1</f>
        <v>0.63942782318986668</v>
      </c>
      <c r="CJ201" s="1298">
        <f t="shared" si="4412"/>
        <v>2408807.0080339313</v>
      </c>
      <c r="CK201" s="1299">
        <f t="shared" ref="CK201:CK209" si="5540">CG201/CG191-1</f>
        <v>2.1939818149656398E-2</v>
      </c>
      <c r="CL201" s="485">
        <v>128985627.67086679</v>
      </c>
      <c r="CM201" s="1298">
        <f t="shared" ref="CM201" si="5541">CL201-CL$11</f>
        <v>60546888.170866787</v>
      </c>
      <c r="CN201" s="1299">
        <f t="shared" ref="CN201" si="5542">CL201/CL$11-1</f>
        <v>0.88468736585756069</v>
      </c>
      <c r="CO201" s="1298">
        <f t="shared" si="4415"/>
        <v>3672376.8474813849</v>
      </c>
      <c r="CP201" s="1299">
        <f t="shared" ref="CP201:CP209" si="5543">CL201/CL191-1</f>
        <v>2.9305574816323121E-2</v>
      </c>
    </row>
    <row r="202" spans="1:94" ht="21" customHeight="1" outlineLevel="1" x14ac:dyDescent="0.25">
      <c r="A202" s="174">
        <v>2042</v>
      </c>
      <c r="B202" s="175" t="s">
        <v>160</v>
      </c>
      <c r="C202" s="175" t="s">
        <v>161</v>
      </c>
      <c r="D202" s="176" t="s">
        <v>162</v>
      </c>
      <c r="E202" s="485">
        <v>201287637.79413766</v>
      </c>
      <c r="F202" s="1298">
        <f t="shared" ref="F202" si="5544">E202-E$12</f>
        <v>146480697.56313765</v>
      </c>
      <c r="G202" s="1320">
        <f t="shared" ref="G202" si="5545">E202/E$12-1</f>
        <v>2.6726669459333361</v>
      </c>
      <c r="H202" s="1298">
        <f t="shared" si="4364"/>
        <v>12987441.465923905</v>
      </c>
      <c r="I202" s="1320">
        <f t="shared" si="5498"/>
        <v>6.8972001724769028E-2</v>
      </c>
      <c r="J202" s="485">
        <v>201287637.79413766</v>
      </c>
      <c r="K202" s="1298">
        <f t="shared" ref="K202" si="5546">J202-J$12</f>
        <v>146480697.56313765</v>
      </c>
      <c r="L202" s="1320">
        <f t="shared" ref="L202" si="5547">J202/J$12-1</f>
        <v>2.6726669459333361</v>
      </c>
      <c r="M202" s="1298">
        <f t="shared" si="4367"/>
        <v>12987441.465923905</v>
      </c>
      <c r="N202" s="1320">
        <f t="shared" si="5501"/>
        <v>6.8972001724769028E-2</v>
      </c>
      <c r="O202" s="485">
        <v>201287637.79413766</v>
      </c>
      <c r="P202" s="1298">
        <f t="shared" ref="P202" si="5548">O202-O$12</f>
        <v>146480697.56313765</v>
      </c>
      <c r="Q202" s="1320">
        <f t="shared" ref="Q202" si="5549">O202/O$12-1</f>
        <v>2.6726669459333361</v>
      </c>
      <c r="R202" s="1298">
        <f t="shared" si="4370"/>
        <v>12987441.465923905</v>
      </c>
      <c r="S202" s="1320">
        <f t="shared" si="5504"/>
        <v>6.8972001724769028E-2</v>
      </c>
      <c r="T202" s="485">
        <v>201287637.79413766</v>
      </c>
      <c r="U202" s="1298">
        <f t="shared" ref="U202" si="5550">T202-T$12</f>
        <v>146480697.56313765</v>
      </c>
      <c r="V202" s="1299">
        <f t="shared" ref="V202" si="5551">T202/T$12-1</f>
        <v>2.6726669459333361</v>
      </c>
      <c r="W202" s="1298">
        <f t="shared" si="4373"/>
        <v>12987441.465923905</v>
      </c>
      <c r="X202" s="1299">
        <f t="shared" si="5507"/>
        <v>6.8972001724769028E-2</v>
      </c>
      <c r="Y202" s="485">
        <v>201287637.79413766</v>
      </c>
      <c r="Z202" s="1298">
        <f t="shared" ref="Z202" si="5552">Y202-Y$12</f>
        <v>146480697.56313765</v>
      </c>
      <c r="AA202" s="1299">
        <f t="shared" ref="AA202" si="5553">Y202/Y$12-1</f>
        <v>2.6726669459333361</v>
      </c>
      <c r="AB202" s="1298">
        <f t="shared" si="4376"/>
        <v>12987441.465923905</v>
      </c>
      <c r="AC202" s="1299">
        <f t="shared" si="5510"/>
        <v>6.8972001724769028E-2</v>
      </c>
      <c r="AD202" s="485">
        <v>201287637.79413766</v>
      </c>
      <c r="AE202" s="1298">
        <f t="shared" ref="AE202" si="5554">AD202-AD$12</f>
        <v>146480697.56313765</v>
      </c>
      <c r="AF202" s="1299">
        <f t="shared" ref="AF202" si="5555">AD202/AD$12-1</f>
        <v>2.6726669459333361</v>
      </c>
      <c r="AG202" s="1298">
        <f t="shared" si="4379"/>
        <v>12987441.465923905</v>
      </c>
      <c r="AH202" s="1299">
        <f t="shared" si="5513"/>
        <v>6.8972001724769028E-2</v>
      </c>
      <c r="AI202" s="485">
        <v>0</v>
      </c>
      <c r="AJ202" s="1298">
        <f t="shared" ref="AJ202" si="5556">AI202-AI$12</f>
        <v>0</v>
      </c>
      <c r="AK202" s="1299"/>
      <c r="AL202" s="1298">
        <f t="shared" si="4382"/>
        <v>0</v>
      </c>
      <c r="AM202" s="1299"/>
      <c r="AN202" s="485">
        <v>0</v>
      </c>
      <c r="AO202" s="1298">
        <f t="shared" ref="AO202" si="5557">AN202-AN$12</f>
        <v>0</v>
      </c>
      <c r="AP202" s="1299"/>
      <c r="AQ202" s="1298">
        <f t="shared" si="4385"/>
        <v>0</v>
      </c>
      <c r="AR202" s="1299"/>
      <c r="AS202" s="485">
        <v>0</v>
      </c>
      <c r="AT202" s="1298">
        <f t="shared" ref="AT202" si="5558">AS202-AS$12</f>
        <v>0</v>
      </c>
      <c r="AU202" s="1299"/>
      <c r="AV202" s="1298">
        <f t="shared" si="4388"/>
        <v>0</v>
      </c>
      <c r="AW202" s="1299"/>
      <c r="AX202" s="485">
        <v>201287637.79413766</v>
      </c>
      <c r="AY202" s="1298">
        <f t="shared" ref="AY202" si="5559">AX202-AX$12</f>
        <v>146480697.56313765</v>
      </c>
      <c r="AZ202" s="1299">
        <f t="shared" ref="AZ202" si="5560">AX202/AX$12-1</f>
        <v>2.6726669459333361</v>
      </c>
      <c r="BA202" s="1298">
        <f t="shared" si="4391"/>
        <v>12987441.465923905</v>
      </c>
      <c r="BB202" s="1299">
        <f t="shared" si="5519"/>
        <v>6.8972001724769028E-2</v>
      </c>
      <c r="BC202" s="485">
        <v>201287637.79413766</v>
      </c>
      <c r="BD202" s="1298">
        <f t="shared" ref="BD202" si="5561">BC202-BC$12</f>
        <v>146480697.56313765</v>
      </c>
      <c r="BE202" s="1299">
        <f t="shared" ref="BE202" si="5562">BC202/BC$12-1</f>
        <v>2.6726669459333361</v>
      </c>
      <c r="BF202" s="1298">
        <f t="shared" si="4394"/>
        <v>12987441.465923905</v>
      </c>
      <c r="BG202" s="1299">
        <f t="shared" si="5522"/>
        <v>6.8972001724769028E-2</v>
      </c>
      <c r="BH202" s="485">
        <v>201287637.79413766</v>
      </c>
      <c r="BI202" s="1298">
        <f t="shared" ref="BI202" si="5563">BH202-BH$12</f>
        <v>146480697.56313765</v>
      </c>
      <c r="BJ202" s="1299">
        <f t="shared" ref="BJ202" si="5564">BH202/BH$12-1</f>
        <v>2.6726669459333361</v>
      </c>
      <c r="BK202" s="1298">
        <f t="shared" si="4397"/>
        <v>12987441.465923905</v>
      </c>
      <c r="BL202" s="1299">
        <f t="shared" si="5525"/>
        <v>6.8972001724769028E-2</v>
      </c>
      <c r="BM202" s="491">
        <v>215398810.83000603</v>
      </c>
      <c r="BN202" s="1298">
        <f t="shared" ref="BN202" si="5565">BM202-BM$12</f>
        <v>169554083.9196727</v>
      </c>
      <c r="BO202" s="1299">
        <f t="shared" ref="BO202" si="5566">BM202/BM$12-1</f>
        <v>3.6984424457648029</v>
      </c>
      <c r="BP202" s="1298">
        <f t="shared" si="4400"/>
        <v>16116156.869949102</v>
      </c>
      <c r="BQ202" s="1299">
        <f t="shared" si="5528"/>
        <v>8.0870846256289486E-2</v>
      </c>
      <c r="BR202" s="491">
        <v>200234067.92938209</v>
      </c>
      <c r="BS202" s="1298">
        <f t="shared" ref="BS202" si="5567">BR202-BR$12</f>
        <v>154389341.01904875</v>
      </c>
      <c r="BT202" s="1299">
        <f t="shared" ref="BT202" si="5568">BR202/BR$12-1</f>
        <v>3.3676575568007063</v>
      </c>
      <c r="BU202" s="1298">
        <f t="shared" si="4403"/>
        <v>14964899.36451602</v>
      </c>
      <c r="BV202" s="1299">
        <f t="shared" si="5531"/>
        <v>8.077382481088069E-2</v>
      </c>
      <c r="BW202" s="491">
        <v>180718957.22360381</v>
      </c>
      <c r="BX202" s="1298">
        <f t="shared" ref="BX202" si="5569">BW202-BW$12</f>
        <v>134874230.31327048</v>
      </c>
      <c r="BY202" s="1299">
        <f t="shared" ref="BY202" si="5570">BW202/BW$12-1</f>
        <v>2.9419791413976122</v>
      </c>
      <c r="BZ202" s="1298">
        <f t="shared" si="4406"/>
        <v>13239056.584652662</v>
      </c>
      <c r="CA202" s="1299">
        <f t="shared" si="5534"/>
        <v>7.9048629322948205E-2</v>
      </c>
      <c r="CB202" s="485">
        <v>82951351.394759521</v>
      </c>
      <c r="CC202" s="1298">
        <f t="shared" ref="CC202" si="5571">CB202-CB$12</f>
        <v>28144411.163759522</v>
      </c>
      <c r="CD202" s="1299">
        <f t="shared" ref="CD202" si="5572">CB202/CB$12-1</f>
        <v>0.5135191098998888</v>
      </c>
      <c r="CE202" s="1298">
        <f t="shared" si="4409"/>
        <v>1191572.0509917587</v>
      </c>
      <c r="CF202" s="1299">
        <f t="shared" si="5537"/>
        <v>1.4574061482989897E-2</v>
      </c>
      <c r="CG202" s="485">
        <v>95466117.11999096</v>
      </c>
      <c r="CH202" s="1298">
        <f t="shared" ref="CH202" si="5573">CG202-CG$12</f>
        <v>40659176.888990961</v>
      </c>
      <c r="CI202" s="1299">
        <f t="shared" ref="CI202" si="5574">CG202/CG$12-1</f>
        <v>0.74186182840386428</v>
      </c>
      <c r="CJ202" s="1298">
        <f t="shared" si="4412"/>
        <v>2049542.6559058577</v>
      </c>
      <c r="CK202" s="1299">
        <f t="shared" si="5540"/>
        <v>2.1939818149656398E-2</v>
      </c>
      <c r="CL202" s="485">
        <v>109747914.64344181</v>
      </c>
      <c r="CM202" s="1298">
        <f t="shared" ref="CM202" si="5575">CL202-CL$12</f>
        <v>54940974.412441812</v>
      </c>
      <c r="CN202" s="1299">
        <f t="shared" ref="CN202" si="5576">CL202/CL$12-1</f>
        <v>1.0024455695004479</v>
      </c>
      <c r="CO202" s="1298">
        <f t="shared" si="4415"/>
        <v>3124655.8866571337</v>
      </c>
      <c r="CP202" s="1299">
        <f t="shared" si="5543"/>
        <v>2.9305574816323121E-2</v>
      </c>
    </row>
    <row r="203" spans="1:94" ht="21" customHeight="1" outlineLevel="1" x14ac:dyDescent="0.25">
      <c r="A203" s="174">
        <v>2042</v>
      </c>
      <c r="B203" s="175">
        <v>0</v>
      </c>
      <c r="C203" s="175">
        <v>0</v>
      </c>
      <c r="D203" s="176" t="s">
        <v>163</v>
      </c>
      <c r="E203" s="485">
        <v>0</v>
      </c>
      <c r="F203" s="1298">
        <f t="shared" ref="F203" si="5577">E203-E$13</f>
        <v>0</v>
      </c>
      <c r="G203" s="1320"/>
      <c r="H203" s="1298">
        <f t="shared" si="4364"/>
        <v>0</v>
      </c>
      <c r="I203" s="1320"/>
      <c r="J203" s="485">
        <v>0</v>
      </c>
      <c r="K203" s="1298">
        <f t="shared" ref="K203" si="5578">J203-J$13</f>
        <v>0</v>
      </c>
      <c r="L203" s="1320"/>
      <c r="M203" s="1298">
        <f t="shared" si="4367"/>
        <v>0</v>
      </c>
      <c r="N203" s="1320"/>
      <c r="O203" s="485">
        <v>0</v>
      </c>
      <c r="P203" s="1298">
        <f t="shared" ref="P203" si="5579">O203-O$13</f>
        <v>0</v>
      </c>
      <c r="Q203" s="1320"/>
      <c r="R203" s="1298">
        <f t="shared" si="4370"/>
        <v>0</v>
      </c>
      <c r="S203" s="1320"/>
      <c r="T203" s="485">
        <v>0</v>
      </c>
      <c r="U203" s="1298">
        <f t="shared" ref="U203" si="5580">T203-T$13</f>
        <v>0</v>
      </c>
      <c r="V203" s="1299"/>
      <c r="W203" s="1298">
        <f t="shared" si="4373"/>
        <v>0</v>
      </c>
      <c r="X203" s="1299"/>
      <c r="Y203" s="485">
        <v>0</v>
      </c>
      <c r="Z203" s="1298">
        <f t="shared" ref="Z203" si="5581">Y203-Y$13</f>
        <v>0</v>
      </c>
      <c r="AA203" s="1299"/>
      <c r="AB203" s="1298">
        <f t="shared" si="4376"/>
        <v>0</v>
      </c>
      <c r="AC203" s="1299"/>
      <c r="AD203" s="485">
        <v>0</v>
      </c>
      <c r="AE203" s="1298">
        <f t="shared" ref="AE203" si="5582">AD203-AD$13</f>
        <v>0</v>
      </c>
      <c r="AF203" s="1299"/>
      <c r="AG203" s="1298">
        <f t="shared" si="4379"/>
        <v>0</v>
      </c>
      <c r="AH203" s="1299"/>
      <c r="AI203" s="485">
        <v>0</v>
      </c>
      <c r="AJ203" s="1298">
        <f t="shared" ref="AJ203" si="5583">AI203-AI$13</f>
        <v>0</v>
      </c>
      <c r="AK203" s="1299"/>
      <c r="AL203" s="1298">
        <f t="shared" si="4382"/>
        <v>0</v>
      </c>
      <c r="AM203" s="1299"/>
      <c r="AN203" s="485">
        <v>0</v>
      </c>
      <c r="AO203" s="1298">
        <f t="shared" ref="AO203" si="5584">AN203-AN$13</f>
        <v>0</v>
      </c>
      <c r="AP203" s="1299"/>
      <c r="AQ203" s="1298">
        <f t="shared" si="4385"/>
        <v>0</v>
      </c>
      <c r="AR203" s="1299"/>
      <c r="AS203" s="485">
        <v>0</v>
      </c>
      <c r="AT203" s="1298">
        <f t="shared" ref="AT203" si="5585">AS203-AS$13</f>
        <v>0</v>
      </c>
      <c r="AU203" s="1299"/>
      <c r="AV203" s="1298">
        <f t="shared" si="4388"/>
        <v>0</v>
      </c>
      <c r="AW203" s="1299"/>
      <c r="AX203" s="491">
        <v>36428580.871160768</v>
      </c>
      <c r="AY203" s="1298">
        <f t="shared" ref="AY203" si="5586">AX203-AX$13</f>
        <v>13099411.661627669</v>
      </c>
      <c r="AZ203" s="1299">
        <f t="shared" ref="AZ203" si="5587">AX203/AX$13-1</f>
        <v>0.56150356422785941</v>
      </c>
      <c r="BA203" s="1298">
        <f t="shared" si="4391"/>
        <v>544185.71457757056</v>
      </c>
      <c r="BB203" s="1299">
        <f t="shared" si="5519"/>
        <v>1.516496828783076E-2</v>
      </c>
      <c r="BC203" s="491">
        <v>48141275.458314724</v>
      </c>
      <c r="BD203" s="1298">
        <f t="shared" ref="BD203" si="5588">BC203-BC$13</f>
        <v>24812106.248781625</v>
      </c>
      <c r="BE203" s="1299">
        <f t="shared" ref="BE203" si="5589">BC203/BC$13-1</f>
        <v>1.0635657886455103</v>
      </c>
      <c r="BF203" s="1298">
        <f t="shared" si="4394"/>
        <v>1363919.0940455645</v>
      </c>
      <c r="BG203" s="1299">
        <f t="shared" si="5522"/>
        <v>2.9157677988989494E-2</v>
      </c>
      <c r="BH203" s="491">
        <v>63360815.983189419</v>
      </c>
      <c r="BI203" s="1298">
        <f t="shared" ref="BI203" si="5590">BH203-BH$13</f>
        <v>40031646.773656324</v>
      </c>
      <c r="BJ203" s="1299">
        <f t="shared" ref="BJ203" si="5591">BH203/BH$13-1</f>
        <v>1.7159482369092687</v>
      </c>
      <c r="BK203" s="1298">
        <f t="shared" si="4397"/>
        <v>2620948.8192620128</v>
      </c>
      <c r="BL203" s="1299">
        <f t="shared" si="5525"/>
        <v>4.3150387737735496E-2</v>
      </c>
      <c r="BM203" s="491">
        <v>215398810.830006</v>
      </c>
      <c r="BN203" s="1298">
        <f t="shared" ref="BN203" si="5592">BM203-BM$13</f>
        <v>169554083.91967267</v>
      </c>
      <c r="BO203" s="1299">
        <f t="shared" ref="BO203" si="5593">BM203/BM$13-1</f>
        <v>3.698442445764802</v>
      </c>
      <c r="BP203" s="1298">
        <f t="shared" si="4400"/>
        <v>16116156.869948924</v>
      </c>
      <c r="BQ203" s="1299">
        <f t="shared" si="5528"/>
        <v>8.0870846256288598E-2</v>
      </c>
      <c r="BR203" s="491">
        <v>200234067.92938206</v>
      </c>
      <c r="BS203" s="1298">
        <f t="shared" ref="BS203" si="5594">BR203-BR$13</f>
        <v>154389341.01904872</v>
      </c>
      <c r="BT203" s="1299">
        <f t="shared" ref="BT203" si="5595">BR203/BR$13-1</f>
        <v>3.3676575568007054</v>
      </c>
      <c r="BU203" s="1298">
        <f t="shared" si="4403"/>
        <v>14964899.36451593</v>
      </c>
      <c r="BV203" s="1299">
        <f t="shared" si="5531"/>
        <v>8.0773824810880246E-2</v>
      </c>
      <c r="BW203" s="491">
        <v>180718957.22360373</v>
      </c>
      <c r="BX203" s="1298">
        <f t="shared" ref="BX203" si="5596">BW203-BW$13</f>
        <v>134874230.31327039</v>
      </c>
      <c r="BY203" s="1299">
        <f t="shared" ref="BY203" si="5597">BW203/BW$13-1</f>
        <v>2.9419791413976104</v>
      </c>
      <c r="BZ203" s="1298">
        <f t="shared" si="4406"/>
        <v>13239056.584652662</v>
      </c>
      <c r="CA203" s="1299">
        <f t="shared" si="5534"/>
        <v>7.9048629322948427E-2</v>
      </c>
      <c r="CB203" s="485">
        <v>0</v>
      </c>
      <c r="CC203" s="1298">
        <f t="shared" ref="CC203" si="5598">CB203-CB$13</f>
        <v>0</v>
      </c>
      <c r="CD203" s="1299"/>
      <c r="CE203" s="1298">
        <f t="shared" si="4409"/>
        <v>0</v>
      </c>
      <c r="CF203" s="1299"/>
      <c r="CG203" s="485">
        <v>0</v>
      </c>
      <c r="CH203" s="1298">
        <f t="shared" ref="CH203" si="5599">CG203-CG$13</f>
        <v>0</v>
      </c>
      <c r="CI203" s="1299"/>
      <c r="CJ203" s="1298">
        <f t="shared" si="4412"/>
        <v>0</v>
      </c>
      <c r="CK203" s="1299"/>
      <c r="CL203" s="485">
        <v>0</v>
      </c>
      <c r="CM203" s="1298">
        <f t="shared" ref="CM203" si="5600">CL203-CL$13</f>
        <v>0</v>
      </c>
      <c r="CN203" s="1299"/>
      <c r="CO203" s="1298">
        <f t="shared" si="4415"/>
        <v>0</v>
      </c>
      <c r="CP203" s="1299"/>
    </row>
    <row r="204" spans="1:94" ht="21" customHeight="1" outlineLevel="1" x14ac:dyDescent="0.25">
      <c r="A204" s="174">
        <v>2042</v>
      </c>
      <c r="B204" s="175" t="s">
        <v>164</v>
      </c>
      <c r="C204" s="175" t="s">
        <v>165</v>
      </c>
      <c r="D204" s="176" t="s">
        <v>99</v>
      </c>
      <c r="E204" s="485">
        <v>0</v>
      </c>
      <c r="F204" s="1298">
        <f t="shared" ref="F204" si="5601">E204-E$14</f>
        <v>0</v>
      </c>
      <c r="G204" s="1320"/>
      <c r="H204" s="1298">
        <f t="shared" si="4364"/>
        <v>0</v>
      </c>
      <c r="I204" s="1320"/>
      <c r="J204" s="485">
        <v>0</v>
      </c>
      <c r="K204" s="1298">
        <f t="shared" ref="K204" si="5602">J204-J$14</f>
        <v>0</v>
      </c>
      <c r="L204" s="1320"/>
      <c r="M204" s="1298">
        <f t="shared" si="4367"/>
        <v>0</v>
      </c>
      <c r="N204" s="1320"/>
      <c r="O204" s="485">
        <v>0</v>
      </c>
      <c r="P204" s="1298">
        <f t="shared" ref="P204" si="5603">O204-O$14</f>
        <v>0</v>
      </c>
      <c r="Q204" s="1320"/>
      <c r="R204" s="1298">
        <f t="shared" si="4370"/>
        <v>0</v>
      </c>
      <c r="S204" s="1320"/>
      <c r="T204" s="486">
        <v>193556098.31288809</v>
      </c>
      <c r="U204" s="1298">
        <f t="shared" ref="U204" si="5604">T204-T$14</f>
        <v>179267597.31288809</v>
      </c>
      <c r="V204" s="1299">
        <f t="shared" ref="V204" si="5605">T204/T$14-1</f>
        <v>12.54628440820265</v>
      </c>
      <c r="W204" s="1298">
        <f t="shared" si="4373"/>
        <v>19143299.792283237</v>
      </c>
      <c r="X204" s="1299">
        <f t="shared" si="5507"/>
        <v>0.10975857250534093</v>
      </c>
      <c r="Y204" s="486">
        <v>148061869.61101627</v>
      </c>
      <c r="Z204" s="1298">
        <f t="shared" ref="Z204" si="5606">Y204-Y$14</f>
        <v>133773368.61101627</v>
      </c>
      <c r="AA204" s="1299">
        <f t="shared" ref="AA204" si="5607">Y204/Y$14-1</f>
        <v>9.3623094970575433</v>
      </c>
      <c r="AB204" s="1298">
        <f t="shared" si="4376"/>
        <v>15689527.275984034</v>
      </c>
      <c r="AC204" s="1299">
        <f t="shared" si="5510"/>
        <v>0.11852572069982781</v>
      </c>
      <c r="AD204" s="486">
        <v>89516537.493681476</v>
      </c>
      <c r="AE204" s="1298">
        <f t="shared" ref="AE204" si="5608">AD204-AD$14</f>
        <v>75228036.493681461</v>
      </c>
      <c r="AF204" s="1299">
        <f t="shared" ref="AF204" si="5609">AD204/AD$14-1</f>
        <v>5.2649355235851143</v>
      </c>
      <c r="AG204" s="1298">
        <f t="shared" si="4379"/>
        <v>10511998.936394051</v>
      </c>
      <c r="AH204" s="1299">
        <f t="shared" si="5513"/>
        <v>0.13305563361744888</v>
      </c>
      <c r="AI204" s="486">
        <v>646196432.49001813</v>
      </c>
      <c r="AJ204" s="1298">
        <f t="shared" ref="AJ204" si="5610">AI204-AI$14</f>
        <v>508662251.75901812</v>
      </c>
      <c r="AK204" s="1299">
        <f t="shared" ref="AK204" si="5611">AI204/AI$14-1</f>
        <v>3.6984424457648029</v>
      </c>
      <c r="AL204" s="1298">
        <f t="shared" si="4382"/>
        <v>48348470.609847307</v>
      </c>
      <c r="AM204" s="1299">
        <f t="shared" ref="AM204:AM209" si="5612">AI204/AI194-1</f>
        <v>8.0870846256289486E-2</v>
      </c>
      <c r="AN204" s="486">
        <v>600702203.78814626</v>
      </c>
      <c r="AO204" s="1298">
        <f t="shared" ref="AO204" si="5613">AN204-AN$14</f>
        <v>463168023.05714625</v>
      </c>
      <c r="AP204" s="1299">
        <f t="shared" ref="AP204" si="5614">AN204/AN$14-1</f>
        <v>3.3676575568007063</v>
      </c>
      <c r="AQ204" s="1298">
        <f t="shared" si="4385"/>
        <v>44894698.093548059</v>
      </c>
      <c r="AR204" s="1299">
        <f t="shared" ref="AR204:AR209" si="5615">AN204/AN194-1</f>
        <v>8.077382481088069E-2</v>
      </c>
      <c r="AS204" s="486">
        <v>542156871.67081141</v>
      </c>
      <c r="AT204" s="1298">
        <f t="shared" ref="AT204" si="5616">AS204-AS$14</f>
        <v>404622690.93981141</v>
      </c>
      <c r="AU204" s="1299">
        <f t="shared" ref="AU204" si="5617">AS204/AS$14-1</f>
        <v>2.9419791413976122</v>
      </c>
      <c r="AV204" s="1298">
        <f t="shared" si="4388"/>
        <v>39717169.753957987</v>
      </c>
      <c r="AW204" s="1299">
        <f t="shared" ref="AW204:AW209" si="5618">AS204/AS194-1</f>
        <v>7.9048629322948205E-2</v>
      </c>
      <c r="AX204" s="485">
        <v>0</v>
      </c>
      <c r="AY204" s="1298">
        <f t="shared" ref="AY204" si="5619">AX204-AX$14</f>
        <v>0</v>
      </c>
      <c r="AZ204" s="1299"/>
      <c r="BA204" s="1298">
        <f t="shared" si="4391"/>
        <v>0</v>
      </c>
      <c r="BB204" s="1299"/>
      <c r="BC204" s="485">
        <v>0</v>
      </c>
      <c r="BD204" s="1298">
        <f t="shared" ref="BD204" si="5620">BC204-BC$14</f>
        <v>0</v>
      </c>
      <c r="BE204" s="1299"/>
      <c r="BF204" s="1298">
        <f t="shared" si="4394"/>
        <v>0</v>
      </c>
      <c r="BG204" s="1299"/>
      <c r="BH204" s="485">
        <v>0</v>
      </c>
      <c r="BI204" s="1298">
        <f t="shared" ref="BI204" si="5621">BH204-BH$14</f>
        <v>0</v>
      </c>
      <c r="BJ204" s="1299"/>
      <c r="BK204" s="1298">
        <f t="shared" si="4397"/>
        <v>0</v>
      </c>
      <c r="BL204" s="1299"/>
      <c r="BM204" s="485">
        <v>0</v>
      </c>
      <c r="BN204" s="1298">
        <f t="shared" ref="BN204" si="5622">BM204-BM$14</f>
        <v>0</v>
      </c>
      <c r="BO204" s="1299"/>
      <c r="BP204" s="1298">
        <f t="shared" si="4400"/>
        <v>0</v>
      </c>
      <c r="BQ204" s="1299"/>
      <c r="BR204" s="485">
        <v>0</v>
      </c>
      <c r="BS204" s="1298">
        <f t="shared" ref="BS204" si="5623">BR204-BR$14</f>
        <v>0</v>
      </c>
      <c r="BT204" s="1299"/>
      <c r="BU204" s="1298">
        <f t="shared" si="4403"/>
        <v>0</v>
      </c>
      <c r="BV204" s="1299"/>
      <c r="BW204" s="485">
        <v>0</v>
      </c>
      <c r="BX204" s="1298">
        <f t="shared" ref="BX204" si="5624">BW204-BW$14</f>
        <v>0</v>
      </c>
      <c r="BY204" s="1299"/>
      <c r="BZ204" s="1298">
        <f t="shared" si="4406"/>
        <v>0</v>
      </c>
      <c r="CA204" s="1299"/>
      <c r="CB204" s="192">
        <v>470988803.27560753</v>
      </c>
      <c r="CC204" s="1298">
        <f t="shared" ref="CC204" si="5625">CB204-CB$14</f>
        <v>452854024.79560751</v>
      </c>
      <c r="CD204" s="1299">
        <f t="shared" ref="CD204" si="5626">CB204/CB$14-1</f>
        <v>24.971577419323822</v>
      </c>
      <c r="CE204" s="1298">
        <f t="shared" si="4409"/>
        <v>45826446.238478065</v>
      </c>
      <c r="CF204" s="1299">
        <f t="shared" si="5537"/>
        <v>0.10778575638218135</v>
      </c>
      <c r="CG204" s="192">
        <v>398271329.71733141</v>
      </c>
      <c r="CH204" s="1298">
        <f t="shared" ref="CH204" si="5627">CG204-CG$14</f>
        <v>380136551.23733139</v>
      </c>
      <c r="CI204" s="1299">
        <f t="shared" ref="CI204" si="5628">CG204/CG$14-1</f>
        <v>20.961742193684159</v>
      </c>
      <c r="CJ204" s="1298">
        <f t="shared" si="4412"/>
        <v>40506338.836653888</v>
      </c>
      <c r="CK204" s="1299">
        <f t="shared" si="5540"/>
        <v>0.11322052148518824</v>
      </c>
      <c r="CL204" s="192">
        <v>308658946.12602222</v>
      </c>
      <c r="CM204" s="1298">
        <f t="shared" ref="CM204" si="5629">CL204-CL$14</f>
        <v>290524167.6460222</v>
      </c>
      <c r="CN204" s="1299">
        <f t="shared" ref="CN204" si="5630">CL204/CL$14-1</f>
        <v>16.020276617463391</v>
      </c>
      <c r="CO204" s="1298">
        <f t="shared" si="4415"/>
        <v>32990127.426864982</v>
      </c>
      <c r="CP204" s="1299">
        <f t="shared" si="5543"/>
        <v>0.11967304674696533</v>
      </c>
    </row>
    <row r="205" spans="1:94" ht="21" customHeight="1" outlineLevel="1" x14ac:dyDescent="0.25">
      <c r="A205" s="174">
        <v>2042</v>
      </c>
      <c r="B205" s="175" t="s">
        <v>166</v>
      </c>
      <c r="C205" s="175" t="s">
        <v>249</v>
      </c>
      <c r="D205" s="176" t="s">
        <v>168</v>
      </c>
      <c r="E205" s="485">
        <v>74608773.291885436</v>
      </c>
      <c r="F205" s="1298">
        <f t="shared" ref="F205" si="5631">E205-E$15</f>
        <v>36128896.632885434</v>
      </c>
      <c r="G205" s="1320">
        <f t="shared" ref="G205" si="5632">E205/E$15-1</f>
        <v>0.93890364964138473</v>
      </c>
      <c r="H205" s="1298">
        <f t="shared" si="4364"/>
        <v>1446401.3238025755</v>
      </c>
      <c r="I205" s="1320">
        <f t="shared" si="5498"/>
        <v>1.9769743447267896E-2</v>
      </c>
      <c r="J205" s="485">
        <v>97627973.970834762</v>
      </c>
      <c r="K205" s="1298">
        <f t="shared" ref="K205" si="5633">J205-J$15</f>
        <v>59148097.31183476</v>
      </c>
      <c r="L205" s="1320">
        <f t="shared" ref="L205" si="5634">J205/J$15-1</f>
        <v>1.5371176429693856</v>
      </c>
      <c r="M205" s="1298">
        <f t="shared" si="4367"/>
        <v>3193845.7855342329</v>
      </c>
      <c r="N205" s="1320">
        <f t="shared" si="5501"/>
        <v>3.3820884958742914E-2</v>
      </c>
      <c r="O205" s="485">
        <v>127250780.80323678</v>
      </c>
      <c r="P205" s="1298">
        <f t="shared" ref="P205" si="5635">O205-O$15</f>
        <v>88770904.144236773</v>
      </c>
      <c r="Q205" s="1320">
        <f t="shared" ref="Q205" si="5636">O205/O$15-1</f>
        <v>2.3069435728940748</v>
      </c>
      <c r="R205" s="1298">
        <f t="shared" si="4370"/>
        <v>5813451.0637608469</v>
      </c>
      <c r="S205" s="1320">
        <f t="shared" si="5504"/>
        <v>4.7872026470218598E-2</v>
      </c>
      <c r="T205" s="485">
        <v>74608773.291885436</v>
      </c>
      <c r="U205" s="1298">
        <f t="shared" ref="U205" si="5637">T205-T$15</f>
        <v>36128896.632885434</v>
      </c>
      <c r="V205" s="1299">
        <f t="shared" ref="V205" si="5638">T205/T$15-1</f>
        <v>0.93890364964138473</v>
      </c>
      <c r="W205" s="1298">
        <f t="shared" si="4373"/>
        <v>1446401.3238025755</v>
      </c>
      <c r="X205" s="1299">
        <f t="shared" si="5507"/>
        <v>1.9769743447267896E-2</v>
      </c>
      <c r="Y205" s="485">
        <v>97627973.970834762</v>
      </c>
      <c r="Z205" s="1298">
        <f t="shared" ref="Z205" si="5639">Y205-Y$15</f>
        <v>59148097.31183476</v>
      </c>
      <c r="AA205" s="1299">
        <f t="shared" ref="AA205" si="5640">Y205/Y$15-1</f>
        <v>1.5371176429693856</v>
      </c>
      <c r="AB205" s="1298">
        <f t="shared" si="4376"/>
        <v>3193845.7855342329</v>
      </c>
      <c r="AC205" s="1299">
        <f t="shared" si="5510"/>
        <v>3.3820884958742914E-2</v>
      </c>
      <c r="AD205" s="485">
        <v>127250780.80323678</v>
      </c>
      <c r="AE205" s="1298">
        <f t="shared" ref="AE205" si="5641">AD205-AD$15</f>
        <v>88770904.144236773</v>
      </c>
      <c r="AF205" s="1299">
        <f t="shared" ref="AF205" si="5642">AD205/AD$15-1</f>
        <v>2.3069435728940748</v>
      </c>
      <c r="AG205" s="1298">
        <f t="shared" si="4379"/>
        <v>5813451.0637608469</v>
      </c>
      <c r="AH205" s="1299">
        <f t="shared" si="5513"/>
        <v>4.7872026470218598E-2</v>
      </c>
      <c r="AI205" s="485">
        <v>74608773.291885436</v>
      </c>
      <c r="AJ205" s="1298">
        <f t="shared" ref="AJ205" si="5643">AI205-AI$15</f>
        <v>36128896.632885434</v>
      </c>
      <c r="AK205" s="1299">
        <f t="shared" ref="AK205" si="5644">AI205/AI$15-1</f>
        <v>0.93890364964138473</v>
      </c>
      <c r="AL205" s="1298">
        <f t="shared" si="4382"/>
        <v>1446401.3238025755</v>
      </c>
      <c r="AM205" s="1299">
        <f t="shared" si="5612"/>
        <v>1.9769743447267896E-2</v>
      </c>
      <c r="AN205" s="485">
        <v>97627973.970834762</v>
      </c>
      <c r="AO205" s="1298">
        <f t="shared" ref="AO205" si="5645">AN205-AN$15</f>
        <v>59148097.31183476</v>
      </c>
      <c r="AP205" s="1299">
        <f t="shared" ref="AP205" si="5646">AN205/AN$15-1</f>
        <v>1.5371176429693856</v>
      </c>
      <c r="AQ205" s="1298">
        <f t="shared" si="4385"/>
        <v>3193845.7855342329</v>
      </c>
      <c r="AR205" s="1299">
        <f t="shared" si="5615"/>
        <v>3.3820884958742914E-2</v>
      </c>
      <c r="AS205" s="485">
        <v>127250780.80323678</v>
      </c>
      <c r="AT205" s="1298">
        <f t="shared" ref="AT205" si="5647">AS205-AS$15</f>
        <v>88770904.144236773</v>
      </c>
      <c r="AU205" s="1299">
        <f t="shared" ref="AU205" si="5648">AS205/AS$15-1</f>
        <v>2.3069435728940748</v>
      </c>
      <c r="AV205" s="1298">
        <f t="shared" si="4388"/>
        <v>5813451.0637608469</v>
      </c>
      <c r="AW205" s="1299">
        <f t="shared" si="5618"/>
        <v>4.7872026470218598E-2</v>
      </c>
      <c r="AX205" s="485">
        <v>74608773.291885436</v>
      </c>
      <c r="AY205" s="1298">
        <f t="shared" ref="AY205" si="5649">AX205-AX$15</f>
        <v>36128896.632885434</v>
      </c>
      <c r="AZ205" s="1299">
        <f t="shared" ref="AZ205" si="5650">AX205/AX$15-1</f>
        <v>0.93890364964138473</v>
      </c>
      <c r="BA205" s="1298">
        <f t="shared" si="4391"/>
        <v>1446401.3238025755</v>
      </c>
      <c r="BB205" s="1299">
        <f t="shared" si="5519"/>
        <v>1.9769743447267896E-2</v>
      </c>
      <c r="BC205" s="485">
        <v>97627973.970834762</v>
      </c>
      <c r="BD205" s="1298">
        <f t="shared" ref="BD205" si="5651">BC205-BC$15</f>
        <v>59148097.31183476</v>
      </c>
      <c r="BE205" s="1299">
        <f t="shared" ref="BE205" si="5652">BC205/BC$15-1</f>
        <v>1.5371176429693856</v>
      </c>
      <c r="BF205" s="1298">
        <f t="shared" si="4394"/>
        <v>3193845.7855342329</v>
      </c>
      <c r="BG205" s="1299">
        <f t="shared" si="5522"/>
        <v>3.3820884958742914E-2</v>
      </c>
      <c r="BH205" s="485">
        <v>127250780.80323678</v>
      </c>
      <c r="BI205" s="1298">
        <f t="shared" ref="BI205" si="5653">BH205-BH$15</f>
        <v>88770904.144236773</v>
      </c>
      <c r="BJ205" s="1299">
        <f t="shared" ref="BJ205" si="5654">BH205/BH$15-1</f>
        <v>2.3069435728940748</v>
      </c>
      <c r="BK205" s="1298">
        <f t="shared" si="4397"/>
        <v>5813451.0637608469</v>
      </c>
      <c r="BL205" s="1299">
        <f t="shared" si="5525"/>
        <v>4.7872026470218598E-2</v>
      </c>
      <c r="BM205" s="485">
        <v>74608773.291885436</v>
      </c>
      <c r="BN205" s="1298">
        <f t="shared" ref="BN205" si="5655">BM205-BM$15</f>
        <v>36128896.632885434</v>
      </c>
      <c r="BO205" s="1299">
        <f t="shared" ref="BO205" si="5656">BM205/BM$15-1</f>
        <v>0.93890364964138473</v>
      </c>
      <c r="BP205" s="1298">
        <f t="shared" si="4400"/>
        <v>1446401.3238025755</v>
      </c>
      <c r="BQ205" s="1299">
        <f t="shared" si="5528"/>
        <v>1.9769743447267896E-2</v>
      </c>
      <c r="BR205" s="485">
        <v>97627973.970834762</v>
      </c>
      <c r="BS205" s="1298">
        <f t="shared" ref="BS205" si="5657">BR205-BR$15</f>
        <v>59148097.31183476</v>
      </c>
      <c r="BT205" s="1299">
        <f t="shared" ref="BT205" si="5658">BR205/BR$15-1</f>
        <v>1.5371176429693856</v>
      </c>
      <c r="BU205" s="1298">
        <f t="shared" si="4403"/>
        <v>3193845.7855342329</v>
      </c>
      <c r="BV205" s="1299">
        <f t="shared" si="5531"/>
        <v>3.3820884958742914E-2</v>
      </c>
      <c r="BW205" s="485">
        <v>127250780.80323678</v>
      </c>
      <c r="BX205" s="1298">
        <f t="shared" ref="BX205" si="5659">BW205-BW$15</f>
        <v>88770904.144236773</v>
      </c>
      <c r="BY205" s="1299">
        <f t="shared" ref="BY205" si="5660">BW205/BW$15-1</f>
        <v>2.3069435728940748</v>
      </c>
      <c r="BZ205" s="1298">
        <f t="shared" si="4406"/>
        <v>5813451.0637608469</v>
      </c>
      <c r="CA205" s="1299">
        <f t="shared" si="5534"/>
        <v>4.7872026470218598E-2</v>
      </c>
      <c r="CB205" s="485">
        <v>74608773.291885436</v>
      </c>
      <c r="CC205" s="1298">
        <f t="shared" ref="CC205" si="5661">CB205-CB$15</f>
        <v>36128896.632885434</v>
      </c>
      <c r="CD205" s="1299">
        <f t="shared" ref="CD205" si="5662">CB205/CB$15-1</f>
        <v>0.93890364964138473</v>
      </c>
      <c r="CE205" s="1298">
        <f t="shared" si="4409"/>
        <v>1446401.3238025755</v>
      </c>
      <c r="CF205" s="1299">
        <f t="shared" si="5537"/>
        <v>1.9769743447267896E-2</v>
      </c>
      <c r="CG205" s="485">
        <v>97627973.970834762</v>
      </c>
      <c r="CH205" s="1298">
        <f t="shared" ref="CH205" si="5663">CG205-CG$15</f>
        <v>59148097.31183476</v>
      </c>
      <c r="CI205" s="1299">
        <f t="shared" ref="CI205" si="5664">CG205/CG$15-1</f>
        <v>1.5371176429693856</v>
      </c>
      <c r="CJ205" s="1298">
        <f t="shared" si="4412"/>
        <v>3193845.7855342329</v>
      </c>
      <c r="CK205" s="1299">
        <f t="shared" si="5540"/>
        <v>3.3820884958742914E-2</v>
      </c>
      <c r="CL205" s="485">
        <v>127250780.80323678</v>
      </c>
      <c r="CM205" s="1298">
        <f t="shared" ref="CM205" si="5665">CL205-CL$15</f>
        <v>88770904.144236773</v>
      </c>
      <c r="CN205" s="1299">
        <f t="shared" ref="CN205" si="5666">CL205/CL$15-1</f>
        <v>2.3069435728940748</v>
      </c>
      <c r="CO205" s="1298">
        <f t="shared" si="4415"/>
        <v>5813451.0637608469</v>
      </c>
      <c r="CP205" s="1299">
        <f t="shared" si="5543"/>
        <v>4.7872026470218598E-2</v>
      </c>
    </row>
    <row r="206" spans="1:94" ht="21" customHeight="1" outlineLevel="1" x14ac:dyDescent="0.25">
      <c r="A206" s="174">
        <v>2042</v>
      </c>
      <c r="B206" s="175" t="s">
        <v>169</v>
      </c>
      <c r="C206" s="175" t="s">
        <v>249</v>
      </c>
      <c r="D206" s="176" t="s">
        <v>170</v>
      </c>
      <c r="E206" s="485">
        <v>72845025.936301529</v>
      </c>
      <c r="F206" s="1298">
        <f t="shared" ref="F206" si="5667">E206-E$16</f>
        <v>32762648.936301529</v>
      </c>
      <c r="G206" s="1320">
        <f t="shared" ref="G206" si="5668">E206/E$16-1</f>
        <v>0.81738288466029663</v>
      </c>
      <c r="H206" s="1298">
        <f t="shared" si="4364"/>
        <v>1412872.5747282952</v>
      </c>
      <c r="I206" s="1320">
        <f t="shared" si="5498"/>
        <v>1.9779224176214472E-2</v>
      </c>
      <c r="J206" s="485">
        <v>95320053.959224015</v>
      </c>
      <c r="K206" s="1298">
        <f t="shared" ref="K206" si="5669">J206-J$16</f>
        <v>55237676.959224015</v>
      </c>
      <c r="L206" s="1320">
        <f t="shared" ref="L206" si="5670">J206/J$16-1</f>
        <v>1.3781038225159157</v>
      </c>
      <c r="M206" s="1298">
        <f t="shared" si="4367"/>
        <v>3119200.6292958707</v>
      </c>
      <c r="N206" s="1320">
        <f t="shared" si="5501"/>
        <v>3.3830496320182979E-2</v>
      </c>
      <c r="O206" s="485">
        <v>124242579.24415679</v>
      </c>
      <c r="P206" s="1298">
        <f t="shared" ref="P206" si="5671">O206-O$16</f>
        <v>84160202.244156793</v>
      </c>
      <c r="Q206" s="1320">
        <f t="shared" ref="Q206" si="5672">O206/O$16-1</f>
        <v>2.0996809207237583</v>
      </c>
      <c r="R206" s="1298">
        <f t="shared" si="4370"/>
        <v>5677123.6906592399</v>
      </c>
      <c r="S206" s="1320">
        <f t="shared" si="5504"/>
        <v>4.7881768464151708E-2</v>
      </c>
      <c r="T206" s="485">
        <v>72845025.936301529</v>
      </c>
      <c r="U206" s="1298">
        <f t="shared" ref="U206" si="5673">T206-T$16</f>
        <v>32762648.936301529</v>
      </c>
      <c r="V206" s="1299">
        <f t="shared" ref="V206" si="5674">T206/T$16-1</f>
        <v>0.81738288466029663</v>
      </c>
      <c r="W206" s="1298">
        <f t="shared" si="4373"/>
        <v>1412872.5747282952</v>
      </c>
      <c r="X206" s="1299">
        <f t="shared" si="5507"/>
        <v>1.9779224176214472E-2</v>
      </c>
      <c r="Y206" s="485">
        <v>95320053.959224015</v>
      </c>
      <c r="Z206" s="1298">
        <f t="shared" ref="Z206" si="5675">Y206-Y$16</f>
        <v>55237676.959224015</v>
      </c>
      <c r="AA206" s="1299">
        <f t="shared" ref="AA206" si="5676">Y206/Y$16-1</f>
        <v>1.3781038225159157</v>
      </c>
      <c r="AB206" s="1298">
        <f t="shared" si="4376"/>
        <v>3119200.6292958707</v>
      </c>
      <c r="AC206" s="1299">
        <f t="shared" si="5510"/>
        <v>3.3830496320182979E-2</v>
      </c>
      <c r="AD206" s="485">
        <v>124242579.24415679</v>
      </c>
      <c r="AE206" s="1298">
        <f t="shared" ref="AE206" si="5677">AD206-AD$16</f>
        <v>84160202.244156793</v>
      </c>
      <c r="AF206" s="1299">
        <f t="shared" ref="AF206" si="5678">AD206/AD$16-1</f>
        <v>2.0996809207237583</v>
      </c>
      <c r="AG206" s="1298">
        <f t="shared" si="4379"/>
        <v>5677123.6906592399</v>
      </c>
      <c r="AH206" s="1299">
        <f t="shared" si="5513"/>
        <v>4.7881768464151708E-2</v>
      </c>
      <c r="AI206" s="485">
        <v>72845025.936301529</v>
      </c>
      <c r="AJ206" s="1298">
        <f t="shared" ref="AJ206" si="5679">AI206-AI$16</f>
        <v>32762648.936301529</v>
      </c>
      <c r="AK206" s="1299">
        <f t="shared" ref="AK206" si="5680">AI206/AI$16-1</f>
        <v>0.81738288466029663</v>
      </c>
      <c r="AL206" s="1298">
        <f t="shared" si="4382"/>
        <v>1412872.5747282952</v>
      </c>
      <c r="AM206" s="1299">
        <f t="shared" si="5612"/>
        <v>1.9779224176214472E-2</v>
      </c>
      <c r="AN206" s="485">
        <v>95320053.959224015</v>
      </c>
      <c r="AO206" s="1298">
        <f t="shared" ref="AO206" si="5681">AN206-AN$16</f>
        <v>55237676.959224015</v>
      </c>
      <c r="AP206" s="1299">
        <f t="shared" ref="AP206" si="5682">AN206/AN$16-1</f>
        <v>1.3781038225159157</v>
      </c>
      <c r="AQ206" s="1298">
        <f t="shared" si="4385"/>
        <v>3119200.6292958707</v>
      </c>
      <c r="AR206" s="1299">
        <f t="shared" si="5615"/>
        <v>3.3830496320182979E-2</v>
      </c>
      <c r="AS206" s="485">
        <v>124242579.24415679</v>
      </c>
      <c r="AT206" s="1298">
        <f t="shared" ref="AT206" si="5683">AS206-AS$16</f>
        <v>84160202.244156793</v>
      </c>
      <c r="AU206" s="1299">
        <f t="shared" ref="AU206" si="5684">AS206/AS$16-1</f>
        <v>2.0996809207237583</v>
      </c>
      <c r="AV206" s="1298">
        <f t="shared" si="4388"/>
        <v>5677123.6906592399</v>
      </c>
      <c r="AW206" s="1299">
        <f t="shared" si="5618"/>
        <v>4.7881768464151708E-2</v>
      </c>
      <c r="AX206" s="485">
        <v>72845025.936301529</v>
      </c>
      <c r="AY206" s="1298">
        <f t="shared" ref="AY206" si="5685">AX206-AX$16</f>
        <v>32762648.936301529</v>
      </c>
      <c r="AZ206" s="1299">
        <f t="shared" ref="AZ206" si="5686">AX206/AX$16-1</f>
        <v>0.81738288466029663</v>
      </c>
      <c r="BA206" s="1298">
        <f t="shared" si="4391"/>
        <v>1412872.5747282952</v>
      </c>
      <c r="BB206" s="1299">
        <f t="shared" si="5519"/>
        <v>1.9779224176214472E-2</v>
      </c>
      <c r="BC206" s="485">
        <v>95320053.959224015</v>
      </c>
      <c r="BD206" s="1298">
        <f t="shared" ref="BD206" si="5687">BC206-BC$16</f>
        <v>55237676.959224015</v>
      </c>
      <c r="BE206" s="1299">
        <f t="shared" ref="BE206" si="5688">BC206/BC$16-1</f>
        <v>1.3781038225159157</v>
      </c>
      <c r="BF206" s="1298">
        <f t="shared" si="4394"/>
        <v>3119200.6292958707</v>
      </c>
      <c r="BG206" s="1299">
        <f t="shared" si="5522"/>
        <v>3.3830496320182979E-2</v>
      </c>
      <c r="BH206" s="485">
        <v>124242579.24415679</v>
      </c>
      <c r="BI206" s="1298">
        <f t="shared" ref="BI206" si="5689">BH206-BH$16</f>
        <v>84160202.244156793</v>
      </c>
      <c r="BJ206" s="1299">
        <f t="shared" ref="BJ206" si="5690">BH206/BH$16-1</f>
        <v>2.0996809207237583</v>
      </c>
      <c r="BK206" s="1298">
        <f t="shared" si="4397"/>
        <v>5677123.6906592399</v>
      </c>
      <c r="BL206" s="1299">
        <f t="shared" si="5525"/>
        <v>4.7881768464151708E-2</v>
      </c>
      <c r="BM206" s="485">
        <v>72845025.936301529</v>
      </c>
      <c r="BN206" s="1298">
        <f t="shared" ref="BN206" si="5691">BM206-BM$16</f>
        <v>32762648.936301529</v>
      </c>
      <c r="BO206" s="1299">
        <f t="shared" ref="BO206" si="5692">BM206/BM$16-1</f>
        <v>0.81738288466029663</v>
      </c>
      <c r="BP206" s="1298">
        <f t="shared" si="4400"/>
        <v>1412872.5747282952</v>
      </c>
      <c r="BQ206" s="1299">
        <f t="shared" si="5528"/>
        <v>1.9779224176214472E-2</v>
      </c>
      <c r="BR206" s="485">
        <v>95320053.959224015</v>
      </c>
      <c r="BS206" s="1298">
        <f t="shared" ref="BS206" si="5693">BR206-BR$16</f>
        <v>55237676.959224015</v>
      </c>
      <c r="BT206" s="1299">
        <f t="shared" ref="BT206" si="5694">BR206/BR$16-1</f>
        <v>1.3781038225159157</v>
      </c>
      <c r="BU206" s="1298">
        <f t="shared" si="4403"/>
        <v>3119200.6292958707</v>
      </c>
      <c r="BV206" s="1299">
        <f t="shared" si="5531"/>
        <v>3.3830496320182979E-2</v>
      </c>
      <c r="BW206" s="485">
        <v>124242579.24415679</v>
      </c>
      <c r="BX206" s="1298">
        <f t="shared" ref="BX206" si="5695">BW206-BW$16</f>
        <v>84160202.244156793</v>
      </c>
      <c r="BY206" s="1299">
        <f t="shared" ref="BY206" si="5696">BW206/BW$16-1</f>
        <v>2.0996809207237583</v>
      </c>
      <c r="BZ206" s="1298">
        <f t="shared" si="4406"/>
        <v>5677123.6906592399</v>
      </c>
      <c r="CA206" s="1299">
        <f t="shared" si="5534"/>
        <v>4.7881768464151708E-2</v>
      </c>
      <c r="CB206" s="485">
        <v>72845025.936301529</v>
      </c>
      <c r="CC206" s="1298">
        <f t="shared" ref="CC206" si="5697">CB206-CB$16</f>
        <v>32762648.936301529</v>
      </c>
      <c r="CD206" s="1299">
        <f t="shared" ref="CD206" si="5698">CB206/CB$16-1</f>
        <v>0.81738288466029663</v>
      </c>
      <c r="CE206" s="1298">
        <f t="shared" si="4409"/>
        <v>1412872.5747282952</v>
      </c>
      <c r="CF206" s="1299">
        <f t="shared" si="5537"/>
        <v>1.9779224176214472E-2</v>
      </c>
      <c r="CG206" s="485">
        <v>95320053.959224015</v>
      </c>
      <c r="CH206" s="1298">
        <f t="shared" ref="CH206" si="5699">CG206-CG$16</f>
        <v>55237676.959224015</v>
      </c>
      <c r="CI206" s="1299">
        <f t="shared" ref="CI206" si="5700">CG206/CG$16-1</f>
        <v>1.3781038225159157</v>
      </c>
      <c r="CJ206" s="1298">
        <f t="shared" si="4412"/>
        <v>3119200.6292958707</v>
      </c>
      <c r="CK206" s="1299">
        <f t="shared" si="5540"/>
        <v>3.3830496320182979E-2</v>
      </c>
      <c r="CL206" s="485">
        <v>124242579.24415679</v>
      </c>
      <c r="CM206" s="1298">
        <f t="shared" ref="CM206" si="5701">CL206-CL$16</f>
        <v>84160202.244156793</v>
      </c>
      <c r="CN206" s="1299">
        <f t="shared" ref="CN206" si="5702">CL206/CL$16-1</f>
        <v>2.0996809207237583</v>
      </c>
      <c r="CO206" s="1298">
        <f t="shared" si="4415"/>
        <v>5677123.6906592399</v>
      </c>
      <c r="CP206" s="1299">
        <f t="shared" si="5543"/>
        <v>4.7881768464151708E-2</v>
      </c>
    </row>
    <row r="207" spans="1:94" ht="21" customHeight="1" outlineLevel="1" thickBot="1" x14ac:dyDescent="0.3">
      <c r="A207" s="174">
        <v>2042</v>
      </c>
      <c r="B207" s="197" t="s">
        <v>171</v>
      </c>
      <c r="C207" s="198" t="s">
        <v>172</v>
      </c>
      <c r="D207" s="199" t="s">
        <v>173</v>
      </c>
      <c r="E207" s="492">
        <v>0</v>
      </c>
      <c r="F207" s="1298">
        <f t="shared" ref="F207" si="5703">E207-E$17</f>
        <v>0</v>
      </c>
      <c r="G207" s="1320"/>
      <c r="H207" s="1298">
        <f t="shared" si="4364"/>
        <v>0</v>
      </c>
      <c r="I207" s="1320"/>
      <c r="J207" s="492">
        <v>0</v>
      </c>
      <c r="K207" s="1298">
        <f t="shared" ref="K207" si="5704">J207-J$17</f>
        <v>0</v>
      </c>
      <c r="L207" s="1320"/>
      <c r="M207" s="1298">
        <f t="shared" si="4367"/>
        <v>0</v>
      </c>
      <c r="N207" s="1320"/>
      <c r="O207" s="492">
        <v>0</v>
      </c>
      <c r="P207" s="1298">
        <f t="shared" ref="P207" si="5705">O207-O$17</f>
        <v>0</v>
      </c>
      <c r="Q207" s="1320"/>
      <c r="R207" s="1298">
        <f t="shared" si="4370"/>
        <v>0</v>
      </c>
      <c r="S207" s="1320"/>
      <c r="T207" s="492">
        <v>0</v>
      </c>
      <c r="U207" s="1298">
        <f t="shared" ref="U207" si="5706">T207-T$17</f>
        <v>0</v>
      </c>
      <c r="V207" s="1299"/>
      <c r="W207" s="1298">
        <f t="shared" si="4373"/>
        <v>0</v>
      </c>
      <c r="X207" s="1299"/>
      <c r="Y207" s="492">
        <v>0</v>
      </c>
      <c r="Z207" s="1298">
        <f t="shared" ref="Z207" si="5707">Y207-Y$17</f>
        <v>0</v>
      </c>
      <c r="AA207" s="1299"/>
      <c r="AB207" s="1298">
        <f t="shared" si="4376"/>
        <v>0</v>
      </c>
      <c r="AC207" s="1299"/>
      <c r="AD207" s="492">
        <v>0</v>
      </c>
      <c r="AE207" s="1298">
        <f t="shared" ref="AE207" si="5708">AD207-AD$17</f>
        <v>0</v>
      </c>
      <c r="AF207" s="1299"/>
      <c r="AG207" s="1298">
        <f t="shared" si="4379"/>
        <v>0</v>
      </c>
      <c r="AH207" s="1299"/>
      <c r="AI207" s="492">
        <v>0</v>
      </c>
      <c r="AJ207" s="1298">
        <f t="shared" ref="AJ207" si="5709">AI207-AI$17</f>
        <v>0</v>
      </c>
      <c r="AK207" s="1299"/>
      <c r="AL207" s="1298">
        <f t="shared" si="4382"/>
        <v>0</v>
      </c>
      <c r="AM207" s="1299"/>
      <c r="AN207" s="492">
        <v>0</v>
      </c>
      <c r="AO207" s="1298">
        <f t="shared" ref="AO207" si="5710">AN207-AN$17</f>
        <v>0</v>
      </c>
      <c r="AP207" s="1299"/>
      <c r="AQ207" s="1298">
        <f t="shared" si="4385"/>
        <v>0</v>
      </c>
      <c r="AR207" s="1299"/>
      <c r="AS207" s="492">
        <v>0</v>
      </c>
      <c r="AT207" s="1298">
        <f t="shared" ref="AT207" si="5711">AS207-AS$17</f>
        <v>0</v>
      </c>
      <c r="AU207" s="1299"/>
      <c r="AV207" s="1298">
        <f t="shared" si="4388"/>
        <v>0</v>
      </c>
      <c r="AW207" s="1299"/>
      <c r="AX207" s="492">
        <v>0</v>
      </c>
      <c r="AY207" s="1298">
        <f t="shared" ref="AY207" si="5712">AX207-AX$17</f>
        <v>0</v>
      </c>
      <c r="AZ207" s="1299"/>
      <c r="BA207" s="1298">
        <f t="shared" si="4391"/>
        <v>0</v>
      </c>
      <c r="BB207" s="1299"/>
      <c r="BC207" s="492">
        <v>0</v>
      </c>
      <c r="BD207" s="1298">
        <f t="shared" ref="BD207" si="5713">BC207-BC$17</f>
        <v>0</v>
      </c>
      <c r="BE207" s="1299"/>
      <c r="BF207" s="1298">
        <f t="shared" si="4394"/>
        <v>0</v>
      </c>
      <c r="BG207" s="1299"/>
      <c r="BH207" s="492">
        <v>0</v>
      </c>
      <c r="BI207" s="1298">
        <f t="shared" ref="BI207" si="5714">BH207-BH$17</f>
        <v>0</v>
      </c>
      <c r="BJ207" s="1299"/>
      <c r="BK207" s="1298">
        <f t="shared" si="4397"/>
        <v>0</v>
      </c>
      <c r="BL207" s="1299"/>
      <c r="BM207" s="492">
        <v>0</v>
      </c>
      <c r="BN207" s="1298">
        <f t="shared" ref="BN207" si="5715">BM207-BM$17</f>
        <v>0</v>
      </c>
      <c r="BO207" s="1299"/>
      <c r="BP207" s="1298">
        <f t="shared" si="4400"/>
        <v>0</v>
      </c>
      <c r="BQ207" s="1299"/>
      <c r="BR207" s="492">
        <v>0</v>
      </c>
      <c r="BS207" s="1298">
        <f t="shared" ref="BS207" si="5716">BR207-BR$17</f>
        <v>0</v>
      </c>
      <c r="BT207" s="1299"/>
      <c r="BU207" s="1298">
        <f t="shared" si="4403"/>
        <v>0</v>
      </c>
      <c r="BV207" s="1299"/>
      <c r="BW207" s="492">
        <v>0</v>
      </c>
      <c r="BX207" s="1298">
        <f t="shared" ref="BX207" si="5717">BW207-BW$17</f>
        <v>0</v>
      </c>
      <c r="BY207" s="1299"/>
      <c r="BZ207" s="1298">
        <f t="shared" si="4406"/>
        <v>0</v>
      </c>
      <c r="CA207" s="1299"/>
      <c r="CB207" s="1329">
        <v>5235616.7695194557</v>
      </c>
      <c r="CC207" s="1298">
        <f t="shared" ref="CC207" si="5718">CB207-CB$17</f>
        <v>1389339.2895194557</v>
      </c>
      <c r="CD207" s="1299">
        <f t="shared" ref="CD207" si="5719">CB207/CB$17-1</f>
        <v>0.36121660403956501</v>
      </c>
      <c r="CE207" s="1298">
        <f t="shared" si="4409"/>
        <v>69990.407045570202</v>
      </c>
      <c r="CF207" s="1299">
        <f t="shared" si="5537"/>
        <v>1.3549258528263053E-2</v>
      </c>
      <c r="CG207" s="1329">
        <v>5235616.7695194557</v>
      </c>
      <c r="CH207" s="1298">
        <f t="shared" ref="CH207" si="5720">CG207-CG$17</f>
        <v>1389339.2895194557</v>
      </c>
      <c r="CI207" s="1299">
        <f t="shared" ref="CI207" si="5721">CG207/CG$17-1</f>
        <v>0.36121660403956501</v>
      </c>
      <c r="CJ207" s="1298">
        <f t="shared" si="4412"/>
        <v>69990.407045570202</v>
      </c>
      <c r="CK207" s="1299">
        <f t="shared" si="5540"/>
        <v>1.3549258528263053E-2</v>
      </c>
      <c r="CL207" s="1329">
        <v>5235616.7695194557</v>
      </c>
      <c r="CM207" s="1298">
        <f t="shared" ref="CM207" si="5722">CL207-CL$17</f>
        <v>1389339.2895194557</v>
      </c>
      <c r="CN207" s="1299">
        <f t="shared" ref="CN207" si="5723">CL207/CL$17-1</f>
        <v>0.36121660403956501</v>
      </c>
      <c r="CO207" s="1298">
        <f t="shared" si="4415"/>
        <v>69990.407045570202</v>
      </c>
      <c r="CP207" s="1299">
        <f t="shared" si="5543"/>
        <v>1.3549258528263053E-2</v>
      </c>
    </row>
    <row r="208" spans="1:94" ht="21" customHeight="1" outlineLevel="1" x14ac:dyDescent="0.25">
      <c r="A208" s="174">
        <v>2042</v>
      </c>
      <c r="B208" s="206" t="s">
        <v>174</v>
      </c>
      <c r="C208" s="206" t="s">
        <v>175</v>
      </c>
      <c r="D208" s="207" t="s">
        <v>176</v>
      </c>
      <c r="E208" s="210">
        <v>1483109.410464</v>
      </c>
      <c r="F208" s="1321">
        <f t="shared" ref="F208" si="5724">E208-E$18</f>
        <v>634822.33166399994</v>
      </c>
      <c r="G208" s="1322">
        <f t="shared" ref="G208" si="5725">E208/E$18-1</f>
        <v>0.74835789384182227</v>
      </c>
      <c r="H208" s="1321">
        <f t="shared" si="4364"/>
        <v>29930.390639999881</v>
      </c>
      <c r="I208" s="1322">
        <f t="shared" si="5498"/>
        <v>2.0596492401620869E-2</v>
      </c>
      <c r="J208" s="210">
        <v>1932734.4900479999</v>
      </c>
      <c r="K208" s="1321">
        <f t="shared" ref="K208" si="5726">J208-J$18</f>
        <v>1084447.4112479999</v>
      </c>
      <c r="L208" s="1322">
        <f t="shared" ref="L208" si="5727">J208/J$18-1</f>
        <v>1.2783967106773284</v>
      </c>
      <c r="M208" s="1321">
        <f t="shared" si="4367"/>
        <v>64959.726815999718</v>
      </c>
      <c r="N208" s="1322">
        <f t="shared" si="5501"/>
        <v>3.4779207908127718E-2</v>
      </c>
      <c r="O208" s="211">
        <v>2512436.0457600001</v>
      </c>
      <c r="P208" s="1321">
        <f t="shared" ref="P208" si="5728">O208-O$18</f>
        <v>1664148.9669600001</v>
      </c>
      <c r="Q208" s="1322">
        <f t="shared" ref="Q208" si="5729">O208/O$18-1</f>
        <v>1.9617756872050096</v>
      </c>
      <c r="R208" s="1321">
        <f t="shared" si="4370"/>
        <v>116993.97273600008</v>
      </c>
      <c r="S208" s="1322">
        <f t="shared" si="5504"/>
        <v>4.8840242915290766E-2</v>
      </c>
      <c r="T208" s="211">
        <v>1483109.410464</v>
      </c>
      <c r="U208" s="209">
        <f t="shared" ref="U208" si="5730">T208-T$18</f>
        <v>634822.33166399994</v>
      </c>
      <c r="V208" s="1300">
        <f t="shared" ref="V208" si="5731">T208/T$18-1</f>
        <v>0.74835789384182227</v>
      </c>
      <c r="W208" s="209">
        <f t="shared" si="4373"/>
        <v>29930.390639999881</v>
      </c>
      <c r="X208" s="1300">
        <f t="shared" si="5507"/>
        <v>2.0596492401620869E-2</v>
      </c>
      <c r="Y208" s="210">
        <v>1932734.4900479999</v>
      </c>
      <c r="Z208" s="209">
        <f t="shared" ref="Z208" si="5732">Y208-Y$18</f>
        <v>1084447.4112479999</v>
      </c>
      <c r="AA208" s="1300">
        <f t="shared" ref="AA208" si="5733">Y208/Y$18-1</f>
        <v>1.2783967106773284</v>
      </c>
      <c r="AB208" s="209">
        <f t="shared" si="4376"/>
        <v>64959.726815999718</v>
      </c>
      <c r="AC208" s="1300">
        <f t="shared" si="5510"/>
        <v>3.4779207908127718E-2</v>
      </c>
      <c r="AD208" s="211">
        <v>2512436.0457600001</v>
      </c>
      <c r="AE208" s="209">
        <f t="shared" ref="AE208" si="5734">AD208-AD$18</f>
        <v>1664148.9669600001</v>
      </c>
      <c r="AF208" s="1300">
        <f t="shared" ref="AF208" si="5735">AD208/AD$18-1</f>
        <v>1.9617756872050096</v>
      </c>
      <c r="AG208" s="209">
        <f t="shared" si="4379"/>
        <v>116993.97273600008</v>
      </c>
      <c r="AH208" s="1300">
        <f t="shared" si="5513"/>
        <v>4.8840242915290766E-2</v>
      </c>
      <c r="AI208" s="211">
        <v>1483109.410464</v>
      </c>
      <c r="AJ208" s="209">
        <f t="shared" ref="AJ208" si="5736">AI208-AI$18</f>
        <v>634822.33166399994</v>
      </c>
      <c r="AK208" s="1300">
        <f t="shared" ref="AK208" si="5737">AI208/AI$18-1</f>
        <v>0.74835789384182227</v>
      </c>
      <c r="AL208" s="209">
        <f t="shared" si="4382"/>
        <v>29930.390639999881</v>
      </c>
      <c r="AM208" s="1300">
        <f t="shared" si="5612"/>
        <v>2.0596492401620869E-2</v>
      </c>
      <c r="AN208" s="210">
        <v>1932734.4900479999</v>
      </c>
      <c r="AO208" s="209">
        <f t="shared" ref="AO208" si="5738">AN208-AN$18</f>
        <v>1084447.4112479999</v>
      </c>
      <c r="AP208" s="1300">
        <f t="shared" ref="AP208" si="5739">AN208/AN$18-1</f>
        <v>1.2783967106773284</v>
      </c>
      <c r="AQ208" s="209">
        <f t="shared" si="4385"/>
        <v>64959.726815999718</v>
      </c>
      <c r="AR208" s="1300">
        <f t="shared" si="5615"/>
        <v>3.4779207908127718E-2</v>
      </c>
      <c r="AS208" s="211">
        <v>2512436.0457600001</v>
      </c>
      <c r="AT208" s="209">
        <f t="shared" ref="AT208" si="5740">AS208-AS$18</f>
        <v>1664148.9669600001</v>
      </c>
      <c r="AU208" s="1300">
        <f t="shared" ref="AU208" si="5741">AS208/AS$18-1</f>
        <v>1.9617756872050096</v>
      </c>
      <c r="AV208" s="209">
        <f t="shared" si="4388"/>
        <v>116993.97273600008</v>
      </c>
      <c r="AW208" s="1300">
        <f t="shared" si="5618"/>
        <v>4.8840242915290766E-2</v>
      </c>
      <c r="AX208" s="210">
        <v>1483109.410464</v>
      </c>
      <c r="AY208" s="209">
        <f t="shared" ref="AY208" si="5742">AX208-AX$18</f>
        <v>634822.33166399994</v>
      </c>
      <c r="AZ208" s="1300">
        <f t="shared" ref="AZ208" si="5743">AX208/AX$18-1</f>
        <v>0.74835789384182227</v>
      </c>
      <c r="BA208" s="209">
        <f t="shared" si="4391"/>
        <v>29930.390639999881</v>
      </c>
      <c r="BB208" s="1300">
        <f t="shared" si="5519"/>
        <v>2.0596492401620869E-2</v>
      </c>
      <c r="BC208" s="210">
        <v>1932734.4900479999</v>
      </c>
      <c r="BD208" s="209">
        <f t="shared" ref="BD208" si="5744">BC208-BC$18</f>
        <v>1084447.4112479999</v>
      </c>
      <c r="BE208" s="1300">
        <f t="shared" ref="BE208" si="5745">BC208/BC$18-1</f>
        <v>1.2783967106773284</v>
      </c>
      <c r="BF208" s="209">
        <f t="shared" si="4394"/>
        <v>64959.726815999718</v>
      </c>
      <c r="BG208" s="1300">
        <f t="shared" si="5522"/>
        <v>3.4779207908127718E-2</v>
      </c>
      <c r="BH208" s="211">
        <v>2512436.0457600001</v>
      </c>
      <c r="BI208" s="209">
        <f t="shared" ref="BI208" si="5746">BH208-BH$18</f>
        <v>1664148.9669600001</v>
      </c>
      <c r="BJ208" s="1300">
        <f t="shared" ref="BJ208" si="5747">BH208/BH$18-1</f>
        <v>1.9617756872050096</v>
      </c>
      <c r="BK208" s="209">
        <f t="shared" si="4397"/>
        <v>116993.97273600008</v>
      </c>
      <c r="BL208" s="1300">
        <f t="shared" si="5525"/>
        <v>4.8840242915290766E-2</v>
      </c>
      <c r="BM208" s="210">
        <v>1483109.410464</v>
      </c>
      <c r="BN208" s="209">
        <f t="shared" ref="BN208" si="5748">BM208-BM$18</f>
        <v>634822.33166399994</v>
      </c>
      <c r="BO208" s="1300">
        <f t="shared" ref="BO208" si="5749">BM208/BM$18-1</f>
        <v>0.74835789384182227</v>
      </c>
      <c r="BP208" s="209">
        <f t="shared" si="4400"/>
        <v>29930.390639999881</v>
      </c>
      <c r="BQ208" s="1300">
        <f t="shared" si="5528"/>
        <v>2.0596492401620869E-2</v>
      </c>
      <c r="BR208" s="210">
        <v>1932734.4900479999</v>
      </c>
      <c r="BS208" s="209">
        <f t="shared" ref="BS208" si="5750">BR208-BR$18</f>
        <v>1084447.4112479999</v>
      </c>
      <c r="BT208" s="1300">
        <f t="shared" ref="BT208" si="5751">BR208/BR$18-1</f>
        <v>1.2783967106773284</v>
      </c>
      <c r="BU208" s="209">
        <f t="shared" si="4403"/>
        <v>64959.726815999718</v>
      </c>
      <c r="BV208" s="1300">
        <f t="shared" si="5531"/>
        <v>3.4779207908127718E-2</v>
      </c>
      <c r="BW208" s="211">
        <v>2512436.0457600001</v>
      </c>
      <c r="BX208" s="209">
        <f t="shared" ref="BX208" si="5752">BW208-BW$18</f>
        <v>1664148.9669600001</v>
      </c>
      <c r="BY208" s="1300">
        <f t="shared" ref="BY208" si="5753">BW208/BW$18-1</f>
        <v>1.9617756872050096</v>
      </c>
      <c r="BZ208" s="209">
        <f t="shared" si="4406"/>
        <v>116993.97273600008</v>
      </c>
      <c r="CA208" s="1300">
        <f t="shared" si="5534"/>
        <v>4.8840242915290766E-2</v>
      </c>
      <c r="CB208" s="211">
        <v>1483109.410464</v>
      </c>
      <c r="CC208" s="209">
        <f t="shared" ref="CC208" si="5754">CB208-CB$18</f>
        <v>634822.33166399994</v>
      </c>
      <c r="CD208" s="1300">
        <f t="shared" ref="CD208" si="5755">CB208/CB$18-1</f>
        <v>0.74835789384182227</v>
      </c>
      <c r="CE208" s="209">
        <f t="shared" si="4409"/>
        <v>29930.390639999881</v>
      </c>
      <c r="CF208" s="1300">
        <f t="shared" si="5537"/>
        <v>2.0596492401620869E-2</v>
      </c>
      <c r="CG208" s="210">
        <v>1932734.4900479999</v>
      </c>
      <c r="CH208" s="209">
        <f t="shared" ref="CH208" si="5756">CG208-CG$18</f>
        <v>1084447.4112479999</v>
      </c>
      <c r="CI208" s="1300">
        <f t="shared" ref="CI208" si="5757">CG208/CG$18-1</f>
        <v>1.2783967106773284</v>
      </c>
      <c r="CJ208" s="209">
        <f t="shared" si="4412"/>
        <v>64959.726815999718</v>
      </c>
      <c r="CK208" s="1300">
        <f t="shared" si="5540"/>
        <v>3.4779207908127718E-2</v>
      </c>
      <c r="CL208" s="211">
        <v>2512436.0457600001</v>
      </c>
      <c r="CM208" s="209">
        <f t="shared" ref="CM208" si="5758">CL208-CL$18</f>
        <v>1664148.9669600001</v>
      </c>
      <c r="CN208" s="1300">
        <f t="shared" ref="CN208" si="5759">CL208/CL$18-1</f>
        <v>1.9617756872050096</v>
      </c>
      <c r="CO208" s="209">
        <f t="shared" si="4415"/>
        <v>116993.97273600008</v>
      </c>
      <c r="CP208" s="1300">
        <f t="shared" si="5543"/>
        <v>4.8840242915290766E-2</v>
      </c>
    </row>
    <row r="209" spans="1:94" ht="21" customHeight="1" outlineLevel="1" thickBot="1" x14ac:dyDescent="0.3">
      <c r="A209" s="174">
        <v>2042</v>
      </c>
      <c r="B209" s="206" t="s">
        <v>177</v>
      </c>
      <c r="C209" s="206" t="s">
        <v>178</v>
      </c>
      <c r="D209" s="207" t="s">
        <v>179</v>
      </c>
      <c r="E209" s="479">
        <v>937263.37593599991</v>
      </c>
      <c r="F209" s="1321">
        <f t="shared" ref="F209" si="5760">E209-E$19</f>
        <v>405093.07384799991</v>
      </c>
      <c r="G209" s="1322">
        <f t="shared" ref="G209" si="5761">E209/E$19-1</f>
        <v>0.76120947046198273</v>
      </c>
      <c r="H209" s="1321">
        <f t="shared" si="4364"/>
        <v>18930.812975999783</v>
      </c>
      <c r="I209" s="1322">
        <f t="shared" si="5498"/>
        <v>2.0614332693356108E-2</v>
      </c>
      <c r="J209" s="479">
        <v>1222659.4799519998</v>
      </c>
      <c r="K209" s="1321">
        <f t="shared" ref="K209" si="5762">J209-J$19</f>
        <v>690489.17786399985</v>
      </c>
      <c r="L209" s="1322">
        <f t="shared" ref="L209" si="5763">J209/J$19-1</f>
        <v>1.2974966381153306</v>
      </c>
      <c r="M209" s="1321">
        <f t="shared" si="4367"/>
        <v>41091.524351999629</v>
      </c>
      <c r="N209" s="1322">
        <f t="shared" si="5501"/>
        <v>3.4777114728990144E-2</v>
      </c>
      <c r="O209" s="472">
        <v>1587645.7565759998</v>
      </c>
      <c r="P209" s="1321">
        <f t="shared" ref="P209" si="5764">O209-O$19</f>
        <v>1055475.4544879999</v>
      </c>
      <c r="Q209" s="1322">
        <f t="shared" ref="Q209" si="5765">O209/O$19-1</f>
        <v>1.983341517455564</v>
      </c>
      <c r="R209" s="1321">
        <f t="shared" si="4370"/>
        <v>73743.117767999414</v>
      </c>
      <c r="S209" s="1322">
        <f t="shared" si="5504"/>
        <v>4.8710607853925447E-2</v>
      </c>
      <c r="T209" s="472">
        <v>937263.37593599991</v>
      </c>
      <c r="U209" s="209">
        <f t="shared" ref="U209" si="5766">T209-T$19</f>
        <v>405093.07384799991</v>
      </c>
      <c r="V209" s="1300">
        <f t="shared" ref="V209" si="5767">T209/T$19-1</f>
        <v>0.76120947046198273</v>
      </c>
      <c r="W209" s="209">
        <f t="shared" si="4373"/>
        <v>18930.812975999783</v>
      </c>
      <c r="X209" s="1300">
        <f t="shared" si="5507"/>
        <v>2.0614332693356108E-2</v>
      </c>
      <c r="Y209" s="479">
        <v>1222659.4799519998</v>
      </c>
      <c r="Z209" s="209">
        <f t="shared" ref="Z209" si="5768">Y209-Y$19</f>
        <v>690489.17786399985</v>
      </c>
      <c r="AA209" s="1300">
        <f t="shared" ref="AA209" si="5769">Y209/Y$19-1</f>
        <v>1.2974966381153306</v>
      </c>
      <c r="AB209" s="209">
        <f t="shared" si="4376"/>
        <v>41091.524351999629</v>
      </c>
      <c r="AC209" s="1300">
        <f t="shared" si="5510"/>
        <v>3.4777114728990144E-2</v>
      </c>
      <c r="AD209" s="472">
        <v>1587645.7565759998</v>
      </c>
      <c r="AE209" s="209">
        <f t="shared" ref="AE209" si="5770">AD209-AD$19</f>
        <v>1055475.4544879999</v>
      </c>
      <c r="AF209" s="1300">
        <f t="shared" ref="AF209" si="5771">AD209/AD$19-1</f>
        <v>1.983341517455564</v>
      </c>
      <c r="AG209" s="209">
        <f t="shared" si="4379"/>
        <v>73743.117767999414</v>
      </c>
      <c r="AH209" s="1300">
        <f t="shared" si="5513"/>
        <v>4.8710607853925447E-2</v>
      </c>
      <c r="AI209" s="472">
        <v>937263.37593599991</v>
      </c>
      <c r="AJ209" s="209">
        <f t="shared" ref="AJ209" si="5772">AI209-AI$19</f>
        <v>405093.07384799991</v>
      </c>
      <c r="AK209" s="1300">
        <f t="shared" ref="AK209" si="5773">AI209/AI$19-1</f>
        <v>0.76120947046198273</v>
      </c>
      <c r="AL209" s="209">
        <f t="shared" si="4382"/>
        <v>18930.812975999783</v>
      </c>
      <c r="AM209" s="1300">
        <f t="shared" si="5612"/>
        <v>2.0614332693356108E-2</v>
      </c>
      <c r="AN209" s="479">
        <v>1222659.4799519998</v>
      </c>
      <c r="AO209" s="209">
        <f t="shared" ref="AO209" si="5774">AN209-AN$19</f>
        <v>690489.17786399985</v>
      </c>
      <c r="AP209" s="1300">
        <f t="shared" ref="AP209" si="5775">AN209/AN$19-1</f>
        <v>1.2974966381153306</v>
      </c>
      <c r="AQ209" s="209">
        <f t="shared" si="4385"/>
        <v>41091.524351999629</v>
      </c>
      <c r="AR209" s="1300">
        <f t="shared" si="5615"/>
        <v>3.4777114728990144E-2</v>
      </c>
      <c r="AS209" s="472">
        <v>1587645.7565759998</v>
      </c>
      <c r="AT209" s="209">
        <f t="shared" ref="AT209" si="5776">AS209-AS$19</f>
        <v>1055475.4544879999</v>
      </c>
      <c r="AU209" s="1300">
        <f t="shared" ref="AU209" si="5777">AS209/AS$19-1</f>
        <v>1.983341517455564</v>
      </c>
      <c r="AV209" s="209">
        <f t="shared" si="4388"/>
        <v>73743.117767999414</v>
      </c>
      <c r="AW209" s="1300">
        <f t="shared" si="5618"/>
        <v>4.8710607853925447E-2</v>
      </c>
      <c r="AX209" s="479">
        <v>937263.37593599991</v>
      </c>
      <c r="AY209" s="209">
        <f t="shared" ref="AY209" si="5778">AX209-AX$19</f>
        <v>405093.07384799991</v>
      </c>
      <c r="AZ209" s="1300">
        <f t="shared" ref="AZ209" si="5779">AX209/AX$19-1</f>
        <v>0.76120947046198273</v>
      </c>
      <c r="BA209" s="209">
        <f t="shared" si="4391"/>
        <v>18930.812975999783</v>
      </c>
      <c r="BB209" s="1300">
        <f t="shared" si="5519"/>
        <v>2.0614332693356108E-2</v>
      </c>
      <c r="BC209" s="479">
        <v>1222659.4799519998</v>
      </c>
      <c r="BD209" s="209">
        <f t="shared" ref="BD209" si="5780">BC209-BC$19</f>
        <v>690489.17786399985</v>
      </c>
      <c r="BE209" s="1300">
        <f t="shared" ref="BE209" si="5781">BC209/BC$19-1</f>
        <v>1.2974966381153306</v>
      </c>
      <c r="BF209" s="209">
        <f t="shared" si="4394"/>
        <v>41091.524351999629</v>
      </c>
      <c r="BG209" s="1300">
        <f t="shared" si="5522"/>
        <v>3.4777114728990144E-2</v>
      </c>
      <c r="BH209" s="472">
        <v>1587645.7565759998</v>
      </c>
      <c r="BI209" s="209">
        <f t="shared" ref="BI209" si="5782">BH209-BH$19</f>
        <v>1055475.4544879999</v>
      </c>
      <c r="BJ209" s="1300">
        <f t="shared" ref="BJ209" si="5783">BH209/BH$19-1</f>
        <v>1.983341517455564</v>
      </c>
      <c r="BK209" s="209">
        <f t="shared" si="4397"/>
        <v>73743.117767999414</v>
      </c>
      <c r="BL209" s="1300">
        <f t="shared" si="5525"/>
        <v>4.8710607853925447E-2</v>
      </c>
      <c r="BM209" s="479">
        <v>937263.37593599991</v>
      </c>
      <c r="BN209" s="209">
        <f t="shared" ref="BN209" si="5784">BM209-BM$19</f>
        <v>405093.07384799991</v>
      </c>
      <c r="BO209" s="1300">
        <f t="shared" ref="BO209" si="5785">BM209/BM$19-1</f>
        <v>0.76120947046198273</v>
      </c>
      <c r="BP209" s="209">
        <f t="shared" si="4400"/>
        <v>18930.812975999783</v>
      </c>
      <c r="BQ209" s="1300">
        <f t="shared" si="5528"/>
        <v>2.0614332693356108E-2</v>
      </c>
      <c r="BR209" s="479">
        <v>1222659.4799519998</v>
      </c>
      <c r="BS209" s="209">
        <f t="shared" ref="BS209" si="5786">BR209-BR$19</f>
        <v>690489.17786399985</v>
      </c>
      <c r="BT209" s="1300">
        <f t="shared" ref="BT209" si="5787">BR209/BR$19-1</f>
        <v>1.2974966381153306</v>
      </c>
      <c r="BU209" s="209">
        <f t="shared" si="4403"/>
        <v>41091.524351999629</v>
      </c>
      <c r="BV209" s="1300">
        <f t="shared" si="5531"/>
        <v>3.4777114728990144E-2</v>
      </c>
      <c r="BW209" s="472">
        <v>1587645.7565759998</v>
      </c>
      <c r="BX209" s="209">
        <f t="shared" ref="BX209" si="5788">BW209-BW$19</f>
        <v>1055475.4544879999</v>
      </c>
      <c r="BY209" s="1300">
        <f t="shared" ref="BY209" si="5789">BW209/BW$19-1</f>
        <v>1.983341517455564</v>
      </c>
      <c r="BZ209" s="209">
        <f t="shared" si="4406"/>
        <v>73743.117767999414</v>
      </c>
      <c r="CA209" s="1300">
        <f t="shared" si="5534"/>
        <v>4.8710607853925447E-2</v>
      </c>
      <c r="CB209" s="472">
        <v>937263.37593599991</v>
      </c>
      <c r="CC209" s="209">
        <f t="shared" ref="CC209" si="5790">CB209-CB$19</f>
        <v>405093.07384799991</v>
      </c>
      <c r="CD209" s="1300">
        <f t="shared" ref="CD209" si="5791">CB209/CB$19-1</f>
        <v>0.76120947046198273</v>
      </c>
      <c r="CE209" s="209">
        <f t="shared" si="4409"/>
        <v>18930.812975999783</v>
      </c>
      <c r="CF209" s="1300">
        <f t="shared" si="5537"/>
        <v>2.0614332693356108E-2</v>
      </c>
      <c r="CG209" s="479">
        <v>1222659.4799519998</v>
      </c>
      <c r="CH209" s="209">
        <f t="shared" ref="CH209" si="5792">CG209-CG$19</f>
        <v>690489.17786399985</v>
      </c>
      <c r="CI209" s="1300">
        <f t="shared" ref="CI209" si="5793">CG209/CG$19-1</f>
        <v>1.2974966381153306</v>
      </c>
      <c r="CJ209" s="209">
        <f t="shared" si="4412"/>
        <v>41091.524351999629</v>
      </c>
      <c r="CK209" s="1300">
        <f t="shared" si="5540"/>
        <v>3.4777114728990144E-2</v>
      </c>
      <c r="CL209" s="472">
        <v>1587645.7565759998</v>
      </c>
      <c r="CM209" s="209">
        <f t="shared" ref="CM209" si="5794">CL209-CL$19</f>
        <v>1055475.4544879999</v>
      </c>
      <c r="CN209" s="1300">
        <f t="shared" ref="CN209" si="5795">CL209/CL$19-1</f>
        <v>1.983341517455564</v>
      </c>
      <c r="CO209" s="209">
        <f t="shared" si="4415"/>
        <v>73743.117767999414</v>
      </c>
      <c r="CP209" s="1300">
        <f t="shared" si="5543"/>
        <v>4.8710607853925447E-2</v>
      </c>
    </row>
    <row r="210" spans="1:94" ht="21" customHeight="1" x14ac:dyDescent="0.25">
      <c r="A210" s="164">
        <v>2043</v>
      </c>
      <c r="B210" s="165"/>
      <c r="C210" s="166"/>
      <c r="D210" s="166" t="s">
        <v>157</v>
      </c>
      <c r="E210" s="490">
        <v>844857976.226583</v>
      </c>
      <c r="F210" s="490">
        <f t="shared" ref="F210" si="5796">E210-E$10</f>
        <v>628761541.83658302</v>
      </c>
      <c r="G210" s="1319">
        <f t="shared" ref="G210" si="5797">E210/E$10-1</f>
        <v>2.9096340419103153</v>
      </c>
      <c r="H210" s="490">
        <f t="shared" si="4364"/>
        <v>51207744.508378029</v>
      </c>
      <c r="I210" s="1319">
        <f>E210/E200-1</f>
        <v>6.4521803764255647E-2</v>
      </c>
      <c r="J210" s="490">
        <v>844857976.226583</v>
      </c>
      <c r="K210" s="490">
        <f t="shared" ref="K210" si="5798">J210-J$10</f>
        <v>628761541.83658302</v>
      </c>
      <c r="L210" s="1319">
        <f t="shared" ref="L210" si="5799">J210/J$10-1</f>
        <v>2.9096340419103153</v>
      </c>
      <c r="M210" s="490">
        <f t="shared" si="4367"/>
        <v>51207744.508378029</v>
      </c>
      <c r="N210" s="1319">
        <f>J210/J200-1</f>
        <v>6.4521803764255647E-2</v>
      </c>
      <c r="O210" s="490">
        <v>844857976.226583</v>
      </c>
      <c r="P210" s="490">
        <f t="shared" ref="P210" si="5800">O210-O$10</f>
        <v>628761541.83658302</v>
      </c>
      <c r="Q210" s="1319">
        <f t="shared" ref="Q210" si="5801">O210/O$10-1</f>
        <v>2.9096340419103153</v>
      </c>
      <c r="R210" s="490">
        <f t="shared" si="4370"/>
        <v>51207744.508378029</v>
      </c>
      <c r="S210" s="1319">
        <f>O210/O200-1</f>
        <v>6.4521803764255647E-2</v>
      </c>
      <c r="T210" s="490">
        <v>844857976.226583</v>
      </c>
      <c r="U210" s="490">
        <f t="shared" ref="U210" si="5802">T210-T$10</f>
        <v>628761541.83658302</v>
      </c>
      <c r="V210" s="1301">
        <f t="shared" ref="V210" si="5803">T210/T$10-1</f>
        <v>2.9096340419103153</v>
      </c>
      <c r="W210" s="490">
        <f t="shared" si="4373"/>
        <v>51207744.508378029</v>
      </c>
      <c r="X210" s="1301">
        <f>T210/T200-1</f>
        <v>6.4521803764255647E-2</v>
      </c>
      <c r="Y210" s="490">
        <v>844857976.226583</v>
      </c>
      <c r="Z210" s="490">
        <f t="shared" ref="Z210" si="5804">Y210-Y$10</f>
        <v>628761541.83658302</v>
      </c>
      <c r="AA210" s="1301">
        <f t="shared" ref="AA210" si="5805">Y210/Y$10-1</f>
        <v>2.9096340419103153</v>
      </c>
      <c r="AB210" s="490">
        <f t="shared" si="4376"/>
        <v>51207744.508378029</v>
      </c>
      <c r="AC210" s="1301">
        <f>Y210/Y200-1</f>
        <v>6.4521803764255647E-2</v>
      </c>
      <c r="AD210" s="490">
        <v>844857976.226583</v>
      </c>
      <c r="AE210" s="490">
        <f t="shared" ref="AE210" si="5806">AD210-AD$10</f>
        <v>628761541.83658302</v>
      </c>
      <c r="AF210" s="1301">
        <f t="shared" ref="AF210" si="5807">AD210/AD$10-1</f>
        <v>2.9096340419103153</v>
      </c>
      <c r="AG210" s="490">
        <f t="shared" si="4379"/>
        <v>51207744.508378029</v>
      </c>
      <c r="AH210" s="1301">
        <f>AD210/AD200-1</f>
        <v>6.4521803764255647E-2</v>
      </c>
      <c r="AI210" s="490">
        <v>844857976.226583</v>
      </c>
      <c r="AJ210" s="490">
        <f t="shared" ref="AJ210" si="5808">AI210-AI$10</f>
        <v>628761541.83658302</v>
      </c>
      <c r="AK210" s="1301">
        <f t="shared" ref="AK210" si="5809">AI210/AI$10-1</f>
        <v>2.9096340419103153</v>
      </c>
      <c r="AL210" s="490">
        <f t="shared" si="4382"/>
        <v>51207744.508378029</v>
      </c>
      <c r="AM210" s="1301">
        <f>AI210/AI200-1</f>
        <v>6.4521803764255647E-2</v>
      </c>
      <c r="AN210" s="490">
        <v>844857976.226583</v>
      </c>
      <c r="AO210" s="490">
        <f t="shared" ref="AO210" si="5810">AN210-AN$10</f>
        <v>628761541.83658302</v>
      </c>
      <c r="AP210" s="1301">
        <f t="shared" ref="AP210" si="5811">AN210/AN$10-1</f>
        <v>2.9096340419103153</v>
      </c>
      <c r="AQ210" s="490">
        <f t="shared" si="4385"/>
        <v>51207744.508378029</v>
      </c>
      <c r="AR210" s="1301">
        <f>AN210/AN200-1</f>
        <v>6.4521803764255647E-2</v>
      </c>
      <c r="AS210" s="490">
        <v>844857976.226583</v>
      </c>
      <c r="AT210" s="490">
        <f t="shared" ref="AT210" si="5812">AS210-AS$10</f>
        <v>628761541.83658302</v>
      </c>
      <c r="AU210" s="1301">
        <f t="shared" ref="AU210" si="5813">AS210/AS$10-1</f>
        <v>2.9096340419103153</v>
      </c>
      <c r="AV210" s="490">
        <f t="shared" si="4388"/>
        <v>51207744.508378029</v>
      </c>
      <c r="AW210" s="1301">
        <f>AS210/AS200-1</f>
        <v>6.4521803764255647E-2</v>
      </c>
      <c r="AX210" s="490">
        <v>844857976.226583</v>
      </c>
      <c r="AY210" s="490">
        <f t="shared" ref="AY210" si="5814">AX210-AX$10</f>
        <v>628761541.83658302</v>
      </c>
      <c r="AZ210" s="1301">
        <f t="shared" ref="AZ210" si="5815">AX210/AX$10-1</f>
        <v>2.9096340419103153</v>
      </c>
      <c r="BA210" s="490">
        <f t="shared" si="4391"/>
        <v>51207744.508378029</v>
      </c>
      <c r="BB210" s="1301">
        <f>AX210/AX200-1</f>
        <v>6.4521803764255647E-2</v>
      </c>
      <c r="BC210" s="490">
        <v>844857976.226583</v>
      </c>
      <c r="BD210" s="490">
        <f t="shared" ref="BD210" si="5816">BC210-BC$10</f>
        <v>628761541.83658302</v>
      </c>
      <c r="BE210" s="1301">
        <f t="shared" ref="BE210" si="5817">BC210/BC$10-1</f>
        <v>2.9096340419103153</v>
      </c>
      <c r="BF210" s="490">
        <f t="shared" si="4394"/>
        <v>51207744.508378029</v>
      </c>
      <c r="BG210" s="1301">
        <f>BC210/BC200-1</f>
        <v>6.4521803764255647E-2</v>
      </c>
      <c r="BH210" s="490">
        <v>844857976.226583</v>
      </c>
      <c r="BI210" s="490">
        <f t="shared" ref="BI210" si="5818">BH210-BH$10</f>
        <v>628761541.83658302</v>
      </c>
      <c r="BJ210" s="1301">
        <f t="shared" ref="BJ210" si="5819">BH210/BH$10-1</f>
        <v>2.9096340419103153</v>
      </c>
      <c r="BK210" s="490">
        <f t="shared" si="4397"/>
        <v>51207744.508378029</v>
      </c>
      <c r="BL210" s="1301">
        <f>BH210/BH200-1</f>
        <v>6.4521803764255647E-2</v>
      </c>
      <c r="BM210" s="490">
        <v>844857976.226583</v>
      </c>
      <c r="BN210" s="490">
        <f t="shared" ref="BN210" si="5820">BM210-BM$10</f>
        <v>628761541.83658302</v>
      </c>
      <c r="BO210" s="1301">
        <f t="shared" ref="BO210" si="5821">BM210/BM$10-1</f>
        <v>2.9096340419103153</v>
      </c>
      <c r="BP210" s="490">
        <f t="shared" si="4400"/>
        <v>51207744.508378029</v>
      </c>
      <c r="BQ210" s="1301">
        <f>BM210/BM200-1</f>
        <v>6.4521803764255647E-2</v>
      </c>
      <c r="BR210" s="490">
        <v>844857976.226583</v>
      </c>
      <c r="BS210" s="490">
        <f t="shared" ref="BS210" si="5822">BR210-BR$10</f>
        <v>628761541.83658302</v>
      </c>
      <c r="BT210" s="1301">
        <f t="shared" ref="BT210" si="5823">BR210/BR$10-1</f>
        <v>2.9096340419103153</v>
      </c>
      <c r="BU210" s="490">
        <f t="shared" si="4403"/>
        <v>51207744.508378029</v>
      </c>
      <c r="BV210" s="1301">
        <f>BR210/BR200-1</f>
        <v>6.4521803764255647E-2</v>
      </c>
      <c r="BW210" s="490">
        <v>844857976.226583</v>
      </c>
      <c r="BX210" s="490">
        <f t="shared" ref="BX210" si="5824">BW210-BW$10</f>
        <v>628761541.83658302</v>
      </c>
      <c r="BY210" s="1301">
        <f t="shared" ref="BY210" si="5825">BW210/BW$10-1</f>
        <v>2.9096340419103153</v>
      </c>
      <c r="BZ210" s="490">
        <f t="shared" si="4406"/>
        <v>51207744.508378029</v>
      </c>
      <c r="CA210" s="1301">
        <f>BW210/BW200-1</f>
        <v>6.4521803764255647E-2</v>
      </c>
      <c r="CB210" s="484">
        <v>850164330.9394716</v>
      </c>
      <c r="CC210" s="490">
        <f t="shared" ref="CC210" si="5826">CB210-CB$10</f>
        <v>630221619.0694716</v>
      </c>
      <c r="CD210" s="1301">
        <f t="shared" ref="CD210" si="5827">CB210/CB$10-1</f>
        <v>2.8653898722589739</v>
      </c>
      <c r="CE210" s="490">
        <f t="shared" si="4409"/>
        <v>51278482.451747179</v>
      </c>
      <c r="CF210" s="1301">
        <f>CB210/CB200-1</f>
        <v>6.4187496309787484E-2</v>
      </c>
      <c r="CG210" s="484">
        <v>850164330.9394716</v>
      </c>
      <c r="CH210" s="490">
        <f t="shared" ref="CH210" si="5828">CG210-CG$10</f>
        <v>630221619.0694716</v>
      </c>
      <c r="CI210" s="1301">
        <f t="shared" ref="CI210" si="5829">CG210/CG$10-1</f>
        <v>2.8653898722589739</v>
      </c>
      <c r="CJ210" s="490">
        <f t="shared" si="4412"/>
        <v>51278482.451747179</v>
      </c>
      <c r="CK210" s="1301">
        <f>CG210/CG200-1</f>
        <v>6.4187496309787484E-2</v>
      </c>
      <c r="CL210" s="484">
        <v>850164330.9394716</v>
      </c>
      <c r="CM210" s="490">
        <f t="shared" ref="CM210" si="5830">CL210-CL$10</f>
        <v>630221619.0694716</v>
      </c>
      <c r="CN210" s="1301">
        <f t="shared" ref="CN210" si="5831">CL210/CL$10-1</f>
        <v>2.8653898722589739</v>
      </c>
      <c r="CO210" s="490">
        <f t="shared" si="4415"/>
        <v>51278482.451747179</v>
      </c>
      <c r="CP210" s="1301">
        <f>CL210/CL200-1</f>
        <v>6.4187496309787484E-2</v>
      </c>
    </row>
    <row r="211" spans="1:94" ht="21" customHeight="1" outlineLevel="1" x14ac:dyDescent="0.25">
      <c r="A211" s="174">
        <v>2043</v>
      </c>
      <c r="B211" s="175" t="s">
        <v>158</v>
      </c>
      <c r="C211" s="175" t="s">
        <v>159</v>
      </c>
      <c r="D211" s="176" t="s">
        <v>96</v>
      </c>
      <c r="E211" s="491">
        <v>480246246.0062604</v>
      </c>
      <c r="F211" s="1298">
        <f t="shared" ref="F211" si="5832">E211-E$11</f>
        <v>397519005.5062604</v>
      </c>
      <c r="G211" s="1320">
        <f t="shared" ref="G211" si="5833">E211/E$11-1</f>
        <v>4.8051766637406503</v>
      </c>
      <c r="H211" s="1298">
        <f t="shared" si="4364"/>
        <v>35337451.310380101</v>
      </c>
      <c r="I211" s="1320">
        <f t="shared" ref="I211:I219" si="5834">E211/E201-1</f>
        <v>7.9426281817007505E-2</v>
      </c>
      <c r="J211" s="491">
        <v>431151590.09399033</v>
      </c>
      <c r="K211" s="1298">
        <f t="shared" ref="K211" si="5835">J211-J$11</f>
        <v>348424349.59399033</v>
      </c>
      <c r="L211" s="1320">
        <f t="shared" ref="L211" si="5836">J211/J$11-1</f>
        <v>4.211724547901369</v>
      </c>
      <c r="M211" s="1298">
        <f t="shared" si="4367"/>
        <v>31737024.099981785</v>
      </c>
      <c r="N211" s="1320">
        <f t="shared" ref="N211:N219" si="5837">J211/J201-1</f>
        <v>7.9458855039497678E-2</v>
      </c>
      <c r="O211" s="491">
        <v>367105512.89113766</v>
      </c>
      <c r="P211" s="1298">
        <f t="shared" ref="P211" si="5838">O211-O$11</f>
        <v>284378272.39113766</v>
      </c>
      <c r="Q211" s="1320">
        <f t="shared" ref="Q211" si="5839">O211/O$11-1</f>
        <v>3.4375408955063316</v>
      </c>
      <c r="R211" s="1298">
        <f t="shared" si="4370"/>
        <v>26236279.014463961</v>
      </c>
      <c r="S211" s="1320">
        <f t="shared" ref="S211:S219" si="5840">O211/O201-1</f>
        <v>7.696875049731311E-2</v>
      </c>
      <c r="T211" s="485">
        <v>267570425.73463213</v>
      </c>
      <c r="U211" s="1298">
        <f t="shared" ref="U211" si="5841">T211-T$11</f>
        <v>199131686.23463213</v>
      </c>
      <c r="V211" s="1299">
        <f t="shared" ref="V211" si="5842">T211/T$11-1</f>
        <v>2.9096340419103153</v>
      </c>
      <c r="W211" s="1298">
        <f t="shared" si="4373"/>
        <v>16217729.351639926</v>
      </c>
      <c r="X211" s="1299">
        <f t="shared" ref="X211:X219" si="5843">T211/T201-1</f>
        <v>6.4521803764255647E-2</v>
      </c>
      <c r="Y211" s="485">
        <v>267570425.73463213</v>
      </c>
      <c r="Z211" s="1298">
        <f t="shared" ref="Z211" si="5844">Y211-Y$11</f>
        <v>199131686.23463213</v>
      </c>
      <c r="AA211" s="1299">
        <f t="shared" ref="AA211" si="5845">Y211/Y$11-1</f>
        <v>2.9096340419103153</v>
      </c>
      <c r="AB211" s="1298">
        <f t="shared" si="4376"/>
        <v>16217729.351639926</v>
      </c>
      <c r="AC211" s="1299">
        <f t="shared" ref="AC211:AC219" si="5846">Y211/Y201-1</f>
        <v>6.4521803764255647E-2</v>
      </c>
      <c r="AD211" s="485">
        <v>267570425.73463213</v>
      </c>
      <c r="AE211" s="1298">
        <f t="shared" ref="AE211" si="5847">AD211-AD$11</f>
        <v>199131686.23463213</v>
      </c>
      <c r="AF211" s="1299">
        <f t="shared" ref="AF211" si="5848">AD211/AD$11-1</f>
        <v>2.9096340419103153</v>
      </c>
      <c r="AG211" s="1298">
        <f t="shared" si="4379"/>
        <v>16217729.351639926</v>
      </c>
      <c r="AH211" s="1299">
        <f t="shared" ref="AH211:AH219" si="5849">AD211/AD201-1</f>
        <v>6.4521803764255647E-2</v>
      </c>
      <c r="AI211" s="485">
        <v>0</v>
      </c>
      <c r="AJ211" s="1298">
        <f t="shared" ref="AJ211" si="5850">AI211-AI$11</f>
        <v>0</v>
      </c>
      <c r="AK211" s="1299"/>
      <c r="AL211" s="1298">
        <f t="shared" si="4382"/>
        <v>0</v>
      </c>
      <c r="AM211" s="1299"/>
      <c r="AN211" s="485">
        <v>0</v>
      </c>
      <c r="AO211" s="1298">
        <f t="shared" ref="AO211" si="5851">AN211-AN$11</f>
        <v>0</v>
      </c>
      <c r="AP211" s="1299"/>
      <c r="AQ211" s="1298">
        <f t="shared" si="4385"/>
        <v>0</v>
      </c>
      <c r="AR211" s="1299"/>
      <c r="AS211" s="485">
        <v>0</v>
      </c>
      <c r="AT211" s="1298">
        <f t="shared" ref="AT211" si="5852">AS211-AS$11</f>
        <v>0</v>
      </c>
      <c r="AU211" s="1299"/>
      <c r="AV211" s="1298">
        <f t="shared" si="4388"/>
        <v>0</v>
      </c>
      <c r="AW211" s="1299"/>
      <c r="AX211" s="491">
        <v>443258845.41056246</v>
      </c>
      <c r="AY211" s="1298">
        <f t="shared" ref="AY211" si="5853">AX211-AX$11</f>
        <v>383860774.12009555</v>
      </c>
      <c r="AZ211" s="1299">
        <f t="shared" ref="AZ211" si="5854">AX211/AX$11-1</f>
        <v>6.4625124314718834</v>
      </c>
      <c r="BA211" s="1298">
        <f t="shared" si="4391"/>
        <v>34778631.585842907</v>
      </c>
      <c r="BB211" s="1299">
        <f t="shared" ref="BB211:BB219" si="5855">AX211/AX201-1</f>
        <v>8.5141532952601073E-2</v>
      </c>
      <c r="BC211" s="491">
        <v>381598111.75971889</v>
      </c>
      <c r="BD211" s="1298">
        <f t="shared" ref="BD211" si="5856">BC211-BC$11</f>
        <v>322200040.46925199</v>
      </c>
      <c r="BE211" s="1299">
        <f t="shared" ref="BE211" si="5857">BC211/BC$11-1</f>
        <v>5.4244192356623451</v>
      </c>
      <c r="BF211" s="1298">
        <f t="shared" si="4394"/>
        <v>30324821.22402513</v>
      </c>
      <c r="BG211" s="1299">
        <f t="shared" ref="BG211:BG219" si="5858">BC211/BC201-1</f>
        <v>8.6328286382888919E-2</v>
      </c>
      <c r="BH211" s="491">
        <v>300999338.39394063</v>
      </c>
      <c r="BI211" s="1298">
        <f t="shared" ref="BI211" si="5859">BH211-BH$11</f>
        <v>241601267.10347372</v>
      </c>
      <c r="BJ211" s="1299">
        <f t="shared" ref="BJ211" si="5860">BH211/BH$11-1</f>
        <v>4.0674934699815672</v>
      </c>
      <c r="BK211" s="1298">
        <f t="shared" si="4397"/>
        <v>23490920.500456333</v>
      </c>
      <c r="BL211" s="1299">
        <f t="shared" ref="BL211:BL219" si="5861">BH211/BH201-1</f>
        <v>8.4649397948976191E-2</v>
      </c>
      <c r="BM211" s="491">
        <v>231507108.42210731</v>
      </c>
      <c r="BN211" s="1298">
        <f t="shared" ref="BN211" si="5862">BM211-BM$11</f>
        <v>185662381.51177397</v>
      </c>
      <c r="BO211" s="1299">
        <f t="shared" ref="BO211" si="5863">BM211/BM$11-1</f>
        <v>4.0498088662390082</v>
      </c>
      <c r="BP211" s="1298">
        <f t="shared" si="4400"/>
        <v>16108297.592101276</v>
      </c>
      <c r="BQ211" s="1299">
        <f t="shared" ref="BQ211:BQ219" si="5864">BM211/BM201-1</f>
        <v>7.4783595740526287E-2</v>
      </c>
      <c r="BR211" s="491">
        <v>215142223.11801729</v>
      </c>
      <c r="BS211" s="1298">
        <f t="shared" ref="BS211" si="5865">BR211-BR$11</f>
        <v>169297496.20768395</v>
      </c>
      <c r="BT211" s="1299">
        <f t="shared" ref="BT211" si="5866">BR211/BR$11-1</f>
        <v>3.6928455597261838</v>
      </c>
      <c r="BU211" s="1298">
        <f t="shared" si="4403"/>
        <v>14908155.1886352</v>
      </c>
      <c r="BV211" s="1299">
        <f t="shared" ref="BV211:BV219" si="5867">BR211/BR201-1</f>
        <v>7.4453639896548296E-2</v>
      </c>
      <c r="BW211" s="491">
        <v>193793530.71706641</v>
      </c>
      <c r="BX211" s="1298">
        <f t="shared" ref="BX211" si="5868">BW211-BW$11</f>
        <v>147948803.80673307</v>
      </c>
      <c r="BY211" s="1299">
        <f t="shared" ref="BY211" si="5869">BW211/BW$11-1</f>
        <v>3.2271716678802074</v>
      </c>
      <c r="BZ211" s="1298">
        <f t="shared" si="4406"/>
        <v>13074573.493462592</v>
      </c>
      <c r="CA211" s="1299">
        <f t="shared" ref="CA211:CA219" si="5870">BW211/BW201-1</f>
        <v>7.2347548338746792E-2</v>
      </c>
      <c r="CB211" s="485">
        <v>98904735.508793443</v>
      </c>
      <c r="CC211" s="1298">
        <f t="shared" ref="CC211" si="5871">CB211-CB$11</f>
        <v>30465996.008793443</v>
      </c>
      <c r="CD211" s="1299">
        <f t="shared" ref="CD211" si="5872">CB211/CB$11-1</f>
        <v>0.44515717605806349</v>
      </c>
      <c r="CE211" s="1298">
        <f t="shared" si="4409"/>
        <v>1412840.9196231067</v>
      </c>
      <c r="CF211" s="1299">
        <f t="shared" ref="CF211:CF219" si="5873">CB211/CB201-1</f>
        <v>1.4491880843805482E-2</v>
      </c>
      <c r="CG211" s="485">
        <v>114652808.81766213</v>
      </c>
      <c r="CH211" s="1298">
        <f t="shared" ref="CH211" si="5874">CG211-CG$11</f>
        <v>46214069.317662135</v>
      </c>
      <c r="CI211" s="1299">
        <f t="shared" ref="CI211" si="5875">CG211/CG$11-1</f>
        <v>0.67526184227373354</v>
      </c>
      <c r="CJ211" s="1298">
        <f t="shared" si="4412"/>
        <v>2452435.0973187834</v>
      </c>
      <c r="CK211" s="1299">
        <f t="shared" ref="CK211:CK219" si="5876">CG211/CG201-1</f>
        <v>2.1857637510472205E-2</v>
      </c>
      <c r="CL211" s="485">
        <v>132755025.5114782</v>
      </c>
      <c r="CM211" s="1298">
        <f t="shared" ref="CM211" si="5877">CL211-CL$11</f>
        <v>64316286.011478201</v>
      </c>
      <c r="CN211" s="1299">
        <f t="shared" ref="CN211" si="5878">CL211/CL$11-1</f>
        <v>0.93976432765068973</v>
      </c>
      <c r="CO211" s="1298">
        <f t="shared" si="4415"/>
        <v>3769397.8406114131</v>
      </c>
      <c r="CP211" s="1299">
        <f t="shared" ref="CP211:CP219" si="5879">CL211/CL201-1</f>
        <v>2.9223394177138928E-2</v>
      </c>
    </row>
    <row r="212" spans="1:94" ht="21" customHeight="1" outlineLevel="1" x14ac:dyDescent="0.25">
      <c r="A212" s="174">
        <v>2043</v>
      </c>
      <c r="B212" s="175" t="s">
        <v>160</v>
      </c>
      <c r="C212" s="175" t="s">
        <v>161</v>
      </c>
      <c r="D212" s="176" t="s">
        <v>162</v>
      </c>
      <c r="E212" s="485">
        <v>214275079.26006156</v>
      </c>
      <c r="F212" s="1298">
        <f t="shared" ref="F212" si="5880">E212-E$12</f>
        <v>159468139.02906156</v>
      </c>
      <c r="G212" s="1320">
        <f t="shared" ref="G212" si="5881">E212/E$12-1</f>
        <v>2.9096340419103148</v>
      </c>
      <c r="H212" s="1298">
        <f t="shared" si="4364"/>
        <v>12987441.465923905</v>
      </c>
      <c r="I212" s="1320">
        <f t="shared" si="5834"/>
        <v>6.4521803764255647E-2</v>
      </c>
      <c r="J212" s="485">
        <v>214275079.26006156</v>
      </c>
      <c r="K212" s="1298">
        <f t="shared" ref="K212" si="5882">J212-J$12</f>
        <v>159468139.02906156</v>
      </c>
      <c r="L212" s="1320">
        <f t="shared" ref="L212" si="5883">J212/J$12-1</f>
        <v>2.9096340419103148</v>
      </c>
      <c r="M212" s="1298">
        <f t="shared" si="4367"/>
        <v>12987441.465923905</v>
      </c>
      <c r="N212" s="1320">
        <f t="shared" si="5837"/>
        <v>6.4521803764255647E-2</v>
      </c>
      <c r="O212" s="485">
        <v>214275079.26006156</v>
      </c>
      <c r="P212" s="1298">
        <f t="shared" ref="P212" si="5884">O212-O$12</f>
        <v>159468139.02906156</v>
      </c>
      <c r="Q212" s="1320">
        <f t="shared" ref="Q212" si="5885">O212/O$12-1</f>
        <v>2.9096340419103148</v>
      </c>
      <c r="R212" s="1298">
        <f t="shared" si="4370"/>
        <v>12987441.465923905</v>
      </c>
      <c r="S212" s="1320">
        <f t="shared" si="5840"/>
        <v>6.4521803764255647E-2</v>
      </c>
      <c r="T212" s="485">
        <v>214275079.26006156</v>
      </c>
      <c r="U212" s="1298">
        <f t="shared" ref="U212" si="5886">T212-T$12</f>
        <v>159468139.02906156</v>
      </c>
      <c r="V212" s="1299">
        <f t="shared" ref="V212" si="5887">T212/T$12-1</f>
        <v>2.9096340419103148</v>
      </c>
      <c r="W212" s="1298">
        <f t="shared" si="4373"/>
        <v>12987441.465923905</v>
      </c>
      <c r="X212" s="1299">
        <f t="shared" si="5843"/>
        <v>6.4521803764255647E-2</v>
      </c>
      <c r="Y212" s="485">
        <v>214275079.26006156</v>
      </c>
      <c r="Z212" s="1298">
        <f t="shared" ref="Z212" si="5888">Y212-Y$12</f>
        <v>159468139.02906156</v>
      </c>
      <c r="AA212" s="1299">
        <f t="shared" ref="AA212" si="5889">Y212/Y$12-1</f>
        <v>2.9096340419103148</v>
      </c>
      <c r="AB212" s="1298">
        <f t="shared" si="4376"/>
        <v>12987441.465923905</v>
      </c>
      <c r="AC212" s="1299">
        <f t="shared" si="5846"/>
        <v>6.4521803764255647E-2</v>
      </c>
      <c r="AD212" s="485">
        <v>214275079.26006156</v>
      </c>
      <c r="AE212" s="1298">
        <f t="shared" ref="AE212" si="5890">AD212-AD$12</f>
        <v>159468139.02906156</v>
      </c>
      <c r="AF212" s="1299">
        <f t="shared" ref="AF212" si="5891">AD212/AD$12-1</f>
        <v>2.9096340419103148</v>
      </c>
      <c r="AG212" s="1298">
        <f t="shared" si="4379"/>
        <v>12987441.465923905</v>
      </c>
      <c r="AH212" s="1299">
        <f t="shared" si="5849"/>
        <v>6.4521803764255647E-2</v>
      </c>
      <c r="AI212" s="485">
        <v>0</v>
      </c>
      <c r="AJ212" s="1298">
        <f t="shared" ref="AJ212" si="5892">AI212-AI$12</f>
        <v>0</v>
      </c>
      <c r="AK212" s="1299"/>
      <c r="AL212" s="1298">
        <f t="shared" si="4382"/>
        <v>0</v>
      </c>
      <c r="AM212" s="1299"/>
      <c r="AN212" s="485">
        <v>0</v>
      </c>
      <c r="AO212" s="1298">
        <f t="shared" ref="AO212" si="5893">AN212-AN$12</f>
        <v>0</v>
      </c>
      <c r="AP212" s="1299"/>
      <c r="AQ212" s="1298">
        <f t="shared" si="4385"/>
        <v>0</v>
      </c>
      <c r="AR212" s="1299"/>
      <c r="AS212" s="485">
        <v>0</v>
      </c>
      <c r="AT212" s="1298">
        <f t="shared" ref="AT212" si="5894">AS212-AS$12</f>
        <v>0</v>
      </c>
      <c r="AU212" s="1299"/>
      <c r="AV212" s="1298">
        <f t="shared" si="4388"/>
        <v>0</v>
      </c>
      <c r="AW212" s="1299"/>
      <c r="AX212" s="485">
        <v>214275079.26006156</v>
      </c>
      <c r="AY212" s="1298">
        <f t="shared" ref="AY212" si="5895">AX212-AX$12</f>
        <v>159468139.02906156</v>
      </c>
      <c r="AZ212" s="1299">
        <f t="shared" ref="AZ212" si="5896">AX212/AX$12-1</f>
        <v>2.9096340419103148</v>
      </c>
      <c r="BA212" s="1298">
        <f t="shared" si="4391"/>
        <v>12987441.465923905</v>
      </c>
      <c r="BB212" s="1299">
        <f t="shared" si="5855"/>
        <v>6.4521803764255647E-2</v>
      </c>
      <c r="BC212" s="485">
        <v>214275079.26006156</v>
      </c>
      <c r="BD212" s="1298">
        <f t="shared" ref="BD212" si="5897">BC212-BC$12</f>
        <v>159468139.02906156</v>
      </c>
      <c r="BE212" s="1299">
        <f t="shared" ref="BE212" si="5898">BC212/BC$12-1</f>
        <v>2.9096340419103148</v>
      </c>
      <c r="BF212" s="1298">
        <f t="shared" si="4394"/>
        <v>12987441.465923905</v>
      </c>
      <c r="BG212" s="1299">
        <f t="shared" si="5858"/>
        <v>6.4521803764255647E-2</v>
      </c>
      <c r="BH212" s="485">
        <v>214275079.26006156</v>
      </c>
      <c r="BI212" s="1298">
        <f t="shared" ref="BI212" si="5899">BH212-BH$12</f>
        <v>159468139.02906156</v>
      </c>
      <c r="BJ212" s="1299">
        <f t="shared" ref="BJ212" si="5900">BH212/BH$12-1</f>
        <v>2.9096340419103148</v>
      </c>
      <c r="BK212" s="1298">
        <f t="shared" si="4397"/>
        <v>12987441.465923905</v>
      </c>
      <c r="BL212" s="1299">
        <f t="shared" si="5861"/>
        <v>6.4521803764255647E-2</v>
      </c>
      <c r="BM212" s="491">
        <v>231507108.42210731</v>
      </c>
      <c r="BN212" s="1298">
        <f t="shared" ref="BN212" si="5901">BM212-BM$12</f>
        <v>185662381.51177397</v>
      </c>
      <c r="BO212" s="1299">
        <f t="shared" ref="BO212" si="5902">BM212/BM$12-1</f>
        <v>4.0498088662390082</v>
      </c>
      <c r="BP212" s="1298">
        <f t="shared" si="4400"/>
        <v>16108297.592101276</v>
      </c>
      <c r="BQ212" s="1299">
        <f t="shared" si="5864"/>
        <v>7.4783595740526287E-2</v>
      </c>
      <c r="BR212" s="491">
        <v>215142223.11801729</v>
      </c>
      <c r="BS212" s="1298">
        <f t="shared" ref="BS212" si="5903">BR212-BR$12</f>
        <v>169297496.20768395</v>
      </c>
      <c r="BT212" s="1299">
        <f t="shared" ref="BT212" si="5904">BR212/BR$12-1</f>
        <v>3.6928455597261838</v>
      </c>
      <c r="BU212" s="1298">
        <f t="shared" si="4403"/>
        <v>14908155.1886352</v>
      </c>
      <c r="BV212" s="1299">
        <f t="shared" si="5867"/>
        <v>7.4453639896548296E-2</v>
      </c>
      <c r="BW212" s="491">
        <v>193793530.71706641</v>
      </c>
      <c r="BX212" s="1298">
        <f t="shared" ref="BX212" si="5905">BW212-BW$12</f>
        <v>147948803.80673307</v>
      </c>
      <c r="BY212" s="1299">
        <f t="shared" ref="BY212" si="5906">BW212/BW$12-1</f>
        <v>3.2271716678802074</v>
      </c>
      <c r="BZ212" s="1298">
        <f t="shared" si="4406"/>
        <v>13074573.493462592</v>
      </c>
      <c r="CA212" s="1299">
        <f t="shared" si="5870"/>
        <v>7.2347548338746792E-2</v>
      </c>
      <c r="CB212" s="485">
        <v>84153472.495005012</v>
      </c>
      <c r="CC212" s="1298">
        <f t="shared" ref="CC212" si="5907">CB212-CB$12</f>
        <v>29346532.264005013</v>
      </c>
      <c r="CD212" s="1299">
        <f t="shared" ref="CD212" si="5908">CB212/CB$12-1</f>
        <v>0.53545284849538044</v>
      </c>
      <c r="CE212" s="1298">
        <f t="shared" si="4409"/>
        <v>1202121.1002454907</v>
      </c>
      <c r="CF212" s="1299">
        <f t="shared" si="5873"/>
        <v>1.4491880843805482E-2</v>
      </c>
      <c r="CG212" s="485">
        <v>97552780.902532011</v>
      </c>
      <c r="CH212" s="1298">
        <f t="shared" ref="CH212" si="5909">CG212-CG$12</f>
        <v>42745840.671532013</v>
      </c>
      <c r="CI212" s="1299">
        <f t="shared" ref="CI212" si="5910">CG212/CG$12-1</f>
        <v>0.77993481284244415</v>
      </c>
      <c r="CJ212" s="1298">
        <f t="shared" si="4412"/>
        <v>2086663.7825410515</v>
      </c>
      <c r="CK212" s="1299">
        <f t="shared" si="5876"/>
        <v>2.1857637510472205E-2</v>
      </c>
      <c r="CL212" s="485">
        <v>112955121.21318612</v>
      </c>
      <c r="CM212" s="1298">
        <f t="shared" ref="CM212" si="5911">CL212-CL$12</f>
        <v>58148180.982186116</v>
      </c>
      <c r="CN212" s="1299">
        <f t="shared" ref="CN212" si="5912">CL212/CL$12-1</f>
        <v>1.0609638256962253</v>
      </c>
      <c r="CO212" s="1298">
        <f t="shared" si="4415"/>
        <v>3207206.5697443038</v>
      </c>
      <c r="CP212" s="1299">
        <f t="shared" si="5879"/>
        <v>2.9223394177138928E-2</v>
      </c>
    </row>
    <row r="213" spans="1:94" ht="21" customHeight="1" outlineLevel="1" x14ac:dyDescent="0.25">
      <c r="A213" s="174">
        <v>2043</v>
      </c>
      <c r="B213" s="175">
        <v>0</v>
      </c>
      <c r="C213" s="175">
        <v>0</v>
      </c>
      <c r="D213" s="176" t="s">
        <v>163</v>
      </c>
      <c r="E213" s="485">
        <v>0</v>
      </c>
      <c r="F213" s="1298">
        <f t="shared" ref="F213" si="5913">E213-E$13</f>
        <v>0</v>
      </c>
      <c r="G213" s="1320"/>
      <c r="H213" s="1298">
        <f t="shared" si="4364"/>
        <v>0</v>
      </c>
      <c r="I213" s="1320"/>
      <c r="J213" s="485">
        <v>0</v>
      </c>
      <c r="K213" s="1298">
        <f t="shared" ref="K213" si="5914">J213-J$13</f>
        <v>0</v>
      </c>
      <c r="L213" s="1320"/>
      <c r="M213" s="1298">
        <f t="shared" si="4367"/>
        <v>0</v>
      </c>
      <c r="N213" s="1320"/>
      <c r="O213" s="485">
        <v>0</v>
      </c>
      <c r="P213" s="1298">
        <f t="shared" ref="P213" si="5915">O213-O$13</f>
        <v>0</v>
      </c>
      <c r="Q213" s="1320"/>
      <c r="R213" s="1298">
        <f t="shared" si="4370"/>
        <v>0</v>
      </c>
      <c r="S213" s="1320"/>
      <c r="T213" s="485">
        <v>0</v>
      </c>
      <c r="U213" s="1298">
        <f t="shared" ref="U213" si="5916">T213-T$13</f>
        <v>0</v>
      </c>
      <c r="V213" s="1299"/>
      <c r="W213" s="1298">
        <f t="shared" si="4373"/>
        <v>0</v>
      </c>
      <c r="X213" s="1299"/>
      <c r="Y213" s="485">
        <v>0</v>
      </c>
      <c r="Z213" s="1298">
        <f t="shared" ref="Z213" si="5917">Y213-Y$13</f>
        <v>0</v>
      </c>
      <c r="AA213" s="1299"/>
      <c r="AB213" s="1298">
        <f t="shared" si="4376"/>
        <v>0</v>
      </c>
      <c r="AC213" s="1299"/>
      <c r="AD213" s="485">
        <v>0</v>
      </c>
      <c r="AE213" s="1298">
        <f t="shared" ref="AE213" si="5918">AD213-AD$13</f>
        <v>0</v>
      </c>
      <c r="AF213" s="1299"/>
      <c r="AG213" s="1298">
        <f t="shared" si="4379"/>
        <v>0</v>
      </c>
      <c r="AH213" s="1299"/>
      <c r="AI213" s="485">
        <v>0</v>
      </c>
      <c r="AJ213" s="1298">
        <f t="shared" ref="AJ213" si="5919">AI213-AI$13</f>
        <v>0</v>
      </c>
      <c r="AK213" s="1299"/>
      <c r="AL213" s="1298">
        <f t="shared" si="4382"/>
        <v>0</v>
      </c>
      <c r="AM213" s="1299"/>
      <c r="AN213" s="485">
        <v>0</v>
      </c>
      <c r="AO213" s="1298">
        <f t="shared" ref="AO213" si="5920">AN213-AN$13</f>
        <v>0</v>
      </c>
      <c r="AP213" s="1299"/>
      <c r="AQ213" s="1298">
        <f t="shared" si="4385"/>
        <v>0</v>
      </c>
      <c r="AR213" s="1299"/>
      <c r="AS213" s="485">
        <v>0</v>
      </c>
      <c r="AT213" s="1298">
        <f t="shared" ref="AT213" si="5921">AS213-AS$13</f>
        <v>0</v>
      </c>
      <c r="AU213" s="1299"/>
      <c r="AV213" s="1298">
        <f t="shared" si="4388"/>
        <v>0</v>
      </c>
      <c r="AW213" s="1299"/>
      <c r="AX213" s="491">
        <v>36987400.595698044</v>
      </c>
      <c r="AY213" s="1298">
        <f t="shared" ref="AY213" si="5922">AX213-AX$13</f>
        <v>13658231.386164945</v>
      </c>
      <c r="AZ213" s="1299">
        <f t="shared" ref="AZ213" si="5923">AX213/AX$13-1</f>
        <v>0.5854572558281983</v>
      </c>
      <c r="BA213" s="1298">
        <f t="shared" si="4391"/>
        <v>558819.72453727573</v>
      </c>
      <c r="BB213" s="1299">
        <f t="shared" si="5855"/>
        <v>1.5340145324729715E-2</v>
      </c>
      <c r="BC213" s="491">
        <v>49553478.334271438</v>
      </c>
      <c r="BD213" s="1298">
        <f t="shared" ref="BD213" si="5924">BC213-BC$13</f>
        <v>26224309.124738339</v>
      </c>
      <c r="BE213" s="1299">
        <f t="shared" ref="BE213" si="5925">BC213/BC$13-1</f>
        <v>1.1240995720508637</v>
      </c>
      <c r="BF213" s="1298">
        <f t="shared" si="4394"/>
        <v>1412202.8759567142</v>
      </c>
      <c r="BG213" s="1299">
        <f t="shared" si="5858"/>
        <v>2.9334554652161948E-2</v>
      </c>
      <c r="BH213" s="491">
        <v>66106174.497197047</v>
      </c>
      <c r="BI213" s="1298">
        <f t="shared" ref="BI213" si="5926">BH213-BH$13</f>
        <v>42777005.287663952</v>
      </c>
      <c r="BJ213" s="1299">
        <f t="shared" ref="BJ213" si="5927">BH213/BH$13-1</f>
        <v>1.8336274602605136</v>
      </c>
      <c r="BK213" s="1298">
        <f t="shared" si="4397"/>
        <v>2745358.514007628</v>
      </c>
      <c r="BL213" s="1299">
        <f t="shared" si="5861"/>
        <v>4.3328963988342739E-2</v>
      </c>
      <c r="BM213" s="491">
        <v>231507108.42210728</v>
      </c>
      <c r="BN213" s="1298">
        <f t="shared" ref="BN213" si="5928">BM213-BM$13</f>
        <v>185662381.51177394</v>
      </c>
      <c r="BO213" s="1299">
        <f t="shared" ref="BO213" si="5929">BM213/BM$13-1</f>
        <v>4.0498088662390073</v>
      </c>
      <c r="BP213" s="1298">
        <f t="shared" si="4400"/>
        <v>16108297.592101276</v>
      </c>
      <c r="BQ213" s="1299">
        <f t="shared" si="5864"/>
        <v>7.4783595740526287E-2</v>
      </c>
      <c r="BR213" s="491">
        <v>215142223.11801723</v>
      </c>
      <c r="BS213" s="1298">
        <f t="shared" ref="BS213" si="5930">BR213-BR$13</f>
        <v>169297496.20768389</v>
      </c>
      <c r="BT213" s="1299">
        <f t="shared" ref="BT213" si="5931">BR213/BR$13-1</f>
        <v>3.6928455597261829</v>
      </c>
      <c r="BU213" s="1298">
        <f t="shared" si="4403"/>
        <v>14908155.18863517</v>
      </c>
      <c r="BV213" s="1299">
        <f t="shared" si="5867"/>
        <v>7.4453639896548074E-2</v>
      </c>
      <c r="BW213" s="491">
        <v>193793530.71706635</v>
      </c>
      <c r="BX213" s="1298">
        <f t="shared" ref="BX213" si="5932">BW213-BW$13</f>
        <v>147948803.80673301</v>
      </c>
      <c r="BY213" s="1299">
        <f t="shared" ref="BY213" si="5933">BW213/BW$13-1</f>
        <v>3.2271716678802065</v>
      </c>
      <c r="BZ213" s="1298">
        <f t="shared" si="4406"/>
        <v>13074573.493462622</v>
      </c>
      <c r="CA213" s="1299">
        <f t="shared" si="5870"/>
        <v>7.2347548338747014E-2</v>
      </c>
      <c r="CB213" s="485">
        <v>0</v>
      </c>
      <c r="CC213" s="1298">
        <f t="shared" ref="CC213" si="5934">CB213-CB$13</f>
        <v>0</v>
      </c>
      <c r="CD213" s="1299"/>
      <c r="CE213" s="1298">
        <f t="shared" si="4409"/>
        <v>0</v>
      </c>
      <c r="CF213" s="1299"/>
      <c r="CG213" s="485">
        <v>0</v>
      </c>
      <c r="CH213" s="1298">
        <f t="shared" ref="CH213" si="5935">CG213-CG$13</f>
        <v>0</v>
      </c>
      <c r="CI213" s="1299"/>
      <c r="CJ213" s="1298">
        <f t="shared" si="4412"/>
        <v>0</v>
      </c>
      <c r="CK213" s="1299"/>
      <c r="CL213" s="485">
        <v>0</v>
      </c>
      <c r="CM213" s="1298">
        <f t="shared" ref="CM213" si="5936">CL213-CL$13</f>
        <v>0</v>
      </c>
      <c r="CN213" s="1299"/>
      <c r="CO213" s="1298">
        <f t="shared" si="4415"/>
        <v>0</v>
      </c>
      <c r="CP213" s="1299"/>
    </row>
    <row r="214" spans="1:94" ht="21" customHeight="1" outlineLevel="1" x14ac:dyDescent="0.25">
      <c r="A214" s="174">
        <v>2043</v>
      </c>
      <c r="B214" s="175" t="s">
        <v>164</v>
      </c>
      <c r="C214" s="175" t="s">
        <v>165</v>
      </c>
      <c r="D214" s="176" t="s">
        <v>99</v>
      </c>
      <c r="E214" s="485">
        <v>0</v>
      </c>
      <c r="F214" s="1298">
        <f t="shared" ref="F214" si="5937">E214-E$14</f>
        <v>0</v>
      </c>
      <c r="G214" s="1320"/>
      <c r="H214" s="1298">
        <f t="shared" si="4364"/>
        <v>0</v>
      </c>
      <c r="I214" s="1320"/>
      <c r="J214" s="485">
        <v>0</v>
      </c>
      <c r="K214" s="1298">
        <f t="shared" ref="K214" si="5938">J214-J$14</f>
        <v>0</v>
      </c>
      <c r="L214" s="1320"/>
      <c r="M214" s="1298">
        <f t="shared" si="4367"/>
        <v>0</v>
      </c>
      <c r="N214" s="1320"/>
      <c r="O214" s="485">
        <v>0</v>
      </c>
      <c r="P214" s="1298">
        <f t="shared" ref="P214" si="5939">O214-O$14</f>
        <v>0</v>
      </c>
      <c r="Q214" s="1320"/>
      <c r="R214" s="1298">
        <f t="shared" si="4370"/>
        <v>0</v>
      </c>
      <c r="S214" s="1320"/>
      <c r="T214" s="486">
        <v>212675820.27162826</v>
      </c>
      <c r="U214" s="1298">
        <f t="shared" ref="U214" si="5940">T214-T$14</f>
        <v>198387319.27162826</v>
      </c>
      <c r="V214" s="1299">
        <f t="shared" ref="V214" si="5941">T214/T$14-1</f>
        <v>13.88440391834162</v>
      </c>
      <c r="W214" s="1298">
        <f t="shared" si="4373"/>
        <v>19119721.958740175</v>
      </c>
      <c r="X214" s="1299">
        <f t="shared" si="5843"/>
        <v>9.8781294546621323E-2</v>
      </c>
      <c r="Y214" s="486">
        <v>163581164.35935813</v>
      </c>
      <c r="Z214" s="1298">
        <f t="shared" ref="Z214" si="5942">Y214-Y$14</f>
        <v>149292663.35935813</v>
      </c>
      <c r="AA214" s="1299">
        <f t="shared" ref="AA214" si="5943">Y214/Y$14-1</f>
        <v>10.448448256353696</v>
      </c>
      <c r="AB214" s="1298">
        <f t="shared" si="4376"/>
        <v>15519294.748341858</v>
      </c>
      <c r="AC214" s="1299">
        <f t="shared" si="5846"/>
        <v>0.10481628247106212</v>
      </c>
      <c r="AD214" s="486">
        <v>99535087.156505451</v>
      </c>
      <c r="AE214" s="1298">
        <f t="shared" ref="AE214" si="5944">AD214-AD$14</f>
        <v>85246586.156505436</v>
      </c>
      <c r="AF214" s="1299">
        <f t="shared" ref="AF214" si="5945">AD214/AD$14-1</f>
        <v>5.96609722436982</v>
      </c>
      <c r="AG214" s="1298">
        <f t="shared" si="4379"/>
        <v>10018549.662823975</v>
      </c>
      <c r="AH214" s="1299">
        <f t="shared" si="5849"/>
        <v>0.11191842248736594</v>
      </c>
      <c r="AI214" s="486">
        <v>694521325.2663219</v>
      </c>
      <c r="AJ214" s="1298">
        <f t="shared" ref="AJ214" si="5946">AI214-AI$14</f>
        <v>556987144.53532195</v>
      </c>
      <c r="AK214" s="1299">
        <f t="shared" ref="AK214" si="5947">AI214/AI$14-1</f>
        <v>4.0498088662390073</v>
      </c>
      <c r="AL214" s="1298">
        <f t="shared" si="4382"/>
        <v>48324892.776303768</v>
      </c>
      <c r="AM214" s="1299">
        <f t="shared" ref="AM214:AM219" si="5948">AI214/AI204-1</f>
        <v>7.4783595740526287E-2</v>
      </c>
      <c r="AN214" s="486">
        <v>645426669.35405183</v>
      </c>
      <c r="AO214" s="1298">
        <f t="shared" ref="AO214" si="5949">AN214-AN$14</f>
        <v>507892488.62305182</v>
      </c>
      <c r="AP214" s="1299">
        <f t="shared" ref="AP214" si="5950">AN214/AN$14-1</f>
        <v>3.6928455597261838</v>
      </c>
      <c r="AQ214" s="1298">
        <f t="shared" si="4385"/>
        <v>44724465.565905571</v>
      </c>
      <c r="AR214" s="1299">
        <f t="shared" ref="AR214:AR219" si="5951">AN214/AN204-1</f>
        <v>7.4453639896548296E-2</v>
      </c>
      <c r="AS214" s="486">
        <v>581380592.15119922</v>
      </c>
      <c r="AT214" s="1298">
        <f t="shared" ref="AT214" si="5952">AS214-AS$14</f>
        <v>443846411.42019922</v>
      </c>
      <c r="AU214" s="1299">
        <f t="shared" ref="AU214" si="5953">AS214/AS$14-1</f>
        <v>3.2271716678802074</v>
      </c>
      <c r="AV214" s="1298">
        <f t="shared" si="4388"/>
        <v>39223720.480387807</v>
      </c>
      <c r="AW214" s="1299">
        <f t="shared" ref="AW214:AW219" si="5954">AS214/AS204-1</f>
        <v>7.2347548338746792E-2</v>
      </c>
      <c r="AX214" s="485">
        <v>0</v>
      </c>
      <c r="AY214" s="1298">
        <f t="shared" ref="AY214" si="5955">AX214-AX$14</f>
        <v>0</v>
      </c>
      <c r="AZ214" s="1299"/>
      <c r="BA214" s="1298">
        <f t="shared" si="4391"/>
        <v>0</v>
      </c>
      <c r="BB214" s="1299"/>
      <c r="BC214" s="485">
        <v>0</v>
      </c>
      <c r="BD214" s="1298">
        <f t="shared" ref="BD214" si="5956">BC214-BC$14</f>
        <v>0</v>
      </c>
      <c r="BE214" s="1299"/>
      <c r="BF214" s="1298">
        <f t="shared" si="4394"/>
        <v>0</v>
      </c>
      <c r="BG214" s="1299"/>
      <c r="BH214" s="485">
        <v>0</v>
      </c>
      <c r="BI214" s="1298">
        <f t="shared" ref="BI214" si="5957">BH214-BH$14</f>
        <v>0</v>
      </c>
      <c r="BJ214" s="1299"/>
      <c r="BK214" s="1298">
        <f t="shared" si="4397"/>
        <v>0</v>
      </c>
      <c r="BL214" s="1299"/>
      <c r="BM214" s="485">
        <v>0</v>
      </c>
      <c r="BN214" s="1298">
        <f t="shared" ref="BN214" si="5958">BM214-BM$14</f>
        <v>0</v>
      </c>
      <c r="BO214" s="1299"/>
      <c r="BP214" s="1298">
        <f t="shared" si="4400"/>
        <v>0</v>
      </c>
      <c r="BQ214" s="1299"/>
      <c r="BR214" s="485">
        <v>0</v>
      </c>
      <c r="BS214" s="1298">
        <f t="shared" ref="BS214" si="5959">BR214-BR$14</f>
        <v>0</v>
      </c>
      <c r="BT214" s="1299"/>
      <c r="BU214" s="1298">
        <f t="shared" si="4403"/>
        <v>0</v>
      </c>
      <c r="BV214" s="1299"/>
      <c r="BW214" s="485">
        <v>0</v>
      </c>
      <c r="BX214" s="1298">
        <f t="shared" ref="BX214" si="5960">BW214-BW$14</f>
        <v>0</v>
      </c>
      <c r="BY214" s="1299"/>
      <c r="BZ214" s="1298">
        <f t="shared" si="4406"/>
        <v>0</v>
      </c>
      <c r="CA214" s="1299"/>
      <c r="CB214" s="192">
        <v>516769471.97541201</v>
      </c>
      <c r="CC214" s="1298">
        <f t="shared" ref="CC214" si="5961">CB214-CB$14</f>
        <v>498634693.49541199</v>
      </c>
      <c r="CD214" s="1299">
        <f t="shared" ref="CD214" si="5962">CB214/CB$14-1</f>
        <v>27.496045460126961</v>
      </c>
      <c r="CE214" s="1298">
        <f t="shared" si="4409"/>
        <v>45780668.699804485</v>
      </c>
      <c r="CF214" s="1299">
        <f t="shared" si="5873"/>
        <v>9.7201182663816166E-2</v>
      </c>
      <c r="CG214" s="192">
        <v>438527434.34674633</v>
      </c>
      <c r="CH214" s="1298">
        <f t="shared" ref="CH214" si="5963">CG214-CG$14</f>
        <v>420392655.86674631</v>
      </c>
      <c r="CI214" s="1299">
        <f t="shared" ref="CI214" si="5964">CG214/CG$14-1</f>
        <v>23.181571053121925</v>
      </c>
      <c r="CJ214" s="1298">
        <f t="shared" si="4412"/>
        <v>40256104.629414916</v>
      </c>
      <c r="CK214" s="1299">
        <f t="shared" si="5876"/>
        <v>0.10107708395175274</v>
      </c>
      <c r="CL214" s="192">
        <v>340976800.13942343</v>
      </c>
      <c r="CM214" s="1298">
        <f t="shared" ref="CM214" si="5965">CL214-CL$14</f>
        <v>322842021.65942341</v>
      </c>
      <c r="CN214" s="1299">
        <f t="shared" ref="CN214" si="5966">CL214/CL$14-1</f>
        <v>17.802369188874895</v>
      </c>
      <c r="CO214" s="1298">
        <f t="shared" si="4415"/>
        <v>32317854.01340121</v>
      </c>
      <c r="CP214" s="1299">
        <f t="shared" si="5879"/>
        <v>0.10470408980210211</v>
      </c>
    </row>
    <row r="215" spans="1:94" ht="21" customHeight="1" outlineLevel="1" x14ac:dyDescent="0.25">
      <c r="A215" s="174">
        <v>2043</v>
      </c>
      <c r="B215" s="175" t="s">
        <v>166</v>
      </c>
      <c r="C215" s="175" t="s">
        <v>249</v>
      </c>
      <c r="D215" s="176" t="s">
        <v>168</v>
      </c>
      <c r="E215" s="485">
        <v>76067085.499144271</v>
      </c>
      <c r="F215" s="1298">
        <f t="shared" ref="F215" si="5967">E215-E$15</f>
        <v>37587208.840144269</v>
      </c>
      <c r="G215" s="1320">
        <f t="shared" ref="G215" si="5968">E215/E$15-1</f>
        <v>0.97680169750110291</v>
      </c>
      <c r="H215" s="1298">
        <f t="shared" si="4364"/>
        <v>1458312.2072588354</v>
      </c>
      <c r="I215" s="1320">
        <f t="shared" si="5834"/>
        <v>1.9546122297891211E-2</v>
      </c>
      <c r="J215" s="485">
        <v>100907916.82654205</v>
      </c>
      <c r="K215" s="1298">
        <f t="shared" ref="K215" si="5969">J215-J$15</f>
        <v>62428040.167542048</v>
      </c>
      <c r="L215" s="1320">
        <f t="shared" ref="L215" si="5970">J215/J$15-1</f>
        <v>1.6223555163849737</v>
      </c>
      <c r="M215" s="1298">
        <f t="shared" si="4367"/>
        <v>3279942.8557072878</v>
      </c>
      <c r="N215" s="1320">
        <f t="shared" si="5837"/>
        <v>3.3596342547138613E-2</v>
      </c>
      <c r="O215" s="485">
        <v>133313843.1216673</v>
      </c>
      <c r="P215" s="1298">
        <f t="shared" ref="P215" si="5971">O215-O$15</f>
        <v>94833966.462667286</v>
      </c>
      <c r="Q215" s="1320">
        <f t="shared" ref="Q215" si="5972">O215/O$15-1</f>
        <v>2.464508067504076</v>
      </c>
      <c r="R215" s="1298">
        <f t="shared" si="4370"/>
        <v>6063062.3184305131</v>
      </c>
      <c r="S215" s="1320">
        <f t="shared" si="5840"/>
        <v>4.7646562796385572E-2</v>
      </c>
      <c r="T215" s="485">
        <v>76067085.499144271</v>
      </c>
      <c r="U215" s="1298">
        <f t="shared" ref="U215" si="5973">T215-T$15</f>
        <v>37587208.840144269</v>
      </c>
      <c r="V215" s="1299">
        <f t="shared" ref="V215" si="5974">T215/T$15-1</f>
        <v>0.97680169750110291</v>
      </c>
      <c r="W215" s="1298">
        <f t="shared" si="4373"/>
        <v>1458312.2072588354</v>
      </c>
      <c r="X215" s="1299">
        <f t="shared" si="5843"/>
        <v>1.9546122297891211E-2</v>
      </c>
      <c r="Y215" s="485">
        <v>100907916.82654205</v>
      </c>
      <c r="Z215" s="1298">
        <f t="shared" ref="Z215" si="5975">Y215-Y$15</f>
        <v>62428040.167542048</v>
      </c>
      <c r="AA215" s="1299">
        <f t="shared" ref="AA215" si="5976">Y215/Y$15-1</f>
        <v>1.6223555163849737</v>
      </c>
      <c r="AB215" s="1298">
        <f t="shared" si="4376"/>
        <v>3279942.8557072878</v>
      </c>
      <c r="AC215" s="1299">
        <f t="shared" si="5846"/>
        <v>3.3596342547138613E-2</v>
      </c>
      <c r="AD215" s="485">
        <v>133313843.1216673</v>
      </c>
      <c r="AE215" s="1298">
        <f t="shared" ref="AE215" si="5977">AD215-AD$15</f>
        <v>94833966.462667286</v>
      </c>
      <c r="AF215" s="1299">
        <f t="shared" ref="AF215" si="5978">AD215/AD$15-1</f>
        <v>2.464508067504076</v>
      </c>
      <c r="AG215" s="1298">
        <f t="shared" si="4379"/>
        <v>6063062.3184305131</v>
      </c>
      <c r="AH215" s="1299">
        <f t="shared" si="5849"/>
        <v>4.7646562796385572E-2</v>
      </c>
      <c r="AI215" s="485">
        <v>76067085.499144271</v>
      </c>
      <c r="AJ215" s="1298">
        <f t="shared" ref="AJ215" si="5979">AI215-AI$15</f>
        <v>37587208.840144269</v>
      </c>
      <c r="AK215" s="1299">
        <f t="shared" ref="AK215" si="5980">AI215/AI$15-1</f>
        <v>0.97680169750110291</v>
      </c>
      <c r="AL215" s="1298">
        <f t="shared" si="4382"/>
        <v>1458312.2072588354</v>
      </c>
      <c r="AM215" s="1299">
        <f t="shared" si="5948"/>
        <v>1.9546122297891211E-2</v>
      </c>
      <c r="AN215" s="485">
        <v>100907916.82654205</v>
      </c>
      <c r="AO215" s="1298">
        <f t="shared" ref="AO215" si="5981">AN215-AN$15</f>
        <v>62428040.167542048</v>
      </c>
      <c r="AP215" s="1299">
        <f t="shared" ref="AP215" si="5982">AN215/AN$15-1</f>
        <v>1.6223555163849737</v>
      </c>
      <c r="AQ215" s="1298">
        <f t="shared" si="4385"/>
        <v>3279942.8557072878</v>
      </c>
      <c r="AR215" s="1299">
        <f t="shared" si="5951"/>
        <v>3.3596342547138613E-2</v>
      </c>
      <c r="AS215" s="485">
        <v>133313843.1216673</v>
      </c>
      <c r="AT215" s="1298">
        <f t="shared" ref="AT215" si="5983">AS215-AS$15</f>
        <v>94833966.462667286</v>
      </c>
      <c r="AU215" s="1299">
        <f t="shared" ref="AU215" si="5984">AS215/AS$15-1</f>
        <v>2.464508067504076</v>
      </c>
      <c r="AV215" s="1298">
        <f t="shared" si="4388"/>
        <v>6063062.3184305131</v>
      </c>
      <c r="AW215" s="1299">
        <f t="shared" si="5954"/>
        <v>4.7646562796385572E-2</v>
      </c>
      <c r="AX215" s="485">
        <v>76067085.499144271</v>
      </c>
      <c r="AY215" s="1298">
        <f t="shared" ref="AY215" si="5985">AX215-AX$15</f>
        <v>37587208.840144269</v>
      </c>
      <c r="AZ215" s="1299">
        <f t="shared" ref="AZ215" si="5986">AX215/AX$15-1</f>
        <v>0.97680169750110291</v>
      </c>
      <c r="BA215" s="1298">
        <f t="shared" si="4391"/>
        <v>1458312.2072588354</v>
      </c>
      <c r="BB215" s="1299">
        <f t="shared" si="5855"/>
        <v>1.9546122297891211E-2</v>
      </c>
      <c r="BC215" s="485">
        <v>100907916.82654205</v>
      </c>
      <c r="BD215" s="1298">
        <f t="shared" ref="BD215" si="5987">BC215-BC$15</f>
        <v>62428040.167542048</v>
      </c>
      <c r="BE215" s="1299">
        <f t="shared" ref="BE215" si="5988">BC215/BC$15-1</f>
        <v>1.6223555163849737</v>
      </c>
      <c r="BF215" s="1298">
        <f t="shared" si="4394"/>
        <v>3279942.8557072878</v>
      </c>
      <c r="BG215" s="1299">
        <f t="shared" si="5858"/>
        <v>3.3596342547138613E-2</v>
      </c>
      <c r="BH215" s="485">
        <v>133313843.1216673</v>
      </c>
      <c r="BI215" s="1298">
        <f t="shared" ref="BI215" si="5989">BH215-BH$15</f>
        <v>94833966.462667286</v>
      </c>
      <c r="BJ215" s="1299">
        <f t="shared" ref="BJ215" si="5990">BH215/BH$15-1</f>
        <v>2.464508067504076</v>
      </c>
      <c r="BK215" s="1298">
        <f t="shared" si="4397"/>
        <v>6063062.3184305131</v>
      </c>
      <c r="BL215" s="1299">
        <f t="shared" si="5861"/>
        <v>4.7646562796385572E-2</v>
      </c>
      <c r="BM215" s="485">
        <v>76067085.499144271</v>
      </c>
      <c r="BN215" s="1298">
        <f t="shared" ref="BN215" si="5991">BM215-BM$15</f>
        <v>37587208.840144269</v>
      </c>
      <c r="BO215" s="1299">
        <f t="shared" ref="BO215" si="5992">BM215/BM$15-1</f>
        <v>0.97680169750110291</v>
      </c>
      <c r="BP215" s="1298">
        <f t="shared" si="4400"/>
        <v>1458312.2072588354</v>
      </c>
      <c r="BQ215" s="1299">
        <f t="shared" si="5864"/>
        <v>1.9546122297891211E-2</v>
      </c>
      <c r="BR215" s="485">
        <v>100907916.82654205</v>
      </c>
      <c r="BS215" s="1298">
        <f t="shared" ref="BS215" si="5993">BR215-BR$15</f>
        <v>62428040.167542048</v>
      </c>
      <c r="BT215" s="1299">
        <f t="shared" ref="BT215" si="5994">BR215/BR$15-1</f>
        <v>1.6223555163849737</v>
      </c>
      <c r="BU215" s="1298">
        <f t="shared" si="4403"/>
        <v>3279942.8557072878</v>
      </c>
      <c r="BV215" s="1299">
        <f t="shared" si="5867"/>
        <v>3.3596342547138613E-2</v>
      </c>
      <c r="BW215" s="485">
        <v>133313843.1216673</v>
      </c>
      <c r="BX215" s="1298">
        <f t="shared" ref="BX215" si="5995">BW215-BW$15</f>
        <v>94833966.462667286</v>
      </c>
      <c r="BY215" s="1299">
        <f t="shared" ref="BY215" si="5996">BW215/BW$15-1</f>
        <v>2.464508067504076</v>
      </c>
      <c r="BZ215" s="1298">
        <f t="shared" si="4406"/>
        <v>6063062.3184305131</v>
      </c>
      <c r="CA215" s="1299">
        <f t="shared" si="5870"/>
        <v>4.7646562796385572E-2</v>
      </c>
      <c r="CB215" s="485">
        <v>76067085.499144271</v>
      </c>
      <c r="CC215" s="1298">
        <f t="shared" ref="CC215" si="5997">CB215-CB$15</f>
        <v>37587208.840144269</v>
      </c>
      <c r="CD215" s="1299">
        <f t="shared" ref="CD215" si="5998">CB215/CB$15-1</f>
        <v>0.97680169750110291</v>
      </c>
      <c r="CE215" s="1298">
        <f t="shared" si="4409"/>
        <v>1458312.2072588354</v>
      </c>
      <c r="CF215" s="1299">
        <f t="shared" si="5873"/>
        <v>1.9546122297891211E-2</v>
      </c>
      <c r="CG215" s="485">
        <v>100907916.82654205</v>
      </c>
      <c r="CH215" s="1298">
        <f t="shared" ref="CH215" si="5999">CG215-CG$15</f>
        <v>62428040.167542048</v>
      </c>
      <c r="CI215" s="1299">
        <f t="shared" ref="CI215" si="6000">CG215/CG$15-1</f>
        <v>1.6223555163849737</v>
      </c>
      <c r="CJ215" s="1298">
        <f t="shared" si="4412"/>
        <v>3279942.8557072878</v>
      </c>
      <c r="CK215" s="1299">
        <f t="shared" si="5876"/>
        <v>3.3596342547138613E-2</v>
      </c>
      <c r="CL215" s="485">
        <v>133313843.1216673</v>
      </c>
      <c r="CM215" s="1298">
        <f t="shared" ref="CM215" si="6001">CL215-CL$15</f>
        <v>94833966.462667286</v>
      </c>
      <c r="CN215" s="1299">
        <f t="shared" ref="CN215" si="6002">CL215/CL$15-1</f>
        <v>2.464508067504076</v>
      </c>
      <c r="CO215" s="1298">
        <f t="shared" si="4415"/>
        <v>6063062.3184305131</v>
      </c>
      <c r="CP215" s="1299">
        <f t="shared" si="5879"/>
        <v>4.7646562796385572E-2</v>
      </c>
    </row>
    <row r="216" spans="1:94" ht="21" customHeight="1" outlineLevel="1" x14ac:dyDescent="0.25">
      <c r="A216" s="174">
        <v>2043</v>
      </c>
      <c r="B216" s="175" t="s">
        <v>169</v>
      </c>
      <c r="C216" s="175" t="s">
        <v>249</v>
      </c>
      <c r="D216" s="176" t="s">
        <v>170</v>
      </c>
      <c r="E216" s="485">
        <v>74269565.461116791</v>
      </c>
      <c r="F216" s="1298">
        <f t="shared" ref="F216" si="6003">E216-E$16</f>
        <v>34187188.461116791</v>
      </c>
      <c r="G216" s="1320">
        <f t="shared" ref="G216" si="6004">E216/E$16-1</f>
        <v>0.852923180207521</v>
      </c>
      <c r="H216" s="1298">
        <f t="shared" si="4364"/>
        <v>1424539.5248152614</v>
      </c>
      <c r="I216" s="1320">
        <f t="shared" si="5834"/>
        <v>1.955575561275702E-2</v>
      </c>
      <c r="J216" s="485">
        <v>98523390.045989126</v>
      </c>
      <c r="K216" s="1298">
        <f t="shared" ref="K216" si="6005">J216-J$16</f>
        <v>58441013.045989126</v>
      </c>
      <c r="L216" s="1320">
        <f t="shared" ref="L216" si="6006">J216/J$16-1</f>
        <v>1.4580226378787149</v>
      </c>
      <c r="M216" s="1298">
        <f t="shared" si="4367"/>
        <v>3203336.0867651105</v>
      </c>
      <c r="N216" s="1320">
        <f t="shared" si="5837"/>
        <v>3.3606108617347585E-2</v>
      </c>
      <c r="O216" s="485">
        <v>130163540.95371656</v>
      </c>
      <c r="P216" s="1298">
        <f t="shared" ref="P216" si="6007">O216-O$16</f>
        <v>90081163.953716561</v>
      </c>
      <c r="Q216" s="1320">
        <f t="shared" ref="Q216" si="6008">O216/O$16-1</f>
        <v>2.247400745562484</v>
      </c>
      <c r="R216" s="1298">
        <f t="shared" si="4370"/>
        <v>5920961.7095597684</v>
      </c>
      <c r="S216" s="1320">
        <f t="shared" si="5840"/>
        <v>4.7656461621938151E-2</v>
      </c>
      <c r="T216" s="485">
        <v>74269565.461116791</v>
      </c>
      <c r="U216" s="1298">
        <f t="shared" ref="U216" si="6009">T216-T$16</f>
        <v>34187188.461116791</v>
      </c>
      <c r="V216" s="1299">
        <f t="shared" ref="V216" si="6010">T216/T$16-1</f>
        <v>0.852923180207521</v>
      </c>
      <c r="W216" s="1298">
        <f t="shared" si="4373"/>
        <v>1424539.5248152614</v>
      </c>
      <c r="X216" s="1299">
        <f t="shared" si="5843"/>
        <v>1.955575561275702E-2</v>
      </c>
      <c r="Y216" s="485">
        <v>98523390.045989126</v>
      </c>
      <c r="Z216" s="1298">
        <f t="shared" ref="Z216" si="6011">Y216-Y$16</f>
        <v>58441013.045989126</v>
      </c>
      <c r="AA216" s="1299">
        <f t="shared" ref="AA216" si="6012">Y216/Y$16-1</f>
        <v>1.4580226378787149</v>
      </c>
      <c r="AB216" s="1298">
        <f t="shared" si="4376"/>
        <v>3203336.0867651105</v>
      </c>
      <c r="AC216" s="1299">
        <f t="shared" si="5846"/>
        <v>3.3606108617347585E-2</v>
      </c>
      <c r="AD216" s="485">
        <v>130163540.95371656</v>
      </c>
      <c r="AE216" s="1298">
        <f t="shared" ref="AE216" si="6013">AD216-AD$16</f>
        <v>90081163.953716561</v>
      </c>
      <c r="AF216" s="1299">
        <f t="shared" ref="AF216" si="6014">AD216/AD$16-1</f>
        <v>2.247400745562484</v>
      </c>
      <c r="AG216" s="1298">
        <f t="shared" si="4379"/>
        <v>5920961.7095597684</v>
      </c>
      <c r="AH216" s="1299">
        <f t="shared" si="5849"/>
        <v>4.7656461621938151E-2</v>
      </c>
      <c r="AI216" s="485">
        <v>74269565.461116791</v>
      </c>
      <c r="AJ216" s="1298">
        <f t="shared" ref="AJ216" si="6015">AI216-AI$16</f>
        <v>34187188.461116791</v>
      </c>
      <c r="AK216" s="1299">
        <f t="shared" ref="AK216" si="6016">AI216/AI$16-1</f>
        <v>0.852923180207521</v>
      </c>
      <c r="AL216" s="1298">
        <f t="shared" si="4382"/>
        <v>1424539.5248152614</v>
      </c>
      <c r="AM216" s="1299">
        <f t="shared" si="5948"/>
        <v>1.955575561275702E-2</v>
      </c>
      <c r="AN216" s="485">
        <v>98523390.045989126</v>
      </c>
      <c r="AO216" s="1298">
        <f t="shared" ref="AO216" si="6017">AN216-AN$16</f>
        <v>58441013.045989126</v>
      </c>
      <c r="AP216" s="1299">
        <f t="shared" ref="AP216" si="6018">AN216/AN$16-1</f>
        <v>1.4580226378787149</v>
      </c>
      <c r="AQ216" s="1298">
        <f t="shared" si="4385"/>
        <v>3203336.0867651105</v>
      </c>
      <c r="AR216" s="1299">
        <f t="shared" si="5951"/>
        <v>3.3606108617347585E-2</v>
      </c>
      <c r="AS216" s="485">
        <v>130163540.95371656</v>
      </c>
      <c r="AT216" s="1298">
        <f t="shared" ref="AT216" si="6019">AS216-AS$16</f>
        <v>90081163.953716561</v>
      </c>
      <c r="AU216" s="1299">
        <f t="shared" ref="AU216" si="6020">AS216/AS$16-1</f>
        <v>2.247400745562484</v>
      </c>
      <c r="AV216" s="1298">
        <f t="shared" si="4388"/>
        <v>5920961.7095597684</v>
      </c>
      <c r="AW216" s="1299">
        <f t="shared" si="5954"/>
        <v>4.7656461621938151E-2</v>
      </c>
      <c r="AX216" s="485">
        <v>74269565.461116791</v>
      </c>
      <c r="AY216" s="1298">
        <f t="shared" ref="AY216" si="6021">AX216-AX$16</f>
        <v>34187188.461116791</v>
      </c>
      <c r="AZ216" s="1299">
        <f t="shared" ref="AZ216" si="6022">AX216/AX$16-1</f>
        <v>0.852923180207521</v>
      </c>
      <c r="BA216" s="1298">
        <f t="shared" si="4391"/>
        <v>1424539.5248152614</v>
      </c>
      <c r="BB216" s="1299">
        <f t="shared" si="5855"/>
        <v>1.955575561275702E-2</v>
      </c>
      <c r="BC216" s="485">
        <v>98523390.045989126</v>
      </c>
      <c r="BD216" s="1298">
        <f t="shared" ref="BD216" si="6023">BC216-BC$16</f>
        <v>58441013.045989126</v>
      </c>
      <c r="BE216" s="1299">
        <f t="shared" ref="BE216" si="6024">BC216/BC$16-1</f>
        <v>1.4580226378787149</v>
      </c>
      <c r="BF216" s="1298">
        <f t="shared" si="4394"/>
        <v>3203336.0867651105</v>
      </c>
      <c r="BG216" s="1299">
        <f t="shared" si="5858"/>
        <v>3.3606108617347585E-2</v>
      </c>
      <c r="BH216" s="485">
        <v>130163540.95371656</v>
      </c>
      <c r="BI216" s="1298">
        <f t="shared" ref="BI216" si="6025">BH216-BH$16</f>
        <v>90081163.953716561</v>
      </c>
      <c r="BJ216" s="1299">
        <f t="shared" ref="BJ216" si="6026">BH216/BH$16-1</f>
        <v>2.247400745562484</v>
      </c>
      <c r="BK216" s="1298">
        <f t="shared" si="4397"/>
        <v>5920961.7095597684</v>
      </c>
      <c r="BL216" s="1299">
        <f t="shared" si="5861"/>
        <v>4.7656461621938151E-2</v>
      </c>
      <c r="BM216" s="485">
        <v>74269565.461116791</v>
      </c>
      <c r="BN216" s="1298">
        <f t="shared" ref="BN216" si="6027">BM216-BM$16</f>
        <v>34187188.461116791</v>
      </c>
      <c r="BO216" s="1299">
        <f t="shared" ref="BO216" si="6028">BM216/BM$16-1</f>
        <v>0.852923180207521</v>
      </c>
      <c r="BP216" s="1298">
        <f t="shared" si="4400"/>
        <v>1424539.5248152614</v>
      </c>
      <c r="BQ216" s="1299">
        <f t="shared" si="5864"/>
        <v>1.955575561275702E-2</v>
      </c>
      <c r="BR216" s="485">
        <v>98523390.045989126</v>
      </c>
      <c r="BS216" s="1298">
        <f t="shared" ref="BS216" si="6029">BR216-BR$16</f>
        <v>58441013.045989126</v>
      </c>
      <c r="BT216" s="1299">
        <f t="shared" ref="BT216" si="6030">BR216/BR$16-1</f>
        <v>1.4580226378787149</v>
      </c>
      <c r="BU216" s="1298">
        <f t="shared" si="4403"/>
        <v>3203336.0867651105</v>
      </c>
      <c r="BV216" s="1299">
        <f t="shared" si="5867"/>
        <v>3.3606108617347585E-2</v>
      </c>
      <c r="BW216" s="485">
        <v>130163540.95371656</v>
      </c>
      <c r="BX216" s="1298">
        <f t="shared" ref="BX216" si="6031">BW216-BW$16</f>
        <v>90081163.953716561</v>
      </c>
      <c r="BY216" s="1299">
        <f t="shared" ref="BY216" si="6032">BW216/BW$16-1</f>
        <v>2.247400745562484</v>
      </c>
      <c r="BZ216" s="1298">
        <f t="shared" si="4406"/>
        <v>5920961.7095597684</v>
      </c>
      <c r="CA216" s="1299">
        <f t="shared" si="5870"/>
        <v>4.7656461621938151E-2</v>
      </c>
      <c r="CB216" s="485">
        <v>74269565.461116791</v>
      </c>
      <c r="CC216" s="1298">
        <f t="shared" ref="CC216" si="6033">CB216-CB$16</f>
        <v>34187188.461116791</v>
      </c>
      <c r="CD216" s="1299">
        <f t="shared" ref="CD216" si="6034">CB216/CB$16-1</f>
        <v>0.852923180207521</v>
      </c>
      <c r="CE216" s="1298">
        <f t="shared" si="4409"/>
        <v>1424539.5248152614</v>
      </c>
      <c r="CF216" s="1299">
        <f t="shared" si="5873"/>
        <v>1.955575561275702E-2</v>
      </c>
      <c r="CG216" s="485">
        <v>98523390.045989126</v>
      </c>
      <c r="CH216" s="1298">
        <f t="shared" ref="CH216" si="6035">CG216-CG$16</f>
        <v>58441013.045989126</v>
      </c>
      <c r="CI216" s="1299">
        <f t="shared" ref="CI216" si="6036">CG216/CG$16-1</f>
        <v>1.4580226378787149</v>
      </c>
      <c r="CJ216" s="1298">
        <f t="shared" si="4412"/>
        <v>3203336.0867651105</v>
      </c>
      <c r="CK216" s="1299">
        <f t="shared" si="5876"/>
        <v>3.3606108617347585E-2</v>
      </c>
      <c r="CL216" s="485">
        <v>130163540.95371656</v>
      </c>
      <c r="CM216" s="1298">
        <f t="shared" ref="CM216" si="6037">CL216-CL$16</f>
        <v>90081163.953716561</v>
      </c>
      <c r="CN216" s="1299">
        <f t="shared" ref="CN216" si="6038">CL216/CL$16-1</f>
        <v>2.247400745562484</v>
      </c>
      <c r="CO216" s="1298">
        <f t="shared" si="4415"/>
        <v>5920961.7095597684</v>
      </c>
      <c r="CP216" s="1299">
        <f t="shared" si="5879"/>
        <v>4.7656461621938151E-2</v>
      </c>
    </row>
    <row r="217" spans="1:94" ht="21" customHeight="1" outlineLevel="1" thickBot="1" x14ac:dyDescent="0.3">
      <c r="A217" s="174">
        <v>2043</v>
      </c>
      <c r="B217" s="197" t="s">
        <v>171</v>
      </c>
      <c r="C217" s="198" t="s">
        <v>172</v>
      </c>
      <c r="D217" s="199" t="s">
        <v>173</v>
      </c>
      <c r="E217" s="492">
        <v>0</v>
      </c>
      <c r="F217" s="1298">
        <f t="shared" ref="F217" si="6039">E217-E$17</f>
        <v>0</v>
      </c>
      <c r="G217" s="1320"/>
      <c r="H217" s="1298">
        <f t="shared" si="4364"/>
        <v>0</v>
      </c>
      <c r="I217" s="1320"/>
      <c r="J217" s="492">
        <v>0</v>
      </c>
      <c r="K217" s="1298">
        <f t="shared" ref="K217" si="6040">J217-J$17</f>
        <v>0</v>
      </c>
      <c r="L217" s="1320"/>
      <c r="M217" s="1298">
        <f t="shared" si="4367"/>
        <v>0</v>
      </c>
      <c r="N217" s="1320"/>
      <c r="O217" s="492">
        <v>0</v>
      </c>
      <c r="P217" s="1298">
        <f t="shared" ref="P217" si="6041">O217-O$17</f>
        <v>0</v>
      </c>
      <c r="Q217" s="1320"/>
      <c r="R217" s="1298">
        <f t="shared" si="4370"/>
        <v>0</v>
      </c>
      <c r="S217" s="1320"/>
      <c r="T217" s="492">
        <v>0</v>
      </c>
      <c r="U217" s="1298">
        <f t="shared" ref="U217" si="6042">T217-T$17</f>
        <v>0</v>
      </c>
      <c r="V217" s="1299"/>
      <c r="W217" s="1298">
        <f t="shared" si="4373"/>
        <v>0</v>
      </c>
      <c r="X217" s="1299"/>
      <c r="Y217" s="492">
        <v>0</v>
      </c>
      <c r="Z217" s="1298">
        <f t="shared" ref="Z217" si="6043">Y217-Y$17</f>
        <v>0</v>
      </c>
      <c r="AA217" s="1299"/>
      <c r="AB217" s="1298">
        <f t="shared" si="4376"/>
        <v>0</v>
      </c>
      <c r="AC217" s="1299"/>
      <c r="AD217" s="492">
        <v>0</v>
      </c>
      <c r="AE217" s="1298">
        <f t="shared" ref="AE217" si="6044">AD217-AD$17</f>
        <v>0</v>
      </c>
      <c r="AF217" s="1299"/>
      <c r="AG217" s="1298">
        <f t="shared" si="4379"/>
        <v>0</v>
      </c>
      <c r="AH217" s="1299"/>
      <c r="AI217" s="492">
        <v>0</v>
      </c>
      <c r="AJ217" s="1298">
        <f t="shared" ref="AJ217" si="6045">AI217-AI$17</f>
        <v>0</v>
      </c>
      <c r="AK217" s="1299"/>
      <c r="AL217" s="1298">
        <f t="shared" si="4382"/>
        <v>0</v>
      </c>
      <c r="AM217" s="1299"/>
      <c r="AN217" s="492">
        <v>0</v>
      </c>
      <c r="AO217" s="1298">
        <f t="shared" ref="AO217" si="6046">AN217-AN$17</f>
        <v>0</v>
      </c>
      <c r="AP217" s="1299"/>
      <c r="AQ217" s="1298">
        <f t="shared" si="4385"/>
        <v>0</v>
      </c>
      <c r="AR217" s="1299"/>
      <c r="AS217" s="492">
        <v>0</v>
      </c>
      <c r="AT217" s="1298">
        <f t="shared" ref="AT217" si="6047">AS217-AS$17</f>
        <v>0</v>
      </c>
      <c r="AU217" s="1299"/>
      <c r="AV217" s="1298">
        <f t="shared" si="4388"/>
        <v>0</v>
      </c>
      <c r="AW217" s="1299"/>
      <c r="AX217" s="492">
        <v>0</v>
      </c>
      <c r="AY217" s="1298">
        <f t="shared" ref="AY217" si="6048">AX217-AX$17</f>
        <v>0</v>
      </c>
      <c r="AZ217" s="1299"/>
      <c r="BA217" s="1298">
        <f t="shared" si="4391"/>
        <v>0</v>
      </c>
      <c r="BB217" s="1299"/>
      <c r="BC217" s="492">
        <v>0</v>
      </c>
      <c r="BD217" s="1298">
        <f t="shared" ref="BD217" si="6049">BC217-BC$17</f>
        <v>0</v>
      </c>
      <c r="BE217" s="1299"/>
      <c r="BF217" s="1298">
        <f t="shared" si="4394"/>
        <v>0</v>
      </c>
      <c r="BG217" s="1299"/>
      <c r="BH217" s="492">
        <v>0</v>
      </c>
      <c r="BI217" s="1298">
        <f t="shared" ref="BI217" si="6050">BH217-BH$17</f>
        <v>0</v>
      </c>
      <c r="BJ217" s="1299"/>
      <c r="BK217" s="1298">
        <f t="shared" si="4397"/>
        <v>0</v>
      </c>
      <c r="BL217" s="1299"/>
      <c r="BM217" s="492">
        <v>0</v>
      </c>
      <c r="BN217" s="1298">
        <f t="shared" ref="BN217" si="6051">BM217-BM$17</f>
        <v>0</v>
      </c>
      <c r="BO217" s="1299"/>
      <c r="BP217" s="1298">
        <f t="shared" si="4400"/>
        <v>0</v>
      </c>
      <c r="BQ217" s="1299"/>
      <c r="BR217" s="492">
        <v>0</v>
      </c>
      <c r="BS217" s="1298">
        <f t="shared" ref="BS217" si="6052">BR217-BR$17</f>
        <v>0</v>
      </c>
      <c r="BT217" s="1299"/>
      <c r="BU217" s="1298">
        <f t="shared" si="4403"/>
        <v>0</v>
      </c>
      <c r="BV217" s="1299"/>
      <c r="BW217" s="492">
        <v>0</v>
      </c>
      <c r="BX217" s="1298">
        <f t="shared" ref="BX217" si="6053">BW217-BW$17</f>
        <v>0</v>
      </c>
      <c r="BY217" s="1299"/>
      <c r="BZ217" s="1298">
        <f t="shared" si="4406"/>
        <v>0</v>
      </c>
      <c r="CA217" s="1299"/>
      <c r="CB217" s="1329">
        <v>5306354.712888618</v>
      </c>
      <c r="CC217" s="1298">
        <f t="shared" ref="CC217" si="6054">CB217-CB$17</f>
        <v>1460077.232888618</v>
      </c>
      <c r="CD217" s="1299">
        <f t="shared" ref="CD217" si="6055">CB217/CB$17-1</f>
        <v>0.37960787813171981</v>
      </c>
      <c r="CE217" s="1298">
        <f t="shared" si="4409"/>
        <v>70737.943369162269</v>
      </c>
      <c r="CF217" s="1299">
        <f t="shared" si="5873"/>
        <v>1.3510909312725472E-2</v>
      </c>
      <c r="CG217" s="1329">
        <v>5306354.712888618</v>
      </c>
      <c r="CH217" s="1298">
        <f t="shared" ref="CH217" si="6056">CG217-CG$17</f>
        <v>1460077.232888618</v>
      </c>
      <c r="CI217" s="1299">
        <f t="shared" ref="CI217" si="6057">CG217/CG$17-1</f>
        <v>0.37960787813171981</v>
      </c>
      <c r="CJ217" s="1298">
        <f t="shared" si="4412"/>
        <v>70737.943369162269</v>
      </c>
      <c r="CK217" s="1299">
        <f t="shared" si="5876"/>
        <v>1.3510909312725472E-2</v>
      </c>
      <c r="CL217" s="1329">
        <v>5306354.712888618</v>
      </c>
      <c r="CM217" s="1298">
        <f t="shared" ref="CM217" si="6058">CL217-CL$17</f>
        <v>1460077.232888618</v>
      </c>
      <c r="CN217" s="1299">
        <f t="shared" ref="CN217" si="6059">CL217/CL$17-1</f>
        <v>0.37960787813171981</v>
      </c>
      <c r="CO217" s="1298">
        <f t="shared" si="4415"/>
        <v>70737.943369162269</v>
      </c>
      <c r="CP217" s="1299">
        <f t="shared" si="5879"/>
        <v>1.3510909312725472E-2</v>
      </c>
    </row>
    <row r="218" spans="1:94" ht="21" customHeight="1" outlineLevel="1" x14ac:dyDescent="0.25">
      <c r="A218" s="174">
        <v>2043</v>
      </c>
      <c r="B218" s="206" t="s">
        <v>174</v>
      </c>
      <c r="C218" s="206" t="s">
        <v>175</v>
      </c>
      <c r="D218" s="207" t="s">
        <v>176</v>
      </c>
      <c r="E218" s="210">
        <v>1513360.1051520002</v>
      </c>
      <c r="F218" s="1321">
        <f t="shared" ref="F218" si="6060">E218-E$18</f>
        <v>665073.02635200019</v>
      </c>
      <c r="G218" s="1322">
        <f t="shared" ref="G218" si="6061">E218/E$18-1</f>
        <v>0.78401881034522258</v>
      </c>
      <c r="H218" s="1321">
        <f t="shared" si="4364"/>
        <v>30250.694688000251</v>
      </c>
      <c r="I218" s="1322">
        <f t="shared" si="5834"/>
        <v>2.0396805842217702E-2</v>
      </c>
      <c r="J218" s="210">
        <v>1999144.5720960004</v>
      </c>
      <c r="K218" s="1321">
        <f t="shared" ref="K218" si="6062">J218-J$18</f>
        <v>1150857.4932960004</v>
      </c>
      <c r="L218" s="1322">
        <f t="shared" ref="L218" si="6063">J218/J$18-1</f>
        <v>1.3566839835919948</v>
      </c>
      <c r="M218" s="1321">
        <f t="shared" si="4367"/>
        <v>66410.082048000535</v>
      </c>
      <c r="N218" s="1322">
        <f t="shared" si="5837"/>
        <v>3.4360685541629188E-2</v>
      </c>
      <c r="O218" s="211">
        <v>2634083.7358080009</v>
      </c>
      <c r="P218" s="1321">
        <f t="shared" ref="P218" si="6064">O218-O$18</f>
        <v>1785796.6570080009</v>
      </c>
      <c r="Q218" s="1322">
        <f t="shared" ref="Q218" si="6065">O218/O$18-1</f>
        <v>2.10517960444973</v>
      </c>
      <c r="R218" s="1321">
        <f t="shared" si="4370"/>
        <v>121647.69004800078</v>
      </c>
      <c r="S218" s="1322">
        <f t="shared" si="5840"/>
        <v>4.8418223521865977E-2</v>
      </c>
      <c r="T218" s="211">
        <v>1513360.1051520002</v>
      </c>
      <c r="U218" s="209">
        <f t="shared" ref="U218" si="6066">T218-T$18</f>
        <v>665073.02635200019</v>
      </c>
      <c r="V218" s="1300">
        <f t="shared" ref="V218" si="6067">T218/T$18-1</f>
        <v>0.78401881034522258</v>
      </c>
      <c r="W218" s="209">
        <f t="shared" si="4373"/>
        <v>30250.694688000251</v>
      </c>
      <c r="X218" s="1300">
        <f t="shared" si="5843"/>
        <v>2.0396805842217702E-2</v>
      </c>
      <c r="Y218" s="210">
        <v>1999144.5720960004</v>
      </c>
      <c r="Z218" s="209">
        <f t="shared" ref="Z218" si="6068">Y218-Y$18</f>
        <v>1150857.4932960004</v>
      </c>
      <c r="AA218" s="1300">
        <f t="shared" ref="AA218" si="6069">Y218/Y$18-1</f>
        <v>1.3566839835919948</v>
      </c>
      <c r="AB218" s="209">
        <f t="shared" si="4376"/>
        <v>66410.082048000535</v>
      </c>
      <c r="AC218" s="1300">
        <f t="shared" si="5846"/>
        <v>3.4360685541629188E-2</v>
      </c>
      <c r="AD218" s="211">
        <v>2634083.7358080009</v>
      </c>
      <c r="AE218" s="209">
        <f t="shared" ref="AE218" si="6070">AD218-AD$18</f>
        <v>1785796.6570080009</v>
      </c>
      <c r="AF218" s="1300">
        <f t="shared" ref="AF218" si="6071">AD218/AD$18-1</f>
        <v>2.10517960444973</v>
      </c>
      <c r="AG218" s="209">
        <f t="shared" si="4379"/>
        <v>121647.69004800078</v>
      </c>
      <c r="AH218" s="1300">
        <f t="shared" si="5849"/>
        <v>4.8418223521865977E-2</v>
      </c>
      <c r="AI218" s="211">
        <v>1513360.1051520002</v>
      </c>
      <c r="AJ218" s="209">
        <f t="shared" ref="AJ218" si="6072">AI218-AI$18</f>
        <v>665073.02635200019</v>
      </c>
      <c r="AK218" s="1300">
        <f t="shared" ref="AK218" si="6073">AI218/AI$18-1</f>
        <v>0.78401881034522258</v>
      </c>
      <c r="AL218" s="209">
        <f t="shared" si="4382"/>
        <v>30250.694688000251</v>
      </c>
      <c r="AM218" s="1300">
        <f t="shared" si="5948"/>
        <v>2.0396805842217702E-2</v>
      </c>
      <c r="AN218" s="210">
        <v>1999144.5720960004</v>
      </c>
      <c r="AO218" s="209">
        <f t="shared" ref="AO218" si="6074">AN218-AN$18</f>
        <v>1150857.4932960004</v>
      </c>
      <c r="AP218" s="1300">
        <f t="shared" ref="AP218" si="6075">AN218/AN$18-1</f>
        <v>1.3566839835919948</v>
      </c>
      <c r="AQ218" s="209">
        <f t="shared" si="4385"/>
        <v>66410.082048000535</v>
      </c>
      <c r="AR218" s="1300">
        <f t="shared" si="5951"/>
        <v>3.4360685541629188E-2</v>
      </c>
      <c r="AS218" s="211">
        <v>2634083.7358080009</v>
      </c>
      <c r="AT218" s="209">
        <f t="shared" ref="AT218" si="6076">AS218-AS$18</f>
        <v>1785796.6570080009</v>
      </c>
      <c r="AU218" s="1300">
        <f t="shared" ref="AU218" si="6077">AS218/AS$18-1</f>
        <v>2.10517960444973</v>
      </c>
      <c r="AV218" s="209">
        <f t="shared" si="4388"/>
        <v>121647.69004800078</v>
      </c>
      <c r="AW218" s="1300">
        <f t="shared" si="5954"/>
        <v>4.8418223521865977E-2</v>
      </c>
      <c r="AX218" s="210">
        <v>1513360.1051520002</v>
      </c>
      <c r="AY218" s="209">
        <f t="shared" ref="AY218" si="6078">AX218-AX$18</f>
        <v>665073.02635200019</v>
      </c>
      <c r="AZ218" s="1300">
        <f t="shared" ref="AZ218" si="6079">AX218/AX$18-1</f>
        <v>0.78401881034522258</v>
      </c>
      <c r="BA218" s="209">
        <f t="shared" si="4391"/>
        <v>30250.694688000251</v>
      </c>
      <c r="BB218" s="1300">
        <f t="shared" si="5855"/>
        <v>2.0396805842217702E-2</v>
      </c>
      <c r="BC218" s="210">
        <v>1999144.5720960004</v>
      </c>
      <c r="BD218" s="209">
        <f t="shared" ref="BD218" si="6080">BC218-BC$18</f>
        <v>1150857.4932960004</v>
      </c>
      <c r="BE218" s="1300">
        <f t="shared" ref="BE218" si="6081">BC218/BC$18-1</f>
        <v>1.3566839835919948</v>
      </c>
      <c r="BF218" s="209">
        <f t="shared" si="4394"/>
        <v>66410.082048000535</v>
      </c>
      <c r="BG218" s="1300">
        <f t="shared" si="5858"/>
        <v>3.4360685541629188E-2</v>
      </c>
      <c r="BH218" s="211">
        <v>2634083.7358080009</v>
      </c>
      <c r="BI218" s="209">
        <f t="shared" ref="BI218" si="6082">BH218-BH$18</f>
        <v>1785796.6570080009</v>
      </c>
      <c r="BJ218" s="1300">
        <f t="shared" ref="BJ218" si="6083">BH218/BH$18-1</f>
        <v>2.10517960444973</v>
      </c>
      <c r="BK218" s="209">
        <f t="shared" si="4397"/>
        <v>121647.69004800078</v>
      </c>
      <c r="BL218" s="1300">
        <f t="shared" si="5861"/>
        <v>4.8418223521865977E-2</v>
      </c>
      <c r="BM218" s="210">
        <v>1513360.1051520002</v>
      </c>
      <c r="BN218" s="209">
        <f t="shared" ref="BN218" si="6084">BM218-BM$18</f>
        <v>665073.02635200019</v>
      </c>
      <c r="BO218" s="1300">
        <f t="shared" ref="BO218" si="6085">BM218/BM$18-1</f>
        <v>0.78401881034522258</v>
      </c>
      <c r="BP218" s="209">
        <f t="shared" si="4400"/>
        <v>30250.694688000251</v>
      </c>
      <c r="BQ218" s="1300">
        <f t="shared" si="5864"/>
        <v>2.0396805842217702E-2</v>
      </c>
      <c r="BR218" s="210">
        <v>1999144.5720960004</v>
      </c>
      <c r="BS218" s="209">
        <f t="shared" ref="BS218" si="6086">BR218-BR$18</f>
        <v>1150857.4932960004</v>
      </c>
      <c r="BT218" s="1300">
        <f t="shared" ref="BT218" si="6087">BR218/BR$18-1</f>
        <v>1.3566839835919948</v>
      </c>
      <c r="BU218" s="209">
        <f t="shared" si="4403"/>
        <v>66410.082048000535</v>
      </c>
      <c r="BV218" s="1300">
        <f t="shared" si="5867"/>
        <v>3.4360685541629188E-2</v>
      </c>
      <c r="BW218" s="211">
        <v>2634083.7358080009</v>
      </c>
      <c r="BX218" s="209">
        <f t="shared" ref="BX218" si="6088">BW218-BW$18</f>
        <v>1785796.6570080009</v>
      </c>
      <c r="BY218" s="1300">
        <f t="shared" ref="BY218" si="6089">BW218/BW$18-1</f>
        <v>2.10517960444973</v>
      </c>
      <c r="BZ218" s="209">
        <f t="shared" si="4406"/>
        <v>121647.69004800078</v>
      </c>
      <c r="CA218" s="1300">
        <f t="shared" si="5870"/>
        <v>4.8418223521865977E-2</v>
      </c>
      <c r="CB218" s="211">
        <v>1513360.1051520002</v>
      </c>
      <c r="CC218" s="209">
        <f t="shared" ref="CC218" si="6090">CB218-CB$18</f>
        <v>665073.02635200019</v>
      </c>
      <c r="CD218" s="1300">
        <f t="shared" ref="CD218" si="6091">CB218/CB$18-1</f>
        <v>0.78401881034522258</v>
      </c>
      <c r="CE218" s="209">
        <f t="shared" si="4409"/>
        <v>30250.694688000251</v>
      </c>
      <c r="CF218" s="1300">
        <f t="shared" si="5873"/>
        <v>2.0396805842217702E-2</v>
      </c>
      <c r="CG218" s="210">
        <v>1999144.5720960004</v>
      </c>
      <c r="CH218" s="209">
        <f t="shared" ref="CH218" si="6092">CG218-CG$18</f>
        <v>1150857.4932960004</v>
      </c>
      <c r="CI218" s="1300">
        <f t="shared" ref="CI218" si="6093">CG218/CG$18-1</f>
        <v>1.3566839835919948</v>
      </c>
      <c r="CJ218" s="209">
        <f t="shared" si="4412"/>
        <v>66410.082048000535</v>
      </c>
      <c r="CK218" s="1300">
        <f t="shared" si="5876"/>
        <v>3.4360685541629188E-2</v>
      </c>
      <c r="CL218" s="211">
        <v>2634083.7358080009</v>
      </c>
      <c r="CM218" s="209">
        <f t="shared" ref="CM218" si="6094">CL218-CL$18</f>
        <v>1785796.6570080009</v>
      </c>
      <c r="CN218" s="1300">
        <f t="shared" ref="CN218" si="6095">CL218/CL$18-1</f>
        <v>2.10517960444973</v>
      </c>
      <c r="CO218" s="209">
        <f t="shared" si="4415"/>
        <v>121647.69004800078</v>
      </c>
      <c r="CP218" s="1300">
        <f t="shared" si="5879"/>
        <v>4.8418223521865977E-2</v>
      </c>
    </row>
    <row r="219" spans="1:94" ht="21" customHeight="1" outlineLevel="1" thickBot="1" x14ac:dyDescent="0.3">
      <c r="A219" s="174">
        <v>2043</v>
      </c>
      <c r="B219" s="206" t="s">
        <v>177</v>
      </c>
      <c r="C219" s="206" t="s">
        <v>178</v>
      </c>
      <c r="D219" s="207" t="s">
        <v>179</v>
      </c>
      <c r="E219" s="479">
        <v>956240.78323200019</v>
      </c>
      <c r="F219" s="1321">
        <f t="shared" ref="F219" si="6096">E219-E$19</f>
        <v>424070.48114400019</v>
      </c>
      <c r="G219" s="1322">
        <f t="shared" ref="G219" si="6097">E219/E$19-1</f>
        <v>0.79686987319686176</v>
      </c>
      <c r="H219" s="1321">
        <f t="shared" si="4364"/>
        <v>18977.407296000281</v>
      </c>
      <c r="I219" s="1322">
        <f t="shared" si="5834"/>
        <v>2.0247678276182013E-2</v>
      </c>
      <c r="J219" s="479">
        <v>1264572.4291200005</v>
      </c>
      <c r="K219" s="1321">
        <f t="shared" ref="K219" si="6098">J219-J$19</f>
        <v>732402.12703200046</v>
      </c>
      <c r="L219" s="1322">
        <f t="shared" ref="L219" si="6099">J219/J$19-1</f>
        <v>1.3762551652325952</v>
      </c>
      <c r="M219" s="1321">
        <f t="shared" si="4367"/>
        <v>41912.949168000603</v>
      </c>
      <c r="N219" s="1322">
        <f t="shared" si="5837"/>
        <v>3.4280149015526451E-2</v>
      </c>
      <c r="O219" s="472">
        <v>1664283.4346880005</v>
      </c>
      <c r="P219" s="1321">
        <f t="shared" ref="P219" si="6100">O219-O$19</f>
        <v>1132113.1326000006</v>
      </c>
      <c r="Q219" s="1322">
        <f t="shared" ref="Q219" si="6101">O219/O$19-1</f>
        <v>2.1273512034739466</v>
      </c>
      <c r="R219" s="1321">
        <f t="shared" si="4370"/>
        <v>76637.678112000693</v>
      </c>
      <c r="S219" s="1322">
        <f t="shared" si="5840"/>
        <v>4.8271270712984204E-2</v>
      </c>
      <c r="T219" s="472">
        <v>956240.78323200019</v>
      </c>
      <c r="U219" s="209">
        <f t="shared" ref="U219" si="6102">T219-T$19</f>
        <v>424070.48114400019</v>
      </c>
      <c r="V219" s="1300">
        <f t="shared" ref="V219" si="6103">T219/T$19-1</f>
        <v>0.79686987319686176</v>
      </c>
      <c r="W219" s="209">
        <f t="shared" si="4373"/>
        <v>18977.407296000281</v>
      </c>
      <c r="X219" s="1300">
        <f t="shared" si="5843"/>
        <v>2.0247678276182013E-2</v>
      </c>
      <c r="Y219" s="479">
        <v>1264572.4291200005</v>
      </c>
      <c r="Z219" s="209">
        <f t="shared" ref="Z219" si="6104">Y219-Y$19</f>
        <v>732402.12703200046</v>
      </c>
      <c r="AA219" s="1300">
        <f t="shared" ref="AA219" si="6105">Y219/Y$19-1</f>
        <v>1.3762551652325952</v>
      </c>
      <c r="AB219" s="209">
        <f t="shared" si="4376"/>
        <v>41912.949168000603</v>
      </c>
      <c r="AC219" s="1300">
        <f t="shared" si="5846"/>
        <v>3.4280149015526451E-2</v>
      </c>
      <c r="AD219" s="472">
        <v>1664283.4346880005</v>
      </c>
      <c r="AE219" s="209">
        <f t="shared" ref="AE219" si="6106">AD219-AD$19</f>
        <v>1132113.1326000006</v>
      </c>
      <c r="AF219" s="1300">
        <f t="shared" ref="AF219" si="6107">AD219/AD$19-1</f>
        <v>2.1273512034739466</v>
      </c>
      <c r="AG219" s="209">
        <f t="shared" si="4379"/>
        <v>76637.678112000693</v>
      </c>
      <c r="AH219" s="1300">
        <f t="shared" si="5849"/>
        <v>4.8271270712984204E-2</v>
      </c>
      <c r="AI219" s="472">
        <v>956240.78323200019</v>
      </c>
      <c r="AJ219" s="209">
        <f t="shared" ref="AJ219" si="6108">AI219-AI$19</f>
        <v>424070.48114400019</v>
      </c>
      <c r="AK219" s="1300">
        <f t="shared" ref="AK219" si="6109">AI219/AI$19-1</f>
        <v>0.79686987319686176</v>
      </c>
      <c r="AL219" s="209">
        <f t="shared" si="4382"/>
        <v>18977.407296000281</v>
      </c>
      <c r="AM219" s="1300">
        <f t="shared" si="5948"/>
        <v>2.0247678276182013E-2</v>
      </c>
      <c r="AN219" s="479">
        <v>1264572.4291200005</v>
      </c>
      <c r="AO219" s="209">
        <f t="shared" ref="AO219" si="6110">AN219-AN$19</f>
        <v>732402.12703200046</v>
      </c>
      <c r="AP219" s="1300">
        <f t="shared" ref="AP219" si="6111">AN219/AN$19-1</f>
        <v>1.3762551652325952</v>
      </c>
      <c r="AQ219" s="209">
        <f t="shared" si="4385"/>
        <v>41912.949168000603</v>
      </c>
      <c r="AR219" s="1300">
        <f t="shared" si="5951"/>
        <v>3.4280149015526451E-2</v>
      </c>
      <c r="AS219" s="472">
        <v>1664283.4346880005</v>
      </c>
      <c r="AT219" s="209">
        <f t="shared" ref="AT219" si="6112">AS219-AS$19</f>
        <v>1132113.1326000006</v>
      </c>
      <c r="AU219" s="1300">
        <f t="shared" ref="AU219" si="6113">AS219/AS$19-1</f>
        <v>2.1273512034739466</v>
      </c>
      <c r="AV219" s="209">
        <f t="shared" si="4388"/>
        <v>76637.678112000693</v>
      </c>
      <c r="AW219" s="1300">
        <f t="shared" si="5954"/>
        <v>4.8271270712984204E-2</v>
      </c>
      <c r="AX219" s="479">
        <v>956240.78323200019</v>
      </c>
      <c r="AY219" s="209">
        <f t="shared" ref="AY219" si="6114">AX219-AX$19</f>
        <v>424070.48114400019</v>
      </c>
      <c r="AZ219" s="1300">
        <f t="shared" ref="AZ219" si="6115">AX219/AX$19-1</f>
        <v>0.79686987319686176</v>
      </c>
      <c r="BA219" s="209">
        <f t="shared" si="4391"/>
        <v>18977.407296000281</v>
      </c>
      <c r="BB219" s="1300">
        <f t="shared" si="5855"/>
        <v>2.0247678276182013E-2</v>
      </c>
      <c r="BC219" s="479">
        <v>1264572.4291200005</v>
      </c>
      <c r="BD219" s="209">
        <f t="shared" ref="BD219" si="6116">BC219-BC$19</f>
        <v>732402.12703200046</v>
      </c>
      <c r="BE219" s="1300">
        <f t="shared" ref="BE219" si="6117">BC219/BC$19-1</f>
        <v>1.3762551652325952</v>
      </c>
      <c r="BF219" s="209">
        <f t="shared" si="4394"/>
        <v>41912.949168000603</v>
      </c>
      <c r="BG219" s="1300">
        <f t="shared" si="5858"/>
        <v>3.4280149015526451E-2</v>
      </c>
      <c r="BH219" s="472">
        <v>1664283.4346880005</v>
      </c>
      <c r="BI219" s="209">
        <f t="shared" ref="BI219" si="6118">BH219-BH$19</f>
        <v>1132113.1326000006</v>
      </c>
      <c r="BJ219" s="1300">
        <f t="shared" ref="BJ219" si="6119">BH219/BH$19-1</f>
        <v>2.1273512034739466</v>
      </c>
      <c r="BK219" s="209">
        <f t="shared" si="4397"/>
        <v>76637.678112000693</v>
      </c>
      <c r="BL219" s="1300">
        <f t="shared" si="5861"/>
        <v>4.8271270712984204E-2</v>
      </c>
      <c r="BM219" s="479">
        <v>956240.78323200019</v>
      </c>
      <c r="BN219" s="209">
        <f t="shared" ref="BN219" si="6120">BM219-BM$19</f>
        <v>424070.48114400019</v>
      </c>
      <c r="BO219" s="1300">
        <f t="shared" ref="BO219" si="6121">BM219/BM$19-1</f>
        <v>0.79686987319686176</v>
      </c>
      <c r="BP219" s="209">
        <f t="shared" si="4400"/>
        <v>18977.407296000281</v>
      </c>
      <c r="BQ219" s="1300">
        <f t="shared" si="5864"/>
        <v>2.0247678276182013E-2</v>
      </c>
      <c r="BR219" s="479">
        <v>1264572.4291200005</v>
      </c>
      <c r="BS219" s="209">
        <f t="shared" ref="BS219" si="6122">BR219-BR$19</f>
        <v>732402.12703200046</v>
      </c>
      <c r="BT219" s="1300">
        <f t="shared" ref="BT219" si="6123">BR219/BR$19-1</f>
        <v>1.3762551652325952</v>
      </c>
      <c r="BU219" s="209">
        <f t="shared" si="4403"/>
        <v>41912.949168000603</v>
      </c>
      <c r="BV219" s="1300">
        <f t="shared" si="5867"/>
        <v>3.4280149015526451E-2</v>
      </c>
      <c r="BW219" s="472">
        <v>1664283.4346880005</v>
      </c>
      <c r="BX219" s="209">
        <f t="shared" ref="BX219" si="6124">BW219-BW$19</f>
        <v>1132113.1326000006</v>
      </c>
      <c r="BY219" s="1300">
        <f t="shared" ref="BY219" si="6125">BW219/BW$19-1</f>
        <v>2.1273512034739466</v>
      </c>
      <c r="BZ219" s="209">
        <f t="shared" si="4406"/>
        <v>76637.678112000693</v>
      </c>
      <c r="CA219" s="1300">
        <f t="shared" si="5870"/>
        <v>4.8271270712984204E-2</v>
      </c>
      <c r="CB219" s="472">
        <v>956240.78323200019</v>
      </c>
      <c r="CC219" s="209">
        <f t="shared" ref="CC219" si="6126">CB219-CB$19</f>
        <v>424070.48114400019</v>
      </c>
      <c r="CD219" s="1300">
        <f t="shared" ref="CD219" si="6127">CB219/CB$19-1</f>
        <v>0.79686987319686176</v>
      </c>
      <c r="CE219" s="209">
        <f t="shared" si="4409"/>
        <v>18977.407296000281</v>
      </c>
      <c r="CF219" s="1300">
        <f t="shared" si="5873"/>
        <v>2.0247678276182013E-2</v>
      </c>
      <c r="CG219" s="479">
        <v>1264572.4291200005</v>
      </c>
      <c r="CH219" s="209">
        <f t="shared" ref="CH219" si="6128">CG219-CG$19</f>
        <v>732402.12703200046</v>
      </c>
      <c r="CI219" s="1300">
        <f t="shared" ref="CI219" si="6129">CG219/CG$19-1</f>
        <v>1.3762551652325952</v>
      </c>
      <c r="CJ219" s="209">
        <f t="shared" si="4412"/>
        <v>41912.949168000603</v>
      </c>
      <c r="CK219" s="1300">
        <f t="shared" si="5876"/>
        <v>3.4280149015526451E-2</v>
      </c>
      <c r="CL219" s="472">
        <v>1664283.4346880005</v>
      </c>
      <c r="CM219" s="209">
        <f t="shared" ref="CM219" si="6130">CL219-CL$19</f>
        <v>1132113.1326000006</v>
      </c>
      <c r="CN219" s="1300">
        <f t="shared" ref="CN219" si="6131">CL219/CL$19-1</f>
        <v>2.1273512034739466</v>
      </c>
      <c r="CO219" s="209">
        <f t="shared" si="4415"/>
        <v>76637.678112000693</v>
      </c>
      <c r="CP219" s="1300">
        <f t="shared" si="5879"/>
        <v>4.8271270712984204E-2</v>
      </c>
    </row>
    <row r="220" spans="1:94" ht="21" customHeight="1" x14ac:dyDescent="0.25">
      <c r="A220" s="164">
        <v>2044</v>
      </c>
      <c r="B220" s="165"/>
      <c r="C220" s="166"/>
      <c r="D220" s="166" t="s">
        <v>157</v>
      </c>
      <c r="E220" s="490">
        <v>896065720.73496103</v>
      </c>
      <c r="F220" s="490">
        <f t="shared" ref="F220" si="6132">E220-E$10</f>
        <v>679969286.34496105</v>
      </c>
      <c r="G220" s="1319">
        <f t="shared" ref="G220" si="6133">E220/E$10-1</f>
        <v>3.146601137887294</v>
      </c>
      <c r="H220" s="490">
        <f t="shared" si="4364"/>
        <v>51207744.508378029</v>
      </c>
      <c r="I220" s="1319">
        <f>E220/E210-1</f>
        <v>6.0611068308887628E-2</v>
      </c>
      <c r="J220" s="490">
        <v>896065720.73496103</v>
      </c>
      <c r="K220" s="490">
        <f t="shared" ref="K220" si="6134">J220-J$10</f>
        <v>679969286.34496105</v>
      </c>
      <c r="L220" s="1319">
        <f t="shared" ref="L220" si="6135">J220/J$10-1</f>
        <v>3.146601137887294</v>
      </c>
      <c r="M220" s="490">
        <f t="shared" si="4367"/>
        <v>51207744.508378029</v>
      </c>
      <c r="N220" s="1319">
        <f>J220/J210-1</f>
        <v>6.0611068308887628E-2</v>
      </c>
      <c r="O220" s="490">
        <v>896065720.73496103</v>
      </c>
      <c r="P220" s="490">
        <f t="shared" ref="P220" si="6136">O220-O$10</f>
        <v>679969286.34496105</v>
      </c>
      <c r="Q220" s="1319">
        <f t="shared" ref="Q220" si="6137">O220/O$10-1</f>
        <v>3.146601137887294</v>
      </c>
      <c r="R220" s="490">
        <f t="shared" si="4370"/>
        <v>51207744.508378029</v>
      </c>
      <c r="S220" s="1319">
        <f>O220/O210-1</f>
        <v>6.0611068308887628E-2</v>
      </c>
      <c r="T220" s="490">
        <v>896065720.73496103</v>
      </c>
      <c r="U220" s="490">
        <f t="shared" ref="U220" si="6138">T220-T$10</f>
        <v>679969286.34496105</v>
      </c>
      <c r="V220" s="1301">
        <f t="shared" ref="V220" si="6139">T220/T$10-1</f>
        <v>3.146601137887294</v>
      </c>
      <c r="W220" s="490">
        <f t="shared" si="4373"/>
        <v>51207744.508378029</v>
      </c>
      <c r="X220" s="1301">
        <f>T220/T210-1</f>
        <v>6.0611068308887628E-2</v>
      </c>
      <c r="Y220" s="490">
        <v>896065720.73496103</v>
      </c>
      <c r="Z220" s="490">
        <f t="shared" ref="Z220" si="6140">Y220-Y$10</f>
        <v>679969286.34496105</v>
      </c>
      <c r="AA220" s="1301">
        <f t="shared" ref="AA220" si="6141">Y220/Y$10-1</f>
        <v>3.146601137887294</v>
      </c>
      <c r="AB220" s="490">
        <f t="shared" si="4376"/>
        <v>51207744.508378029</v>
      </c>
      <c r="AC220" s="1301">
        <f>Y220/Y210-1</f>
        <v>6.0611068308887628E-2</v>
      </c>
      <c r="AD220" s="490">
        <v>896065720.73496103</v>
      </c>
      <c r="AE220" s="490">
        <f t="shared" ref="AE220" si="6142">AD220-AD$10</f>
        <v>679969286.34496105</v>
      </c>
      <c r="AF220" s="1301">
        <f t="shared" ref="AF220" si="6143">AD220/AD$10-1</f>
        <v>3.146601137887294</v>
      </c>
      <c r="AG220" s="490">
        <f t="shared" si="4379"/>
        <v>51207744.508378029</v>
      </c>
      <c r="AH220" s="1301">
        <f>AD220/AD210-1</f>
        <v>6.0611068308887628E-2</v>
      </c>
      <c r="AI220" s="490">
        <v>896065720.73496103</v>
      </c>
      <c r="AJ220" s="490">
        <f t="shared" ref="AJ220" si="6144">AI220-AI$10</f>
        <v>679969286.34496105</v>
      </c>
      <c r="AK220" s="1301">
        <f t="shared" ref="AK220" si="6145">AI220/AI$10-1</f>
        <v>3.146601137887294</v>
      </c>
      <c r="AL220" s="490">
        <f t="shared" si="4382"/>
        <v>51207744.508378029</v>
      </c>
      <c r="AM220" s="1301">
        <f>AI220/AI210-1</f>
        <v>6.0611068308887628E-2</v>
      </c>
      <c r="AN220" s="490">
        <v>896065720.73496103</v>
      </c>
      <c r="AO220" s="490">
        <f t="shared" ref="AO220" si="6146">AN220-AN$10</f>
        <v>679969286.34496105</v>
      </c>
      <c r="AP220" s="1301">
        <f t="shared" ref="AP220" si="6147">AN220/AN$10-1</f>
        <v>3.146601137887294</v>
      </c>
      <c r="AQ220" s="490">
        <f t="shared" si="4385"/>
        <v>51207744.508378029</v>
      </c>
      <c r="AR220" s="1301">
        <f>AN220/AN210-1</f>
        <v>6.0611068308887628E-2</v>
      </c>
      <c r="AS220" s="490">
        <v>896065720.73496103</v>
      </c>
      <c r="AT220" s="490">
        <f t="shared" ref="AT220" si="6148">AS220-AS$10</f>
        <v>679969286.34496105</v>
      </c>
      <c r="AU220" s="1301">
        <f t="shared" ref="AU220" si="6149">AS220/AS$10-1</f>
        <v>3.146601137887294</v>
      </c>
      <c r="AV220" s="490">
        <f t="shared" si="4388"/>
        <v>51207744.508378029</v>
      </c>
      <c r="AW220" s="1301">
        <f>AS220/AS210-1</f>
        <v>6.0611068308887628E-2</v>
      </c>
      <c r="AX220" s="490">
        <v>896065720.73496103</v>
      </c>
      <c r="AY220" s="490">
        <f t="shared" ref="AY220" si="6150">AX220-AX$10</f>
        <v>679969286.34496105</v>
      </c>
      <c r="AZ220" s="1301">
        <f t="shared" ref="AZ220" si="6151">AX220/AX$10-1</f>
        <v>3.146601137887294</v>
      </c>
      <c r="BA220" s="490">
        <f t="shared" si="4391"/>
        <v>51207744.508378029</v>
      </c>
      <c r="BB220" s="1301">
        <f>AX220/AX210-1</f>
        <v>6.0611068308887628E-2</v>
      </c>
      <c r="BC220" s="490">
        <v>896065720.73496103</v>
      </c>
      <c r="BD220" s="490">
        <f t="shared" ref="BD220" si="6152">BC220-BC$10</f>
        <v>679969286.34496105</v>
      </c>
      <c r="BE220" s="1301">
        <f t="shared" ref="BE220" si="6153">BC220/BC$10-1</f>
        <v>3.146601137887294</v>
      </c>
      <c r="BF220" s="490">
        <f t="shared" si="4394"/>
        <v>51207744.508378029</v>
      </c>
      <c r="BG220" s="1301">
        <f>BC220/BC210-1</f>
        <v>6.0611068308887628E-2</v>
      </c>
      <c r="BH220" s="490">
        <v>896065720.73496103</v>
      </c>
      <c r="BI220" s="490">
        <f t="shared" ref="BI220" si="6154">BH220-BH$10</f>
        <v>679969286.34496105</v>
      </c>
      <c r="BJ220" s="1301">
        <f t="shared" ref="BJ220" si="6155">BH220/BH$10-1</f>
        <v>3.146601137887294</v>
      </c>
      <c r="BK220" s="490">
        <f t="shared" si="4397"/>
        <v>51207744.508378029</v>
      </c>
      <c r="BL220" s="1301">
        <f>BH220/BH210-1</f>
        <v>6.0611068308887628E-2</v>
      </c>
      <c r="BM220" s="490">
        <v>896065720.73496103</v>
      </c>
      <c r="BN220" s="490">
        <f t="shared" ref="BN220" si="6156">BM220-BM$10</f>
        <v>679969286.34496105</v>
      </c>
      <c r="BO220" s="1301">
        <f t="shared" ref="BO220" si="6157">BM220/BM$10-1</f>
        <v>3.146601137887294</v>
      </c>
      <c r="BP220" s="490">
        <f t="shared" si="4400"/>
        <v>51207744.508378029</v>
      </c>
      <c r="BQ220" s="1301">
        <f>BM220/BM210-1</f>
        <v>6.0611068308887628E-2</v>
      </c>
      <c r="BR220" s="490">
        <v>896065720.73496103</v>
      </c>
      <c r="BS220" s="490">
        <f t="shared" ref="BS220" si="6158">BR220-BR$10</f>
        <v>679969286.34496105</v>
      </c>
      <c r="BT220" s="1301">
        <f t="shared" ref="BT220" si="6159">BR220/BR$10-1</f>
        <v>3.146601137887294</v>
      </c>
      <c r="BU220" s="490">
        <f t="shared" si="4403"/>
        <v>51207744.508378029</v>
      </c>
      <c r="BV220" s="1301">
        <f>BR220/BR210-1</f>
        <v>6.0611068308887628E-2</v>
      </c>
      <c r="BW220" s="490">
        <v>896065720.73496103</v>
      </c>
      <c r="BX220" s="490">
        <f t="shared" ref="BX220" si="6160">BW220-BW$10</f>
        <v>679969286.34496105</v>
      </c>
      <c r="BY220" s="1301">
        <f t="shared" ref="BY220" si="6161">BW220/BW$10-1</f>
        <v>3.146601137887294</v>
      </c>
      <c r="BZ220" s="490">
        <f t="shared" si="4406"/>
        <v>51207744.508378029</v>
      </c>
      <c r="CA220" s="1301">
        <f>BW220/BW210-1</f>
        <v>6.0611068308887628E-2</v>
      </c>
      <c r="CB220" s="484">
        <v>901443045.10784817</v>
      </c>
      <c r="CC220" s="490">
        <f t="shared" ref="CC220" si="6162">CB220-CB$10</f>
        <v>681500333.23784816</v>
      </c>
      <c r="CD220" s="1301">
        <f t="shared" ref="CD220" si="6163">CB220/CB$10-1</f>
        <v>3.0985356479584452</v>
      </c>
      <c r="CE220" s="490">
        <f t="shared" si="4409"/>
        <v>51278714.168376565</v>
      </c>
      <c r="CF220" s="1301">
        <f>CB220/CB210-1</f>
        <v>6.0316238052131821E-2</v>
      </c>
      <c r="CG220" s="484">
        <v>901443045.10784817</v>
      </c>
      <c r="CH220" s="490">
        <f t="shared" ref="CH220" si="6164">CG220-CG$10</f>
        <v>681500333.23784816</v>
      </c>
      <c r="CI220" s="1301">
        <f t="shared" ref="CI220" si="6165">CG220/CG$10-1</f>
        <v>3.0985356479584452</v>
      </c>
      <c r="CJ220" s="490">
        <f t="shared" si="4412"/>
        <v>51278714.168376565</v>
      </c>
      <c r="CK220" s="1301">
        <f>CG220/CG210-1</f>
        <v>6.0316238052131821E-2</v>
      </c>
      <c r="CL220" s="484">
        <v>901443045.10784817</v>
      </c>
      <c r="CM220" s="490">
        <f t="shared" ref="CM220" si="6166">CL220-CL$10</f>
        <v>681500333.23784816</v>
      </c>
      <c r="CN220" s="1301">
        <f t="shared" ref="CN220" si="6167">CL220/CL$10-1</f>
        <v>3.0985356479584452</v>
      </c>
      <c r="CO220" s="490">
        <f t="shared" si="4415"/>
        <v>51278714.168376565</v>
      </c>
      <c r="CP220" s="1301">
        <f>CL220/CL210-1</f>
        <v>6.0316238052131821E-2</v>
      </c>
    </row>
    <row r="221" spans="1:94" ht="21" customHeight="1" outlineLevel="1" x14ac:dyDescent="0.25">
      <c r="A221" s="174">
        <v>2044</v>
      </c>
      <c r="B221" s="175" t="s">
        <v>158</v>
      </c>
      <c r="C221" s="175" t="s">
        <v>159</v>
      </c>
      <c r="D221" s="176" t="s">
        <v>96</v>
      </c>
      <c r="E221" s="491">
        <v>515559309.54629254</v>
      </c>
      <c r="F221" s="1298">
        <f t="shared" ref="F221" si="6168">E221-E$11</f>
        <v>432832069.04629254</v>
      </c>
      <c r="G221" s="1320">
        <f t="shared" ref="G221" si="6169">E221/E$11-1</f>
        <v>5.232038037655717</v>
      </c>
      <c r="H221" s="1298">
        <f t="shared" si="4364"/>
        <v>35313063.540032148</v>
      </c>
      <c r="I221" s="1320">
        <f t="shared" ref="I221:I229" si="6170">E221/E211-1</f>
        <v>7.3531159969903781E-2</v>
      </c>
      <c r="J221" s="491">
        <v>462713371.24281895</v>
      </c>
      <c r="K221" s="1298">
        <f t="shared" ref="K221" si="6171">J221-J$11</f>
        <v>379986130.74281895</v>
      </c>
      <c r="L221" s="1320">
        <f t="shared" ref="L221" si="6172">J221/J$11-1</f>
        <v>4.5932407323899431</v>
      </c>
      <c r="M221" s="1298">
        <f t="shared" si="4367"/>
        <v>31561781.148828626</v>
      </c>
      <c r="N221" s="1320">
        <f t="shared" ref="N221:N229" si="6173">J221/J211-1</f>
        <v>7.3203443693546921E-2</v>
      </c>
      <c r="O221" s="491">
        <v>392827266.55836189</v>
      </c>
      <c r="P221" s="1298">
        <f t="shared" ref="P221" si="6174">O221-O$11</f>
        <v>310100026.05836189</v>
      </c>
      <c r="Q221" s="1320">
        <f t="shared" ref="Q221" si="6175">O221/O$11-1</f>
        <v>3.7484633137057424</v>
      </c>
      <c r="R221" s="1298">
        <f t="shared" si="4370"/>
        <v>25721753.667224228</v>
      </c>
      <c r="S221" s="1320">
        <f t="shared" ref="S221:S229" si="6176">O221/O211-1</f>
        <v>7.006637809563987E-2</v>
      </c>
      <c r="T221" s="485">
        <v>283788155.08627206</v>
      </c>
      <c r="U221" s="1298">
        <f t="shared" ref="U221" si="6177">T221-T$11</f>
        <v>215349415.58627206</v>
      </c>
      <c r="V221" s="1299">
        <f t="shared" ref="V221" si="6178">T221/T$11-1</f>
        <v>3.1466011378872931</v>
      </c>
      <c r="W221" s="1298">
        <f t="shared" si="4373"/>
        <v>16217729.351639926</v>
      </c>
      <c r="X221" s="1299">
        <f t="shared" ref="X221:X229" si="6179">T221/T211-1</f>
        <v>6.0611068308887628E-2</v>
      </c>
      <c r="Y221" s="485">
        <v>283788155.08627206</v>
      </c>
      <c r="Z221" s="1298">
        <f t="shared" ref="Z221" si="6180">Y221-Y$11</f>
        <v>215349415.58627206</v>
      </c>
      <c r="AA221" s="1299">
        <f t="shared" ref="AA221" si="6181">Y221/Y$11-1</f>
        <v>3.1466011378872931</v>
      </c>
      <c r="AB221" s="1298">
        <f t="shared" si="4376"/>
        <v>16217729.351639926</v>
      </c>
      <c r="AC221" s="1299">
        <f t="shared" ref="AC221:AC229" si="6182">Y221/Y211-1</f>
        <v>6.0611068308887628E-2</v>
      </c>
      <c r="AD221" s="485">
        <v>283788155.08627206</v>
      </c>
      <c r="AE221" s="1298">
        <f t="shared" ref="AE221" si="6183">AD221-AD$11</f>
        <v>215349415.58627206</v>
      </c>
      <c r="AF221" s="1299">
        <f t="shared" ref="AF221" si="6184">AD221/AD$11-1</f>
        <v>3.1466011378872931</v>
      </c>
      <c r="AG221" s="1298">
        <f t="shared" si="4379"/>
        <v>16217729.351639926</v>
      </c>
      <c r="AH221" s="1299">
        <f t="shared" ref="AH221:AH229" si="6185">AD221/AD211-1</f>
        <v>6.0611068308887628E-2</v>
      </c>
      <c r="AI221" s="485">
        <v>0</v>
      </c>
      <c r="AJ221" s="1298">
        <f t="shared" ref="AJ221" si="6186">AI221-AI$11</f>
        <v>0</v>
      </c>
      <c r="AK221" s="1299"/>
      <c r="AL221" s="1298">
        <f t="shared" si="4382"/>
        <v>0</v>
      </c>
      <c r="AM221" s="1299"/>
      <c r="AN221" s="485">
        <v>0</v>
      </c>
      <c r="AO221" s="1298">
        <f t="shared" ref="AO221" si="6187">AN221-AN$11</f>
        <v>0</v>
      </c>
      <c r="AP221" s="1299"/>
      <c r="AQ221" s="1298">
        <f t="shared" si="4385"/>
        <v>0</v>
      </c>
      <c r="AR221" s="1299"/>
      <c r="AS221" s="485">
        <v>0</v>
      </c>
      <c r="AT221" s="1298">
        <f t="shared" ref="AT221" si="6188">AS221-AS$11</f>
        <v>0</v>
      </c>
      <c r="AU221" s="1299"/>
      <c r="AV221" s="1298">
        <f t="shared" si="4388"/>
        <v>0</v>
      </c>
      <c r="AW221" s="1299"/>
      <c r="AX221" s="491">
        <v>478036073.92114174</v>
      </c>
      <c r="AY221" s="1298">
        <f t="shared" ref="AY221" si="6189">AX221-AX$11</f>
        <v>418638002.63067484</v>
      </c>
      <c r="AZ221" s="1299">
        <f t="shared" ref="AZ221" si="6190">AX221/AX$11-1</f>
        <v>7.0480066698371768</v>
      </c>
      <c r="BA221" s="1298">
        <f t="shared" si="4391"/>
        <v>34777228.510579288</v>
      </c>
      <c r="BB221" s="1299">
        <f t="shared" ref="BB221:BB229" si="6191">AX221/AX211-1</f>
        <v>7.8458058695630495E-2</v>
      </c>
      <c r="BC221" s="491">
        <v>411749034.31084287</v>
      </c>
      <c r="BD221" s="1298">
        <f t="shared" ref="BD221" si="6192">BC221-BC$11</f>
        <v>352350963.02037597</v>
      </c>
      <c r="BE221" s="1299">
        <f t="shared" ref="BE221" si="6193">BC221/BC$11-1</f>
        <v>5.9320270063537661</v>
      </c>
      <c r="BF221" s="1298">
        <f t="shared" si="4394"/>
        <v>30150922.551123977</v>
      </c>
      <c r="BG221" s="1299">
        <f t="shared" ref="BG221:BG229" si="6194">BC221/BC211-1</f>
        <v>7.9012242518928133E-2</v>
      </c>
      <c r="BH221" s="491">
        <v>323914494.43700135</v>
      </c>
      <c r="BI221" s="1298">
        <f t="shared" ref="BI221" si="6195">BH221-BH$11</f>
        <v>264516423.14653444</v>
      </c>
      <c r="BJ221" s="1299">
        <f t="shared" ref="BJ221" si="6196">BH221/BH$11-1</f>
        <v>4.4532830342756942</v>
      </c>
      <c r="BK221" s="1298">
        <f t="shared" si="4397"/>
        <v>22915156.04306072</v>
      </c>
      <c r="BL221" s="1299">
        <f t="shared" ref="BL221:BL229" si="6197">BH221/BH211-1</f>
        <v>7.6130253858132768E-2</v>
      </c>
      <c r="BM221" s="491">
        <v>247607276.75742602</v>
      </c>
      <c r="BN221" s="1298">
        <f t="shared" ref="BN221" si="6198">BM221-BM$11</f>
        <v>201762549.84709269</v>
      </c>
      <c r="BO221" s="1299">
        <f t="shared" ref="BO221" si="6199">BM221/BM$11-1</f>
        <v>4.4009979651905331</v>
      </c>
      <c r="BP221" s="1298">
        <f t="shared" si="4400"/>
        <v>16100168.335318714</v>
      </c>
      <c r="BQ221" s="1299">
        <f t="shared" ref="BQ221:BQ229" si="6200">BM221/BM211-1</f>
        <v>6.9545027990947306E-2</v>
      </c>
      <c r="BR221" s="491">
        <v>229991963.98960149</v>
      </c>
      <c r="BS221" s="1298">
        <f t="shared" ref="BS221" si="6201">BR221-BR$11</f>
        <v>184147237.07926816</v>
      </c>
      <c r="BT221" s="1299">
        <f t="shared" ref="BT221" si="6202">BR221/BR$11-1</f>
        <v>4.0167593852055781</v>
      </c>
      <c r="BU221" s="1298">
        <f t="shared" si="4403"/>
        <v>14849740.871584207</v>
      </c>
      <c r="BV221" s="1299">
        <f t="shared" ref="BV221:BV229" si="6203">BR221/BR211-1</f>
        <v>6.9022903344446274E-2</v>
      </c>
      <c r="BW221" s="491">
        <v>206696595.76144913</v>
      </c>
      <c r="BX221" s="1298">
        <f t="shared" ref="BX221" si="6204">BW221-BW$11</f>
        <v>160851868.85111579</v>
      </c>
      <c r="BY221" s="1299">
        <f t="shared" ref="BY221" si="6205">BW221/BW$11-1</f>
        <v>3.5086231218199275</v>
      </c>
      <c r="BZ221" s="1298">
        <f t="shared" si="4406"/>
        <v>12903065.044382721</v>
      </c>
      <c r="CA221" s="1299">
        <f t="shared" ref="CA221:CA229" si="6206">BW221/BW211-1</f>
        <v>6.6581505567494315E-2</v>
      </c>
      <c r="CB221" s="485">
        <v>100330541.63018708</v>
      </c>
      <c r="CC221" s="1298">
        <f t="shared" ref="CC221" si="6207">CB221-CB$11</f>
        <v>31891802.130187079</v>
      </c>
      <c r="CD221" s="1299">
        <f t="shared" ref="CD221" si="6208">CB221/CB$11-1</f>
        <v>0.46599049548811577</v>
      </c>
      <c r="CE221" s="1298">
        <f t="shared" si="4409"/>
        <v>1425806.1213936359</v>
      </c>
      <c r="CF221" s="1299">
        <f t="shared" ref="CF221:CF229" si="6209">CB221/CB211-1</f>
        <v>1.441595403960072E-2</v>
      </c>
      <c r="CG221" s="485">
        <v>117150143.13098942</v>
      </c>
      <c r="CH221" s="1298">
        <f t="shared" ref="CH221" si="6210">CG221-CG$11</f>
        <v>48711403.630989417</v>
      </c>
      <c r="CI221" s="1299">
        <f t="shared" ref="CI221" si="6211">CG221/CG$11-1</f>
        <v>0.71175191107938818</v>
      </c>
      <c r="CJ221" s="1298">
        <f t="shared" si="4412"/>
        <v>2497334.3133272827</v>
      </c>
      <c r="CK221" s="1299">
        <f t="shared" ref="CK221:CK229" si="6212">CG221/CG211-1</f>
        <v>2.1781710706267221E-2</v>
      </c>
      <c r="CL221" s="485">
        <v>136624498.28616703</v>
      </c>
      <c r="CM221" s="1298">
        <f t="shared" ref="CM221" si="6213">CL221-CL$11</f>
        <v>68185758.786167026</v>
      </c>
      <c r="CN221" s="1299">
        <f t="shared" ref="CN221" si="6214">CL221/CL$11-1</f>
        <v>0.99630354510206942</v>
      </c>
      <c r="CO221" s="1298">
        <f t="shared" si="4415"/>
        <v>3869472.774688825</v>
      </c>
      <c r="CP221" s="1299">
        <f t="shared" ref="CP221:CP229" si="6215">CL221/CL211-1</f>
        <v>2.9147467372933944E-2</v>
      </c>
    </row>
    <row r="222" spans="1:94" ht="21" customHeight="1" outlineLevel="1" x14ac:dyDescent="0.25">
      <c r="A222" s="174">
        <v>2044</v>
      </c>
      <c r="B222" s="175" t="s">
        <v>160</v>
      </c>
      <c r="C222" s="175" t="s">
        <v>161</v>
      </c>
      <c r="D222" s="176" t="s">
        <v>162</v>
      </c>
      <c r="E222" s="485">
        <v>227262520.7259855</v>
      </c>
      <c r="F222" s="1298">
        <f t="shared" ref="F222" si="6216">E222-E$12</f>
        <v>172455580.49498549</v>
      </c>
      <c r="G222" s="1320">
        <f t="shared" ref="G222" si="6217">E222/E$12-1</f>
        <v>3.146601137887294</v>
      </c>
      <c r="H222" s="1298">
        <f t="shared" si="4364"/>
        <v>12987441.465923935</v>
      </c>
      <c r="I222" s="1320">
        <f t="shared" si="6170"/>
        <v>6.061106830888785E-2</v>
      </c>
      <c r="J222" s="485">
        <v>227262520.7259855</v>
      </c>
      <c r="K222" s="1298">
        <f t="shared" ref="K222" si="6218">J222-J$12</f>
        <v>172455580.49498549</v>
      </c>
      <c r="L222" s="1320">
        <f t="shared" ref="L222" si="6219">J222/J$12-1</f>
        <v>3.146601137887294</v>
      </c>
      <c r="M222" s="1298">
        <f t="shared" si="4367"/>
        <v>12987441.465923935</v>
      </c>
      <c r="N222" s="1320">
        <f t="shared" si="6173"/>
        <v>6.061106830888785E-2</v>
      </c>
      <c r="O222" s="485">
        <v>227262520.7259855</v>
      </c>
      <c r="P222" s="1298">
        <f t="shared" ref="P222" si="6220">O222-O$12</f>
        <v>172455580.49498549</v>
      </c>
      <c r="Q222" s="1320">
        <f t="shared" ref="Q222" si="6221">O222/O$12-1</f>
        <v>3.146601137887294</v>
      </c>
      <c r="R222" s="1298">
        <f t="shared" si="4370"/>
        <v>12987441.465923935</v>
      </c>
      <c r="S222" s="1320">
        <f t="shared" si="6176"/>
        <v>6.061106830888785E-2</v>
      </c>
      <c r="T222" s="485">
        <v>227262520.7259855</v>
      </c>
      <c r="U222" s="1298">
        <f t="shared" ref="U222" si="6222">T222-T$12</f>
        <v>172455580.49498549</v>
      </c>
      <c r="V222" s="1299">
        <f t="shared" ref="V222" si="6223">T222/T$12-1</f>
        <v>3.146601137887294</v>
      </c>
      <c r="W222" s="1298">
        <f t="shared" si="4373"/>
        <v>12987441.465923935</v>
      </c>
      <c r="X222" s="1299">
        <f t="shared" si="6179"/>
        <v>6.061106830888785E-2</v>
      </c>
      <c r="Y222" s="485">
        <v>227262520.7259855</v>
      </c>
      <c r="Z222" s="1298">
        <f t="shared" ref="Z222" si="6224">Y222-Y$12</f>
        <v>172455580.49498549</v>
      </c>
      <c r="AA222" s="1299">
        <f t="shared" ref="AA222" si="6225">Y222/Y$12-1</f>
        <v>3.146601137887294</v>
      </c>
      <c r="AB222" s="1298">
        <f t="shared" si="4376"/>
        <v>12987441.465923935</v>
      </c>
      <c r="AC222" s="1299">
        <f t="shared" si="6182"/>
        <v>6.061106830888785E-2</v>
      </c>
      <c r="AD222" s="485">
        <v>227262520.7259855</v>
      </c>
      <c r="AE222" s="1298">
        <f t="shared" ref="AE222" si="6226">AD222-AD$12</f>
        <v>172455580.49498549</v>
      </c>
      <c r="AF222" s="1299">
        <f t="shared" ref="AF222" si="6227">AD222/AD$12-1</f>
        <v>3.146601137887294</v>
      </c>
      <c r="AG222" s="1298">
        <f t="shared" si="4379"/>
        <v>12987441.465923935</v>
      </c>
      <c r="AH222" s="1299">
        <f t="shared" si="6185"/>
        <v>6.061106830888785E-2</v>
      </c>
      <c r="AI222" s="485">
        <v>0</v>
      </c>
      <c r="AJ222" s="1298">
        <f t="shared" ref="AJ222" si="6228">AI222-AI$12</f>
        <v>0</v>
      </c>
      <c r="AK222" s="1299"/>
      <c r="AL222" s="1298">
        <f t="shared" si="4382"/>
        <v>0</v>
      </c>
      <c r="AM222" s="1299"/>
      <c r="AN222" s="485">
        <v>0</v>
      </c>
      <c r="AO222" s="1298">
        <f t="shared" ref="AO222" si="6229">AN222-AN$12</f>
        <v>0</v>
      </c>
      <c r="AP222" s="1299"/>
      <c r="AQ222" s="1298">
        <f t="shared" si="4385"/>
        <v>0</v>
      </c>
      <c r="AR222" s="1299"/>
      <c r="AS222" s="485">
        <v>0</v>
      </c>
      <c r="AT222" s="1298">
        <f t="shared" ref="AT222" si="6230">AS222-AS$12</f>
        <v>0</v>
      </c>
      <c r="AU222" s="1299"/>
      <c r="AV222" s="1298">
        <f t="shared" si="4388"/>
        <v>0</v>
      </c>
      <c r="AW222" s="1299"/>
      <c r="AX222" s="485">
        <v>227262520.7259855</v>
      </c>
      <c r="AY222" s="1298">
        <f t="shared" ref="AY222" si="6231">AX222-AX$12</f>
        <v>172455580.49498549</v>
      </c>
      <c r="AZ222" s="1299">
        <f t="shared" ref="AZ222" si="6232">AX222/AX$12-1</f>
        <v>3.146601137887294</v>
      </c>
      <c r="BA222" s="1298">
        <f t="shared" si="4391"/>
        <v>12987441.465923935</v>
      </c>
      <c r="BB222" s="1299">
        <f t="shared" si="6191"/>
        <v>6.061106830888785E-2</v>
      </c>
      <c r="BC222" s="485">
        <v>227262520.7259855</v>
      </c>
      <c r="BD222" s="1298">
        <f t="shared" ref="BD222" si="6233">BC222-BC$12</f>
        <v>172455580.49498549</v>
      </c>
      <c r="BE222" s="1299">
        <f t="shared" ref="BE222" si="6234">BC222/BC$12-1</f>
        <v>3.146601137887294</v>
      </c>
      <c r="BF222" s="1298">
        <f t="shared" si="4394"/>
        <v>12987441.465923935</v>
      </c>
      <c r="BG222" s="1299">
        <f t="shared" si="6194"/>
        <v>6.061106830888785E-2</v>
      </c>
      <c r="BH222" s="485">
        <v>227262520.7259855</v>
      </c>
      <c r="BI222" s="1298">
        <f t="shared" ref="BI222" si="6235">BH222-BH$12</f>
        <v>172455580.49498549</v>
      </c>
      <c r="BJ222" s="1299">
        <f t="shared" ref="BJ222" si="6236">BH222/BH$12-1</f>
        <v>3.146601137887294</v>
      </c>
      <c r="BK222" s="1298">
        <f t="shared" si="4397"/>
        <v>12987441.465923935</v>
      </c>
      <c r="BL222" s="1299">
        <f t="shared" si="6197"/>
        <v>6.061106830888785E-2</v>
      </c>
      <c r="BM222" s="491">
        <v>247607276.75742602</v>
      </c>
      <c r="BN222" s="1298">
        <f t="shared" ref="BN222" si="6237">BM222-BM$12</f>
        <v>201762549.84709269</v>
      </c>
      <c r="BO222" s="1299">
        <f t="shared" ref="BO222" si="6238">BM222/BM$12-1</f>
        <v>4.4009979651905331</v>
      </c>
      <c r="BP222" s="1298">
        <f t="shared" si="4400"/>
        <v>16100168.335318714</v>
      </c>
      <c r="BQ222" s="1299">
        <f t="shared" si="6200"/>
        <v>6.9545027990947306E-2</v>
      </c>
      <c r="BR222" s="491">
        <v>229991963.98960149</v>
      </c>
      <c r="BS222" s="1298">
        <f t="shared" ref="BS222" si="6239">BR222-BR$12</f>
        <v>184147237.07926816</v>
      </c>
      <c r="BT222" s="1299">
        <f t="shared" ref="BT222" si="6240">BR222/BR$12-1</f>
        <v>4.0167593852055781</v>
      </c>
      <c r="BU222" s="1298">
        <f t="shared" si="4403"/>
        <v>14849740.871584207</v>
      </c>
      <c r="BV222" s="1299">
        <f t="shared" si="6203"/>
        <v>6.9022903344446274E-2</v>
      </c>
      <c r="BW222" s="491">
        <v>206696595.76144913</v>
      </c>
      <c r="BX222" s="1298">
        <f t="shared" ref="BX222" si="6241">BW222-BW$12</f>
        <v>160851868.85111579</v>
      </c>
      <c r="BY222" s="1299">
        <f t="shared" ref="BY222" si="6242">BW222/BW$12-1</f>
        <v>3.5086231218199275</v>
      </c>
      <c r="BZ222" s="1298">
        <f t="shared" si="4406"/>
        <v>12903065.044382721</v>
      </c>
      <c r="CA222" s="1299">
        <f t="shared" si="6206"/>
        <v>6.6581505567494315E-2</v>
      </c>
      <c r="CB222" s="485">
        <v>85366625.086765811</v>
      </c>
      <c r="CC222" s="1298">
        <f t="shared" ref="CC222" si="6243">CB222-CB$12</f>
        <v>30559684.855765812</v>
      </c>
      <c r="CD222" s="1299">
        <f t="shared" ref="CD222" si="6244">CB222/CB$12-1</f>
        <v>0.55758786618926393</v>
      </c>
      <c r="CE222" s="1298">
        <f t="shared" si="4409"/>
        <v>1213152.5917607993</v>
      </c>
      <c r="CF222" s="1299">
        <f t="shared" si="6209"/>
        <v>1.441595403960072E-2</v>
      </c>
      <c r="CG222" s="485">
        <v>99677647.35474284</v>
      </c>
      <c r="CH222" s="1298">
        <f t="shared" ref="CH222" si="6245">CG222-CG$12</f>
        <v>44870707.123742841</v>
      </c>
      <c r="CI222" s="1299">
        <f t="shared" ref="CI222" si="6246">CG222/CG$12-1</f>
        <v>0.81870483801179228</v>
      </c>
      <c r="CJ222" s="1298">
        <f t="shared" si="4412"/>
        <v>2124866.4522108287</v>
      </c>
      <c r="CK222" s="1299">
        <f t="shared" si="6212"/>
        <v>2.1781710706267221E-2</v>
      </c>
      <c r="CL222" s="485">
        <v>116247476.92335325</v>
      </c>
      <c r="CM222" s="1298">
        <f t="shared" ref="CM222" si="6247">CL222-CL$12</f>
        <v>61440536.692353256</v>
      </c>
      <c r="CN222" s="1299">
        <f t="shared" ref="CN222" si="6248">CL222/CL$12-1</f>
        <v>1.1210357015625032</v>
      </c>
      <c r="CO222" s="1298">
        <f t="shared" si="4415"/>
        <v>3292355.7101671398</v>
      </c>
      <c r="CP222" s="1299">
        <f t="shared" si="6215"/>
        <v>2.9147467372933944E-2</v>
      </c>
    </row>
    <row r="223" spans="1:94" ht="21" customHeight="1" outlineLevel="1" x14ac:dyDescent="0.25">
      <c r="A223" s="174">
        <v>2044</v>
      </c>
      <c r="B223" s="175">
        <v>0</v>
      </c>
      <c r="C223" s="175">
        <v>0</v>
      </c>
      <c r="D223" s="176" t="s">
        <v>163</v>
      </c>
      <c r="E223" s="485">
        <v>0</v>
      </c>
      <c r="F223" s="1298">
        <f t="shared" ref="F223" si="6249">E223-E$13</f>
        <v>0</v>
      </c>
      <c r="G223" s="1320"/>
      <c r="H223" s="1298">
        <f t="shared" si="4364"/>
        <v>0</v>
      </c>
      <c r="I223" s="1320"/>
      <c r="J223" s="485">
        <v>0</v>
      </c>
      <c r="K223" s="1298">
        <f t="shared" ref="K223" si="6250">J223-J$13</f>
        <v>0</v>
      </c>
      <c r="L223" s="1320"/>
      <c r="M223" s="1298">
        <f t="shared" si="4367"/>
        <v>0</v>
      </c>
      <c r="N223" s="1320"/>
      <c r="O223" s="485">
        <v>0</v>
      </c>
      <c r="P223" s="1298">
        <f t="shared" ref="P223" si="6251">O223-O$13</f>
        <v>0</v>
      </c>
      <c r="Q223" s="1320"/>
      <c r="R223" s="1298">
        <f t="shared" si="4370"/>
        <v>0</v>
      </c>
      <c r="S223" s="1320"/>
      <c r="T223" s="485">
        <v>0</v>
      </c>
      <c r="U223" s="1298">
        <f t="shared" ref="U223" si="6252">T223-T$13</f>
        <v>0</v>
      </c>
      <c r="V223" s="1299"/>
      <c r="W223" s="1298">
        <f t="shared" si="4373"/>
        <v>0</v>
      </c>
      <c r="X223" s="1299"/>
      <c r="Y223" s="485">
        <v>0</v>
      </c>
      <c r="Z223" s="1298">
        <f t="shared" ref="Z223" si="6253">Y223-Y$13</f>
        <v>0</v>
      </c>
      <c r="AA223" s="1299"/>
      <c r="AB223" s="1298">
        <f t="shared" si="4376"/>
        <v>0</v>
      </c>
      <c r="AC223" s="1299"/>
      <c r="AD223" s="485">
        <v>0</v>
      </c>
      <c r="AE223" s="1298">
        <f t="shared" ref="AE223" si="6254">AD223-AD$13</f>
        <v>0</v>
      </c>
      <c r="AF223" s="1299"/>
      <c r="AG223" s="1298">
        <f t="shared" si="4379"/>
        <v>0</v>
      </c>
      <c r="AH223" s="1299"/>
      <c r="AI223" s="485">
        <v>0</v>
      </c>
      <c r="AJ223" s="1298">
        <f t="shared" ref="AJ223" si="6255">AI223-AI$13</f>
        <v>0</v>
      </c>
      <c r="AK223" s="1299"/>
      <c r="AL223" s="1298">
        <f t="shared" si="4382"/>
        <v>0</v>
      </c>
      <c r="AM223" s="1299"/>
      <c r="AN223" s="485">
        <v>0</v>
      </c>
      <c r="AO223" s="1298">
        <f t="shared" ref="AO223" si="6256">AN223-AN$13</f>
        <v>0</v>
      </c>
      <c r="AP223" s="1299"/>
      <c r="AQ223" s="1298">
        <f t="shared" si="4385"/>
        <v>0</v>
      </c>
      <c r="AR223" s="1299"/>
      <c r="AS223" s="485">
        <v>0</v>
      </c>
      <c r="AT223" s="1298">
        <f t="shared" ref="AT223" si="6257">AS223-AS$13</f>
        <v>0</v>
      </c>
      <c r="AU223" s="1299"/>
      <c r="AV223" s="1298">
        <f t="shared" si="4388"/>
        <v>0</v>
      </c>
      <c r="AW223" s="1299"/>
      <c r="AX223" s="491">
        <v>37523235.625150837</v>
      </c>
      <c r="AY223" s="1298">
        <f t="shared" ref="AY223" si="6258">AX223-AX$13</f>
        <v>14194066.415617738</v>
      </c>
      <c r="AZ223" s="1299">
        <f t="shared" ref="AZ223" si="6259">AX223/AX$13-1</f>
        <v>0.60842571324046779</v>
      </c>
      <c r="BA223" s="1298">
        <f t="shared" si="4391"/>
        <v>535835.0294527933</v>
      </c>
      <c r="BB223" s="1299">
        <f t="shared" si="6191"/>
        <v>1.4486960987334596E-2</v>
      </c>
      <c r="BC223" s="491">
        <v>50964336.931976087</v>
      </c>
      <c r="BD223" s="1298">
        <f t="shared" ref="BD223" si="6260">BC223-BC$13</f>
        <v>27635167.722442988</v>
      </c>
      <c r="BE223" s="1299">
        <f t="shared" ref="BE223" si="6261">BC223/BC$13-1</f>
        <v>1.184575733247728</v>
      </c>
      <c r="BF223" s="1298">
        <f t="shared" si="4394"/>
        <v>1410858.597704649</v>
      </c>
      <c r="BG223" s="1299">
        <f t="shared" si="6194"/>
        <v>2.8471434198573453E-2</v>
      </c>
      <c r="BH223" s="491">
        <v>68912772.121360555</v>
      </c>
      <c r="BI223" s="1298">
        <f t="shared" ref="BI223" si="6262">BH223-BH$13</f>
        <v>45583602.91182746</v>
      </c>
      <c r="BJ223" s="1299">
        <f t="shared" ref="BJ223" si="6263">BH223/BH$13-1</f>
        <v>1.9539316853683943</v>
      </c>
      <c r="BK223" s="1298">
        <f t="shared" si="4397"/>
        <v>2806597.6241635084</v>
      </c>
      <c r="BL223" s="1299">
        <f t="shared" si="6197"/>
        <v>4.2455907417279226E-2</v>
      </c>
      <c r="BM223" s="491">
        <v>247607276.75742605</v>
      </c>
      <c r="BN223" s="1298">
        <f t="shared" ref="BN223" si="6264">BM223-BM$13</f>
        <v>201762549.84709272</v>
      </c>
      <c r="BO223" s="1299">
        <f t="shared" ref="BO223" si="6265">BM223/BM$13-1</f>
        <v>4.400997965190534</v>
      </c>
      <c r="BP223" s="1298">
        <f t="shared" si="4400"/>
        <v>16100168.335318774</v>
      </c>
      <c r="BQ223" s="1299">
        <f t="shared" si="6200"/>
        <v>6.9545027990947528E-2</v>
      </c>
      <c r="BR223" s="491">
        <v>229991963.98960152</v>
      </c>
      <c r="BS223" s="1298">
        <f t="shared" ref="BS223" si="6266">BR223-BR$13</f>
        <v>184147237.07926819</v>
      </c>
      <c r="BT223" s="1299">
        <f t="shared" ref="BT223" si="6267">BR223/BR$13-1</f>
        <v>4.016759385205579</v>
      </c>
      <c r="BU223" s="1298">
        <f t="shared" si="4403"/>
        <v>14849740.871584296</v>
      </c>
      <c r="BV223" s="1299">
        <f t="shared" si="6203"/>
        <v>6.9022903344446718E-2</v>
      </c>
      <c r="BW223" s="491">
        <v>206696595.76144922</v>
      </c>
      <c r="BX223" s="1298">
        <f t="shared" ref="BX223" si="6268">BW223-BW$13</f>
        <v>160851868.85111588</v>
      </c>
      <c r="BY223" s="1299">
        <f t="shared" ref="BY223" si="6269">BW223/BW$13-1</f>
        <v>3.5086231218199293</v>
      </c>
      <c r="BZ223" s="1298">
        <f t="shared" si="4406"/>
        <v>12903065.04438287</v>
      </c>
      <c r="CA223" s="1299">
        <f t="shared" si="6206"/>
        <v>6.6581505567494981E-2</v>
      </c>
      <c r="CB223" s="485">
        <v>0</v>
      </c>
      <c r="CC223" s="1298">
        <f t="shared" ref="CC223" si="6270">CB223-CB$13</f>
        <v>0</v>
      </c>
      <c r="CD223" s="1299"/>
      <c r="CE223" s="1298">
        <f t="shared" si="4409"/>
        <v>0</v>
      </c>
      <c r="CF223" s="1299"/>
      <c r="CG223" s="485">
        <v>0</v>
      </c>
      <c r="CH223" s="1298">
        <f t="shared" ref="CH223" si="6271">CG223-CG$13</f>
        <v>0</v>
      </c>
      <c r="CI223" s="1299"/>
      <c r="CJ223" s="1298">
        <f t="shared" si="4412"/>
        <v>0</v>
      </c>
      <c r="CK223" s="1299"/>
      <c r="CL223" s="485">
        <v>0</v>
      </c>
      <c r="CM223" s="1298">
        <f t="shared" ref="CM223" si="6272">CL223-CL$13</f>
        <v>0</v>
      </c>
      <c r="CN223" s="1299"/>
      <c r="CO223" s="1298">
        <f t="shared" si="4415"/>
        <v>0</v>
      </c>
      <c r="CP223" s="1299"/>
    </row>
    <row r="224" spans="1:94" ht="21" customHeight="1" outlineLevel="1" x14ac:dyDescent="0.25">
      <c r="A224" s="174">
        <v>2044</v>
      </c>
      <c r="B224" s="175" t="s">
        <v>164</v>
      </c>
      <c r="C224" s="175" t="s">
        <v>165</v>
      </c>
      <c r="D224" s="176" t="s">
        <v>99</v>
      </c>
      <c r="E224" s="485">
        <v>0</v>
      </c>
      <c r="F224" s="1298">
        <f t="shared" ref="F224" si="6273">E224-E$14</f>
        <v>0</v>
      </c>
      <c r="G224" s="1320"/>
      <c r="H224" s="1298">
        <f t="shared" si="4364"/>
        <v>0</v>
      </c>
      <c r="I224" s="1320"/>
      <c r="J224" s="485">
        <v>0</v>
      </c>
      <c r="K224" s="1298">
        <f t="shared" ref="K224" si="6274">J224-J$14</f>
        <v>0</v>
      </c>
      <c r="L224" s="1320"/>
      <c r="M224" s="1298">
        <f t="shared" si="4367"/>
        <v>0</v>
      </c>
      <c r="N224" s="1320"/>
      <c r="O224" s="485">
        <v>0</v>
      </c>
      <c r="P224" s="1298">
        <f t="shared" ref="P224" si="6275">O224-O$14</f>
        <v>0</v>
      </c>
      <c r="Q224" s="1320"/>
      <c r="R224" s="1298">
        <f t="shared" si="4370"/>
        <v>0</v>
      </c>
      <c r="S224" s="1320"/>
      <c r="T224" s="486">
        <v>231771154.46002057</v>
      </c>
      <c r="U224" s="1298">
        <f t="shared" ref="U224" si="6276">T224-T$14</f>
        <v>217482653.46002057</v>
      </c>
      <c r="V224" s="1299">
        <f t="shared" ref="V224" si="6277">T224/T$14-1</f>
        <v>15.220816617503854</v>
      </c>
      <c r="W224" s="1298">
        <f t="shared" si="4373"/>
        <v>19095334.188392311</v>
      </c>
      <c r="X224" s="1299">
        <f t="shared" si="6179"/>
        <v>8.9786108096368666E-2</v>
      </c>
      <c r="Y224" s="486">
        <v>178925216.15654698</v>
      </c>
      <c r="Z224" s="1298">
        <f t="shared" ref="Z224" si="6278">Y224-Y$14</f>
        <v>164636715.15654698</v>
      </c>
      <c r="AA224" s="1299">
        <f t="shared" ref="AA224" si="6279">Y224/Y$14-1</f>
        <v>11.522322401527417</v>
      </c>
      <c r="AB224" s="1298">
        <f t="shared" si="4376"/>
        <v>15344051.797188848</v>
      </c>
      <c r="AC224" s="1299">
        <f t="shared" si="6182"/>
        <v>9.3800847165268708E-2</v>
      </c>
      <c r="AD224" s="486">
        <v>109039111.47208992</v>
      </c>
      <c r="AE224" s="1298">
        <f t="shared" ref="AE224" si="6280">AD224-AD$14</f>
        <v>94750610.472089916</v>
      </c>
      <c r="AF224" s="1299">
        <f t="shared" ref="AF224" si="6281">AD224/AD$14-1</f>
        <v>6.6312491752696703</v>
      </c>
      <c r="AG224" s="1298">
        <f t="shared" si="4379"/>
        <v>9504024.3155844659</v>
      </c>
      <c r="AH224" s="1299">
        <f t="shared" si="6185"/>
        <v>9.5484161285162461E-2</v>
      </c>
      <c r="AI224" s="486">
        <v>742821830.27227807</v>
      </c>
      <c r="AJ224" s="1298">
        <f t="shared" ref="AJ224" si="6282">AI224-AI$14</f>
        <v>605287649.54127812</v>
      </c>
      <c r="AK224" s="1299">
        <f t="shared" ref="AK224" si="6283">AI224/AI$14-1</f>
        <v>4.4009979651905331</v>
      </c>
      <c r="AL224" s="1298">
        <f t="shared" si="4382"/>
        <v>48300505.005956173</v>
      </c>
      <c r="AM224" s="1299">
        <f t="shared" ref="AM224:AM229" si="6284">AI224/AI214-1</f>
        <v>6.9545027990947306E-2</v>
      </c>
      <c r="AN224" s="486">
        <v>689975891.96880448</v>
      </c>
      <c r="AO224" s="1298">
        <f t="shared" ref="AO224" si="6285">AN224-AN$14</f>
        <v>552441711.23780441</v>
      </c>
      <c r="AP224" s="1299">
        <f t="shared" ref="AP224" si="6286">AN224/AN$14-1</f>
        <v>4.0167593852055781</v>
      </c>
      <c r="AQ224" s="1298">
        <f t="shared" si="4385"/>
        <v>44549222.61475265</v>
      </c>
      <c r="AR224" s="1299">
        <f t="shared" ref="AR224:AR229" si="6287">AN224/AN214-1</f>
        <v>6.9022903344446274E-2</v>
      </c>
      <c r="AS224" s="486">
        <v>620089787.28434741</v>
      </c>
      <c r="AT224" s="1298">
        <f t="shared" ref="AT224" si="6288">AS224-AS$14</f>
        <v>482555606.55334741</v>
      </c>
      <c r="AU224" s="1299">
        <f t="shared" ref="AU224" si="6289">AS224/AS$14-1</f>
        <v>3.5086231218199275</v>
      </c>
      <c r="AV224" s="1298">
        <f t="shared" si="4388"/>
        <v>38709195.133148193</v>
      </c>
      <c r="AW224" s="1299">
        <f t="shared" ref="AW224:AW229" si="6290">AS224/AS214-1</f>
        <v>6.6581505567494315E-2</v>
      </c>
      <c r="AX224" s="485">
        <v>0</v>
      </c>
      <c r="AY224" s="1298">
        <f t="shared" ref="AY224" si="6291">AX224-AX$14</f>
        <v>0</v>
      </c>
      <c r="AZ224" s="1299"/>
      <c r="BA224" s="1298">
        <f t="shared" si="4391"/>
        <v>0</v>
      </c>
      <c r="BB224" s="1299"/>
      <c r="BC224" s="485">
        <v>0</v>
      </c>
      <c r="BD224" s="1298">
        <f t="shared" ref="BD224" si="6292">BC224-BC$14</f>
        <v>0</v>
      </c>
      <c r="BE224" s="1299"/>
      <c r="BF224" s="1298">
        <f t="shared" si="4394"/>
        <v>0</v>
      </c>
      <c r="BG224" s="1299"/>
      <c r="BH224" s="485">
        <v>0</v>
      </c>
      <c r="BI224" s="1298">
        <f t="shared" ref="BI224" si="6293">BH224-BH$14</f>
        <v>0</v>
      </c>
      <c r="BJ224" s="1299"/>
      <c r="BK224" s="1298">
        <f t="shared" si="4397"/>
        <v>0</v>
      </c>
      <c r="BL224" s="1299"/>
      <c r="BM224" s="485">
        <v>0</v>
      </c>
      <c r="BN224" s="1298">
        <f t="shared" ref="BN224" si="6294">BM224-BM$14</f>
        <v>0</v>
      </c>
      <c r="BO224" s="1299"/>
      <c r="BP224" s="1298">
        <f t="shared" si="4400"/>
        <v>0</v>
      </c>
      <c r="BQ224" s="1299"/>
      <c r="BR224" s="485">
        <v>0</v>
      </c>
      <c r="BS224" s="1298">
        <f t="shared" ref="BS224" si="6295">BR224-BR$14</f>
        <v>0</v>
      </c>
      <c r="BT224" s="1299"/>
      <c r="BU224" s="1298">
        <f t="shared" si="4403"/>
        <v>0</v>
      </c>
      <c r="BV224" s="1299"/>
      <c r="BW224" s="485">
        <v>0</v>
      </c>
      <c r="BX224" s="1298">
        <f t="shared" ref="BX224" si="6296">BW224-BW$14</f>
        <v>0</v>
      </c>
      <c r="BY224" s="1299"/>
      <c r="BZ224" s="1298">
        <f t="shared" si="4406"/>
        <v>0</v>
      </c>
      <c r="CA224" s="1299"/>
      <c r="CB224" s="192">
        <v>562501987.9282124</v>
      </c>
      <c r="CC224" s="1298">
        <f t="shared" ref="CC224" si="6297">CB224-CB$14</f>
        <v>544367209.44821239</v>
      </c>
      <c r="CD224" s="1299">
        <f t="shared" ref="CD224" si="6298">CB224/CB$14-1</f>
        <v>30.017858230171914</v>
      </c>
      <c r="CE224" s="1298">
        <f t="shared" si="4409"/>
        <v>45732515.952800393</v>
      </c>
      <c r="CF224" s="1299">
        <f t="shared" si="6209"/>
        <v>8.8496938060180774E-2</v>
      </c>
      <c r="CG224" s="192">
        <v>478525425.8559593</v>
      </c>
      <c r="CH224" s="1298">
        <f t="shared" ref="CH224" si="6299">CG224-CG$14</f>
        <v>460390647.37595928</v>
      </c>
      <c r="CI224" s="1299">
        <f t="shared" ref="CI224" si="6300">CG224/CG$14-1</f>
        <v>25.387166867447689</v>
      </c>
      <c r="CJ224" s="1298">
        <f t="shared" si="4412"/>
        <v>39997991.509212971</v>
      </c>
      <c r="CK224" s="1299">
        <f t="shared" si="6212"/>
        <v>9.1209781592789252E-2</v>
      </c>
      <c r="CL224" s="192">
        <v>372595136.44771421</v>
      </c>
      <c r="CM224" s="1298">
        <f t="shared" ref="CM224" si="6301">CL224-CL$14</f>
        <v>354460357.96771419</v>
      </c>
      <c r="CN224" s="1299">
        <f t="shared" ref="CN224" si="6302">CL224/CL$14-1</f>
        <v>19.545888490374011</v>
      </c>
      <c r="CO224" s="1298">
        <f t="shared" si="4415"/>
        <v>31618336.30829078</v>
      </c>
      <c r="CP224" s="1299">
        <f t="shared" si="6215"/>
        <v>9.2728702643001704E-2</v>
      </c>
    </row>
    <row r="225" spans="1:94" ht="21" customHeight="1" outlineLevel="1" x14ac:dyDescent="0.25">
      <c r="A225" s="174">
        <v>2044</v>
      </c>
      <c r="B225" s="175" t="s">
        <v>166</v>
      </c>
      <c r="C225" s="175" t="s">
        <v>249</v>
      </c>
      <c r="D225" s="176" t="s">
        <v>168</v>
      </c>
      <c r="E225" s="485">
        <v>77537717.759971991</v>
      </c>
      <c r="F225" s="1298">
        <f t="shared" ref="F225" si="6303">E225-E$15</f>
        <v>39057841.100971989</v>
      </c>
      <c r="G225" s="1320">
        <f t="shared" ref="G225" si="6304">E225/E$15-1</f>
        <v>1.0150199140993559</v>
      </c>
      <c r="H225" s="1298">
        <f t="shared" si="4364"/>
        <v>1470632.2608277202</v>
      </c>
      <c r="I225" s="1320">
        <f t="shared" si="6170"/>
        <v>1.9333358852617888E-2</v>
      </c>
      <c r="J225" s="485">
        <v>104276489.76950562</v>
      </c>
      <c r="K225" s="1298">
        <f t="shared" ref="K225" si="6305">J225-J$15</f>
        <v>65796613.110505618</v>
      </c>
      <c r="L225" s="1320">
        <f t="shared" ref="L225" si="6306">J225/J$15-1</f>
        <v>1.7098966738791908</v>
      </c>
      <c r="M225" s="1298">
        <f t="shared" si="4367"/>
        <v>3368572.9429635704</v>
      </c>
      <c r="N225" s="1320">
        <f t="shared" si="6173"/>
        <v>3.3382642798523543E-2</v>
      </c>
      <c r="O225" s="485">
        <v>139637175.56263253</v>
      </c>
      <c r="P225" s="1298">
        <f t="shared" ref="P225" si="6307">O225-O$15</f>
        <v>101157298.90363252</v>
      </c>
      <c r="Q225" s="1320">
        <f t="shared" ref="Q225" si="6308">O225/O$15-1</f>
        <v>2.628836360367413</v>
      </c>
      <c r="R225" s="1298">
        <f t="shared" si="4370"/>
        <v>6323332.4409652352</v>
      </c>
      <c r="S225" s="1320">
        <f t="shared" si="6176"/>
        <v>4.7431926744429198E-2</v>
      </c>
      <c r="T225" s="485">
        <v>77537717.759971991</v>
      </c>
      <c r="U225" s="1298">
        <f t="shared" ref="U225" si="6309">T225-T$15</f>
        <v>39057841.100971989</v>
      </c>
      <c r="V225" s="1299">
        <f t="shared" ref="V225" si="6310">T225/T$15-1</f>
        <v>1.0150199140993559</v>
      </c>
      <c r="W225" s="1298">
        <f t="shared" si="4373"/>
        <v>1470632.2608277202</v>
      </c>
      <c r="X225" s="1299">
        <f t="shared" si="6179"/>
        <v>1.9333358852617888E-2</v>
      </c>
      <c r="Y225" s="485">
        <v>104276489.76950562</v>
      </c>
      <c r="Z225" s="1298">
        <f t="shared" ref="Z225" si="6311">Y225-Y$15</f>
        <v>65796613.110505618</v>
      </c>
      <c r="AA225" s="1299">
        <f t="shared" ref="AA225" si="6312">Y225/Y$15-1</f>
        <v>1.7098966738791908</v>
      </c>
      <c r="AB225" s="1298">
        <f t="shared" si="4376"/>
        <v>3368572.9429635704</v>
      </c>
      <c r="AC225" s="1299">
        <f t="shared" si="6182"/>
        <v>3.3382642798523543E-2</v>
      </c>
      <c r="AD225" s="485">
        <v>139637175.56263253</v>
      </c>
      <c r="AE225" s="1298">
        <f t="shared" ref="AE225" si="6313">AD225-AD$15</f>
        <v>101157298.90363252</v>
      </c>
      <c r="AF225" s="1299">
        <f t="shared" ref="AF225" si="6314">AD225/AD$15-1</f>
        <v>2.628836360367413</v>
      </c>
      <c r="AG225" s="1298">
        <f t="shared" si="4379"/>
        <v>6323332.4409652352</v>
      </c>
      <c r="AH225" s="1299">
        <f t="shared" si="6185"/>
        <v>4.7431926744429198E-2</v>
      </c>
      <c r="AI225" s="485">
        <v>77537717.759971991</v>
      </c>
      <c r="AJ225" s="1298">
        <f t="shared" ref="AJ225" si="6315">AI225-AI$15</f>
        <v>39057841.100971989</v>
      </c>
      <c r="AK225" s="1299">
        <f t="shared" ref="AK225" si="6316">AI225/AI$15-1</f>
        <v>1.0150199140993559</v>
      </c>
      <c r="AL225" s="1298">
        <f t="shared" si="4382"/>
        <v>1470632.2608277202</v>
      </c>
      <c r="AM225" s="1299">
        <f t="shared" si="6284"/>
        <v>1.9333358852617888E-2</v>
      </c>
      <c r="AN225" s="485">
        <v>104276489.76950562</v>
      </c>
      <c r="AO225" s="1298">
        <f t="shared" ref="AO225" si="6317">AN225-AN$15</f>
        <v>65796613.110505618</v>
      </c>
      <c r="AP225" s="1299">
        <f t="shared" ref="AP225" si="6318">AN225/AN$15-1</f>
        <v>1.7098966738791908</v>
      </c>
      <c r="AQ225" s="1298">
        <f t="shared" si="4385"/>
        <v>3368572.9429635704</v>
      </c>
      <c r="AR225" s="1299">
        <f t="shared" si="6287"/>
        <v>3.3382642798523543E-2</v>
      </c>
      <c r="AS225" s="485">
        <v>139637175.56263253</v>
      </c>
      <c r="AT225" s="1298">
        <f t="shared" ref="AT225" si="6319">AS225-AS$15</f>
        <v>101157298.90363252</v>
      </c>
      <c r="AU225" s="1299">
        <f t="shared" ref="AU225" si="6320">AS225/AS$15-1</f>
        <v>2.628836360367413</v>
      </c>
      <c r="AV225" s="1298">
        <f t="shared" si="4388"/>
        <v>6323332.4409652352</v>
      </c>
      <c r="AW225" s="1299">
        <f t="shared" si="6290"/>
        <v>4.7431926744429198E-2</v>
      </c>
      <c r="AX225" s="485">
        <v>77537717.759971991</v>
      </c>
      <c r="AY225" s="1298">
        <f t="shared" ref="AY225" si="6321">AX225-AX$15</f>
        <v>39057841.100971989</v>
      </c>
      <c r="AZ225" s="1299">
        <f t="shared" ref="AZ225" si="6322">AX225/AX$15-1</f>
        <v>1.0150199140993559</v>
      </c>
      <c r="BA225" s="1298">
        <f t="shared" si="4391"/>
        <v>1470632.2608277202</v>
      </c>
      <c r="BB225" s="1299">
        <f t="shared" si="6191"/>
        <v>1.9333358852617888E-2</v>
      </c>
      <c r="BC225" s="485">
        <v>104276489.76950562</v>
      </c>
      <c r="BD225" s="1298">
        <f t="shared" ref="BD225" si="6323">BC225-BC$15</f>
        <v>65796613.110505618</v>
      </c>
      <c r="BE225" s="1299">
        <f t="shared" ref="BE225" si="6324">BC225/BC$15-1</f>
        <v>1.7098966738791908</v>
      </c>
      <c r="BF225" s="1298">
        <f t="shared" si="4394"/>
        <v>3368572.9429635704</v>
      </c>
      <c r="BG225" s="1299">
        <f t="shared" si="6194"/>
        <v>3.3382642798523543E-2</v>
      </c>
      <c r="BH225" s="485">
        <v>139637175.56263253</v>
      </c>
      <c r="BI225" s="1298">
        <f t="shared" ref="BI225" si="6325">BH225-BH$15</f>
        <v>101157298.90363252</v>
      </c>
      <c r="BJ225" s="1299">
        <f t="shared" ref="BJ225" si="6326">BH225/BH$15-1</f>
        <v>2.628836360367413</v>
      </c>
      <c r="BK225" s="1298">
        <f t="shared" si="4397"/>
        <v>6323332.4409652352</v>
      </c>
      <c r="BL225" s="1299">
        <f t="shared" si="6197"/>
        <v>4.7431926744429198E-2</v>
      </c>
      <c r="BM225" s="485">
        <v>77537717.759971991</v>
      </c>
      <c r="BN225" s="1298">
        <f t="shared" ref="BN225" si="6327">BM225-BM$15</f>
        <v>39057841.100971989</v>
      </c>
      <c r="BO225" s="1299">
        <f t="shared" ref="BO225" si="6328">BM225/BM$15-1</f>
        <v>1.0150199140993559</v>
      </c>
      <c r="BP225" s="1298">
        <f t="shared" si="4400"/>
        <v>1470632.2608277202</v>
      </c>
      <c r="BQ225" s="1299">
        <f t="shared" si="6200"/>
        <v>1.9333358852617888E-2</v>
      </c>
      <c r="BR225" s="485">
        <v>104276489.76950562</v>
      </c>
      <c r="BS225" s="1298">
        <f t="shared" ref="BS225" si="6329">BR225-BR$15</f>
        <v>65796613.110505618</v>
      </c>
      <c r="BT225" s="1299">
        <f t="shared" ref="BT225" si="6330">BR225/BR$15-1</f>
        <v>1.7098966738791908</v>
      </c>
      <c r="BU225" s="1298">
        <f t="shared" si="4403"/>
        <v>3368572.9429635704</v>
      </c>
      <c r="BV225" s="1299">
        <f t="shared" si="6203"/>
        <v>3.3382642798523543E-2</v>
      </c>
      <c r="BW225" s="485">
        <v>139637175.56263253</v>
      </c>
      <c r="BX225" s="1298">
        <f t="shared" ref="BX225" si="6331">BW225-BW$15</f>
        <v>101157298.90363252</v>
      </c>
      <c r="BY225" s="1299">
        <f t="shared" ref="BY225" si="6332">BW225/BW$15-1</f>
        <v>2.628836360367413</v>
      </c>
      <c r="BZ225" s="1298">
        <f t="shared" si="4406"/>
        <v>6323332.4409652352</v>
      </c>
      <c r="CA225" s="1299">
        <f t="shared" si="6206"/>
        <v>4.7431926744429198E-2</v>
      </c>
      <c r="CB225" s="485">
        <v>77537717.759971991</v>
      </c>
      <c r="CC225" s="1298">
        <f t="shared" ref="CC225" si="6333">CB225-CB$15</f>
        <v>39057841.100971989</v>
      </c>
      <c r="CD225" s="1299">
        <f t="shared" ref="CD225" si="6334">CB225/CB$15-1</f>
        <v>1.0150199140993559</v>
      </c>
      <c r="CE225" s="1298">
        <f t="shared" si="4409"/>
        <v>1470632.2608277202</v>
      </c>
      <c r="CF225" s="1299">
        <f t="shared" si="6209"/>
        <v>1.9333358852617888E-2</v>
      </c>
      <c r="CG225" s="485">
        <v>104276489.76950562</v>
      </c>
      <c r="CH225" s="1298">
        <f t="shared" ref="CH225" si="6335">CG225-CG$15</f>
        <v>65796613.110505618</v>
      </c>
      <c r="CI225" s="1299">
        <f t="shared" ref="CI225" si="6336">CG225/CG$15-1</f>
        <v>1.7098966738791908</v>
      </c>
      <c r="CJ225" s="1298">
        <f t="shared" si="4412"/>
        <v>3368572.9429635704</v>
      </c>
      <c r="CK225" s="1299">
        <f t="shared" si="6212"/>
        <v>3.3382642798523543E-2</v>
      </c>
      <c r="CL225" s="485">
        <v>139637175.56263253</v>
      </c>
      <c r="CM225" s="1298">
        <f t="shared" ref="CM225" si="6337">CL225-CL$15</f>
        <v>101157298.90363252</v>
      </c>
      <c r="CN225" s="1299">
        <f t="shared" ref="CN225" si="6338">CL225/CL$15-1</f>
        <v>2.628836360367413</v>
      </c>
      <c r="CO225" s="1298">
        <f t="shared" si="4415"/>
        <v>6323332.4409652352</v>
      </c>
      <c r="CP225" s="1299">
        <f t="shared" si="6215"/>
        <v>4.7431926744429198E-2</v>
      </c>
    </row>
    <row r="226" spans="1:94" ht="21" customHeight="1" outlineLevel="1" x14ac:dyDescent="0.25">
      <c r="A226" s="174">
        <v>2044</v>
      </c>
      <c r="B226" s="175" t="s">
        <v>169</v>
      </c>
      <c r="C226" s="175" t="s">
        <v>249</v>
      </c>
      <c r="D226" s="176" t="s">
        <v>170</v>
      </c>
      <c r="E226" s="485">
        <v>75706172.702710956</v>
      </c>
      <c r="F226" s="1298">
        <f t="shared" ref="F226" si="6339">E226-E$16</f>
        <v>35623795.702710956</v>
      </c>
      <c r="G226" s="1320">
        <f t="shared" ref="G226" si="6340">E226/E$16-1</f>
        <v>0.88876454863719667</v>
      </c>
      <c r="H226" s="1298">
        <f t="shared" si="4364"/>
        <v>1436607.2415941656</v>
      </c>
      <c r="I226" s="1320">
        <f t="shared" si="6170"/>
        <v>1.9343148605686755E-2</v>
      </c>
      <c r="J226" s="485">
        <v>101813338.9966509</v>
      </c>
      <c r="K226" s="1298">
        <f t="shared" ref="K226" si="6341">J226-J$16</f>
        <v>61730961.996650904</v>
      </c>
      <c r="L226" s="1320">
        <f t="shared" ref="L226" si="6342">J226/J$16-1</f>
        <v>1.5401023246862557</v>
      </c>
      <c r="M226" s="1298">
        <f t="shared" si="4367"/>
        <v>3289948.9506617785</v>
      </c>
      <c r="N226" s="1320">
        <f t="shared" si="6173"/>
        <v>3.3392567481956181E-2</v>
      </c>
      <c r="O226" s="485">
        <v>136338757.88798106</v>
      </c>
      <c r="P226" s="1298">
        <f t="shared" ref="P226" si="6343">O226-O$16</f>
        <v>96256380.887981057</v>
      </c>
      <c r="Q226" s="1320">
        <f t="shared" ref="Q226" si="6344">O226/O$16-1</f>
        <v>2.4014638874331493</v>
      </c>
      <c r="R226" s="1298">
        <f t="shared" si="4370"/>
        <v>6175216.934264496</v>
      </c>
      <c r="S226" s="1320">
        <f t="shared" si="6176"/>
        <v>4.7441986358225163E-2</v>
      </c>
      <c r="T226" s="485">
        <v>75706172.702710956</v>
      </c>
      <c r="U226" s="1298">
        <f t="shared" ref="U226" si="6345">T226-T$16</f>
        <v>35623795.702710956</v>
      </c>
      <c r="V226" s="1299">
        <f t="shared" ref="V226" si="6346">T226/T$16-1</f>
        <v>0.88876454863719667</v>
      </c>
      <c r="W226" s="1298">
        <f t="shared" si="4373"/>
        <v>1436607.2415941656</v>
      </c>
      <c r="X226" s="1299">
        <f t="shared" si="6179"/>
        <v>1.9343148605686755E-2</v>
      </c>
      <c r="Y226" s="485">
        <v>101813338.9966509</v>
      </c>
      <c r="Z226" s="1298">
        <f t="shared" ref="Z226" si="6347">Y226-Y$16</f>
        <v>61730961.996650904</v>
      </c>
      <c r="AA226" s="1299">
        <f t="shared" ref="AA226" si="6348">Y226/Y$16-1</f>
        <v>1.5401023246862557</v>
      </c>
      <c r="AB226" s="1298">
        <f t="shared" si="4376"/>
        <v>3289948.9506617785</v>
      </c>
      <c r="AC226" s="1299">
        <f t="shared" si="6182"/>
        <v>3.3392567481956181E-2</v>
      </c>
      <c r="AD226" s="485">
        <v>136338757.88798106</v>
      </c>
      <c r="AE226" s="1298">
        <f t="shared" ref="AE226" si="6349">AD226-AD$16</f>
        <v>96256380.887981057</v>
      </c>
      <c r="AF226" s="1299">
        <f t="shared" ref="AF226" si="6350">AD226/AD$16-1</f>
        <v>2.4014638874331493</v>
      </c>
      <c r="AG226" s="1298">
        <f t="shared" si="4379"/>
        <v>6175216.934264496</v>
      </c>
      <c r="AH226" s="1299">
        <f t="shared" si="6185"/>
        <v>4.7441986358225163E-2</v>
      </c>
      <c r="AI226" s="485">
        <v>75706172.702710956</v>
      </c>
      <c r="AJ226" s="1298">
        <f t="shared" ref="AJ226" si="6351">AI226-AI$16</f>
        <v>35623795.702710956</v>
      </c>
      <c r="AK226" s="1299">
        <f t="shared" ref="AK226" si="6352">AI226/AI$16-1</f>
        <v>0.88876454863719667</v>
      </c>
      <c r="AL226" s="1298">
        <f t="shared" si="4382"/>
        <v>1436607.2415941656</v>
      </c>
      <c r="AM226" s="1299">
        <f t="shared" si="6284"/>
        <v>1.9343148605686755E-2</v>
      </c>
      <c r="AN226" s="485">
        <v>101813338.9966509</v>
      </c>
      <c r="AO226" s="1298">
        <f t="shared" ref="AO226" si="6353">AN226-AN$16</f>
        <v>61730961.996650904</v>
      </c>
      <c r="AP226" s="1299">
        <f t="shared" ref="AP226" si="6354">AN226/AN$16-1</f>
        <v>1.5401023246862557</v>
      </c>
      <c r="AQ226" s="1298">
        <f t="shared" si="4385"/>
        <v>3289948.9506617785</v>
      </c>
      <c r="AR226" s="1299">
        <f t="shared" si="6287"/>
        <v>3.3392567481956181E-2</v>
      </c>
      <c r="AS226" s="485">
        <v>136338757.88798106</v>
      </c>
      <c r="AT226" s="1298">
        <f t="shared" ref="AT226" si="6355">AS226-AS$16</f>
        <v>96256380.887981057</v>
      </c>
      <c r="AU226" s="1299">
        <f t="shared" ref="AU226" si="6356">AS226/AS$16-1</f>
        <v>2.4014638874331493</v>
      </c>
      <c r="AV226" s="1298">
        <f t="shared" si="4388"/>
        <v>6175216.934264496</v>
      </c>
      <c r="AW226" s="1299">
        <f t="shared" si="6290"/>
        <v>4.7441986358225163E-2</v>
      </c>
      <c r="AX226" s="485">
        <v>75706172.702710956</v>
      </c>
      <c r="AY226" s="1298">
        <f t="shared" ref="AY226" si="6357">AX226-AX$16</f>
        <v>35623795.702710956</v>
      </c>
      <c r="AZ226" s="1299">
        <f t="shared" ref="AZ226" si="6358">AX226/AX$16-1</f>
        <v>0.88876454863719667</v>
      </c>
      <c r="BA226" s="1298">
        <f t="shared" si="4391"/>
        <v>1436607.2415941656</v>
      </c>
      <c r="BB226" s="1299">
        <f t="shared" si="6191"/>
        <v>1.9343148605686755E-2</v>
      </c>
      <c r="BC226" s="485">
        <v>101813338.9966509</v>
      </c>
      <c r="BD226" s="1298">
        <f t="shared" ref="BD226" si="6359">BC226-BC$16</f>
        <v>61730961.996650904</v>
      </c>
      <c r="BE226" s="1299">
        <f t="shared" ref="BE226" si="6360">BC226/BC$16-1</f>
        <v>1.5401023246862557</v>
      </c>
      <c r="BF226" s="1298">
        <f t="shared" si="4394"/>
        <v>3289948.9506617785</v>
      </c>
      <c r="BG226" s="1299">
        <f t="shared" si="6194"/>
        <v>3.3392567481956181E-2</v>
      </c>
      <c r="BH226" s="485">
        <v>136338757.88798106</v>
      </c>
      <c r="BI226" s="1298">
        <f t="shared" ref="BI226" si="6361">BH226-BH$16</f>
        <v>96256380.887981057</v>
      </c>
      <c r="BJ226" s="1299">
        <f t="shared" ref="BJ226" si="6362">BH226/BH$16-1</f>
        <v>2.4014638874331493</v>
      </c>
      <c r="BK226" s="1298">
        <f t="shared" si="4397"/>
        <v>6175216.934264496</v>
      </c>
      <c r="BL226" s="1299">
        <f t="shared" si="6197"/>
        <v>4.7441986358225163E-2</v>
      </c>
      <c r="BM226" s="485">
        <v>75706172.702710956</v>
      </c>
      <c r="BN226" s="1298">
        <f t="shared" ref="BN226" si="6363">BM226-BM$16</f>
        <v>35623795.702710956</v>
      </c>
      <c r="BO226" s="1299">
        <f t="shared" ref="BO226" si="6364">BM226/BM$16-1</f>
        <v>0.88876454863719667</v>
      </c>
      <c r="BP226" s="1298">
        <f t="shared" si="4400"/>
        <v>1436607.2415941656</v>
      </c>
      <c r="BQ226" s="1299">
        <f t="shared" si="6200"/>
        <v>1.9343148605686755E-2</v>
      </c>
      <c r="BR226" s="485">
        <v>101813338.9966509</v>
      </c>
      <c r="BS226" s="1298">
        <f t="shared" ref="BS226" si="6365">BR226-BR$16</f>
        <v>61730961.996650904</v>
      </c>
      <c r="BT226" s="1299">
        <f t="shared" ref="BT226" si="6366">BR226/BR$16-1</f>
        <v>1.5401023246862557</v>
      </c>
      <c r="BU226" s="1298">
        <f t="shared" si="4403"/>
        <v>3289948.9506617785</v>
      </c>
      <c r="BV226" s="1299">
        <f t="shared" si="6203"/>
        <v>3.3392567481956181E-2</v>
      </c>
      <c r="BW226" s="485">
        <v>136338757.88798106</v>
      </c>
      <c r="BX226" s="1298">
        <f t="shared" ref="BX226" si="6367">BW226-BW$16</f>
        <v>96256380.887981057</v>
      </c>
      <c r="BY226" s="1299">
        <f t="shared" ref="BY226" si="6368">BW226/BW$16-1</f>
        <v>2.4014638874331493</v>
      </c>
      <c r="BZ226" s="1298">
        <f t="shared" si="4406"/>
        <v>6175216.934264496</v>
      </c>
      <c r="CA226" s="1299">
        <f t="shared" si="6206"/>
        <v>4.7441986358225163E-2</v>
      </c>
      <c r="CB226" s="485">
        <v>75706172.702710956</v>
      </c>
      <c r="CC226" s="1298">
        <f t="shared" ref="CC226" si="6369">CB226-CB$16</f>
        <v>35623795.702710956</v>
      </c>
      <c r="CD226" s="1299">
        <f t="shared" ref="CD226" si="6370">CB226/CB$16-1</f>
        <v>0.88876454863719667</v>
      </c>
      <c r="CE226" s="1298">
        <f t="shared" si="4409"/>
        <v>1436607.2415941656</v>
      </c>
      <c r="CF226" s="1299">
        <f t="shared" si="6209"/>
        <v>1.9343148605686755E-2</v>
      </c>
      <c r="CG226" s="485">
        <v>101813338.9966509</v>
      </c>
      <c r="CH226" s="1298">
        <f t="shared" ref="CH226" si="6371">CG226-CG$16</f>
        <v>61730961.996650904</v>
      </c>
      <c r="CI226" s="1299">
        <f t="shared" ref="CI226" si="6372">CG226/CG$16-1</f>
        <v>1.5401023246862557</v>
      </c>
      <c r="CJ226" s="1298">
        <f t="shared" si="4412"/>
        <v>3289948.9506617785</v>
      </c>
      <c r="CK226" s="1299">
        <f t="shared" si="6212"/>
        <v>3.3392567481956181E-2</v>
      </c>
      <c r="CL226" s="485">
        <v>136338757.88798106</v>
      </c>
      <c r="CM226" s="1298">
        <f t="shared" ref="CM226" si="6373">CL226-CL$16</f>
        <v>96256380.887981057</v>
      </c>
      <c r="CN226" s="1299">
        <f t="shared" ref="CN226" si="6374">CL226/CL$16-1</f>
        <v>2.4014638874331493</v>
      </c>
      <c r="CO226" s="1298">
        <f t="shared" si="4415"/>
        <v>6175216.934264496</v>
      </c>
      <c r="CP226" s="1299">
        <f t="shared" si="6215"/>
        <v>4.7441986358225163E-2</v>
      </c>
    </row>
    <row r="227" spans="1:94" ht="21" customHeight="1" outlineLevel="1" thickBot="1" x14ac:dyDescent="0.3">
      <c r="A227" s="174">
        <v>2044</v>
      </c>
      <c r="B227" s="197" t="s">
        <v>171</v>
      </c>
      <c r="C227" s="198" t="s">
        <v>172</v>
      </c>
      <c r="D227" s="199" t="s">
        <v>173</v>
      </c>
      <c r="E227" s="492">
        <v>0</v>
      </c>
      <c r="F227" s="1298">
        <f t="shared" ref="F227" si="6375">E227-E$17</f>
        <v>0</v>
      </c>
      <c r="G227" s="1320"/>
      <c r="H227" s="1298">
        <f t="shared" si="4364"/>
        <v>0</v>
      </c>
      <c r="I227" s="1320"/>
      <c r="J227" s="492">
        <v>0</v>
      </c>
      <c r="K227" s="1298">
        <f t="shared" ref="K227" si="6376">J227-J$17</f>
        <v>0</v>
      </c>
      <c r="L227" s="1320"/>
      <c r="M227" s="1298">
        <f t="shared" si="4367"/>
        <v>0</v>
      </c>
      <c r="N227" s="1320"/>
      <c r="O227" s="492">
        <v>0</v>
      </c>
      <c r="P227" s="1298">
        <f t="shared" ref="P227" si="6377">O227-O$17</f>
        <v>0</v>
      </c>
      <c r="Q227" s="1320"/>
      <c r="R227" s="1298">
        <f t="shared" si="4370"/>
        <v>0</v>
      </c>
      <c r="S227" s="1320"/>
      <c r="T227" s="492">
        <v>0</v>
      </c>
      <c r="U227" s="1298">
        <f t="shared" ref="U227" si="6378">T227-T$17</f>
        <v>0</v>
      </c>
      <c r="V227" s="1299"/>
      <c r="W227" s="1298">
        <f t="shared" si="4373"/>
        <v>0</v>
      </c>
      <c r="X227" s="1299"/>
      <c r="Y227" s="492">
        <v>0</v>
      </c>
      <c r="Z227" s="1298">
        <f t="shared" ref="Z227" si="6379">Y227-Y$17</f>
        <v>0</v>
      </c>
      <c r="AA227" s="1299"/>
      <c r="AB227" s="1298">
        <f t="shared" si="4376"/>
        <v>0</v>
      </c>
      <c r="AC227" s="1299"/>
      <c r="AD227" s="492">
        <v>0</v>
      </c>
      <c r="AE227" s="1298">
        <f t="shared" ref="AE227" si="6380">AD227-AD$17</f>
        <v>0</v>
      </c>
      <c r="AF227" s="1299"/>
      <c r="AG227" s="1298">
        <f t="shared" si="4379"/>
        <v>0</v>
      </c>
      <c r="AH227" s="1299"/>
      <c r="AI227" s="492">
        <v>0</v>
      </c>
      <c r="AJ227" s="1298">
        <f t="shared" ref="AJ227" si="6381">AI227-AI$17</f>
        <v>0</v>
      </c>
      <c r="AK227" s="1299"/>
      <c r="AL227" s="1298">
        <f t="shared" si="4382"/>
        <v>0</v>
      </c>
      <c r="AM227" s="1299"/>
      <c r="AN227" s="492">
        <v>0</v>
      </c>
      <c r="AO227" s="1298">
        <f t="shared" ref="AO227" si="6382">AN227-AN$17</f>
        <v>0</v>
      </c>
      <c r="AP227" s="1299"/>
      <c r="AQ227" s="1298">
        <f t="shared" si="4385"/>
        <v>0</v>
      </c>
      <c r="AR227" s="1299"/>
      <c r="AS227" s="492">
        <v>0</v>
      </c>
      <c r="AT227" s="1298">
        <f t="shared" ref="AT227" si="6383">AS227-AS$17</f>
        <v>0</v>
      </c>
      <c r="AU227" s="1299"/>
      <c r="AV227" s="1298">
        <f t="shared" si="4388"/>
        <v>0</v>
      </c>
      <c r="AW227" s="1299"/>
      <c r="AX227" s="492">
        <v>0</v>
      </c>
      <c r="AY227" s="1298">
        <f t="shared" ref="AY227" si="6384">AX227-AX$17</f>
        <v>0</v>
      </c>
      <c r="AZ227" s="1299"/>
      <c r="BA227" s="1298">
        <f t="shared" si="4391"/>
        <v>0</v>
      </c>
      <c r="BB227" s="1299"/>
      <c r="BC227" s="492">
        <v>0</v>
      </c>
      <c r="BD227" s="1298">
        <f t="shared" ref="BD227" si="6385">BC227-BC$17</f>
        <v>0</v>
      </c>
      <c r="BE227" s="1299"/>
      <c r="BF227" s="1298">
        <f t="shared" si="4394"/>
        <v>0</v>
      </c>
      <c r="BG227" s="1299"/>
      <c r="BH227" s="492">
        <v>0</v>
      </c>
      <c r="BI227" s="1298">
        <f t="shared" ref="BI227" si="6386">BH227-BH$17</f>
        <v>0</v>
      </c>
      <c r="BJ227" s="1299"/>
      <c r="BK227" s="1298">
        <f t="shared" si="4397"/>
        <v>0</v>
      </c>
      <c r="BL227" s="1299"/>
      <c r="BM227" s="492">
        <v>0</v>
      </c>
      <c r="BN227" s="1298">
        <f t="shared" ref="BN227" si="6387">BM227-BM$17</f>
        <v>0</v>
      </c>
      <c r="BO227" s="1299"/>
      <c r="BP227" s="1298">
        <f t="shared" si="4400"/>
        <v>0</v>
      </c>
      <c r="BQ227" s="1299"/>
      <c r="BR227" s="492">
        <v>0</v>
      </c>
      <c r="BS227" s="1298">
        <f t="shared" ref="BS227" si="6388">BR227-BR$17</f>
        <v>0</v>
      </c>
      <c r="BT227" s="1299"/>
      <c r="BU227" s="1298">
        <f t="shared" si="4403"/>
        <v>0</v>
      </c>
      <c r="BV227" s="1299"/>
      <c r="BW227" s="492">
        <v>0</v>
      </c>
      <c r="BX227" s="1298">
        <f t="shared" ref="BX227" si="6389">BW227-BW$17</f>
        <v>0</v>
      </c>
      <c r="BY227" s="1299"/>
      <c r="BZ227" s="1298">
        <f t="shared" si="4406"/>
        <v>0</v>
      </c>
      <c r="CA227" s="1299"/>
      <c r="CB227" s="1329">
        <v>5377324.3728871206</v>
      </c>
      <c r="CC227" s="1298">
        <f t="shared" ref="CC227" si="6390">CB227-CB$17</f>
        <v>1531046.8928871206</v>
      </c>
      <c r="CD227" s="1299">
        <f t="shared" ref="CD227" si="6391">CB227/CB$17-1</f>
        <v>0.39805939661095913</v>
      </c>
      <c r="CE227" s="1298">
        <f t="shared" si="4409"/>
        <v>70969.659998502582</v>
      </c>
      <c r="CF227" s="1299">
        <f t="shared" si="6209"/>
        <v>1.3374465869408381E-2</v>
      </c>
      <c r="CG227" s="1329">
        <v>5377324.3728871206</v>
      </c>
      <c r="CH227" s="1298">
        <f t="shared" ref="CH227" si="6392">CG227-CG$17</f>
        <v>1531046.8928871206</v>
      </c>
      <c r="CI227" s="1299">
        <f t="shared" ref="CI227" si="6393">CG227/CG$17-1</f>
        <v>0.39805939661095913</v>
      </c>
      <c r="CJ227" s="1298">
        <f t="shared" si="4412"/>
        <v>70969.659998502582</v>
      </c>
      <c r="CK227" s="1299">
        <f t="shared" si="6212"/>
        <v>1.3374465869408381E-2</v>
      </c>
      <c r="CL227" s="1329">
        <v>5377324.3728871206</v>
      </c>
      <c r="CM227" s="1298">
        <f t="shared" ref="CM227" si="6394">CL227-CL$17</f>
        <v>1531046.8928871206</v>
      </c>
      <c r="CN227" s="1299">
        <f t="shared" ref="CN227" si="6395">CL227/CL$17-1</f>
        <v>0.39805939661095913</v>
      </c>
      <c r="CO227" s="1298">
        <f t="shared" si="4415"/>
        <v>70969.659998502582</v>
      </c>
      <c r="CP227" s="1299">
        <f t="shared" si="6215"/>
        <v>1.3374465869408381E-2</v>
      </c>
    </row>
    <row r="228" spans="1:94" ht="21" customHeight="1" outlineLevel="1" x14ac:dyDescent="0.25">
      <c r="A228" s="174">
        <v>2044</v>
      </c>
      <c r="B228" s="206" t="s">
        <v>174</v>
      </c>
      <c r="C228" s="206" t="s">
        <v>175</v>
      </c>
      <c r="D228" s="207" t="s">
        <v>176</v>
      </c>
      <c r="E228" s="210">
        <v>1543553.9041920002</v>
      </c>
      <c r="F228" s="1321">
        <f t="shared" ref="F228" si="6396">E228-E$18</f>
        <v>695266.82539200014</v>
      </c>
      <c r="G228" s="1322">
        <f t="shared" ref="G228" si="6397">E228/E$18-1</f>
        <v>0.81961265563013797</v>
      </c>
      <c r="H228" s="1321">
        <f t="shared" si="4364"/>
        <v>30193.799039999954</v>
      </c>
      <c r="I228" s="1322">
        <f t="shared" si="6170"/>
        <v>1.9951496631376742E-2</v>
      </c>
      <c r="J228" s="210">
        <v>2067238.795872</v>
      </c>
      <c r="K228" s="1321">
        <f t="shared" ref="K228" si="6398">J228-J$18</f>
        <v>1218951.717072</v>
      </c>
      <c r="L228" s="1322">
        <f t="shared" ref="L228" si="6399">J228/J$18-1</f>
        <v>1.4369566005842596</v>
      </c>
      <c r="M228" s="1321">
        <f t="shared" si="4367"/>
        <v>68094.223775999621</v>
      </c>
      <c r="N228" s="1322">
        <f t="shared" si="6173"/>
        <v>3.4061680543997053E-2</v>
      </c>
      <c r="O228" s="211">
        <v>2760609.2949120002</v>
      </c>
      <c r="P228" s="1321">
        <f t="shared" ref="P228" si="6400">O228-O$18</f>
        <v>1912322.2161120002</v>
      </c>
      <c r="Q228" s="1322">
        <f t="shared" ref="Q228" si="6401">O228/O$18-1</f>
        <v>2.2543337790989351</v>
      </c>
      <c r="R228" s="1321">
        <f t="shared" si="4370"/>
        <v>126525.55910399929</v>
      </c>
      <c r="S228" s="1322">
        <f t="shared" si="6176"/>
        <v>4.8033992763403033E-2</v>
      </c>
      <c r="T228" s="211">
        <v>1543553.9041920002</v>
      </c>
      <c r="U228" s="209">
        <f t="shared" ref="U228" si="6402">T228-T$18</f>
        <v>695266.82539200014</v>
      </c>
      <c r="V228" s="1300">
        <f t="shared" ref="V228" si="6403">T228/T$18-1</f>
        <v>0.81961265563013797</v>
      </c>
      <c r="W228" s="209">
        <f t="shared" si="4373"/>
        <v>30193.799039999954</v>
      </c>
      <c r="X228" s="1300">
        <f t="shared" si="6179"/>
        <v>1.9951496631376742E-2</v>
      </c>
      <c r="Y228" s="210">
        <v>2067238.795872</v>
      </c>
      <c r="Z228" s="209">
        <f t="shared" ref="Z228" si="6404">Y228-Y$18</f>
        <v>1218951.717072</v>
      </c>
      <c r="AA228" s="1300">
        <f t="shared" ref="AA228" si="6405">Y228/Y$18-1</f>
        <v>1.4369566005842596</v>
      </c>
      <c r="AB228" s="209">
        <f t="shared" si="4376"/>
        <v>68094.223775999621</v>
      </c>
      <c r="AC228" s="1300">
        <f t="shared" si="6182"/>
        <v>3.4061680543997053E-2</v>
      </c>
      <c r="AD228" s="211">
        <v>2760609.2949120002</v>
      </c>
      <c r="AE228" s="209">
        <f t="shared" ref="AE228" si="6406">AD228-AD$18</f>
        <v>1912322.2161120002</v>
      </c>
      <c r="AF228" s="1300">
        <f t="shared" ref="AF228" si="6407">AD228/AD$18-1</f>
        <v>2.2543337790989351</v>
      </c>
      <c r="AG228" s="209">
        <f t="shared" si="4379"/>
        <v>126525.55910399929</v>
      </c>
      <c r="AH228" s="1300">
        <f t="shared" si="6185"/>
        <v>4.8033992763403033E-2</v>
      </c>
      <c r="AI228" s="211">
        <v>1543553.9041920002</v>
      </c>
      <c r="AJ228" s="209">
        <f t="shared" ref="AJ228" si="6408">AI228-AI$18</f>
        <v>695266.82539200014</v>
      </c>
      <c r="AK228" s="1300">
        <f t="shared" ref="AK228" si="6409">AI228/AI$18-1</f>
        <v>0.81961265563013797</v>
      </c>
      <c r="AL228" s="209">
        <f t="shared" si="4382"/>
        <v>30193.799039999954</v>
      </c>
      <c r="AM228" s="1300">
        <f t="shared" si="6284"/>
        <v>1.9951496631376742E-2</v>
      </c>
      <c r="AN228" s="210">
        <v>2067238.795872</v>
      </c>
      <c r="AO228" s="209">
        <f t="shared" ref="AO228" si="6410">AN228-AN$18</f>
        <v>1218951.717072</v>
      </c>
      <c r="AP228" s="1300">
        <f t="shared" ref="AP228" si="6411">AN228/AN$18-1</f>
        <v>1.4369566005842596</v>
      </c>
      <c r="AQ228" s="209">
        <f t="shared" si="4385"/>
        <v>68094.223775999621</v>
      </c>
      <c r="AR228" s="1300">
        <f t="shared" si="6287"/>
        <v>3.4061680543997053E-2</v>
      </c>
      <c r="AS228" s="211">
        <v>2760609.2949120002</v>
      </c>
      <c r="AT228" s="209">
        <f t="shared" ref="AT228" si="6412">AS228-AS$18</f>
        <v>1912322.2161120002</v>
      </c>
      <c r="AU228" s="1300">
        <f t="shared" ref="AU228" si="6413">AS228/AS$18-1</f>
        <v>2.2543337790989351</v>
      </c>
      <c r="AV228" s="209">
        <f t="shared" si="4388"/>
        <v>126525.55910399929</v>
      </c>
      <c r="AW228" s="1300">
        <f t="shared" si="6290"/>
        <v>4.8033992763403033E-2</v>
      </c>
      <c r="AX228" s="210">
        <v>1543553.9041920002</v>
      </c>
      <c r="AY228" s="209">
        <f t="shared" ref="AY228" si="6414">AX228-AX$18</f>
        <v>695266.82539200014</v>
      </c>
      <c r="AZ228" s="1300">
        <f t="shared" ref="AZ228" si="6415">AX228/AX$18-1</f>
        <v>0.81961265563013797</v>
      </c>
      <c r="BA228" s="209">
        <f t="shared" si="4391"/>
        <v>30193.799039999954</v>
      </c>
      <c r="BB228" s="1300">
        <f t="shared" si="6191"/>
        <v>1.9951496631376742E-2</v>
      </c>
      <c r="BC228" s="210">
        <v>2067238.795872</v>
      </c>
      <c r="BD228" s="209">
        <f t="shared" ref="BD228" si="6416">BC228-BC$18</f>
        <v>1218951.717072</v>
      </c>
      <c r="BE228" s="1300">
        <f t="shared" ref="BE228" si="6417">BC228/BC$18-1</f>
        <v>1.4369566005842596</v>
      </c>
      <c r="BF228" s="209">
        <f t="shared" si="4394"/>
        <v>68094.223775999621</v>
      </c>
      <c r="BG228" s="1300">
        <f t="shared" si="6194"/>
        <v>3.4061680543997053E-2</v>
      </c>
      <c r="BH228" s="211">
        <v>2760609.2949120002</v>
      </c>
      <c r="BI228" s="209">
        <f t="shared" ref="BI228" si="6418">BH228-BH$18</f>
        <v>1912322.2161120002</v>
      </c>
      <c r="BJ228" s="1300">
        <f t="shared" ref="BJ228" si="6419">BH228/BH$18-1</f>
        <v>2.2543337790989351</v>
      </c>
      <c r="BK228" s="209">
        <f t="shared" si="4397"/>
        <v>126525.55910399929</v>
      </c>
      <c r="BL228" s="1300">
        <f t="shared" si="6197"/>
        <v>4.8033992763403033E-2</v>
      </c>
      <c r="BM228" s="210">
        <v>1543553.9041920002</v>
      </c>
      <c r="BN228" s="209">
        <f t="shared" ref="BN228" si="6420">BM228-BM$18</f>
        <v>695266.82539200014</v>
      </c>
      <c r="BO228" s="1300">
        <f t="shared" ref="BO228" si="6421">BM228/BM$18-1</f>
        <v>0.81961265563013797</v>
      </c>
      <c r="BP228" s="209">
        <f t="shared" si="4400"/>
        <v>30193.799039999954</v>
      </c>
      <c r="BQ228" s="1300">
        <f t="shared" si="6200"/>
        <v>1.9951496631376742E-2</v>
      </c>
      <c r="BR228" s="210">
        <v>2067238.795872</v>
      </c>
      <c r="BS228" s="209">
        <f t="shared" ref="BS228" si="6422">BR228-BR$18</f>
        <v>1218951.717072</v>
      </c>
      <c r="BT228" s="1300">
        <f t="shared" ref="BT228" si="6423">BR228/BR$18-1</f>
        <v>1.4369566005842596</v>
      </c>
      <c r="BU228" s="209">
        <f t="shared" si="4403"/>
        <v>68094.223775999621</v>
      </c>
      <c r="BV228" s="1300">
        <f t="shared" si="6203"/>
        <v>3.4061680543997053E-2</v>
      </c>
      <c r="BW228" s="211">
        <v>2760609.2949120002</v>
      </c>
      <c r="BX228" s="209">
        <f t="shared" ref="BX228" si="6424">BW228-BW$18</f>
        <v>1912322.2161120002</v>
      </c>
      <c r="BY228" s="1300">
        <f t="shared" ref="BY228" si="6425">BW228/BW$18-1</f>
        <v>2.2543337790989351</v>
      </c>
      <c r="BZ228" s="209">
        <f t="shared" si="4406"/>
        <v>126525.55910399929</v>
      </c>
      <c r="CA228" s="1300">
        <f t="shared" si="6206"/>
        <v>4.8033992763403033E-2</v>
      </c>
      <c r="CB228" s="211">
        <v>1543553.9041920002</v>
      </c>
      <c r="CC228" s="209">
        <f t="shared" ref="CC228" si="6426">CB228-CB$18</f>
        <v>695266.82539200014</v>
      </c>
      <c r="CD228" s="1300">
        <f t="shared" ref="CD228" si="6427">CB228/CB$18-1</f>
        <v>0.81961265563013797</v>
      </c>
      <c r="CE228" s="209">
        <f t="shared" si="4409"/>
        <v>30193.799039999954</v>
      </c>
      <c r="CF228" s="1300">
        <f t="shared" si="6209"/>
        <v>1.9951496631376742E-2</v>
      </c>
      <c r="CG228" s="210">
        <v>2067238.795872</v>
      </c>
      <c r="CH228" s="209">
        <f t="shared" ref="CH228" si="6428">CG228-CG$18</f>
        <v>1218951.717072</v>
      </c>
      <c r="CI228" s="1300">
        <f t="shared" ref="CI228" si="6429">CG228/CG$18-1</f>
        <v>1.4369566005842596</v>
      </c>
      <c r="CJ228" s="209">
        <f t="shared" si="4412"/>
        <v>68094.223775999621</v>
      </c>
      <c r="CK228" s="1300">
        <f t="shared" si="6212"/>
        <v>3.4061680543997053E-2</v>
      </c>
      <c r="CL228" s="211">
        <v>2760609.2949120002</v>
      </c>
      <c r="CM228" s="209">
        <f t="shared" ref="CM228" si="6430">CL228-CL$18</f>
        <v>1912322.2161120002</v>
      </c>
      <c r="CN228" s="1300">
        <f t="shared" ref="CN228" si="6431">CL228/CL$18-1</f>
        <v>2.2543337790989351</v>
      </c>
      <c r="CO228" s="209">
        <f t="shared" si="4415"/>
        <v>126525.55910399929</v>
      </c>
      <c r="CP228" s="1300">
        <f t="shared" si="6215"/>
        <v>4.8033992763403033E-2</v>
      </c>
    </row>
    <row r="229" spans="1:94" ht="21" customHeight="1" outlineLevel="1" thickBot="1" x14ac:dyDescent="0.3">
      <c r="A229" s="174">
        <v>2044</v>
      </c>
      <c r="B229" s="206" t="s">
        <v>177</v>
      </c>
      <c r="C229" s="206" t="s">
        <v>178</v>
      </c>
      <c r="D229" s="207" t="s">
        <v>179</v>
      </c>
      <c r="E229" s="479">
        <v>975399.68092800002</v>
      </c>
      <c r="F229" s="1321">
        <f t="shared" ref="F229" si="6432">E229-E$19</f>
        <v>443229.37884000002</v>
      </c>
      <c r="G229" s="1322">
        <f t="shared" ref="G229" si="6433">E229/E$19-1</f>
        <v>0.83287131412813675</v>
      </c>
      <c r="H229" s="1321">
        <f t="shared" si="4364"/>
        <v>19158.897695999825</v>
      </c>
      <c r="I229" s="1322">
        <f t="shared" si="6170"/>
        <v>2.0035641683514793E-2</v>
      </c>
      <c r="J229" s="479">
        <v>1307749.42224</v>
      </c>
      <c r="K229" s="1321">
        <f t="shared" ref="K229" si="6434">J229-J$19</f>
        <v>775579.12015199999</v>
      </c>
      <c r="L229" s="1322">
        <f t="shared" ref="L229" si="6435">J229/J$19-1</f>
        <v>1.4573889544549403</v>
      </c>
      <c r="M229" s="1321">
        <f t="shared" si="4367"/>
        <v>43176.993119999534</v>
      </c>
      <c r="N229" s="1322">
        <f t="shared" si="6173"/>
        <v>3.4143550915502585E-2</v>
      </c>
      <c r="O229" s="472">
        <v>1744251.0191040002</v>
      </c>
      <c r="P229" s="1321">
        <f t="shared" ref="P229" si="6436">O229-O$19</f>
        <v>1212080.7170160003</v>
      </c>
      <c r="Q229" s="1322">
        <f t="shared" ref="Q229" si="6437">O229/O$19-1</f>
        <v>2.27761810882782</v>
      </c>
      <c r="R229" s="1321">
        <f t="shared" si="4370"/>
        <v>79967.584415999707</v>
      </c>
      <c r="S229" s="1322">
        <f t="shared" si="6176"/>
        <v>4.8049258166768416E-2</v>
      </c>
      <c r="T229" s="472">
        <v>975399.68092800002</v>
      </c>
      <c r="U229" s="209">
        <f t="shared" ref="U229" si="6438">T229-T$19</f>
        <v>443229.37884000002</v>
      </c>
      <c r="V229" s="1300">
        <f t="shared" ref="V229" si="6439">T229/T$19-1</f>
        <v>0.83287131412813675</v>
      </c>
      <c r="W229" s="209">
        <f t="shared" si="4373"/>
        <v>19158.897695999825</v>
      </c>
      <c r="X229" s="1300">
        <f t="shared" si="6179"/>
        <v>2.0035641683514793E-2</v>
      </c>
      <c r="Y229" s="479">
        <v>1307749.42224</v>
      </c>
      <c r="Z229" s="209">
        <f t="shared" ref="Z229" si="6440">Y229-Y$19</f>
        <v>775579.12015199999</v>
      </c>
      <c r="AA229" s="1300">
        <f t="shared" ref="AA229" si="6441">Y229/Y$19-1</f>
        <v>1.4573889544549403</v>
      </c>
      <c r="AB229" s="209">
        <f t="shared" si="4376"/>
        <v>43176.993119999534</v>
      </c>
      <c r="AC229" s="1300">
        <f t="shared" si="6182"/>
        <v>3.4143550915502585E-2</v>
      </c>
      <c r="AD229" s="472">
        <v>1744251.0191040002</v>
      </c>
      <c r="AE229" s="209">
        <f t="shared" ref="AE229" si="6442">AD229-AD$19</f>
        <v>1212080.7170160003</v>
      </c>
      <c r="AF229" s="1300">
        <f t="shared" ref="AF229" si="6443">AD229/AD$19-1</f>
        <v>2.27761810882782</v>
      </c>
      <c r="AG229" s="209">
        <f t="shared" si="4379"/>
        <v>79967.584415999707</v>
      </c>
      <c r="AH229" s="1300">
        <f t="shared" si="6185"/>
        <v>4.8049258166768416E-2</v>
      </c>
      <c r="AI229" s="472">
        <v>975399.68092800002</v>
      </c>
      <c r="AJ229" s="209">
        <f t="shared" ref="AJ229" si="6444">AI229-AI$19</f>
        <v>443229.37884000002</v>
      </c>
      <c r="AK229" s="1300">
        <f t="shared" ref="AK229" si="6445">AI229/AI$19-1</f>
        <v>0.83287131412813675</v>
      </c>
      <c r="AL229" s="209">
        <f t="shared" si="4382"/>
        <v>19158.897695999825</v>
      </c>
      <c r="AM229" s="1300">
        <f t="shared" si="6284"/>
        <v>2.0035641683514793E-2</v>
      </c>
      <c r="AN229" s="479">
        <v>1307749.42224</v>
      </c>
      <c r="AO229" s="209">
        <f t="shared" ref="AO229" si="6446">AN229-AN$19</f>
        <v>775579.12015199999</v>
      </c>
      <c r="AP229" s="1300">
        <f t="shared" ref="AP229" si="6447">AN229/AN$19-1</f>
        <v>1.4573889544549403</v>
      </c>
      <c r="AQ229" s="209">
        <f t="shared" si="4385"/>
        <v>43176.993119999534</v>
      </c>
      <c r="AR229" s="1300">
        <f t="shared" si="6287"/>
        <v>3.4143550915502585E-2</v>
      </c>
      <c r="AS229" s="472">
        <v>1744251.0191040002</v>
      </c>
      <c r="AT229" s="209">
        <f t="shared" ref="AT229" si="6448">AS229-AS$19</f>
        <v>1212080.7170160003</v>
      </c>
      <c r="AU229" s="1300">
        <f t="shared" ref="AU229" si="6449">AS229/AS$19-1</f>
        <v>2.27761810882782</v>
      </c>
      <c r="AV229" s="209">
        <f t="shared" si="4388"/>
        <v>79967.584415999707</v>
      </c>
      <c r="AW229" s="1300">
        <f t="shared" si="6290"/>
        <v>4.8049258166768416E-2</v>
      </c>
      <c r="AX229" s="479">
        <v>975399.68092800002</v>
      </c>
      <c r="AY229" s="209">
        <f t="shared" ref="AY229" si="6450">AX229-AX$19</f>
        <v>443229.37884000002</v>
      </c>
      <c r="AZ229" s="1300">
        <f t="shared" ref="AZ229" si="6451">AX229/AX$19-1</f>
        <v>0.83287131412813675</v>
      </c>
      <c r="BA229" s="209">
        <f t="shared" si="4391"/>
        <v>19158.897695999825</v>
      </c>
      <c r="BB229" s="1300">
        <f t="shared" si="6191"/>
        <v>2.0035641683514793E-2</v>
      </c>
      <c r="BC229" s="479">
        <v>1307749.42224</v>
      </c>
      <c r="BD229" s="209">
        <f t="shared" ref="BD229" si="6452">BC229-BC$19</f>
        <v>775579.12015199999</v>
      </c>
      <c r="BE229" s="1300">
        <f t="shared" ref="BE229" si="6453">BC229/BC$19-1</f>
        <v>1.4573889544549403</v>
      </c>
      <c r="BF229" s="209">
        <f t="shared" si="4394"/>
        <v>43176.993119999534</v>
      </c>
      <c r="BG229" s="1300">
        <f t="shared" si="6194"/>
        <v>3.4143550915502585E-2</v>
      </c>
      <c r="BH229" s="472">
        <v>1744251.0191040002</v>
      </c>
      <c r="BI229" s="209">
        <f t="shared" ref="BI229" si="6454">BH229-BH$19</f>
        <v>1212080.7170160003</v>
      </c>
      <c r="BJ229" s="1300">
        <f t="shared" ref="BJ229" si="6455">BH229/BH$19-1</f>
        <v>2.27761810882782</v>
      </c>
      <c r="BK229" s="209">
        <f t="shared" si="4397"/>
        <v>79967.584415999707</v>
      </c>
      <c r="BL229" s="1300">
        <f t="shared" si="6197"/>
        <v>4.8049258166768416E-2</v>
      </c>
      <c r="BM229" s="479">
        <v>975399.68092800002</v>
      </c>
      <c r="BN229" s="209">
        <f t="shared" ref="BN229" si="6456">BM229-BM$19</f>
        <v>443229.37884000002</v>
      </c>
      <c r="BO229" s="1300">
        <f t="shared" ref="BO229" si="6457">BM229/BM$19-1</f>
        <v>0.83287131412813675</v>
      </c>
      <c r="BP229" s="209">
        <f t="shared" si="4400"/>
        <v>19158.897695999825</v>
      </c>
      <c r="BQ229" s="1300">
        <f t="shared" si="6200"/>
        <v>2.0035641683514793E-2</v>
      </c>
      <c r="BR229" s="479">
        <v>1307749.42224</v>
      </c>
      <c r="BS229" s="209">
        <f t="shared" ref="BS229" si="6458">BR229-BR$19</f>
        <v>775579.12015199999</v>
      </c>
      <c r="BT229" s="1300">
        <f t="shared" ref="BT229" si="6459">BR229/BR$19-1</f>
        <v>1.4573889544549403</v>
      </c>
      <c r="BU229" s="209">
        <f t="shared" si="4403"/>
        <v>43176.993119999534</v>
      </c>
      <c r="BV229" s="1300">
        <f t="shared" si="6203"/>
        <v>3.4143550915502585E-2</v>
      </c>
      <c r="BW229" s="472">
        <v>1744251.0191040002</v>
      </c>
      <c r="BX229" s="209">
        <f t="shared" ref="BX229" si="6460">BW229-BW$19</f>
        <v>1212080.7170160003</v>
      </c>
      <c r="BY229" s="1300">
        <f t="shared" ref="BY229" si="6461">BW229/BW$19-1</f>
        <v>2.27761810882782</v>
      </c>
      <c r="BZ229" s="209">
        <f t="shared" si="4406"/>
        <v>79967.584415999707</v>
      </c>
      <c r="CA229" s="1300">
        <f t="shared" si="6206"/>
        <v>4.8049258166768416E-2</v>
      </c>
      <c r="CB229" s="472">
        <v>975399.68092800002</v>
      </c>
      <c r="CC229" s="209">
        <f t="shared" ref="CC229" si="6462">CB229-CB$19</f>
        <v>443229.37884000002</v>
      </c>
      <c r="CD229" s="1300">
        <f t="shared" ref="CD229" si="6463">CB229/CB$19-1</f>
        <v>0.83287131412813675</v>
      </c>
      <c r="CE229" s="209">
        <f t="shared" si="4409"/>
        <v>19158.897695999825</v>
      </c>
      <c r="CF229" s="1300">
        <f t="shared" si="6209"/>
        <v>2.0035641683514793E-2</v>
      </c>
      <c r="CG229" s="479">
        <v>1307749.42224</v>
      </c>
      <c r="CH229" s="209">
        <f t="shared" ref="CH229" si="6464">CG229-CG$19</f>
        <v>775579.12015199999</v>
      </c>
      <c r="CI229" s="1300">
        <f t="shared" ref="CI229" si="6465">CG229/CG$19-1</f>
        <v>1.4573889544549403</v>
      </c>
      <c r="CJ229" s="209">
        <f t="shared" si="4412"/>
        <v>43176.993119999534</v>
      </c>
      <c r="CK229" s="1300">
        <f t="shared" si="6212"/>
        <v>3.4143550915502585E-2</v>
      </c>
      <c r="CL229" s="472">
        <v>1744251.0191040002</v>
      </c>
      <c r="CM229" s="209">
        <f t="shared" ref="CM229" si="6466">CL229-CL$19</f>
        <v>1212080.7170160003</v>
      </c>
      <c r="CN229" s="1300">
        <f t="shared" ref="CN229" si="6467">CL229/CL$19-1</f>
        <v>2.27761810882782</v>
      </c>
      <c r="CO229" s="209">
        <f t="shared" si="4415"/>
        <v>79967.584415999707</v>
      </c>
      <c r="CP229" s="1300">
        <f t="shared" si="6215"/>
        <v>4.8049258166768416E-2</v>
      </c>
    </row>
    <row r="230" spans="1:94" ht="21" customHeight="1" x14ac:dyDescent="0.25">
      <c r="A230" s="164">
        <v>2045</v>
      </c>
      <c r="B230" s="165"/>
      <c r="C230" s="166"/>
      <c r="D230" s="166" t="s">
        <v>157</v>
      </c>
      <c r="E230" s="490">
        <v>947273465.24333918</v>
      </c>
      <c r="F230" s="490">
        <f t="shared" ref="F230" si="6468">E230-E$10</f>
        <v>731177030.8533392</v>
      </c>
      <c r="G230" s="1319">
        <f t="shared" ref="G230" si="6469">E230/E$10-1</f>
        <v>3.3835682338642732</v>
      </c>
      <c r="H230" s="490">
        <f t="shared" si="4364"/>
        <v>51207744.508378148</v>
      </c>
      <c r="I230" s="1319">
        <f>E230/E220-1</f>
        <v>5.714730886745345E-2</v>
      </c>
      <c r="J230" s="490">
        <v>947273465.24333918</v>
      </c>
      <c r="K230" s="490">
        <f t="shared" ref="K230" si="6470">J230-J$10</f>
        <v>731177030.8533392</v>
      </c>
      <c r="L230" s="1319">
        <f t="shared" ref="L230" si="6471">J230/J$10-1</f>
        <v>3.3835682338642732</v>
      </c>
      <c r="M230" s="490">
        <f t="shared" si="4367"/>
        <v>51207744.508378148</v>
      </c>
      <c r="N230" s="1319">
        <f>J230/J220-1</f>
        <v>5.714730886745345E-2</v>
      </c>
      <c r="O230" s="490">
        <v>947273465.24333918</v>
      </c>
      <c r="P230" s="490">
        <f t="shared" ref="P230" si="6472">O230-O$10</f>
        <v>731177030.8533392</v>
      </c>
      <c r="Q230" s="1319">
        <f t="shared" ref="Q230" si="6473">O230/O$10-1</f>
        <v>3.3835682338642732</v>
      </c>
      <c r="R230" s="490">
        <f t="shared" si="4370"/>
        <v>51207744.508378148</v>
      </c>
      <c r="S230" s="1319">
        <f>O230/O220-1</f>
        <v>5.714730886745345E-2</v>
      </c>
      <c r="T230" s="490">
        <v>947273465.24333918</v>
      </c>
      <c r="U230" s="490">
        <f t="shared" ref="U230" si="6474">T230-T$10</f>
        <v>731177030.8533392</v>
      </c>
      <c r="V230" s="1301">
        <f t="shared" ref="V230" si="6475">T230/T$10-1</f>
        <v>3.3835682338642732</v>
      </c>
      <c r="W230" s="490">
        <f t="shared" si="4373"/>
        <v>51207744.508378148</v>
      </c>
      <c r="X230" s="1301">
        <f>T230/T220-1</f>
        <v>5.714730886745345E-2</v>
      </c>
      <c r="Y230" s="490">
        <v>947273465.24333918</v>
      </c>
      <c r="Z230" s="490">
        <f t="shared" ref="Z230" si="6476">Y230-Y$10</f>
        <v>731177030.8533392</v>
      </c>
      <c r="AA230" s="1301">
        <f t="shared" ref="AA230" si="6477">Y230/Y$10-1</f>
        <v>3.3835682338642732</v>
      </c>
      <c r="AB230" s="490">
        <f t="shared" si="4376"/>
        <v>51207744.508378148</v>
      </c>
      <c r="AC230" s="1301">
        <f>Y230/Y220-1</f>
        <v>5.714730886745345E-2</v>
      </c>
      <c r="AD230" s="490">
        <v>947273465.24333918</v>
      </c>
      <c r="AE230" s="490">
        <f t="shared" ref="AE230" si="6478">AD230-AD$10</f>
        <v>731177030.8533392</v>
      </c>
      <c r="AF230" s="1301">
        <f t="shared" ref="AF230" si="6479">AD230/AD$10-1</f>
        <v>3.3835682338642732</v>
      </c>
      <c r="AG230" s="490">
        <f t="shared" si="4379"/>
        <v>51207744.508378148</v>
      </c>
      <c r="AH230" s="1301">
        <f>AD230/AD220-1</f>
        <v>5.714730886745345E-2</v>
      </c>
      <c r="AI230" s="490">
        <v>947273465.24333918</v>
      </c>
      <c r="AJ230" s="490">
        <f t="shared" ref="AJ230" si="6480">AI230-AI$10</f>
        <v>731177030.8533392</v>
      </c>
      <c r="AK230" s="1301">
        <f t="shared" ref="AK230" si="6481">AI230/AI$10-1</f>
        <v>3.3835682338642732</v>
      </c>
      <c r="AL230" s="490">
        <f t="shared" si="4382"/>
        <v>51207744.508378148</v>
      </c>
      <c r="AM230" s="1301">
        <f>AI230/AI220-1</f>
        <v>5.714730886745345E-2</v>
      </c>
      <c r="AN230" s="490">
        <v>947273465.24333918</v>
      </c>
      <c r="AO230" s="490">
        <f t="shared" ref="AO230" si="6482">AN230-AN$10</f>
        <v>731177030.8533392</v>
      </c>
      <c r="AP230" s="1301">
        <f t="shared" ref="AP230" si="6483">AN230/AN$10-1</f>
        <v>3.3835682338642732</v>
      </c>
      <c r="AQ230" s="490">
        <f t="shared" si="4385"/>
        <v>51207744.508378148</v>
      </c>
      <c r="AR230" s="1301">
        <f>AN230/AN220-1</f>
        <v>5.714730886745345E-2</v>
      </c>
      <c r="AS230" s="490">
        <v>947273465.24333918</v>
      </c>
      <c r="AT230" s="490">
        <f t="shared" ref="AT230" si="6484">AS230-AS$10</f>
        <v>731177030.8533392</v>
      </c>
      <c r="AU230" s="1301">
        <f t="shared" ref="AU230" si="6485">AS230/AS$10-1</f>
        <v>3.3835682338642732</v>
      </c>
      <c r="AV230" s="490">
        <f t="shared" si="4388"/>
        <v>51207744.508378148</v>
      </c>
      <c r="AW230" s="1301">
        <f>AS230/AS220-1</f>
        <v>5.714730886745345E-2</v>
      </c>
      <c r="AX230" s="490">
        <v>947273465.24333918</v>
      </c>
      <c r="AY230" s="490">
        <f t="shared" ref="AY230" si="6486">AX230-AX$10</f>
        <v>731177030.8533392</v>
      </c>
      <c r="AZ230" s="1301">
        <f t="shared" ref="AZ230" si="6487">AX230/AX$10-1</f>
        <v>3.3835682338642732</v>
      </c>
      <c r="BA230" s="490">
        <f t="shared" si="4391"/>
        <v>51207744.508378148</v>
      </c>
      <c r="BB230" s="1301">
        <f>AX230/AX220-1</f>
        <v>5.714730886745345E-2</v>
      </c>
      <c r="BC230" s="490">
        <v>947273465.24333918</v>
      </c>
      <c r="BD230" s="490">
        <f t="shared" ref="BD230" si="6488">BC230-BC$10</f>
        <v>731177030.8533392</v>
      </c>
      <c r="BE230" s="1301">
        <f t="shared" ref="BE230" si="6489">BC230/BC$10-1</f>
        <v>3.3835682338642732</v>
      </c>
      <c r="BF230" s="490">
        <f t="shared" si="4394"/>
        <v>51207744.508378148</v>
      </c>
      <c r="BG230" s="1301">
        <f>BC230/BC220-1</f>
        <v>5.714730886745345E-2</v>
      </c>
      <c r="BH230" s="490">
        <v>947273465.24333918</v>
      </c>
      <c r="BI230" s="490">
        <f t="shared" ref="BI230" si="6490">BH230-BH$10</f>
        <v>731177030.8533392</v>
      </c>
      <c r="BJ230" s="1301">
        <f t="shared" ref="BJ230" si="6491">BH230/BH$10-1</f>
        <v>3.3835682338642732</v>
      </c>
      <c r="BK230" s="490">
        <f t="shared" si="4397"/>
        <v>51207744.508378148</v>
      </c>
      <c r="BL230" s="1301">
        <f>BH230/BH220-1</f>
        <v>5.714730886745345E-2</v>
      </c>
      <c r="BM230" s="490">
        <v>947273465.24333918</v>
      </c>
      <c r="BN230" s="490">
        <f t="shared" ref="BN230" si="6492">BM230-BM$10</f>
        <v>731177030.8533392</v>
      </c>
      <c r="BO230" s="1301">
        <f t="shared" ref="BO230" si="6493">BM230/BM$10-1</f>
        <v>3.3835682338642732</v>
      </c>
      <c r="BP230" s="490">
        <f t="shared" si="4400"/>
        <v>51207744.508378148</v>
      </c>
      <c r="BQ230" s="1301">
        <f>BM230/BM220-1</f>
        <v>5.714730886745345E-2</v>
      </c>
      <c r="BR230" s="490">
        <v>947273465.24333918</v>
      </c>
      <c r="BS230" s="490">
        <f t="shared" ref="BS230" si="6494">BR230-BR$10</f>
        <v>731177030.8533392</v>
      </c>
      <c r="BT230" s="1301">
        <f t="shared" ref="BT230" si="6495">BR230/BR$10-1</f>
        <v>3.3835682338642732</v>
      </c>
      <c r="BU230" s="490">
        <f t="shared" si="4403"/>
        <v>51207744.508378148</v>
      </c>
      <c r="BV230" s="1301">
        <f>BR230/BR220-1</f>
        <v>5.714730886745345E-2</v>
      </c>
      <c r="BW230" s="490">
        <v>947273465.24333918</v>
      </c>
      <c r="BX230" s="490">
        <f t="shared" ref="BX230" si="6496">BW230-BW$10</f>
        <v>731177030.8533392</v>
      </c>
      <c r="BY230" s="1301">
        <f t="shared" ref="BY230" si="6497">BW230/BW$10-1</f>
        <v>3.3835682338642732</v>
      </c>
      <c r="BZ230" s="490">
        <f t="shared" si="4406"/>
        <v>51207744.508378148</v>
      </c>
      <c r="CA230" s="1301">
        <f>BW230/BW220-1</f>
        <v>5.714730886745345E-2</v>
      </c>
      <c r="CB230" s="484">
        <v>952721907.6943543</v>
      </c>
      <c r="CC230" s="490">
        <f t="shared" ref="CC230" si="6498">CB230-CB$10</f>
        <v>732779195.82435429</v>
      </c>
      <c r="CD230" s="1301">
        <f t="shared" ref="CD230" si="6499">CB230/CB$10-1</f>
        <v>3.3316820984614983</v>
      </c>
      <c r="CE230" s="490">
        <f t="shared" si="4409"/>
        <v>51278862.586506128</v>
      </c>
      <c r="CF230" s="1301">
        <f>CB230/CB220-1</f>
        <v>5.6885305028196331E-2</v>
      </c>
      <c r="CG230" s="484">
        <v>952721907.6943543</v>
      </c>
      <c r="CH230" s="490">
        <f t="shared" ref="CH230" si="6500">CG230-CG$10</f>
        <v>732779195.82435429</v>
      </c>
      <c r="CI230" s="1301">
        <f t="shared" ref="CI230" si="6501">CG230/CG$10-1</f>
        <v>3.3316820984614983</v>
      </c>
      <c r="CJ230" s="490">
        <f t="shared" si="4412"/>
        <v>51278862.586506128</v>
      </c>
      <c r="CK230" s="1301">
        <f>CG230/CG220-1</f>
        <v>5.6885305028196331E-2</v>
      </c>
      <c r="CL230" s="484">
        <v>952721907.6943543</v>
      </c>
      <c r="CM230" s="490">
        <f t="shared" ref="CM230" si="6502">CL230-CL$10</f>
        <v>732779195.82435429</v>
      </c>
      <c r="CN230" s="1301">
        <f t="shared" ref="CN230" si="6503">CL230/CL$10-1</f>
        <v>3.3316820984614983</v>
      </c>
      <c r="CO230" s="490">
        <f t="shared" si="4415"/>
        <v>51278862.586506128</v>
      </c>
      <c r="CP230" s="1301">
        <f>CL230/CL220-1</f>
        <v>5.6885305028196331E-2</v>
      </c>
    </row>
    <row r="231" spans="1:94" ht="21" customHeight="1" outlineLevel="1" x14ac:dyDescent="0.25">
      <c r="A231" s="174">
        <v>2045</v>
      </c>
      <c r="B231" s="175" t="s">
        <v>158</v>
      </c>
      <c r="C231" s="175" t="s">
        <v>159</v>
      </c>
      <c r="D231" s="176" t="s">
        <v>96</v>
      </c>
      <c r="E231" s="491">
        <v>550849665.94526911</v>
      </c>
      <c r="F231" s="1298">
        <f t="shared" ref="F231" si="6504">E231-E$11</f>
        <v>468122425.44526911</v>
      </c>
      <c r="G231" s="1320">
        <f t="shared" ref="G231" si="6505">E231/E$11-1</f>
        <v>5.6586249295390081</v>
      </c>
      <c r="H231" s="1298">
        <f t="shared" si="4364"/>
        <v>35290356.398976564</v>
      </c>
      <c r="I231" s="1320">
        <f t="shared" ref="I231:I239" si="6506">E231/E221-1</f>
        <v>6.8450623905973451E-2</v>
      </c>
      <c r="J231" s="491">
        <v>494098107.34850371</v>
      </c>
      <c r="K231" s="1298">
        <f t="shared" ref="K231" si="6507">J231-J$11</f>
        <v>411370866.84850371</v>
      </c>
      <c r="L231" s="1320">
        <f t="shared" ref="L231" si="6508">J231/J$11-1</f>
        <v>4.9726168111276925</v>
      </c>
      <c r="M231" s="1298">
        <f t="shared" si="4367"/>
        <v>31384736.105684757</v>
      </c>
      <c r="N231" s="1320">
        <f t="shared" ref="N231:N239" si="6509">J231/J221-1</f>
        <v>6.7827597074593626E-2</v>
      </c>
      <c r="O231" s="491">
        <v>418017006.99605542</v>
      </c>
      <c r="P231" s="1298">
        <f t="shared" ref="P231" si="6510">O231-O$11</f>
        <v>335289766.49605542</v>
      </c>
      <c r="Q231" s="1320">
        <f t="shared" ref="Q231" si="6511">O231/O$11-1</f>
        <v>4.0529548002517428</v>
      </c>
      <c r="R231" s="1298">
        <f t="shared" si="4370"/>
        <v>25189740.437693536</v>
      </c>
      <c r="S231" s="1320">
        <f t="shared" ref="S231:S239" si="6512">O231/O221-1</f>
        <v>6.41242158630837E-2</v>
      </c>
      <c r="T231" s="485">
        <v>300005884.43791205</v>
      </c>
      <c r="U231" s="1298">
        <f t="shared" ref="U231" si="6513">T231-T$11</f>
        <v>231567144.93791205</v>
      </c>
      <c r="V231" s="1299">
        <f t="shared" ref="V231" si="6514">T231/T$11-1</f>
        <v>3.3835682338642732</v>
      </c>
      <c r="W231" s="1298">
        <f t="shared" si="4373"/>
        <v>16217729.351639986</v>
      </c>
      <c r="X231" s="1299">
        <f t="shared" ref="X231:X239" si="6515">T231/T221-1</f>
        <v>5.714730886745345E-2</v>
      </c>
      <c r="Y231" s="485">
        <v>300005884.43791205</v>
      </c>
      <c r="Z231" s="1298">
        <f t="shared" ref="Z231" si="6516">Y231-Y$11</f>
        <v>231567144.93791205</v>
      </c>
      <c r="AA231" s="1299">
        <f t="shared" ref="AA231" si="6517">Y231/Y$11-1</f>
        <v>3.3835682338642732</v>
      </c>
      <c r="AB231" s="1298">
        <f t="shared" si="4376"/>
        <v>16217729.351639986</v>
      </c>
      <c r="AC231" s="1299">
        <f t="shared" ref="AC231:AC239" si="6518">Y231/Y221-1</f>
        <v>5.714730886745345E-2</v>
      </c>
      <c r="AD231" s="485">
        <v>300005884.43791205</v>
      </c>
      <c r="AE231" s="1298">
        <f t="shared" ref="AE231" si="6519">AD231-AD$11</f>
        <v>231567144.93791205</v>
      </c>
      <c r="AF231" s="1299">
        <f t="shared" ref="AF231" si="6520">AD231/AD$11-1</f>
        <v>3.3835682338642732</v>
      </c>
      <c r="AG231" s="1298">
        <f t="shared" si="4379"/>
        <v>16217729.351639986</v>
      </c>
      <c r="AH231" s="1299">
        <f t="shared" ref="AH231:AH239" si="6521">AD231/AD221-1</f>
        <v>5.714730886745345E-2</v>
      </c>
      <c r="AI231" s="485">
        <v>0</v>
      </c>
      <c r="AJ231" s="1298">
        <f t="shared" ref="AJ231" si="6522">AI231-AI$11</f>
        <v>0</v>
      </c>
      <c r="AK231" s="1299"/>
      <c r="AL231" s="1298">
        <f t="shared" si="4382"/>
        <v>0</v>
      </c>
      <c r="AM231" s="1299"/>
      <c r="AN231" s="485">
        <v>0</v>
      </c>
      <c r="AO231" s="1298">
        <f t="shared" ref="AO231" si="6523">AN231-AN$11</f>
        <v>0</v>
      </c>
      <c r="AP231" s="1299"/>
      <c r="AQ231" s="1298">
        <f t="shared" si="4385"/>
        <v>0</v>
      </c>
      <c r="AR231" s="1299"/>
      <c r="AS231" s="485">
        <v>0</v>
      </c>
      <c r="AT231" s="1298">
        <f t="shared" ref="AT231" si="6524">AS231-AS$11</f>
        <v>0</v>
      </c>
      <c r="AU231" s="1299"/>
      <c r="AV231" s="1298">
        <f t="shared" si="4388"/>
        <v>0</v>
      </c>
      <c r="AW231" s="1299"/>
      <c r="AX231" s="491">
        <v>512818642.94850212</v>
      </c>
      <c r="AY231" s="1298">
        <f t="shared" ref="AY231" si="6525">AX231-AX$11</f>
        <v>453420571.65803522</v>
      </c>
      <c r="AZ231" s="1299">
        <f t="shared" ref="AZ231" si="6526">AX231/AX$11-1</f>
        <v>7.633590818811772</v>
      </c>
      <c r="BA231" s="1298">
        <f t="shared" si="4391"/>
        <v>34782569.02736038</v>
      </c>
      <c r="BB231" s="1299">
        <f t="shared" ref="BB231:BB239" si="6527">AX231/AX221-1</f>
        <v>7.2761389620771943E-2</v>
      </c>
      <c r="BC231" s="491">
        <v>441731942.84390187</v>
      </c>
      <c r="BD231" s="1298">
        <f t="shared" ref="BD231" si="6528">BC231-BC$11</f>
        <v>382333871.55343497</v>
      </c>
      <c r="BE231" s="1299">
        <f t="shared" ref="BE231" si="6529">BC231/BC$11-1</f>
        <v>6.4368061663779583</v>
      </c>
      <c r="BF231" s="1298">
        <f t="shared" si="4394"/>
        <v>29982908.533059001</v>
      </c>
      <c r="BG231" s="1299">
        <f t="shared" ref="BG231:BG239" si="6530">BC231/BC221-1</f>
        <v>7.2818406443241113E-2</v>
      </c>
      <c r="BH231" s="491">
        <v>346245768.41218764</v>
      </c>
      <c r="BI231" s="1298">
        <f t="shared" ref="BI231" si="6531">BH231-BH$11</f>
        <v>286847697.12172073</v>
      </c>
      <c r="BJ231" s="1299">
        <f t="shared" ref="BJ231" si="6532">BH231/BH$11-1</f>
        <v>4.8292426149493233</v>
      </c>
      <c r="BK231" s="1298">
        <f t="shared" si="4397"/>
        <v>22331273.975186288</v>
      </c>
      <c r="BL231" s="1299">
        <f t="shared" ref="BL231:BL239" si="6533">BH231/BH221-1</f>
        <v>6.8941879288237695E-2</v>
      </c>
      <c r="BM231" s="491">
        <v>263699876.04572615</v>
      </c>
      <c r="BN231" s="1298">
        <f t="shared" ref="BN231" si="6534">BM231-BM$11</f>
        <v>217855149.13539281</v>
      </c>
      <c r="BO231" s="1299">
        <f t="shared" ref="BO231" si="6535">BM231/BM$11-1</f>
        <v>4.7520219623402005</v>
      </c>
      <c r="BP231" s="1298">
        <f t="shared" si="4400"/>
        <v>16092599.288300127</v>
      </c>
      <c r="BQ231" s="1299">
        <f t="shared" ref="BQ231:BQ239" si="6536">BM231/BM221-1</f>
        <v>6.4992432771132203E-2</v>
      </c>
      <c r="BR231" s="491">
        <v>244782689.84680438</v>
      </c>
      <c r="BS231" s="1298">
        <f t="shared" ref="BS231" si="6537">BR231-BR$11</f>
        <v>198937962.93647105</v>
      </c>
      <c r="BT231" s="1299">
        <f t="shared" ref="BT231" si="6538">BR231/BR$11-1</f>
        <v>4.3393859303725222</v>
      </c>
      <c r="BU231" s="1298">
        <f t="shared" si="4403"/>
        <v>14790725.857202888</v>
      </c>
      <c r="BV231" s="1299">
        <f t="shared" ref="BV231:BV239" si="6539">BR231/BR221-1</f>
        <v>6.4309750656643017E-2</v>
      </c>
      <c r="BW231" s="491">
        <v>219422323.06265497</v>
      </c>
      <c r="BX231" s="1298">
        <f t="shared" ref="BX231" si="6540">BW231-BW$11</f>
        <v>173577596.15232164</v>
      </c>
      <c r="BY231" s="1299">
        <f t="shared" ref="BY231" si="6541">BW231/BW$11-1</f>
        <v>3.7862063502268892</v>
      </c>
      <c r="BZ231" s="1298">
        <f t="shared" si="4406"/>
        <v>12725727.301205844</v>
      </c>
      <c r="CA231" s="1299">
        <f t="shared" ref="CA231:CA239" si="6542">BW231/BW221-1</f>
        <v>6.1567183795773639E-2</v>
      </c>
      <c r="CB231" s="485">
        <v>101769025.95301439</v>
      </c>
      <c r="CC231" s="1298">
        <f t="shared" ref="CC231" si="6543">CB231-CB$11</f>
        <v>33330286.453014389</v>
      </c>
      <c r="CD231" s="1299">
        <f t="shared" ref="CD231" si="6544">CB231/CB$11-1</f>
        <v>0.48700906382143971</v>
      </c>
      <c r="CE231" s="1298">
        <f t="shared" si="4409"/>
        <v>1438484.3228273094</v>
      </c>
      <c r="CF231" s="1299">
        <f t="shared" ref="CF231:CF239" si="6545">CB231/CB221-1</f>
        <v>1.4337451980768634E-2</v>
      </c>
      <c r="CG231" s="485">
        <v>119692677.13043819</v>
      </c>
      <c r="CH231" s="1298">
        <f t="shared" ref="CH231" si="6546">CG231-CG$11</f>
        <v>51253937.630438194</v>
      </c>
      <c r="CI231" s="1299">
        <f t="shared" ref="CI231" si="6547">CG231/CG$11-1</f>
        <v>0.7489024199581904</v>
      </c>
      <c r="CJ231" s="1298">
        <f t="shared" si="4412"/>
        <v>2542533.9994487762</v>
      </c>
      <c r="CK231" s="1299">
        <f t="shared" ref="CK231:CK239" si="6548">CG231/CG221-1</f>
        <v>2.1703208647435357E-2</v>
      </c>
      <c r="CL231" s="485">
        <v>140596031.08790419</v>
      </c>
      <c r="CM231" s="1298">
        <f t="shared" ref="CM231" si="6549">CL231-CL$11</f>
        <v>72157291.587904185</v>
      </c>
      <c r="CN231" s="1299">
        <f t="shared" ref="CN231" si="6550">CL231/CL$11-1</f>
        <v>1.0543340236110601</v>
      </c>
      <c r="CO231" s="1298">
        <f t="shared" si="4415"/>
        <v>3971532.8017371595</v>
      </c>
      <c r="CP231" s="1299">
        <f t="shared" ref="CP231:CP239" si="6551">CL231/CL221-1</f>
        <v>2.9068965314101858E-2</v>
      </c>
    </row>
    <row r="232" spans="1:94" ht="21" customHeight="1" outlineLevel="1" x14ac:dyDescent="0.25">
      <c r="A232" s="174">
        <v>2045</v>
      </c>
      <c r="B232" s="175" t="s">
        <v>160</v>
      </c>
      <c r="C232" s="175" t="s">
        <v>161</v>
      </c>
      <c r="D232" s="176" t="s">
        <v>162</v>
      </c>
      <c r="E232" s="485">
        <v>240249962.19190943</v>
      </c>
      <c r="F232" s="1298">
        <f t="shared" ref="F232" si="6552">E232-E$12</f>
        <v>185443021.96090943</v>
      </c>
      <c r="G232" s="1320">
        <f t="shared" ref="G232" si="6553">E232/E$12-1</f>
        <v>3.3835682338642732</v>
      </c>
      <c r="H232" s="1298">
        <f t="shared" ref="H232:H239" si="6554">E232-E222</f>
        <v>12987441.465923935</v>
      </c>
      <c r="I232" s="1320">
        <f t="shared" si="6506"/>
        <v>5.714730886745345E-2</v>
      </c>
      <c r="J232" s="485">
        <v>240249962.19190943</v>
      </c>
      <c r="K232" s="1298">
        <f t="shared" ref="K232" si="6555">J232-J$12</f>
        <v>185443021.96090943</v>
      </c>
      <c r="L232" s="1320">
        <f t="shared" ref="L232" si="6556">J232/J$12-1</f>
        <v>3.3835682338642732</v>
      </c>
      <c r="M232" s="1298">
        <f t="shared" ref="M232:M239" si="6557">J232-J222</f>
        <v>12987441.465923935</v>
      </c>
      <c r="N232" s="1320">
        <f t="shared" si="6509"/>
        <v>5.714730886745345E-2</v>
      </c>
      <c r="O232" s="485">
        <v>240249962.19190943</v>
      </c>
      <c r="P232" s="1298">
        <f t="shared" ref="P232" si="6558">O232-O$12</f>
        <v>185443021.96090943</v>
      </c>
      <c r="Q232" s="1320">
        <f t="shared" ref="Q232" si="6559">O232/O$12-1</f>
        <v>3.3835682338642732</v>
      </c>
      <c r="R232" s="1298">
        <f t="shared" ref="R232:R239" si="6560">O232-O222</f>
        <v>12987441.465923935</v>
      </c>
      <c r="S232" s="1320">
        <f t="shared" si="6512"/>
        <v>5.714730886745345E-2</v>
      </c>
      <c r="T232" s="485">
        <v>240249962.19190943</v>
      </c>
      <c r="U232" s="1298">
        <f t="shared" ref="U232" si="6561">T232-T$12</f>
        <v>185443021.96090943</v>
      </c>
      <c r="V232" s="1299">
        <f t="shared" ref="V232" si="6562">T232/T$12-1</f>
        <v>3.3835682338642732</v>
      </c>
      <c r="W232" s="1298">
        <f t="shared" ref="W232:W239" si="6563">T232-T222</f>
        <v>12987441.465923935</v>
      </c>
      <c r="X232" s="1299">
        <f t="shared" si="6515"/>
        <v>5.714730886745345E-2</v>
      </c>
      <c r="Y232" s="485">
        <v>240249962.19190943</v>
      </c>
      <c r="Z232" s="1298">
        <f t="shared" ref="Z232" si="6564">Y232-Y$12</f>
        <v>185443021.96090943</v>
      </c>
      <c r="AA232" s="1299">
        <f t="shared" ref="AA232" si="6565">Y232/Y$12-1</f>
        <v>3.3835682338642732</v>
      </c>
      <c r="AB232" s="1298">
        <f t="shared" ref="AB232:AB239" si="6566">Y232-Y222</f>
        <v>12987441.465923935</v>
      </c>
      <c r="AC232" s="1299">
        <f t="shared" si="6518"/>
        <v>5.714730886745345E-2</v>
      </c>
      <c r="AD232" s="485">
        <v>240249962.19190943</v>
      </c>
      <c r="AE232" s="1298">
        <f t="shared" ref="AE232" si="6567">AD232-AD$12</f>
        <v>185443021.96090943</v>
      </c>
      <c r="AF232" s="1299">
        <f t="shared" ref="AF232" si="6568">AD232/AD$12-1</f>
        <v>3.3835682338642732</v>
      </c>
      <c r="AG232" s="1298">
        <f t="shared" ref="AG232:AG239" si="6569">AD232-AD222</f>
        <v>12987441.465923935</v>
      </c>
      <c r="AH232" s="1299">
        <f t="shared" si="6521"/>
        <v>5.714730886745345E-2</v>
      </c>
      <c r="AI232" s="485">
        <v>0</v>
      </c>
      <c r="AJ232" s="1298">
        <f t="shared" ref="AJ232" si="6570">AI232-AI$12</f>
        <v>0</v>
      </c>
      <c r="AK232" s="1299"/>
      <c r="AL232" s="1298">
        <f t="shared" ref="AL232:AL239" si="6571">AI232-AI222</f>
        <v>0</v>
      </c>
      <c r="AM232" s="1299"/>
      <c r="AN232" s="485">
        <v>0</v>
      </c>
      <c r="AO232" s="1298">
        <f t="shared" ref="AO232" si="6572">AN232-AN$12</f>
        <v>0</v>
      </c>
      <c r="AP232" s="1299"/>
      <c r="AQ232" s="1298">
        <f t="shared" ref="AQ232:AQ239" si="6573">AN232-AN222</f>
        <v>0</v>
      </c>
      <c r="AR232" s="1299"/>
      <c r="AS232" s="485">
        <v>0</v>
      </c>
      <c r="AT232" s="1298">
        <f t="shared" ref="AT232" si="6574">AS232-AS$12</f>
        <v>0</v>
      </c>
      <c r="AU232" s="1299"/>
      <c r="AV232" s="1298">
        <f t="shared" ref="AV232:AV239" si="6575">AS232-AS222</f>
        <v>0</v>
      </c>
      <c r="AW232" s="1299"/>
      <c r="AX232" s="485">
        <v>240249962.19190943</v>
      </c>
      <c r="AY232" s="1298">
        <f t="shared" ref="AY232" si="6576">AX232-AX$12</f>
        <v>185443021.96090943</v>
      </c>
      <c r="AZ232" s="1299">
        <f t="shared" ref="AZ232" si="6577">AX232/AX$12-1</f>
        <v>3.3835682338642732</v>
      </c>
      <c r="BA232" s="1298">
        <f t="shared" ref="BA232:BA239" si="6578">AX232-AX222</f>
        <v>12987441.465923935</v>
      </c>
      <c r="BB232" s="1299">
        <f t="shared" si="6527"/>
        <v>5.714730886745345E-2</v>
      </c>
      <c r="BC232" s="485">
        <v>240249962.19190943</v>
      </c>
      <c r="BD232" s="1298">
        <f t="shared" ref="BD232" si="6579">BC232-BC$12</f>
        <v>185443021.96090943</v>
      </c>
      <c r="BE232" s="1299">
        <f t="shared" ref="BE232" si="6580">BC232/BC$12-1</f>
        <v>3.3835682338642732</v>
      </c>
      <c r="BF232" s="1298">
        <f t="shared" ref="BF232:BF239" si="6581">BC232-BC222</f>
        <v>12987441.465923935</v>
      </c>
      <c r="BG232" s="1299">
        <f t="shared" si="6530"/>
        <v>5.714730886745345E-2</v>
      </c>
      <c r="BH232" s="485">
        <v>240249962.19190943</v>
      </c>
      <c r="BI232" s="1298">
        <f t="shared" ref="BI232" si="6582">BH232-BH$12</f>
        <v>185443021.96090943</v>
      </c>
      <c r="BJ232" s="1299">
        <f t="shared" ref="BJ232" si="6583">BH232/BH$12-1</f>
        <v>3.3835682338642732</v>
      </c>
      <c r="BK232" s="1298">
        <f t="shared" ref="BK232:BK239" si="6584">BH232-BH222</f>
        <v>12987441.465923935</v>
      </c>
      <c r="BL232" s="1299">
        <f t="shared" si="6533"/>
        <v>5.714730886745345E-2</v>
      </c>
      <c r="BM232" s="491">
        <v>263699876.04572615</v>
      </c>
      <c r="BN232" s="1298">
        <f t="shared" ref="BN232" si="6585">BM232-BM$12</f>
        <v>217855149.13539281</v>
      </c>
      <c r="BO232" s="1299">
        <f t="shared" ref="BO232" si="6586">BM232/BM$12-1</f>
        <v>4.7520219623402005</v>
      </c>
      <c r="BP232" s="1298">
        <f t="shared" ref="BP232:BP239" si="6587">BM232-BM222</f>
        <v>16092599.288300127</v>
      </c>
      <c r="BQ232" s="1299">
        <f t="shared" si="6536"/>
        <v>6.4992432771132203E-2</v>
      </c>
      <c r="BR232" s="491">
        <v>244782689.84680438</v>
      </c>
      <c r="BS232" s="1298">
        <f t="shared" ref="BS232" si="6588">BR232-BR$12</f>
        <v>198937962.93647105</v>
      </c>
      <c r="BT232" s="1299">
        <f t="shared" ref="BT232" si="6589">BR232/BR$12-1</f>
        <v>4.3393859303725222</v>
      </c>
      <c r="BU232" s="1298">
        <f t="shared" ref="BU232:BU239" si="6590">BR232-BR222</f>
        <v>14790725.857202888</v>
      </c>
      <c r="BV232" s="1299">
        <f t="shared" si="6539"/>
        <v>6.4309750656643017E-2</v>
      </c>
      <c r="BW232" s="491">
        <v>219422323.06265497</v>
      </c>
      <c r="BX232" s="1298">
        <f t="shared" ref="BX232" si="6591">BW232-BW$12</f>
        <v>173577596.15232164</v>
      </c>
      <c r="BY232" s="1299">
        <f t="shared" ref="BY232" si="6592">BW232/BW$12-1</f>
        <v>3.7862063502268892</v>
      </c>
      <c r="BZ232" s="1298">
        <f t="shared" ref="BZ232:BZ239" si="6593">BW232-BW222</f>
        <v>12725727.301205844</v>
      </c>
      <c r="CA232" s="1299">
        <f t="shared" si="6542"/>
        <v>6.1567183795773639E-2</v>
      </c>
      <c r="CB232" s="485">
        <v>86590564.974707589</v>
      </c>
      <c r="CC232" s="1298">
        <f t="shared" ref="CC232" si="6594">CB232-CB$12</f>
        <v>31783624.74370759</v>
      </c>
      <c r="CD232" s="1299">
        <f t="shared" ref="CD232" si="6595">CB232/CB$12-1</f>
        <v>0.57991970742658028</v>
      </c>
      <c r="CE232" s="1298">
        <f t="shared" ref="CE232:CE239" si="6596">CB232-CB222</f>
        <v>1223939.8879417777</v>
      </c>
      <c r="CF232" s="1299">
        <f t="shared" si="6545"/>
        <v>1.4337451980768634E-2</v>
      </c>
      <c r="CG232" s="485">
        <v>101840972.1327683</v>
      </c>
      <c r="CH232" s="1298">
        <f t="shared" ref="CH232" si="6597">CG232-CG$12</f>
        <v>47034031.901768304</v>
      </c>
      <c r="CI232" s="1299">
        <f t="shared" ref="CI232" si="6598">CG232/CG$12-1</f>
        <v>0.85817656857926239</v>
      </c>
      <c r="CJ232" s="1298">
        <f t="shared" ref="CJ232:CJ239" si="6599">CG232-CG222</f>
        <v>2163324.7780254632</v>
      </c>
      <c r="CK232" s="1299">
        <f t="shared" si="6548"/>
        <v>2.1703208647435357E-2</v>
      </c>
      <c r="CL232" s="485">
        <v>119626670.79789007</v>
      </c>
      <c r="CM232" s="1298">
        <f t="shared" ref="CM232" si="6600">CL232-CL$12</f>
        <v>64819730.566890068</v>
      </c>
      <c r="CN232" s="1299">
        <f t="shared" ref="CN232" si="6601">CL232/CL$12-1</f>
        <v>1.1826920148011952</v>
      </c>
      <c r="CO232" s="1298">
        <f t="shared" ref="CO232:CO239" si="6602">CL232-CL222</f>
        <v>3379193.8745368123</v>
      </c>
      <c r="CP232" s="1299">
        <f t="shared" si="6551"/>
        <v>2.9068965314101858E-2</v>
      </c>
    </row>
    <row r="233" spans="1:94" ht="21" customHeight="1" outlineLevel="1" x14ac:dyDescent="0.25">
      <c r="A233" s="174">
        <v>2045</v>
      </c>
      <c r="B233" s="175">
        <v>0</v>
      </c>
      <c r="C233" s="175">
        <v>0</v>
      </c>
      <c r="D233" s="176" t="s">
        <v>163</v>
      </c>
      <c r="E233" s="485">
        <v>0</v>
      </c>
      <c r="F233" s="1298">
        <f t="shared" ref="F233" si="6603">E233-E$13</f>
        <v>0</v>
      </c>
      <c r="G233" s="1320"/>
      <c r="H233" s="1298">
        <f t="shared" si="6554"/>
        <v>0</v>
      </c>
      <c r="I233" s="1320"/>
      <c r="J233" s="485">
        <v>0</v>
      </c>
      <c r="K233" s="1298">
        <f t="shared" ref="K233" si="6604">J233-J$13</f>
        <v>0</v>
      </c>
      <c r="L233" s="1320"/>
      <c r="M233" s="1298">
        <f t="shared" si="6557"/>
        <v>0</v>
      </c>
      <c r="N233" s="1320"/>
      <c r="O233" s="485">
        <v>0</v>
      </c>
      <c r="P233" s="1298">
        <f t="shared" ref="P233" si="6605">O233-O$13</f>
        <v>0</v>
      </c>
      <c r="Q233" s="1320"/>
      <c r="R233" s="1298">
        <f t="shared" si="6560"/>
        <v>0</v>
      </c>
      <c r="S233" s="1320"/>
      <c r="T233" s="485">
        <v>0</v>
      </c>
      <c r="U233" s="1298">
        <f t="shared" ref="U233" si="6606">T233-T$13</f>
        <v>0</v>
      </c>
      <c r="V233" s="1299"/>
      <c r="W233" s="1298">
        <f t="shared" si="6563"/>
        <v>0</v>
      </c>
      <c r="X233" s="1299"/>
      <c r="Y233" s="485">
        <v>0</v>
      </c>
      <c r="Z233" s="1298">
        <f t="shared" ref="Z233" si="6607">Y233-Y$13</f>
        <v>0</v>
      </c>
      <c r="AA233" s="1299"/>
      <c r="AB233" s="1298">
        <f t="shared" si="6566"/>
        <v>0</v>
      </c>
      <c r="AC233" s="1299"/>
      <c r="AD233" s="485">
        <v>0</v>
      </c>
      <c r="AE233" s="1298">
        <f t="shared" ref="AE233" si="6608">AD233-AD$13</f>
        <v>0</v>
      </c>
      <c r="AF233" s="1299"/>
      <c r="AG233" s="1298">
        <f t="shared" si="6569"/>
        <v>0</v>
      </c>
      <c r="AH233" s="1299"/>
      <c r="AI233" s="485">
        <v>0</v>
      </c>
      <c r="AJ233" s="1298">
        <f t="shared" ref="AJ233" si="6609">AI233-AI$13</f>
        <v>0</v>
      </c>
      <c r="AK233" s="1299"/>
      <c r="AL233" s="1298">
        <f t="shared" si="6571"/>
        <v>0</v>
      </c>
      <c r="AM233" s="1299"/>
      <c r="AN233" s="485">
        <v>0</v>
      </c>
      <c r="AO233" s="1298">
        <f t="shared" ref="AO233" si="6610">AN233-AN$13</f>
        <v>0</v>
      </c>
      <c r="AP233" s="1299"/>
      <c r="AQ233" s="1298">
        <f t="shared" si="6573"/>
        <v>0</v>
      </c>
      <c r="AR233" s="1299"/>
      <c r="AS233" s="485">
        <v>0</v>
      </c>
      <c r="AT233" s="1298">
        <f t="shared" ref="AT233" si="6611">AS233-AS$13</f>
        <v>0</v>
      </c>
      <c r="AU233" s="1299"/>
      <c r="AV233" s="1298">
        <f t="shared" si="6575"/>
        <v>0</v>
      </c>
      <c r="AW233" s="1299"/>
      <c r="AX233" s="491">
        <v>38031022.996766925</v>
      </c>
      <c r="AY233" s="1298">
        <f t="shared" ref="AY233" si="6612">AX233-AX$13</f>
        <v>14701853.787233826</v>
      </c>
      <c r="AZ233" s="1299">
        <f t="shared" ref="AZ233" si="6613">AX233/AX$13-1</f>
        <v>0.63019191361628701</v>
      </c>
      <c r="BA233" s="1298">
        <f t="shared" si="6578"/>
        <v>507787.37161608785</v>
      </c>
      <c r="BB233" s="1299">
        <f t="shared" si="6527"/>
        <v>1.3532611544717854E-2</v>
      </c>
      <c r="BC233" s="491">
        <v>52366164.504601851</v>
      </c>
      <c r="BD233" s="1298">
        <f t="shared" ref="BD233" si="6614">BC233-BC$13</f>
        <v>29036995.295068752</v>
      </c>
      <c r="BE233" s="1299">
        <f t="shared" ref="BE233" si="6615">BC233/BC$13-1</f>
        <v>1.2446647814275034</v>
      </c>
      <c r="BF233" s="1298">
        <f t="shared" si="6581"/>
        <v>1401827.5726257637</v>
      </c>
      <c r="BG233" s="1299">
        <f t="shared" si="6530"/>
        <v>2.7506049465469085E-2</v>
      </c>
      <c r="BH233" s="491">
        <v>71771238.583867803</v>
      </c>
      <c r="BI233" s="1298">
        <f t="shared" ref="BI233" si="6616">BH233-BH$13</f>
        <v>48442069.374334708</v>
      </c>
      <c r="BJ233" s="1299">
        <f t="shared" ref="BJ233" si="6617">BH233/BH$13-1</f>
        <v>2.0764592574749559</v>
      </c>
      <c r="BK233" s="1298">
        <f t="shared" si="6584"/>
        <v>2858466.4625072479</v>
      </c>
      <c r="BL233" s="1299">
        <f t="shared" si="6533"/>
        <v>4.1479487394198378E-2</v>
      </c>
      <c r="BM233" s="491">
        <v>263699876.04572612</v>
      </c>
      <c r="BN233" s="1298">
        <f t="shared" ref="BN233" si="6618">BM233-BM$13</f>
        <v>217855149.13539279</v>
      </c>
      <c r="BO233" s="1299">
        <f t="shared" ref="BO233" si="6619">BM233/BM$13-1</f>
        <v>4.7520219623401996</v>
      </c>
      <c r="BP233" s="1298">
        <f t="shared" si="6587"/>
        <v>16092599.288300067</v>
      </c>
      <c r="BQ233" s="1299">
        <f t="shared" si="6536"/>
        <v>6.499243277113198E-2</v>
      </c>
      <c r="BR233" s="491">
        <v>244782689.84680438</v>
      </c>
      <c r="BS233" s="1298">
        <f t="shared" ref="BS233" si="6620">BR233-BR$13</f>
        <v>198937962.93647105</v>
      </c>
      <c r="BT233" s="1299">
        <f t="shared" ref="BT233" si="6621">BR233/BR$13-1</f>
        <v>4.3393859303725222</v>
      </c>
      <c r="BU233" s="1298">
        <f t="shared" si="6590"/>
        <v>14790725.857202858</v>
      </c>
      <c r="BV233" s="1299">
        <f t="shared" si="6539"/>
        <v>6.4309750656642795E-2</v>
      </c>
      <c r="BW233" s="491">
        <v>219422323.06265491</v>
      </c>
      <c r="BX233" s="1298">
        <f t="shared" ref="BX233" si="6622">BW233-BW$13</f>
        <v>173577596.15232158</v>
      </c>
      <c r="BY233" s="1299">
        <f t="shared" ref="BY233" si="6623">BW233/BW$13-1</f>
        <v>3.7862063502268883</v>
      </c>
      <c r="BZ233" s="1298">
        <f t="shared" si="6593"/>
        <v>12725727.301205695</v>
      </c>
      <c r="CA233" s="1299">
        <f t="shared" si="6542"/>
        <v>6.1567183795772751E-2</v>
      </c>
      <c r="CB233" s="485">
        <v>0</v>
      </c>
      <c r="CC233" s="1298">
        <f t="shared" ref="CC233" si="6624">CB233-CB$13</f>
        <v>0</v>
      </c>
      <c r="CD233" s="1299"/>
      <c r="CE233" s="1298">
        <f t="shared" si="6596"/>
        <v>0</v>
      </c>
      <c r="CF233" s="1299"/>
      <c r="CG233" s="485">
        <v>0</v>
      </c>
      <c r="CH233" s="1298">
        <f t="shared" ref="CH233" si="6625">CG233-CG$13</f>
        <v>0</v>
      </c>
      <c r="CI233" s="1299"/>
      <c r="CJ233" s="1298">
        <f t="shared" si="6599"/>
        <v>0</v>
      </c>
      <c r="CK233" s="1299"/>
      <c r="CL233" s="485">
        <v>0</v>
      </c>
      <c r="CM233" s="1298">
        <f t="shared" ref="CM233" si="6626">CL233-CL$13</f>
        <v>0</v>
      </c>
      <c r="CN233" s="1299"/>
      <c r="CO233" s="1298">
        <f t="shared" si="6602"/>
        <v>0</v>
      </c>
      <c r="CP233" s="1299"/>
    </row>
    <row r="234" spans="1:94" ht="21" customHeight="1" outlineLevel="1" x14ac:dyDescent="0.25">
      <c r="A234" s="174">
        <v>2045</v>
      </c>
      <c r="B234" s="175" t="s">
        <v>164</v>
      </c>
      <c r="C234" s="175" t="s">
        <v>165</v>
      </c>
      <c r="D234" s="176" t="s">
        <v>99</v>
      </c>
      <c r="E234" s="485">
        <v>0</v>
      </c>
      <c r="F234" s="1298">
        <f t="shared" ref="F234" si="6627">E234-E$14</f>
        <v>0</v>
      </c>
      <c r="G234" s="1320"/>
      <c r="H234" s="1298">
        <f t="shared" si="6554"/>
        <v>0</v>
      </c>
      <c r="I234" s="1320"/>
      <c r="J234" s="485">
        <v>0</v>
      </c>
      <c r="K234" s="1298">
        <f t="shared" ref="K234" si="6628">J234-J$14</f>
        <v>0</v>
      </c>
      <c r="L234" s="1320"/>
      <c r="M234" s="1298">
        <f t="shared" si="6557"/>
        <v>0</v>
      </c>
      <c r="N234" s="1320"/>
      <c r="O234" s="485">
        <v>0</v>
      </c>
      <c r="P234" s="1298">
        <f t="shared" ref="P234" si="6629">O234-O$14</f>
        <v>0</v>
      </c>
      <c r="Q234" s="1320"/>
      <c r="R234" s="1298">
        <f t="shared" si="6560"/>
        <v>0</v>
      </c>
      <c r="S234" s="1320"/>
      <c r="T234" s="486">
        <v>250843781.50735694</v>
      </c>
      <c r="U234" s="1298">
        <f t="shared" ref="U234" si="6630">T234-T$14</f>
        <v>236555280.50735694</v>
      </c>
      <c r="V234" s="1299">
        <f t="shared" ref="V234" si="6631">T234/T$14-1</f>
        <v>16.555640126795442</v>
      </c>
      <c r="W234" s="1298">
        <f t="shared" si="6563"/>
        <v>19072627.04733637</v>
      </c>
      <c r="X234" s="1299">
        <f t="shared" si="6515"/>
        <v>8.2290771221171566E-2</v>
      </c>
      <c r="Y234" s="486">
        <v>194092222.9105916</v>
      </c>
      <c r="Z234" s="1298">
        <f t="shared" ref="Z234" si="6632">Y234-Y$14</f>
        <v>179803721.9105916</v>
      </c>
      <c r="AA234" s="1299">
        <f t="shared" ref="AA234" si="6633">Y234/Y$14-1</f>
        <v>12.583805810741904</v>
      </c>
      <c r="AB234" s="1298">
        <f t="shared" si="6566"/>
        <v>15167006.754044622</v>
      </c>
      <c r="AC234" s="1299">
        <f t="shared" si="6518"/>
        <v>8.4767295967800083E-2</v>
      </c>
      <c r="AD234" s="486">
        <v>118011122.55814335</v>
      </c>
      <c r="AE234" s="1298">
        <f t="shared" ref="AE234" si="6634">AD234-AD$14</f>
        <v>103722621.55814335</v>
      </c>
      <c r="AF234" s="1299">
        <f t="shared" ref="AF234" si="6635">AD234/AD$14-1</f>
        <v>7.2591674632729699</v>
      </c>
      <c r="AG234" s="1298">
        <f t="shared" si="6569"/>
        <v>8972011.086053431</v>
      </c>
      <c r="AH234" s="1299">
        <f t="shared" si="6521"/>
        <v>8.228250363494527E-2</v>
      </c>
      <c r="AI234" s="486">
        <v>791099628.13717842</v>
      </c>
      <c r="AJ234" s="1298">
        <f t="shared" ref="AJ234" si="6636">AI234-AI$14</f>
        <v>653565447.40617847</v>
      </c>
      <c r="AK234" s="1299">
        <f t="shared" ref="AK234" si="6637">AI234/AI$14-1</f>
        <v>4.7520219623402005</v>
      </c>
      <c r="AL234" s="1298">
        <f t="shared" si="6571"/>
        <v>48277797.864900351</v>
      </c>
      <c r="AM234" s="1299">
        <f t="shared" ref="AM234:AM239" si="6638">AI234/AI224-1</f>
        <v>6.4992432771132203E-2</v>
      </c>
      <c r="AN234" s="486">
        <v>734348069.54041314</v>
      </c>
      <c r="AO234" s="1298">
        <f t="shared" ref="AO234" si="6639">AN234-AN$14</f>
        <v>596813888.80941319</v>
      </c>
      <c r="AP234" s="1299">
        <f t="shared" ref="AP234" si="6640">AN234/AN$14-1</f>
        <v>4.3393859303725222</v>
      </c>
      <c r="AQ234" s="1298">
        <f t="shared" si="6573"/>
        <v>44372177.571608663</v>
      </c>
      <c r="AR234" s="1299">
        <f t="shared" ref="AR234:AR239" si="6641">AN234/AN224-1</f>
        <v>6.4309750656643017E-2</v>
      </c>
      <c r="AS234" s="486">
        <v>658266969.18796492</v>
      </c>
      <c r="AT234" s="1298">
        <f t="shared" ref="AT234" si="6642">AS234-AS$14</f>
        <v>520732788.45696491</v>
      </c>
      <c r="AU234" s="1299">
        <f t="shared" ref="AU234" si="6643">AS234/AS$14-1</f>
        <v>3.7862063502268892</v>
      </c>
      <c r="AV234" s="1298">
        <f t="shared" si="6575"/>
        <v>38177181.903617501</v>
      </c>
      <c r="AW234" s="1299">
        <f t="shared" ref="AW234:AW239" si="6644">AS234/AS224-1</f>
        <v>6.1567183795773417E-2</v>
      </c>
      <c r="AX234" s="485">
        <v>0</v>
      </c>
      <c r="AY234" s="1298">
        <f t="shared" ref="AY234" si="6645">AX234-AX$14</f>
        <v>0</v>
      </c>
      <c r="AZ234" s="1299"/>
      <c r="BA234" s="1298">
        <f t="shared" si="6578"/>
        <v>0</v>
      </c>
      <c r="BB234" s="1299"/>
      <c r="BC234" s="485">
        <v>0</v>
      </c>
      <c r="BD234" s="1298">
        <f t="shared" ref="BD234" si="6646">BC234-BC$14</f>
        <v>0</v>
      </c>
      <c r="BE234" s="1299"/>
      <c r="BF234" s="1298">
        <f t="shared" si="6581"/>
        <v>0</v>
      </c>
      <c r="BG234" s="1299"/>
      <c r="BH234" s="485">
        <v>0</v>
      </c>
      <c r="BI234" s="1298">
        <f t="shared" ref="BI234" si="6647">BH234-BH$14</f>
        <v>0</v>
      </c>
      <c r="BJ234" s="1299"/>
      <c r="BK234" s="1298">
        <f t="shared" si="6584"/>
        <v>0</v>
      </c>
      <c r="BL234" s="1299"/>
      <c r="BM234" s="485">
        <v>0</v>
      </c>
      <c r="BN234" s="1298">
        <f t="shared" ref="BN234" si="6648">BM234-BM$14</f>
        <v>0</v>
      </c>
      <c r="BO234" s="1299"/>
      <c r="BP234" s="1298">
        <f t="shared" si="6587"/>
        <v>0</v>
      </c>
      <c r="BQ234" s="1299"/>
      <c r="BR234" s="485">
        <v>0</v>
      </c>
      <c r="BS234" s="1298">
        <f t="shared" ref="BS234" si="6649">BR234-BR$14</f>
        <v>0</v>
      </c>
      <c r="BT234" s="1299"/>
      <c r="BU234" s="1298">
        <f t="shared" si="6590"/>
        <v>0</v>
      </c>
      <c r="BV234" s="1299"/>
      <c r="BW234" s="485">
        <v>0</v>
      </c>
      <c r="BX234" s="1298">
        <f t="shared" ref="BX234" si="6650">BW234-BW$14</f>
        <v>0</v>
      </c>
      <c r="BY234" s="1299"/>
      <c r="BZ234" s="1298">
        <f t="shared" si="6593"/>
        <v>0</v>
      </c>
      <c r="CA234" s="1299"/>
      <c r="CB234" s="192">
        <v>608188479.66047168</v>
      </c>
      <c r="CC234" s="1298">
        <f t="shared" ref="CC234" si="6651">CB234-CB$14</f>
        <v>590053701.18047166</v>
      </c>
      <c r="CD234" s="1299">
        <f t="shared" ref="CD234" si="6652">CB234/CB$14-1</f>
        <v>32.537133102078663</v>
      </c>
      <c r="CE234" s="1298">
        <f t="shared" si="6596"/>
        <v>45686491.732259274</v>
      </c>
      <c r="CF234" s="1299">
        <f t="shared" si="6545"/>
        <v>8.1220142706571075E-2</v>
      </c>
      <c r="CG234" s="192">
        <v>518262862.72822177</v>
      </c>
      <c r="CH234" s="1298">
        <f t="shared" ref="CH234" si="6653">CG234-CG$14</f>
        <v>500128084.24822176</v>
      </c>
      <c r="CI234" s="1299">
        <f t="shared" ref="CI234" si="6654">CG234/CG$14-1</f>
        <v>27.578395004923262</v>
      </c>
      <c r="CJ234" s="1298">
        <f t="shared" si="6599"/>
        <v>39737436.872262478</v>
      </c>
      <c r="CK234" s="1299">
        <f t="shared" si="6548"/>
        <v>8.3041432544952887E-2</v>
      </c>
      <c r="CL234" s="192">
        <v>403492709.75318569</v>
      </c>
      <c r="CM234" s="1298">
        <f t="shared" ref="CM234" si="6655">CL234-CL$14</f>
        <v>385357931.27318567</v>
      </c>
      <c r="CN234" s="1299">
        <f t="shared" ref="CN234" si="6656">CL234/CL$14-1</f>
        <v>21.249662999643419</v>
      </c>
      <c r="CO234" s="1298">
        <f t="shared" si="6602"/>
        <v>30897573.30547148</v>
      </c>
      <c r="CP234" s="1299">
        <f t="shared" si="6551"/>
        <v>8.292532640132122E-2</v>
      </c>
    </row>
    <row r="235" spans="1:94" ht="21" customHeight="1" outlineLevel="1" x14ac:dyDescent="0.25">
      <c r="A235" s="174">
        <v>2045</v>
      </c>
      <c r="B235" s="175" t="s">
        <v>166</v>
      </c>
      <c r="C235" s="175" t="s">
        <v>249</v>
      </c>
      <c r="D235" s="176" t="s">
        <v>168</v>
      </c>
      <c r="E235" s="485">
        <v>79019819.055012718</v>
      </c>
      <c r="F235" s="1298">
        <f t="shared" ref="F235" si="6657">E235-E$15</f>
        <v>40539942.396012716</v>
      </c>
      <c r="G235" s="1320">
        <f t="shared" ref="G235" si="6658">E235/E$15-1</f>
        <v>1.053536183477628</v>
      </c>
      <c r="H235" s="1298">
        <f t="shared" si="6554"/>
        <v>1482101.2950407267</v>
      </c>
      <c r="I235" s="1320">
        <f t="shared" si="6506"/>
        <v>1.9114584976936744E-2</v>
      </c>
      <c r="J235" s="485">
        <v>107734602.36636826</v>
      </c>
      <c r="K235" s="1298">
        <f t="shared" ref="K235" si="6659">J235-J$15</f>
        <v>69254725.707368255</v>
      </c>
      <c r="L235" s="1320">
        <f t="shared" ref="L235" si="6660">J235/J$15-1</f>
        <v>1.7997647529145699</v>
      </c>
      <c r="M235" s="1298">
        <f t="shared" si="6557"/>
        <v>3458112.596862644</v>
      </c>
      <c r="N235" s="1320">
        <f t="shared" si="6509"/>
        <v>3.3162917206999598E-2</v>
      </c>
      <c r="O235" s="485">
        <v>146229621.08880684</v>
      </c>
      <c r="P235" s="1298">
        <f t="shared" ref="P235" si="6661">O235-O$15</f>
        <v>107749744.42980683</v>
      </c>
      <c r="Q235" s="1320">
        <f t="shared" ref="Q235" si="6662">O235/O$15-1</f>
        <v>2.8001582589430001</v>
      </c>
      <c r="R235" s="1298">
        <f t="shared" si="6560"/>
        <v>6592445.5261743069</v>
      </c>
      <c r="S235" s="1320">
        <f t="shared" si="6512"/>
        <v>4.721124943706223E-2</v>
      </c>
      <c r="T235" s="485">
        <v>79019819.055012718</v>
      </c>
      <c r="U235" s="1298">
        <f t="shared" ref="U235" si="6663">T235-T$15</f>
        <v>40539942.396012716</v>
      </c>
      <c r="V235" s="1299">
        <f t="shared" ref="V235" si="6664">T235/T$15-1</f>
        <v>1.053536183477628</v>
      </c>
      <c r="W235" s="1298">
        <f t="shared" si="6563"/>
        <v>1482101.2950407267</v>
      </c>
      <c r="X235" s="1299">
        <f t="shared" si="6515"/>
        <v>1.9114584976936744E-2</v>
      </c>
      <c r="Y235" s="485">
        <v>107734602.36636826</v>
      </c>
      <c r="Z235" s="1298">
        <f t="shared" ref="Z235" si="6665">Y235-Y$15</f>
        <v>69254725.707368255</v>
      </c>
      <c r="AA235" s="1299">
        <f t="shared" ref="AA235" si="6666">Y235/Y$15-1</f>
        <v>1.7997647529145699</v>
      </c>
      <c r="AB235" s="1298">
        <f t="shared" si="6566"/>
        <v>3458112.596862644</v>
      </c>
      <c r="AC235" s="1299">
        <f t="shared" si="6518"/>
        <v>3.3162917206999598E-2</v>
      </c>
      <c r="AD235" s="485">
        <v>146229621.08880684</v>
      </c>
      <c r="AE235" s="1298">
        <f t="shared" ref="AE235" si="6667">AD235-AD$15</f>
        <v>107749744.42980683</v>
      </c>
      <c r="AF235" s="1299">
        <f t="shared" ref="AF235" si="6668">AD235/AD$15-1</f>
        <v>2.8001582589430001</v>
      </c>
      <c r="AG235" s="1298">
        <f t="shared" si="6569"/>
        <v>6592445.5261743069</v>
      </c>
      <c r="AH235" s="1299">
        <f t="shared" si="6521"/>
        <v>4.721124943706223E-2</v>
      </c>
      <c r="AI235" s="485">
        <v>79019819.055012718</v>
      </c>
      <c r="AJ235" s="1298">
        <f t="shared" ref="AJ235" si="6669">AI235-AI$15</f>
        <v>40539942.396012716</v>
      </c>
      <c r="AK235" s="1299">
        <f t="shared" ref="AK235" si="6670">AI235/AI$15-1</f>
        <v>1.053536183477628</v>
      </c>
      <c r="AL235" s="1298">
        <f t="shared" si="6571"/>
        <v>1482101.2950407267</v>
      </c>
      <c r="AM235" s="1299">
        <f t="shared" si="6638"/>
        <v>1.9114584976936744E-2</v>
      </c>
      <c r="AN235" s="485">
        <v>107734602.36636826</v>
      </c>
      <c r="AO235" s="1298">
        <f t="shared" ref="AO235" si="6671">AN235-AN$15</f>
        <v>69254725.707368255</v>
      </c>
      <c r="AP235" s="1299">
        <f t="shared" ref="AP235" si="6672">AN235/AN$15-1</f>
        <v>1.7997647529145699</v>
      </c>
      <c r="AQ235" s="1298">
        <f t="shared" si="6573"/>
        <v>3458112.596862644</v>
      </c>
      <c r="AR235" s="1299">
        <f t="shared" si="6641"/>
        <v>3.3162917206999598E-2</v>
      </c>
      <c r="AS235" s="485">
        <v>146229621.08880684</v>
      </c>
      <c r="AT235" s="1298">
        <f t="shared" ref="AT235" si="6673">AS235-AS$15</f>
        <v>107749744.42980683</v>
      </c>
      <c r="AU235" s="1299">
        <f t="shared" ref="AU235" si="6674">AS235/AS$15-1</f>
        <v>2.8001582589430001</v>
      </c>
      <c r="AV235" s="1298">
        <f t="shared" si="6575"/>
        <v>6592445.5261743069</v>
      </c>
      <c r="AW235" s="1299">
        <f t="shared" si="6644"/>
        <v>4.721124943706223E-2</v>
      </c>
      <c r="AX235" s="485">
        <v>79019819.055012718</v>
      </c>
      <c r="AY235" s="1298">
        <f t="shared" ref="AY235" si="6675">AX235-AX$15</f>
        <v>40539942.396012716</v>
      </c>
      <c r="AZ235" s="1299">
        <f t="shared" ref="AZ235" si="6676">AX235/AX$15-1</f>
        <v>1.053536183477628</v>
      </c>
      <c r="BA235" s="1298">
        <f t="shared" si="6578"/>
        <v>1482101.2950407267</v>
      </c>
      <c r="BB235" s="1299">
        <f t="shared" si="6527"/>
        <v>1.9114584976936744E-2</v>
      </c>
      <c r="BC235" s="485">
        <v>107734602.36636826</v>
      </c>
      <c r="BD235" s="1298">
        <f t="shared" ref="BD235" si="6677">BC235-BC$15</f>
        <v>69254725.707368255</v>
      </c>
      <c r="BE235" s="1299">
        <f t="shared" ref="BE235" si="6678">BC235/BC$15-1</f>
        <v>1.7997647529145699</v>
      </c>
      <c r="BF235" s="1298">
        <f t="shared" si="6581"/>
        <v>3458112.596862644</v>
      </c>
      <c r="BG235" s="1299">
        <f t="shared" si="6530"/>
        <v>3.3162917206999598E-2</v>
      </c>
      <c r="BH235" s="485">
        <v>146229621.08880684</v>
      </c>
      <c r="BI235" s="1298">
        <f t="shared" ref="BI235" si="6679">BH235-BH$15</f>
        <v>107749744.42980683</v>
      </c>
      <c r="BJ235" s="1299">
        <f t="shared" ref="BJ235" si="6680">BH235/BH$15-1</f>
        <v>2.8001582589430001</v>
      </c>
      <c r="BK235" s="1298">
        <f t="shared" si="6584"/>
        <v>6592445.5261743069</v>
      </c>
      <c r="BL235" s="1299">
        <f t="shared" si="6533"/>
        <v>4.721124943706223E-2</v>
      </c>
      <c r="BM235" s="485">
        <v>79019819.055012718</v>
      </c>
      <c r="BN235" s="1298">
        <f t="shared" ref="BN235" si="6681">BM235-BM$15</f>
        <v>40539942.396012716</v>
      </c>
      <c r="BO235" s="1299">
        <f t="shared" ref="BO235" si="6682">BM235/BM$15-1</f>
        <v>1.053536183477628</v>
      </c>
      <c r="BP235" s="1298">
        <f t="shared" si="6587"/>
        <v>1482101.2950407267</v>
      </c>
      <c r="BQ235" s="1299">
        <f t="shared" si="6536"/>
        <v>1.9114584976936744E-2</v>
      </c>
      <c r="BR235" s="485">
        <v>107734602.36636826</v>
      </c>
      <c r="BS235" s="1298">
        <f t="shared" ref="BS235" si="6683">BR235-BR$15</f>
        <v>69254725.707368255</v>
      </c>
      <c r="BT235" s="1299">
        <f t="shared" ref="BT235" si="6684">BR235/BR$15-1</f>
        <v>1.7997647529145699</v>
      </c>
      <c r="BU235" s="1298">
        <f t="shared" si="6590"/>
        <v>3458112.596862644</v>
      </c>
      <c r="BV235" s="1299">
        <f t="shared" si="6539"/>
        <v>3.3162917206999598E-2</v>
      </c>
      <c r="BW235" s="485">
        <v>146229621.08880684</v>
      </c>
      <c r="BX235" s="1298">
        <f t="shared" ref="BX235" si="6685">BW235-BW$15</f>
        <v>107749744.42980683</v>
      </c>
      <c r="BY235" s="1299">
        <f t="shared" ref="BY235" si="6686">BW235/BW$15-1</f>
        <v>2.8001582589430001</v>
      </c>
      <c r="BZ235" s="1298">
        <f t="shared" si="6593"/>
        <v>6592445.5261743069</v>
      </c>
      <c r="CA235" s="1299">
        <f t="shared" si="6542"/>
        <v>4.721124943706223E-2</v>
      </c>
      <c r="CB235" s="485">
        <v>79019819.055012718</v>
      </c>
      <c r="CC235" s="1298">
        <f t="shared" ref="CC235" si="6687">CB235-CB$15</f>
        <v>40539942.396012716</v>
      </c>
      <c r="CD235" s="1299">
        <f t="shared" ref="CD235" si="6688">CB235/CB$15-1</f>
        <v>1.053536183477628</v>
      </c>
      <c r="CE235" s="1298">
        <f t="shared" si="6596"/>
        <v>1482101.2950407267</v>
      </c>
      <c r="CF235" s="1299">
        <f t="shared" si="6545"/>
        <v>1.9114584976936744E-2</v>
      </c>
      <c r="CG235" s="485">
        <v>107734602.36636826</v>
      </c>
      <c r="CH235" s="1298">
        <f t="shared" ref="CH235" si="6689">CG235-CG$15</f>
        <v>69254725.707368255</v>
      </c>
      <c r="CI235" s="1299">
        <f t="shared" ref="CI235" si="6690">CG235/CG$15-1</f>
        <v>1.7997647529145699</v>
      </c>
      <c r="CJ235" s="1298">
        <f t="shared" si="6599"/>
        <v>3458112.596862644</v>
      </c>
      <c r="CK235" s="1299">
        <f t="shared" si="6548"/>
        <v>3.3162917206999598E-2</v>
      </c>
      <c r="CL235" s="485">
        <v>146229621.08880684</v>
      </c>
      <c r="CM235" s="1298">
        <f t="shared" ref="CM235" si="6691">CL235-CL$15</f>
        <v>107749744.42980683</v>
      </c>
      <c r="CN235" s="1299">
        <f t="shared" ref="CN235" si="6692">CL235/CL$15-1</f>
        <v>2.8001582589430001</v>
      </c>
      <c r="CO235" s="1298">
        <f t="shared" si="6602"/>
        <v>6592445.5261743069</v>
      </c>
      <c r="CP235" s="1299">
        <f t="shared" si="6551"/>
        <v>4.721124943706223E-2</v>
      </c>
    </row>
    <row r="236" spans="1:94" ht="21" customHeight="1" outlineLevel="1" x14ac:dyDescent="0.25">
      <c r="A236" s="174">
        <v>2045</v>
      </c>
      <c r="B236" s="175" t="s">
        <v>169</v>
      </c>
      <c r="C236" s="175" t="s">
        <v>249</v>
      </c>
      <c r="D236" s="176" t="s">
        <v>170</v>
      </c>
      <c r="E236" s="485">
        <v>77154018.051147997</v>
      </c>
      <c r="F236" s="1298">
        <f t="shared" ref="F236" si="6693">E236-E$16</f>
        <v>37071641.051147997</v>
      </c>
      <c r="G236" s="1320">
        <f t="shared" ref="G236" si="6694">E236/E$16-1</f>
        <v>0.92488629232612629</v>
      </c>
      <c r="H236" s="1298">
        <f t="shared" si="6554"/>
        <v>1447845.348437041</v>
      </c>
      <c r="I236" s="1320">
        <f t="shared" si="6506"/>
        <v>1.9124534985047514E-2</v>
      </c>
      <c r="J236" s="485">
        <v>105190793.33655775</v>
      </c>
      <c r="K236" s="1298">
        <f t="shared" ref="K236" si="6695">J236-J$16</f>
        <v>65108416.336557746</v>
      </c>
      <c r="L236" s="1320">
        <f t="shared" ref="L236" si="6696">J236/J$16-1</f>
        <v>1.6243651502144631</v>
      </c>
      <c r="M236" s="1298">
        <f t="shared" si="6557"/>
        <v>3377454.3399068415</v>
      </c>
      <c r="N236" s="1320">
        <f t="shared" si="6509"/>
        <v>3.3173004374386972E-2</v>
      </c>
      <c r="O236" s="485">
        <v>142776874.96656746</v>
      </c>
      <c r="P236" s="1298">
        <f t="shared" ref="P236" si="6697">O236-O$16</f>
        <v>102694497.96656746</v>
      </c>
      <c r="Q236" s="1320">
        <f t="shared" ref="Q236" si="6698">O236/O$16-1</f>
        <v>2.5620860251518383</v>
      </c>
      <c r="R236" s="1298">
        <f t="shared" si="6560"/>
        <v>6438117.0785863996</v>
      </c>
      <c r="S236" s="1320">
        <f t="shared" si="6512"/>
        <v>4.7221473763726873E-2</v>
      </c>
      <c r="T236" s="485">
        <v>77154018.051147997</v>
      </c>
      <c r="U236" s="1298">
        <f t="shared" ref="U236" si="6699">T236-T$16</f>
        <v>37071641.051147997</v>
      </c>
      <c r="V236" s="1299">
        <f t="shared" ref="V236" si="6700">T236/T$16-1</f>
        <v>0.92488629232612629</v>
      </c>
      <c r="W236" s="1298">
        <f t="shared" si="6563"/>
        <v>1447845.348437041</v>
      </c>
      <c r="X236" s="1299">
        <f t="shared" si="6515"/>
        <v>1.9124534985047514E-2</v>
      </c>
      <c r="Y236" s="485">
        <v>105190793.33655775</v>
      </c>
      <c r="Z236" s="1298">
        <f t="shared" ref="Z236" si="6701">Y236-Y$16</f>
        <v>65108416.336557746</v>
      </c>
      <c r="AA236" s="1299">
        <f t="shared" ref="AA236" si="6702">Y236/Y$16-1</f>
        <v>1.6243651502144631</v>
      </c>
      <c r="AB236" s="1298">
        <f t="shared" si="6566"/>
        <v>3377454.3399068415</v>
      </c>
      <c r="AC236" s="1299">
        <f t="shared" si="6518"/>
        <v>3.3173004374386972E-2</v>
      </c>
      <c r="AD236" s="485">
        <v>142776874.96656746</v>
      </c>
      <c r="AE236" s="1298">
        <f t="shared" ref="AE236" si="6703">AD236-AD$16</f>
        <v>102694497.96656746</v>
      </c>
      <c r="AF236" s="1299">
        <f t="shared" ref="AF236" si="6704">AD236/AD$16-1</f>
        <v>2.5620860251518383</v>
      </c>
      <c r="AG236" s="1298">
        <f t="shared" si="6569"/>
        <v>6438117.0785863996</v>
      </c>
      <c r="AH236" s="1299">
        <f t="shared" si="6521"/>
        <v>4.7221473763726873E-2</v>
      </c>
      <c r="AI236" s="485">
        <v>77154018.051147997</v>
      </c>
      <c r="AJ236" s="1298">
        <f t="shared" ref="AJ236" si="6705">AI236-AI$16</f>
        <v>37071641.051147997</v>
      </c>
      <c r="AK236" s="1299">
        <f t="shared" ref="AK236" si="6706">AI236/AI$16-1</f>
        <v>0.92488629232612629</v>
      </c>
      <c r="AL236" s="1298">
        <f t="shared" si="6571"/>
        <v>1447845.348437041</v>
      </c>
      <c r="AM236" s="1299">
        <f t="shared" si="6638"/>
        <v>1.9124534985047514E-2</v>
      </c>
      <c r="AN236" s="485">
        <v>105190793.33655775</v>
      </c>
      <c r="AO236" s="1298">
        <f t="shared" ref="AO236" si="6707">AN236-AN$16</f>
        <v>65108416.336557746</v>
      </c>
      <c r="AP236" s="1299">
        <f t="shared" ref="AP236" si="6708">AN236/AN$16-1</f>
        <v>1.6243651502144631</v>
      </c>
      <c r="AQ236" s="1298">
        <f t="shared" si="6573"/>
        <v>3377454.3399068415</v>
      </c>
      <c r="AR236" s="1299">
        <f t="shared" si="6641"/>
        <v>3.3173004374386972E-2</v>
      </c>
      <c r="AS236" s="485">
        <v>142776874.96656746</v>
      </c>
      <c r="AT236" s="1298">
        <f t="shared" ref="AT236" si="6709">AS236-AS$16</f>
        <v>102694497.96656746</v>
      </c>
      <c r="AU236" s="1299">
        <f t="shared" ref="AU236" si="6710">AS236/AS$16-1</f>
        <v>2.5620860251518383</v>
      </c>
      <c r="AV236" s="1298">
        <f t="shared" si="6575"/>
        <v>6438117.0785863996</v>
      </c>
      <c r="AW236" s="1299">
        <f t="shared" si="6644"/>
        <v>4.7221473763726873E-2</v>
      </c>
      <c r="AX236" s="485">
        <v>77154018.051147997</v>
      </c>
      <c r="AY236" s="1298">
        <f t="shared" ref="AY236" si="6711">AX236-AX$16</f>
        <v>37071641.051147997</v>
      </c>
      <c r="AZ236" s="1299">
        <f t="shared" ref="AZ236" si="6712">AX236/AX$16-1</f>
        <v>0.92488629232612629</v>
      </c>
      <c r="BA236" s="1298">
        <f t="shared" si="6578"/>
        <v>1447845.348437041</v>
      </c>
      <c r="BB236" s="1299">
        <f t="shared" si="6527"/>
        <v>1.9124534985047514E-2</v>
      </c>
      <c r="BC236" s="485">
        <v>105190793.33655775</v>
      </c>
      <c r="BD236" s="1298">
        <f t="shared" ref="BD236" si="6713">BC236-BC$16</f>
        <v>65108416.336557746</v>
      </c>
      <c r="BE236" s="1299">
        <f t="shared" ref="BE236" si="6714">BC236/BC$16-1</f>
        <v>1.6243651502144631</v>
      </c>
      <c r="BF236" s="1298">
        <f t="shared" si="6581"/>
        <v>3377454.3399068415</v>
      </c>
      <c r="BG236" s="1299">
        <f t="shared" si="6530"/>
        <v>3.3173004374386972E-2</v>
      </c>
      <c r="BH236" s="485">
        <v>142776874.96656746</v>
      </c>
      <c r="BI236" s="1298">
        <f t="shared" ref="BI236" si="6715">BH236-BH$16</f>
        <v>102694497.96656746</v>
      </c>
      <c r="BJ236" s="1299">
        <f t="shared" ref="BJ236" si="6716">BH236/BH$16-1</f>
        <v>2.5620860251518383</v>
      </c>
      <c r="BK236" s="1298">
        <f t="shared" si="6584"/>
        <v>6438117.0785863996</v>
      </c>
      <c r="BL236" s="1299">
        <f t="shared" si="6533"/>
        <v>4.7221473763726873E-2</v>
      </c>
      <c r="BM236" s="485">
        <v>77154018.051147997</v>
      </c>
      <c r="BN236" s="1298">
        <f t="shared" ref="BN236" si="6717">BM236-BM$16</f>
        <v>37071641.051147997</v>
      </c>
      <c r="BO236" s="1299">
        <f t="shared" ref="BO236" si="6718">BM236/BM$16-1</f>
        <v>0.92488629232612629</v>
      </c>
      <c r="BP236" s="1298">
        <f t="shared" si="6587"/>
        <v>1447845.348437041</v>
      </c>
      <c r="BQ236" s="1299">
        <f t="shared" si="6536"/>
        <v>1.9124534985047514E-2</v>
      </c>
      <c r="BR236" s="485">
        <v>105190793.33655775</v>
      </c>
      <c r="BS236" s="1298">
        <f t="shared" ref="BS236" si="6719">BR236-BR$16</f>
        <v>65108416.336557746</v>
      </c>
      <c r="BT236" s="1299">
        <f t="shared" ref="BT236" si="6720">BR236/BR$16-1</f>
        <v>1.6243651502144631</v>
      </c>
      <c r="BU236" s="1298">
        <f t="shared" si="6590"/>
        <v>3377454.3399068415</v>
      </c>
      <c r="BV236" s="1299">
        <f t="shared" si="6539"/>
        <v>3.3173004374386972E-2</v>
      </c>
      <c r="BW236" s="485">
        <v>142776874.96656746</v>
      </c>
      <c r="BX236" s="1298">
        <f t="shared" ref="BX236" si="6721">BW236-BW$16</f>
        <v>102694497.96656746</v>
      </c>
      <c r="BY236" s="1299">
        <f t="shared" ref="BY236" si="6722">BW236/BW$16-1</f>
        <v>2.5620860251518383</v>
      </c>
      <c r="BZ236" s="1298">
        <f t="shared" si="6593"/>
        <v>6438117.0785863996</v>
      </c>
      <c r="CA236" s="1299">
        <f t="shared" si="6542"/>
        <v>4.7221473763726873E-2</v>
      </c>
      <c r="CB236" s="485">
        <v>77154018.051147997</v>
      </c>
      <c r="CC236" s="1298">
        <f t="shared" ref="CC236" si="6723">CB236-CB$16</f>
        <v>37071641.051147997</v>
      </c>
      <c r="CD236" s="1299">
        <f t="shared" ref="CD236" si="6724">CB236/CB$16-1</f>
        <v>0.92488629232612629</v>
      </c>
      <c r="CE236" s="1298">
        <f t="shared" si="6596"/>
        <v>1447845.348437041</v>
      </c>
      <c r="CF236" s="1299">
        <f t="shared" si="6545"/>
        <v>1.9124534985047514E-2</v>
      </c>
      <c r="CG236" s="485">
        <v>105190793.33655775</v>
      </c>
      <c r="CH236" s="1298">
        <f t="shared" ref="CH236" si="6725">CG236-CG$16</f>
        <v>65108416.336557746</v>
      </c>
      <c r="CI236" s="1299">
        <f t="shared" ref="CI236" si="6726">CG236/CG$16-1</f>
        <v>1.6243651502144631</v>
      </c>
      <c r="CJ236" s="1298">
        <f t="shared" si="6599"/>
        <v>3377454.3399068415</v>
      </c>
      <c r="CK236" s="1299">
        <f t="shared" si="6548"/>
        <v>3.3173004374386972E-2</v>
      </c>
      <c r="CL236" s="485">
        <v>142776874.96656746</v>
      </c>
      <c r="CM236" s="1298">
        <f t="shared" ref="CM236" si="6727">CL236-CL$16</f>
        <v>102694497.96656746</v>
      </c>
      <c r="CN236" s="1299">
        <f t="shared" ref="CN236" si="6728">CL236/CL$16-1</f>
        <v>2.5620860251518383</v>
      </c>
      <c r="CO236" s="1298">
        <f t="shared" si="6602"/>
        <v>6438117.0785863996</v>
      </c>
      <c r="CP236" s="1299">
        <f t="shared" si="6551"/>
        <v>4.7221473763726873E-2</v>
      </c>
    </row>
    <row r="237" spans="1:94" ht="21" customHeight="1" outlineLevel="1" thickBot="1" x14ac:dyDescent="0.3">
      <c r="A237" s="174">
        <v>2045</v>
      </c>
      <c r="B237" s="197" t="s">
        <v>171</v>
      </c>
      <c r="C237" s="198" t="s">
        <v>172</v>
      </c>
      <c r="D237" s="199" t="s">
        <v>173</v>
      </c>
      <c r="E237" s="492">
        <v>0</v>
      </c>
      <c r="F237" s="1298">
        <f t="shared" ref="F237" si="6729">E237-E$17</f>
        <v>0</v>
      </c>
      <c r="G237" s="1320"/>
      <c r="H237" s="1298">
        <f t="shared" si="6554"/>
        <v>0</v>
      </c>
      <c r="I237" s="1320"/>
      <c r="J237" s="492">
        <v>0</v>
      </c>
      <c r="K237" s="1298">
        <f t="shared" ref="K237" si="6730">J237-J$17</f>
        <v>0</v>
      </c>
      <c r="L237" s="1320"/>
      <c r="M237" s="1298">
        <f t="shared" si="6557"/>
        <v>0</v>
      </c>
      <c r="N237" s="1320"/>
      <c r="O237" s="492">
        <v>0</v>
      </c>
      <c r="P237" s="1298">
        <f t="shared" ref="P237" si="6731">O237-O$17</f>
        <v>0</v>
      </c>
      <c r="Q237" s="1320"/>
      <c r="R237" s="1298">
        <f t="shared" si="6560"/>
        <v>0</v>
      </c>
      <c r="S237" s="1320"/>
      <c r="T237" s="492">
        <v>0</v>
      </c>
      <c r="U237" s="1298">
        <f t="shared" ref="U237" si="6732">T237-T$17</f>
        <v>0</v>
      </c>
      <c r="V237" s="1299"/>
      <c r="W237" s="1298">
        <f t="shared" si="6563"/>
        <v>0</v>
      </c>
      <c r="X237" s="1299"/>
      <c r="Y237" s="492">
        <v>0</v>
      </c>
      <c r="Z237" s="1298">
        <f t="shared" ref="Z237" si="6733">Y237-Y$17</f>
        <v>0</v>
      </c>
      <c r="AA237" s="1299"/>
      <c r="AB237" s="1298">
        <f t="shared" si="6566"/>
        <v>0</v>
      </c>
      <c r="AC237" s="1299"/>
      <c r="AD237" s="492">
        <v>0</v>
      </c>
      <c r="AE237" s="1298">
        <f t="shared" ref="AE237" si="6734">AD237-AD$17</f>
        <v>0</v>
      </c>
      <c r="AF237" s="1299"/>
      <c r="AG237" s="1298">
        <f t="shared" si="6569"/>
        <v>0</v>
      </c>
      <c r="AH237" s="1299"/>
      <c r="AI237" s="492">
        <v>0</v>
      </c>
      <c r="AJ237" s="1298">
        <f t="shared" ref="AJ237" si="6735">AI237-AI$17</f>
        <v>0</v>
      </c>
      <c r="AK237" s="1299"/>
      <c r="AL237" s="1298">
        <f t="shared" si="6571"/>
        <v>0</v>
      </c>
      <c r="AM237" s="1299"/>
      <c r="AN237" s="492">
        <v>0</v>
      </c>
      <c r="AO237" s="1298">
        <f t="shared" ref="AO237" si="6736">AN237-AN$17</f>
        <v>0</v>
      </c>
      <c r="AP237" s="1299"/>
      <c r="AQ237" s="1298">
        <f t="shared" si="6573"/>
        <v>0</v>
      </c>
      <c r="AR237" s="1299"/>
      <c r="AS237" s="492">
        <v>0</v>
      </c>
      <c r="AT237" s="1298">
        <f t="shared" ref="AT237" si="6737">AS237-AS$17</f>
        <v>0</v>
      </c>
      <c r="AU237" s="1299"/>
      <c r="AV237" s="1298">
        <f t="shared" si="6575"/>
        <v>0</v>
      </c>
      <c r="AW237" s="1299"/>
      <c r="AX237" s="492">
        <v>0</v>
      </c>
      <c r="AY237" s="1298">
        <f t="shared" ref="AY237" si="6738">AX237-AX$17</f>
        <v>0</v>
      </c>
      <c r="AZ237" s="1299"/>
      <c r="BA237" s="1298">
        <f t="shared" si="6578"/>
        <v>0</v>
      </c>
      <c r="BB237" s="1299"/>
      <c r="BC237" s="492">
        <v>0</v>
      </c>
      <c r="BD237" s="1298">
        <f t="shared" ref="BD237" si="6739">BC237-BC$17</f>
        <v>0</v>
      </c>
      <c r="BE237" s="1299"/>
      <c r="BF237" s="1298">
        <f t="shared" si="6581"/>
        <v>0</v>
      </c>
      <c r="BG237" s="1299"/>
      <c r="BH237" s="492">
        <v>0</v>
      </c>
      <c r="BI237" s="1298">
        <f t="shared" ref="BI237" si="6740">BH237-BH$17</f>
        <v>0</v>
      </c>
      <c r="BJ237" s="1299"/>
      <c r="BK237" s="1298">
        <f t="shared" si="6584"/>
        <v>0</v>
      </c>
      <c r="BL237" s="1299"/>
      <c r="BM237" s="492">
        <v>0</v>
      </c>
      <c r="BN237" s="1298">
        <f t="shared" ref="BN237" si="6741">BM237-BM$17</f>
        <v>0</v>
      </c>
      <c r="BO237" s="1299"/>
      <c r="BP237" s="1298">
        <f t="shared" si="6587"/>
        <v>0</v>
      </c>
      <c r="BQ237" s="1299"/>
      <c r="BR237" s="492">
        <v>0</v>
      </c>
      <c r="BS237" s="1298">
        <f t="shared" ref="BS237" si="6742">BR237-BR$17</f>
        <v>0</v>
      </c>
      <c r="BT237" s="1299"/>
      <c r="BU237" s="1298">
        <f t="shared" si="6590"/>
        <v>0</v>
      </c>
      <c r="BV237" s="1299"/>
      <c r="BW237" s="492">
        <v>0</v>
      </c>
      <c r="BX237" s="1298">
        <f t="shared" ref="BX237" si="6743">BW237-BW$17</f>
        <v>0</v>
      </c>
      <c r="BY237" s="1299"/>
      <c r="BZ237" s="1298">
        <f t="shared" si="6593"/>
        <v>0</v>
      </c>
      <c r="CA237" s="1299"/>
      <c r="CB237" s="1329">
        <v>5448442.4510151651</v>
      </c>
      <c r="CC237" s="1298">
        <f t="shared" ref="CC237" si="6744">CB237-CB$17</f>
        <v>1602164.9710151651</v>
      </c>
      <c r="CD237" s="1299">
        <f t="shared" ref="CD237" si="6745">CB237/CB$17-1</f>
        <v>0.41654950256349288</v>
      </c>
      <c r="CE237" s="1298">
        <f t="shared" si="6596"/>
        <v>71118.078128044493</v>
      </c>
      <c r="CF237" s="1299">
        <f t="shared" si="6545"/>
        <v>1.3225551072690855E-2</v>
      </c>
      <c r="CG237" s="1329">
        <v>5448442.4510151651</v>
      </c>
      <c r="CH237" s="1298">
        <f t="shared" ref="CH237" si="6746">CG237-CG$17</f>
        <v>1602164.9710151651</v>
      </c>
      <c r="CI237" s="1299">
        <f t="shared" ref="CI237" si="6747">CG237/CG$17-1</f>
        <v>0.41654950256349288</v>
      </c>
      <c r="CJ237" s="1298">
        <f t="shared" si="6599"/>
        <v>71118.078128044493</v>
      </c>
      <c r="CK237" s="1299">
        <f t="shared" si="6548"/>
        <v>1.3225551072690855E-2</v>
      </c>
      <c r="CL237" s="1329">
        <v>5448442.4510151651</v>
      </c>
      <c r="CM237" s="1298">
        <f t="shared" ref="CM237" si="6748">CL237-CL$17</f>
        <v>1602164.9710151651</v>
      </c>
      <c r="CN237" s="1299">
        <f t="shared" ref="CN237" si="6749">CL237/CL$17-1</f>
        <v>0.41654950256349288</v>
      </c>
      <c r="CO237" s="1298">
        <f t="shared" si="6602"/>
        <v>71118.078128044493</v>
      </c>
      <c r="CP237" s="1299">
        <f t="shared" si="6551"/>
        <v>1.3225551072690855E-2</v>
      </c>
    </row>
    <row r="238" spans="1:94" ht="21" customHeight="1" outlineLevel="1" x14ac:dyDescent="0.25">
      <c r="A238" s="174">
        <v>2045</v>
      </c>
      <c r="B238" s="206" t="s">
        <v>174</v>
      </c>
      <c r="C238" s="206" t="s">
        <v>175</v>
      </c>
      <c r="D238" s="207" t="s">
        <v>176</v>
      </c>
      <c r="E238" s="210">
        <v>1574422.0553280003</v>
      </c>
      <c r="F238" s="1321">
        <f t="shared" ref="F238" si="6750">E238-E$18</f>
        <v>726134.97652800032</v>
      </c>
      <c r="G238" s="1322">
        <f t="shared" ref="G238" si="6751">E238/E$18-1</f>
        <v>0.85600145832139996</v>
      </c>
      <c r="H238" s="1321">
        <f t="shared" si="6554"/>
        <v>30868.151136000175</v>
      </c>
      <c r="I238" s="1322">
        <f t="shared" si="6506"/>
        <v>1.9998103760528352E-2</v>
      </c>
      <c r="J238" s="210">
        <v>2137171.9526400003</v>
      </c>
      <c r="K238" s="1321">
        <f t="shared" ref="K238" si="6752">J238-J$18</f>
        <v>1288884.8738400002</v>
      </c>
      <c r="L238" s="1322">
        <f t="shared" ref="L238" si="6753">J238/J$18-1</f>
        <v>1.5193970367476028</v>
      </c>
      <c r="M238" s="1321">
        <f t="shared" si="6557"/>
        <v>69933.156768000219</v>
      </c>
      <c r="N238" s="1322">
        <f t="shared" si="6509"/>
        <v>3.382925906172396E-2</v>
      </c>
      <c r="O238" s="211">
        <v>2893312.6815360002</v>
      </c>
      <c r="P238" s="1321">
        <f t="shared" ref="P238" si="6754">O238-O$18</f>
        <v>2045025.6027360002</v>
      </c>
      <c r="Q238" s="1322">
        <f t="shared" ref="Q238" si="6755">O238/O$18-1</f>
        <v>2.4107706622490643</v>
      </c>
      <c r="R238" s="1321">
        <f t="shared" si="6560"/>
        <v>132703.38662400004</v>
      </c>
      <c r="S238" s="1322">
        <f t="shared" si="6512"/>
        <v>4.8070325224428556E-2</v>
      </c>
      <c r="T238" s="211">
        <v>1574422.0553280003</v>
      </c>
      <c r="U238" s="209">
        <f t="shared" ref="U238" si="6756">T238-T$18</f>
        <v>726134.97652800032</v>
      </c>
      <c r="V238" s="1300">
        <f t="shared" ref="V238" si="6757">T238/T$18-1</f>
        <v>0.85600145832139996</v>
      </c>
      <c r="W238" s="209">
        <f t="shared" si="6563"/>
        <v>30868.151136000175</v>
      </c>
      <c r="X238" s="1300">
        <f t="shared" si="6515"/>
        <v>1.9998103760528352E-2</v>
      </c>
      <c r="Y238" s="210">
        <v>2137171.9526400003</v>
      </c>
      <c r="Z238" s="209">
        <f t="shared" ref="Z238" si="6758">Y238-Y$18</f>
        <v>1288884.8738400002</v>
      </c>
      <c r="AA238" s="1300">
        <f t="shared" ref="AA238" si="6759">Y238/Y$18-1</f>
        <v>1.5193970367476028</v>
      </c>
      <c r="AB238" s="209">
        <f t="shared" si="6566"/>
        <v>69933.156768000219</v>
      </c>
      <c r="AC238" s="1300">
        <f t="shared" si="6518"/>
        <v>3.382925906172396E-2</v>
      </c>
      <c r="AD238" s="211">
        <v>2893312.6815360002</v>
      </c>
      <c r="AE238" s="209">
        <f t="shared" ref="AE238" si="6760">AD238-AD$18</f>
        <v>2045025.6027360002</v>
      </c>
      <c r="AF238" s="1300">
        <f t="shared" ref="AF238" si="6761">AD238/AD$18-1</f>
        <v>2.4107706622490643</v>
      </c>
      <c r="AG238" s="209">
        <f t="shared" si="6569"/>
        <v>132703.38662400004</v>
      </c>
      <c r="AH238" s="1300">
        <f t="shared" si="6521"/>
        <v>4.8070325224428556E-2</v>
      </c>
      <c r="AI238" s="211">
        <v>1574422.0553280003</v>
      </c>
      <c r="AJ238" s="209">
        <f t="shared" ref="AJ238" si="6762">AI238-AI$18</f>
        <v>726134.97652800032</v>
      </c>
      <c r="AK238" s="1300">
        <f t="shared" ref="AK238" si="6763">AI238/AI$18-1</f>
        <v>0.85600145832139996</v>
      </c>
      <c r="AL238" s="209">
        <f t="shared" si="6571"/>
        <v>30868.151136000175</v>
      </c>
      <c r="AM238" s="1300">
        <f t="shared" si="6638"/>
        <v>1.9998103760528352E-2</v>
      </c>
      <c r="AN238" s="210">
        <v>2137171.9526400003</v>
      </c>
      <c r="AO238" s="209">
        <f t="shared" ref="AO238" si="6764">AN238-AN$18</f>
        <v>1288884.8738400002</v>
      </c>
      <c r="AP238" s="1300">
        <f t="shared" ref="AP238" si="6765">AN238/AN$18-1</f>
        <v>1.5193970367476028</v>
      </c>
      <c r="AQ238" s="209">
        <f t="shared" si="6573"/>
        <v>69933.156768000219</v>
      </c>
      <c r="AR238" s="1300">
        <f t="shared" si="6641"/>
        <v>3.382925906172396E-2</v>
      </c>
      <c r="AS238" s="211">
        <v>2893312.6815360002</v>
      </c>
      <c r="AT238" s="209">
        <f t="shared" ref="AT238" si="6766">AS238-AS$18</f>
        <v>2045025.6027360002</v>
      </c>
      <c r="AU238" s="1300">
        <f t="shared" ref="AU238" si="6767">AS238/AS$18-1</f>
        <v>2.4107706622490643</v>
      </c>
      <c r="AV238" s="209">
        <f t="shared" si="6575"/>
        <v>132703.38662400004</v>
      </c>
      <c r="AW238" s="1300">
        <f t="shared" si="6644"/>
        <v>4.8070325224428556E-2</v>
      </c>
      <c r="AX238" s="210">
        <v>1574422.0553280003</v>
      </c>
      <c r="AY238" s="209">
        <f t="shared" ref="AY238" si="6768">AX238-AX$18</f>
        <v>726134.97652800032</v>
      </c>
      <c r="AZ238" s="1300">
        <f t="shared" ref="AZ238" si="6769">AX238/AX$18-1</f>
        <v>0.85600145832139996</v>
      </c>
      <c r="BA238" s="209">
        <f t="shared" si="6578"/>
        <v>30868.151136000175</v>
      </c>
      <c r="BB238" s="1300">
        <f t="shared" si="6527"/>
        <v>1.9998103760528352E-2</v>
      </c>
      <c r="BC238" s="210">
        <v>2137171.9526400003</v>
      </c>
      <c r="BD238" s="209">
        <f t="shared" ref="BD238" si="6770">BC238-BC$18</f>
        <v>1288884.8738400002</v>
      </c>
      <c r="BE238" s="1300">
        <f t="shared" ref="BE238" si="6771">BC238/BC$18-1</f>
        <v>1.5193970367476028</v>
      </c>
      <c r="BF238" s="209">
        <f t="shared" si="6581"/>
        <v>69933.156768000219</v>
      </c>
      <c r="BG238" s="1300">
        <f t="shared" si="6530"/>
        <v>3.382925906172396E-2</v>
      </c>
      <c r="BH238" s="211">
        <v>2893312.6815360002</v>
      </c>
      <c r="BI238" s="209">
        <f t="shared" ref="BI238" si="6772">BH238-BH$18</f>
        <v>2045025.6027360002</v>
      </c>
      <c r="BJ238" s="1300">
        <f t="shared" ref="BJ238" si="6773">BH238/BH$18-1</f>
        <v>2.4107706622490643</v>
      </c>
      <c r="BK238" s="209">
        <f t="shared" si="6584"/>
        <v>132703.38662400004</v>
      </c>
      <c r="BL238" s="1300">
        <f t="shared" si="6533"/>
        <v>4.8070325224428556E-2</v>
      </c>
      <c r="BM238" s="210">
        <v>1574422.0553280003</v>
      </c>
      <c r="BN238" s="209">
        <f t="shared" ref="BN238" si="6774">BM238-BM$18</f>
        <v>726134.97652800032</v>
      </c>
      <c r="BO238" s="1300">
        <f t="shared" ref="BO238" si="6775">BM238/BM$18-1</f>
        <v>0.85600145832139996</v>
      </c>
      <c r="BP238" s="209">
        <f t="shared" si="6587"/>
        <v>30868.151136000175</v>
      </c>
      <c r="BQ238" s="1300">
        <f t="shared" si="6536"/>
        <v>1.9998103760528352E-2</v>
      </c>
      <c r="BR238" s="210">
        <v>2137171.9526400003</v>
      </c>
      <c r="BS238" s="209">
        <f t="shared" ref="BS238" si="6776">BR238-BR$18</f>
        <v>1288884.8738400002</v>
      </c>
      <c r="BT238" s="1300">
        <f t="shared" ref="BT238" si="6777">BR238/BR$18-1</f>
        <v>1.5193970367476028</v>
      </c>
      <c r="BU238" s="209">
        <f t="shared" si="6590"/>
        <v>69933.156768000219</v>
      </c>
      <c r="BV238" s="1300">
        <f t="shared" si="6539"/>
        <v>3.382925906172396E-2</v>
      </c>
      <c r="BW238" s="211">
        <v>2893312.6815360002</v>
      </c>
      <c r="BX238" s="209">
        <f t="shared" ref="BX238" si="6778">BW238-BW$18</f>
        <v>2045025.6027360002</v>
      </c>
      <c r="BY238" s="1300">
        <f t="shared" ref="BY238" si="6779">BW238/BW$18-1</f>
        <v>2.4107706622490643</v>
      </c>
      <c r="BZ238" s="209">
        <f t="shared" si="6593"/>
        <v>132703.38662400004</v>
      </c>
      <c r="CA238" s="1300">
        <f t="shared" si="6542"/>
        <v>4.8070325224428556E-2</v>
      </c>
      <c r="CB238" s="211">
        <v>1574422.0553280003</v>
      </c>
      <c r="CC238" s="209">
        <f t="shared" ref="CC238" si="6780">CB238-CB$18</f>
        <v>726134.97652800032</v>
      </c>
      <c r="CD238" s="1300">
        <f t="shared" ref="CD238" si="6781">CB238/CB$18-1</f>
        <v>0.85600145832139996</v>
      </c>
      <c r="CE238" s="209">
        <f t="shared" si="6596"/>
        <v>30868.151136000175</v>
      </c>
      <c r="CF238" s="1300">
        <f t="shared" si="6545"/>
        <v>1.9998103760528352E-2</v>
      </c>
      <c r="CG238" s="210">
        <v>2137171.9526400003</v>
      </c>
      <c r="CH238" s="209">
        <f t="shared" ref="CH238" si="6782">CG238-CG$18</f>
        <v>1288884.8738400002</v>
      </c>
      <c r="CI238" s="1300">
        <f t="shared" ref="CI238" si="6783">CG238/CG$18-1</f>
        <v>1.5193970367476028</v>
      </c>
      <c r="CJ238" s="209">
        <f t="shared" si="6599"/>
        <v>69933.156768000219</v>
      </c>
      <c r="CK238" s="1300">
        <f t="shared" si="6548"/>
        <v>3.382925906172396E-2</v>
      </c>
      <c r="CL238" s="211">
        <v>2893312.6815360002</v>
      </c>
      <c r="CM238" s="209">
        <f t="shared" ref="CM238" si="6784">CL238-CL$18</f>
        <v>2045025.6027360002</v>
      </c>
      <c r="CN238" s="1300">
        <f t="shared" ref="CN238" si="6785">CL238/CL$18-1</f>
        <v>2.4107706622490643</v>
      </c>
      <c r="CO238" s="209">
        <f t="shared" si="6602"/>
        <v>132703.38662400004</v>
      </c>
      <c r="CP238" s="1300">
        <f t="shared" si="6551"/>
        <v>4.8070325224428556E-2</v>
      </c>
    </row>
    <row r="239" spans="1:94" ht="21" customHeight="1" outlineLevel="1" thickBot="1" x14ac:dyDescent="0.3">
      <c r="A239" s="174">
        <v>2045</v>
      </c>
      <c r="B239" s="206" t="s">
        <v>177</v>
      </c>
      <c r="C239" s="206" t="s">
        <v>178</v>
      </c>
      <c r="D239" s="207" t="s">
        <v>179</v>
      </c>
      <c r="E239" s="479">
        <v>994830.3138240003</v>
      </c>
      <c r="F239" s="1323">
        <f t="shared" ref="F239" si="6786">E239-E$19</f>
        <v>462660.01173600031</v>
      </c>
      <c r="G239" s="1324">
        <f t="shared" ref="G239" si="6787">E239/E$19-1</f>
        <v>0.86938337205350957</v>
      </c>
      <c r="H239" s="1323">
        <f t="shared" si="6554"/>
        <v>19430.632896000287</v>
      </c>
      <c r="I239" s="1324">
        <f t="shared" si="6506"/>
        <v>1.9920688181396473E-2</v>
      </c>
      <c r="J239" s="479">
        <v>1352283.9379680003</v>
      </c>
      <c r="K239" s="1323">
        <f t="shared" ref="K239" si="6788">J239-J$19</f>
        <v>820113.63588000031</v>
      </c>
      <c r="L239" s="1324">
        <f t="shared" ref="L239" si="6789">J239/J$19-1</f>
        <v>1.5410736613114984</v>
      </c>
      <c r="M239" s="1323">
        <f t="shared" si="6557"/>
        <v>44534.515728000319</v>
      </c>
      <c r="N239" s="1324">
        <f t="shared" si="6509"/>
        <v>3.4054318794283001E-2</v>
      </c>
      <c r="O239" s="472">
        <v>1827920.8480800004</v>
      </c>
      <c r="P239" s="1323">
        <f t="shared" ref="P239" si="6790">O239-O$19</f>
        <v>1295750.5459920005</v>
      </c>
      <c r="Q239" s="1324">
        <f t="shared" ref="Q239" si="6791">O239/O$19-1</f>
        <v>2.434841893484192</v>
      </c>
      <c r="R239" s="1323">
        <f t="shared" si="6560"/>
        <v>83669.828976000194</v>
      </c>
      <c r="S239" s="1324">
        <f t="shared" si="6512"/>
        <v>4.7968915058441697E-2</v>
      </c>
      <c r="T239" s="472">
        <v>994830.3138240003</v>
      </c>
      <c r="U239" s="209">
        <f t="shared" ref="U239" si="6792">T239-T$19</f>
        <v>462660.01173600031</v>
      </c>
      <c r="V239" s="1300">
        <f t="shared" ref="V239" si="6793">T239/T$19-1</f>
        <v>0.86938337205350957</v>
      </c>
      <c r="W239" s="209">
        <f t="shared" si="6563"/>
        <v>19430.632896000287</v>
      </c>
      <c r="X239" s="1300">
        <f t="shared" si="6515"/>
        <v>1.9920688181396473E-2</v>
      </c>
      <c r="Y239" s="479">
        <v>1352283.9379680003</v>
      </c>
      <c r="Z239" s="209">
        <f t="shared" ref="Z239" si="6794">Y239-Y$19</f>
        <v>820113.63588000031</v>
      </c>
      <c r="AA239" s="1300">
        <f t="shared" ref="AA239" si="6795">Y239/Y$19-1</f>
        <v>1.5410736613114984</v>
      </c>
      <c r="AB239" s="209">
        <f t="shared" si="6566"/>
        <v>44534.515728000319</v>
      </c>
      <c r="AC239" s="1300">
        <f t="shared" si="6518"/>
        <v>3.4054318794283001E-2</v>
      </c>
      <c r="AD239" s="472">
        <v>1827920.8480800004</v>
      </c>
      <c r="AE239" s="209">
        <f t="shared" ref="AE239" si="6796">AD239-AD$19</f>
        <v>1295750.5459920005</v>
      </c>
      <c r="AF239" s="1300">
        <f t="shared" ref="AF239" si="6797">AD239/AD$19-1</f>
        <v>2.434841893484192</v>
      </c>
      <c r="AG239" s="209">
        <f t="shared" si="6569"/>
        <v>83669.828976000194</v>
      </c>
      <c r="AH239" s="1300">
        <f t="shared" si="6521"/>
        <v>4.7968915058441697E-2</v>
      </c>
      <c r="AI239" s="472">
        <v>994830.3138240003</v>
      </c>
      <c r="AJ239" s="209">
        <f t="shared" ref="AJ239" si="6798">AI239-AI$19</f>
        <v>462660.01173600031</v>
      </c>
      <c r="AK239" s="1300">
        <f t="shared" ref="AK239" si="6799">AI239/AI$19-1</f>
        <v>0.86938337205350957</v>
      </c>
      <c r="AL239" s="209">
        <f t="shared" si="6571"/>
        <v>19430.632896000287</v>
      </c>
      <c r="AM239" s="1300">
        <f t="shared" si="6638"/>
        <v>1.9920688181396473E-2</v>
      </c>
      <c r="AN239" s="479">
        <v>1352283.9379680003</v>
      </c>
      <c r="AO239" s="209">
        <f t="shared" ref="AO239" si="6800">AN239-AN$19</f>
        <v>820113.63588000031</v>
      </c>
      <c r="AP239" s="1300">
        <f t="shared" ref="AP239" si="6801">AN239/AN$19-1</f>
        <v>1.5410736613114984</v>
      </c>
      <c r="AQ239" s="209">
        <f t="shared" si="6573"/>
        <v>44534.515728000319</v>
      </c>
      <c r="AR239" s="1300">
        <f t="shared" si="6641"/>
        <v>3.4054318794283001E-2</v>
      </c>
      <c r="AS239" s="472">
        <v>1827920.8480800004</v>
      </c>
      <c r="AT239" s="209">
        <f t="shared" ref="AT239" si="6802">AS239-AS$19</f>
        <v>1295750.5459920005</v>
      </c>
      <c r="AU239" s="1300">
        <f t="shared" ref="AU239" si="6803">AS239/AS$19-1</f>
        <v>2.434841893484192</v>
      </c>
      <c r="AV239" s="209">
        <f t="shared" si="6575"/>
        <v>83669.828976000194</v>
      </c>
      <c r="AW239" s="1300">
        <f t="shared" si="6644"/>
        <v>4.7968915058441697E-2</v>
      </c>
      <c r="AX239" s="479">
        <v>994830.3138240003</v>
      </c>
      <c r="AY239" s="209">
        <f t="shared" ref="AY239" si="6804">AX239-AX$19</f>
        <v>462660.01173600031</v>
      </c>
      <c r="AZ239" s="1300">
        <f t="shared" ref="AZ239" si="6805">AX239/AX$19-1</f>
        <v>0.86938337205350957</v>
      </c>
      <c r="BA239" s="209">
        <f t="shared" si="6578"/>
        <v>19430.632896000287</v>
      </c>
      <c r="BB239" s="1300">
        <f t="shared" si="6527"/>
        <v>1.9920688181396473E-2</v>
      </c>
      <c r="BC239" s="479">
        <v>1352283.9379680003</v>
      </c>
      <c r="BD239" s="209">
        <f t="shared" ref="BD239" si="6806">BC239-BC$19</f>
        <v>820113.63588000031</v>
      </c>
      <c r="BE239" s="1300">
        <f t="shared" ref="BE239" si="6807">BC239/BC$19-1</f>
        <v>1.5410736613114984</v>
      </c>
      <c r="BF239" s="209">
        <f t="shared" si="6581"/>
        <v>44534.515728000319</v>
      </c>
      <c r="BG239" s="1300">
        <f t="shared" si="6530"/>
        <v>3.4054318794283001E-2</v>
      </c>
      <c r="BH239" s="472">
        <v>1827920.8480800004</v>
      </c>
      <c r="BI239" s="209">
        <f t="shared" ref="BI239" si="6808">BH239-BH$19</f>
        <v>1295750.5459920005</v>
      </c>
      <c r="BJ239" s="1300">
        <f t="shared" ref="BJ239" si="6809">BH239/BH$19-1</f>
        <v>2.434841893484192</v>
      </c>
      <c r="BK239" s="209">
        <f t="shared" si="6584"/>
        <v>83669.828976000194</v>
      </c>
      <c r="BL239" s="1300">
        <f t="shared" si="6533"/>
        <v>4.7968915058441697E-2</v>
      </c>
      <c r="BM239" s="479">
        <v>994830.3138240003</v>
      </c>
      <c r="BN239" s="209">
        <f t="shared" ref="BN239" si="6810">BM239-BM$19</f>
        <v>462660.01173600031</v>
      </c>
      <c r="BO239" s="1300">
        <f t="shared" ref="BO239" si="6811">BM239/BM$19-1</f>
        <v>0.86938337205350957</v>
      </c>
      <c r="BP239" s="209">
        <f t="shared" si="6587"/>
        <v>19430.632896000287</v>
      </c>
      <c r="BQ239" s="1300">
        <f t="shared" si="6536"/>
        <v>1.9920688181396473E-2</v>
      </c>
      <c r="BR239" s="479">
        <v>1352283.9379680003</v>
      </c>
      <c r="BS239" s="209">
        <f t="shared" ref="BS239" si="6812">BR239-BR$19</f>
        <v>820113.63588000031</v>
      </c>
      <c r="BT239" s="1300">
        <f t="shared" ref="BT239" si="6813">BR239/BR$19-1</f>
        <v>1.5410736613114984</v>
      </c>
      <c r="BU239" s="209">
        <f t="shared" si="6590"/>
        <v>44534.515728000319</v>
      </c>
      <c r="BV239" s="1300">
        <f t="shared" si="6539"/>
        <v>3.4054318794283001E-2</v>
      </c>
      <c r="BW239" s="472">
        <v>1827920.8480800004</v>
      </c>
      <c r="BX239" s="209">
        <f t="shared" ref="BX239" si="6814">BW239-BW$19</f>
        <v>1295750.5459920005</v>
      </c>
      <c r="BY239" s="1300">
        <f t="shared" ref="BY239" si="6815">BW239/BW$19-1</f>
        <v>2.434841893484192</v>
      </c>
      <c r="BZ239" s="209">
        <f t="shared" si="6593"/>
        <v>83669.828976000194</v>
      </c>
      <c r="CA239" s="1300">
        <f t="shared" si="6542"/>
        <v>4.7968915058441697E-2</v>
      </c>
      <c r="CB239" s="472">
        <v>994830.3138240003</v>
      </c>
      <c r="CC239" s="209">
        <f t="shared" ref="CC239" si="6816">CB239-CB$19</f>
        <v>462660.01173600031</v>
      </c>
      <c r="CD239" s="1300">
        <f t="shared" ref="CD239" si="6817">CB239/CB$19-1</f>
        <v>0.86938337205350957</v>
      </c>
      <c r="CE239" s="209">
        <f t="shared" si="6596"/>
        <v>19430.632896000287</v>
      </c>
      <c r="CF239" s="1300">
        <f t="shared" si="6545"/>
        <v>1.9920688181396473E-2</v>
      </c>
      <c r="CG239" s="479">
        <v>1352283.9379680003</v>
      </c>
      <c r="CH239" s="209">
        <f t="shared" ref="CH239" si="6818">CG239-CG$19</f>
        <v>820113.63588000031</v>
      </c>
      <c r="CI239" s="1300">
        <f t="shared" ref="CI239" si="6819">CG239/CG$19-1</f>
        <v>1.5410736613114984</v>
      </c>
      <c r="CJ239" s="209">
        <f t="shared" si="6599"/>
        <v>44534.515728000319</v>
      </c>
      <c r="CK239" s="1300">
        <f t="shared" si="6548"/>
        <v>3.4054318794283001E-2</v>
      </c>
      <c r="CL239" s="472">
        <v>1827920.8480800004</v>
      </c>
      <c r="CM239" s="209">
        <f t="shared" ref="CM239" si="6820">CL239-CL$19</f>
        <v>1295750.5459920005</v>
      </c>
      <c r="CN239" s="1300">
        <f t="shared" ref="CN239" si="6821">CL239/CL$19-1</f>
        <v>2.434841893484192</v>
      </c>
      <c r="CO239" s="209">
        <f t="shared" si="6602"/>
        <v>83669.828976000194</v>
      </c>
      <c r="CP239" s="1300">
        <f t="shared" si="6551"/>
        <v>4.7968915058441697E-2</v>
      </c>
    </row>
    <row r="240" spans="1:94" x14ac:dyDescent="0.25">
      <c r="A240" s="131"/>
      <c r="B240" s="131"/>
      <c r="C240" s="131"/>
      <c r="D240" s="131"/>
      <c r="E240" s="131"/>
      <c r="F240" s="131"/>
      <c r="G240" s="131"/>
      <c r="H240" s="131"/>
      <c r="I240" s="131"/>
      <c r="J240" s="131"/>
      <c r="K240" s="131"/>
      <c r="L240" s="131"/>
      <c r="M240" s="131"/>
      <c r="N240" s="131"/>
      <c r="O240" s="131"/>
      <c r="P240" s="131"/>
      <c r="Q240" s="131"/>
      <c r="R240" s="131"/>
      <c r="S240" s="131"/>
      <c r="T240" s="131"/>
      <c r="U240" s="131"/>
      <c r="V240" s="131"/>
      <c r="W240" s="131"/>
      <c r="X240" s="131"/>
      <c r="Y240" s="131"/>
      <c r="Z240" s="131"/>
      <c r="AA240" s="131"/>
      <c r="AB240" s="131"/>
      <c r="AC240" s="131"/>
      <c r="AD240" s="131"/>
      <c r="AE240" s="131"/>
      <c r="AF240" s="131"/>
      <c r="AG240" s="131"/>
      <c r="AH240" s="131"/>
      <c r="AI240" s="131"/>
      <c r="AJ240" s="131"/>
      <c r="AK240" s="131"/>
      <c r="AL240" s="131"/>
      <c r="AM240" s="131"/>
      <c r="AN240" s="131"/>
      <c r="AO240" s="131"/>
      <c r="AP240" s="131"/>
      <c r="AQ240" s="131"/>
      <c r="AR240" s="131"/>
      <c r="AS240" s="131"/>
      <c r="AT240" s="131"/>
      <c r="AU240" s="131"/>
      <c r="AV240" s="131"/>
      <c r="AW240" s="131"/>
      <c r="AX240" s="131"/>
      <c r="AY240" s="131"/>
      <c r="AZ240" s="131"/>
      <c r="BA240" s="131"/>
      <c r="BB240" s="131"/>
      <c r="BC240" s="131"/>
      <c r="BD240" s="131"/>
      <c r="BE240" s="131"/>
      <c r="BF240" s="131"/>
      <c r="BG240" s="131"/>
      <c r="BH240" s="131"/>
      <c r="BI240" s="131"/>
      <c r="BJ240" s="131"/>
      <c r="BK240" s="131"/>
      <c r="BL240" s="131"/>
      <c r="BM240" s="131"/>
      <c r="BN240" s="131"/>
      <c r="BO240" s="131"/>
      <c r="BP240" s="131"/>
      <c r="BQ240" s="131"/>
      <c r="BR240" s="131"/>
      <c r="BS240" s="131"/>
      <c r="BT240" s="131"/>
      <c r="BU240" s="131"/>
      <c r="BV240" s="131"/>
      <c r="BW240" s="131"/>
      <c r="BX240" s="131"/>
      <c r="BY240" s="131"/>
      <c r="BZ240" s="131"/>
      <c r="CA240" s="131"/>
      <c r="CB240" s="131"/>
      <c r="CC240" s="131"/>
      <c r="CD240" s="131"/>
      <c r="CE240" s="131"/>
      <c r="CF240" s="131"/>
      <c r="CG240" s="131"/>
      <c r="CH240" s="131"/>
      <c r="CI240" s="131"/>
      <c r="CJ240" s="131"/>
      <c r="CK240" s="131"/>
      <c r="CL240" s="131"/>
    </row>
    <row r="241" s="131" customFormat="1" x14ac:dyDescent="0.25"/>
    <row r="242" s="131" customFormat="1" x14ac:dyDescent="0.25"/>
    <row r="243" s="131" customFormat="1" x14ac:dyDescent="0.25"/>
    <row r="244" s="131" customFormat="1" x14ac:dyDescent="0.25"/>
    <row r="245" s="131" customFormat="1" x14ac:dyDescent="0.25"/>
    <row r="246" s="131" customFormat="1" x14ac:dyDescent="0.25"/>
    <row r="247" s="131" customFormat="1" x14ac:dyDescent="0.25"/>
    <row r="248" s="131" customFormat="1" x14ac:dyDescent="0.25"/>
    <row r="249" s="131" customFormat="1" x14ac:dyDescent="0.25"/>
    <row r="250" s="131" customFormat="1" x14ac:dyDescent="0.25"/>
    <row r="251" s="131" customFormat="1" x14ac:dyDescent="0.25"/>
    <row r="252" s="131" customFormat="1" x14ac:dyDescent="0.25"/>
    <row r="253" s="131" customFormat="1" x14ac:dyDescent="0.25"/>
    <row r="254" s="131" customFormat="1" x14ac:dyDescent="0.25"/>
    <row r="255" s="131" customFormat="1" x14ac:dyDescent="0.25"/>
    <row r="256" s="131" customFormat="1" x14ac:dyDescent="0.25"/>
    <row r="257" s="131" customFormat="1" x14ac:dyDescent="0.25"/>
    <row r="258" s="131" customFormat="1" x14ac:dyDescent="0.25"/>
    <row r="259" s="131" customFormat="1" x14ac:dyDescent="0.25"/>
    <row r="260" s="131" customFormat="1" x14ac:dyDescent="0.25"/>
    <row r="261" s="131" customFormat="1" x14ac:dyDescent="0.25"/>
    <row r="262" s="131" customFormat="1" x14ac:dyDescent="0.25"/>
    <row r="263" s="131" customFormat="1" x14ac:dyDescent="0.25"/>
    <row r="264" s="131" customFormat="1" x14ac:dyDescent="0.25"/>
    <row r="265" s="131" customFormat="1" x14ac:dyDescent="0.25"/>
    <row r="266" s="131" customFormat="1" x14ac:dyDescent="0.25"/>
    <row r="267" s="131" customFormat="1" x14ac:dyDescent="0.25"/>
    <row r="268" s="131" customFormat="1" x14ac:dyDescent="0.25"/>
    <row r="269" s="131" customFormat="1" x14ac:dyDescent="0.25"/>
    <row r="270" s="131" customFormat="1" x14ac:dyDescent="0.25"/>
    <row r="271" s="131" customFormat="1" x14ac:dyDescent="0.25"/>
    <row r="272" s="131" customFormat="1" x14ac:dyDescent="0.25"/>
    <row r="273" s="131" customFormat="1" x14ac:dyDescent="0.25"/>
    <row r="274" s="131" customFormat="1" x14ac:dyDescent="0.25"/>
    <row r="275" s="131" customFormat="1" x14ac:dyDescent="0.25"/>
    <row r="276" s="131" customFormat="1" x14ac:dyDescent="0.25"/>
    <row r="277" s="131" customFormat="1" x14ac:dyDescent="0.25"/>
    <row r="278" s="131" customFormat="1" x14ac:dyDescent="0.25"/>
    <row r="279" s="131" customFormat="1" x14ac:dyDescent="0.25"/>
    <row r="280" s="131" customFormat="1" x14ac:dyDescent="0.25"/>
    <row r="281" s="131" customFormat="1" x14ac:dyDescent="0.25"/>
    <row r="282" s="131" customFormat="1" x14ac:dyDescent="0.25"/>
    <row r="283" s="131" customFormat="1" x14ac:dyDescent="0.25"/>
    <row r="284" s="131" customFormat="1" x14ac:dyDescent="0.25"/>
    <row r="285" s="131" customFormat="1" x14ac:dyDescent="0.25"/>
    <row r="286" s="131" customFormat="1" x14ac:dyDescent="0.25"/>
    <row r="287" s="131" customFormat="1" x14ac:dyDescent="0.25"/>
    <row r="288" s="131" customFormat="1" x14ac:dyDescent="0.25"/>
    <row r="289" s="131" customFormat="1" x14ac:dyDescent="0.25"/>
    <row r="290" s="131" customFormat="1" x14ac:dyDescent="0.25"/>
    <row r="291" s="131" customFormat="1" x14ac:dyDescent="0.25"/>
    <row r="292" s="131" customFormat="1" x14ac:dyDescent="0.25"/>
    <row r="293" s="131" customFormat="1" x14ac:dyDescent="0.25"/>
    <row r="294" s="131" customFormat="1" x14ac:dyDescent="0.25"/>
    <row r="295" s="131" customFormat="1" x14ac:dyDescent="0.25"/>
    <row r="296" s="131" customFormat="1" x14ac:dyDescent="0.25"/>
    <row r="297" s="131" customFormat="1" x14ac:dyDescent="0.25"/>
    <row r="298" s="131" customFormat="1" x14ac:dyDescent="0.25"/>
    <row r="299" s="131" customFormat="1" x14ac:dyDescent="0.25"/>
    <row r="300" s="131" customFormat="1" x14ac:dyDescent="0.25"/>
    <row r="301" s="131" customFormat="1" x14ac:dyDescent="0.25"/>
    <row r="302" s="131" customFormat="1" x14ac:dyDescent="0.25"/>
    <row r="303" s="131" customFormat="1" x14ac:dyDescent="0.25"/>
    <row r="304" s="131" customFormat="1" x14ac:dyDescent="0.25"/>
    <row r="305" s="131" customFormat="1" x14ac:dyDescent="0.25"/>
    <row r="306" s="131" customFormat="1" x14ac:dyDescent="0.25"/>
    <row r="307" s="131" customFormat="1" x14ac:dyDescent="0.25"/>
    <row r="308" s="131" customFormat="1" x14ac:dyDescent="0.25"/>
    <row r="309" s="131" customFormat="1" x14ac:dyDescent="0.25"/>
    <row r="310" s="131" customFormat="1" x14ac:dyDescent="0.25"/>
    <row r="311" s="131" customFormat="1" x14ac:dyDescent="0.25"/>
    <row r="312" s="131" customFormat="1" x14ac:dyDescent="0.25"/>
    <row r="313" s="131" customFormat="1" x14ac:dyDescent="0.25"/>
    <row r="314" s="131" customFormat="1" x14ac:dyDescent="0.25"/>
    <row r="315" s="131" customFormat="1" x14ac:dyDescent="0.25"/>
    <row r="316" s="131" customFormat="1" x14ac:dyDescent="0.25"/>
    <row r="317" s="131" customFormat="1" x14ac:dyDescent="0.25"/>
    <row r="318" s="131" customFormat="1" x14ac:dyDescent="0.25"/>
    <row r="319" s="131" customFormat="1" x14ac:dyDescent="0.25"/>
    <row r="320" s="131" customFormat="1" x14ac:dyDescent="0.25"/>
    <row r="321" s="131" customFormat="1" x14ac:dyDescent="0.25"/>
    <row r="322" s="131" customFormat="1" x14ac:dyDescent="0.25"/>
    <row r="323" s="131" customFormat="1" x14ac:dyDescent="0.25"/>
    <row r="324" s="131" customFormat="1" x14ac:dyDescent="0.25"/>
    <row r="325" s="131" customFormat="1" x14ac:dyDescent="0.25"/>
    <row r="326" s="131" customFormat="1" x14ac:dyDescent="0.25"/>
    <row r="327" s="131" customFormat="1" x14ac:dyDescent="0.25"/>
    <row r="328" s="131" customFormat="1" x14ac:dyDescent="0.25"/>
    <row r="329" s="131" customFormat="1" x14ac:dyDescent="0.25"/>
    <row r="330" s="131" customFormat="1" x14ac:dyDescent="0.25"/>
    <row r="331" s="131" customFormat="1" x14ac:dyDescent="0.25"/>
    <row r="332" s="131" customFormat="1" x14ac:dyDescent="0.25"/>
    <row r="333" s="131" customFormat="1" x14ac:dyDescent="0.25"/>
    <row r="334" s="131" customFormat="1" x14ac:dyDescent="0.25"/>
    <row r="335" s="131" customFormat="1" x14ac:dyDescent="0.25"/>
    <row r="336" s="131" customFormat="1" x14ac:dyDescent="0.25"/>
    <row r="337" s="131" customFormat="1" x14ac:dyDescent="0.25"/>
    <row r="338" s="131" customFormat="1" x14ac:dyDescent="0.25"/>
    <row r="339" s="131" customFormat="1" x14ac:dyDescent="0.25"/>
    <row r="340" s="131" customFormat="1" x14ac:dyDescent="0.25"/>
    <row r="341" s="131" customFormat="1" x14ac:dyDescent="0.25"/>
    <row r="342" s="131" customFormat="1" x14ac:dyDescent="0.25"/>
    <row r="343" s="131" customFormat="1" x14ac:dyDescent="0.25"/>
    <row r="344" s="131" customFormat="1" x14ac:dyDescent="0.25"/>
    <row r="345" s="131" customFormat="1" x14ac:dyDescent="0.25"/>
    <row r="346" s="131" customFormat="1" x14ac:dyDescent="0.25"/>
    <row r="347" s="131" customFormat="1" x14ac:dyDescent="0.25"/>
    <row r="348" s="131" customFormat="1" x14ac:dyDescent="0.25"/>
    <row r="349" s="131" customFormat="1" x14ac:dyDescent="0.25"/>
    <row r="350" s="131" customFormat="1" x14ac:dyDescent="0.25"/>
    <row r="351" s="131" customFormat="1" x14ac:dyDescent="0.25"/>
    <row r="352" s="131" customFormat="1" x14ac:dyDescent="0.25"/>
    <row r="353" s="131" customFormat="1" x14ac:dyDescent="0.25"/>
    <row r="354" s="131" customFormat="1" x14ac:dyDescent="0.25"/>
    <row r="355" s="131" customFormat="1" x14ac:dyDescent="0.25"/>
    <row r="356" s="131" customFormat="1" x14ac:dyDescent="0.25"/>
    <row r="357" s="131" customFormat="1" x14ac:dyDescent="0.25"/>
    <row r="358" s="131" customFormat="1" x14ac:dyDescent="0.25"/>
    <row r="359" s="131" customFormat="1" x14ac:dyDescent="0.25"/>
    <row r="360" s="131" customFormat="1" x14ac:dyDescent="0.25"/>
    <row r="361" s="131" customFormat="1" x14ac:dyDescent="0.25"/>
    <row r="362" s="131" customFormat="1" x14ac:dyDescent="0.25"/>
    <row r="363" s="131" customFormat="1" x14ac:dyDescent="0.25"/>
    <row r="364" s="131" customFormat="1" x14ac:dyDescent="0.25"/>
    <row r="365" s="131" customFormat="1" x14ac:dyDescent="0.25"/>
    <row r="366" s="131" customFormat="1" x14ac:dyDescent="0.25"/>
    <row r="367" s="131" customFormat="1" x14ac:dyDescent="0.25"/>
    <row r="368" s="131" customFormat="1" x14ac:dyDescent="0.25"/>
    <row r="369" s="131" customFormat="1" x14ac:dyDescent="0.25"/>
    <row r="370" s="131" customFormat="1" x14ac:dyDescent="0.25"/>
    <row r="371" s="131" customFormat="1" x14ac:dyDescent="0.25"/>
    <row r="372" s="131" customFormat="1" x14ac:dyDescent="0.25"/>
    <row r="373" s="131" customFormat="1" x14ac:dyDescent="0.25"/>
    <row r="374" s="131" customFormat="1" x14ac:dyDescent="0.25"/>
    <row r="375" s="131" customFormat="1" x14ac:dyDescent="0.25"/>
    <row r="376" s="131" customFormat="1" x14ac:dyDescent="0.25"/>
    <row r="377" s="131" customFormat="1" x14ac:dyDescent="0.25"/>
    <row r="378" s="131" customFormat="1" x14ac:dyDescent="0.25"/>
    <row r="379" s="131" customFormat="1" x14ac:dyDescent="0.25"/>
    <row r="380" s="131" customFormat="1" x14ac:dyDescent="0.25"/>
    <row r="381" s="131" customFormat="1" x14ac:dyDescent="0.25"/>
    <row r="382" s="131" customFormat="1" x14ac:dyDescent="0.25"/>
    <row r="383" s="131" customFormat="1" x14ac:dyDescent="0.25"/>
    <row r="384" s="131" customFormat="1" x14ac:dyDescent="0.25"/>
    <row r="385" s="131" customFormat="1" x14ac:dyDescent="0.25"/>
    <row r="386" s="131" customFormat="1" x14ac:dyDescent="0.25"/>
    <row r="387" s="131" customFormat="1" x14ac:dyDescent="0.25"/>
    <row r="388" s="131" customFormat="1" x14ac:dyDescent="0.25"/>
    <row r="389" s="131" customFormat="1" x14ac:dyDescent="0.25"/>
    <row r="390" s="131" customFormat="1" x14ac:dyDescent="0.25"/>
    <row r="391" s="131" customFormat="1" x14ac:dyDescent="0.25"/>
    <row r="392" s="131" customFormat="1" x14ac:dyDescent="0.25"/>
    <row r="393" s="131" customFormat="1" x14ac:dyDescent="0.25"/>
    <row r="394" s="131" customFormat="1" x14ac:dyDescent="0.25"/>
    <row r="395" s="131" customFormat="1" x14ac:dyDescent="0.25"/>
    <row r="396" s="131" customFormat="1" x14ac:dyDescent="0.25"/>
    <row r="397" s="131" customFormat="1" x14ac:dyDescent="0.25"/>
    <row r="398" s="131" customFormat="1" x14ac:dyDescent="0.25"/>
    <row r="399" s="131" customFormat="1" x14ac:dyDescent="0.25"/>
    <row r="400" s="131" customFormat="1" x14ac:dyDescent="0.25"/>
    <row r="401" s="131" customFormat="1" x14ac:dyDescent="0.25"/>
    <row r="402" s="131" customFormat="1" x14ac:dyDescent="0.25"/>
    <row r="403" s="131" customFormat="1" x14ac:dyDescent="0.25"/>
    <row r="404" s="131" customFormat="1" x14ac:dyDescent="0.25"/>
    <row r="405" s="131" customFormat="1" x14ac:dyDescent="0.25"/>
    <row r="406" s="131" customFormat="1" x14ac:dyDescent="0.25"/>
    <row r="407" s="131" customFormat="1" x14ac:dyDescent="0.25"/>
    <row r="408" s="131" customFormat="1" x14ac:dyDescent="0.25"/>
    <row r="409" s="131" customFormat="1" x14ac:dyDescent="0.25"/>
    <row r="410" s="131" customFormat="1" x14ac:dyDescent="0.25"/>
    <row r="411" s="131" customFormat="1" x14ac:dyDescent="0.25"/>
    <row r="412" s="131" customFormat="1" x14ac:dyDescent="0.25"/>
    <row r="413" s="131" customFormat="1" x14ac:dyDescent="0.25"/>
    <row r="414" s="131" customFormat="1" x14ac:dyDescent="0.25"/>
    <row r="415" s="131" customFormat="1" x14ac:dyDescent="0.25"/>
    <row r="416" s="131" customFormat="1" x14ac:dyDescent="0.25"/>
    <row r="417" s="131" customFormat="1" x14ac:dyDescent="0.25"/>
    <row r="418" s="131" customFormat="1" x14ac:dyDescent="0.25"/>
    <row r="419" s="131" customFormat="1" x14ac:dyDescent="0.25"/>
    <row r="420" s="131" customFormat="1" x14ac:dyDescent="0.25"/>
    <row r="421" s="131" customFormat="1" x14ac:dyDescent="0.25"/>
    <row r="422" s="131" customFormat="1" x14ac:dyDescent="0.25"/>
    <row r="423" s="131" customFormat="1" x14ac:dyDescent="0.25"/>
    <row r="424" s="131" customFormat="1" x14ac:dyDescent="0.25"/>
    <row r="425" s="131" customFormat="1" x14ac:dyDescent="0.25"/>
    <row r="426" s="131" customFormat="1" x14ac:dyDescent="0.25"/>
    <row r="427" s="131" customFormat="1" x14ac:dyDescent="0.25"/>
    <row r="428" s="131" customFormat="1" x14ac:dyDescent="0.25"/>
    <row r="429" s="131" customFormat="1" x14ac:dyDescent="0.25"/>
    <row r="430" s="131" customFormat="1" x14ac:dyDescent="0.25"/>
    <row r="431" s="131" customFormat="1" x14ac:dyDescent="0.25"/>
    <row r="432" s="131" customFormat="1" x14ac:dyDescent="0.25"/>
    <row r="433" s="131" customFormat="1" x14ac:dyDescent="0.25"/>
    <row r="434" s="131" customFormat="1" x14ac:dyDescent="0.25"/>
    <row r="435" s="131" customFormat="1" x14ac:dyDescent="0.25"/>
    <row r="436" s="131" customFormat="1" x14ac:dyDescent="0.25"/>
    <row r="437" s="131" customFormat="1" x14ac:dyDescent="0.25"/>
    <row r="438" s="131" customFormat="1" x14ac:dyDescent="0.25"/>
    <row r="439" s="131" customFormat="1" x14ac:dyDescent="0.25"/>
    <row r="440" s="131" customFormat="1" x14ac:dyDescent="0.25"/>
    <row r="441" s="131" customFormat="1" x14ac:dyDescent="0.25"/>
    <row r="442" s="131" customFormat="1" x14ac:dyDescent="0.25"/>
    <row r="443" s="131" customFormat="1" x14ac:dyDescent="0.25"/>
    <row r="444" s="131" customFormat="1" x14ac:dyDescent="0.25"/>
    <row r="445" s="131" customFormat="1" x14ac:dyDescent="0.25"/>
    <row r="446" s="131" customFormat="1" x14ac:dyDescent="0.25"/>
    <row r="447" s="131" customFormat="1" x14ac:dyDescent="0.25"/>
    <row r="448" s="131" customFormat="1" x14ac:dyDescent="0.25"/>
    <row r="449" s="131" customFormat="1" x14ac:dyDescent="0.25"/>
    <row r="450" s="131" customFormat="1" x14ac:dyDescent="0.25"/>
    <row r="451" s="131" customFormat="1" x14ac:dyDescent="0.25"/>
    <row r="452" s="131" customFormat="1" x14ac:dyDescent="0.25"/>
    <row r="453" s="131" customFormat="1" x14ac:dyDescent="0.25"/>
    <row r="454" s="131" customFormat="1" x14ac:dyDescent="0.25"/>
    <row r="455" s="131" customFormat="1" x14ac:dyDescent="0.25"/>
    <row r="456" s="131" customFormat="1" x14ac:dyDescent="0.25"/>
    <row r="457" s="131" customFormat="1" x14ac:dyDescent="0.25"/>
    <row r="458" s="131" customFormat="1" x14ac:dyDescent="0.25"/>
  </sheetData>
  <autoFilter ref="A9:EE239" xr:uid="{9AC2407E-C754-452F-BCE1-A6109E146B09}"/>
  <mergeCells count="26">
    <mergeCell ref="CB5:CP5"/>
    <mergeCell ref="E7:I7"/>
    <mergeCell ref="J7:N7"/>
    <mergeCell ref="O7:S7"/>
    <mergeCell ref="T7:X7"/>
    <mergeCell ref="Y7:AC7"/>
    <mergeCell ref="AD7:AH7"/>
    <mergeCell ref="AI7:AM7"/>
    <mergeCell ref="AN7:AR7"/>
    <mergeCell ref="CB7:CF7"/>
    <mergeCell ref="CG7:CK7"/>
    <mergeCell ref="CL7:CP7"/>
    <mergeCell ref="AS7:AW7"/>
    <mergeCell ref="AX7:BB7"/>
    <mergeCell ref="E5:S5"/>
    <mergeCell ref="T5:AH5"/>
    <mergeCell ref="AI5:AW5"/>
    <mergeCell ref="AX5:BL5"/>
    <mergeCell ref="A1:D1"/>
    <mergeCell ref="A3:F3"/>
    <mergeCell ref="BW7:CA7"/>
    <mergeCell ref="BM5:BY5"/>
    <mergeCell ref="BC7:BG7"/>
    <mergeCell ref="BH7:BL7"/>
    <mergeCell ref="BM7:BQ7"/>
    <mergeCell ref="BR7:BV7"/>
  </mergeCells>
  <hyperlinks>
    <hyperlink ref="A1" location="'Satura rādītājs'!A1" display="ATGRIEZTIES UZ SATURA RĀDĪTĀJU" xr:uid="{A312C56E-BBFF-4B8F-B43D-EE9BEC2D5B51}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61660-19BE-4BF3-8EDC-96D6A6916B9A}">
  <sheetPr>
    <outlinePr summaryBelow="0"/>
  </sheetPr>
  <dimension ref="A1:CQ450"/>
  <sheetViews>
    <sheetView zoomScale="80" zoomScaleNormal="8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A3" sqref="A3:F3"/>
    </sheetView>
  </sheetViews>
  <sheetFormatPr defaultColWidth="8.85546875" defaultRowHeight="15" outlineLevelRow="1" outlineLevelCol="1" x14ac:dyDescent="0.25"/>
  <cols>
    <col min="1" max="1" width="23.42578125" style="128" bestFit="1" customWidth="1"/>
    <col min="2" max="2" width="59.42578125" style="129" hidden="1" customWidth="1"/>
    <col min="3" max="3" width="117.140625" style="129" hidden="1" customWidth="1"/>
    <col min="4" max="4" width="48.85546875" style="129" bestFit="1" customWidth="1" collapsed="1"/>
    <col min="5" max="5" width="15.42578125" style="130" bestFit="1" customWidth="1"/>
    <col min="6" max="6" width="15.7109375" style="130" bestFit="1" customWidth="1" outlineLevel="1"/>
    <col min="7" max="7" width="16.42578125" style="130" customWidth="1" outlineLevel="1"/>
    <col min="8" max="8" width="14" style="130" customWidth="1" outlineLevel="1"/>
    <col min="9" max="9" width="13.42578125" style="130" bestFit="1" customWidth="1"/>
    <col min="10" max="10" width="15.42578125" style="130" customWidth="1"/>
    <col min="11" max="11" width="15.7109375" style="130" bestFit="1" customWidth="1" outlineLevel="1"/>
    <col min="12" max="12" width="16.42578125" style="130" customWidth="1" outlineLevel="1"/>
    <col min="13" max="13" width="14.42578125" style="130" customWidth="1" outlineLevel="1"/>
    <col min="14" max="14" width="13.42578125" style="130" bestFit="1" customWidth="1"/>
    <col min="15" max="15" width="15.42578125" style="130" bestFit="1" customWidth="1"/>
    <col min="16" max="16" width="15.7109375" style="130" bestFit="1" customWidth="1" outlineLevel="1"/>
    <col min="17" max="17" width="16.42578125" style="130" customWidth="1" outlineLevel="1"/>
    <col min="18" max="18" width="17.7109375" style="130" bestFit="1" customWidth="1" outlineLevel="1"/>
    <col min="19" max="19" width="13.42578125" style="130" bestFit="1" customWidth="1"/>
    <col min="20" max="20" width="15.42578125" style="130" bestFit="1" customWidth="1"/>
    <col min="21" max="21" width="15.140625" style="130" bestFit="1" customWidth="1" outlineLevel="1"/>
    <col min="22" max="22" width="15.42578125" style="130" customWidth="1" outlineLevel="1"/>
    <col min="23" max="23" width="17.42578125" style="130" bestFit="1" customWidth="1" outlineLevel="1"/>
    <col min="24" max="24" width="13.42578125" style="130" customWidth="1"/>
    <col min="25" max="25" width="15.42578125" style="130" bestFit="1" customWidth="1"/>
    <col min="26" max="26" width="15.140625" style="130" bestFit="1" customWidth="1" outlineLevel="1"/>
    <col min="27" max="27" width="17.42578125" style="130" customWidth="1" outlineLevel="1"/>
    <col min="28" max="28" width="17.42578125" style="130" bestFit="1" customWidth="1" outlineLevel="1"/>
    <col min="29" max="29" width="13.42578125" style="130" customWidth="1"/>
    <col min="30" max="30" width="16" style="130" bestFit="1" customWidth="1"/>
    <col min="31" max="31" width="15.140625" style="130" bestFit="1" customWidth="1" outlineLevel="1"/>
    <col min="32" max="32" width="17.42578125" style="130" customWidth="1" outlineLevel="1"/>
    <col min="33" max="33" width="17.42578125" style="130" bestFit="1" customWidth="1" outlineLevel="1"/>
    <col min="34" max="34" width="13.42578125" style="130" bestFit="1" customWidth="1"/>
    <col min="35" max="35" width="16.42578125" style="130" bestFit="1" customWidth="1"/>
    <col min="36" max="36" width="15.140625" style="130" bestFit="1" customWidth="1" outlineLevel="1"/>
    <col min="37" max="37" width="16.42578125" style="130" customWidth="1" outlineLevel="1"/>
    <col min="38" max="38" width="17.42578125" style="130" bestFit="1" customWidth="1" outlineLevel="1"/>
    <col min="39" max="39" width="13.42578125" style="130" bestFit="1" customWidth="1"/>
    <col min="40" max="40" width="16.42578125" style="130" bestFit="1" customWidth="1"/>
    <col min="41" max="41" width="15.140625" style="130" bestFit="1" customWidth="1" outlineLevel="1"/>
    <col min="42" max="42" width="17.85546875" style="130" customWidth="1" outlineLevel="1"/>
    <col min="43" max="43" width="13.85546875" style="130" customWidth="1" outlineLevel="1"/>
    <col min="44" max="44" width="13.42578125" style="130" bestFit="1" customWidth="1"/>
    <col min="45" max="45" width="16.42578125" style="130" bestFit="1" customWidth="1"/>
    <col min="46" max="46" width="15.140625" style="130" bestFit="1" customWidth="1" outlineLevel="1"/>
    <col min="47" max="47" width="17.42578125" style="130" customWidth="1" outlineLevel="1"/>
    <col min="48" max="48" width="13.85546875" style="130" customWidth="1" outlineLevel="1"/>
    <col min="49" max="49" width="13.42578125" style="130" bestFit="1" customWidth="1"/>
    <col min="50" max="50" width="16.42578125" style="130" bestFit="1" customWidth="1"/>
    <col min="51" max="51" width="15.140625" style="130" bestFit="1" customWidth="1" outlineLevel="1"/>
    <col min="52" max="52" width="14.42578125" style="130" customWidth="1" outlineLevel="1"/>
    <col min="53" max="53" width="13.85546875" style="130" customWidth="1" outlineLevel="1"/>
    <col min="54" max="54" width="13.42578125" style="130" bestFit="1" customWidth="1"/>
    <col min="55" max="55" width="16.42578125" style="130" bestFit="1" customWidth="1"/>
    <col min="56" max="56" width="15.140625" style="130" bestFit="1" customWidth="1" outlineLevel="1"/>
    <col min="57" max="57" width="15.42578125" style="130" customWidth="1" outlineLevel="1"/>
    <col min="58" max="58" width="13.85546875" style="130" customWidth="1" outlineLevel="1"/>
    <col min="59" max="59" width="13.42578125" style="130" customWidth="1"/>
    <col min="60" max="60" width="16.42578125" style="130" bestFit="1" customWidth="1"/>
    <col min="61" max="61" width="15.140625" style="130" bestFit="1" customWidth="1" outlineLevel="1"/>
    <col min="62" max="62" width="14.42578125" style="130" customWidth="1" outlineLevel="1"/>
    <col min="63" max="63" width="17.42578125" style="130" bestFit="1" customWidth="1" outlineLevel="1"/>
    <col min="64" max="64" width="13.42578125" style="130" bestFit="1" customWidth="1"/>
    <col min="65" max="65" width="16.42578125" style="130" bestFit="1" customWidth="1"/>
    <col min="66" max="66" width="15.140625" style="130" bestFit="1" customWidth="1" outlineLevel="1"/>
    <col min="67" max="67" width="14.42578125" style="130" customWidth="1" outlineLevel="1"/>
    <col min="68" max="68" width="17.42578125" style="130" bestFit="1" customWidth="1" outlineLevel="1"/>
    <col min="69" max="69" width="13.42578125" style="130" bestFit="1" customWidth="1"/>
    <col min="70" max="70" width="16.42578125" style="130" bestFit="1" customWidth="1"/>
    <col min="71" max="71" width="15.140625" style="130" bestFit="1" customWidth="1" outlineLevel="1"/>
    <col min="72" max="72" width="18.42578125" style="130" customWidth="1" outlineLevel="1"/>
    <col min="73" max="73" width="13.85546875" style="130" customWidth="1" outlineLevel="1"/>
    <col min="74" max="74" width="15.42578125" style="130" bestFit="1" customWidth="1"/>
    <col min="75" max="75" width="16.42578125" style="130" bestFit="1" customWidth="1"/>
    <col min="76" max="76" width="15.140625" style="130" bestFit="1" customWidth="1" outlineLevel="1"/>
    <col min="77" max="77" width="16.7109375" style="130" bestFit="1" customWidth="1" outlineLevel="1"/>
    <col min="78" max="78" width="17.42578125" style="130" bestFit="1" customWidth="1" outlineLevel="1"/>
    <col min="79" max="79" width="13.42578125" style="130" bestFit="1" customWidth="1"/>
    <col min="80" max="80" width="16.42578125" style="130" bestFit="1" customWidth="1"/>
    <col min="81" max="81" width="15.7109375" style="130" bestFit="1" customWidth="1" outlineLevel="1"/>
    <col min="82" max="82" width="15.85546875" style="130" customWidth="1" outlineLevel="1"/>
    <col min="83" max="83" width="17.7109375" style="130" bestFit="1" customWidth="1" outlineLevel="1"/>
    <col min="84" max="84" width="13.42578125" style="130" bestFit="1" customWidth="1"/>
    <col min="85" max="85" width="16.42578125" style="130" bestFit="1" customWidth="1"/>
    <col min="86" max="86" width="15.7109375" style="130" bestFit="1" customWidth="1" outlineLevel="1"/>
    <col min="87" max="87" width="15" style="130" customWidth="1" outlineLevel="1"/>
    <col min="88" max="88" width="13.85546875" style="130" customWidth="1" outlineLevel="1"/>
    <col min="89" max="89" width="13.42578125" style="130" bestFit="1" customWidth="1"/>
    <col min="90" max="90" width="16.42578125" style="130" bestFit="1" customWidth="1"/>
    <col min="91" max="91" width="15.7109375" style="131" bestFit="1" customWidth="1"/>
    <col min="92" max="92" width="13.140625" style="131" bestFit="1" customWidth="1"/>
    <col min="93" max="94" width="17.7109375" style="131" bestFit="1" customWidth="1"/>
    <col min="95" max="16384" width="8.85546875" style="131"/>
  </cols>
  <sheetData>
    <row r="1" spans="1:94" ht="18.75" x14ac:dyDescent="0.25">
      <c r="A1" s="1426" t="s">
        <v>84</v>
      </c>
      <c r="B1" s="1426"/>
      <c r="C1" s="1426"/>
      <c r="D1" s="1426"/>
    </row>
    <row r="2" spans="1:94" ht="23.25" x14ac:dyDescent="0.25">
      <c r="A2" s="1135"/>
    </row>
    <row r="3" spans="1:94" ht="22.5" x14ac:dyDescent="0.25">
      <c r="A3" s="1427" t="s">
        <v>251</v>
      </c>
      <c r="B3" s="1427"/>
      <c r="C3" s="1427"/>
      <c r="D3" s="1427"/>
      <c r="E3" s="1427"/>
      <c r="F3" s="1427"/>
    </row>
    <row r="4" spans="1:94" ht="15.75" thickBot="1" x14ac:dyDescent="0.3"/>
    <row r="5" spans="1:94" ht="30" customHeight="1" thickBot="1" x14ac:dyDescent="0.3">
      <c r="A5" s="138" t="s">
        <v>105</v>
      </c>
      <c r="D5" s="1127" t="s">
        <v>104</v>
      </c>
      <c r="E5" s="1437" t="s">
        <v>108</v>
      </c>
      <c r="F5" s="1438"/>
      <c r="G5" s="1438"/>
      <c r="H5" s="1438"/>
      <c r="I5" s="1438"/>
      <c r="J5" s="1438"/>
      <c r="K5" s="1438"/>
      <c r="L5" s="1438"/>
      <c r="M5" s="1438"/>
      <c r="N5" s="1438"/>
      <c r="O5" s="1438"/>
      <c r="P5" s="1438"/>
      <c r="Q5" s="1438"/>
      <c r="R5" s="1438"/>
      <c r="S5" s="1439"/>
      <c r="T5" s="1440" t="s">
        <v>109</v>
      </c>
      <c r="U5" s="1435"/>
      <c r="V5" s="1435"/>
      <c r="W5" s="1435"/>
      <c r="X5" s="1435"/>
      <c r="Y5" s="1435"/>
      <c r="Z5" s="1435"/>
      <c r="AA5" s="1435"/>
      <c r="AB5" s="1435"/>
      <c r="AC5" s="1435"/>
      <c r="AD5" s="1435"/>
      <c r="AE5" s="1435"/>
      <c r="AF5" s="1435"/>
      <c r="AG5" s="1435"/>
      <c r="AH5" s="1436"/>
      <c r="AI5" s="1440" t="s">
        <v>110</v>
      </c>
      <c r="AJ5" s="1435"/>
      <c r="AK5" s="1435"/>
      <c r="AL5" s="1435"/>
      <c r="AM5" s="1435"/>
      <c r="AN5" s="1435"/>
      <c r="AO5" s="1435"/>
      <c r="AP5" s="1435"/>
      <c r="AQ5" s="1435"/>
      <c r="AR5" s="1435"/>
      <c r="AS5" s="1435"/>
      <c r="AT5" s="1435"/>
      <c r="AU5" s="1435"/>
      <c r="AV5" s="1435"/>
      <c r="AW5" s="1436"/>
      <c r="AX5" s="1440" t="s">
        <v>111</v>
      </c>
      <c r="AY5" s="1435"/>
      <c r="AZ5" s="1435"/>
      <c r="BA5" s="1435"/>
      <c r="BB5" s="1435"/>
      <c r="BC5" s="1435"/>
      <c r="BD5" s="1435"/>
      <c r="BE5" s="1435"/>
      <c r="BF5" s="1435"/>
      <c r="BG5" s="1435"/>
      <c r="BH5" s="1435"/>
      <c r="BI5" s="1435"/>
      <c r="BJ5" s="1435"/>
      <c r="BK5" s="1435"/>
      <c r="BL5" s="1435"/>
      <c r="BM5" s="1441" t="s">
        <v>112</v>
      </c>
      <c r="BN5" s="1442"/>
      <c r="BO5" s="1442"/>
      <c r="BP5" s="1442"/>
      <c r="BQ5" s="1442"/>
      <c r="BR5" s="1442"/>
      <c r="BS5" s="1442"/>
      <c r="BT5" s="1442"/>
      <c r="BU5" s="1442"/>
      <c r="BV5" s="1442"/>
      <c r="BW5" s="1442"/>
      <c r="BX5" s="1442"/>
      <c r="BY5" s="1442"/>
      <c r="BZ5" s="139"/>
      <c r="CA5" s="140"/>
      <c r="CB5" s="1435" t="s">
        <v>113</v>
      </c>
      <c r="CC5" s="1435"/>
      <c r="CD5" s="1435"/>
      <c r="CE5" s="1435"/>
      <c r="CF5" s="1435"/>
      <c r="CG5" s="1435"/>
      <c r="CH5" s="1435"/>
      <c r="CI5" s="1435"/>
      <c r="CJ5" s="1435"/>
      <c r="CK5" s="1435"/>
      <c r="CL5" s="1435"/>
      <c r="CM5" s="1435"/>
      <c r="CN5" s="1435"/>
      <c r="CO5" s="1435"/>
      <c r="CP5" s="1436"/>
    </row>
    <row r="6" spans="1:94" ht="9" customHeight="1" thickBot="1" x14ac:dyDescent="0.3">
      <c r="B6" s="141"/>
      <c r="C6" s="142"/>
      <c r="E6" s="143"/>
      <c r="F6" s="144"/>
      <c r="G6" s="144"/>
      <c r="H6" s="144"/>
      <c r="I6" s="144"/>
      <c r="J6" s="144"/>
      <c r="K6" s="144"/>
      <c r="L6" s="144"/>
      <c r="M6" s="144"/>
      <c r="N6" s="144"/>
      <c r="O6" s="145"/>
      <c r="P6" s="145"/>
      <c r="Q6" s="145"/>
      <c r="R6" s="145"/>
      <c r="S6" s="146"/>
      <c r="T6" s="143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  <c r="AH6" s="147"/>
      <c r="AI6" s="143"/>
      <c r="AJ6" s="144"/>
      <c r="AK6" s="144"/>
      <c r="AL6" s="144"/>
      <c r="AM6" s="144"/>
      <c r="AN6" s="144"/>
      <c r="AO6" s="144"/>
      <c r="AP6" s="144"/>
      <c r="AQ6" s="144"/>
      <c r="AR6" s="144"/>
      <c r="AS6" s="144"/>
      <c r="AT6" s="144"/>
      <c r="AU6" s="144"/>
      <c r="AV6" s="144"/>
      <c r="AW6" s="147"/>
      <c r="AX6" s="143"/>
      <c r="AY6" s="144"/>
      <c r="AZ6" s="144"/>
      <c r="BA6" s="144"/>
      <c r="BB6" s="144"/>
      <c r="BC6" s="144"/>
      <c r="BD6" s="144"/>
      <c r="BE6" s="144"/>
      <c r="BF6" s="144"/>
      <c r="BG6" s="144"/>
      <c r="BH6" s="144"/>
      <c r="BI6" s="144"/>
      <c r="BJ6" s="144"/>
      <c r="BK6" s="144"/>
      <c r="BL6" s="147"/>
      <c r="BM6" s="143"/>
      <c r="BN6" s="144"/>
      <c r="BO6" s="144"/>
      <c r="BP6" s="144"/>
      <c r="BQ6" s="144"/>
      <c r="BR6" s="144"/>
      <c r="BS6" s="144"/>
      <c r="BT6" s="144"/>
      <c r="BU6" s="144"/>
      <c r="BV6" s="144"/>
      <c r="BW6" s="144"/>
      <c r="BX6" s="144"/>
      <c r="BY6" s="144"/>
      <c r="BZ6" s="144"/>
      <c r="CA6" s="147"/>
      <c r="CB6" s="143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4"/>
      <c r="CP6" s="147"/>
    </row>
    <row r="7" spans="1:94" s="150" customFormat="1" ht="27" customHeight="1" thickBot="1" x14ac:dyDescent="0.3">
      <c r="A7" s="149"/>
      <c r="B7" s="142"/>
      <c r="C7" s="142"/>
      <c r="D7" s="142"/>
      <c r="E7" s="1428" t="s">
        <v>103</v>
      </c>
      <c r="F7" s="1429"/>
      <c r="G7" s="1429"/>
      <c r="H7" s="1429"/>
      <c r="I7" s="1430"/>
      <c r="J7" s="1431" t="s">
        <v>95</v>
      </c>
      <c r="K7" s="1432"/>
      <c r="L7" s="1432"/>
      <c r="M7" s="1432"/>
      <c r="N7" s="1432"/>
      <c r="O7" s="1446" t="s">
        <v>104</v>
      </c>
      <c r="P7" s="1447"/>
      <c r="Q7" s="1447"/>
      <c r="R7" s="1447"/>
      <c r="S7" s="1448"/>
      <c r="T7" s="1428" t="s">
        <v>103</v>
      </c>
      <c r="U7" s="1429"/>
      <c r="V7" s="1429"/>
      <c r="W7" s="1429"/>
      <c r="X7" s="1430"/>
      <c r="Y7" s="1432" t="s">
        <v>95</v>
      </c>
      <c r="Z7" s="1432"/>
      <c r="AA7" s="1432"/>
      <c r="AB7" s="1432"/>
      <c r="AC7" s="1433"/>
      <c r="AD7" s="1443" t="s">
        <v>104</v>
      </c>
      <c r="AE7" s="1444"/>
      <c r="AF7" s="1444"/>
      <c r="AG7" s="1444"/>
      <c r="AH7" s="1445"/>
      <c r="AI7" s="1428" t="s">
        <v>103</v>
      </c>
      <c r="AJ7" s="1429"/>
      <c r="AK7" s="1429"/>
      <c r="AL7" s="1429"/>
      <c r="AM7" s="1430"/>
      <c r="AN7" s="1431" t="s">
        <v>95</v>
      </c>
      <c r="AO7" s="1432"/>
      <c r="AP7" s="1432"/>
      <c r="AQ7" s="1432"/>
      <c r="AR7" s="1433"/>
      <c r="AS7" s="1443" t="s">
        <v>104</v>
      </c>
      <c r="AT7" s="1444"/>
      <c r="AU7" s="1444"/>
      <c r="AV7" s="1444"/>
      <c r="AW7" s="1445"/>
      <c r="AX7" s="1428" t="s">
        <v>103</v>
      </c>
      <c r="AY7" s="1429"/>
      <c r="AZ7" s="1429"/>
      <c r="BA7" s="1429"/>
      <c r="BB7" s="1430"/>
      <c r="BC7" s="1431" t="s">
        <v>95</v>
      </c>
      <c r="BD7" s="1432"/>
      <c r="BE7" s="1432"/>
      <c r="BF7" s="1432"/>
      <c r="BG7" s="1433"/>
      <c r="BH7" s="1443" t="s">
        <v>104</v>
      </c>
      <c r="BI7" s="1444"/>
      <c r="BJ7" s="1444"/>
      <c r="BK7" s="1444"/>
      <c r="BL7" s="1445"/>
      <c r="BM7" s="1428" t="s">
        <v>103</v>
      </c>
      <c r="BN7" s="1429"/>
      <c r="BO7" s="1429"/>
      <c r="BP7" s="1429"/>
      <c r="BQ7" s="1430"/>
      <c r="BR7" s="1431" t="s">
        <v>95</v>
      </c>
      <c r="BS7" s="1432"/>
      <c r="BT7" s="1432"/>
      <c r="BU7" s="1432"/>
      <c r="BV7" s="1433"/>
      <c r="BW7" s="1443" t="s">
        <v>104</v>
      </c>
      <c r="BX7" s="1444"/>
      <c r="BY7" s="1444"/>
      <c r="BZ7" s="1444"/>
      <c r="CA7" s="1445"/>
      <c r="CB7" s="1428" t="s">
        <v>103</v>
      </c>
      <c r="CC7" s="1429"/>
      <c r="CD7" s="1429"/>
      <c r="CE7" s="1429"/>
      <c r="CF7" s="1430"/>
      <c r="CG7" s="1431" t="s">
        <v>95</v>
      </c>
      <c r="CH7" s="1432"/>
      <c r="CI7" s="1432"/>
      <c r="CJ7" s="1432"/>
      <c r="CK7" s="1433"/>
      <c r="CL7" s="1443" t="s">
        <v>104</v>
      </c>
      <c r="CM7" s="1444"/>
      <c r="CN7" s="1444"/>
      <c r="CO7" s="1444"/>
      <c r="CP7" s="1445"/>
    </row>
    <row r="8" spans="1:94" s="155" customFormat="1" ht="84" customHeight="1" thickBot="1" x14ac:dyDescent="0.35">
      <c r="A8" s="151" t="s">
        <v>127</v>
      </c>
      <c r="B8" s="152" t="s">
        <v>128</v>
      </c>
      <c r="C8" s="153" t="s">
        <v>129</v>
      </c>
      <c r="D8" s="154" t="s">
        <v>130</v>
      </c>
      <c r="E8" s="500" t="s">
        <v>134</v>
      </c>
      <c r="F8" s="1284" t="s">
        <v>244</v>
      </c>
      <c r="G8" s="1285" t="s">
        <v>245</v>
      </c>
      <c r="H8" s="1284" t="s">
        <v>246</v>
      </c>
      <c r="I8" s="1285" t="s">
        <v>247</v>
      </c>
      <c r="J8" s="500" t="s">
        <v>134</v>
      </c>
      <c r="K8" s="1284" t="s">
        <v>244</v>
      </c>
      <c r="L8" s="1285" t="s">
        <v>245</v>
      </c>
      <c r="M8" s="1284" t="s">
        <v>246</v>
      </c>
      <c r="N8" s="1285" t="s">
        <v>247</v>
      </c>
      <c r="O8" s="500" t="s">
        <v>134</v>
      </c>
      <c r="P8" s="1284" t="s">
        <v>244</v>
      </c>
      <c r="Q8" s="1285" t="s">
        <v>245</v>
      </c>
      <c r="R8" s="1284" t="s">
        <v>246</v>
      </c>
      <c r="S8" s="1285" t="s">
        <v>247</v>
      </c>
      <c r="T8" s="500" t="s">
        <v>134</v>
      </c>
      <c r="U8" s="1284" t="s">
        <v>244</v>
      </c>
      <c r="V8" s="1285" t="s">
        <v>245</v>
      </c>
      <c r="W8" s="1284" t="s">
        <v>246</v>
      </c>
      <c r="X8" s="1285" t="s">
        <v>247</v>
      </c>
      <c r="Y8" s="500" t="s">
        <v>134</v>
      </c>
      <c r="Z8" s="1284" t="s">
        <v>244</v>
      </c>
      <c r="AA8" s="1285" t="s">
        <v>245</v>
      </c>
      <c r="AB8" s="1284" t="s">
        <v>246</v>
      </c>
      <c r="AC8" s="1285" t="s">
        <v>247</v>
      </c>
      <c r="AD8" s="500" t="s">
        <v>134</v>
      </c>
      <c r="AE8" s="1284" t="s">
        <v>244</v>
      </c>
      <c r="AF8" s="1285" t="s">
        <v>245</v>
      </c>
      <c r="AG8" s="1284" t="s">
        <v>246</v>
      </c>
      <c r="AH8" s="1285" t="s">
        <v>247</v>
      </c>
      <c r="AI8" s="500" t="s">
        <v>134</v>
      </c>
      <c r="AJ8" s="1284" t="s">
        <v>244</v>
      </c>
      <c r="AK8" s="1285" t="s">
        <v>245</v>
      </c>
      <c r="AL8" s="1284" t="s">
        <v>246</v>
      </c>
      <c r="AM8" s="1285" t="s">
        <v>247</v>
      </c>
      <c r="AN8" s="500" t="s">
        <v>134</v>
      </c>
      <c r="AO8" s="1284" t="s">
        <v>244</v>
      </c>
      <c r="AP8" s="1285" t="s">
        <v>245</v>
      </c>
      <c r="AQ8" s="1284" t="s">
        <v>246</v>
      </c>
      <c r="AR8" s="1285" t="s">
        <v>247</v>
      </c>
      <c r="AS8" s="500" t="s">
        <v>134</v>
      </c>
      <c r="AT8" s="1284" t="s">
        <v>244</v>
      </c>
      <c r="AU8" s="1285" t="s">
        <v>245</v>
      </c>
      <c r="AV8" s="1284" t="s">
        <v>246</v>
      </c>
      <c r="AW8" s="1285" t="s">
        <v>247</v>
      </c>
      <c r="AX8" s="500" t="s">
        <v>134</v>
      </c>
      <c r="AY8" s="1284" t="s">
        <v>244</v>
      </c>
      <c r="AZ8" s="1285" t="s">
        <v>245</v>
      </c>
      <c r="BA8" s="1284" t="s">
        <v>246</v>
      </c>
      <c r="BB8" s="1285" t="s">
        <v>247</v>
      </c>
      <c r="BC8" s="500" t="s">
        <v>134</v>
      </c>
      <c r="BD8" s="1284" t="s">
        <v>244</v>
      </c>
      <c r="BE8" s="1285" t="s">
        <v>245</v>
      </c>
      <c r="BF8" s="1284" t="s">
        <v>246</v>
      </c>
      <c r="BG8" s="1285" t="s">
        <v>247</v>
      </c>
      <c r="BH8" s="500" t="s">
        <v>134</v>
      </c>
      <c r="BI8" s="1284" t="s">
        <v>244</v>
      </c>
      <c r="BJ8" s="1285" t="s">
        <v>245</v>
      </c>
      <c r="BK8" s="1284" t="s">
        <v>246</v>
      </c>
      <c r="BL8" s="1285" t="s">
        <v>247</v>
      </c>
      <c r="BM8" s="500" t="s">
        <v>134</v>
      </c>
      <c r="BN8" s="1284" t="s">
        <v>244</v>
      </c>
      <c r="BO8" s="1285" t="s">
        <v>245</v>
      </c>
      <c r="BP8" s="1284" t="s">
        <v>246</v>
      </c>
      <c r="BQ8" s="1285" t="s">
        <v>247</v>
      </c>
      <c r="BR8" s="500" t="s">
        <v>134</v>
      </c>
      <c r="BS8" s="1284" t="s">
        <v>244</v>
      </c>
      <c r="BT8" s="1285" t="s">
        <v>245</v>
      </c>
      <c r="BU8" s="1284" t="s">
        <v>246</v>
      </c>
      <c r="BV8" s="1285" t="s">
        <v>247</v>
      </c>
      <c r="BW8" s="500" t="s">
        <v>134</v>
      </c>
      <c r="BX8" s="1284" t="s">
        <v>244</v>
      </c>
      <c r="BY8" s="1285" t="s">
        <v>245</v>
      </c>
      <c r="BZ8" s="1284" t="s">
        <v>246</v>
      </c>
      <c r="CA8" s="1285" t="s">
        <v>247</v>
      </c>
      <c r="CB8" s="500" t="s">
        <v>134</v>
      </c>
      <c r="CC8" s="1284" t="s">
        <v>244</v>
      </c>
      <c r="CD8" s="1285" t="s">
        <v>245</v>
      </c>
      <c r="CE8" s="1284" t="s">
        <v>246</v>
      </c>
      <c r="CF8" s="1285" t="s">
        <v>247</v>
      </c>
      <c r="CG8" s="500" t="s">
        <v>134</v>
      </c>
      <c r="CH8" s="1284" t="s">
        <v>244</v>
      </c>
      <c r="CI8" s="1285" t="s">
        <v>245</v>
      </c>
      <c r="CJ8" s="1284" t="s">
        <v>246</v>
      </c>
      <c r="CK8" s="1285" t="s">
        <v>247</v>
      </c>
      <c r="CL8" s="500" t="s">
        <v>134</v>
      </c>
      <c r="CM8" s="1284" t="s">
        <v>244</v>
      </c>
      <c r="CN8" s="1285" t="s">
        <v>245</v>
      </c>
      <c r="CO8" s="1284" t="s">
        <v>246</v>
      </c>
      <c r="CP8" s="1285" t="s">
        <v>247</v>
      </c>
    </row>
    <row r="9" spans="1:94" s="163" customFormat="1" ht="14.1" customHeight="1" thickBot="1" x14ac:dyDescent="0.3">
      <c r="A9" s="156"/>
      <c r="B9" s="157"/>
      <c r="C9" s="158"/>
      <c r="D9" s="159"/>
      <c r="E9" s="162"/>
      <c r="F9" s="160"/>
      <c r="G9" s="161"/>
      <c r="H9" s="161"/>
      <c r="I9" s="161"/>
      <c r="J9" s="162"/>
      <c r="K9" s="160"/>
      <c r="L9" s="161"/>
      <c r="M9" s="161"/>
      <c r="N9" s="161"/>
      <c r="O9" s="162"/>
      <c r="P9" s="160"/>
      <c r="Q9" s="161"/>
      <c r="R9" s="161"/>
      <c r="S9" s="161"/>
      <c r="T9" s="162"/>
      <c r="U9" s="160"/>
      <c r="V9" s="161"/>
      <c r="W9" s="161"/>
      <c r="X9" s="161"/>
      <c r="Y9" s="162"/>
      <c r="Z9" s="160"/>
      <c r="AA9" s="161"/>
      <c r="AB9" s="161"/>
      <c r="AC9" s="161"/>
      <c r="AD9" s="162"/>
      <c r="AE9" s="160"/>
      <c r="AF9" s="161"/>
      <c r="AG9" s="161"/>
      <c r="AH9" s="161"/>
      <c r="AI9" s="162"/>
      <c r="AJ9" s="160"/>
      <c r="AK9" s="161"/>
      <c r="AL9" s="161"/>
      <c r="AM9" s="161"/>
      <c r="AN9" s="162"/>
      <c r="AO9" s="160"/>
      <c r="AP9" s="161"/>
      <c r="AQ9" s="161"/>
      <c r="AR9" s="161"/>
      <c r="AS9" s="162"/>
      <c r="AT9" s="160"/>
      <c r="AU9" s="161"/>
      <c r="AV9" s="161"/>
      <c r="AW9" s="161"/>
      <c r="AX9" s="162"/>
      <c r="AY9" s="160"/>
      <c r="AZ9" s="161"/>
      <c r="BA9" s="161"/>
      <c r="BB9" s="161"/>
      <c r="BC9" s="162"/>
      <c r="BD9" s="160"/>
      <c r="BE9" s="161"/>
      <c r="BF9" s="161"/>
      <c r="BG9" s="161"/>
      <c r="BH9" s="162"/>
      <c r="BI9" s="160"/>
      <c r="BJ9" s="161"/>
      <c r="BK9" s="161"/>
      <c r="BL9" s="161"/>
      <c r="BM9" s="162"/>
      <c r="BN9" s="160"/>
      <c r="BO9" s="161"/>
      <c r="BP9" s="161"/>
      <c r="BQ9" s="161"/>
      <c r="BR9" s="162"/>
      <c r="BS9" s="160"/>
      <c r="BT9" s="161"/>
      <c r="BU9" s="161"/>
      <c r="BV9" s="161"/>
      <c r="BW9" s="162"/>
      <c r="BX9" s="160"/>
      <c r="BY9" s="161"/>
      <c r="BZ9" s="161"/>
      <c r="CA9" s="161"/>
      <c r="CB9" s="162"/>
      <c r="CC9" s="160"/>
      <c r="CD9" s="161"/>
      <c r="CE9" s="161"/>
      <c r="CF9" s="161"/>
      <c r="CG9" s="162"/>
      <c r="CH9" s="160"/>
      <c r="CI9" s="161"/>
      <c r="CJ9" s="161"/>
      <c r="CK9" s="161"/>
      <c r="CL9" s="162"/>
      <c r="CM9" s="160"/>
      <c r="CN9" s="161"/>
      <c r="CO9" s="161"/>
      <c r="CP9" s="161"/>
    </row>
    <row r="10" spans="1:94" s="173" customFormat="1" ht="18.75" x14ac:dyDescent="0.25">
      <c r="A10" s="164">
        <v>2023</v>
      </c>
      <c r="B10" s="165"/>
      <c r="C10" s="166"/>
      <c r="D10" s="166" t="s">
        <v>157</v>
      </c>
      <c r="E10" s="171">
        <v>216096434.39000002</v>
      </c>
      <c r="F10" s="473"/>
      <c r="G10" s="1313"/>
      <c r="H10" s="473"/>
      <c r="I10" s="1313"/>
      <c r="J10" s="171">
        <v>216096434.39000002</v>
      </c>
      <c r="K10" s="473"/>
      <c r="L10" s="1313"/>
      <c r="M10" s="473"/>
      <c r="N10" s="1313"/>
      <c r="O10" s="171">
        <v>216096434.39000002</v>
      </c>
      <c r="P10" s="473"/>
      <c r="Q10" s="1313"/>
      <c r="R10" s="473"/>
      <c r="S10" s="1313"/>
      <c r="T10" s="171">
        <v>216096434.39000002</v>
      </c>
      <c r="U10" s="167"/>
      <c r="V10" s="168"/>
      <c r="W10" s="169"/>
      <c r="X10" s="170"/>
      <c r="Y10" s="171">
        <v>216096434.39000002</v>
      </c>
      <c r="Z10" s="167"/>
      <c r="AA10" s="168"/>
      <c r="AB10" s="169"/>
      <c r="AC10" s="170"/>
      <c r="AD10" s="171">
        <v>216096434.39000002</v>
      </c>
      <c r="AE10" s="167"/>
      <c r="AF10" s="168"/>
      <c r="AG10" s="169"/>
      <c r="AH10" s="170"/>
      <c r="AI10" s="171">
        <v>216096434.39000002</v>
      </c>
      <c r="AJ10" s="167"/>
      <c r="AK10" s="168"/>
      <c r="AL10" s="169"/>
      <c r="AM10" s="170"/>
      <c r="AN10" s="171">
        <v>216096434.39000002</v>
      </c>
      <c r="AO10" s="167"/>
      <c r="AP10" s="168"/>
      <c r="AQ10" s="169"/>
      <c r="AR10" s="170"/>
      <c r="AS10" s="171">
        <v>216096434.39000002</v>
      </c>
      <c r="AT10" s="167"/>
      <c r="AU10" s="168"/>
      <c r="AV10" s="169"/>
      <c r="AW10" s="170"/>
      <c r="AX10" s="171">
        <v>216096434.39000002</v>
      </c>
      <c r="AY10" s="167"/>
      <c r="AZ10" s="168"/>
      <c r="BA10" s="169"/>
      <c r="BB10" s="170"/>
      <c r="BC10" s="171">
        <v>216096434.39000002</v>
      </c>
      <c r="BD10" s="167"/>
      <c r="BE10" s="168"/>
      <c r="BF10" s="169"/>
      <c r="BG10" s="170"/>
      <c r="BH10" s="171">
        <v>216096434.39000002</v>
      </c>
      <c r="BI10" s="167"/>
      <c r="BJ10" s="168"/>
      <c r="BK10" s="169"/>
      <c r="BL10" s="170"/>
      <c r="BM10" s="171">
        <v>216096434.39000002</v>
      </c>
      <c r="BN10" s="167"/>
      <c r="BO10" s="168"/>
      <c r="BP10" s="169"/>
      <c r="BQ10" s="170"/>
      <c r="BR10" s="171">
        <v>216096434.39000002</v>
      </c>
      <c r="BS10" s="167"/>
      <c r="BT10" s="168"/>
      <c r="BU10" s="169"/>
      <c r="BV10" s="170"/>
      <c r="BW10" s="171">
        <v>216096434.39000002</v>
      </c>
      <c r="BX10" s="167"/>
      <c r="BY10" s="168"/>
      <c r="BZ10" s="169"/>
      <c r="CA10" s="170"/>
      <c r="CB10" s="172">
        <v>219942711.87</v>
      </c>
      <c r="CC10" s="167"/>
      <c r="CD10" s="168"/>
      <c r="CE10" s="169"/>
      <c r="CF10" s="170"/>
      <c r="CG10" s="172">
        <v>219942711.87</v>
      </c>
      <c r="CH10" s="167"/>
      <c r="CI10" s="168"/>
      <c r="CJ10" s="169"/>
      <c r="CK10" s="170"/>
      <c r="CL10" s="172">
        <v>219942711.87</v>
      </c>
      <c r="CM10" s="167"/>
      <c r="CN10" s="168"/>
      <c r="CO10" s="169"/>
      <c r="CP10" s="170"/>
    </row>
    <row r="11" spans="1:94" ht="15.75" outlineLevel="1" x14ac:dyDescent="0.25">
      <c r="A11" s="174">
        <v>2023</v>
      </c>
      <c r="B11" s="175" t="s">
        <v>158</v>
      </c>
      <c r="C11" s="175" t="s">
        <v>159</v>
      </c>
      <c r="D11" s="176" t="s">
        <v>96</v>
      </c>
      <c r="E11" s="180">
        <v>82727240.5</v>
      </c>
      <c r="F11" s="464" t="s">
        <v>248</v>
      </c>
      <c r="G11" s="1314" t="s">
        <v>248</v>
      </c>
      <c r="H11" s="464" t="s">
        <v>248</v>
      </c>
      <c r="I11" s="1314" t="s">
        <v>248</v>
      </c>
      <c r="J11" s="180">
        <v>82727240.5</v>
      </c>
      <c r="K11" s="464" t="s">
        <v>248</v>
      </c>
      <c r="L11" s="1314" t="s">
        <v>248</v>
      </c>
      <c r="M11" s="464" t="s">
        <v>248</v>
      </c>
      <c r="N11" s="1314" t="s">
        <v>248</v>
      </c>
      <c r="O11" s="181">
        <v>82727240.5</v>
      </c>
      <c r="P11" s="464" t="s">
        <v>248</v>
      </c>
      <c r="Q11" s="1314" t="s">
        <v>248</v>
      </c>
      <c r="R11" s="464" t="s">
        <v>248</v>
      </c>
      <c r="S11" s="1314" t="s">
        <v>248</v>
      </c>
      <c r="T11" s="183">
        <v>68438739.5</v>
      </c>
      <c r="U11" s="1302" t="s">
        <v>248</v>
      </c>
      <c r="V11" s="1302" t="s">
        <v>248</v>
      </c>
      <c r="W11" s="1302" t="s">
        <v>248</v>
      </c>
      <c r="X11" s="1302" t="s">
        <v>248</v>
      </c>
      <c r="Y11" s="184">
        <v>68438739.5</v>
      </c>
      <c r="Z11" s="1302" t="s">
        <v>248</v>
      </c>
      <c r="AA11" s="1302" t="s">
        <v>248</v>
      </c>
      <c r="AB11" s="1302" t="s">
        <v>248</v>
      </c>
      <c r="AC11" s="1302" t="s">
        <v>248</v>
      </c>
      <c r="AD11" s="183">
        <v>68438739.5</v>
      </c>
      <c r="AE11" s="1302" t="s">
        <v>248</v>
      </c>
      <c r="AF11" s="1302" t="s">
        <v>248</v>
      </c>
      <c r="AG11" s="1302" t="s">
        <v>248</v>
      </c>
      <c r="AH11" s="1302" t="s">
        <v>248</v>
      </c>
      <c r="AI11" s="186">
        <v>0</v>
      </c>
      <c r="AJ11" s="1302" t="s">
        <v>248</v>
      </c>
      <c r="AK11" s="1302" t="s">
        <v>248</v>
      </c>
      <c r="AL11" s="1302" t="s">
        <v>248</v>
      </c>
      <c r="AM11" s="1302" t="s">
        <v>248</v>
      </c>
      <c r="AN11" s="186">
        <v>0</v>
      </c>
      <c r="AO11" s="1302" t="s">
        <v>248</v>
      </c>
      <c r="AP11" s="1302" t="s">
        <v>248</v>
      </c>
      <c r="AQ11" s="1302" t="s">
        <v>248</v>
      </c>
      <c r="AR11" s="1302" t="s">
        <v>248</v>
      </c>
      <c r="AS11" s="186">
        <v>0</v>
      </c>
      <c r="AT11" s="1302" t="s">
        <v>248</v>
      </c>
      <c r="AU11" s="1302" t="s">
        <v>248</v>
      </c>
      <c r="AV11" s="1302" t="s">
        <v>248</v>
      </c>
      <c r="AW11" s="1302" t="s">
        <v>248</v>
      </c>
      <c r="AX11" s="184">
        <v>59398071.290466905</v>
      </c>
      <c r="AY11" s="1302" t="s">
        <v>248</v>
      </c>
      <c r="AZ11" s="1302" t="s">
        <v>248</v>
      </c>
      <c r="BA11" s="1302" t="s">
        <v>248</v>
      </c>
      <c r="BB11" s="1302" t="s">
        <v>248</v>
      </c>
      <c r="BC11" s="184">
        <v>59398071.290466905</v>
      </c>
      <c r="BD11" s="1302" t="s">
        <v>248</v>
      </c>
      <c r="BE11" s="1302" t="s">
        <v>248</v>
      </c>
      <c r="BF11" s="1302" t="s">
        <v>248</v>
      </c>
      <c r="BG11" s="1302" t="s">
        <v>248</v>
      </c>
      <c r="BH11" s="183">
        <v>59398071.290466905</v>
      </c>
      <c r="BI11" s="1302" t="s">
        <v>248</v>
      </c>
      <c r="BJ11" s="1302" t="s">
        <v>248</v>
      </c>
      <c r="BK11" s="1302" t="s">
        <v>248</v>
      </c>
      <c r="BL11" s="1302" t="s">
        <v>248</v>
      </c>
      <c r="BM11" s="180">
        <v>45844726.910333335</v>
      </c>
      <c r="BN11" s="1302" t="s">
        <v>248</v>
      </c>
      <c r="BO11" s="1302" t="s">
        <v>248</v>
      </c>
      <c r="BP11" s="1302" t="s">
        <v>248</v>
      </c>
      <c r="BQ11" s="1302" t="s">
        <v>248</v>
      </c>
      <c r="BR11" s="180">
        <v>45844726.910333335</v>
      </c>
      <c r="BS11" s="1302" t="s">
        <v>248</v>
      </c>
      <c r="BT11" s="1302" t="s">
        <v>248</v>
      </c>
      <c r="BU11" s="1302" t="s">
        <v>248</v>
      </c>
      <c r="BV11" s="1302" t="s">
        <v>248</v>
      </c>
      <c r="BW11" s="180">
        <v>45844726.910333335</v>
      </c>
      <c r="BX11" s="1302" t="s">
        <v>248</v>
      </c>
      <c r="BY11" s="1302" t="s">
        <v>248</v>
      </c>
      <c r="BZ11" s="1302" t="s">
        <v>248</v>
      </c>
      <c r="CA11" s="1302" t="s">
        <v>248</v>
      </c>
      <c r="CB11" s="183">
        <v>68438739.5</v>
      </c>
      <c r="CC11" s="1302" t="s">
        <v>248</v>
      </c>
      <c r="CD11" s="1302" t="s">
        <v>248</v>
      </c>
      <c r="CE11" s="1302" t="s">
        <v>248</v>
      </c>
      <c r="CF11" s="1302" t="s">
        <v>248</v>
      </c>
      <c r="CG11" s="184">
        <v>68438739.5</v>
      </c>
      <c r="CH11" s="1302" t="s">
        <v>248</v>
      </c>
      <c r="CI11" s="1302" t="s">
        <v>248</v>
      </c>
      <c r="CJ11" s="1302" t="s">
        <v>248</v>
      </c>
      <c r="CK11" s="1302" t="s">
        <v>248</v>
      </c>
      <c r="CL11" s="183">
        <v>68438739.5</v>
      </c>
      <c r="CM11" s="1302" t="s">
        <v>248</v>
      </c>
      <c r="CN11" s="1302" t="s">
        <v>248</v>
      </c>
      <c r="CO11" s="1302" t="s">
        <v>248</v>
      </c>
      <c r="CP11" s="1302" t="s">
        <v>248</v>
      </c>
    </row>
    <row r="12" spans="1:94" ht="31.5" outlineLevel="1" x14ac:dyDescent="0.25">
      <c r="A12" s="174">
        <v>2023</v>
      </c>
      <c r="B12" s="175" t="s">
        <v>160</v>
      </c>
      <c r="C12" s="175" t="s">
        <v>161</v>
      </c>
      <c r="D12" s="176" t="s">
        <v>162</v>
      </c>
      <c r="E12" s="184">
        <v>54806940.230999999</v>
      </c>
      <c r="F12" s="464" t="s">
        <v>248</v>
      </c>
      <c r="G12" s="1314" t="s">
        <v>248</v>
      </c>
      <c r="H12" s="464" t="s">
        <v>248</v>
      </c>
      <c r="I12" s="1314" t="s">
        <v>248</v>
      </c>
      <c r="J12" s="184">
        <v>54806940.230999999</v>
      </c>
      <c r="K12" s="464" t="s">
        <v>248</v>
      </c>
      <c r="L12" s="1314" t="s">
        <v>248</v>
      </c>
      <c r="M12" s="464" t="s">
        <v>248</v>
      </c>
      <c r="N12" s="1314" t="s">
        <v>248</v>
      </c>
      <c r="O12" s="183">
        <v>54806940.230999999</v>
      </c>
      <c r="P12" s="464" t="s">
        <v>248</v>
      </c>
      <c r="Q12" s="1314" t="s">
        <v>248</v>
      </c>
      <c r="R12" s="464" t="s">
        <v>248</v>
      </c>
      <c r="S12" s="1314" t="s">
        <v>248</v>
      </c>
      <c r="T12" s="183">
        <v>54806940.230999999</v>
      </c>
      <c r="U12" s="1302" t="s">
        <v>248</v>
      </c>
      <c r="V12" s="1302" t="s">
        <v>248</v>
      </c>
      <c r="W12" s="1302" t="s">
        <v>248</v>
      </c>
      <c r="X12" s="1302" t="s">
        <v>248</v>
      </c>
      <c r="Y12" s="184">
        <v>54806940.230999999</v>
      </c>
      <c r="Z12" s="1302" t="s">
        <v>248</v>
      </c>
      <c r="AA12" s="1302" t="s">
        <v>248</v>
      </c>
      <c r="AB12" s="1302" t="s">
        <v>248</v>
      </c>
      <c r="AC12" s="1302" t="s">
        <v>248</v>
      </c>
      <c r="AD12" s="183">
        <v>54806940.230999999</v>
      </c>
      <c r="AE12" s="1302" t="s">
        <v>248</v>
      </c>
      <c r="AF12" s="1302" t="s">
        <v>248</v>
      </c>
      <c r="AG12" s="1302" t="s">
        <v>248</v>
      </c>
      <c r="AH12" s="1302" t="s">
        <v>248</v>
      </c>
      <c r="AI12" s="183">
        <v>0</v>
      </c>
      <c r="AJ12" s="1302" t="s">
        <v>248</v>
      </c>
      <c r="AK12" s="1302" t="s">
        <v>248</v>
      </c>
      <c r="AL12" s="1302" t="s">
        <v>248</v>
      </c>
      <c r="AM12" s="1302" t="s">
        <v>248</v>
      </c>
      <c r="AN12" s="183">
        <v>0</v>
      </c>
      <c r="AO12" s="1302" t="s">
        <v>248</v>
      </c>
      <c r="AP12" s="1302" t="s">
        <v>248</v>
      </c>
      <c r="AQ12" s="1302" t="s">
        <v>248</v>
      </c>
      <c r="AR12" s="1302" t="s">
        <v>248</v>
      </c>
      <c r="AS12" s="183">
        <v>0</v>
      </c>
      <c r="AT12" s="1302" t="s">
        <v>248</v>
      </c>
      <c r="AU12" s="1302" t="s">
        <v>248</v>
      </c>
      <c r="AV12" s="1302" t="s">
        <v>248</v>
      </c>
      <c r="AW12" s="1302" t="s">
        <v>248</v>
      </c>
      <c r="AX12" s="184">
        <v>54806940.230999999</v>
      </c>
      <c r="AY12" s="1302" t="s">
        <v>248</v>
      </c>
      <c r="AZ12" s="1302" t="s">
        <v>248</v>
      </c>
      <c r="BA12" s="1302" t="s">
        <v>248</v>
      </c>
      <c r="BB12" s="1302" t="s">
        <v>248</v>
      </c>
      <c r="BC12" s="184">
        <v>54806940.230999999</v>
      </c>
      <c r="BD12" s="1302" t="s">
        <v>248</v>
      </c>
      <c r="BE12" s="1302" t="s">
        <v>248</v>
      </c>
      <c r="BF12" s="1302" t="s">
        <v>248</v>
      </c>
      <c r="BG12" s="1302" t="s">
        <v>248</v>
      </c>
      <c r="BH12" s="183">
        <v>54806940.230999999</v>
      </c>
      <c r="BI12" s="1302" t="s">
        <v>248</v>
      </c>
      <c r="BJ12" s="1302" t="s">
        <v>248</v>
      </c>
      <c r="BK12" s="1302" t="s">
        <v>248</v>
      </c>
      <c r="BL12" s="1302" t="s">
        <v>248</v>
      </c>
      <c r="BM12" s="180">
        <v>45844726.910333335</v>
      </c>
      <c r="BN12" s="1302" t="s">
        <v>248</v>
      </c>
      <c r="BO12" s="1302" t="s">
        <v>248</v>
      </c>
      <c r="BP12" s="1302" t="s">
        <v>248</v>
      </c>
      <c r="BQ12" s="1302" t="s">
        <v>248</v>
      </c>
      <c r="BR12" s="180">
        <v>45844726.910333335</v>
      </c>
      <c r="BS12" s="1302" t="s">
        <v>248</v>
      </c>
      <c r="BT12" s="1302" t="s">
        <v>248</v>
      </c>
      <c r="BU12" s="1302" t="s">
        <v>248</v>
      </c>
      <c r="BV12" s="1302" t="s">
        <v>248</v>
      </c>
      <c r="BW12" s="180">
        <v>45844726.910333335</v>
      </c>
      <c r="BX12" s="1302" t="s">
        <v>248</v>
      </c>
      <c r="BY12" s="1302" t="s">
        <v>248</v>
      </c>
      <c r="BZ12" s="1302" t="s">
        <v>248</v>
      </c>
      <c r="CA12" s="1302" t="s">
        <v>248</v>
      </c>
      <c r="CB12" s="183">
        <v>54806940.230999999</v>
      </c>
      <c r="CC12" s="1302" t="s">
        <v>248</v>
      </c>
      <c r="CD12" s="1302" t="s">
        <v>248</v>
      </c>
      <c r="CE12" s="1302" t="s">
        <v>248</v>
      </c>
      <c r="CF12" s="1302" t="s">
        <v>248</v>
      </c>
      <c r="CG12" s="184">
        <v>54806940.230999999</v>
      </c>
      <c r="CH12" s="1302" t="s">
        <v>248</v>
      </c>
      <c r="CI12" s="1302" t="s">
        <v>248</v>
      </c>
      <c r="CJ12" s="1302" t="s">
        <v>248</v>
      </c>
      <c r="CK12" s="1302" t="s">
        <v>248</v>
      </c>
      <c r="CL12" s="183">
        <v>54806940.230999999</v>
      </c>
      <c r="CM12" s="1302" t="s">
        <v>248</v>
      </c>
      <c r="CN12" s="1302" t="s">
        <v>248</v>
      </c>
      <c r="CO12" s="1302" t="s">
        <v>248</v>
      </c>
      <c r="CP12" s="1302" t="s">
        <v>248</v>
      </c>
    </row>
    <row r="13" spans="1:94" ht="53.45" customHeight="1" outlineLevel="1" x14ac:dyDescent="0.25">
      <c r="A13" s="174">
        <v>2023</v>
      </c>
      <c r="B13" s="175"/>
      <c r="C13" s="175"/>
      <c r="D13" s="176" t="s">
        <v>163</v>
      </c>
      <c r="E13" s="184">
        <v>0</v>
      </c>
      <c r="F13" s="464" t="s">
        <v>248</v>
      </c>
      <c r="G13" s="1314" t="s">
        <v>248</v>
      </c>
      <c r="H13" s="464" t="s">
        <v>248</v>
      </c>
      <c r="I13" s="1314" t="s">
        <v>248</v>
      </c>
      <c r="J13" s="184">
        <v>0</v>
      </c>
      <c r="K13" s="464" t="s">
        <v>248</v>
      </c>
      <c r="L13" s="1314" t="s">
        <v>248</v>
      </c>
      <c r="M13" s="464" t="s">
        <v>248</v>
      </c>
      <c r="N13" s="1314" t="s">
        <v>248</v>
      </c>
      <c r="O13" s="183">
        <v>0</v>
      </c>
      <c r="P13" s="464" t="s">
        <v>248</v>
      </c>
      <c r="Q13" s="1314" t="s">
        <v>248</v>
      </c>
      <c r="R13" s="464" t="s">
        <v>248</v>
      </c>
      <c r="S13" s="1314" t="s">
        <v>248</v>
      </c>
      <c r="T13" s="183">
        <v>0</v>
      </c>
      <c r="U13" s="1302" t="s">
        <v>248</v>
      </c>
      <c r="V13" s="1302" t="s">
        <v>248</v>
      </c>
      <c r="W13" s="1302" t="s">
        <v>248</v>
      </c>
      <c r="X13" s="1302" t="s">
        <v>248</v>
      </c>
      <c r="Y13" s="184">
        <v>0</v>
      </c>
      <c r="Z13" s="1302" t="s">
        <v>248</v>
      </c>
      <c r="AA13" s="1302" t="s">
        <v>248</v>
      </c>
      <c r="AB13" s="1302" t="s">
        <v>248</v>
      </c>
      <c r="AC13" s="1302" t="s">
        <v>248</v>
      </c>
      <c r="AD13" s="183">
        <v>0</v>
      </c>
      <c r="AE13" s="1302" t="s">
        <v>248</v>
      </c>
      <c r="AF13" s="1302" t="s">
        <v>248</v>
      </c>
      <c r="AG13" s="1302" t="s">
        <v>248</v>
      </c>
      <c r="AH13" s="1302" t="s">
        <v>248</v>
      </c>
      <c r="AI13" s="183">
        <v>0</v>
      </c>
      <c r="AJ13" s="1302" t="s">
        <v>248</v>
      </c>
      <c r="AK13" s="1302" t="s">
        <v>248</v>
      </c>
      <c r="AL13" s="1302" t="s">
        <v>248</v>
      </c>
      <c r="AM13" s="1302" t="s">
        <v>248</v>
      </c>
      <c r="AN13" s="184">
        <v>0</v>
      </c>
      <c r="AO13" s="1302" t="s">
        <v>248</v>
      </c>
      <c r="AP13" s="1302" t="s">
        <v>248</v>
      </c>
      <c r="AQ13" s="1302" t="s">
        <v>248</v>
      </c>
      <c r="AR13" s="1302" t="s">
        <v>248</v>
      </c>
      <c r="AS13" s="183">
        <v>0</v>
      </c>
      <c r="AT13" s="1302" t="s">
        <v>248</v>
      </c>
      <c r="AU13" s="1302" t="s">
        <v>248</v>
      </c>
      <c r="AV13" s="1302" t="s">
        <v>248</v>
      </c>
      <c r="AW13" s="1302" t="s">
        <v>248</v>
      </c>
      <c r="AX13" s="180">
        <v>23329169.209533099</v>
      </c>
      <c r="AY13" s="1302" t="s">
        <v>248</v>
      </c>
      <c r="AZ13" s="1302" t="s">
        <v>248</v>
      </c>
      <c r="BA13" s="1302" t="s">
        <v>248</v>
      </c>
      <c r="BB13" s="1302" t="s">
        <v>248</v>
      </c>
      <c r="BC13" s="180">
        <v>23329169.209533099</v>
      </c>
      <c r="BD13" s="1302" t="s">
        <v>248</v>
      </c>
      <c r="BE13" s="1302" t="s">
        <v>248</v>
      </c>
      <c r="BF13" s="1302" t="s">
        <v>248</v>
      </c>
      <c r="BG13" s="1302" t="s">
        <v>248</v>
      </c>
      <c r="BH13" s="181">
        <v>23329169.209533099</v>
      </c>
      <c r="BI13" s="1302" t="s">
        <v>248</v>
      </c>
      <c r="BJ13" s="1302" t="s">
        <v>248</v>
      </c>
      <c r="BK13" s="1302" t="s">
        <v>248</v>
      </c>
      <c r="BL13" s="1302" t="s">
        <v>248</v>
      </c>
      <c r="BM13" s="180">
        <v>45844726.910333335</v>
      </c>
      <c r="BN13" s="1302" t="s">
        <v>248</v>
      </c>
      <c r="BO13" s="1302" t="s">
        <v>248</v>
      </c>
      <c r="BP13" s="1302" t="s">
        <v>248</v>
      </c>
      <c r="BQ13" s="1302" t="s">
        <v>248</v>
      </c>
      <c r="BR13" s="180">
        <v>45844726.910333335</v>
      </c>
      <c r="BS13" s="1302" t="s">
        <v>248</v>
      </c>
      <c r="BT13" s="1302" t="s">
        <v>248</v>
      </c>
      <c r="BU13" s="1302" t="s">
        <v>248</v>
      </c>
      <c r="BV13" s="1302" t="s">
        <v>248</v>
      </c>
      <c r="BW13" s="180">
        <v>45844726.910333335</v>
      </c>
      <c r="BX13" s="1302" t="s">
        <v>248</v>
      </c>
      <c r="BY13" s="1302" t="s">
        <v>248</v>
      </c>
      <c r="BZ13" s="1302" t="s">
        <v>248</v>
      </c>
      <c r="CA13" s="1302" t="s">
        <v>248</v>
      </c>
      <c r="CB13" s="183">
        <v>0</v>
      </c>
      <c r="CC13" s="1302" t="s">
        <v>248</v>
      </c>
      <c r="CD13" s="1302" t="s">
        <v>248</v>
      </c>
      <c r="CE13" s="1302" t="s">
        <v>248</v>
      </c>
      <c r="CF13" s="1302" t="s">
        <v>248</v>
      </c>
      <c r="CG13" s="184">
        <v>0</v>
      </c>
      <c r="CH13" s="1302" t="s">
        <v>248</v>
      </c>
      <c r="CI13" s="1302" t="s">
        <v>248</v>
      </c>
      <c r="CJ13" s="1302" t="s">
        <v>248</v>
      </c>
      <c r="CK13" s="1302" t="s">
        <v>248</v>
      </c>
      <c r="CL13" s="183">
        <v>0</v>
      </c>
      <c r="CM13" s="1302" t="s">
        <v>248</v>
      </c>
      <c r="CN13" s="1302" t="s">
        <v>248</v>
      </c>
      <c r="CO13" s="1302" t="s">
        <v>248</v>
      </c>
      <c r="CP13" s="1302" t="s">
        <v>248</v>
      </c>
    </row>
    <row r="14" spans="1:94" ht="39" customHeight="1" outlineLevel="1" x14ac:dyDescent="0.25">
      <c r="A14" s="174">
        <v>2023</v>
      </c>
      <c r="B14" s="175" t="s">
        <v>164</v>
      </c>
      <c r="C14" s="175" t="s">
        <v>165</v>
      </c>
      <c r="D14" s="176" t="s">
        <v>99</v>
      </c>
      <c r="E14" s="184">
        <v>0</v>
      </c>
      <c r="F14" s="464" t="s">
        <v>248</v>
      </c>
      <c r="G14" s="1314" t="s">
        <v>248</v>
      </c>
      <c r="H14" s="464" t="s">
        <v>248</v>
      </c>
      <c r="I14" s="1314" t="s">
        <v>248</v>
      </c>
      <c r="J14" s="184">
        <v>0</v>
      </c>
      <c r="K14" s="464" t="s">
        <v>248</v>
      </c>
      <c r="L14" s="1314" t="s">
        <v>248</v>
      </c>
      <c r="M14" s="464" t="s">
        <v>248</v>
      </c>
      <c r="N14" s="1314" t="s">
        <v>248</v>
      </c>
      <c r="O14" s="183">
        <v>0</v>
      </c>
      <c r="P14" s="464" t="s">
        <v>248</v>
      </c>
      <c r="Q14" s="1314" t="s">
        <v>248</v>
      </c>
      <c r="R14" s="464" t="s">
        <v>248</v>
      </c>
      <c r="S14" s="1314" t="s">
        <v>248</v>
      </c>
      <c r="T14" s="192">
        <v>14288501.000000007</v>
      </c>
      <c r="U14" s="1302" t="s">
        <v>248</v>
      </c>
      <c r="V14" s="1302" t="s">
        <v>248</v>
      </c>
      <c r="W14" s="1302" t="s">
        <v>248</v>
      </c>
      <c r="X14" s="1302" t="s">
        <v>248</v>
      </c>
      <c r="Y14" s="193">
        <v>14288501.000000007</v>
      </c>
      <c r="Z14" s="1302" t="s">
        <v>248</v>
      </c>
      <c r="AA14" s="1302" t="s">
        <v>248</v>
      </c>
      <c r="AB14" s="1302" t="s">
        <v>248</v>
      </c>
      <c r="AC14" s="1302" t="s">
        <v>248</v>
      </c>
      <c r="AD14" s="192">
        <v>14288501.000000007</v>
      </c>
      <c r="AE14" s="1302" t="s">
        <v>248</v>
      </c>
      <c r="AF14" s="1302" t="s">
        <v>248</v>
      </c>
      <c r="AG14" s="1302" t="s">
        <v>248</v>
      </c>
      <c r="AH14" s="1302" t="s">
        <v>248</v>
      </c>
      <c r="AI14" s="192">
        <v>137534180.73100001</v>
      </c>
      <c r="AJ14" s="1302" t="s">
        <v>248</v>
      </c>
      <c r="AK14" s="1302" t="s">
        <v>248</v>
      </c>
      <c r="AL14" s="1302" t="s">
        <v>248</v>
      </c>
      <c r="AM14" s="1302" t="s">
        <v>248</v>
      </c>
      <c r="AN14" s="193">
        <v>137534180.73100001</v>
      </c>
      <c r="AO14" s="1302" t="s">
        <v>248</v>
      </c>
      <c r="AP14" s="1302" t="s">
        <v>248</v>
      </c>
      <c r="AQ14" s="1302" t="s">
        <v>248</v>
      </c>
      <c r="AR14" s="1302" t="s">
        <v>248</v>
      </c>
      <c r="AS14" s="192">
        <v>137534180.73100001</v>
      </c>
      <c r="AT14" s="1302" t="s">
        <v>248</v>
      </c>
      <c r="AU14" s="1302" t="s">
        <v>248</v>
      </c>
      <c r="AV14" s="1302" t="s">
        <v>248</v>
      </c>
      <c r="AW14" s="1302" t="s">
        <v>248</v>
      </c>
      <c r="AX14" s="184">
        <v>0</v>
      </c>
      <c r="AY14" s="1302" t="s">
        <v>248</v>
      </c>
      <c r="AZ14" s="1302" t="s">
        <v>248</v>
      </c>
      <c r="BA14" s="1302" t="s">
        <v>248</v>
      </c>
      <c r="BB14" s="1302" t="s">
        <v>248</v>
      </c>
      <c r="BC14" s="184">
        <v>0</v>
      </c>
      <c r="BD14" s="1302" t="s">
        <v>248</v>
      </c>
      <c r="BE14" s="1302" t="s">
        <v>248</v>
      </c>
      <c r="BF14" s="1302" t="s">
        <v>248</v>
      </c>
      <c r="BG14" s="1302" t="s">
        <v>248</v>
      </c>
      <c r="BH14" s="183">
        <v>0</v>
      </c>
      <c r="BI14" s="1302" t="s">
        <v>248</v>
      </c>
      <c r="BJ14" s="1302" t="s">
        <v>248</v>
      </c>
      <c r="BK14" s="1302" t="s">
        <v>248</v>
      </c>
      <c r="BL14" s="1302" t="s">
        <v>248</v>
      </c>
      <c r="BM14" s="184">
        <v>0</v>
      </c>
      <c r="BN14" s="1302" t="s">
        <v>248</v>
      </c>
      <c r="BO14" s="1302" t="s">
        <v>248</v>
      </c>
      <c r="BP14" s="1302" t="s">
        <v>248</v>
      </c>
      <c r="BQ14" s="1302" t="s">
        <v>248</v>
      </c>
      <c r="BR14" s="184">
        <v>0</v>
      </c>
      <c r="BS14" s="1302" t="s">
        <v>248</v>
      </c>
      <c r="BT14" s="1302" t="s">
        <v>248</v>
      </c>
      <c r="BU14" s="1302" t="s">
        <v>248</v>
      </c>
      <c r="BV14" s="1302" t="s">
        <v>248</v>
      </c>
      <c r="BW14" s="184">
        <v>0</v>
      </c>
      <c r="BX14" s="1302" t="s">
        <v>248</v>
      </c>
      <c r="BY14" s="1302" t="s">
        <v>248</v>
      </c>
      <c r="BZ14" s="1302" t="s">
        <v>248</v>
      </c>
      <c r="CA14" s="1302" t="s">
        <v>248</v>
      </c>
      <c r="CB14" s="192">
        <v>18134778.479999997</v>
      </c>
      <c r="CC14" s="1302" t="s">
        <v>248</v>
      </c>
      <c r="CD14" s="1302" t="s">
        <v>248</v>
      </c>
      <c r="CE14" s="1302" t="s">
        <v>248</v>
      </c>
      <c r="CF14" s="1302" t="s">
        <v>248</v>
      </c>
      <c r="CG14" s="192">
        <v>18134778.479999997</v>
      </c>
      <c r="CH14" s="1302" t="s">
        <v>248</v>
      </c>
      <c r="CI14" s="1302" t="s">
        <v>248</v>
      </c>
      <c r="CJ14" s="1302" t="s">
        <v>248</v>
      </c>
      <c r="CK14" s="1302" t="s">
        <v>248</v>
      </c>
      <c r="CL14" s="192">
        <v>18134778.479999997</v>
      </c>
      <c r="CM14" s="1302" t="s">
        <v>248</v>
      </c>
      <c r="CN14" s="1302" t="s">
        <v>248</v>
      </c>
      <c r="CO14" s="1302" t="s">
        <v>248</v>
      </c>
      <c r="CP14" s="1302" t="s">
        <v>248</v>
      </c>
    </row>
    <row r="15" spans="1:94" ht="31.5" outlineLevel="1" x14ac:dyDescent="0.25">
      <c r="A15" s="174">
        <v>2023</v>
      </c>
      <c r="B15" s="175" t="s">
        <v>166</v>
      </c>
      <c r="C15" s="175" t="s">
        <v>167</v>
      </c>
      <c r="D15" s="176" t="s">
        <v>168</v>
      </c>
      <c r="E15" s="184">
        <v>38479876.659000002</v>
      </c>
      <c r="F15" s="464" t="s">
        <v>248</v>
      </c>
      <c r="G15" s="1314" t="s">
        <v>248</v>
      </c>
      <c r="H15" s="464" t="s">
        <v>248</v>
      </c>
      <c r="I15" s="1314" t="s">
        <v>248</v>
      </c>
      <c r="J15" s="184">
        <v>38479876.659000002</v>
      </c>
      <c r="K15" s="464" t="s">
        <v>248</v>
      </c>
      <c r="L15" s="1314" t="s">
        <v>248</v>
      </c>
      <c r="M15" s="464" t="s">
        <v>248</v>
      </c>
      <c r="N15" s="1314" t="s">
        <v>248</v>
      </c>
      <c r="O15" s="184">
        <v>38479876.659000002</v>
      </c>
      <c r="P15" s="464" t="s">
        <v>248</v>
      </c>
      <c r="Q15" s="1314" t="s">
        <v>248</v>
      </c>
      <c r="R15" s="464" t="s">
        <v>248</v>
      </c>
      <c r="S15" s="1314" t="s">
        <v>248</v>
      </c>
      <c r="T15" s="184">
        <v>38479876.659000002</v>
      </c>
      <c r="U15" s="1302" t="s">
        <v>248</v>
      </c>
      <c r="V15" s="1302" t="s">
        <v>248</v>
      </c>
      <c r="W15" s="1302" t="s">
        <v>248</v>
      </c>
      <c r="X15" s="1302" t="s">
        <v>248</v>
      </c>
      <c r="Y15" s="184">
        <v>38479876.659000002</v>
      </c>
      <c r="Z15" s="1302" t="s">
        <v>248</v>
      </c>
      <c r="AA15" s="1302" t="s">
        <v>248</v>
      </c>
      <c r="AB15" s="1302" t="s">
        <v>248</v>
      </c>
      <c r="AC15" s="1302" t="s">
        <v>248</v>
      </c>
      <c r="AD15" s="184">
        <v>38479876.659000002</v>
      </c>
      <c r="AE15" s="1302" t="s">
        <v>248</v>
      </c>
      <c r="AF15" s="1302" t="s">
        <v>248</v>
      </c>
      <c r="AG15" s="1302" t="s">
        <v>248</v>
      </c>
      <c r="AH15" s="1302" t="s">
        <v>248</v>
      </c>
      <c r="AI15" s="184">
        <v>38479876.659000002</v>
      </c>
      <c r="AJ15" s="1302" t="s">
        <v>248</v>
      </c>
      <c r="AK15" s="1302" t="s">
        <v>248</v>
      </c>
      <c r="AL15" s="1302" t="s">
        <v>248</v>
      </c>
      <c r="AM15" s="1302" t="s">
        <v>248</v>
      </c>
      <c r="AN15" s="184">
        <v>38479876.659000002</v>
      </c>
      <c r="AO15" s="1302" t="s">
        <v>248</v>
      </c>
      <c r="AP15" s="1302" t="s">
        <v>248</v>
      </c>
      <c r="AQ15" s="1302" t="s">
        <v>248</v>
      </c>
      <c r="AR15" s="1302" t="s">
        <v>248</v>
      </c>
      <c r="AS15" s="184">
        <v>38479876.659000002</v>
      </c>
      <c r="AT15" s="1302" t="s">
        <v>248</v>
      </c>
      <c r="AU15" s="1302" t="s">
        <v>248</v>
      </c>
      <c r="AV15" s="1302" t="s">
        <v>248</v>
      </c>
      <c r="AW15" s="1302" t="s">
        <v>248</v>
      </c>
      <c r="AX15" s="184">
        <v>38479876.659000002</v>
      </c>
      <c r="AY15" s="1302" t="s">
        <v>248</v>
      </c>
      <c r="AZ15" s="1302" t="s">
        <v>248</v>
      </c>
      <c r="BA15" s="1302" t="s">
        <v>248</v>
      </c>
      <c r="BB15" s="1302" t="s">
        <v>248</v>
      </c>
      <c r="BC15" s="184">
        <v>38479876.659000002</v>
      </c>
      <c r="BD15" s="1302" t="s">
        <v>248</v>
      </c>
      <c r="BE15" s="1302" t="s">
        <v>248</v>
      </c>
      <c r="BF15" s="1302" t="s">
        <v>248</v>
      </c>
      <c r="BG15" s="1302" t="s">
        <v>248</v>
      </c>
      <c r="BH15" s="184">
        <v>38479876.659000002</v>
      </c>
      <c r="BI15" s="1302" t="s">
        <v>248</v>
      </c>
      <c r="BJ15" s="1302" t="s">
        <v>248</v>
      </c>
      <c r="BK15" s="1302" t="s">
        <v>248</v>
      </c>
      <c r="BL15" s="1302" t="s">
        <v>248</v>
      </c>
      <c r="BM15" s="184">
        <v>38479876.659000002</v>
      </c>
      <c r="BN15" s="1302" t="s">
        <v>248</v>
      </c>
      <c r="BO15" s="1302" t="s">
        <v>248</v>
      </c>
      <c r="BP15" s="1302" t="s">
        <v>248</v>
      </c>
      <c r="BQ15" s="1302" t="s">
        <v>248</v>
      </c>
      <c r="BR15" s="184">
        <v>38479876.659000002</v>
      </c>
      <c r="BS15" s="1302" t="s">
        <v>248</v>
      </c>
      <c r="BT15" s="1302" t="s">
        <v>248</v>
      </c>
      <c r="BU15" s="1302" t="s">
        <v>248</v>
      </c>
      <c r="BV15" s="1302" t="s">
        <v>248</v>
      </c>
      <c r="BW15" s="184">
        <v>38479876.659000002</v>
      </c>
      <c r="BX15" s="1302" t="s">
        <v>248</v>
      </c>
      <c r="BY15" s="1302" t="s">
        <v>248</v>
      </c>
      <c r="BZ15" s="1302" t="s">
        <v>248</v>
      </c>
      <c r="CA15" s="1302" t="s">
        <v>248</v>
      </c>
      <c r="CB15" s="184">
        <v>38479876.659000002</v>
      </c>
      <c r="CC15" s="1302" t="s">
        <v>248</v>
      </c>
      <c r="CD15" s="1302" t="s">
        <v>248</v>
      </c>
      <c r="CE15" s="1302" t="s">
        <v>248</v>
      </c>
      <c r="CF15" s="1302" t="s">
        <v>248</v>
      </c>
      <c r="CG15" s="184">
        <v>38479876.659000002</v>
      </c>
      <c r="CH15" s="1302" t="s">
        <v>248</v>
      </c>
      <c r="CI15" s="1302" t="s">
        <v>248</v>
      </c>
      <c r="CJ15" s="1302" t="s">
        <v>248</v>
      </c>
      <c r="CK15" s="1302" t="s">
        <v>248</v>
      </c>
      <c r="CL15" s="184">
        <v>38479876.659000002</v>
      </c>
      <c r="CM15" s="1302" t="s">
        <v>248</v>
      </c>
      <c r="CN15" s="1302" t="s">
        <v>248</v>
      </c>
      <c r="CO15" s="1302" t="s">
        <v>248</v>
      </c>
      <c r="CP15" s="1302" t="s">
        <v>248</v>
      </c>
    </row>
    <row r="16" spans="1:94" ht="15.75" outlineLevel="1" x14ac:dyDescent="0.25">
      <c r="A16" s="174">
        <v>2023</v>
      </c>
      <c r="B16" s="175" t="s">
        <v>169</v>
      </c>
      <c r="C16" s="175" t="s">
        <v>167</v>
      </c>
      <c r="D16" s="176" t="s">
        <v>170</v>
      </c>
      <c r="E16" s="184">
        <v>40082377</v>
      </c>
      <c r="F16" s="464" t="s">
        <v>248</v>
      </c>
      <c r="G16" s="1314" t="s">
        <v>248</v>
      </c>
      <c r="H16" s="464" t="s">
        <v>248</v>
      </c>
      <c r="I16" s="1314" t="s">
        <v>248</v>
      </c>
      <c r="J16" s="184">
        <v>40082377</v>
      </c>
      <c r="K16" s="464" t="s">
        <v>248</v>
      </c>
      <c r="L16" s="1314" t="s">
        <v>248</v>
      </c>
      <c r="M16" s="464" t="s">
        <v>248</v>
      </c>
      <c r="N16" s="1314" t="s">
        <v>248</v>
      </c>
      <c r="O16" s="183">
        <v>40082377</v>
      </c>
      <c r="P16" s="464" t="s">
        <v>248</v>
      </c>
      <c r="Q16" s="1314" t="s">
        <v>248</v>
      </c>
      <c r="R16" s="464" t="s">
        <v>248</v>
      </c>
      <c r="S16" s="1314" t="s">
        <v>248</v>
      </c>
      <c r="T16" s="183">
        <v>40082377</v>
      </c>
      <c r="U16" s="1302" t="s">
        <v>248</v>
      </c>
      <c r="V16" s="1302" t="s">
        <v>248</v>
      </c>
      <c r="W16" s="1302" t="s">
        <v>248</v>
      </c>
      <c r="X16" s="1302" t="s">
        <v>248</v>
      </c>
      <c r="Y16" s="184">
        <v>40082377</v>
      </c>
      <c r="Z16" s="1302" t="s">
        <v>248</v>
      </c>
      <c r="AA16" s="1302" t="s">
        <v>248</v>
      </c>
      <c r="AB16" s="1302" t="s">
        <v>248</v>
      </c>
      <c r="AC16" s="1302" t="s">
        <v>248</v>
      </c>
      <c r="AD16" s="183">
        <v>40082377</v>
      </c>
      <c r="AE16" s="1302" t="s">
        <v>248</v>
      </c>
      <c r="AF16" s="1302" t="s">
        <v>248</v>
      </c>
      <c r="AG16" s="1302" t="s">
        <v>248</v>
      </c>
      <c r="AH16" s="1302" t="s">
        <v>248</v>
      </c>
      <c r="AI16" s="183">
        <v>40082377</v>
      </c>
      <c r="AJ16" s="1302" t="s">
        <v>248</v>
      </c>
      <c r="AK16" s="1302" t="s">
        <v>248</v>
      </c>
      <c r="AL16" s="1302" t="s">
        <v>248</v>
      </c>
      <c r="AM16" s="1302" t="s">
        <v>248</v>
      </c>
      <c r="AN16" s="184">
        <v>40082377</v>
      </c>
      <c r="AO16" s="1302" t="s">
        <v>248</v>
      </c>
      <c r="AP16" s="1302" t="s">
        <v>248</v>
      </c>
      <c r="AQ16" s="1302" t="s">
        <v>248</v>
      </c>
      <c r="AR16" s="1302" t="s">
        <v>248</v>
      </c>
      <c r="AS16" s="183">
        <v>40082377</v>
      </c>
      <c r="AT16" s="1302" t="s">
        <v>248</v>
      </c>
      <c r="AU16" s="1302" t="s">
        <v>248</v>
      </c>
      <c r="AV16" s="1302" t="s">
        <v>248</v>
      </c>
      <c r="AW16" s="1302" t="s">
        <v>248</v>
      </c>
      <c r="AX16" s="184">
        <v>40082377</v>
      </c>
      <c r="AY16" s="1302" t="s">
        <v>248</v>
      </c>
      <c r="AZ16" s="1302" t="s">
        <v>248</v>
      </c>
      <c r="BA16" s="1302" t="s">
        <v>248</v>
      </c>
      <c r="BB16" s="1302" t="s">
        <v>248</v>
      </c>
      <c r="BC16" s="184">
        <v>40082377</v>
      </c>
      <c r="BD16" s="1302" t="s">
        <v>248</v>
      </c>
      <c r="BE16" s="1302" t="s">
        <v>248</v>
      </c>
      <c r="BF16" s="1302" t="s">
        <v>248</v>
      </c>
      <c r="BG16" s="1302" t="s">
        <v>248</v>
      </c>
      <c r="BH16" s="183">
        <v>40082377</v>
      </c>
      <c r="BI16" s="1302" t="s">
        <v>248</v>
      </c>
      <c r="BJ16" s="1302" t="s">
        <v>248</v>
      </c>
      <c r="BK16" s="1302" t="s">
        <v>248</v>
      </c>
      <c r="BL16" s="1302" t="s">
        <v>248</v>
      </c>
      <c r="BM16" s="184">
        <v>40082377</v>
      </c>
      <c r="BN16" s="1302" t="s">
        <v>248</v>
      </c>
      <c r="BO16" s="1302" t="s">
        <v>248</v>
      </c>
      <c r="BP16" s="1302" t="s">
        <v>248</v>
      </c>
      <c r="BQ16" s="1302" t="s">
        <v>248</v>
      </c>
      <c r="BR16" s="184">
        <v>40082377</v>
      </c>
      <c r="BS16" s="1302" t="s">
        <v>248</v>
      </c>
      <c r="BT16" s="1302" t="s">
        <v>248</v>
      </c>
      <c r="BU16" s="1302" t="s">
        <v>248</v>
      </c>
      <c r="BV16" s="1302" t="s">
        <v>248</v>
      </c>
      <c r="BW16" s="184">
        <v>40082377</v>
      </c>
      <c r="BX16" s="1302" t="s">
        <v>248</v>
      </c>
      <c r="BY16" s="1302" t="s">
        <v>248</v>
      </c>
      <c r="BZ16" s="1302" t="s">
        <v>248</v>
      </c>
      <c r="CA16" s="1302" t="s">
        <v>248</v>
      </c>
      <c r="CB16" s="183">
        <v>40082377</v>
      </c>
      <c r="CC16" s="1302" t="s">
        <v>248</v>
      </c>
      <c r="CD16" s="1302" t="s">
        <v>248</v>
      </c>
      <c r="CE16" s="1302" t="s">
        <v>248</v>
      </c>
      <c r="CF16" s="1302" t="s">
        <v>248</v>
      </c>
      <c r="CG16" s="184">
        <v>40082377</v>
      </c>
      <c r="CH16" s="1302" t="s">
        <v>248</v>
      </c>
      <c r="CI16" s="1302" t="s">
        <v>248</v>
      </c>
      <c r="CJ16" s="1302" t="s">
        <v>248</v>
      </c>
      <c r="CK16" s="1302" t="s">
        <v>248</v>
      </c>
      <c r="CL16" s="183">
        <v>40082377</v>
      </c>
      <c r="CM16" s="1302" t="s">
        <v>248</v>
      </c>
      <c r="CN16" s="1302" t="s">
        <v>248</v>
      </c>
      <c r="CO16" s="1302" t="s">
        <v>248</v>
      </c>
      <c r="CP16" s="1302" t="s">
        <v>248</v>
      </c>
    </row>
    <row r="17" spans="1:94" ht="32.25" outlineLevel="1" thickBot="1" x14ac:dyDescent="0.3">
      <c r="A17" s="174">
        <v>2023</v>
      </c>
      <c r="B17" s="197" t="s">
        <v>171</v>
      </c>
      <c r="C17" s="198" t="s">
        <v>172</v>
      </c>
      <c r="D17" s="199" t="s">
        <v>173</v>
      </c>
      <c r="E17" s="203">
        <v>0</v>
      </c>
      <c r="F17" s="464" t="s">
        <v>248</v>
      </c>
      <c r="G17" s="1314" t="s">
        <v>248</v>
      </c>
      <c r="H17" s="464" t="s">
        <v>248</v>
      </c>
      <c r="I17" s="1314" t="s">
        <v>248</v>
      </c>
      <c r="J17" s="203">
        <v>0</v>
      </c>
      <c r="K17" s="464" t="s">
        <v>248</v>
      </c>
      <c r="L17" s="1314" t="s">
        <v>248</v>
      </c>
      <c r="M17" s="464" t="s">
        <v>248</v>
      </c>
      <c r="N17" s="1314" t="s">
        <v>248</v>
      </c>
      <c r="O17" s="203">
        <v>0</v>
      </c>
      <c r="P17" s="464" t="s">
        <v>248</v>
      </c>
      <c r="Q17" s="1314" t="s">
        <v>248</v>
      </c>
      <c r="R17" s="464" t="s">
        <v>248</v>
      </c>
      <c r="S17" s="1314" t="s">
        <v>248</v>
      </c>
      <c r="T17" s="203">
        <v>0</v>
      </c>
      <c r="U17" s="1302" t="s">
        <v>248</v>
      </c>
      <c r="V17" s="1302" t="s">
        <v>248</v>
      </c>
      <c r="W17" s="1302" t="s">
        <v>248</v>
      </c>
      <c r="X17" s="1302" t="s">
        <v>248</v>
      </c>
      <c r="Y17" s="203">
        <v>0</v>
      </c>
      <c r="Z17" s="1302" t="s">
        <v>248</v>
      </c>
      <c r="AA17" s="1302" t="s">
        <v>248</v>
      </c>
      <c r="AB17" s="1302" t="s">
        <v>248</v>
      </c>
      <c r="AC17" s="1302" t="s">
        <v>248</v>
      </c>
      <c r="AD17" s="203">
        <v>0</v>
      </c>
      <c r="AE17" s="1302" t="s">
        <v>248</v>
      </c>
      <c r="AF17" s="1302" t="s">
        <v>248</v>
      </c>
      <c r="AG17" s="1302" t="s">
        <v>248</v>
      </c>
      <c r="AH17" s="1302" t="s">
        <v>248</v>
      </c>
      <c r="AI17" s="203">
        <v>0</v>
      </c>
      <c r="AJ17" s="1302" t="s">
        <v>248</v>
      </c>
      <c r="AK17" s="1302" t="s">
        <v>248</v>
      </c>
      <c r="AL17" s="1302" t="s">
        <v>248</v>
      </c>
      <c r="AM17" s="1302" t="s">
        <v>248</v>
      </c>
      <c r="AN17" s="203">
        <v>0</v>
      </c>
      <c r="AO17" s="1302" t="s">
        <v>248</v>
      </c>
      <c r="AP17" s="1302" t="s">
        <v>248</v>
      </c>
      <c r="AQ17" s="1302" t="s">
        <v>248</v>
      </c>
      <c r="AR17" s="1302" t="s">
        <v>248</v>
      </c>
      <c r="AS17" s="203">
        <v>0</v>
      </c>
      <c r="AT17" s="1302" t="s">
        <v>248</v>
      </c>
      <c r="AU17" s="1302" t="s">
        <v>248</v>
      </c>
      <c r="AV17" s="1302" t="s">
        <v>248</v>
      </c>
      <c r="AW17" s="1302" t="s">
        <v>248</v>
      </c>
      <c r="AX17" s="203">
        <v>0</v>
      </c>
      <c r="AY17" s="1302" t="s">
        <v>248</v>
      </c>
      <c r="AZ17" s="1302" t="s">
        <v>248</v>
      </c>
      <c r="BA17" s="1302" t="s">
        <v>248</v>
      </c>
      <c r="BB17" s="1302" t="s">
        <v>248</v>
      </c>
      <c r="BC17" s="203">
        <v>0</v>
      </c>
      <c r="BD17" s="1302" t="s">
        <v>248</v>
      </c>
      <c r="BE17" s="1302" t="s">
        <v>248</v>
      </c>
      <c r="BF17" s="1302" t="s">
        <v>248</v>
      </c>
      <c r="BG17" s="1302" t="s">
        <v>248</v>
      </c>
      <c r="BH17" s="203">
        <v>0</v>
      </c>
      <c r="BI17" s="1302" t="s">
        <v>248</v>
      </c>
      <c r="BJ17" s="1302" t="s">
        <v>248</v>
      </c>
      <c r="BK17" s="1302" t="s">
        <v>248</v>
      </c>
      <c r="BL17" s="1302" t="s">
        <v>248</v>
      </c>
      <c r="BM17" s="203">
        <v>0</v>
      </c>
      <c r="BN17" s="1302" t="s">
        <v>248</v>
      </c>
      <c r="BO17" s="1302" t="s">
        <v>248</v>
      </c>
      <c r="BP17" s="1302" t="s">
        <v>248</v>
      </c>
      <c r="BQ17" s="1302" t="s">
        <v>248</v>
      </c>
      <c r="BR17" s="203">
        <v>0</v>
      </c>
      <c r="BS17" s="1302" t="s">
        <v>248</v>
      </c>
      <c r="BT17" s="1302" t="s">
        <v>248</v>
      </c>
      <c r="BU17" s="1302" t="s">
        <v>248</v>
      </c>
      <c r="BV17" s="1302" t="s">
        <v>248</v>
      </c>
      <c r="BW17" s="203">
        <v>0</v>
      </c>
      <c r="BX17" s="1302" t="s">
        <v>248</v>
      </c>
      <c r="BY17" s="1302" t="s">
        <v>248</v>
      </c>
      <c r="BZ17" s="1302" t="s">
        <v>248</v>
      </c>
      <c r="CA17" s="1302" t="s">
        <v>248</v>
      </c>
      <c r="CB17" s="1328">
        <v>3846277.48</v>
      </c>
      <c r="CC17" s="1302" t="s">
        <v>248</v>
      </c>
      <c r="CD17" s="1302" t="s">
        <v>248</v>
      </c>
      <c r="CE17" s="1302" t="s">
        <v>248</v>
      </c>
      <c r="CF17" s="1302" t="s">
        <v>248</v>
      </c>
      <c r="CG17" s="1328">
        <v>3846277.48</v>
      </c>
      <c r="CH17" s="1302" t="s">
        <v>248</v>
      </c>
      <c r="CI17" s="1302" t="s">
        <v>248</v>
      </c>
      <c r="CJ17" s="1302" t="s">
        <v>248</v>
      </c>
      <c r="CK17" s="1302" t="s">
        <v>248</v>
      </c>
      <c r="CL17" s="1328">
        <v>3846277.48</v>
      </c>
      <c r="CM17" s="1302" t="s">
        <v>248</v>
      </c>
      <c r="CN17" s="1302" t="s">
        <v>248</v>
      </c>
      <c r="CO17" s="1302" t="s">
        <v>248</v>
      </c>
      <c r="CP17" s="1302" t="s">
        <v>248</v>
      </c>
    </row>
    <row r="18" spans="1:94" ht="15.75" outlineLevel="1" x14ac:dyDescent="0.25">
      <c r="A18" s="174">
        <v>2023</v>
      </c>
      <c r="B18" s="206" t="s">
        <v>174</v>
      </c>
      <c r="C18" s="206" t="s">
        <v>175</v>
      </c>
      <c r="D18" s="207" t="s">
        <v>176</v>
      </c>
      <c r="E18" s="210">
        <v>848287.07880000002</v>
      </c>
      <c r="F18" s="466" t="s">
        <v>248</v>
      </c>
      <c r="G18" s="1316" t="s">
        <v>248</v>
      </c>
      <c r="H18" s="1315" t="s">
        <v>248</v>
      </c>
      <c r="I18" s="1316" t="s">
        <v>248</v>
      </c>
      <c r="J18" s="210">
        <v>848287.07880000002</v>
      </c>
      <c r="K18" s="466" t="s">
        <v>248</v>
      </c>
      <c r="L18" s="1316" t="s">
        <v>248</v>
      </c>
      <c r="M18" s="1315" t="s">
        <v>248</v>
      </c>
      <c r="N18" s="1316" t="s">
        <v>248</v>
      </c>
      <c r="O18" s="211">
        <v>848287.07880000002</v>
      </c>
      <c r="P18" s="466" t="s">
        <v>248</v>
      </c>
      <c r="Q18" s="1316" t="s">
        <v>248</v>
      </c>
      <c r="R18" s="1315" t="s">
        <v>248</v>
      </c>
      <c r="S18" s="1316" t="s">
        <v>248</v>
      </c>
      <c r="T18" s="211">
        <v>848287.07880000002</v>
      </c>
      <c r="U18" s="468" t="s">
        <v>248</v>
      </c>
      <c r="V18" s="208" t="s">
        <v>248</v>
      </c>
      <c r="W18" s="208" t="s">
        <v>248</v>
      </c>
      <c r="X18" s="208" t="s">
        <v>248</v>
      </c>
      <c r="Y18" s="210">
        <v>848287.07880000002</v>
      </c>
      <c r="Z18" s="468" t="s">
        <v>248</v>
      </c>
      <c r="AA18" s="208" t="s">
        <v>248</v>
      </c>
      <c r="AB18" s="208" t="s">
        <v>248</v>
      </c>
      <c r="AC18" s="208" t="s">
        <v>248</v>
      </c>
      <c r="AD18" s="211">
        <v>848287.07880000002</v>
      </c>
      <c r="AE18" s="468" t="s">
        <v>248</v>
      </c>
      <c r="AF18" s="208" t="s">
        <v>248</v>
      </c>
      <c r="AG18" s="208" t="s">
        <v>248</v>
      </c>
      <c r="AH18" s="208" t="s">
        <v>248</v>
      </c>
      <c r="AI18" s="211">
        <v>848287.07880000002</v>
      </c>
      <c r="AJ18" s="468" t="s">
        <v>248</v>
      </c>
      <c r="AK18" s="208" t="s">
        <v>248</v>
      </c>
      <c r="AL18" s="208" t="s">
        <v>248</v>
      </c>
      <c r="AM18" s="208" t="s">
        <v>248</v>
      </c>
      <c r="AN18" s="210">
        <v>848287.07880000002</v>
      </c>
      <c r="AO18" s="468" t="s">
        <v>248</v>
      </c>
      <c r="AP18" s="208" t="s">
        <v>248</v>
      </c>
      <c r="AQ18" s="208" t="s">
        <v>248</v>
      </c>
      <c r="AR18" s="208" t="s">
        <v>248</v>
      </c>
      <c r="AS18" s="211">
        <v>848287.07880000002</v>
      </c>
      <c r="AT18" s="468" t="s">
        <v>248</v>
      </c>
      <c r="AU18" s="208" t="s">
        <v>248</v>
      </c>
      <c r="AV18" s="208" t="s">
        <v>248</v>
      </c>
      <c r="AW18" s="208" t="s">
        <v>248</v>
      </c>
      <c r="AX18" s="210">
        <v>848287.07880000002</v>
      </c>
      <c r="AY18" s="468" t="s">
        <v>248</v>
      </c>
      <c r="AZ18" s="208" t="s">
        <v>248</v>
      </c>
      <c r="BA18" s="208" t="s">
        <v>248</v>
      </c>
      <c r="BB18" s="208" t="s">
        <v>248</v>
      </c>
      <c r="BC18" s="210">
        <v>848287.07880000002</v>
      </c>
      <c r="BD18" s="468" t="s">
        <v>248</v>
      </c>
      <c r="BE18" s="208" t="s">
        <v>248</v>
      </c>
      <c r="BF18" s="208" t="s">
        <v>248</v>
      </c>
      <c r="BG18" s="208" t="s">
        <v>248</v>
      </c>
      <c r="BH18" s="211">
        <v>848287.07880000002</v>
      </c>
      <c r="BI18" s="468" t="s">
        <v>248</v>
      </c>
      <c r="BJ18" s="208" t="s">
        <v>248</v>
      </c>
      <c r="BK18" s="208" t="s">
        <v>248</v>
      </c>
      <c r="BL18" s="208" t="s">
        <v>248</v>
      </c>
      <c r="BM18" s="210">
        <v>848287.07880000002</v>
      </c>
      <c r="BN18" s="468" t="s">
        <v>248</v>
      </c>
      <c r="BO18" s="208" t="s">
        <v>248</v>
      </c>
      <c r="BP18" s="208" t="s">
        <v>248</v>
      </c>
      <c r="BQ18" s="208" t="s">
        <v>248</v>
      </c>
      <c r="BR18" s="210">
        <v>848287.07880000002</v>
      </c>
      <c r="BS18" s="468" t="s">
        <v>248</v>
      </c>
      <c r="BT18" s="208" t="s">
        <v>248</v>
      </c>
      <c r="BU18" s="208" t="s">
        <v>248</v>
      </c>
      <c r="BV18" s="208" t="s">
        <v>248</v>
      </c>
      <c r="BW18" s="211">
        <v>848287.07880000002</v>
      </c>
      <c r="BX18" s="468" t="s">
        <v>248</v>
      </c>
      <c r="BY18" s="208" t="s">
        <v>248</v>
      </c>
      <c r="BZ18" s="208" t="s">
        <v>248</v>
      </c>
      <c r="CA18" s="208" t="s">
        <v>248</v>
      </c>
      <c r="CB18" s="211">
        <v>848287.07880000002</v>
      </c>
      <c r="CC18" s="468" t="s">
        <v>248</v>
      </c>
      <c r="CD18" s="208" t="s">
        <v>248</v>
      </c>
      <c r="CE18" s="208" t="s">
        <v>248</v>
      </c>
      <c r="CF18" s="208" t="s">
        <v>248</v>
      </c>
      <c r="CG18" s="210">
        <v>848287.07880000002</v>
      </c>
      <c r="CH18" s="468" t="s">
        <v>248</v>
      </c>
      <c r="CI18" s="208" t="s">
        <v>248</v>
      </c>
      <c r="CJ18" s="208" t="s">
        <v>248</v>
      </c>
      <c r="CK18" s="208" t="s">
        <v>248</v>
      </c>
      <c r="CL18" s="211">
        <v>848287.07880000002</v>
      </c>
      <c r="CM18" s="468" t="s">
        <v>248</v>
      </c>
      <c r="CN18" s="208" t="s">
        <v>248</v>
      </c>
      <c r="CO18" s="208" t="s">
        <v>248</v>
      </c>
      <c r="CP18" s="208" t="s">
        <v>248</v>
      </c>
    </row>
    <row r="19" spans="1:94" ht="16.5" outlineLevel="1" thickBot="1" x14ac:dyDescent="0.3">
      <c r="A19" s="174">
        <v>2023</v>
      </c>
      <c r="B19" s="206" t="s">
        <v>177</v>
      </c>
      <c r="C19" s="206" t="s">
        <v>178</v>
      </c>
      <c r="D19" s="207" t="s">
        <v>179</v>
      </c>
      <c r="E19" s="479">
        <v>532170.302088</v>
      </c>
      <c r="F19" s="498" t="s">
        <v>248</v>
      </c>
      <c r="G19" s="1318" t="s">
        <v>248</v>
      </c>
      <c r="H19" s="1317" t="s">
        <v>248</v>
      </c>
      <c r="I19" s="1318" t="s">
        <v>248</v>
      </c>
      <c r="J19" s="479">
        <v>532170.302088</v>
      </c>
      <c r="K19" s="498" t="s">
        <v>248</v>
      </c>
      <c r="L19" s="1318" t="s">
        <v>248</v>
      </c>
      <c r="M19" s="1317" t="s">
        <v>248</v>
      </c>
      <c r="N19" s="1318" t="s">
        <v>248</v>
      </c>
      <c r="O19" s="472">
        <v>532170.302088</v>
      </c>
      <c r="P19" s="498" t="s">
        <v>248</v>
      </c>
      <c r="Q19" s="1318" t="s">
        <v>248</v>
      </c>
      <c r="R19" s="1317" t="s">
        <v>248</v>
      </c>
      <c r="S19" s="1318" t="s">
        <v>248</v>
      </c>
      <c r="T19" s="472">
        <v>532170.302088</v>
      </c>
      <c r="U19" s="497" t="s">
        <v>248</v>
      </c>
      <c r="V19" s="469" t="s">
        <v>248</v>
      </c>
      <c r="W19" s="469" t="s">
        <v>248</v>
      </c>
      <c r="X19" s="469" t="s">
        <v>248</v>
      </c>
      <c r="Y19" s="479">
        <v>532170.302088</v>
      </c>
      <c r="Z19" s="497" t="s">
        <v>248</v>
      </c>
      <c r="AA19" s="469" t="s">
        <v>248</v>
      </c>
      <c r="AB19" s="469" t="s">
        <v>248</v>
      </c>
      <c r="AC19" s="469" t="s">
        <v>248</v>
      </c>
      <c r="AD19" s="472">
        <v>532170.302088</v>
      </c>
      <c r="AE19" s="497" t="s">
        <v>248</v>
      </c>
      <c r="AF19" s="469" t="s">
        <v>248</v>
      </c>
      <c r="AG19" s="469" t="s">
        <v>248</v>
      </c>
      <c r="AH19" s="469" t="s">
        <v>248</v>
      </c>
      <c r="AI19" s="472">
        <v>532170.302088</v>
      </c>
      <c r="AJ19" s="497" t="s">
        <v>248</v>
      </c>
      <c r="AK19" s="469" t="s">
        <v>248</v>
      </c>
      <c r="AL19" s="469" t="s">
        <v>248</v>
      </c>
      <c r="AM19" s="469" t="s">
        <v>248</v>
      </c>
      <c r="AN19" s="479">
        <v>532170.302088</v>
      </c>
      <c r="AO19" s="497" t="s">
        <v>248</v>
      </c>
      <c r="AP19" s="469" t="s">
        <v>248</v>
      </c>
      <c r="AQ19" s="469" t="s">
        <v>248</v>
      </c>
      <c r="AR19" s="469" t="s">
        <v>248</v>
      </c>
      <c r="AS19" s="472">
        <v>532170.302088</v>
      </c>
      <c r="AT19" s="497" t="s">
        <v>248</v>
      </c>
      <c r="AU19" s="469" t="s">
        <v>248</v>
      </c>
      <c r="AV19" s="469" t="s">
        <v>248</v>
      </c>
      <c r="AW19" s="469" t="s">
        <v>248</v>
      </c>
      <c r="AX19" s="479">
        <v>532170.302088</v>
      </c>
      <c r="AY19" s="497" t="s">
        <v>248</v>
      </c>
      <c r="AZ19" s="469" t="s">
        <v>248</v>
      </c>
      <c r="BA19" s="469" t="s">
        <v>248</v>
      </c>
      <c r="BB19" s="469" t="s">
        <v>248</v>
      </c>
      <c r="BC19" s="479">
        <v>532170.302088</v>
      </c>
      <c r="BD19" s="497" t="s">
        <v>248</v>
      </c>
      <c r="BE19" s="469" t="s">
        <v>248</v>
      </c>
      <c r="BF19" s="469" t="s">
        <v>248</v>
      </c>
      <c r="BG19" s="469" t="s">
        <v>248</v>
      </c>
      <c r="BH19" s="472">
        <v>532170.302088</v>
      </c>
      <c r="BI19" s="497" t="s">
        <v>248</v>
      </c>
      <c r="BJ19" s="469" t="s">
        <v>248</v>
      </c>
      <c r="BK19" s="469" t="s">
        <v>248</v>
      </c>
      <c r="BL19" s="469" t="s">
        <v>248</v>
      </c>
      <c r="BM19" s="479">
        <v>532170.302088</v>
      </c>
      <c r="BN19" s="497" t="s">
        <v>248</v>
      </c>
      <c r="BO19" s="469" t="s">
        <v>248</v>
      </c>
      <c r="BP19" s="469" t="s">
        <v>248</v>
      </c>
      <c r="BQ19" s="469" t="s">
        <v>248</v>
      </c>
      <c r="BR19" s="479">
        <v>532170.302088</v>
      </c>
      <c r="BS19" s="497" t="s">
        <v>248</v>
      </c>
      <c r="BT19" s="469" t="s">
        <v>248</v>
      </c>
      <c r="BU19" s="469" t="s">
        <v>248</v>
      </c>
      <c r="BV19" s="469" t="s">
        <v>248</v>
      </c>
      <c r="BW19" s="472">
        <v>532170.302088</v>
      </c>
      <c r="BX19" s="497" t="s">
        <v>248</v>
      </c>
      <c r="BY19" s="469" t="s">
        <v>248</v>
      </c>
      <c r="BZ19" s="469" t="s">
        <v>248</v>
      </c>
      <c r="CA19" s="469" t="s">
        <v>248</v>
      </c>
      <c r="CB19" s="472">
        <v>532170.302088</v>
      </c>
      <c r="CC19" s="497" t="s">
        <v>248</v>
      </c>
      <c r="CD19" s="469" t="s">
        <v>248</v>
      </c>
      <c r="CE19" s="469" t="s">
        <v>248</v>
      </c>
      <c r="CF19" s="469" t="s">
        <v>248</v>
      </c>
      <c r="CG19" s="479">
        <v>532170.302088</v>
      </c>
      <c r="CH19" s="497" t="s">
        <v>248</v>
      </c>
      <c r="CI19" s="469" t="s">
        <v>248</v>
      </c>
      <c r="CJ19" s="469" t="s">
        <v>248</v>
      </c>
      <c r="CK19" s="469" t="s">
        <v>248</v>
      </c>
      <c r="CL19" s="472">
        <v>532170.302088</v>
      </c>
      <c r="CM19" s="497" t="s">
        <v>248</v>
      </c>
      <c r="CN19" s="469" t="s">
        <v>248</v>
      </c>
      <c r="CO19" s="469" t="s">
        <v>248</v>
      </c>
      <c r="CP19" s="469" t="s">
        <v>248</v>
      </c>
    </row>
    <row r="20" spans="1:94" ht="18.75" x14ac:dyDescent="0.25">
      <c r="A20" s="164">
        <v>2024</v>
      </c>
      <c r="B20" s="165"/>
      <c r="C20" s="166"/>
      <c r="D20" s="166" t="s">
        <v>157</v>
      </c>
      <c r="E20" s="490">
        <v>230729105.64361769</v>
      </c>
      <c r="F20" s="490">
        <f>E20-E$10</f>
        <v>14632671.253617674</v>
      </c>
      <c r="G20" s="1319">
        <f>E20/E$10-1</f>
        <v>6.7713617278892135E-2</v>
      </c>
      <c r="H20" s="490">
        <f t="shared" ref="H20:H39" si="0">E20-E10</f>
        <v>14632671.253617674</v>
      </c>
      <c r="I20" s="1319">
        <f>E20/E10-1</f>
        <v>6.7713617278892135E-2</v>
      </c>
      <c r="J20" s="490">
        <v>230729105.64361769</v>
      </c>
      <c r="K20" s="490">
        <f>J20-J$10</f>
        <v>14632671.253617674</v>
      </c>
      <c r="L20" s="1319">
        <f>J20/J$10-1</f>
        <v>6.7713617278892135E-2</v>
      </c>
      <c r="M20" s="490">
        <f t="shared" ref="M20:M39" si="1">J20-J10</f>
        <v>14632671.253617674</v>
      </c>
      <c r="N20" s="1319">
        <f>J20/J10-1</f>
        <v>6.7713617278892135E-2</v>
      </c>
      <c r="O20" s="490">
        <v>230729105.64361769</v>
      </c>
      <c r="P20" s="490">
        <f>O20-O$10</f>
        <v>14632671.253617674</v>
      </c>
      <c r="Q20" s="1319">
        <f>O20/O$10-1</f>
        <v>6.7713617278892135E-2</v>
      </c>
      <c r="R20" s="490">
        <f t="shared" ref="R20:R39" si="2">O20-O10</f>
        <v>14632671.253617674</v>
      </c>
      <c r="S20" s="1319">
        <f>O20/O10-1</f>
        <v>6.7713617278892135E-2</v>
      </c>
      <c r="T20" s="490">
        <v>230729105.64361769</v>
      </c>
      <c r="U20" s="490">
        <f>T20-T$10</f>
        <v>14632671.253617674</v>
      </c>
      <c r="V20" s="1301">
        <f>T20/T$10-1</f>
        <v>6.7713617278892135E-2</v>
      </c>
      <c r="W20" s="490">
        <f t="shared" ref="W20:W39" si="3">T20-T10</f>
        <v>14632671.253617674</v>
      </c>
      <c r="X20" s="1301">
        <f>T20/T10-1</f>
        <v>6.7713617278892135E-2</v>
      </c>
      <c r="Y20" s="490">
        <v>230729105.64361769</v>
      </c>
      <c r="Z20" s="490">
        <f>Y20-Y$10</f>
        <v>14632671.253617674</v>
      </c>
      <c r="AA20" s="1301">
        <f>Y20/Y$10-1</f>
        <v>6.7713617278892135E-2</v>
      </c>
      <c r="AB20" s="490">
        <f t="shared" ref="AB20:AB39" si="4">Y20-Y10</f>
        <v>14632671.253617674</v>
      </c>
      <c r="AC20" s="1301">
        <f>Y20/Y10-1</f>
        <v>6.7713617278892135E-2</v>
      </c>
      <c r="AD20" s="490">
        <v>230729105.64361769</v>
      </c>
      <c r="AE20" s="490">
        <f>AD20-AD$10</f>
        <v>14632671.253617674</v>
      </c>
      <c r="AF20" s="1301">
        <f>AD20/AD$10-1</f>
        <v>6.7713617278892135E-2</v>
      </c>
      <c r="AG20" s="490">
        <f t="shared" ref="AG20:AG39" si="5">AD20-AD10</f>
        <v>14632671.253617674</v>
      </c>
      <c r="AH20" s="1301">
        <f>AD20/AD10-1</f>
        <v>6.7713617278892135E-2</v>
      </c>
      <c r="AI20" s="490">
        <v>230729105.64361769</v>
      </c>
      <c r="AJ20" s="490">
        <f>AI20-AI$10</f>
        <v>14632671.253617674</v>
      </c>
      <c r="AK20" s="1301">
        <f>AI20/AI$10-1</f>
        <v>6.7713617278892135E-2</v>
      </c>
      <c r="AL20" s="490">
        <f t="shared" ref="AL20:AL39" si="6">AI20-AI10</f>
        <v>14632671.253617674</v>
      </c>
      <c r="AM20" s="1301">
        <f>AI20/AI10-1</f>
        <v>6.7713617278892135E-2</v>
      </c>
      <c r="AN20" s="490">
        <v>230729105.64361769</v>
      </c>
      <c r="AO20" s="490">
        <f>AN20-AN$10</f>
        <v>14632671.253617674</v>
      </c>
      <c r="AP20" s="1301">
        <f>AN20/AN$10-1</f>
        <v>6.7713617278892135E-2</v>
      </c>
      <c r="AQ20" s="490">
        <f t="shared" ref="AQ20:AQ39" si="7">AN20-AN10</f>
        <v>14632671.253617674</v>
      </c>
      <c r="AR20" s="1301">
        <f>AN20/AN10-1</f>
        <v>6.7713617278892135E-2</v>
      </c>
      <c r="AS20" s="490">
        <v>230729105.64361769</v>
      </c>
      <c r="AT20" s="490">
        <f>AS20-AS$10</f>
        <v>14632671.253617674</v>
      </c>
      <c r="AU20" s="1301">
        <f>AS20/AS$10-1</f>
        <v>6.7713617278892135E-2</v>
      </c>
      <c r="AV20" s="490">
        <f t="shared" ref="AV20:AV39" si="8">AS20-AS10</f>
        <v>14632671.253617674</v>
      </c>
      <c r="AW20" s="1301">
        <f>AS20/AS10-1</f>
        <v>6.7713617278892135E-2</v>
      </c>
      <c r="AX20" s="490">
        <v>230729105.64361769</v>
      </c>
      <c r="AY20" s="490">
        <f>AX20-AX$10</f>
        <v>14632671.253617674</v>
      </c>
      <c r="AZ20" s="1301">
        <f>AX20/AX$10-1</f>
        <v>6.7713617278892135E-2</v>
      </c>
      <c r="BA20" s="490">
        <f t="shared" ref="BA20:BA39" si="9">AX20-AX10</f>
        <v>14632671.253617674</v>
      </c>
      <c r="BB20" s="1301">
        <f>AX20/AX10-1</f>
        <v>6.7713617278892135E-2</v>
      </c>
      <c r="BC20" s="490">
        <v>230729105.64361769</v>
      </c>
      <c r="BD20" s="490">
        <f>BC20-BC$10</f>
        <v>14632671.253617674</v>
      </c>
      <c r="BE20" s="1301">
        <f>BC20/BC$10-1</f>
        <v>6.7713617278892135E-2</v>
      </c>
      <c r="BF20" s="490">
        <f t="shared" ref="BF20:BF39" si="10">BC20-BC10</f>
        <v>14632671.253617674</v>
      </c>
      <c r="BG20" s="1301">
        <f>BC20/BC10-1</f>
        <v>6.7713617278892135E-2</v>
      </c>
      <c r="BH20" s="490">
        <v>230729105.64361769</v>
      </c>
      <c r="BI20" s="490">
        <f>BH20-BH$10</f>
        <v>14632671.253617674</v>
      </c>
      <c r="BJ20" s="1301">
        <f>BH20/BH$10-1</f>
        <v>6.7713617278892135E-2</v>
      </c>
      <c r="BK20" s="490">
        <f t="shared" ref="BK20:BK39" si="11">BH20-BH10</f>
        <v>14632671.253617674</v>
      </c>
      <c r="BL20" s="1301">
        <f>BH20/BH10-1</f>
        <v>6.7713617278892135E-2</v>
      </c>
      <c r="BM20" s="490">
        <v>230729105.64361769</v>
      </c>
      <c r="BN20" s="490">
        <f>BM20-BM$10</f>
        <v>14632671.253617674</v>
      </c>
      <c r="BO20" s="1301">
        <f>BM20/BM$10-1</f>
        <v>6.7713617278892135E-2</v>
      </c>
      <c r="BP20" s="490">
        <f t="shared" ref="BP20:BP39" si="12">BM20-BM10</f>
        <v>14632671.253617674</v>
      </c>
      <c r="BQ20" s="1301">
        <f>BM20/BM10-1</f>
        <v>6.7713617278892135E-2</v>
      </c>
      <c r="BR20" s="490">
        <v>230729105.64361769</v>
      </c>
      <c r="BS20" s="490">
        <f>BR20-BR$10</f>
        <v>14632671.253617674</v>
      </c>
      <c r="BT20" s="1301">
        <f>BR20/BR$10-1</f>
        <v>6.7713617278892135E-2</v>
      </c>
      <c r="BU20" s="490">
        <f t="shared" ref="BU20:BU39" si="13">BR20-BR10</f>
        <v>14632671.253617674</v>
      </c>
      <c r="BV20" s="1301">
        <f>BR20/BR10-1</f>
        <v>6.7713617278892135E-2</v>
      </c>
      <c r="BW20" s="490">
        <v>230729105.64361769</v>
      </c>
      <c r="BX20" s="490">
        <f>BW20-BW$10</f>
        <v>14632671.253617674</v>
      </c>
      <c r="BY20" s="1301">
        <f>BW20/BW$10-1</f>
        <v>6.7713617278892135E-2</v>
      </c>
      <c r="BZ20" s="490">
        <f t="shared" ref="BZ20:BZ39" si="14">BW20-BW10</f>
        <v>14632671.253617674</v>
      </c>
      <c r="CA20" s="1301">
        <f>BW20/BW10-1</f>
        <v>6.7713617278892135E-2</v>
      </c>
      <c r="CB20" s="484">
        <v>234895920.19921017</v>
      </c>
      <c r="CC20" s="490">
        <f>CB20-CB$10</f>
        <v>14953208.329210162</v>
      </c>
      <c r="CD20" s="1301">
        <f>CB20/CB$10-1</f>
        <v>6.7986832580515077E-2</v>
      </c>
      <c r="CE20" s="490">
        <f t="shared" ref="CE20:CE39" si="15">CB20-CB10</f>
        <v>14953208.329210162</v>
      </c>
      <c r="CF20" s="1301">
        <f>CB20/CB10-1</f>
        <v>6.7986832580515077E-2</v>
      </c>
      <c r="CG20" s="484">
        <v>234895920.19921017</v>
      </c>
      <c r="CH20" s="490">
        <f>CG20-CG$10</f>
        <v>14953208.329210162</v>
      </c>
      <c r="CI20" s="1301">
        <f>CG20/CG$10-1</f>
        <v>6.7986832580515077E-2</v>
      </c>
      <c r="CJ20" s="490">
        <f t="shared" ref="CJ20:CJ39" si="16">CG20-CG10</f>
        <v>14953208.329210162</v>
      </c>
      <c r="CK20" s="1301">
        <f>CG20/CG10-1</f>
        <v>6.7986832580515077E-2</v>
      </c>
      <c r="CL20" s="484">
        <v>234895920.19921017</v>
      </c>
      <c r="CM20" s="490">
        <f>CL20-CL$10</f>
        <v>14953208.329210162</v>
      </c>
      <c r="CN20" s="1301">
        <f>CL20/CL$10-1</f>
        <v>6.7986832580515077E-2</v>
      </c>
      <c r="CO20" s="490">
        <f t="shared" ref="CO20:CO39" si="17">CL20-CL10</f>
        <v>14953208.329210162</v>
      </c>
      <c r="CP20" s="1301">
        <f>CL20/CL10-1</f>
        <v>6.7986832580515077E-2</v>
      </c>
    </row>
    <row r="21" spans="1:94" ht="15.75" outlineLevel="1" x14ac:dyDescent="0.25">
      <c r="A21" s="174">
        <v>2024</v>
      </c>
      <c r="B21" s="175" t="s">
        <v>158</v>
      </c>
      <c r="C21" s="175" t="s">
        <v>159</v>
      </c>
      <c r="D21" s="176" t="s">
        <v>96</v>
      </c>
      <c r="E21" s="491">
        <v>75618463.035146922</v>
      </c>
      <c r="F21" s="1298">
        <f>E21-E$11</f>
        <v>-7108777.4648530781</v>
      </c>
      <c r="G21" s="1320">
        <f>E21/E$11-1</f>
        <v>-8.5930310522724151E-2</v>
      </c>
      <c r="H21" s="1298">
        <f t="shared" si="0"/>
        <v>-7108777.4648530781</v>
      </c>
      <c r="I21" s="1320">
        <f>E21/E11-1</f>
        <v>-8.5930310522724151E-2</v>
      </c>
      <c r="J21" s="491">
        <v>75250289.406359196</v>
      </c>
      <c r="K21" s="1298">
        <f>J21-J$11</f>
        <v>-7476951.0936408043</v>
      </c>
      <c r="L21" s="1320">
        <f>J21/J$11-1</f>
        <v>-9.038076271431783E-2</v>
      </c>
      <c r="M21" s="1298">
        <f t="shared" si="1"/>
        <v>-7476951.0936408043</v>
      </c>
      <c r="N21" s="1320">
        <f>J21/J11-1</f>
        <v>-9.038076271431783E-2</v>
      </c>
      <c r="O21" s="491">
        <v>74882115.777571484</v>
      </c>
      <c r="P21" s="1298">
        <f>O21-O$11</f>
        <v>-7845124.7224285156</v>
      </c>
      <c r="Q21" s="1320">
        <f>O21/O$11-1</f>
        <v>-9.4831214905911398E-2</v>
      </c>
      <c r="R21" s="1298">
        <f t="shared" si="2"/>
        <v>-7845124.7224285156</v>
      </c>
      <c r="S21" s="1320">
        <f>O21/O11-1</f>
        <v>-9.4831214905911398E-2</v>
      </c>
      <c r="T21" s="485">
        <v>73072974.113552794</v>
      </c>
      <c r="U21" s="1298">
        <f>T21-T$11</f>
        <v>4634234.6135527939</v>
      </c>
      <c r="V21" s="1299">
        <f>T21/T$11-1</f>
        <v>6.7713617278892135E-2</v>
      </c>
      <c r="W21" s="1298">
        <f t="shared" si="3"/>
        <v>4634234.6135527939</v>
      </c>
      <c r="X21" s="1299">
        <f>T21/T11-1</f>
        <v>6.7713617278892135E-2</v>
      </c>
      <c r="Y21" s="485">
        <v>73072974.113552794</v>
      </c>
      <c r="Z21" s="1298">
        <f>Y21-Y$11</f>
        <v>4634234.6135527939</v>
      </c>
      <c r="AA21" s="1299">
        <f>Y21/Y$11-1</f>
        <v>6.7713617278892135E-2</v>
      </c>
      <c r="AB21" s="1298">
        <f t="shared" si="4"/>
        <v>4634234.6135527939</v>
      </c>
      <c r="AC21" s="1299">
        <f>Y21/Y11-1</f>
        <v>6.7713617278892135E-2</v>
      </c>
      <c r="AD21" s="485">
        <v>73072974.113552794</v>
      </c>
      <c r="AE21" s="1298">
        <f>AD21-AD$11</f>
        <v>4634234.6135527939</v>
      </c>
      <c r="AF21" s="1299">
        <f>AD21/AD$11-1</f>
        <v>6.7713617278892135E-2</v>
      </c>
      <c r="AG21" s="1298">
        <f t="shared" si="5"/>
        <v>4634234.6135527939</v>
      </c>
      <c r="AH21" s="1299">
        <f>AD21/AD11-1</f>
        <v>6.7713617278892135E-2</v>
      </c>
      <c r="AI21" s="485">
        <v>0</v>
      </c>
      <c r="AJ21" s="1298">
        <f>AI21-AI$11</f>
        <v>0</v>
      </c>
      <c r="AK21" s="1299"/>
      <c r="AL21" s="1298">
        <f t="shared" si="6"/>
        <v>0</v>
      </c>
      <c r="AM21" s="1299"/>
      <c r="AN21" s="485">
        <v>0</v>
      </c>
      <c r="AO21" s="1298">
        <f>AN21-AN$11</f>
        <v>0</v>
      </c>
      <c r="AP21" s="1299"/>
      <c r="AQ21" s="1298">
        <f t="shared" si="7"/>
        <v>0</v>
      </c>
      <c r="AR21" s="1299"/>
      <c r="AS21" s="485">
        <v>0</v>
      </c>
      <c r="AT21" s="1298">
        <f>AS21-AS$11</f>
        <v>0</v>
      </c>
      <c r="AU21" s="1299"/>
      <c r="AV21" s="1298">
        <f t="shared" si="8"/>
        <v>0</v>
      </c>
      <c r="AW21" s="1299"/>
      <c r="AX21" s="491">
        <v>48780133.727227129</v>
      </c>
      <c r="AY21" s="1298">
        <f>AX21-AX$11</f>
        <v>-10617937.563239776</v>
      </c>
      <c r="AZ21" s="1299">
        <f>AX21/AX$11-1</f>
        <v>-0.17875896190831198</v>
      </c>
      <c r="BA21" s="1298">
        <f t="shared" si="9"/>
        <v>-10617937.563239776</v>
      </c>
      <c r="BB21" s="1299">
        <f>AX21/AX11-1</f>
        <v>-0.17875896190831198</v>
      </c>
      <c r="BC21" s="491">
        <v>48411960.098439395</v>
      </c>
      <c r="BD21" s="1298">
        <f>BC21-BC$11</f>
        <v>-10986111.192027509</v>
      </c>
      <c r="BE21" s="1299">
        <f>BC21/BC$11-1</f>
        <v>-0.18495737240866816</v>
      </c>
      <c r="BF21" s="1298">
        <f t="shared" si="10"/>
        <v>-10986111.192027509</v>
      </c>
      <c r="BG21" s="1299">
        <f>BC21/BC11-1</f>
        <v>-0.18495737240866816</v>
      </c>
      <c r="BH21" s="491">
        <v>48043786.469651684</v>
      </c>
      <c r="BI21" s="1298">
        <f>BH21-BH$11</f>
        <v>-11354284.82081522</v>
      </c>
      <c r="BJ21" s="1299">
        <f>BH21/BH$11-1</f>
        <v>-0.19115578290902391</v>
      </c>
      <c r="BK21" s="1298">
        <f t="shared" si="11"/>
        <v>-11354284.82081522</v>
      </c>
      <c r="BL21" s="1299">
        <f>BH21/BH11-1</f>
        <v>-0.19115578290902391</v>
      </c>
      <c r="BM21" s="491">
        <v>44712193.147058658</v>
      </c>
      <c r="BN21" s="1298">
        <f>BM21-BM$11</f>
        <v>-1132533.7632746771</v>
      </c>
      <c r="BO21" s="1299">
        <f>BM21/BM$11-1</f>
        <v>-2.4703686543706027E-2</v>
      </c>
      <c r="BP21" s="1298">
        <f t="shared" si="12"/>
        <v>-1132533.7632746771</v>
      </c>
      <c r="BQ21" s="1299">
        <f>BM21/BM11-1</f>
        <v>-2.4703686543706027E-2</v>
      </c>
      <c r="BR21" s="491">
        <v>44589468.604129419</v>
      </c>
      <c r="BS21" s="1298">
        <f>BR21-BR$11</f>
        <v>-1255258.3062039167</v>
      </c>
      <c r="BT21" s="1299">
        <f>BR21/BR$11-1</f>
        <v>-2.7380647476841768E-2</v>
      </c>
      <c r="BU21" s="1298">
        <f t="shared" si="13"/>
        <v>-1255258.3062039167</v>
      </c>
      <c r="BV21" s="1299">
        <f>BR21/BR11-1</f>
        <v>-2.7380647476841768E-2</v>
      </c>
      <c r="BW21" s="491">
        <v>44466744.061200179</v>
      </c>
      <c r="BX21" s="1298">
        <f>BW21-BW$11</f>
        <v>-1377982.8491331562</v>
      </c>
      <c r="BY21" s="1299">
        <f>BW21/BW$11-1</f>
        <v>-3.005760840997751E-2</v>
      </c>
      <c r="BZ21" s="1298">
        <f t="shared" si="14"/>
        <v>-1377982.8491331562</v>
      </c>
      <c r="CA21" s="1299">
        <f>BW21/BW11-1</f>
        <v>-3.005760840997751E-2</v>
      </c>
      <c r="CB21" s="485">
        <v>71547256.578641161</v>
      </c>
      <c r="CC21" s="1298">
        <f>CB21-CB$11</f>
        <v>3108517.0786411613</v>
      </c>
      <c r="CD21" s="1299">
        <f>CB21/CB$11-1</f>
        <v>4.5420431488823132E-2</v>
      </c>
      <c r="CE21" s="1298">
        <f t="shared" si="15"/>
        <v>3108517.0786411613</v>
      </c>
      <c r="CF21" s="1299">
        <f>CB21/CB11-1</f>
        <v>4.5420431488823132E-2</v>
      </c>
      <c r="CG21" s="485">
        <v>71547256.578641161</v>
      </c>
      <c r="CH21" s="1298">
        <f>CG21-CG$11</f>
        <v>3108517.0786411613</v>
      </c>
      <c r="CI21" s="1299">
        <f>CG21/CG$11-1</f>
        <v>4.5420431488823132E-2</v>
      </c>
      <c r="CJ21" s="1298">
        <f t="shared" si="16"/>
        <v>3108517.0786411613</v>
      </c>
      <c r="CK21" s="1299">
        <f>CG21/CG11-1</f>
        <v>4.5420431488823132E-2</v>
      </c>
      <c r="CL21" s="485">
        <v>71547256.578641161</v>
      </c>
      <c r="CM21" s="1298">
        <f>CL21-CL$11</f>
        <v>3108517.0786411613</v>
      </c>
      <c r="CN21" s="1299">
        <f>CL21/CL$11-1</f>
        <v>4.5420431488823132E-2</v>
      </c>
      <c r="CO21" s="1298">
        <f t="shared" si="17"/>
        <v>3108517.0786411613</v>
      </c>
      <c r="CP21" s="1299">
        <f>CL21/CL11-1</f>
        <v>4.5420431488823132E-2</v>
      </c>
    </row>
    <row r="22" spans="1:94" s="173" customFormat="1" ht="31.5" outlineLevel="1" x14ac:dyDescent="0.25">
      <c r="A22" s="174">
        <v>2024</v>
      </c>
      <c r="B22" s="175" t="s">
        <v>160</v>
      </c>
      <c r="C22" s="175" t="s">
        <v>161</v>
      </c>
      <c r="D22" s="176" t="s">
        <v>162</v>
      </c>
      <c r="E22" s="485">
        <v>58518116.406029038</v>
      </c>
      <c r="F22" s="1298">
        <f>E22-E$12</f>
        <v>3711176.1750290394</v>
      </c>
      <c r="G22" s="1320">
        <f>E22/E$12-1</f>
        <v>6.7713617278891913E-2</v>
      </c>
      <c r="H22" s="1298">
        <f t="shared" si="0"/>
        <v>3711176.1750290394</v>
      </c>
      <c r="I22" s="1320">
        <f>E22/E12-1</f>
        <v>6.7713617278891913E-2</v>
      </c>
      <c r="J22" s="485">
        <v>58518116.406029038</v>
      </c>
      <c r="K22" s="1298">
        <f>J22-J$12</f>
        <v>3711176.1750290394</v>
      </c>
      <c r="L22" s="1320">
        <f>J22/J$12-1</f>
        <v>6.7713617278891913E-2</v>
      </c>
      <c r="M22" s="1298">
        <f t="shared" si="1"/>
        <v>3711176.1750290394</v>
      </c>
      <c r="N22" s="1320">
        <f>J22/J12-1</f>
        <v>6.7713617278891913E-2</v>
      </c>
      <c r="O22" s="485">
        <v>58518116.406029038</v>
      </c>
      <c r="P22" s="1298">
        <f>O22-O$12</f>
        <v>3711176.1750290394</v>
      </c>
      <c r="Q22" s="1320">
        <f>O22/O$12-1</f>
        <v>6.7713617278891913E-2</v>
      </c>
      <c r="R22" s="1298">
        <f t="shared" si="2"/>
        <v>3711176.1750290394</v>
      </c>
      <c r="S22" s="1320">
        <f>O22/O12-1</f>
        <v>6.7713617278891913E-2</v>
      </c>
      <c r="T22" s="485">
        <v>58518116.406029038</v>
      </c>
      <c r="U22" s="1298">
        <f>T22-T$12</f>
        <v>3711176.1750290394</v>
      </c>
      <c r="V22" s="1299">
        <f>T22/T$12-1</f>
        <v>6.7713617278891913E-2</v>
      </c>
      <c r="W22" s="1298">
        <f t="shared" si="3"/>
        <v>3711176.1750290394</v>
      </c>
      <c r="X22" s="1299">
        <f>T22/T12-1</f>
        <v>6.7713617278891913E-2</v>
      </c>
      <c r="Y22" s="485">
        <v>58518116.406029038</v>
      </c>
      <c r="Z22" s="1298">
        <f>Y22-Y$12</f>
        <v>3711176.1750290394</v>
      </c>
      <c r="AA22" s="1299">
        <f>Y22/Y$12-1</f>
        <v>6.7713617278891913E-2</v>
      </c>
      <c r="AB22" s="1298">
        <f t="shared" si="4"/>
        <v>3711176.1750290394</v>
      </c>
      <c r="AC22" s="1299">
        <f>Y22/Y12-1</f>
        <v>6.7713617278891913E-2</v>
      </c>
      <c r="AD22" s="485">
        <v>58518116.406029038</v>
      </c>
      <c r="AE22" s="1298">
        <f>AD22-AD$12</f>
        <v>3711176.1750290394</v>
      </c>
      <c r="AF22" s="1299">
        <f>AD22/AD$12-1</f>
        <v>6.7713617278891913E-2</v>
      </c>
      <c r="AG22" s="1298">
        <f t="shared" si="5"/>
        <v>3711176.1750290394</v>
      </c>
      <c r="AH22" s="1299">
        <f>AD22/AD12-1</f>
        <v>6.7713617278891913E-2</v>
      </c>
      <c r="AI22" s="485">
        <v>0</v>
      </c>
      <c r="AJ22" s="1298">
        <f>AI22-AI$12</f>
        <v>0</v>
      </c>
      <c r="AK22" s="1299"/>
      <c r="AL22" s="1298">
        <f t="shared" si="6"/>
        <v>0</v>
      </c>
      <c r="AM22" s="1299"/>
      <c r="AN22" s="485">
        <v>0</v>
      </c>
      <c r="AO22" s="1298">
        <f>AN22-AN$12</f>
        <v>0</v>
      </c>
      <c r="AP22" s="1299"/>
      <c r="AQ22" s="1298">
        <f t="shared" si="7"/>
        <v>0</v>
      </c>
      <c r="AR22" s="1299"/>
      <c r="AS22" s="485">
        <v>0</v>
      </c>
      <c r="AT22" s="1298">
        <f>AS22-AS$12</f>
        <v>0</v>
      </c>
      <c r="AU22" s="1299"/>
      <c r="AV22" s="1298">
        <f t="shared" si="8"/>
        <v>0</v>
      </c>
      <c r="AW22" s="1299"/>
      <c r="AX22" s="485">
        <v>58518116.406029038</v>
      </c>
      <c r="AY22" s="1298">
        <f>AX22-AX$12</f>
        <v>3711176.1750290394</v>
      </c>
      <c r="AZ22" s="1299">
        <f>AX22/AX$12-1</f>
        <v>6.7713617278891913E-2</v>
      </c>
      <c r="BA22" s="1298">
        <f t="shared" si="9"/>
        <v>3711176.1750290394</v>
      </c>
      <c r="BB22" s="1299">
        <f>AX22/AX12-1</f>
        <v>6.7713617278891913E-2</v>
      </c>
      <c r="BC22" s="485">
        <v>58518116.406029038</v>
      </c>
      <c r="BD22" s="1298">
        <f>BC22-BC$12</f>
        <v>3711176.1750290394</v>
      </c>
      <c r="BE22" s="1299">
        <f>BC22/BC$12-1</f>
        <v>6.7713617278891913E-2</v>
      </c>
      <c r="BF22" s="1298">
        <f t="shared" si="10"/>
        <v>3711176.1750290394</v>
      </c>
      <c r="BG22" s="1299">
        <f>BC22/BC12-1</f>
        <v>6.7713617278891913E-2</v>
      </c>
      <c r="BH22" s="485">
        <v>58518116.406029038</v>
      </c>
      <c r="BI22" s="1298">
        <f>BH22-BH$12</f>
        <v>3711176.1750290394</v>
      </c>
      <c r="BJ22" s="1299">
        <f>BH22/BH$12-1</f>
        <v>6.7713617278891913E-2</v>
      </c>
      <c r="BK22" s="1298">
        <f t="shared" si="11"/>
        <v>3711176.1750290394</v>
      </c>
      <c r="BL22" s="1299">
        <f>BH22/BH12-1</f>
        <v>6.7713617278891913E-2</v>
      </c>
      <c r="BM22" s="491">
        <v>44712193.147058658</v>
      </c>
      <c r="BN22" s="1298">
        <f>BM22-BM$12</f>
        <v>-1132533.7632746771</v>
      </c>
      <c r="BO22" s="1299">
        <f>BM22/BM$12-1</f>
        <v>-2.4703686543706027E-2</v>
      </c>
      <c r="BP22" s="1298">
        <f t="shared" si="12"/>
        <v>-1132533.7632746771</v>
      </c>
      <c r="BQ22" s="1299">
        <f>BM22/BM12-1</f>
        <v>-2.4703686543706027E-2</v>
      </c>
      <c r="BR22" s="491">
        <v>44589468.604129419</v>
      </c>
      <c r="BS22" s="1298">
        <f>BR22-BR$12</f>
        <v>-1255258.3062039167</v>
      </c>
      <c r="BT22" s="1299">
        <f>BR22/BR$12-1</f>
        <v>-2.7380647476841768E-2</v>
      </c>
      <c r="BU22" s="1298">
        <f t="shared" si="13"/>
        <v>-1255258.3062039167</v>
      </c>
      <c r="BV22" s="1299">
        <f>BR22/BR12-1</f>
        <v>-2.7380647476841768E-2</v>
      </c>
      <c r="BW22" s="491">
        <v>44466744.061200179</v>
      </c>
      <c r="BX22" s="1298">
        <f>BW22-BW$12</f>
        <v>-1377982.8491331562</v>
      </c>
      <c r="BY22" s="1299">
        <f>BW22/BW$12-1</f>
        <v>-3.005760840997751E-2</v>
      </c>
      <c r="BZ22" s="1298">
        <f t="shared" si="14"/>
        <v>-1377982.8491331562</v>
      </c>
      <c r="CA22" s="1299">
        <f>BW22/BW12-1</f>
        <v>-3.005760840997751E-2</v>
      </c>
      <c r="CB22" s="485">
        <v>60876256.911363319</v>
      </c>
      <c r="CC22" s="1298">
        <f>CB22-CB$12</f>
        <v>6069316.6803633198</v>
      </c>
      <c r="CD22" s="1299">
        <f>CB22/CB$12-1</f>
        <v>0.11073992919112796</v>
      </c>
      <c r="CE22" s="1298">
        <f t="shared" si="15"/>
        <v>6069316.6803633198</v>
      </c>
      <c r="CF22" s="1299">
        <f>CB22/CB12-1</f>
        <v>0.11073992919112796</v>
      </c>
      <c r="CG22" s="485">
        <v>60876256.911363319</v>
      </c>
      <c r="CH22" s="1298">
        <f>CG22-CG$12</f>
        <v>6069316.6803633198</v>
      </c>
      <c r="CI22" s="1299">
        <f>CG22/CG$12-1</f>
        <v>0.11073992919112796</v>
      </c>
      <c r="CJ22" s="1298">
        <f t="shared" si="16"/>
        <v>6069316.6803633198</v>
      </c>
      <c r="CK22" s="1299">
        <f>CG22/CG12-1</f>
        <v>0.11073992919112796</v>
      </c>
      <c r="CL22" s="485">
        <v>60876256.911363319</v>
      </c>
      <c r="CM22" s="1298">
        <f>CL22-CL$12</f>
        <v>6069316.6803633198</v>
      </c>
      <c r="CN22" s="1299">
        <f>CL22/CL$12-1</f>
        <v>0.11073992919112796</v>
      </c>
      <c r="CO22" s="1298">
        <f t="shared" si="17"/>
        <v>6069316.6803633198</v>
      </c>
      <c r="CP22" s="1299">
        <f>CL22/CL12-1</f>
        <v>0.11073992919112796</v>
      </c>
    </row>
    <row r="23" spans="1:94" ht="32.1" customHeight="1" outlineLevel="1" x14ac:dyDescent="0.25">
      <c r="A23" s="174">
        <v>2024</v>
      </c>
      <c r="B23" s="175">
        <v>0</v>
      </c>
      <c r="C23" s="175">
        <v>0</v>
      </c>
      <c r="D23" s="176" t="s">
        <v>163</v>
      </c>
      <c r="E23" s="485">
        <v>0</v>
      </c>
      <c r="F23" s="1298">
        <f>E23-E$13</f>
        <v>0</v>
      </c>
      <c r="G23" s="1320"/>
      <c r="H23" s="1298">
        <f t="shared" si="0"/>
        <v>0</v>
      </c>
      <c r="I23" s="1320"/>
      <c r="J23" s="485">
        <v>0</v>
      </c>
      <c r="K23" s="1298">
        <f>J23-J$13</f>
        <v>0</v>
      </c>
      <c r="L23" s="1320"/>
      <c r="M23" s="1298">
        <f t="shared" si="1"/>
        <v>0</v>
      </c>
      <c r="N23" s="1320"/>
      <c r="O23" s="485">
        <v>0</v>
      </c>
      <c r="P23" s="1298">
        <f>O23-O$13</f>
        <v>0</v>
      </c>
      <c r="Q23" s="1320"/>
      <c r="R23" s="1298">
        <f t="shared" si="2"/>
        <v>0</v>
      </c>
      <c r="S23" s="1320"/>
      <c r="T23" s="485">
        <v>0</v>
      </c>
      <c r="U23" s="1298">
        <f>T23-T$13</f>
        <v>0</v>
      </c>
      <c r="V23" s="1299"/>
      <c r="W23" s="1298">
        <f t="shared" si="3"/>
        <v>0</v>
      </c>
      <c r="X23" s="1299"/>
      <c r="Y23" s="485">
        <v>0</v>
      </c>
      <c r="Z23" s="1298">
        <f>Y23-Y$13</f>
        <v>0</v>
      </c>
      <c r="AA23" s="1299"/>
      <c r="AB23" s="1298">
        <f t="shared" si="4"/>
        <v>0</v>
      </c>
      <c r="AC23" s="1299"/>
      <c r="AD23" s="485">
        <v>0</v>
      </c>
      <c r="AE23" s="1298">
        <f>AD23-AD$13</f>
        <v>0</v>
      </c>
      <c r="AF23" s="1299"/>
      <c r="AG23" s="1298">
        <f t="shared" si="5"/>
        <v>0</v>
      </c>
      <c r="AH23" s="1299"/>
      <c r="AI23" s="485">
        <v>0</v>
      </c>
      <c r="AJ23" s="1298">
        <f>AI23-AI$13</f>
        <v>0</v>
      </c>
      <c r="AK23" s="1299"/>
      <c r="AL23" s="1298">
        <f t="shared" si="6"/>
        <v>0</v>
      </c>
      <c r="AM23" s="1299"/>
      <c r="AN23" s="485">
        <v>0</v>
      </c>
      <c r="AO23" s="1298">
        <f>AN23-AN$13</f>
        <v>0</v>
      </c>
      <c r="AP23" s="1299"/>
      <c r="AQ23" s="1298">
        <f t="shared" si="7"/>
        <v>0</v>
      </c>
      <c r="AR23" s="1299"/>
      <c r="AS23" s="485">
        <v>0</v>
      </c>
      <c r="AT23" s="1298">
        <f>AS23-AS$13</f>
        <v>0</v>
      </c>
      <c r="AU23" s="1299"/>
      <c r="AV23" s="1298">
        <f t="shared" si="8"/>
        <v>0</v>
      </c>
      <c r="AW23" s="1299"/>
      <c r="AX23" s="491">
        <v>26838329.307919804</v>
      </c>
      <c r="AY23" s="1298">
        <f>AX23-AX$13</f>
        <v>3509160.0983867049</v>
      </c>
      <c r="AZ23" s="1299">
        <f>AX23/AX$13-1</f>
        <v>0.15041941986312746</v>
      </c>
      <c r="BA23" s="1298">
        <f t="shared" si="9"/>
        <v>3509160.0983867049</v>
      </c>
      <c r="BB23" s="1299">
        <f>AX23/AX13-1</f>
        <v>0.15041941986312746</v>
      </c>
      <c r="BC23" s="491">
        <v>26838329.307919804</v>
      </c>
      <c r="BD23" s="1298">
        <f>BC23-BC$13</f>
        <v>3509160.0983867049</v>
      </c>
      <c r="BE23" s="1299">
        <f>BC23/BC$13-1</f>
        <v>0.15041941986312746</v>
      </c>
      <c r="BF23" s="1298">
        <f t="shared" si="10"/>
        <v>3509160.0983867049</v>
      </c>
      <c r="BG23" s="1299">
        <f>BC23/BC13-1</f>
        <v>0.15041941986312746</v>
      </c>
      <c r="BH23" s="491">
        <v>26838329.307919804</v>
      </c>
      <c r="BI23" s="1298">
        <f>BH23-BH$13</f>
        <v>3509160.0983867049</v>
      </c>
      <c r="BJ23" s="1299">
        <f>BH23/BH$13-1</f>
        <v>0.15041941986312746</v>
      </c>
      <c r="BK23" s="1298">
        <f t="shared" si="11"/>
        <v>3509160.0983867049</v>
      </c>
      <c r="BL23" s="1299">
        <f>BH23/BH13-1</f>
        <v>0.15041941986312746</v>
      </c>
      <c r="BM23" s="491">
        <v>44712193.147058643</v>
      </c>
      <c r="BN23" s="1298">
        <f>BM23-BM$13</f>
        <v>-1132533.763274692</v>
      </c>
      <c r="BO23" s="1299">
        <f>BM23/BM$13-1</f>
        <v>-2.470368654370636E-2</v>
      </c>
      <c r="BP23" s="1298">
        <f t="shared" si="12"/>
        <v>-1132533.763274692</v>
      </c>
      <c r="BQ23" s="1299">
        <f>BM23/BM13-1</f>
        <v>-2.470368654370636E-2</v>
      </c>
      <c r="BR23" s="491">
        <v>44589468.604129374</v>
      </c>
      <c r="BS23" s="1298">
        <f>BR23-BR$13</f>
        <v>-1255258.3062039614</v>
      </c>
      <c r="BT23" s="1299">
        <f>BR23/BR$13-1</f>
        <v>-2.7380647476842657E-2</v>
      </c>
      <c r="BU23" s="1298">
        <f t="shared" si="13"/>
        <v>-1255258.3062039614</v>
      </c>
      <c r="BV23" s="1299">
        <f>BR23/BR13-1</f>
        <v>-2.7380647476842657E-2</v>
      </c>
      <c r="BW23" s="491">
        <v>44466744.061200187</v>
      </c>
      <c r="BX23" s="1298">
        <f>BW23-BW$13</f>
        <v>-1377982.8491331488</v>
      </c>
      <c r="BY23" s="1299">
        <f>BW23/BW$13-1</f>
        <v>-3.0057608409977288E-2</v>
      </c>
      <c r="BZ23" s="1298">
        <f t="shared" si="14"/>
        <v>-1377982.8491331488</v>
      </c>
      <c r="CA23" s="1299">
        <f>BW23/BW13-1</f>
        <v>-3.0057608409977288E-2</v>
      </c>
      <c r="CB23" s="485">
        <v>0</v>
      </c>
      <c r="CC23" s="1298">
        <f>CB23-CB$13</f>
        <v>0</v>
      </c>
      <c r="CD23" s="1299"/>
      <c r="CE23" s="1298">
        <f t="shared" si="15"/>
        <v>0</v>
      </c>
      <c r="CF23" s="1299"/>
      <c r="CG23" s="485">
        <v>0</v>
      </c>
      <c r="CH23" s="1298">
        <f>CG23-CG$13</f>
        <v>0</v>
      </c>
      <c r="CI23" s="1299"/>
      <c r="CJ23" s="1298">
        <f t="shared" si="16"/>
        <v>0</v>
      </c>
      <c r="CK23" s="1299"/>
      <c r="CL23" s="485">
        <v>0</v>
      </c>
      <c r="CM23" s="1298">
        <f>CL23-CL$13</f>
        <v>0</v>
      </c>
      <c r="CN23" s="1299"/>
      <c r="CO23" s="1298">
        <f t="shared" si="17"/>
        <v>0</v>
      </c>
      <c r="CP23" s="1299"/>
    </row>
    <row r="24" spans="1:94" ht="15.75" outlineLevel="1" x14ac:dyDescent="0.25">
      <c r="A24" s="174">
        <v>2024</v>
      </c>
      <c r="B24" s="175" t="s">
        <v>164</v>
      </c>
      <c r="C24" s="175" t="s">
        <v>165</v>
      </c>
      <c r="D24" s="176" t="s">
        <v>99</v>
      </c>
      <c r="E24" s="485">
        <v>0</v>
      </c>
      <c r="F24" s="1298">
        <f>E24-E$14</f>
        <v>0</v>
      </c>
      <c r="G24" s="1320"/>
      <c r="H24" s="1298">
        <f t="shared" si="0"/>
        <v>0</v>
      </c>
      <c r="I24" s="1320"/>
      <c r="J24" s="485">
        <v>0</v>
      </c>
      <c r="K24" s="1298">
        <f>J24-J$14</f>
        <v>0</v>
      </c>
      <c r="L24" s="1320"/>
      <c r="M24" s="1298">
        <f t="shared" si="1"/>
        <v>0</v>
      </c>
      <c r="N24" s="1320"/>
      <c r="O24" s="485">
        <v>0</v>
      </c>
      <c r="P24" s="1298">
        <f>O24-O$14</f>
        <v>0</v>
      </c>
      <c r="Q24" s="1320"/>
      <c r="R24" s="1298">
        <f t="shared" si="2"/>
        <v>0</v>
      </c>
      <c r="S24" s="1320"/>
      <c r="T24" s="486">
        <v>2545488.9215941206</v>
      </c>
      <c r="U24" s="1298">
        <f>T24-T$14</f>
        <v>-11743012.078405887</v>
      </c>
      <c r="V24" s="1299">
        <f>T24/T$14-1</f>
        <v>-0.82185052710608908</v>
      </c>
      <c r="W24" s="1298">
        <f t="shared" si="3"/>
        <v>-11743012.078405887</v>
      </c>
      <c r="X24" s="1299">
        <f>T24/T14-1</f>
        <v>-0.82185052710608908</v>
      </c>
      <c r="Y24" s="486">
        <v>2177315.2928063869</v>
      </c>
      <c r="Z24" s="1298">
        <f>Y24-Y$14</f>
        <v>-12111185.707193621</v>
      </c>
      <c r="AA24" s="1299">
        <f>Y24/Y$14-1</f>
        <v>-0.84761765472764528</v>
      </c>
      <c r="AB24" s="1298">
        <f t="shared" si="4"/>
        <v>-12111185.707193621</v>
      </c>
      <c r="AC24" s="1299">
        <f>Y24/Y14-1</f>
        <v>-0.84761765472764528</v>
      </c>
      <c r="AD24" s="486">
        <v>1809141.6640186682</v>
      </c>
      <c r="AE24" s="1298">
        <f>AD24-AD$14</f>
        <v>-12479359.335981339</v>
      </c>
      <c r="AF24" s="1299">
        <f>AD24/AD$14-1</f>
        <v>-0.87338478234920047</v>
      </c>
      <c r="AG24" s="1298">
        <f t="shared" si="5"/>
        <v>-12479359.335981339</v>
      </c>
      <c r="AH24" s="1299">
        <f>AD24/AD14-1</f>
        <v>-0.87338478234920047</v>
      </c>
      <c r="AI24" s="486">
        <v>134136579.44117597</v>
      </c>
      <c r="AJ24" s="1298">
        <f>AI24-AI$14</f>
        <v>-3397601.2898240387</v>
      </c>
      <c r="AK24" s="1299">
        <f>AI24/AI$14-1</f>
        <v>-2.4703686543706027E-2</v>
      </c>
      <c r="AL24" s="1298">
        <f t="shared" si="6"/>
        <v>-3397601.2898240387</v>
      </c>
      <c r="AM24" s="1299">
        <f>AI24/AI14-1</f>
        <v>-2.4703686543706027E-2</v>
      </c>
      <c r="AN24" s="486">
        <v>133768405.81238826</v>
      </c>
      <c r="AO24" s="1298">
        <f>AN24-AN$14</f>
        <v>-3765774.91861175</v>
      </c>
      <c r="AP24" s="1299">
        <f>AN24/AN$14-1</f>
        <v>-2.7380647476841768E-2</v>
      </c>
      <c r="AQ24" s="1298">
        <f t="shared" si="7"/>
        <v>-3765774.91861175</v>
      </c>
      <c r="AR24" s="1299">
        <f>AN24/AN14-1</f>
        <v>-2.7380647476841768E-2</v>
      </c>
      <c r="AS24" s="486">
        <v>133400232.18360053</v>
      </c>
      <c r="AT24" s="1298">
        <f>AS24-AS$14</f>
        <v>-4133948.5473994762</v>
      </c>
      <c r="AU24" s="1299">
        <f>AS24/AS$14-1</f>
        <v>-3.005760840997751E-2</v>
      </c>
      <c r="AV24" s="1298">
        <f t="shared" si="8"/>
        <v>-4133948.5473994762</v>
      </c>
      <c r="AW24" s="1299">
        <f>AS24/AS14-1</f>
        <v>-3.005760840997751E-2</v>
      </c>
      <c r="AX24" s="485">
        <v>0</v>
      </c>
      <c r="AY24" s="1298">
        <f>AX24-AX$14</f>
        <v>0</v>
      </c>
      <c r="AZ24" s="1299"/>
      <c r="BA24" s="1298">
        <f t="shared" si="9"/>
        <v>0</v>
      </c>
      <c r="BB24" s="1299"/>
      <c r="BC24" s="485">
        <v>0</v>
      </c>
      <c r="BD24" s="1298">
        <f>BC24-BC$14</f>
        <v>0</v>
      </c>
      <c r="BE24" s="1299"/>
      <c r="BF24" s="1298">
        <f t="shared" si="10"/>
        <v>0</v>
      </c>
      <c r="BG24" s="1299"/>
      <c r="BH24" s="485">
        <v>0</v>
      </c>
      <c r="BI24" s="1298">
        <f>BH24-BH$14</f>
        <v>0</v>
      </c>
      <c r="BJ24" s="1299"/>
      <c r="BK24" s="1298">
        <f t="shared" si="11"/>
        <v>0</v>
      </c>
      <c r="BL24" s="1299"/>
      <c r="BM24" s="485">
        <v>0</v>
      </c>
      <c r="BN24" s="1298">
        <f>BM24-BM$14</f>
        <v>0</v>
      </c>
      <c r="BO24" s="1299"/>
      <c r="BP24" s="1298">
        <f t="shared" si="12"/>
        <v>0</v>
      </c>
      <c r="BQ24" s="1299"/>
      <c r="BR24" s="485">
        <v>0</v>
      </c>
      <c r="BS24" s="1298">
        <f>BR24-BR$14</f>
        <v>0</v>
      </c>
      <c r="BT24" s="1299"/>
      <c r="BU24" s="1298">
        <f t="shared" si="13"/>
        <v>0</v>
      </c>
      <c r="BV24" s="1299"/>
      <c r="BW24" s="485">
        <v>0</v>
      </c>
      <c r="BX24" s="1298">
        <f>BW24-BW$14</f>
        <v>0</v>
      </c>
      <c r="BY24" s="1299"/>
      <c r="BZ24" s="1298">
        <f t="shared" si="14"/>
        <v>0</v>
      </c>
      <c r="CA24" s="1299"/>
      <c r="CB24" s="192">
        <v>5879880.5067639574</v>
      </c>
      <c r="CC24" s="1298">
        <f>CB24-CB$14</f>
        <v>-12254897.973236039</v>
      </c>
      <c r="CD24" s="1299">
        <f>CB24/CB$14-1</f>
        <v>-0.6757677237001487</v>
      </c>
      <c r="CE24" s="1298">
        <f t="shared" si="15"/>
        <v>-12254897.973236039</v>
      </c>
      <c r="CF24" s="1299">
        <f t="shared" ref="CF24:CF29" si="18">CB24/CB14-1</f>
        <v>-0.6757677237001487</v>
      </c>
      <c r="CG24" s="192">
        <v>5511706.8779762238</v>
      </c>
      <c r="CH24" s="1298">
        <f>CG24-CG$14</f>
        <v>-12623071.602023773</v>
      </c>
      <c r="CI24" s="1299">
        <f>CG24/CG$14-1</f>
        <v>-0.69606979847838624</v>
      </c>
      <c r="CJ24" s="1298">
        <f t="shared" si="16"/>
        <v>-12623071.602023773</v>
      </c>
      <c r="CK24" s="1299">
        <f t="shared" ref="CK24:CK29" si="19">CG24/CG14-1</f>
        <v>-0.69606979847838624</v>
      </c>
      <c r="CL24" s="192">
        <v>5143533.2491885051</v>
      </c>
      <c r="CM24" s="1298">
        <f>CL24-CL$14</f>
        <v>-12991245.230811492</v>
      </c>
      <c r="CN24" s="1299">
        <f>CL24/CL$14-1</f>
        <v>-0.71637187325662299</v>
      </c>
      <c r="CO24" s="1298">
        <f t="shared" si="17"/>
        <v>-12991245.230811492</v>
      </c>
      <c r="CP24" s="1299">
        <f t="shared" ref="CP24:CP29" si="20">CL24/CL14-1</f>
        <v>-0.71637187325662299</v>
      </c>
    </row>
    <row r="25" spans="1:94" ht="31.5" outlineLevel="1" x14ac:dyDescent="0.25">
      <c r="A25" s="174">
        <v>2024</v>
      </c>
      <c r="B25" s="175" t="s">
        <v>166</v>
      </c>
      <c r="C25" s="175" t="s">
        <v>249</v>
      </c>
      <c r="D25" s="176" t="s">
        <v>168</v>
      </c>
      <c r="E25" s="485">
        <v>47698790.780559346</v>
      </c>
      <c r="F25" s="1298">
        <f>E25-E$15</f>
        <v>9218914.1215593442</v>
      </c>
      <c r="G25" s="1320">
        <f>E25/E$15-1</f>
        <v>0.23957753823525185</v>
      </c>
      <c r="H25" s="1298">
        <f t="shared" si="0"/>
        <v>9218914.1215593442</v>
      </c>
      <c r="I25" s="1320">
        <f>E25/E15-1</f>
        <v>0.23957753823525185</v>
      </c>
      <c r="J25" s="485">
        <v>47880600.259831682</v>
      </c>
      <c r="K25" s="1298">
        <f>J25-J$15</f>
        <v>9400723.60083168</v>
      </c>
      <c r="L25" s="1320">
        <f>J25/J$15-1</f>
        <v>0.24430233194713113</v>
      </c>
      <c r="M25" s="1298">
        <f t="shared" si="1"/>
        <v>9400723.60083168</v>
      </c>
      <c r="N25" s="1320">
        <f>J25/J15-1</f>
        <v>0.24430233194713113</v>
      </c>
      <c r="O25" s="485">
        <v>48062409.73910401</v>
      </c>
      <c r="P25" s="1298">
        <f>O25-O$15</f>
        <v>9582533.0801040083</v>
      </c>
      <c r="Q25" s="1320">
        <f>O25/O$15-1</f>
        <v>0.2490271256590102</v>
      </c>
      <c r="R25" s="1298">
        <f t="shared" si="2"/>
        <v>9582533.0801040083</v>
      </c>
      <c r="S25" s="1320">
        <f>O25/O15-1</f>
        <v>0.2490271256590102</v>
      </c>
      <c r="T25" s="485">
        <v>47698790.780559346</v>
      </c>
      <c r="U25" s="1298">
        <f>T25-T$15</f>
        <v>9218914.1215593442</v>
      </c>
      <c r="V25" s="1299">
        <f>T25/T$15-1</f>
        <v>0.23957753823525185</v>
      </c>
      <c r="W25" s="1298">
        <f t="shared" si="3"/>
        <v>9218914.1215593442</v>
      </c>
      <c r="X25" s="1299">
        <f>T25/T15-1</f>
        <v>0.23957753823525185</v>
      </c>
      <c r="Y25" s="485">
        <v>47880600.259831682</v>
      </c>
      <c r="Z25" s="1298">
        <f>Y25-Y$15</f>
        <v>9400723.60083168</v>
      </c>
      <c r="AA25" s="1299">
        <f>Y25/Y$15-1</f>
        <v>0.24430233194713113</v>
      </c>
      <c r="AB25" s="1298">
        <f t="shared" si="4"/>
        <v>9400723.60083168</v>
      </c>
      <c r="AC25" s="1299">
        <f>Y25/Y15-1</f>
        <v>0.24430233194713113</v>
      </c>
      <c r="AD25" s="485">
        <v>48062409.73910401</v>
      </c>
      <c r="AE25" s="1298">
        <f>AD25-AD$15</f>
        <v>9582533.0801040083</v>
      </c>
      <c r="AF25" s="1299">
        <f>AD25/AD$15-1</f>
        <v>0.2490271256590102</v>
      </c>
      <c r="AG25" s="1298">
        <f t="shared" si="5"/>
        <v>9582533.0801040083</v>
      </c>
      <c r="AH25" s="1299">
        <f>AD25/AD15-1</f>
        <v>0.2490271256590102</v>
      </c>
      <c r="AI25" s="485">
        <v>47698790.780559346</v>
      </c>
      <c r="AJ25" s="1298">
        <f>AI25-AI$15</f>
        <v>9218914.1215593442</v>
      </c>
      <c r="AK25" s="1299">
        <f>AI25/AI$15-1</f>
        <v>0.23957753823525185</v>
      </c>
      <c r="AL25" s="1298">
        <f t="shared" si="6"/>
        <v>9218914.1215593442</v>
      </c>
      <c r="AM25" s="1299">
        <f>AI25/AI15-1</f>
        <v>0.23957753823525185</v>
      </c>
      <c r="AN25" s="485">
        <v>47880600.259831682</v>
      </c>
      <c r="AO25" s="1298">
        <f>AN25-AN$15</f>
        <v>9400723.60083168</v>
      </c>
      <c r="AP25" s="1299">
        <f>AN25/AN$15-1</f>
        <v>0.24430233194713113</v>
      </c>
      <c r="AQ25" s="1298">
        <f t="shared" si="7"/>
        <v>9400723.60083168</v>
      </c>
      <c r="AR25" s="1299">
        <f>AN25/AN15-1</f>
        <v>0.24430233194713113</v>
      </c>
      <c r="AS25" s="485">
        <v>48062409.73910401</v>
      </c>
      <c r="AT25" s="1298">
        <f>AS25-AS$15</f>
        <v>9582533.0801040083</v>
      </c>
      <c r="AU25" s="1299">
        <f>AS25/AS$15-1</f>
        <v>0.2490271256590102</v>
      </c>
      <c r="AV25" s="1298">
        <f t="shared" si="8"/>
        <v>9582533.0801040083</v>
      </c>
      <c r="AW25" s="1299">
        <f>AS25/AS15-1</f>
        <v>0.2490271256590102</v>
      </c>
      <c r="AX25" s="485">
        <v>47698790.780559346</v>
      </c>
      <c r="AY25" s="1298">
        <f>AX25-AX$15</f>
        <v>9218914.1215593442</v>
      </c>
      <c r="AZ25" s="1299">
        <f>AX25/AX$15-1</f>
        <v>0.23957753823525185</v>
      </c>
      <c r="BA25" s="1298">
        <f t="shared" si="9"/>
        <v>9218914.1215593442</v>
      </c>
      <c r="BB25" s="1299">
        <f>AX25/AX15-1</f>
        <v>0.23957753823525185</v>
      </c>
      <c r="BC25" s="485">
        <v>47880600.259831682</v>
      </c>
      <c r="BD25" s="1298">
        <f>BC25-BC$15</f>
        <v>9400723.60083168</v>
      </c>
      <c r="BE25" s="1299">
        <f>BC25/BC$15-1</f>
        <v>0.24430233194713113</v>
      </c>
      <c r="BF25" s="1298">
        <f t="shared" si="10"/>
        <v>9400723.60083168</v>
      </c>
      <c r="BG25" s="1299">
        <f>BC25/BC15-1</f>
        <v>0.24430233194713113</v>
      </c>
      <c r="BH25" s="485">
        <v>48062409.73910401</v>
      </c>
      <c r="BI25" s="1298">
        <f>BH25-BH$15</f>
        <v>9582533.0801040083</v>
      </c>
      <c r="BJ25" s="1299">
        <f>BH25/BH$15-1</f>
        <v>0.2490271256590102</v>
      </c>
      <c r="BK25" s="1298">
        <f t="shared" si="11"/>
        <v>9582533.0801040083</v>
      </c>
      <c r="BL25" s="1299">
        <f>BH25/BH15-1</f>
        <v>0.2490271256590102</v>
      </c>
      <c r="BM25" s="485">
        <v>47698790.780559346</v>
      </c>
      <c r="BN25" s="1298">
        <f>BM25-BM$15</f>
        <v>9218914.1215593442</v>
      </c>
      <c r="BO25" s="1299">
        <f>BM25/BM$15-1</f>
        <v>0.23957753823525185</v>
      </c>
      <c r="BP25" s="1298">
        <f t="shared" si="12"/>
        <v>9218914.1215593442</v>
      </c>
      <c r="BQ25" s="1299">
        <f>BM25/BM15-1</f>
        <v>0.23957753823525185</v>
      </c>
      <c r="BR25" s="485">
        <v>47880600.259831682</v>
      </c>
      <c r="BS25" s="1298">
        <f>BR25-BR$15</f>
        <v>9400723.60083168</v>
      </c>
      <c r="BT25" s="1299">
        <f>BR25/BR$15-1</f>
        <v>0.24430233194713113</v>
      </c>
      <c r="BU25" s="1298">
        <f t="shared" si="13"/>
        <v>9400723.60083168</v>
      </c>
      <c r="BV25" s="1299">
        <f>BR25/BR15-1</f>
        <v>0.24430233194713113</v>
      </c>
      <c r="BW25" s="485">
        <v>48062409.73910401</v>
      </c>
      <c r="BX25" s="1298">
        <f>BW25-BW$15</f>
        <v>9582533.0801040083</v>
      </c>
      <c r="BY25" s="1299">
        <f>BW25/BW$15-1</f>
        <v>0.2490271256590102</v>
      </c>
      <c r="BZ25" s="1298">
        <f t="shared" si="14"/>
        <v>9582533.0801040083</v>
      </c>
      <c r="CA25" s="1299">
        <f>BW25/BW15-1</f>
        <v>0.2490271256590102</v>
      </c>
      <c r="CB25" s="485">
        <v>47698790.780559346</v>
      </c>
      <c r="CC25" s="1298">
        <f>CB25-CB$15</f>
        <v>9218914.1215593442</v>
      </c>
      <c r="CD25" s="1299">
        <f>CB25/CB$15-1</f>
        <v>0.23957753823525185</v>
      </c>
      <c r="CE25" s="1298">
        <f t="shared" si="15"/>
        <v>9218914.1215593442</v>
      </c>
      <c r="CF25" s="1299">
        <f t="shared" si="18"/>
        <v>0.23957753823525185</v>
      </c>
      <c r="CG25" s="485">
        <v>47880600.259831682</v>
      </c>
      <c r="CH25" s="1298">
        <f>CG25-CG$15</f>
        <v>9400723.60083168</v>
      </c>
      <c r="CI25" s="1299">
        <f>CG25/CG$15-1</f>
        <v>0.24430233194713113</v>
      </c>
      <c r="CJ25" s="1298">
        <f t="shared" si="16"/>
        <v>9400723.60083168</v>
      </c>
      <c r="CK25" s="1299">
        <f t="shared" si="19"/>
        <v>0.24430233194713113</v>
      </c>
      <c r="CL25" s="485">
        <v>48062409.73910401</v>
      </c>
      <c r="CM25" s="1298">
        <f>CL25-CL$15</f>
        <v>9582533.0801040083</v>
      </c>
      <c r="CN25" s="1299">
        <f>CL25/CL$15-1</f>
        <v>0.2490271256590102</v>
      </c>
      <c r="CO25" s="1298">
        <f t="shared" si="17"/>
        <v>9582533.0801040083</v>
      </c>
      <c r="CP25" s="1299">
        <f t="shared" si="20"/>
        <v>0.2490271256590102</v>
      </c>
    </row>
    <row r="26" spans="1:94" ht="15.75" outlineLevel="1" x14ac:dyDescent="0.25">
      <c r="A26" s="174">
        <v>2024</v>
      </c>
      <c r="B26" s="175" t="s">
        <v>169</v>
      </c>
      <c r="C26" s="175" t="s">
        <v>249</v>
      </c>
      <c r="D26" s="176" t="s">
        <v>170</v>
      </c>
      <c r="E26" s="485">
        <v>48893735.421882369</v>
      </c>
      <c r="F26" s="1298">
        <f>E26-E$16</f>
        <v>8811358.4218823686</v>
      </c>
      <c r="G26" s="1320">
        <f>E26/E$16-1</f>
        <v>0.21983123460672926</v>
      </c>
      <c r="H26" s="1298">
        <f t="shared" si="0"/>
        <v>8811358.4218823686</v>
      </c>
      <c r="I26" s="1320">
        <f>E26/E16-1</f>
        <v>0.21983123460672926</v>
      </c>
      <c r="J26" s="485">
        <v>49080099.571397766</v>
      </c>
      <c r="K26" s="1298">
        <f>J26-J$16</f>
        <v>8997722.5713977665</v>
      </c>
      <c r="L26" s="1320">
        <f>J26/J$16-1</f>
        <v>0.22448076298962416</v>
      </c>
      <c r="M26" s="1298">
        <f t="shared" si="1"/>
        <v>8997722.5713977665</v>
      </c>
      <c r="N26" s="1320">
        <f>J26/J16-1</f>
        <v>0.22448076298962416</v>
      </c>
      <c r="O26" s="485">
        <v>49266463.720913157</v>
      </c>
      <c r="P26" s="1298">
        <f>O26-O$16</f>
        <v>9184086.7209131569</v>
      </c>
      <c r="Q26" s="1320">
        <f>O26/O$16-1</f>
        <v>0.22913029137251906</v>
      </c>
      <c r="R26" s="1298">
        <f t="shared" si="2"/>
        <v>9184086.7209131569</v>
      </c>
      <c r="S26" s="1320">
        <f>O26/O16-1</f>
        <v>0.22913029137251906</v>
      </c>
      <c r="T26" s="485">
        <v>48893735.421882369</v>
      </c>
      <c r="U26" s="1298">
        <f>T26-T$16</f>
        <v>8811358.4218823686</v>
      </c>
      <c r="V26" s="1299">
        <f>T26/T$16-1</f>
        <v>0.21983123460672926</v>
      </c>
      <c r="W26" s="1298">
        <f t="shared" si="3"/>
        <v>8811358.4218823686</v>
      </c>
      <c r="X26" s="1299">
        <f>T26/T16-1</f>
        <v>0.21983123460672926</v>
      </c>
      <c r="Y26" s="485">
        <v>49080099.571397766</v>
      </c>
      <c r="Z26" s="1298">
        <f>Y26-Y$16</f>
        <v>8997722.5713977665</v>
      </c>
      <c r="AA26" s="1299">
        <f>Y26/Y$16-1</f>
        <v>0.22448076298962416</v>
      </c>
      <c r="AB26" s="1298">
        <f t="shared" si="4"/>
        <v>8997722.5713977665</v>
      </c>
      <c r="AC26" s="1299">
        <f>Y26/Y16-1</f>
        <v>0.22448076298962416</v>
      </c>
      <c r="AD26" s="485">
        <v>49266463.720913157</v>
      </c>
      <c r="AE26" s="1298">
        <f>AD26-AD$16</f>
        <v>9184086.7209131569</v>
      </c>
      <c r="AF26" s="1299">
        <f>AD26/AD$16-1</f>
        <v>0.22913029137251906</v>
      </c>
      <c r="AG26" s="1298">
        <f t="shared" si="5"/>
        <v>9184086.7209131569</v>
      </c>
      <c r="AH26" s="1299">
        <f>AD26/AD16-1</f>
        <v>0.22913029137251906</v>
      </c>
      <c r="AI26" s="485">
        <v>48893735.421882369</v>
      </c>
      <c r="AJ26" s="1298">
        <f>AI26-AI$16</f>
        <v>8811358.4218823686</v>
      </c>
      <c r="AK26" s="1299">
        <f>AI26/AI$16-1</f>
        <v>0.21983123460672926</v>
      </c>
      <c r="AL26" s="1298">
        <f t="shared" si="6"/>
        <v>8811358.4218823686</v>
      </c>
      <c r="AM26" s="1299">
        <f>AI26/AI16-1</f>
        <v>0.21983123460672926</v>
      </c>
      <c r="AN26" s="485">
        <v>49080099.571397766</v>
      </c>
      <c r="AO26" s="1298">
        <f>AN26-AN$16</f>
        <v>8997722.5713977665</v>
      </c>
      <c r="AP26" s="1299">
        <f>AN26/AN$16-1</f>
        <v>0.22448076298962416</v>
      </c>
      <c r="AQ26" s="1298">
        <f t="shared" si="7"/>
        <v>8997722.5713977665</v>
      </c>
      <c r="AR26" s="1299">
        <f>AN26/AN16-1</f>
        <v>0.22448076298962416</v>
      </c>
      <c r="AS26" s="485">
        <v>49266463.720913157</v>
      </c>
      <c r="AT26" s="1298">
        <f>AS26-AS$16</f>
        <v>9184086.7209131569</v>
      </c>
      <c r="AU26" s="1299">
        <f>AS26/AS$16-1</f>
        <v>0.22913029137251906</v>
      </c>
      <c r="AV26" s="1298">
        <f t="shared" si="8"/>
        <v>9184086.7209131569</v>
      </c>
      <c r="AW26" s="1299">
        <f>AS26/AS16-1</f>
        <v>0.22913029137251906</v>
      </c>
      <c r="AX26" s="485">
        <v>48893735.421882369</v>
      </c>
      <c r="AY26" s="1298">
        <f>AX26-AX$16</f>
        <v>8811358.4218823686</v>
      </c>
      <c r="AZ26" s="1299">
        <f>AX26/AX$16-1</f>
        <v>0.21983123460672926</v>
      </c>
      <c r="BA26" s="1298">
        <f t="shared" si="9"/>
        <v>8811358.4218823686</v>
      </c>
      <c r="BB26" s="1299">
        <f>AX26/AX16-1</f>
        <v>0.21983123460672926</v>
      </c>
      <c r="BC26" s="485">
        <v>49080099.571397766</v>
      </c>
      <c r="BD26" s="1298">
        <f>BC26-BC$16</f>
        <v>8997722.5713977665</v>
      </c>
      <c r="BE26" s="1299">
        <f>BC26/BC$16-1</f>
        <v>0.22448076298962416</v>
      </c>
      <c r="BF26" s="1298">
        <f t="shared" si="10"/>
        <v>8997722.5713977665</v>
      </c>
      <c r="BG26" s="1299">
        <f>BC26/BC16-1</f>
        <v>0.22448076298962416</v>
      </c>
      <c r="BH26" s="485">
        <v>49266463.720913157</v>
      </c>
      <c r="BI26" s="1298">
        <f>BH26-BH$16</f>
        <v>9184086.7209131569</v>
      </c>
      <c r="BJ26" s="1299">
        <f>BH26/BH$16-1</f>
        <v>0.22913029137251906</v>
      </c>
      <c r="BK26" s="1298">
        <f t="shared" si="11"/>
        <v>9184086.7209131569</v>
      </c>
      <c r="BL26" s="1299">
        <f>BH26/BH16-1</f>
        <v>0.22913029137251906</v>
      </c>
      <c r="BM26" s="485">
        <v>48893735.421882369</v>
      </c>
      <c r="BN26" s="1298">
        <f>BM26-BM$16</f>
        <v>8811358.4218823686</v>
      </c>
      <c r="BO26" s="1299">
        <f>BM26/BM$16-1</f>
        <v>0.21983123460672926</v>
      </c>
      <c r="BP26" s="1298">
        <f t="shared" si="12"/>
        <v>8811358.4218823686</v>
      </c>
      <c r="BQ26" s="1299">
        <f>BM26/BM16-1</f>
        <v>0.21983123460672926</v>
      </c>
      <c r="BR26" s="485">
        <v>49080099.571397766</v>
      </c>
      <c r="BS26" s="1298">
        <f>BR26-BR$16</f>
        <v>8997722.5713977665</v>
      </c>
      <c r="BT26" s="1299">
        <f>BR26/BR$16-1</f>
        <v>0.22448076298962416</v>
      </c>
      <c r="BU26" s="1298">
        <f t="shared" si="13"/>
        <v>8997722.5713977665</v>
      </c>
      <c r="BV26" s="1299">
        <f>BR26/BR16-1</f>
        <v>0.22448076298962416</v>
      </c>
      <c r="BW26" s="485">
        <v>49266463.720913157</v>
      </c>
      <c r="BX26" s="1298">
        <f>BW26-BW$16</f>
        <v>9184086.7209131569</v>
      </c>
      <c r="BY26" s="1299">
        <f>BW26/BW$16-1</f>
        <v>0.22913029137251906</v>
      </c>
      <c r="BZ26" s="1298">
        <f t="shared" si="14"/>
        <v>9184086.7209131569</v>
      </c>
      <c r="CA26" s="1299">
        <f>BW26/BW16-1</f>
        <v>0.22913029137251906</v>
      </c>
      <c r="CB26" s="485">
        <v>48893735.421882369</v>
      </c>
      <c r="CC26" s="1298">
        <f>CB26-CB$16</f>
        <v>8811358.4218823686</v>
      </c>
      <c r="CD26" s="1299">
        <f>CB26/CB$16-1</f>
        <v>0.21983123460672926</v>
      </c>
      <c r="CE26" s="1298">
        <f t="shared" si="15"/>
        <v>8811358.4218823686</v>
      </c>
      <c r="CF26" s="1299">
        <f t="shared" si="18"/>
        <v>0.21983123460672926</v>
      </c>
      <c r="CG26" s="485">
        <v>49080099.571397766</v>
      </c>
      <c r="CH26" s="1298">
        <f>CG26-CG$16</f>
        <v>8997722.5713977665</v>
      </c>
      <c r="CI26" s="1299">
        <f>CG26/CG$16-1</f>
        <v>0.22448076298962416</v>
      </c>
      <c r="CJ26" s="1298">
        <f t="shared" si="16"/>
        <v>8997722.5713977665</v>
      </c>
      <c r="CK26" s="1299">
        <f t="shared" si="19"/>
        <v>0.22448076298962416</v>
      </c>
      <c r="CL26" s="485">
        <v>49266463.720913157</v>
      </c>
      <c r="CM26" s="1298">
        <f>CL26-CL$16</f>
        <v>9184086.7209131569</v>
      </c>
      <c r="CN26" s="1299">
        <f>CL26/CL$16-1</f>
        <v>0.22913029137251906</v>
      </c>
      <c r="CO26" s="1298">
        <f t="shared" si="17"/>
        <v>9184086.7209131569</v>
      </c>
      <c r="CP26" s="1299">
        <f t="shared" si="20"/>
        <v>0.22913029137251906</v>
      </c>
    </row>
    <row r="27" spans="1:94" ht="32.25" outlineLevel="1" thickBot="1" x14ac:dyDescent="0.3">
      <c r="A27" s="174">
        <v>2024</v>
      </c>
      <c r="B27" s="197" t="s">
        <v>171</v>
      </c>
      <c r="C27" s="198" t="s">
        <v>172</v>
      </c>
      <c r="D27" s="199" t="s">
        <v>173</v>
      </c>
      <c r="E27" s="492">
        <v>0</v>
      </c>
      <c r="F27" s="1298">
        <f>E27-E$17</f>
        <v>0</v>
      </c>
      <c r="G27" s="1320"/>
      <c r="H27" s="1298">
        <f t="shared" si="0"/>
        <v>0</v>
      </c>
      <c r="I27" s="1320"/>
      <c r="J27" s="492">
        <v>0</v>
      </c>
      <c r="K27" s="1298">
        <f>J27-J$17</f>
        <v>0</v>
      </c>
      <c r="L27" s="1320"/>
      <c r="M27" s="1298">
        <f t="shared" si="1"/>
        <v>0</v>
      </c>
      <c r="N27" s="1320"/>
      <c r="O27" s="492">
        <v>0</v>
      </c>
      <c r="P27" s="1298">
        <f>O27-O$17</f>
        <v>0</v>
      </c>
      <c r="Q27" s="1320"/>
      <c r="R27" s="1298">
        <f t="shared" si="2"/>
        <v>0</v>
      </c>
      <c r="S27" s="1320"/>
      <c r="T27" s="492">
        <v>0</v>
      </c>
      <c r="U27" s="1298">
        <f>T27-T$17</f>
        <v>0</v>
      </c>
      <c r="V27" s="1299"/>
      <c r="W27" s="1298">
        <f t="shared" si="3"/>
        <v>0</v>
      </c>
      <c r="X27" s="1299"/>
      <c r="Y27" s="492">
        <v>0</v>
      </c>
      <c r="Z27" s="1298">
        <f>Y27-Y$17</f>
        <v>0</v>
      </c>
      <c r="AA27" s="1299"/>
      <c r="AB27" s="1298">
        <f t="shared" si="4"/>
        <v>0</v>
      </c>
      <c r="AC27" s="1299"/>
      <c r="AD27" s="492">
        <v>0</v>
      </c>
      <c r="AE27" s="1298">
        <f>AD27-AD$17</f>
        <v>0</v>
      </c>
      <c r="AF27" s="1299"/>
      <c r="AG27" s="1298">
        <f t="shared" si="5"/>
        <v>0</v>
      </c>
      <c r="AH27" s="1299"/>
      <c r="AI27" s="492">
        <v>0</v>
      </c>
      <c r="AJ27" s="1298">
        <f>AI27-AI$17</f>
        <v>0</v>
      </c>
      <c r="AK27" s="1299"/>
      <c r="AL27" s="1298">
        <f t="shared" si="6"/>
        <v>0</v>
      </c>
      <c r="AM27" s="1299"/>
      <c r="AN27" s="492">
        <v>0</v>
      </c>
      <c r="AO27" s="1298">
        <f>AN27-AN$17</f>
        <v>0</v>
      </c>
      <c r="AP27" s="1299"/>
      <c r="AQ27" s="1298">
        <f t="shared" si="7"/>
        <v>0</v>
      </c>
      <c r="AR27" s="1299"/>
      <c r="AS27" s="492">
        <v>0</v>
      </c>
      <c r="AT27" s="1298">
        <f>AS27-AS$17</f>
        <v>0</v>
      </c>
      <c r="AU27" s="1299"/>
      <c r="AV27" s="1298">
        <f t="shared" si="8"/>
        <v>0</v>
      </c>
      <c r="AW27" s="1299"/>
      <c r="AX27" s="492">
        <v>0</v>
      </c>
      <c r="AY27" s="1298">
        <f>AX27-AX$17</f>
        <v>0</v>
      </c>
      <c r="AZ27" s="1299"/>
      <c r="BA27" s="1298">
        <f t="shared" si="9"/>
        <v>0</v>
      </c>
      <c r="BB27" s="1299"/>
      <c r="BC27" s="492">
        <v>0</v>
      </c>
      <c r="BD27" s="1298">
        <f>BC27-BC$17</f>
        <v>0</v>
      </c>
      <c r="BE27" s="1299"/>
      <c r="BF27" s="1298">
        <f t="shared" si="10"/>
        <v>0</v>
      </c>
      <c r="BG27" s="1299"/>
      <c r="BH27" s="492">
        <v>0</v>
      </c>
      <c r="BI27" s="1298">
        <f>BH27-BH$17</f>
        <v>0</v>
      </c>
      <c r="BJ27" s="1299"/>
      <c r="BK27" s="1298">
        <f t="shared" si="11"/>
        <v>0</v>
      </c>
      <c r="BL27" s="1299"/>
      <c r="BM27" s="492">
        <v>0</v>
      </c>
      <c r="BN27" s="1298">
        <f>BM27-BM$17</f>
        <v>0</v>
      </c>
      <c r="BO27" s="1299"/>
      <c r="BP27" s="1298">
        <f t="shared" si="12"/>
        <v>0</v>
      </c>
      <c r="BQ27" s="1299"/>
      <c r="BR27" s="492">
        <v>0</v>
      </c>
      <c r="BS27" s="1298">
        <f>BR27-BR$17</f>
        <v>0</v>
      </c>
      <c r="BT27" s="1299"/>
      <c r="BU27" s="1298">
        <f t="shared" si="13"/>
        <v>0</v>
      </c>
      <c r="BV27" s="1299"/>
      <c r="BW27" s="492">
        <v>0</v>
      </c>
      <c r="BX27" s="1298">
        <f>BW27-BW$17</f>
        <v>0</v>
      </c>
      <c r="BY27" s="1299"/>
      <c r="BZ27" s="1298">
        <f t="shared" si="14"/>
        <v>0</v>
      </c>
      <c r="CA27" s="1299"/>
      <c r="CB27" s="1329">
        <v>4166814.5555924629</v>
      </c>
      <c r="CC27" s="1298">
        <f>CB27-CB$17</f>
        <v>320537.0755924629</v>
      </c>
      <c r="CD27" s="1299">
        <f>CB27/CB$17-1</f>
        <v>8.33369608041028E-2</v>
      </c>
      <c r="CE27" s="1298">
        <f t="shared" si="15"/>
        <v>320537.0755924629</v>
      </c>
      <c r="CF27" s="1299">
        <f t="shared" si="18"/>
        <v>8.33369608041028E-2</v>
      </c>
      <c r="CG27" s="1329">
        <v>4166814.5555924629</v>
      </c>
      <c r="CH27" s="1298">
        <f>CG27-CG$17</f>
        <v>320537.0755924629</v>
      </c>
      <c r="CI27" s="1299">
        <f>CG27/CG$17-1</f>
        <v>8.33369608041028E-2</v>
      </c>
      <c r="CJ27" s="1298">
        <f t="shared" si="16"/>
        <v>320537.0755924629</v>
      </c>
      <c r="CK27" s="1299">
        <f t="shared" si="19"/>
        <v>8.33369608041028E-2</v>
      </c>
      <c r="CL27" s="1329">
        <v>4166814.5555924629</v>
      </c>
      <c r="CM27" s="1298">
        <f>CL27-CL$17</f>
        <v>320537.0755924629</v>
      </c>
      <c r="CN27" s="1299">
        <f>CL27/CL$17-1</f>
        <v>8.33369608041028E-2</v>
      </c>
      <c r="CO27" s="1298">
        <f t="shared" si="17"/>
        <v>320537.0755924629</v>
      </c>
      <c r="CP27" s="1299">
        <f t="shared" si="20"/>
        <v>8.33369608041028E-2</v>
      </c>
    </row>
    <row r="28" spans="1:94" ht="15.75" outlineLevel="1" x14ac:dyDescent="0.25">
      <c r="A28" s="174">
        <v>2024</v>
      </c>
      <c r="B28" s="206" t="s">
        <v>174</v>
      </c>
      <c r="C28" s="206" t="s">
        <v>175</v>
      </c>
      <c r="D28" s="207" t="s">
        <v>176</v>
      </c>
      <c r="E28" s="210">
        <v>942765.11231999996</v>
      </c>
      <c r="F28" s="1321">
        <f>E28-E$18</f>
        <v>94478.033519999939</v>
      </c>
      <c r="G28" s="1322">
        <f>E28/E$18-1</f>
        <v>0.11137507087064202</v>
      </c>
      <c r="H28" s="1321">
        <f t="shared" si="0"/>
        <v>94478.033519999939</v>
      </c>
      <c r="I28" s="1322">
        <f>E28/E18-1</f>
        <v>0.11137507087064202</v>
      </c>
      <c r="J28" s="210">
        <v>942765.11231999996</v>
      </c>
      <c r="K28" s="1321">
        <f>J28-J$18</f>
        <v>94478.033519999939</v>
      </c>
      <c r="L28" s="1322">
        <f>J28/J$18-1</f>
        <v>0.11137507087064202</v>
      </c>
      <c r="M28" s="1321">
        <f t="shared" si="1"/>
        <v>94478.033519999939</v>
      </c>
      <c r="N28" s="1322">
        <f>J28/J18-1</f>
        <v>0.11137507087064202</v>
      </c>
      <c r="O28" s="211">
        <v>942765.11231999996</v>
      </c>
      <c r="P28" s="1321">
        <f>O28-O$18</f>
        <v>94478.033519999939</v>
      </c>
      <c r="Q28" s="1322">
        <f>O28/O$18-1</f>
        <v>0.11137507087064202</v>
      </c>
      <c r="R28" s="1321">
        <f t="shared" si="2"/>
        <v>94478.033519999939</v>
      </c>
      <c r="S28" s="1322">
        <f>O28/O18-1</f>
        <v>0.11137507087064202</v>
      </c>
      <c r="T28" s="211">
        <v>942765.11231999996</v>
      </c>
      <c r="U28" s="209">
        <f>T28-T$18</f>
        <v>94478.033519999939</v>
      </c>
      <c r="V28" s="1300">
        <f>T28/T$18-1</f>
        <v>0.11137507087064202</v>
      </c>
      <c r="W28" s="209">
        <f t="shared" si="3"/>
        <v>94478.033519999939</v>
      </c>
      <c r="X28" s="1300">
        <f>T28/T18-1</f>
        <v>0.11137507087064202</v>
      </c>
      <c r="Y28" s="210">
        <v>942765.11231999996</v>
      </c>
      <c r="Z28" s="209">
        <f>Y28-Y$18</f>
        <v>94478.033519999939</v>
      </c>
      <c r="AA28" s="1300">
        <f>Y28/Y$18-1</f>
        <v>0.11137507087064202</v>
      </c>
      <c r="AB28" s="209">
        <f t="shared" si="4"/>
        <v>94478.033519999939</v>
      </c>
      <c r="AC28" s="1300">
        <f>Y28/Y18-1</f>
        <v>0.11137507087064202</v>
      </c>
      <c r="AD28" s="211">
        <v>942765.11231999996</v>
      </c>
      <c r="AE28" s="209">
        <f>AD28-AD$18</f>
        <v>94478.033519999939</v>
      </c>
      <c r="AF28" s="1300">
        <f>AD28/AD$18-1</f>
        <v>0.11137507087064202</v>
      </c>
      <c r="AG28" s="209">
        <f t="shared" si="5"/>
        <v>94478.033519999939</v>
      </c>
      <c r="AH28" s="1300">
        <f>AD28/AD18-1</f>
        <v>0.11137507087064202</v>
      </c>
      <c r="AI28" s="211">
        <v>942765.11231999996</v>
      </c>
      <c r="AJ28" s="209">
        <f>AI28-AI$18</f>
        <v>94478.033519999939</v>
      </c>
      <c r="AK28" s="1300">
        <f>AI28/AI$18-1</f>
        <v>0.11137507087064202</v>
      </c>
      <c r="AL28" s="209">
        <f t="shared" si="6"/>
        <v>94478.033519999939</v>
      </c>
      <c r="AM28" s="1300">
        <f>AI28/AI18-1</f>
        <v>0.11137507087064202</v>
      </c>
      <c r="AN28" s="210">
        <v>942765.11231999996</v>
      </c>
      <c r="AO28" s="209">
        <f>AN28-AN$18</f>
        <v>94478.033519999939</v>
      </c>
      <c r="AP28" s="1300">
        <f>AN28/AN$18-1</f>
        <v>0.11137507087064202</v>
      </c>
      <c r="AQ28" s="209">
        <f t="shared" si="7"/>
        <v>94478.033519999939</v>
      </c>
      <c r="AR28" s="1300">
        <f>AN28/AN18-1</f>
        <v>0.11137507087064202</v>
      </c>
      <c r="AS28" s="211">
        <v>942765.11231999996</v>
      </c>
      <c r="AT28" s="209">
        <f>AS28-AS$18</f>
        <v>94478.033519999939</v>
      </c>
      <c r="AU28" s="1300">
        <f>AS28/AS$18-1</f>
        <v>0.11137507087064202</v>
      </c>
      <c r="AV28" s="209">
        <f t="shared" si="8"/>
        <v>94478.033519999939</v>
      </c>
      <c r="AW28" s="1300">
        <f>AS28/AS18-1</f>
        <v>0.11137507087064202</v>
      </c>
      <c r="AX28" s="210">
        <v>942765.11231999996</v>
      </c>
      <c r="AY28" s="209">
        <f>AX28-AX$18</f>
        <v>94478.033519999939</v>
      </c>
      <c r="AZ28" s="1300">
        <f>AX28/AX$18-1</f>
        <v>0.11137507087064202</v>
      </c>
      <c r="BA28" s="209">
        <f t="shared" si="9"/>
        <v>94478.033519999939</v>
      </c>
      <c r="BB28" s="1300">
        <f t="shared" ref="BB28:BB33" si="21">AX28/AX18-1</f>
        <v>0.11137507087064202</v>
      </c>
      <c r="BC28" s="210">
        <v>942765.11231999996</v>
      </c>
      <c r="BD28" s="209">
        <f>BC28-BC$18</f>
        <v>94478.033519999939</v>
      </c>
      <c r="BE28" s="1300">
        <f>BC28/BC$18-1</f>
        <v>0.11137507087064202</v>
      </c>
      <c r="BF28" s="209">
        <f t="shared" si="10"/>
        <v>94478.033519999939</v>
      </c>
      <c r="BG28" s="1300">
        <f t="shared" ref="BG28:BG33" si="22">BC28/BC18-1</f>
        <v>0.11137507087064202</v>
      </c>
      <c r="BH28" s="211">
        <v>942765.11231999996</v>
      </c>
      <c r="BI28" s="209">
        <f>BH28-BH$18</f>
        <v>94478.033519999939</v>
      </c>
      <c r="BJ28" s="1300">
        <f>BH28/BH$18-1</f>
        <v>0.11137507087064202</v>
      </c>
      <c r="BK28" s="209">
        <f t="shared" si="11"/>
        <v>94478.033519999939</v>
      </c>
      <c r="BL28" s="1300">
        <f t="shared" ref="BL28:BL33" si="23">BH28/BH18-1</f>
        <v>0.11137507087064202</v>
      </c>
      <c r="BM28" s="210">
        <v>942765.11231999996</v>
      </c>
      <c r="BN28" s="209">
        <f>BM28-BM$18</f>
        <v>94478.033519999939</v>
      </c>
      <c r="BO28" s="1300">
        <f>BM28/BM$18-1</f>
        <v>0.11137507087064202</v>
      </c>
      <c r="BP28" s="209">
        <f t="shared" si="12"/>
        <v>94478.033519999939</v>
      </c>
      <c r="BQ28" s="1300">
        <f t="shared" ref="BQ28:BQ33" si="24">BM28/BM18-1</f>
        <v>0.11137507087064202</v>
      </c>
      <c r="BR28" s="210">
        <v>942765.11231999996</v>
      </c>
      <c r="BS28" s="209">
        <f>BR28-BR$18</f>
        <v>94478.033519999939</v>
      </c>
      <c r="BT28" s="1300">
        <f>BR28/BR$18-1</f>
        <v>0.11137507087064202</v>
      </c>
      <c r="BU28" s="209">
        <f t="shared" si="13"/>
        <v>94478.033519999939</v>
      </c>
      <c r="BV28" s="1300">
        <f t="shared" ref="BV28:BV33" si="25">BR28/BR18-1</f>
        <v>0.11137507087064202</v>
      </c>
      <c r="BW28" s="211">
        <v>942765.11231999996</v>
      </c>
      <c r="BX28" s="209">
        <f>BW28-BW$18</f>
        <v>94478.033519999939</v>
      </c>
      <c r="BY28" s="1300">
        <f>BW28/BW$18-1</f>
        <v>0.11137507087064202</v>
      </c>
      <c r="BZ28" s="209">
        <f t="shared" si="14"/>
        <v>94478.033519999939</v>
      </c>
      <c r="CA28" s="1300">
        <f t="shared" ref="CA28:CA33" si="26">BW28/BW18-1</f>
        <v>0.11137507087064202</v>
      </c>
      <c r="CB28" s="211">
        <v>942765.11231999996</v>
      </c>
      <c r="CC28" s="209">
        <f>CB28-CB$18</f>
        <v>94478.033519999939</v>
      </c>
      <c r="CD28" s="1300">
        <f>CB28/CB$18-1</f>
        <v>0.11137507087064202</v>
      </c>
      <c r="CE28" s="209">
        <f t="shared" si="15"/>
        <v>94478.033519999939</v>
      </c>
      <c r="CF28" s="1300">
        <f t="shared" si="18"/>
        <v>0.11137507087064202</v>
      </c>
      <c r="CG28" s="210">
        <v>942765.11231999996</v>
      </c>
      <c r="CH28" s="209">
        <f>CG28-CG$18</f>
        <v>94478.033519999939</v>
      </c>
      <c r="CI28" s="1300">
        <f>CG28/CG$18-1</f>
        <v>0.11137507087064202</v>
      </c>
      <c r="CJ28" s="209">
        <f t="shared" si="16"/>
        <v>94478.033519999939</v>
      </c>
      <c r="CK28" s="1300">
        <f t="shared" si="19"/>
        <v>0.11137507087064202</v>
      </c>
      <c r="CL28" s="211">
        <v>942765.11231999996</v>
      </c>
      <c r="CM28" s="209">
        <f>CL28-CL$18</f>
        <v>94478.033519999939</v>
      </c>
      <c r="CN28" s="1300">
        <f>CL28/CL$18-1</f>
        <v>0.11137507087064202</v>
      </c>
      <c r="CO28" s="209">
        <f t="shared" si="17"/>
        <v>94478.033519999939</v>
      </c>
      <c r="CP28" s="1300">
        <f t="shared" si="20"/>
        <v>0.11137507087064202</v>
      </c>
    </row>
    <row r="29" spans="1:94" ht="16.5" outlineLevel="1" thickBot="1" x14ac:dyDescent="0.3">
      <c r="A29" s="174">
        <v>2024</v>
      </c>
      <c r="B29" s="206" t="s">
        <v>177</v>
      </c>
      <c r="C29" s="206" t="s">
        <v>178</v>
      </c>
      <c r="D29" s="207" t="s">
        <v>179</v>
      </c>
      <c r="E29" s="479">
        <v>595609.728</v>
      </c>
      <c r="F29" s="1321">
        <f>E29-E$19</f>
        <v>63439.425912000006</v>
      </c>
      <c r="G29" s="1322">
        <f>E29/E$19-1</f>
        <v>0.11920888043374811</v>
      </c>
      <c r="H29" s="1321">
        <f t="shared" si="0"/>
        <v>63439.425912000006</v>
      </c>
      <c r="I29" s="1322">
        <f>E29/E19-1</f>
        <v>0.11920888043374811</v>
      </c>
      <c r="J29" s="479">
        <v>595609.728</v>
      </c>
      <c r="K29" s="1321">
        <f>J29-J$19</f>
        <v>63439.425912000006</v>
      </c>
      <c r="L29" s="1322">
        <f>J29/J$19-1</f>
        <v>0.11920888043374811</v>
      </c>
      <c r="M29" s="1321">
        <f t="shared" si="1"/>
        <v>63439.425912000006</v>
      </c>
      <c r="N29" s="1322">
        <f>J29/J19-1</f>
        <v>0.11920888043374811</v>
      </c>
      <c r="O29" s="472">
        <v>595609.728</v>
      </c>
      <c r="P29" s="1321">
        <f>O29-O$19</f>
        <v>63439.425912000006</v>
      </c>
      <c r="Q29" s="1322">
        <f>O29/O$19-1</f>
        <v>0.11920888043374811</v>
      </c>
      <c r="R29" s="1321">
        <f t="shared" si="2"/>
        <v>63439.425912000006</v>
      </c>
      <c r="S29" s="1322">
        <f>O29/O19-1</f>
        <v>0.11920888043374811</v>
      </c>
      <c r="T29" s="472">
        <v>595609.728</v>
      </c>
      <c r="U29" s="209">
        <f>T29-T$19</f>
        <v>63439.425912000006</v>
      </c>
      <c r="V29" s="1300">
        <f>T29/T$19-1</f>
        <v>0.11920888043374811</v>
      </c>
      <c r="W29" s="209">
        <f t="shared" si="3"/>
        <v>63439.425912000006</v>
      </c>
      <c r="X29" s="1300">
        <f>T29/T19-1</f>
        <v>0.11920888043374811</v>
      </c>
      <c r="Y29" s="479">
        <v>595609.728</v>
      </c>
      <c r="Z29" s="209">
        <f>Y29-Y$19</f>
        <v>63439.425912000006</v>
      </c>
      <c r="AA29" s="1300">
        <f>Y29/Y$19-1</f>
        <v>0.11920888043374811</v>
      </c>
      <c r="AB29" s="209">
        <f t="shared" si="4"/>
        <v>63439.425912000006</v>
      </c>
      <c r="AC29" s="1300">
        <f>Y29/Y19-1</f>
        <v>0.11920888043374811</v>
      </c>
      <c r="AD29" s="472">
        <v>595609.728</v>
      </c>
      <c r="AE29" s="209">
        <f>AD29-AD$19</f>
        <v>63439.425912000006</v>
      </c>
      <c r="AF29" s="1300">
        <f>AD29/AD$19-1</f>
        <v>0.11920888043374811</v>
      </c>
      <c r="AG29" s="209">
        <f t="shared" si="5"/>
        <v>63439.425912000006</v>
      </c>
      <c r="AH29" s="1300">
        <f>AD29/AD19-1</f>
        <v>0.11920888043374811</v>
      </c>
      <c r="AI29" s="472">
        <v>595609.728</v>
      </c>
      <c r="AJ29" s="209">
        <f>AI29-AI$19</f>
        <v>63439.425912000006</v>
      </c>
      <c r="AK29" s="1300">
        <f>AI29/AI$19-1</f>
        <v>0.11920888043374811</v>
      </c>
      <c r="AL29" s="209">
        <f t="shared" si="6"/>
        <v>63439.425912000006</v>
      </c>
      <c r="AM29" s="1300">
        <f>AI29/AI19-1</f>
        <v>0.11920888043374811</v>
      </c>
      <c r="AN29" s="479">
        <v>595609.728</v>
      </c>
      <c r="AO29" s="209">
        <f>AN29-AN$19</f>
        <v>63439.425912000006</v>
      </c>
      <c r="AP29" s="1300">
        <f>AN29/AN$19-1</f>
        <v>0.11920888043374811</v>
      </c>
      <c r="AQ29" s="209">
        <f t="shared" si="7"/>
        <v>63439.425912000006</v>
      </c>
      <c r="AR29" s="1300">
        <f>AN29/AN19-1</f>
        <v>0.11920888043374811</v>
      </c>
      <c r="AS29" s="472">
        <v>595609.728</v>
      </c>
      <c r="AT29" s="209">
        <f>AS29-AS$19</f>
        <v>63439.425912000006</v>
      </c>
      <c r="AU29" s="1300">
        <f>AS29/AS$19-1</f>
        <v>0.11920888043374811</v>
      </c>
      <c r="AV29" s="209">
        <f t="shared" si="8"/>
        <v>63439.425912000006</v>
      </c>
      <c r="AW29" s="1300">
        <f>AS29/AS19-1</f>
        <v>0.11920888043374811</v>
      </c>
      <c r="AX29" s="479">
        <v>595609.728</v>
      </c>
      <c r="AY29" s="209">
        <f>AX29-AX$19</f>
        <v>63439.425912000006</v>
      </c>
      <c r="AZ29" s="1300">
        <f>AX29/AX$19-1</f>
        <v>0.11920888043374811</v>
      </c>
      <c r="BA29" s="209">
        <f t="shared" si="9"/>
        <v>63439.425912000006</v>
      </c>
      <c r="BB29" s="1300">
        <f t="shared" si="21"/>
        <v>0.11920888043374811</v>
      </c>
      <c r="BC29" s="479">
        <v>595609.728</v>
      </c>
      <c r="BD29" s="209">
        <f>BC29-BC$19</f>
        <v>63439.425912000006</v>
      </c>
      <c r="BE29" s="1300">
        <f>BC29/BC$19-1</f>
        <v>0.11920888043374811</v>
      </c>
      <c r="BF29" s="209">
        <f t="shared" si="10"/>
        <v>63439.425912000006</v>
      </c>
      <c r="BG29" s="1300">
        <f t="shared" si="22"/>
        <v>0.11920888043374811</v>
      </c>
      <c r="BH29" s="472">
        <v>595609.728</v>
      </c>
      <c r="BI29" s="209">
        <f>BH29-BH$19</f>
        <v>63439.425912000006</v>
      </c>
      <c r="BJ29" s="1300">
        <f>BH29/BH$19-1</f>
        <v>0.11920888043374811</v>
      </c>
      <c r="BK29" s="209">
        <f t="shared" si="11"/>
        <v>63439.425912000006</v>
      </c>
      <c r="BL29" s="1300">
        <f t="shared" si="23"/>
        <v>0.11920888043374811</v>
      </c>
      <c r="BM29" s="479">
        <v>595609.728</v>
      </c>
      <c r="BN29" s="209">
        <f>BM29-BM$19</f>
        <v>63439.425912000006</v>
      </c>
      <c r="BO29" s="1300">
        <f>BM29/BM$19-1</f>
        <v>0.11920888043374811</v>
      </c>
      <c r="BP29" s="209">
        <f t="shared" si="12"/>
        <v>63439.425912000006</v>
      </c>
      <c r="BQ29" s="1300">
        <f t="shared" si="24"/>
        <v>0.11920888043374811</v>
      </c>
      <c r="BR29" s="479">
        <v>595609.728</v>
      </c>
      <c r="BS29" s="209">
        <f>BR29-BR$19</f>
        <v>63439.425912000006</v>
      </c>
      <c r="BT29" s="1300">
        <f>BR29/BR$19-1</f>
        <v>0.11920888043374811</v>
      </c>
      <c r="BU29" s="209">
        <f t="shared" si="13"/>
        <v>63439.425912000006</v>
      </c>
      <c r="BV29" s="1300">
        <f t="shared" si="25"/>
        <v>0.11920888043374811</v>
      </c>
      <c r="BW29" s="472">
        <v>595609.728</v>
      </c>
      <c r="BX29" s="209">
        <f>BW29-BW$19</f>
        <v>63439.425912000006</v>
      </c>
      <c r="BY29" s="1300">
        <f>BW29/BW$19-1</f>
        <v>0.11920888043374811</v>
      </c>
      <c r="BZ29" s="209">
        <f t="shared" si="14"/>
        <v>63439.425912000006</v>
      </c>
      <c r="CA29" s="1300">
        <f t="shared" si="26"/>
        <v>0.11920888043374811</v>
      </c>
      <c r="CB29" s="472">
        <v>595609.728</v>
      </c>
      <c r="CC29" s="209">
        <f>CB29-CB$19</f>
        <v>63439.425912000006</v>
      </c>
      <c r="CD29" s="1300">
        <f>CB29/CB$19-1</f>
        <v>0.11920888043374811</v>
      </c>
      <c r="CE29" s="209">
        <f t="shared" si="15"/>
        <v>63439.425912000006</v>
      </c>
      <c r="CF29" s="1300">
        <f t="shared" si="18"/>
        <v>0.11920888043374811</v>
      </c>
      <c r="CG29" s="479">
        <v>595609.728</v>
      </c>
      <c r="CH29" s="209">
        <f>CG29-CG$19</f>
        <v>63439.425912000006</v>
      </c>
      <c r="CI29" s="1300">
        <f>CG29/CG$19-1</f>
        <v>0.11920888043374811</v>
      </c>
      <c r="CJ29" s="209">
        <f t="shared" si="16"/>
        <v>63439.425912000006</v>
      </c>
      <c r="CK29" s="1300">
        <f t="shared" si="19"/>
        <v>0.11920888043374811</v>
      </c>
      <c r="CL29" s="472">
        <v>595609.728</v>
      </c>
      <c r="CM29" s="209">
        <f>CL29-CL$19</f>
        <v>63439.425912000006</v>
      </c>
      <c r="CN29" s="1300">
        <f>CL29/CL$19-1</f>
        <v>0.11920888043374811</v>
      </c>
      <c r="CO29" s="209">
        <f t="shared" si="17"/>
        <v>63439.425912000006</v>
      </c>
      <c r="CP29" s="1300">
        <f t="shared" si="20"/>
        <v>0.11920888043374811</v>
      </c>
    </row>
    <row r="30" spans="1:94" ht="18.75" x14ac:dyDescent="0.25">
      <c r="A30" s="164">
        <v>2025</v>
      </c>
      <c r="B30" s="165"/>
      <c r="C30" s="166"/>
      <c r="D30" s="166" t="s">
        <v>157</v>
      </c>
      <c r="E30" s="490">
        <v>245361776.89723536</v>
      </c>
      <c r="F30" s="490">
        <f>E30-E$10</f>
        <v>29265342.507235348</v>
      </c>
      <c r="G30" s="1319">
        <f>E30/E$10-1</f>
        <v>0.13542723455778427</v>
      </c>
      <c r="H30" s="490">
        <f t="shared" si="0"/>
        <v>14632671.253617674</v>
      </c>
      <c r="I30" s="1319">
        <f>E30/E20-1</f>
        <v>6.341926915895546E-2</v>
      </c>
      <c r="J30" s="490">
        <v>245361776.89723536</v>
      </c>
      <c r="K30" s="490">
        <f>J30-J$10</f>
        <v>29265342.507235348</v>
      </c>
      <c r="L30" s="1319">
        <f>J30/J$10-1</f>
        <v>0.13542723455778427</v>
      </c>
      <c r="M30" s="490">
        <f t="shared" si="1"/>
        <v>14632671.253617674</v>
      </c>
      <c r="N30" s="1319">
        <f>J30/J20-1</f>
        <v>6.341926915895546E-2</v>
      </c>
      <c r="O30" s="490">
        <v>245361776.89723536</v>
      </c>
      <c r="P30" s="490">
        <f>O30-O$10</f>
        <v>29265342.507235348</v>
      </c>
      <c r="Q30" s="1319">
        <f>O30/O$10-1</f>
        <v>0.13542723455778427</v>
      </c>
      <c r="R30" s="490">
        <f t="shared" si="2"/>
        <v>14632671.253617674</v>
      </c>
      <c r="S30" s="1319">
        <f>O30/O20-1</f>
        <v>6.341926915895546E-2</v>
      </c>
      <c r="T30" s="490">
        <v>245361776.89723536</v>
      </c>
      <c r="U30" s="490">
        <f>T30-T$10</f>
        <v>29265342.507235348</v>
      </c>
      <c r="V30" s="1301">
        <f>T30/T$10-1</f>
        <v>0.13542723455778427</v>
      </c>
      <c r="W30" s="490">
        <f t="shared" si="3"/>
        <v>14632671.253617674</v>
      </c>
      <c r="X30" s="1301">
        <f>T30/T20-1</f>
        <v>6.341926915895546E-2</v>
      </c>
      <c r="Y30" s="490">
        <v>245361776.89723536</v>
      </c>
      <c r="Z30" s="490">
        <f>Y30-Y$10</f>
        <v>29265342.507235348</v>
      </c>
      <c r="AA30" s="1301">
        <f>Y30/Y$10-1</f>
        <v>0.13542723455778427</v>
      </c>
      <c r="AB30" s="490">
        <f t="shared" si="4"/>
        <v>14632671.253617674</v>
      </c>
      <c r="AC30" s="1301">
        <f>Y30/Y20-1</f>
        <v>6.341926915895546E-2</v>
      </c>
      <c r="AD30" s="490">
        <v>245361776.89723536</v>
      </c>
      <c r="AE30" s="490">
        <f>AD30-AD$10</f>
        <v>29265342.507235348</v>
      </c>
      <c r="AF30" s="1301">
        <f>AD30/AD$10-1</f>
        <v>0.13542723455778427</v>
      </c>
      <c r="AG30" s="490">
        <f t="shared" si="5"/>
        <v>14632671.253617674</v>
      </c>
      <c r="AH30" s="1301">
        <f>AD30/AD20-1</f>
        <v>6.341926915895546E-2</v>
      </c>
      <c r="AI30" s="490">
        <v>245361776.89723536</v>
      </c>
      <c r="AJ30" s="490">
        <f>AI30-AI$10</f>
        <v>29265342.507235348</v>
      </c>
      <c r="AK30" s="1301">
        <f>AI30/AI$10-1</f>
        <v>0.13542723455778427</v>
      </c>
      <c r="AL30" s="490">
        <f t="shared" si="6"/>
        <v>14632671.253617674</v>
      </c>
      <c r="AM30" s="1301">
        <f>AI30/AI20-1</f>
        <v>6.341926915895546E-2</v>
      </c>
      <c r="AN30" s="490">
        <v>245361776.89723536</v>
      </c>
      <c r="AO30" s="490">
        <f>AN30-AN$10</f>
        <v>29265342.507235348</v>
      </c>
      <c r="AP30" s="1301">
        <f>AN30/AN$10-1</f>
        <v>0.13542723455778427</v>
      </c>
      <c r="AQ30" s="490">
        <f t="shared" si="7"/>
        <v>14632671.253617674</v>
      </c>
      <c r="AR30" s="1301">
        <f>AN30/AN20-1</f>
        <v>6.341926915895546E-2</v>
      </c>
      <c r="AS30" s="490">
        <v>245361776.89723536</v>
      </c>
      <c r="AT30" s="490">
        <f>AS30-AS$10</f>
        <v>29265342.507235348</v>
      </c>
      <c r="AU30" s="1301">
        <f>AS30/AS$10-1</f>
        <v>0.13542723455778427</v>
      </c>
      <c r="AV30" s="490">
        <f t="shared" si="8"/>
        <v>14632671.253617674</v>
      </c>
      <c r="AW30" s="1301">
        <f>AS30/AS20-1</f>
        <v>6.341926915895546E-2</v>
      </c>
      <c r="AX30" s="490">
        <v>245361776.89723536</v>
      </c>
      <c r="AY30" s="490">
        <f>AX30-AX$10</f>
        <v>29265342.507235348</v>
      </c>
      <c r="AZ30" s="1301">
        <f>AX30/AX$10-1</f>
        <v>0.13542723455778427</v>
      </c>
      <c r="BA30" s="490">
        <f t="shared" si="9"/>
        <v>14632671.253617674</v>
      </c>
      <c r="BB30" s="1301">
        <f t="shared" si="21"/>
        <v>6.341926915895546E-2</v>
      </c>
      <c r="BC30" s="490">
        <v>245361776.89723536</v>
      </c>
      <c r="BD30" s="490">
        <f>BC30-BC$10</f>
        <v>29265342.507235348</v>
      </c>
      <c r="BE30" s="1301">
        <f>BC30/BC$10-1</f>
        <v>0.13542723455778427</v>
      </c>
      <c r="BF30" s="490">
        <f t="shared" si="10"/>
        <v>14632671.253617674</v>
      </c>
      <c r="BG30" s="1301">
        <f t="shared" si="22"/>
        <v>6.341926915895546E-2</v>
      </c>
      <c r="BH30" s="490">
        <v>245361776.89723536</v>
      </c>
      <c r="BI30" s="490">
        <f>BH30-BH$10</f>
        <v>29265342.507235348</v>
      </c>
      <c r="BJ30" s="1301">
        <f>BH30/BH$10-1</f>
        <v>0.13542723455778427</v>
      </c>
      <c r="BK30" s="490">
        <f t="shared" si="11"/>
        <v>14632671.253617674</v>
      </c>
      <c r="BL30" s="1301">
        <f t="shared" si="23"/>
        <v>6.341926915895546E-2</v>
      </c>
      <c r="BM30" s="490">
        <v>245361776.89723536</v>
      </c>
      <c r="BN30" s="490">
        <f>BM30-BM$10</f>
        <v>29265342.507235348</v>
      </c>
      <c r="BO30" s="1301">
        <f>BM30/BM$10-1</f>
        <v>0.13542723455778427</v>
      </c>
      <c r="BP30" s="490">
        <f t="shared" si="12"/>
        <v>14632671.253617674</v>
      </c>
      <c r="BQ30" s="1301">
        <f t="shared" si="24"/>
        <v>6.341926915895546E-2</v>
      </c>
      <c r="BR30" s="490">
        <v>245361776.89723536</v>
      </c>
      <c r="BS30" s="490">
        <f>BR30-BR$10</f>
        <v>29265342.507235348</v>
      </c>
      <c r="BT30" s="1301">
        <f>BR30/BR$10-1</f>
        <v>0.13542723455778427</v>
      </c>
      <c r="BU30" s="490">
        <f t="shared" si="13"/>
        <v>14632671.253617674</v>
      </c>
      <c r="BV30" s="1301">
        <f t="shared" si="25"/>
        <v>6.341926915895546E-2</v>
      </c>
      <c r="BW30" s="490">
        <v>245361776.89723536</v>
      </c>
      <c r="BX30" s="490">
        <f>BW30-BW$10</f>
        <v>29265342.507235348</v>
      </c>
      <c r="BY30" s="1301">
        <f>BW30/BW$10-1</f>
        <v>0.13542723455778427</v>
      </c>
      <c r="BZ30" s="490">
        <f t="shared" si="14"/>
        <v>14632671.253617674</v>
      </c>
      <c r="CA30" s="1301">
        <f t="shared" si="26"/>
        <v>6.341926915895546E-2</v>
      </c>
      <c r="CB30" s="484">
        <v>249492952.34331539</v>
      </c>
      <c r="CC30" s="490">
        <f>CB30-CB$10</f>
        <v>29550240.473315388</v>
      </c>
      <c r="CD30" s="1301">
        <f>CB30/CB$10-1</f>
        <v>0.13435426080761181</v>
      </c>
      <c r="CE30" s="490">
        <f t="shared" si="15"/>
        <v>14597032.144105226</v>
      </c>
      <c r="CF30" s="1301">
        <f>CB30/CB20-1</f>
        <v>6.2142552887788804E-2</v>
      </c>
      <c r="CG30" s="484">
        <v>249492952.34331539</v>
      </c>
      <c r="CH30" s="490">
        <f>CG30-CG$10</f>
        <v>29550240.473315388</v>
      </c>
      <c r="CI30" s="1301">
        <f>CG30/CG$10-1</f>
        <v>0.13435426080761181</v>
      </c>
      <c r="CJ30" s="490">
        <f t="shared" si="16"/>
        <v>14597032.144105226</v>
      </c>
      <c r="CK30" s="1301">
        <f>CG30/CG20-1</f>
        <v>6.2142552887788804E-2</v>
      </c>
      <c r="CL30" s="484">
        <v>249492952.34331539</v>
      </c>
      <c r="CM30" s="490">
        <f>CL30-CL$10</f>
        <v>29550240.473315388</v>
      </c>
      <c r="CN30" s="1301">
        <f>CL30/CL$10-1</f>
        <v>0.13435426080761181</v>
      </c>
      <c r="CO30" s="490">
        <f t="shared" si="17"/>
        <v>14597032.144105226</v>
      </c>
      <c r="CP30" s="1301">
        <f>CL30/CL20-1</f>
        <v>6.2142552887788804E-2</v>
      </c>
    </row>
    <row r="31" spans="1:94" ht="15.75" outlineLevel="1" x14ac:dyDescent="0.25">
      <c r="A31" s="174">
        <v>2025</v>
      </c>
      <c r="B31" s="175" t="s">
        <v>158</v>
      </c>
      <c r="C31" s="175" t="s">
        <v>159</v>
      </c>
      <c r="D31" s="176" t="s">
        <v>96</v>
      </c>
      <c r="E31" s="491">
        <v>83455719.824397713</v>
      </c>
      <c r="F31" s="1298">
        <f>E31-E$11</f>
        <v>728479.32439771295</v>
      </c>
      <c r="G31" s="1320">
        <f>E31/E$11-1</f>
        <v>8.8057974615713963E-3</v>
      </c>
      <c r="H31" s="1298">
        <f t="shared" si="0"/>
        <v>7837256.7892507911</v>
      </c>
      <c r="I31" s="1320">
        <f>E31/E21-1</f>
        <v>0.10364210636770133</v>
      </c>
      <c r="J31" s="491">
        <v>81014700.957330793</v>
      </c>
      <c r="K31" s="1298">
        <f>J31-J$11</f>
        <v>-1712539.5426692069</v>
      </c>
      <c r="L31" s="1320">
        <f>J31/J$11-1</f>
        <v>-2.0701035503163046E-2</v>
      </c>
      <c r="M31" s="1298">
        <f t="shared" si="1"/>
        <v>5764411.5509715974</v>
      </c>
      <c r="N31" s="1320">
        <f>J31/J21-1</f>
        <v>7.6603181149818456E-2</v>
      </c>
      <c r="O31" s="491">
        <v>78558029.589191988</v>
      </c>
      <c r="P31" s="1298">
        <f>O31-O$11</f>
        <v>-4169210.9108080119</v>
      </c>
      <c r="Q31" s="1320">
        <f>O31/O$11-1</f>
        <v>-5.0397074598517611E-2</v>
      </c>
      <c r="R31" s="1298">
        <f t="shared" si="2"/>
        <v>3675913.8116205037</v>
      </c>
      <c r="S31" s="1320">
        <f>O31/O21-1</f>
        <v>4.9089342274186931E-2</v>
      </c>
      <c r="T31" s="485">
        <v>77707208.727105588</v>
      </c>
      <c r="U31" s="1298">
        <f>T31-T$11</f>
        <v>9268469.2271055877</v>
      </c>
      <c r="V31" s="1299">
        <f>T31/T$11-1</f>
        <v>0.13542723455778405</v>
      </c>
      <c r="W31" s="1298">
        <f t="shared" si="3"/>
        <v>4634234.6135527939</v>
      </c>
      <c r="X31" s="1299">
        <f>T31/T21-1</f>
        <v>6.341926915895546E-2</v>
      </c>
      <c r="Y31" s="485">
        <v>77707208.727105588</v>
      </c>
      <c r="Z31" s="1298">
        <f>Y31-Y$11</f>
        <v>9268469.2271055877</v>
      </c>
      <c r="AA31" s="1299">
        <f>Y31/Y$11-1</f>
        <v>0.13542723455778405</v>
      </c>
      <c r="AB31" s="1298">
        <f t="shared" si="4"/>
        <v>4634234.6135527939</v>
      </c>
      <c r="AC31" s="1299">
        <f>Y31/Y21-1</f>
        <v>6.341926915895546E-2</v>
      </c>
      <c r="AD31" s="485">
        <v>77707208.727105588</v>
      </c>
      <c r="AE31" s="1298">
        <f>AD31-AD$11</f>
        <v>9268469.2271055877</v>
      </c>
      <c r="AF31" s="1299">
        <f>AD31/AD$11-1</f>
        <v>0.13542723455778405</v>
      </c>
      <c r="AG31" s="1298">
        <f t="shared" si="5"/>
        <v>4634234.6135527939</v>
      </c>
      <c r="AH31" s="1299">
        <f>AD31/AD21-1</f>
        <v>6.341926915895546E-2</v>
      </c>
      <c r="AI31" s="485">
        <v>0</v>
      </c>
      <c r="AJ31" s="1298">
        <f>AI31-AI$11</f>
        <v>0</v>
      </c>
      <c r="AK31" s="1299"/>
      <c r="AL31" s="1298">
        <f t="shared" si="6"/>
        <v>0</v>
      </c>
      <c r="AM31" s="1299"/>
      <c r="AN31" s="485">
        <v>0</v>
      </c>
      <c r="AO31" s="1298">
        <f>AN31-AN$11</f>
        <v>0</v>
      </c>
      <c r="AP31" s="1299"/>
      <c r="AQ31" s="1298">
        <f t="shared" si="7"/>
        <v>0</v>
      </c>
      <c r="AR31" s="1299"/>
      <c r="AS31" s="485">
        <v>0</v>
      </c>
      <c r="AT31" s="1298">
        <f>AS31-AS$11</f>
        <v>0</v>
      </c>
      <c r="AU31" s="1299"/>
      <c r="AV31" s="1298">
        <f t="shared" si="8"/>
        <v>0</v>
      </c>
      <c r="AW31" s="1299"/>
      <c r="AX31" s="491">
        <v>57666798.278647423</v>
      </c>
      <c r="AY31" s="1298">
        <f>AX31-AX$11</f>
        <v>-1731273.0118194818</v>
      </c>
      <c r="AZ31" s="1299">
        <f>AX31/AX$11-1</f>
        <v>-2.9146956697520654E-2</v>
      </c>
      <c r="BA31" s="1298">
        <f t="shared" si="9"/>
        <v>8886664.5514202937</v>
      </c>
      <c r="BB31" s="1299">
        <f t="shared" si="21"/>
        <v>0.18217794565946654</v>
      </c>
      <c r="BC31" s="491">
        <v>54152373.404558249</v>
      </c>
      <c r="BD31" s="1298">
        <f>BC31-BC$11</f>
        <v>-5245697.8859086558</v>
      </c>
      <c r="BE31" s="1299">
        <f>BC31/BC$11-1</f>
        <v>-8.8314279772760296E-2</v>
      </c>
      <c r="BF31" s="1298">
        <f t="shared" si="10"/>
        <v>5740413.3061188534</v>
      </c>
      <c r="BG31" s="1299">
        <f t="shared" si="22"/>
        <v>0.11857427987725488</v>
      </c>
      <c r="BH31" s="491">
        <v>50600410.125000849</v>
      </c>
      <c r="BI31" s="1298">
        <f>BH31-BH$11</f>
        <v>-8797661.1654660553</v>
      </c>
      <c r="BJ31" s="1299">
        <f>BH31/BH$11-1</f>
        <v>-0.14811358305632449</v>
      </c>
      <c r="BK31" s="1298">
        <f t="shared" si="11"/>
        <v>2556623.6553491652</v>
      </c>
      <c r="BL31" s="1299">
        <f t="shared" si="23"/>
        <v>5.3214449634691796E-2</v>
      </c>
      <c r="BM31" s="491">
        <v>48561670.801818602</v>
      </c>
      <c r="BN31" s="1298">
        <f>BM31-BM$11</f>
        <v>2716943.8914852664</v>
      </c>
      <c r="BO31" s="1299">
        <f>BM31/BM$11-1</f>
        <v>5.9264043535459887E-2</v>
      </c>
      <c r="BP31" s="1298">
        <f t="shared" si="12"/>
        <v>3849477.6547599435</v>
      </c>
      <c r="BQ31" s="1299">
        <f t="shared" si="24"/>
        <v>8.6094583687697623E-2</v>
      </c>
      <c r="BR31" s="491">
        <v>47747997.846129626</v>
      </c>
      <c r="BS31" s="1298">
        <f>BR31-BR$11</f>
        <v>1903270.9357962906</v>
      </c>
      <c r="BT31" s="1299">
        <f>BR31/BR$11-1</f>
        <v>4.1515591084637871E-2</v>
      </c>
      <c r="BU31" s="1298">
        <f t="shared" si="13"/>
        <v>3158529.2420002073</v>
      </c>
      <c r="BV31" s="1299">
        <f t="shared" si="25"/>
        <v>7.083576774690914E-2</v>
      </c>
      <c r="BW31" s="491">
        <v>46929107.39008335</v>
      </c>
      <c r="BX31" s="1298">
        <f>BW31-BW$11</f>
        <v>1084380.4797500148</v>
      </c>
      <c r="BY31" s="1299">
        <f>BW31/BW$11-1</f>
        <v>2.3653330553608187E-2</v>
      </c>
      <c r="BZ31" s="1298">
        <f t="shared" si="14"/>
        <v>2462363.3288831711</v>
      </c>
      <c r="CA31" s="1299">
        <f t="shared" si="26"/>
        <v>5.5375390775051825E-2</v>
      </c>
      <c r="CB31" s="485">
        <v>72769609.726201028</v>
      </c>
      <c r="CC31" s="1298">
        <f>CB31-CB$11</f>
        <v>4330870.2262010276</v>
      </c>
      <c r="CD31" s="1299">
        <f>CB31/CB$11-1</f>
        <v>6.328097591863191E-2</v>
      </c>
      <c r="CE31" s="1298">
        <f t="shared" si="15"/>
        <v>1222353.1475598663</v>
      </c>
      <c r="CF31" s="1299">
        <f>CB31/CB21-1</f>
        <v>1.708455650170615E-2</v>
      </c>
      <c r="CG31" s="485">
        <v>73561174.230303958</v>
      </c>
      <c r="CH31" s="1298">
        <f>CG31-CG$11</f>
        <v>5122434.7303039581</v>
      </c>
      <c r="CI31" s="1299">
        <f>CG31/CG$11-1</f>
        <v>7.4847005770817265E-2</v>
      </c>
      <c r="CJ31" s="1298">
        <f t="shared" si="16"/>
        <v>2013917.6516627967</v>
      </c>
      <c r="CK31" s="1299">
        <f>CG31/CG21-1</f>
        <v>2.8148076501706143E-2</v>
      </c>
      <c r="CL31" s="485">
        <v>74352738.734406874</v>
      </c>
      <c r="CM31" s="1298">
        <f>CL31-CL$11</f>
        <v>5913999.2344068736</v>
      </c>
      <c r="CN31" s="1299">
        <f>CL31/CL$11-1</f>
        <v>8.6413035623002177E-2</v>
      </c>
      <c r="CO31" s="1298">
        <f t="shared" si="17"/>
        <v>2805482.1557657123</v>
      </c>
      <c r="CP31" s="1299">
        <f>CL31/CL21-1</f>
        <v>3.9211596501706136E-2</v>
      </c>
    </row>
    <row r="32" spans="1:94" ht="31.5" outlineLevel="1" x14ac:dyDescent="0.25">
      <c r="A32" s="174">
        <v>2025</v>
      </c>
      <c r="B32" s="175" t="s">
        <v>160</v>
      </c>
      <c r="C32" s="175" t="s">
        <v>161</v>
      </c>
      <c r="D32" s="176" t="s">
        <v>162</v>
      </c>
      <c r="E32" s="485">
        <v>62229292.581058085</v>
      </c>
      <c r="F32" s="1298">
        <f>E32-E$12</f>
        <v>7422352.3500580862</v>
      </c>
      <c r="G32" s="1320">
        <f>E32/E$12-1</f>
        <v>0.13542723455778405</v>
      </c>
      <c r="H32" s="1298">
        <f t="shared" si="0"/>
        <v>3711176.1750290468</v>
      </c>
      <c r="I32" s="1320">
        <f>E32/E22-1</f>
        <v>6.341926915895546E-2</v>
      </c>
      <c r="J32" s="485">
        <v>62229292.581058085</v>
      </c>
      <c r="K32" s="1298">
        <f>J32-J$12</f>
        <v>7422352.3500580862</v>
      </c>
      <c r="L32" s="1320">
        <f>J32/J$12-1</f>
        <v>0.13542723455778405</v>
      </c>
      <c r="M32" s="1298">
        <f t="shared" si="1"/>
        <v>3711176.1750290468</v>
      </c>
      <c r="N32" s="1320">
        <f>J32/J22-1</f>
        <v>6.341926915895546E-2</v>
      </c>
      <c r="O32" s="485">
        <v>62229292.581058085</v>
      </c>
      <c r="P32" s="1298">
        <f>O32-O$12</f>
        <v>7422352.3500580862</v>
      </c>
      <c r="Q32" s="1320">
        <f>O32/O$12-1</f>
        <v>0.13542723455778405</v>
      </c>
      <c r="R32" s="1298">
        <f t="shared" si="2"/>
        <v>3711176.1750290468</v>
      </c>
      <c r="S32" s="1320">
        <f>O32/O22-1</f>
        <v>6.341926915895546E-2</v>
      </c>
      <c r="T32" s="485">
        <v>62229292.581058085</v>
      </c>
      <c r="U32" s="1298">
        <f>T32-T$12</f>
        <v>7422352.3500580862</v>
      </c>
      <c r="V32" s="1299">
        <f>T32/T$12-1</f>
        <v>0.13542723455778405</v>
      </c>
      <c r="W32" s="1298">
        <f t="shared" si="3"/>
        <v>3711176.1750290468</v>
      </c>
      <c r="X32" s="1299">
        <f>T32/T22-1</f>
        <v>6.341926915895546E-2</v>
      </c>
      <c r="Y32" s="485">
        <v>62229292.581058085</v>
      </c>
      <c r="Z32" s="1298">
        <f>Y32-Y$12</f>
        <v>7422352.3500580862</v>
      </c>
      <c r="AA32" s="1299">
        <f>Y32/Y$12-1</f>
        <v>0.13542723455778405</v>
      </c>
      <c r="AB32" s="1298">
        <f t="shared" si="4"/>
        <v>3711176.1750290468</v>
      </c>
      <c r="AC32" s="1299">
        <f>Y32/Y22-1</f>
        <v>6.341926915895546E-2</v>
      </c>
      <c r="AD32" s="485">
        <v>62229292.581058085</v>
      </c>
      <c r="AE32" s="1298">
        <f>AD32-AD$12</f>
        <v>7422352.3500580862</v>
      </c>
      <c r="AF32" s="1299">
        <f>AD32/AD$12-1</f>
        <v>0.13542723455778405</v>
      </c>
      <c r="AG32" s="1298">
        <f t="shared" si="5"/>
        <v>3711176.1750290468</v>
      </c>
      <c r="AH32" s="1299">
        <f>AD32/AD22-1</f>
        <v>6.341926915895546E-2</v>
      </c>
      <c r="AI32" s="485">
        <v>0</v>
      </c>
      <c r="AJ32" s="1298">
        <f>AI32-AI$12</f>
        <v>0</v>
      </c>
      <c r="AK32" s="1299"/>
      <c r="AL32" s="1298">
        <f t="shared" si="6"/>
        <v>0</v>
      </c>
      <c r="AM32" s="1299"/>
      <c r="AN32" s="485">
        <v>0</v>
      </c>
      <c r="AO32" s="1298">
        <f>AN32-AN$12</f>
        <v>0</v>
      </c>
      <c r="AP32" s="1299"/>
      <c r="AQ32" s="1298">
        <f t="shared" si="7"/>
        <v>0</v>
      </c>
      <c r="AR32" s="1299"/>
      <c r="AS32" s="485">
        <v>0</v>
      </c>
      <c r="AT32" s="1298">
        <f>AS32-AS$12</f>
        <v>0</v>
      </c>
      <c r="AU32" s="1299"/>
      <c r="AV32" s="1298">
        <f t="shared" si="8"/>
        <v>0</v>
      </c>
      <c r="AW32" s="1299"/>
      <c r="AX32" s="485">
        <v>62229292.581058085</v>
      </c>
      <c r="AY32" s="1298">
        <f>AX32-AX$12</f>
        <v>7422352.3500580862</v>
      </c>
      <c r="AZ32" s="1299">
        <f>AX32/AX$12-1</f>
        <v>0.13542723455778405</v>
      </c>
      <c r="BA32" s="1298">
        <f t="shared" si="9"/>
        <v>3711176.1750290468</v>
      </c>
      <c r="BB32" s="1299">
        <f t="shared" si="21"/>
        <v>6.341926915895546E-2</v>
      </c>
      <c r="BC32" s="485">
        <v>62229292.581058085</v>
      </c>
      <c r="BD32" s="1298">
        <f>BC32-BC$12</f>
        <v>7422352.3500580862</v>
      </c>
      <c r="BE32" s="1299">
        <f>BC32/BC$12-1</f>
        <v>0.13542723455778405</v>
      </c>
      <c r="BF32" s="1298">
        <f t="shared" si="10"/>
        <v>3711176.1750290468</v>
      </c>
      <c r="BG32" s="1299">
        <f t="shared" si="22"/>
        <v>6.341926915895546E-2</v>
      </c>
      <c r="BH32" s="485">
        <v>62229292.581058085</v>
      </c>
      <c r="BI32" s="1298">
        <f>BH32-BH$12</f>
        <v>7422352.3500580862</v>
      </c>
      <c r="BJ32" s="1299">
        <f>BH32/BH$12-1</f>
        <v>0.13542723455778405</v>
      </c>
      <c r="BK32" s="1298">
        <f t="shared" si="11"/>
        <v>3711176.1750290468</v>
      </c>
      <c r="BL32" s="1299">
        <f t="shared" si="23"/>
        <v>6.341926915895546E-2</v>
      </c>
      <c r="BM32" s="491">
        <v>48561670.801818602</v>
      </c>
      <c r="BN32" s="1298">
        <f>BM32-BM$12</f>
        <v>2716943.8914852664</v>
      </c>
      <c r="BO32" s="1299">
        <f>BM32/BM$12-1</f>
        <v>5.9264043535459887E-2</v>
      </c>
      <c r="BP32" s="1298">
        <f t="shared" si="12"/>
        <v>3849477.6547599435</v>
      </c>
      <c r="BQ32" s="1299">
        <f t="shared" si="24"/>
        <v>8.6094583687697623E-2</v>
      </c>
      <c r="BR32" s="491">
        <v>47747997.846129626</v>
      </c>
      <c r="BS32" s="1298">
        <f>BR32-BR$12</f>
        <v>1903270.9357962906</v>
      </c>
      <c r="BT32" s="1299">
        <f>BR32/BR$12-1</f>
        <v>4.1515591084637871E-2</v>
      </c>
      <c r="BU32" s="1298">
        <f t="shared" si="13"/>
        <v>3158529.2420002073</v>
      </c>
      <c r="BV32" s="1299">
        <f t="shared" si="25"/>
        <v>7.083576774690914E-2</v>
      </c>
      <c r="BW32" s="491">
        <v>46929107.39008335</v>
      </c>
      <c r="BX32" s="1298">
        <f>BW32-BW$12</f>
        <v>1084380.4797500148</v>
      </c>
      <c r="BY32" s="1299">
        <f>BW32/BW$12-1</f>
        <v>2.3653330553608187E-2</v>
      </c>
      <c r="BZ32" s="1298">
        <f t="shared" si="14"/>
        <v>2462363.3288831711</v>
      </c>
      <c r="CA32" s="1299">
        <f t="shared" si="26"/>
        <v>5.5375390775051825E-2</v>
      </c>
      <c r="CB32" s="485">
        <v>61916300.762177885</v>
      </c>
      <c r="CC32" s="1298">
        <f>CB32-CB$12</f>
        <v>7109360.5311778858</v>
      </c>
      <c r="CD32" s="1299">
        <f>CB32/CB$12-1</f>
        <v>0.12971642827009489</v>
      </c>
      <c r="CE32" s="1298">
        <f t="shared" si="15"/>
        <v>1040043.850814566</v>
      </c>
      <c r="CF32" s="1299">
        <f>CB32/CB22-1</f>
        <v>1.708455650170615E-2</v>
      </c>
      <c r="CG32" s="485">
        <v>62589806.448041894</v>
      </c>
      <c r="CH32" s="1298">
        <f>CG32-CG$12</f>
        <v>7782866.2170418948</v>
      </c>
      <c r="CI32" s="1299">
        <f>CG32/CG$12-1</f>
        <v>0.14200512169149948</v>
      </c>
      <c r="CJ32" s="1298">
        <f t="shared" si="16"/>
        <v>1713549.536678575</v>
      </c>
      <c r="CK32" s="1299">
        <f>CG32/CG22-1</f>
        <v>2.8148076501706143E-2</v>
      </c>
      <c r="CL32" s="485">
        <v>63263312.133905895</v>
      </c>
      <c r="CM32" s="1298">
        <f>CL32-CL$12</f>
        <v>8456371.9029058963</v>
      </c>
      <c r="CN32" s="1299">
        <f>CL32/CL$12-1</f>
        <v>0.15429381511290408</v>
      </c>
      <c r="CO32" s="1298">
        <f t="shared" si="17"/>
        <v>2387055.2225425765</v>
      </c>
      <c r="CP32" s="1299">
        <f>CL32/CL22-1</f>
        <v>3.9211596501706136E-2</v>
      </c>
    </row>
    <row r="33" spans="1:94" ht="31.5" outlineLevel="1" x14ac:dyDescent="0.25">
      <c r="A33" s="174">
        <v>2025</v>
      </c>
      <c r="B33" s="175">
        <v>0</v>
      </c>
      <c r="C33" s="175">
        <v>0</v>
      </c>
      <c r="D33" s="176" t="s">
        <v>163</v>
      </c>
      <c r="E33" s="485">
        <v>0</v>
      </c>
      <c r="F33" s="1298">
        <f>E33-E$13</f>
        <v>0</v>
      </c>
      <c r="G33" s="1320"/>
      <c r="H33" s="1298">
        <f t="shared" si="0"/>
        <v>0</v>
      </c>
      <c r="I33" s="1320"/>
      <c r="J33" s="485">
        <v>0</v>
      </c>
      <c r="K33" s="1298">
        <f>J33-J$13</f>
        <v>0</v>
      </c>
      <c r="L33" s="1320"/>
      <c r="M33" s="1298">
        <f t="shared" si="1"/>
        <v>0</v>
      </c>
      <c r="N33" s="1320"/>
      <c r="O33" s="485">
        <v>0</v>
      </c>
      <c r="P33" s="1298">
        <f>O33-O$13</f>
        <v>0</v>
      </c>
      <c r="Q33" s="1320"/>
      <c r="R33" s="1298">
        <f t="shared" si="2"/>
        <v>0</v>
      </c>
      <c r="S33" s="1320"/>
      <c r="T33" s="485">
        <v>0</v>
      </c>
      <c r="U33" s="1298">
        <f>T33-T$13</f>
        <v>0</v>
      </c>
      <c r="V33" s="1299"/>
      <c r="W33" s="1298">
        <f t="shared" si="3"/>
        <v>0</v>
      </c>
      <c r="X33" s="1299"/>
      <c r="Y33" s="485">
        <v>0</v>
      </c>
      <c r="Z33" s="1298">
        <f>Y33-Y$13</f>
        <v>0</v>
      </c>
      <c r="AA33" s="1299"/>
      <c r="AB33" s="1298">
        <f t="shared" si="4"/>
        <v>0</v>
      </c>
      <c r="AC33" s="1299"/>
      <c r="AD33" s="485">
        <v>0</v>
      </c>
      <c r="AE33" s="1298">
        <f>AD33-AD$13</f>
        <v>0</v>
      </c>
      <c r="AF33" s="1299"/>
      <c r="AG33" s="1298">
        <f t="shared" si="5"/>
        <v>0</v>
      </c>
      <c r="AH33" s="1299"/>
      <c r="AI33" s="485">
        <v>0</v>
      </c>
      <c r="AJ33" s="1298">
        <f>AI33-AI$13</f>
        <v>0</v>
      </c>
      <c r="AK33" s="1299"/>
      <c r="AL33" s="1298">
        <f t="shared" si="6"/>
        <v>0</v>
      </c>
      <c r="AM33" s="1299"/>
      <c r="AN33" s="485">
        <v>0</v>
      </c>
      <c r="AO33" s="1298">
        <f>AN33-AN$13</f>
        <v>0</v>
      </c>
      <c r="AP33" s="1299"/>
      <c r="AQ33" s="1298">
        <f t="shared" si="7"/>
        <v>0</v>
      </c>
      <c r="AR33" s="1299"/>
      <c r="AS33" s="485">
        <v>0</v>
      </c>
      <c r="AT33" s="1298">
        <f>AS33-AS$13</f>
        <v>0</v>
      </c>
      <c r="AU33" s="1299"/>
      <c r="AV33" s="1298">
        <f t="shared" si="8"/>
        <v>0</v>
      </c>
      <c r="AW33" s="1299"/>
      <c r="AX33" s="491">
        <v>25788921.545750275</v>
      </c>
      <c r="AY33" s="1298">
        <f>AX33-AX$13</f>
        <v>2459752.3362171762</v>
      </c>
      <c r="AZ33" s="1299">
        <f>AX33/AX$13-1</f>
        <v>0.10543677377126826</v>
      </c>
      <c r="BA33" s="1298">
        <f t="shared" si="9"/>
        <v>-1049407.7621695288</v>
      </c>
      <c r="BB33" s="1299">
        <f t="shared" si="21"/>
        <v>-3.9101083757097199E-2</v>
      </c>
      <c r="BC33" s="491">
        <v>26862327.552772567</v>
      </c>
      <c r="BD33" s="1298">
        <f>BC33-BC$13</f>
        <v>3533158.3432394676</v>
      </c>
      <c r="BE33" s="1299">
        <f>BC33/BC$13-1</f>
        <v>0.15144809965181683</v>
      </c>
      <c r="BF33" s="1298">
        <f t="shared" si="10"/>
        <v>23998.244852762669</v>
      </c>
      <c r="BG33" s="1299">
        <f t="shared" si="22"/>
        <v>8.9417804578761917E-4</v>
      </c>
      <c r="BH33" s="491">
        <v>27957619.464191131</v>
      </c>
      <c r="BI33" s="1298">
        <f>BH33-BH$13</f>
        <v>4628450.2546580322</v>
      </c>
      <c r="BJ33" s="1299">
        <f>BH33/BH$13-1</f>
        <v>0.19839756028545974</v>
      </c>
      <c r="BK33" s="1298">
        <f t="shared" si="11"/>
        <v>1119290.1562713273</v>
      </c>
      <c r="BL33" s="1299">
        <f t="shared" si="23"/>
        <v>4.1704911786033971E-2</v>
      </c>
      <c r="BM33" s="491">
        <v>48561670.801818579</v>
      </c>
      <c r="BN33" s="1298">
        <f>BM33-BM$13</f>
        <v>2716943.891485244</v>
      </c>
      <c r="BO33" s="1299">
        <f>BM33/BM$13-1</f>
        <v>5.9264043535459443E-2</v>
      </c>
      <c r="BP33" s="1298">
        <f t="shared" si="12"/>
        <v>3849477.654759936</v>
      </c>
      <c r="BQ33" s="1299">
        <f t="shared" si="24"/>
        <v>8.6094583687697623E-2</v>
      </c>
      <c r="BR33" s="491">
        <v>47747997.846129633</v>
      </c>
      <c r="BS33" s="1298">
        <f>BR33-BR$13</f>
        <v>1903270.9357962981</v>
      </c>
      <c r="BT33" s="1299">
        <f>BR33/BR$13-1</f>
        <v>4.1515591084638093E-2</v>
      </c>
      <c r="BU33" s="1298">
        <f t="shared" si="13"/>
        <v>3158529.2420002595</v>
      </c>
      <c r="BV33" s="1299">
        <f t="shared" si="25"/>
        <v>7.083576774691025E-2</v>
      </c>
      <c r="BW33" s="491">
        <v>46929107.390083387</v>
      </c>
      <c r="BX33" s="1298">
        <f>BW33-BW$13</f>
        <v>1084380.4797500521</v>
      </c>
      <c r="BY33" s="1299">
        <f>BW33/BW$13-1</f>
        <v>2.3653330553609075E-2</v>
      </c>
      <c r="BZ33" s="1298">
        <f t="shared" si="14"/>
        <v>2462363.3288832009</v>
      </c>
      <c r="CA33" s="1299">
        <f t="shared" si="26"/>
        <v>5.5375390775052491E-2</v>
      </c>
      <c r="CB33" s="485">
        <v>0</v>
      </c>
      <c r="CC33" s="1298">
        <f>CB33-CB$13</f>
        <v>0</v>
      </c>
      <c r="CD33" s="1299"/>
      <c r="CE33" s="1298">
        <f t="shared" si="15"/>
        <v>0</v>
      </c>
      <c r="CF33" s="1299"/>
      <c r="CG33" s="485">
        <v>0</v>
      </c>
      <c r="CH33" s="1298">
        <f>CG33-CG$13</f>
        <v>0</v>
      </c>
      <c r="CI33" s="1299"/>
      <c r="CJ33" s="1298">
        <f t="shared" si="16"/>
        <v>0</v>
      </c>
      <c r="CK33" s="1299"/>
      <c r="CL33" s="485">
        <v>0</v>
      </c>
      <c r="CM33" s="1298">
        <f>CL33-CL$13</f>
        <v>0</v>
      </c>
      <c r="CN33" s="1299"/>
      <c r="CO33" s="1298">
        <f t="shared" si="17"/>
        <v>0</v>
      </c>
      <c r="CP33" s="1299"/>
    </row>
    <row r="34" spans="1:94" s="173" customFormat="1" ht="18.75" outlineLevel="1" x14ac:dyDescent="0.25">
      <c r="A34" s="174">
        <v>2025</v>
      </c>
      <c r="B34" s="175" t="s">
        <v>164</v>
      </c>
      <c r="C34" s="175" t="s">
        <v>165</v>
      </c>
      <c r="D34" s="176" t="s">
        <v>99</v>
      </c>
      <c r="E34" s="485">
        <v>0</v>
      </c>
      <c r="F34" s="1298">
        <f>E34-E$14</f>
        <v>0</v>
      </c>
      <c r="G34" s="1320"/>
      <c r="H34" s="1298">
        <f t="shared" si="0"/>
        <v>0</v>
      </c>
      <c r="I34" s="1320"/>
      <c r="J34" s="485">
        <v>0</v>
      </c>
      <c r="K34" s="1298">
        <f>J34-J$14</f>
        <v>0</v>
      </c>
      <c r="L34" s="1320"/>
      <c r="M34" s="1298">
        <f t="shared" si="1"/>
        <v>0</v>
      </c>
      <c r="N34" s="1320"/>
      <c r="O34" s="485">
        <v>0</v>
      </c>
      <c r="P34" s="1298">
        <f>O34-O$14</f>
        <v>0</v>
      </c>
      <c r="Q34" s="1320"/>
      <c r="R34" s="1298">
        <f t="shared" si="2"/>
        <v>0</v>
      </c>
      <c r="S34" s="1320"/>
      <c r="T34" s="486">
        <v>5748511.0972921252</v>
      </c>
      <c r="U34" s="1298">
        <f>T34-T$14</f>
        <v>-8539989.9027078822</v>
      </c>
      <c r="V34" s="1299">
        <f>T34/T$14-1</f>
        <v>-0.59768270322463346</v>
      </c>
      <c r="W34" s="1298">
        <f t="shared" si="3"/>
        <v>3203022.1756980047</v>
      </c>
      <c r="X34" s="1299">
        <f>T34/T24-1</f>
        <v>1.2583131470444986</v>
      </c>
      <c r="Y34" s="486">
        <v>3307492.2302252129</v>
      </c>
      <c r="Z34" s="1298">
        <f>Y34-Y$14</f>
        <v>-10981008.769774795</v>
      </c>
      <c r="AA34" s="1299">
        <f>Y34/Y$14-1</f>
        <v>-0.76852069855156879</v>
      </c>
      <c r="AB34" s="1298">
        <f t="shared" si="4"/>
        <v>1130176.9374188259</v>
      </c>
      <c r="AC34" s="1299">
        <f>Y34/Y24-1</f>
        <v>0.51906903017344685</v>
      </c>
      <c r="AD34" s="486">
        <v>850820.86208639294</v>
      </c>
      <c r="AE34" s="1298">
        <f>AD34-AD$14</f>
        <v>-13437680.137913615</v>
      </c>
      <c r="AF34" s="1299">
        <f>AD34/AD$14-1</f>
        <v>-0.94045415526188558</v>
      </c>
      <c r="AG34" s="1298">
        <f t="shared" si="5"/>
        <v>-958320.8019322753</v>
      </c>
      <c r="AH34" s="1299">
        <f>AD34/AD24-1</f>
        <v>-0.52971020511657763</v>
      </c>
      <c r="AI34" s="486">
        <v>145685012.4054558</v>
      </c>
      <c r="AJ34" s="1298">
        <f>AI34-AI$14</f>
        <v>8150831.6744557917</v>
      </c>
      <c r="AK34" s="1299">
        <f>AI34/AI$14-1</f>
        <v>5.9264043535459887E-2</v>
      </c>
      <c r="AL34" s="1298">
        <f t="shared" si="6"/>
        <v>11548432.96427983</v>
      </c>
      <c r="AM34" s="1299">
        <f>AI34/AI24-1</f>
        <v>8.6094583687697623E-2</v>
      </c>
      <c r="AN34" s="486">
        <v>143243993.53838888</v>
      </c>
      <c r="AO34" s="1298">
        <f>AN34-AN$14</f>
        <v>5709812.8073888719</v>
      </c>
      <c r="AP34" s="1299">
        <f>AN34/AN$14-1</f>
        <v>4.1515591084637871E-2</v>
      </c>
      <c r="AQ34" s="1298">
        <f t="shared" si="7"/>
        <v>9475587.7260006219</v>
      </c>
      <c r="AR34" s="1299">
        <f>AN34/AN24-1</f>
        <v>7.083576774690914E-2</v>
      </c>
      <c r="AS34" s="486">
        <v>140787322.17025006</v>
      </c>
      <c r="AT34" s="1298">
        <f>AS34-AS$14</f>
        <v>3253141.439250052</v>
      </c>
      <c r="AU34" s="1299">
        <f>AS34/AS$14-1</f>
        <v>2.3653330553608409E-2</v>
      </c>
      <c r="AV34" s="1298">
        <f t="shared" si="8"/>
        <v>7387089.9866495281</v>
      </c>
      <c r="AW34" s="1299">
        <f>AS34/AS24-1</f>
        <v>5.5375390775051825E-2</v>
      </c>
      <c r="AX34" s="485">
        <v>0</v>
      </c>
      <c r="AY34" s="1298">
        <f>AX34-AX$14</f>
        <v>0</v>
      </c>
      <c r="AZ34" s="1299"/>
      <c r="BA34" s="1298">
        <f t="shared" si="9"/>
        <v>0</v>
      </c>
      <c r="BB34" s="1299"/>
      <c r="BC34" s="485">
        <v>0</v>
      </c>
      <c r="BD34" s="1298">
        <f>BC34-BC$14</f>
        <v>0</v>
      </c>
      <c r="BE34" s="1299"/>
      <c r="BF34" s="1298">
        <f t="shared" si="10"/>
        <v>0</v>
      </c>
      <c r="BG34" s="1299"/>
      <c r="BH34" s="485">
        <v>0</v>
      </c>
      <c r="BI34" s="1298">
        <f>BH34-BH$14</f>
        <v>0</v>
      </c>
      <c r="BJ34" s="1299"/>
      <c r="BK34" s="1298">
        <f t="shared" si="11"/>
        <v>0</v>
      </c>
      <c r="BL34" s="1299"/>
      <c r="BM34" s="485">
        <v>0</v>
      </c>
      <c r="BN34" s="1298">
        <f>BM34-BM$14</f>
        <v>0</v>
      </c>
      <c r="BO34" s="1299"/>
      <c r="BP34" s="1298">
        <f t="shared" si="12"/>
        <v>0</v>
      </c>
      <c r="BQ34" s="1299"/>
      <c r="BR34" s="485">
        <v>0</v>
      </c>
      <c r="BS34" s="1298">
        <f>BR34-BR$14</f>
        <v>0</v>
      </c>
      <c r="BT34" s="1299"/>
      <c r="BU34" s="1298">
        <f t="shared" si="13"/>
        <v>0</v>
      </c>
      <c r="BV34" s="1299"/>
      <c r="BW34" s="485">
        <v>0</v>
      </c>
      <c r="BX34" s="1298">
        <f>BW34-BW$14</f>
        <v>0</v>
      </c>
      <c r="BY34" s="1299"/>
      <c r="BZ34" s="1298">
        <f t="shared" si="14"/>
        <v>0</v>
      </c>
      <c r="CA34" s="1299"/>
      <c r="CB34" s="192">
        <v>15130277.363156915</v>
      </c>
      <c r="CC34" s="1298">
        <f>CB34-CB$14</f>
        <v>-3004501.116843082</v>
      </c>
      <c r="CD34" s="1299">
        <f>CB34/CB$14-1</f>
        <v>-0.16567619616399543</v>
      </c>
      <c r="CE34" s="1298">
        <f t="shared" si="15"/>
        <v>9250396.8563929573</v>
      </c>
      <c r="CF34" s="1299">
        <f t="shared" ref="CF34:CF39" si="27">CB34/CB24-1</f>
        <v>1.5732287154053055</v>
      </c>
      <c r="CG34" s="192">
        <v>11224188.306123056</v>
      </c>
      <c r="CH34" s="1298">
        <f>CG34-CG$14</f>
        <v>-6910590.1738769412</v>
      </c>
      <c r="CI34" s="1299">
        <f>CG34/CG$14-1</f>
        <v>-0.38106835335751743</v>
      </c>
      <c r="CJ34" s="1298">
        <f t="shared" si="16"/>
        <v>5712481.4281468317</v>
      </c>
      <c r="CK34" s="1299">
        <f t="shared" ref="CK34:CK39" si="28">CG34/CG24-1</f>
        <v>1.0364269281033187</v>
      </c>
      <c r="CL34" s="192">
        <v>7302446.7480173483</v>
      </c>
      <c r="CM34" s="1298">
        <f>CL34-CL$14</f>
        <v>-10832331.731982648</v>
      </c>
      <c r="CN34" s="1299">
        <f>CL34/CL$14-1</f>
        <v>-0.59732363116147913</v>
      </c>
      <c r="CO34" s="1298">
        <f t="shared" si="17"/>
        <v>2158913.4988288432</v>
      </c>
      <c r="CP34" s="1299">
        <f t="shared" ref="CP34:CP39" si="29">CL34/CL24-1</f>
        <v>0.41973355556114167</v>
      </c>
    </row>
    <row r="35" spans="1:94" ht="31.5" outlineLevel="1" x14ac:dyDescent="0.25">
      <c r="A35" s="174">
        <v>2025</v>
      </c>
      <c r="B35" s="175" t="s">
        <v>166</v>
      </c>
      <c r="C35" s="175" t="s">
        <v>249</v>
      </c>
      <c r="D35" s="176" t="s">
        <v>168</v>
      </c>
      <c r="E35" s="485">
        <v>49622594.733021051</v>
      </c>
      <c r="F35" s="1298">
        <f>E35-E$15</f>
        <v>11142718.074021049</v>
      </c>
      <c r="G35" s="1320">
        <f>E35/E$15-1</f>
        <v>0.28957260369531079</v>
      </c>
      <c r="H35" s="1298">
        <f t="shared" si="0"/>
        <v>1923803.9524617046</v>
      </c>
      <c r="I35" s="1320">
        <f>E35/E25-1</f>
        <v>4.0332342203647453E-2</v>
      </c>
      <c r="J35" s="485">
        <v>50837819.671287477</v>
      </c>
      <c r="K35" s="1298">
        <f>J35-J$15</f>
        <v>12357943.012287475</v>
      </c>
      <c r="L35" s="1320">
        <f>J35/J$15-1</f>
        <v>0.32115339458597503</v>
      </c>
      <c r="M35" s="1298">
        <f t="shared" si="1"/>
        <v>2957219.4114557952</v>
      </c>
      <c r="N35" s="1320">
        <f>J35/J25-1</f>
        <v>6.1762371302948926E-2</v>
      </c>
      <c r="O35" s="485">
        <v>52060836.974416561</v>
      </c>
      <c r="P35" s="1298">
        <f>O35-O$15</f>
        <v>13580960.31541656</v>
      </c>
      <c r="Q35" s="1320">
        <f>O35/O$15-1</f>
        <v>0.35293669041010634</v>
      </c>
      <c r="R35" s="1298">
        <f t="shared" si="2"/>
        <v>3998427.2353125513</v>
      </c>
      <c r="S35" s="1320">
        <f>O35/O25-1</f>
        <v>8.3192400402250177E-2</v>
      </c>
      <c r="T35" s="485">
        <v>49622594.733021051</v>
      </c>
      <c r="U35" s="1298">
        <f>T35-T$15</f>
        <v>11142718.074021049</v>
      </c>
      <c r="V35" s="1299">
        <f>T35/T$15-1</f>
        <v>0.28957260369531079</v>
      </c>
      <c r="W35" s="1298">
        <f t="shared" si="3"/>
        <v>1923803.9524617046</v>
      </c>
      <c r="X35" s="1299">
        <f>T35/T25-1</f>
        <v>4.0332342203647453E-2</v>
      </c>
      <c r="Y35" s="485">
        <v>50837819.671287477</v>
      </c>
      <c r="Z35" s="1298">
        <f>Y35-Y$15</f>
        <v>12357943.012287475</v>
      </c>
      <c r="AA35" s="1299">
        <f>Y35/Y$15-1</f>
        <v>0.32115339458597503</v>
      </c>
      <c r="AB35" s="1298">
        <f t="shared" si="4"/>
        <v>2957219.4114557952</v>
      </c>
      <c r="AC35" s="1299">
        <f>Y35/Y25-1</f>
        <v>6.1762371302948926E-2</v>
      </c>
      <c r="AD35" s="485">
        <v>52060836.974416561</v>
      </c>
      <c r="AE35" s="1298">
        <f>AD35-AD$15</f>
        <v>13580960.31541656</v>
      </c>
      <c r="AF35" s="1299">
        <f>AD35/AD$15-1</f>
        <v>0.35293669041010634</v>
      </c>
      <c r="AG35" s="1298">
        <f t="shared" si="5"/>
        <v>3998427.2353125513</v>
      </c>
      <c r="AH35" s="1299">
        <f>AD35/AD25-1</f>
        <v>8.3192400402250177E-2</v>
      </c>
      <c r="AI35" s="485">
        <v>49622594.733021051</v>
      </c>
      <c r="AJ35" s="1298">
        <f>AI35-AI$15</f>
        <v>11142718.074021049</v>
      </c>
      <c r="AK35" s="1299">
        <f>AI35/AI$15-1</f>
        <v>0.28957260369531079</v>
      </c>
      <c r="AL35" s="1298">
        <f t="shared" si="6"/>
        <v>1923803.9524617046</v>
      </c>
      <c r="AM35" s="1299">
        <f>AI35/AI25-1</f>
        <v>4.0332342203647453E-2</v>
      </c>
      <c r="AN35" s="485">
        <v>50837819.671287477</v>
      </c>
      <c r="AO35" s="1298">
        <f>AN35-AN$15</f>
        <v>12357943.012287475</v>
      </c>
      <c r="AP35" s="1299">
        <f>AN35/AN$15-1</f>
        <v>0.32115339458597503</v>
      </c>
      <c r="AQ35" s="1298">
        <f t="shared" si="7"/>
        <v>2957219.4114557952</v>
      </c>
      <c r="AR35" s="1299">
        <f>AN35/AN25-1</f>
        <v>6.1762371302948926E-2</v>
      </c>
      <c r="AS35" s="485">
        <v>52060836.974416561</v>
      </c>
      <c r="AT35" s="1298">
        <f>AS35-AS$15</f>
        <v>13580960.31541656</v>
      </c>
      <c r="AU35" s="1299">
        <f>AS35/AS$15-1</f>
        <v>0.35293669041010634</v>
      </c>
      <c r="AV35" s="1298">
        <f t="shared" si="8"/>
        <v>3998427.2353125513</v>
      </c>
      <c r="AW35" s="1299">
        <f>AS35/AS25-1</f>
        <v>8.3192400402250177E-2</v>
      </c>
      <c r="AX35" s="485">
        <v>49622594.733021051</v>
      </c>
      <c r="AY35" s="1298">
        <f>AX35-AX$15</f>
        <v>11142718.074021049</v>
      </c>
      <c r="AZ35" s="1299">
        <f>AX35/AX$15-1</f>
        <v>0.28957260369531079</v>
      </c>
      <c r="BA35" s="1298">
        <f t="shared" si="9"/>
        <v>1923803.9524617046</v>
      </c>
      <c r="BB35" s="1299">
        <f>AX35/AX25-1</f>
        <v>4.0332342203647453E-2</v>
      </c>
      <c r="BC35" s="485">
        <v>50837819.671287477</v>
      </c>
      <c r="BD35" s="1298">
        <f>BC35-BC$15</f>
        <v>12357943.012287475</v>
      </c>
      <c r="BE35" s="1299">
        <f>BC35/BC$15-1</f>
        <v>0.32115339458597503</v>
      </c>
      <c r="BF35" s="1298">
        <f t="shared" si="10"/>
        <v>2957219.4114557952</v>
      </c>
      <c r="BG35" s="1299">
        <f>BC35/BC25-1</f>
        <v>6.1762371302948926E-2</v>
      </c>
      <c r="BH35" s="485">
        <v>52060836.974416561</v>
      </c>
      <c r="BI35" s="1298">
        <f>BH35-BH$15</f>
        <v>13580960.31541656</v>
      </c>
      <c r="BJ35" s="1299">
        <f>BH35/BH$15-1</f>
        <v>0.35293669041010634</v>
      </c>
      <c r="BK35" s="1298">
        <f t="shared" si="11"/>
        <v>3998427.2353125513</v>
      </c>
      <c r="BL35" s="1299">
        <f>BH35/BH25-1</f>
        <v>8.3192400402250177E-2</v>
      </c>
      <c r="BM35" s="485">
        <v>49622594.733021051</v>
      </c>
      <c r="BN35" s="1298">
        <f>BM35-BM$15</f>
        <v>11142718.074021049</v>
      </c>
      <c r="BO35" s="1299">
        <f>BM35/BM$15-1</f>
        <v>0.28957260369531079</v>
      </c>
      <c r="BP35" s="1298">
        <f t="shared" si="12"/>
        <v>1923803.9524617046</v>
      </c>
      <c r="BQ35" s="1299">
        <f>BM35/BM25-1</f>
        <v>4.0332342203647453E-2</v>
      </c>
      <c r="BR35" s="485">
        <v>50837819.671287477</v>
      </c>
      <c r="BS35" s="1298">
        <f>BR35-BR$15</f>
        <v>12357943.012287475</v>
      </c>
      <c r="BT35" s="1299">
        <f>BR35/BR$15-1</f>
        <v>0.32115339458597503</v>
      </c>
      <c r="BU35" s="1298">
        <f t="shared" si="13"/>
        <v>2957219.4114557952</v>
      </c>
      <c r="BV35" s="1299">
        <f>BR35/BR25-1</f>
        <v>6.1762371302948926E-2</v>
      </c>
      <c r="BW35" s="485">
        <v>52060836.974416561</v>
      </c>
      <c r="BX35" s="1298">
        <f>BW35-BW$15</f>
        <v>13580960.31541656</v>
      </c>
      <c r="BY35" s="1299">
        <f>BW35/BW$15-1</f>
        <v>0.35293669041010634</v>
      </c>
      <c r="BZ35" s="1298">
        <f t="shared" si="14"/>
        <v>3998427.2353125513</v>
      </c>
      <c r="CA35" s="1299">
        <f>BW35/BW25-1</f>
        <v>8.3192400402250177E-2</v>
      </c>
      <c r="CB35" s="485">
        <v>49622594.733021051</v>
      </c>
      <c r="CC35" s="1298">
        <f>CB35-CB$15</f>
        <v>11142718.074021049</v>
      </c>
      <c r="CD35" s="1299">
        <f>CB35/CB$15-1</f>
        <v>0.28957260369531079</v>
      </c>
      <c r="CE35" s="1298">
        <f t="shared" si="15"/>
        <v>1923803.9524617046</v>
      </c>
      <c r="CF35" s="1299">
        <f t="shared" si="27"/>
        <v>4.0332342203647453E-2</v>
      </c>
      <c r="CG35" s="485">
        <v>50837819.671287477</v>
      </c>
      <c r="CH35" s="1298">
        <f>CG35-CG$15</f>
        <v>12357943.012287475</v>
      </c>
      <c r="CI35" s="1299">
        <f>CG35/CG$15-1</f>
        <v>0.32115339458597503</v>
      </c>
      <c r="CJ35" s="1298">
        <f t="shared" si="16"/>
        <v>2957219.4114557952</v>
      </c>
      <c r="CK35" s="1299">
        <f t="shared" si="28"/>
        <v>6.1762371302948926E-2</v>
      </c>
      <c r="CL35" s="485">
        <v>52060836.974416561</v>
      </c>
      <c r="CM35" s="1298">
        <f>CL35-CL$15</f>
        <v>13580960.31541656</v>
      </c>
      <c r="CN35" s="1299">
        <f>CL35/CL$15-1</f>
        <v>0.35293669041010634</v>
      </c>
      <c r="CO35" s="1298">
        <f t="shared" si="17"/>
        <v>3998427.2353125513</v>
      </c>
      <c r="CP35" s="1299">
        <f t="shared" si="29"/>
        <v>8.3192400402250177E-2</v>
      </c>
    </row>
    <row r="36" spans="1:94" ht="15.75" outlineLevel="1" x14ac:dyDescent="0.25">
      <c r="A36" s="174">
        <v>2025</v>
      </c>
      <c r="B36" s="175" t="s">
        <v>169</v>
      </c>
      <c r="C36" s="175" t="s">
        <v>249</v>
      </c>
      <c r="D36" s="176" t="s">
        <v>170</v>
      </c>
      <c r="E36" s="485">
        <v>50054169.758758515</v>
      </c>
      <c r="F36" s="1298">
        <f>E36-E$16</f>
        <v>9971792.7587585151</v>
      </c>
      <c r="G36" s="1320">
        <f>E36/E$16-1</f>
        <v>0.24878247013041466</v>
      </c>
      <c r="H36" s="1298">
        <f t="shared" si="0"/>
        <v>1160434.3368761465</v>
      </c>
      <c r="I36" s="1320">
        <f>E36/E26-1</f>
        <v>2.3733804072511022E-2</v>
      </c>
      <c r="J36" s="485">
        <v>51279963.687559001</v>
      </c>
      <c r="K36" s="1298">
        <f>J36-J$16</f>
        <v>11197586.687559001</v>
      </c>
      <c r="L36" s="1320">
        <f>J36/J$16-1</f>
        <v>0.27936433728865429</v>
      </c>
      <c r="M36" s="1298">
        <f t="shared" si="1"/>
        <v>2199864.1161612347</v>
      </c>
      <c r="N36" s="1320">
        <f>J36/J26-1</f>
        <v>4.482191632396848E-2</v>
      </c>
      <c r="O36" s="485">
        <v>52513617.752568737</v>
      </c>
      <c r="P36" s="1298">
        <f>O36-O$16</f>
        <v>12431240.752568737</v>
      </c>
      <c r="Q36" s="1320">
        <f>O36/O$16-1</f>
        <v>0.31014230399980369</v>
      </c>
      <c r="R36" s="1298">
        <f t="shared" si="2"/>
        <v>3247154.0316555798</v>
      </c>
      <c r="S36" s="1320">
        <f>O36/O26-1</f>
        <v>6.5910028575426161E-2</v>
      </c>
      <c r="T36" s="485">
        <v>50054169.758758515</v>
      </c>
      <c r="U36" s="1298">
        <f>T36-T$16</f>
        <v>9971792.7587585151</v>
      </c>
      <c r="V36" s="1299">
        <f>T36/T$16-1</f>
        <v>0.24878247013041466</v>
      </c>
      <c r="W36" s="1298">
        <f t="shared" si="3"/>
        <v>1160434.3368761465</v>
      </c>
      <c r="X36" s="1299">
        <f>T36/T26-1</f>
        <v>2.3733804072511022E-2</v>
      </c>
      <c r="Y36" s="485">
        <v>51279963.687559001</v>
      </c>
      <c r="Z36" s="1298">
        <f>Y36-Y$16</f>
        <v>11197586.687559001</v>
      </c>
      <c r="AA36" s="1299">
        <f>Y36/Y$16-1</f>
        <v>0.27936433728865429</v>
      </c>
      <c r="AB36" s="1298">
        <f t="shared" si="4"/>
        <v>2199864.1161612347</v>
      </c>
      <c r="AC36" s="1299">
        <f>Y36/Y26-1</f>
        <v>4.482191632396848E-2</v>
      </c>
      <c r="AD36" s="485">
        <v>52513617.752568737</v>
      </c>
      <c r="AE36" s="1298">
        <f>AD36-AD$16</f>
        <v>12431240.752568737</v>
      </c>
      <c r="AF36" s="1299">
        <f>AD36/AD$16-1</f>
        <v>0.31014230399980369</v>
      </c>
      <c r="AG36" s="1298">
        <f t="shared" si="5"/>
        <v>3247154.0316555798</v>
      </c>
      <c r="AH36" s="1299">
        <f>AD36/AD26-1</f>
        <v>6.5910028575426161E-2</v>
      </c>
      <c r="AI36" s="485">
        <v>50054169.758758515</v>
      </c>
      <c r="AJ36" s="1298">
        <f>AI36-AI$16</f>
        <v>9971792.7587585151</v>
      </c>
      <c r="AK36" s="1299">
        <f>AI36/AI$16-1</f>
        <v>0.24878247013041466</v>
      </c>
      <c r="AL36" s="1298">
        <f t="shared" si="6"/>
        <v>1160434.3368761465</v>
      </c>
      <c r="AM36" s="1299">
        <f>AI36/AI26-1</f>
        <v>2.3733804072511022E-2</v>
      </c>
      <c r="AN36" s="485">
        <v>51279963.687559001</v>
      </c>
      <c r="AO36" s="1298">
        <f>AN36-AN$16</f>
        <v>11197586.687559001</v>
      </c>
      <c r="AP36" s="1299">
        <f>AN36/AN$16-1</f>
        <v>0.27936433728865429</v>
      </c>
      <c r="AQ36" s="1298">
        <f t="shared" si="7"/>
        <v>2199864.1161612347</v>
      </c>
      <c r="AR36" s="1299">
        <f>AN36/AN26-1</f>
        <v>4.482191632396848E-2</v>
      </c>
      <c r="AS36" s="485">
        <v>52513617.752568737</v>
      </c>
      <c r="AT36" s="1298">
        <f>AS36-AS$16</f>
        <v>12431240.752568737</v>
      </c>
      <c r="AU36" s="1299">
        <f>AS36/AS$16-1</f>
        <v>0.31014230399980369</v>
      </c>
      <c r="AV36" s="1298">
        <f t="shared" si="8"/>
        <v>3247154.0316555798</v>
      </c>
      <c r="AW36" s="1299">
        <f>AS36/AS26-1</f>
        <v>6.5910028575426161E-2</v>
      </c>
      <c r="AX36" s="485">
        <v>50054169.758758515</v>
      </c>
      <c r="AY36" s="1298">
        <f>AX36-AX$16</f>
        <v>9971792.7587585151</v>
      </c>
      <c r="AZ36" s="1299">
        <f>AX36/AX$16-1</f>
        <v>0.24878247013041466</v>
      </c>
      <c r="BA36" s="1298">
        <f t="shared" si="9"/>
        <v>1160434.3368761465</v>
      </c>
      <c r="BB36" s="1299">
        <f>AX36/AX26-1</f>
        <v>2.3733804072511022E-2</v>
      </c>
      <c r="BC36" s="485">
        <v>51279963.687559001</v>
      </c>
      <c r="BD36" s="1298">
        <f>BC36-BC$16</f>
        <v>11197586.687559001</v>
      </c>
      <c r="BE36" s="1299">
        <f>BC36/BC$16-1</f>
        <v>0.27936433728865429</v>
      </c>
      <c r="BF36" s="1298">
        <f t="shared" si="10"/>
        <v>2199864.1161612347</v>
      </c>
      <c r="BG36" s="1299">
        <f>BC36/BC26-1</f>
        <v>4.482191632396848E-2</v>
      </c>
      <c r="BH36" s="485">
        <v>52513617.752568737</v>
      </c>
      <c r="BI36" s="1298">
        <f>BH36-BH$16</f>
        <v>12431240.752568737</v>
      </c>
      <c r="BJ36" s="1299">
        <f>BH36/BH$16-1</f>
        <v>0.31014230399980369</v>
      </c>
      <c r="BK36" s="1298">
        <f t="shared" si="11"/>
        <v>3247154.0316555798</v>
      </c>
      <c r="BL36" s="1299">
        <f>BH36/BH26-1</f>
        <v>6.5910028575426161E-2</v>
      </c>
      <c r="BM36" s="485">
        <v>50054169.758758515</v>
      </c>
      <c r="BN36" s="1298">
        <f>BM36-BM$16</f>
        <v>9971792.7587585151</v>
      </c>
      <c r="BO36" s="1299">
        <f>BM36/BM$16-1</f>
        <v>0.24878247013041466</v>
      </c>
      <c r="BP36" s="1298">
        <f t="shared" si="12"/>
        <v>1160434.3368761465</v>
      </c>
      <c r="BQ36" s="1299">
        <f>BM36/BM26-1</f>
        <v>2.3733804072511022E-2</v>
      </c>
      <c r="BR36" s="485">
        <v>51279963.687559001</v>
      </c>
      <c r="BS36" s="1298">
        <f>BR36-BR$16</f>
        <v>11197586.687559001</v>
      </c>
      <c r="BT36" s="1299">
        <f>BR36/BR$16-1</f>
        <v>0.27936433728865429</v>
      </c>
      <c r="BU36" s="1298">
        <f t="shared" si="13"/>
        <v>2199864.1161612347</v>
      </c>
      <c r="BV36" s="1299">
        <f>BR36/BR26-1</f>
        <v>4.482191632396848E-2</v>
      </c>
      <c r="BW36" s="485">
        <v>52513617.752568737</v>
      </c>
      <c r="BX36" s="1298">
        <f>BW36-BW$16</f>
        <v>12431240.752568737</v>
      </c>
      <c r="BY36" s="1299">
        <f>BW36/BW$16-1</f>
        <v>0.31014230399980369</v>
      </c>
      <c r="BZ36" s="1298">
        <f t="shared" si="14"/>
        <v>3247154.0316555798</v>
      </c>
      <c r="CA36" s="1299">
        <f>BW36/BW26-1</f>
        <v>6.5910028575426161E-2</v>
      </c>
      <c r="CB36" s="485">
        <v>50054169.758758515</v>
      </c>
      <c r="CC36" s="1298">
        <f>CB36-CB$16</f>
        <v>9971792.7587585151</v>
      </c>
      <c r="CD36" s="1299">
        <f>CB36/CB$16-1</f>
        <v>0.24878247013041466</v>
      </c>
      <c r="CE36" s="1298">
        <f t="shared" si="15"/>
        <v>1160434.3368761465</v>
      </c>
      <c r="CF36" s="1299">
        <f t="shared" si="27"/>
        <v>2.3733804072511022E-2</v>
      </c>
      <c r="CG36" s="485">
        <v>51279963.687559001</v>
      </c>
      <c r="CH36" s="1298">
        <f>CG36-CG$16</f>
        <v>11197586.687559001</v>
      </c>
      <c r="CI36" s="1299">
        <f>CG36/CG$16-1</f>
        <v>0.27936433728865429</v>
      </c>
      <c r="CJ36" s="1298">
        <f t="shared" si="16"/>
        <v>2199864.1161612347</v>
      </c>
      <c r="CK36" s="1299">
        <f t="shared" si="28"/>
        <v>4.482191632396848E-2</v>
      </c>
      <c r="CL36" s="485">
        <v>52513617.752568737</v>
      </c>
      <c r="CM36" s="1298">
        <f>CL36-CL$16</f>
        <v>12431240.752568737</v>
      </c>
      <c r="CN36" s="1299">
        <f>CL36/CL$16-1</f>
        <v>0.31014230399980369</v>
      </c>
      <c r="CO36" s="1298">
        <f t="shared" si="17"/>
        <v>3247154.0316555798</v>
      </c>
      <c r="CP36" s="1299">
        <f t="shared" si="29"/>
        <v>6.5910028575426161E-2</v>
      </c>
    </row>
    <row r="37" spans="1:94" ht="32.25" outlineLevel="1" thickBot="1" x14ac:dyDescent="0.3">
      <c r="A37" s="174">
        <v>2025</v>
      </c>
      <c r="B37" s="197" t="s">
        <v>171</v>
      </c>
      <c r="C37" s="198" t="s">
        <v>172</v>
      </c>
      <c r="D37" s="199" t="s">
        <v>173</v>
      </c>
      <c r="E37" s="492">
        <v>0</v>
      </c>
      <c r="F37" s="1298">
        <f>E37-E$17</f>
        <v>0</v>
      </c>
      <c r="G37" s="1320"/>
      <c r="H37" s="1298">
        <f t="shared" si="0"/>
        <v>0</v>
      </c>
      <c r="I37" s="1320"/>
      <c r="J37" s="492">
        <v>0</v>
      </c>
      <c r="K37" s="1298">
        <f>J37-J$17</f>
        <v>0</v>
      </c>
      <c r="L37" s="1320"/>
      <c r="M37" s="1298">
        <f t="shared" si="1"/>
        <v>0</v>
      </c>
      <c r="N37" s="1320"/>
      <c r="O37" s="492">
        <v>0</v>
      </c>
      <c r="P37" s="1298">
        <f>O37-O$17</f>
        <v>0</v>
      </c>
      <c r="Q37" s="1320"/>
      <c r="R37" s="1298">
        <f t="shared" si="2"/>
        <v>0</v>
      </c>
      <c r="S37" s="1320"/>
      <c r="T37" s="492">
        <v>0</v>
      </c>
      <c r="U37" s="1298">
        <f>T37-T$17</f>
        <v>0</v>
      </c>
      <c r="V37" s="1299"/>
      <c r="W37" s="1298">
        <f t="shared" si="3"/>
        <v>0</v>
      </c>
      <c r="X37" s="1299"/>
      <c r="Y37" s="492">
        <v>0</v>
      </c>
      <c r="Z37" s="1298">
        <f>Y37-Y$17</f>
        <v>0</v>
      </c>
      <c r="AA37" s="1299"/>
      <c r="AB37" s="1298">
        <f t="shared" si="4"/>
        <v>0</v>
      </c>
      <c r="AC37" s="1299"/>
      <c r="AD37" s="492">
        <v>0</v>
      </c>
      <c r="AE37" s="1298">
        <f>AD37-AD$17</f>
        <v>0</v>
      </c>
      <c r="AF37" s="1299"/>
      <c r="AG37" s="1298">
        <f t="shared" si="5"/>
        <v>0</v>
      </c>
      <c r="AH37" s="1299"/>
      <c r="AI37" s="492">
        <v>0</v>
      </c>
      <c r="AJ37" s="1298">
        <f>AI37-AI$17</f>
        <v>0</v>
      </c>
      <c r="AK37" s="1299"/>
      <c r="AL37" s="1298">
        <f t="shared" si="6"/>
        <v>0</v>
      </c>
      <c r="AM37" s="1299"/>
      <c r="AN37" s="492">
        <v>0</v>
      </c>
      <c r="AO37" s="1298">
        <f>AN37-AN$17</f>
        <v>0</v>
      </c>
      <c r="AP37" s="1299"/>
      <c r="AQ37" s="1298">
        <f t="shared" si="7"/>
        <v>0</v>
      </c>
      <c r="AR37" s="1299"/>
      <c r="AS37" s="492">
        <v>0</v>
      </c>
      <c r="AT37" s="1298">
        <f>AS37-AS$17</f>
        <v>0</v>
      </c>
      <c r="AU37" s="1299"/>
      <c r="AV37" s="1298">
        <f t="shared" si="8"/>
        <v>0</v>
      </c>
      <c r="AW37" s="1299"/>
      <c r="AX37" s="492">
        <v>0</v>
      </c>
      <c r="AY37" s="1298">
        <f>AX37-AX$17</f>
        <v>0</v>
      </c>
      <c r="AZ37" s="1299"/>
      <c r="BA37" s="1298">
        <f t="shared" si="9"/>
        <v>0</v>
      </c>
      <c r="BB37" s="1299"/>
      <c r="BC37" s="492">
        <v>0</v>
      </c>
      <c r="BD37" s="1298">
        <f>BC37-BC$17</f>
        <v>0</v>
      </c>
      <c r="BE37" s="1299"/>
      <c r="BF37" s="1298">
        <f t="shared" si="10"/>
        <v>0</v>
      </c>
      <c r="BG37" s="1299"/>
      <c r="BH37" s="492">
        <v>0</v>
      </c>
      <c r="BI37" s="1298">
        <f>BH37-BH$17</f>
        <v>0</v>
      </c>
      <c r="BJ37" s="1299"/>
      <c r="BK37" s="1298">
        <f t="shared" si="11"/>
        <v>0</v>
      </c>
      <c r="BL37" s="1299"/>
      <c r="BM37" s="492">
        <v>0</v>
      </c>
      <c r="BN37" s="1298">
        <f>BM37-BM$17</f>
        <v>0</v>
      </c>
      <c r="BO37" s="1299"/>
      <c r="BP37" s="1298">
        <f t="shared" si="12"/>
        <v>0</v>
      </c>
      <c r="BQ37" s="1299"/>
      <c r="BR37" s="492">
        <v>0</v>
      </c>
      <c r="BS37" s="1298">
        <f>BR37-BR$17</f>
        <v>0</v>
      </c>
      <c r="BT37" s="1299"/>
      <c r="BU37" s="1298">
        <f t="shared" si="13"/>
        <v>0</v>
      </c>
      <c r="BV37" s="1299"/>
      <c r="BW37" s="492">
        <v>0</v>
      </c>
      <c r="BX37" s="1298">
        <f>BW37-BW$17</f>
        <v>0</v>
      </c>
      <c r="BY37" s="1299"/>
      <c r="BZ37" s="1298">
        <f t="shared" si="14"/>
        <v>0</v>
      </c>
      <c r="CA37" s="1299"/>
      <c r="CB37" s="1329">
        <v>4131175.446080023</v>
      </c>
      <c r="CC37" s="1298">
        <f>CB37-CB$17</f>
        <v>284897.96608002298</v>
      </c>
      <c r="CD37" s="1299">
        <f>CB37/CB$17-1</f>
        <v>7.4071090180426236E-2</v>
      </c>
      <c r="CE37" s="1298">
        <f t="shared" si="15"/>
        <v>-35639.109512439929</v>
      </c>
      <c r="CF37" s="1299">
        <f t="shared" si="27"/>
        <v>-8.5530827054943748E-3</v>
      </c>
      <c r="CG37" s="1329">
        <v>4131175.446080023</v>
      </c>
      <c r="CH37" s="1298">
        <f>CG37-CG$17</f>
        <v>284897.96608002298</v>
      </c>
      <c r="CI37" s="1299">
        <f>CG37/CG$17-1</f>
        <v>7.4071090180426236E-2</v>
      </c>
      <c r="CJ37" s="1298">
        <f t="shared" si="16"/>
        <v>-35639.109512439929</v>
      </c>
      <c r="CK37" s="1299">
        <f t="shared" si="28"/>
        <v>-8.5530827054943748E-3</v>
      </c>
      <c r="CL37" s="1329">
        <v>4131175.446080023</v>
      </c>
      <c r="CM37" s="1298">
        <f>CL37-CL$17</f>
        <v>284897.96608002298</v>
      </c>
      <c r="CN37" s="1299">
        <f>CL37/CL$17-1</f>
        <v>7.4071090180426236E-2</v>
      </c>
      <c r="CO37" s="1298">
        <f t="shared" si="17"/>
        <v>-35639.109512439929</v>
      </c>
      <c r="CP37" s="1299">
        <f t="shared" si="29"/>
        <v>-8.5530827054943748E-3</v>
      </c>
    </row>
    <row r="38" spans="1:94" ht="15.75" outlineLevel="1" x14ac:dyDescent="0.25">
      <c r="A38" s="174">
        <v>2025</v>
      </c>
      <c r="B38" s="206" t="s">
        <v>174</v>
      </c>
      <c r="C38" s="206" t="s">
        <v>175</v>
      </c>
      <c r="D38" s="207" t="s">
        <v>176</v>
      </c>
      <c r="E38" s="210">
        <v>965659.10875199991</v>
      </c>
      <c r="F38" s="1321">
        <f>E38-E$18</f>
        <v>117372.0299519999</v>
      </c>
      <c r="G38" s="1322">
        <f>E38/E$18-1</f>
        <v>0.1383635715847944</v>
      </c>
      <c r="H38" s="1321">
        <f t="shared" si="0"/>
        <v>22893.996431999956</v>
      </c>
      <c r="I38" s="1322">
        <f>E38/E28-1</f>
        <v>2.4283881671927077E-2</v>
      </c>
      <c r="J38" s="210">
        <v>985228.72032000008</v>
      </c>
      <c r="K38" s="1321">
        <f>J38-J$18</f>
        <v>136941.64152000006</v>
      </c>
      <c r="L38" s="1322">
        <f>J38/J$18-1</f>
        <v>0.1614331338321453</v>
      </c>
      <c r="M38" s="1321">
        <f t="shared" si="1"/>
        <v>42463.608000000124</v>
      </c>
      <c r="N38" s="1322">
        <f>J38/J28-1</f>
        <v>4.504155642279084E-2</v>
      </c>
      <c r="O38" s="211">
        <v>1004798.331888</v>
      </c>
      <c r="P38" s="1321">
        <f>O38-O$18</f>
        <v>156511.253088</v>
      </c>
      <c r="Q38" s="1322">
        <f>O38/O$18-1</f>
        <v>0.18450269607949621</v>
      </c>
      <c r="R38" s="1321">
        <f t="shared" si="2"/>
        <v>62033.219568000059</v>
      </c>
      <c r="S38" s="1322">
        <f>O38/O28-1</f>
        <v>6.5799231173654604E-2</v>
      </c>
      <c r="T38" s="211">
        <v>965659.10875199991</v>
      </c>
      <c r="U38" s="209">
        <f>T38-T$18</f>
        <v>117372.0299519999</v>
      </c>
      <c r="V38" s="1300">
        <f>T38/T$18-1</f>
        <v>0.1383635715847944</v>
      </c>
      <c r="W38" s="209">
        <f t="shared" si="3"/>
        <v>22893.996431999956</v>
      </c>
      <c r="X38" s="1300">
        <f>T38/T28-1</f>
        <v>2.4283881671927077E-2</v>
      </c>
      <c r="Y38" s="210">
        <v>985228.72032000008</v>
      </c>
      <c r="Z38" s="209">
        <f>Y38-Y$18</f>
        <v>136941.64152000006</v>
      </c>
      <c r="AA38" s="1300">
        <f>Y38/Y$18-1</f>
        <v>0.1614331338321453</v>
      </c>
      <c r="AB38" s="209">
        <f t="shared" si="4"/>
        <v>42463.608000000124</v>
      </c>
      <c r="AC38" s="1300">
        <f>Y38/Y28-1</f>
        <v>4.504155642279084E-2</v>
      </c>
      <c r="AD38" s="211">
        <v>1004798.331888</v>
      </c>
      <c r="AE38" s="209">
        <f>AD38-AD$18</f>
        <v>156511.253088</v>
      </c>
      <c r="AF38" s="1300">
        <f>AD38/AD$18-1</f>
        <v>0.18450269607949621</v>
      </c>
      <c r="AG38" s="209">
        <f t="shared" si="5"/>
        <v>62033.219568000059</v>
      </c>
      <c r="AH38" s="1300">
        <f>AD38/AD28-1</f>
        <v>6.5799231173654604E-2</v>
      </c>
      <c r="AI38" s="211">
        <v>965659.10875199991</v>
      </c>
      <c r="AJ38" s="209">
        <f>AI38-AI$18</f>
        <v>117372.0299519999</v>
      </c>
      <c r="AK38" s="1300">
        <f>AI38/AI$18-1</f>
        <v>0.1383635715847944</v>
      </c>
      <c r="AL38" s="209">
        <f t="shared" si="6"/>
        <v>22893.996431999956</v>
      </c>
      <c r="AM38" s="1300">
        <f>AI38/AI28-1</f>
        <v>2.4283881671927077E-2</v>
      </c>
      <c r="AN38" s="210">
        <v>985228.72032000008</v>
      </c>
      <c r="AO38" s="209">
        <f>AN38-AN$18</f>
        <v>136941.64152000006</v>
      </c>
      <c r="AP38" s="1300">
        <f>AN38/AN$18-1</f>
        <v>0.1614331338321453</v>
      </c>
      <c r="AQ38" s="209">
        <f t="shared" si="7"/>
        <v>42463.608000000124</v>
      </c>
      <c r="AR38" s="1300">
        <f>AN38/AN28-1</f>
        <v>4.504155642279084E-2</v>
      </c>
      <c r="AS38" s="211">
        <v>1004798.331888</v>
      </c>
      <c r="AT38" s="209">
        <f>AS38-AS$18</f>
        <v>156511.253088</v>
      </c>
      <c r="AU38" s="1300">
        <f>AS38/AS$18-1</f>
        <v>0.18450269607949621</v>
      </c>
      <c r="AV38" s="209">
        <f t="shared" si="8"/>
        <v>62033.219568000059</v>
      </c>
      <c r="AW38" s="1300">
        <f>AS38/AS28-1</f>
        <v>6.5799231173654604E-2</v>
      </c>
      <c r="AX38" s="210">
        <v>965659.10875199991</v>
      </c>
      <c r="AY38" s="209">
        <f>AX38-AX$18</f>
        <v>117372.0299519999</v>
      </c>
      <c r="AZ38" s="1300">
        <f>AX38/AX$18-1</f>
        <v>0.1383635715847944</v>
      </c>
      <c r="BA38" s="209">
        <f t="shared" si="9"/>
        <v>22893.996431999956</v>
      </c>
      <c r="BB38" s="1300">
        <f>AX38/AX28-1</f>
        <v>2.4283881671927077E-2</v>
      </c>
      <c r="BC38" s="210">
        <v>985228.72032000008</v>
      </c>
      <c r="BD38" s="209">
        <f>BC38-BC$18</f>
        <v>136941.64152000006</v>
      </c>
      <c r="BE38" s="1300">
        <f>BC38/BC$18-1</f>
        <v>0.1614331338321453</v>
      </c>
      <c r="BF38" s="209">
        <f t="shared" si="10"/>
        <v>42463.608000000124</v>
      </c>
      <c r="BG38" s="1300">
        <f>BC38/BC28-1</f>
        <v>4.504155642279084E-2</v>
      </c>
      <c r="BH38" s="211">
        <v>1004798.331888</v>
      </c>
      <c r="BI38" s="209">
        <f>BH38-BH$18</f>
        <v>156511.253088</v>
      </c>
      <c r="BJ38" s="1300">
        <f>BH38/BH$18-1</f>
        <v>0.18450269607949621</v>
      </c>
      <c r="BK38" s="209">
        <f t="shared" si="11"/>
        <v>62033.219568000059</v>
      </c>
      <c r="BL38" s="1300">
        <f>BH38/BH28-1</f>
        <v>6.5799231173654604E-2</v>
      </c>
      <c r="BM38" s="210">
        <v>965659.10875199991</v>
      </c>
      <c r="BN38" s="209">
        <f>BM38-BM$18</f>
        <v>117372.0299519999</v>
      </c>
      <c r="BO38" s="1300">
        <f>BM38/BM$18-1</f>
        <v>0.1383635715847944</v>
      </c>
      <c r="BP38" s="209">
        <f t="shared" si="12"/>
        <v>22893.996431999956</v>
      </c>
      <c r="BQ38" s="1300">
        <f>BM38/BM28-1</f>
        <v>2.4283881671927077E-2</v>
      </c>
      <c r="BR38" s="210">
        <v>985228.72032000008</v>
      </c>
      <c r="BS38" s="209">
        <f>BR38-BR$18</f>
        <v>136941.64152000006</v>
      </c>
      <c r="BT38" s="1300">
        <f>BR38/BR$18-1</f>
        <v>0.1614331338321453</v>
      </c>
      <c r="BU38" s="209">
        <f t="shared" si="13"/>
        <v>42463.608000000124</v>
      </c>
      <c r="BV38" s="1300">
        <f>BR38/BR28-1</f>
        <v>4.504155642279084E-2</v>
      </c>
      <c r="BW38" s="211">
        <v>1004798.331888</v>
      </c>
      <c r="BX38" s="209">
        <f>BW38-BW$18</f>
        <v>156511.253088</v>
      </c>
      <c r="BY38" s="1300">
        <f>BW38/BW$18-1</f>
        <v>0.18450269607949621</v>
      </c>
      <c r="BZ38" s="209">
        <f t="shared" si="14"/>
        <v>62033.219568000059</v>
      </c>
      <c r="CA38" s="1300">
        <f>BW38/BW28-1</f>
        <v>6.5799231173654604E-2</v>
      </c>
      <c r="CB38" s="211">
        <v>965659.10875199991</v>
      </c>
      <c r="CC38" s="209">
        <f>CB38-CB$18</f>
        <v>117372.0299519999</v>
      </c>
      <c r="CD38" s="1300">
        <f>CB38/CB$18-1</f>
        <v>0.1383635715847944</v>
      </c>
      <c r="CE38" s="209">
        <f t="shared" si="15"/>
        <v>22893.996431999956</v>
      </c>
      <c r="CF38" s="1300">
        <f t="shared" si="27"/>
        <v>2.4283881671927077E-2</v>
      </c>
      <c r="CG38" s="210">
        <v>985228.72032000008</v>
      </c>
      <c r="CH38" s="209">
        <f>CG38-CG$18</f>
        <v>136941.64152000006</v>
      </c>
      <c r="CI38" s="1300">
        <f>CG38/CG$18-1</f>
        <v>0.1614331338321453</v>
      </c>
      <c r="CJ38" s="209">
        <f t="shared" si="16"/>
        <v>42463.608000000124</v>
      </c>
      <c r="CK38" s="1300">
        <f t="shared" si="28"/>
        <v>4.504155642279084E-2</v>
      </c>
      <c r="CL38" s="211">
        <v>1004798.331888</v>
      </c>
      <c r="CM38" s="209">
        <f>CL38-CL$18</f>
        <v>156511.253088</v>
      </c>
      <c r="CN38" s="1300">
        <f>CL38/CL$18-1</f>
        <v>0.18450269607949621</v>
      </c>
      <c r="CO38" s="209">
        <f t="shared" si="17"/>
        <v>62033.219568000059</v>
      </c>
      <c r="CP38" s="1300">
        <f t="shared" si="29"/>
        <v>6.5799231173654604E-2</v>
      </c>
    </row>
    <row r="39" spans="1:94" ht="16.5" outlineLevel="1" thickBot="1" x14ac:dyDescent="0.3">
      <c r="A39" s="174">
        <v>2025</v>
      </c>
      <c r="B39" s="206" t="s">
        <v>177</v>
      </c>
      <c r="C39" s="206" t="s">
        <v>178</v>
      </c>
      <c r="D39" s="207" t="s">
        <v>179</v>
      </c>
      <c r="E39" s="479">
        <v>609694.62247199996</v>
      </c>
      <c r="F39" s="1321">
        <f>E39-E$19</f>
        <v>77524.320383999962</v>
      </c>
      <c r="G39" s="1322">
        <f>E39/E$19-1</f>
        <v>0.14567577348797744</v>
      </c>
      <c r="H39" s="1321">
        <f t="shared" si="0"/>
        <v>14084.894471999956</v>
      </c>
      <c r="I39" s="1322">
        <f>E39/E29-1</f>
        <v>2.3647858337196181E-2</v>
      </c>
      <c r="J39" s="479">
        <v>622516.09211999993</v>
      </c>
      <c r="K39" s="1321">
        <f>J39-J$19</f>
        <v>90345.790031999932</v>
      </c>
      <c r="L39" s="1322">
        <f>J39/J$19-1</f>
        <v>0.16976856783913563</v>
      </c>
      <c r="M39" s="1321">
        <f t="shared" si="1"/>
        <v>26906.364119999926</v>
      </c>
      <c r="N39" s="1322">
        <f>J39/J29-1</f>
        <v>4.517448734484053E-2</v>
      </c>
      <c r="O39" s="472">
        <v>635000.15467200009</v>
      </c>
      <c r="P39" s="1321">
        <f>O39-O$19</f>
        <v>102829.85258400009</v>
      </c>
      <c r="Q39" s="1322">
        <f>O39/O$19-1</f>
        <v>0.19322734128631636</v>
      </c>
      <c r="R39" s="1321">
        <f t="shared" si="2"/>
        <v>39390.426672000089</v>
      </c>
      <c r="S39" s="1322">
        <f>O39/O29-1</f>
        <v>6.6134626115442074E-2</v>
      </c>
      <c r="T39" s="472">
        <v>609694.62247199996</v>
      </c>
      <c r="U39" s="209">
        <f>T39-T$19</f>
        <v>77524.320383999962</v>
      </c>
      <c r="V39" s="1300">
        <f>T39/T$19-1</f>
        <v>0.14567577348797744</v>
      </c>
      <c r="W39" s="209">
        <f t="shared" si="3"/>
        <v>14084.894471999956</v>
      </c>
      <c r="X39" s="1300">
        <f>T39/T29-1</f>
        <v>2.3647858337196181E-2</v>
      </c>
      <c r="Y39" s="479">
        <v>622516.09211999993</v>
      </c>
      <c r="Z39" s="209">
        <f>Y39-Y$19</f>
        <v>90345.790031999932</v>
      </c>
      <c r="AA39" s="1300">
        <f>Y39/Y$19-1</f>
        <v>0.16976856783913563</v>
      </c>
      <c r="AB39" s="209">
        <f t="shared" si="4"/>
        <v>26906.364119999926</v>
      </c>
      <c r="AC39" s="1300">
        <f>Y39/Y29-1</f>
        <v>4.517448734484053E-2</v>
      </c>
      <c r="AD39" s="472">
        <v>635000.15467200009</v>
      </c>
      <c r="AE39" s="209">
        <f>AD39-AD$19</f>
        <v>102829.85258400009</v>
      </c>
      <c r="AF39" s="1300">
        <f>AD39/AD$19-1</f>
        <v>0.19322734128631636</v>
      </c>
      <c r="AG39" s="209">
        <f t="shared" si="5"/>
        <v>39390.426672000089</v>
      </c>
      <c r="AH39" s="1300">
        <f>AD39/AD29-1</f>
        <v>6.6134626115442074E-2</v>
      </c>
      <c r="AI39" s="472">
        <v>609694.62247199996</v>
      </c>
      <c r="AJ39" s="209">
        <f>AI39-AI$19</f>
        <v>77524.320383999962</v>
      </c>
      <c r="AK39" s="1300">
        <f>AI39/AI$19-1</f>
        <v>0.14567577348797744</v>
      </c>
      <c r="AL39" s="209">
        <f t="shared" si="6"/>
        <v>14084.894471999956</v>
      </c>
      <c r="AM39" s="1300">
        <f>AI39/AI29-1</f>
        <v>2.3647858337196181E-2</v>
      </c>
      <c r="AN39" s="479">
        <v>622516.09211999993</v>
      </c>
      <c r="AO39" s="209">
        <f>AN39-AN$19</f>
        <v>90345.790031999932</v>
      </c>
      <c r="AP39" s="1300">
        <f>AN39/AN$19-1</f>
        <v>0.16976856783913563</v>
      </c>
      <c r="AQ39" s="209">
        <f t="shared" si="7"/>
        <v>26906.364119999926</v>
      </c>
      <c r="AR39" s="1300">
        <f>AN39/AN29-1</f>
        <v>4.517448734484053E-2</v>
      </c>
      <c r="AS39" s="472">
        <v>635000.15467200009</v>
      </c>
      <c r="AT39" s="209">
        <f>AS39-AS$19</f>
        <v>102829.85258400009</v>
      </c>
      <c r="AU39" s="1300">
        <f>AS39/AS$19-1</f>
        <v>0.19322734128631636</v>
      </c>
      <c r="AV39" s="209">
        <f t="shared" si="8"/>
        <v>39390.426672000089</v>
      </c>
      <c r="AW39" s="1300">
        <f>AS39/AS29-1</f>
        <v>6.6134626115442074E-2</v>
      </c>
      <c r="AX39" s="479">
        <v>609694.62247199996</v>
      </c>
      <c r="AY39" s="209">
        <f>AX39-AX$19</f>
        <v>77524.320383999962</v>
      </c>
      <c r="AZ39" s="1300">
        <f>AX39/AX$19-1</f>
        <v>0.14567577348797744</v>
      </c>
      <c r="BA39" s="209">
        <f t="shared" si="9"/>
        <v>14084.894471999956</v>
      </c>
      <c r="BB39" s="1300">
        <f>AX39/AX29-1</f>
        <v>2.3647858337196181E-2</v>
      </c>
      <c r="BC39" s="479">
        <v>622516.09211999993</v>
      </c>
      <c r="BD39" s="209">
        <f>BC39-BC$19</f>
        <v>90345.790031999932</v>
      </c>
      <c r="BE39" s="1300">
        <f>BC39/BC$19-1</f>
        <v>0.16976856783913563</v>
      </c>
      <c r="BF39" s="209">
        <f t="shared" si="10"/>
        <v>26906.364119999926</v>
      </c>
      <c r="BG39" s="1300">
        <f>BC39/BC29-1</f>
        <v>4.517448734484053E-2</v>
      </c>
      <c r="BH39" s="472">
        <v>635000.15467200009</v>
      </c>
      <c r="BI39" s="209">
        <f>BH39-BH$19</f>
        <v>102829.85258400009</v>
      </c>
      <c r="BJ39" s="1300">
        <f>BH39/BH$19-1</f>
        <v>0.19322734128631636</v>
      </c>
      <c r="BK39" s="209">
        <f t="shared" si="11"/>
        <v>39390.426672000089</v>
      </c>
      <c r="BL39" s="1300">
        <f>BH39/BH29-1</f>
        <v>6.6134626115442074E-2</v>
      </c>
      <c r="BM39" s="479">
        <v>609694.62247199996</v>
      </c>
      <c r="BN39" s="209">
        <f>BM39-BM$19</f>
        <v>77524.320383999962</v>
      </c>
      <c r="BO39" s="1300">
        <f>BM39/BM$19-1</f>
        <v>0.14567577348797744</v>
      </c>
      <c r="BP39" s="209">
        <f t="shared" si="12"/>
        <v>14084.894471999956</v>
      </c>
      <c r="BQ39" s="1300">
        <f>BM39/BM29-1</f>
        <v>2.3647858337196181E-2</v>
      </c>
      <c r="BR39" s="479">
        <v>622516.09211999993</v>
      </c>
      <c r="BS39" s="209">
        <f>BR39-BR$19</f>
        <v>90345.790031999932</v>
      </c>
      <c r="BT39" s="1300">
        <f>BR39/BR$19-1</f>
        <v>0.16976856783913563</v>
      </c>
      <c r="BU39" s="209">
        <f t="shared" si="13"/>
        <v>26906.364119999926</v>
      </c>
      <c r="BV39" s="1300">
        <f>BR39/BR29-1</f>
        <v>4.517448734484053E-2</v>
      </c>
      <c r="BW39" s="472">
        <v>635000.15467200009</v>
      </c>
      <c r="BX39" s="209">
        <f>BW39-BW$19</f>
        <v>102829.85258400009</v>
      </c>
      <c r="BY39" s="1300">
        <f>BW39/BW$19-1</f>
        <v>0.19322734128631636</v>
      </c>
      <c r="BZ39" s="209">
        <f t="shared" si="14"/>
        <v>39390.426672000089</v>
      </c>
      <c r="CA39" s="1300">
        <f>BW39/BW29-1</f>
        <v>6.6134626115442074E-2</v>
      </c>
      <c r="CB39" s="472">
        <v>609694.62247199996</v>
      </c>
      <c r="CC39" s="209">
        <f>CB39-CB$19</f>
        <v>77524.320383999962</v>
      </c>
      <c r="CD39" s="1300">
        <f>CB39/CB$19-1</f>
        <v>0.14567577348797744</v>
      </c>
      <c r="CE39" s="209">
        <f t="shared" si="15"/>
        <v>14084.894471999956</v>
      </c>
      <c r="CF39" s="1300">
        <f t="shared" si="27"/>
        <v>2.3647858337196181E-2</v>
      </c>
      <c r="CG39" s="479">
        <v>622516.09211999993</v>
      </c>
      <c r="CH39" s="209">
        <f>CG39-CG$19</f>
        <v>90345.790031999932</v>
      </c>
      <c r="CI39" s="1300">
        <f>CG39/CG$19-1</f>
        <v>0.16976856783913563</v>
      </c>
      <c r="CJ39" s="209">
        <f t="shared" si="16"/>
        <v>26906.364119999926</v>
      </c>
      <c r="CK39" s="1300">
        <f t="shared" si="28"/>
        <v>4.517448734484053E-2</v>
      </c>
      <c r="CL39" s="472">
        <v>635000.15467200009</v>
      </c>
      <c r="CM39" s="209">
        <f>CL39-CL$19</f>
        <v>102829.85258400009</v>
      </c>
      <c r="CN39" s="1300">
        <f>CL39/CL$19-1</f>
        <v>0.19322734128631636</v>
      </c>
      <c r="CO39" s="209">
        <f t="shared" si="17"/>
        <v>39390.426672000089</v>
      </c>
      <c r="CP39" s="1300">
        <f t="shared" si="29"/>
        <v>6.6134626115442074E-2</v>
      </c>
    </row>
    <row r="40" spans="1:94" ht="18.75" x14ac:dyDescent="0.25">
      <c r="A40" s="164">
        <v>2026</v>
      </c>
      <c r="B40" s="165"/>
      <c r="C40" s="166"/>
      <c r="D40" s="166" t="s">
        <v>157</v>
      </c>
      <c r="E40" s="490">
        <v>264896666.20543864</v>
      </c>
      <c r="F40" s="490">
        <f t="shared" ref="F40" si="30">E40-E$10</f>
        <v>48800231.815438628</v>
      </c>
      <c r="G40" s="1319">
        <f t="shared" ref="G40" si="31">E40/E$10-1</f>
        <v>0.22582617780433356</v>
      </c>
      <c r="H40" s="490">
        <f t="shared" ref="H40:H103" si="32">E40-E30</f>
        <v>19534889.30820328</v>
      </c>
      <c r="I40" s="1319">
        <f>E40/E30-1</f>
        <v>7.9616676872963144E-2</v>
      </c>
      <c r="J40" s="490">
        <v>264896666.20543864</v>
      </c>
      <c r="K40" s="490">
        <f t="shared" ref="K40" si="33">J40-J$10</f>
        <v>48800231.815438628</v>
      </c>
      <c r="L40" s="1319">
        <f t="shared" ref="L40" si="34">J40/J$10-1</f>
        <v>0.22582617780433356</v>
      </c>
      <c r="M40" s="490">
        <f t="shared" ref="M40:M103" si="35">J40-J30</f>
        <v>19534889.30820328</v>
      </c>
      <c r="N40" s="1319">
        <f>J40/J30-1</f>
        <v>7.9616676872963144E-2</v>
      </c>
      <c r="O40" s="490">
        <v>264896666.20543864</v>
      </c>
      <c r="P40" s="490">
        <f t="shared" ref="P40" si="36">O40-O$10</f>
        <v>48800231.815438628</v>
      </c>
      <c r="Q40" s="1319">
        <f t="shared" ref="Q40" si="37">O40/O$10-1</f>
        <v>0.22582617780433356</v>
      </c>
      <c r="R40" s="490">
        <f t="shared" ref="R40:R103" si="38">O40-O30</f>
        <v>19534889.30820328</v>
      </c>
      <c r="S40" s="1319">
        <f>O40/O30-1</f>
        <v>7.9616676872963144E-2</v>
      </c>
      <c r="T40" s="490">
        <v>264896666.20543864</v>
      </c>
      <c r="U40" s="490">
        <f t="shared" ref="U40" si="39">T40-T$10</f>
        <v>48800231.815438628</v>
      </c>
      <c r="V40" s="1301">
        <f t="shared" ref="V40" si="40">T40/T$10-1</f>
        <v>0.22582617780433356</v>
      </c>
      <c r="W40" s="490">
        <f t="shared" ref="W40:W103" si="41">T40-T30</f>
        <v>19534889.30820328</v>
      </c>
      <c r="X40" s="1301">
        <f>T40/T30-1</f>
        <v>7.9616676872963144E-2</v>
      </c>
      <c r="Y40" s="490">
        <v>264896666.20543864</v>
      </c>
      <c r="Z40" s="490">
        <f t="shared" ref="Z40" si="42">Y40-Y$10</f>
        <v>48800231.815438628</v>
      </c>
      <c r="AA40" s="1301">
        <f t="shared" ref="AA40" si="43">Y40/Y$10-1</f>
        <v>0.22582617780433356</v>
      </c>
      <c r="AB40" s="490">
        <f t="shared" ref="AB40:AB103" si="44">Y40-Y30</f>
        <v>19534889.30820328</v>
      </c>
      <c r="AC40" s="1301">
        <f>Y40/Y30-1</f>
        <v>7.9616676872963144E-2</v>
      </c>
      <c r="AD40" s="490">
        <v>264896666.20543864</v>
      </c>
      <c r="AE40" s="490">
        <f t="shared" ref="AE40" si="45">AD40-AD$10</f>
        <v>48800231.815438628</v>
      </c>
      <c r="AF40" s="1301">
        <f t="shared" ref="AF40" si="46">AD40/AD$10-1</f>
        <v>0.22582617780433356</v>
      </c>
      <c r="AG40" s="490">
        <f t="shared" ref="AG40:AG103" si="47">AD40-AD30</f>
        <v>19534889.30820328</v>
      </c>
      <c r="AH40" s="1301">
        <f>AD40/AD30-1</f>
        <v>7.9616676872963144E-2</v>
      </c>
      <c r="AI40" s="490">
        <v>264896666.20543864</v>
      </c>
      <c r="AJ40" s="490">
        <f t="shared" ref="AJ40" si="48">AI40-AI$10</f>
        <v>48800231.815438628</v>
      </c>
      <c r="AK40" s="1301">
        <f t="shared" ref="AK40" si="49">AI40/AI$10-1</f>
        <v>0.22582617780433356</v>
      </c>
      <c r="AL40" s="490">
        <f t="shared" ref="AL40:AL103" si="50">AI40-AI30</f>
        <v>19534889.30820328</v>
      </c>
      <c r="AM40" s="1301">
        <f>AI40/AI30-1</f>
        <v>7.9616676872963144E-2</v>
      </c>
      <c r="AN40" s="490">
        <v>264896666.20543864</v>
      </c>
      <c r="AO40" s="490">
        <f t="shared" ref="AO40" si="51">AN40-AN$10</f>
        <v>48800231.815438628</v>
      </c>
      <c r="AP40" s="1301">
        <f t="shared" ref="AP40" si="52">AN40/AN$10-1</f>
        <v>0.22582617780433356</v>
      </c>
      <c r="AQ40" s="490">
        <f t="shared" ref="AQ40:AQ103" si="53">AN40-AN30</f>
        <v>19534889.30820328</v>
      </c>
      <c r="AR40" s="1301">
        <f>AN40/AN30-1</f>
        <v>7.9616676872963144E-2</v>
      </c>
      <c r="AS40" s="490">
        <v>264896666.20543864</v>
      </c>
      <c r="AT40" s="490">
        <f t="shared" ref="AT40" si="54">AS40-AS$10</f>
        <v>48800231.815438628</v>
      </c>
      <c r="AU40" s="1301">
        <f t="shared" ref="AU40" si="55">AS40/AS$10-1</f>
        <v>0.22582617780433356</v>
      </c>
      <c r="AV40" s="490">
        <f t="shared" ref="AV40:AV103" si="56">AS40-AS30</f>
        <v>19534889.30820328</v>
      </c>
      <c r="AW40" s="1301">
        <f>AS40/AS30-1</f>
        <v>7.9616676872963144E-2</v>
      </c>
      <c r="AX40" s="490">
        <v>264896666.20543864</v>
      </c>
      <c r="AY40" s="490">
        <f t="shared" ref="AY40" si="57">AX40-AX$10</f>
        <v>48800231.815438628</v>
      </c>
      <c r="AZ40" s="1301">
        <f t="shared" ref="AZ40" si="58">AX40/AX$10-1</f>
        <v>0.22582617780433356</v>
      </c>
      <c r="BA40" s="490">
        <f t="shared" ref="BA40:BA103" si="59">AX40-AX30</f>
        <v>19534889.30820328</v>
      </c>
      <c r="BB40" s="1301">
        <f>AX40/AX30-1</f>
        <v>7.9616676872963144E-2</v>
      </c>
      <c r="BC40" s="490">
        <v>264896666.20543864</v>
      </c>
      <c r="BD40" s="490">
        <f t="shared" ref="BD40" si="60">BC40-BC$10</f>
        <v>48800231.815438628</v>
      </c>
      <c r="BE40" s="1301">
        <f t="shared" ref="BE40" si="61">BC40/BC$10-1</f>
        <v>0.22582617780433356</v>
      </c>
      <c r="BF40" s="490">
        <f t="shared" ref="BF40:BF103" si="62">BC40-BC30</f>
        <v>19534889.30820328</v>
      </c>
      <c r="BG40" s="1301">
        <f>BC40/BC30-1</f>
        <v>7.9616676872963144E-2</v>
      </c>
      <c r="BH40" s="490">
        <v>264896666.20543864</v>
      </c>
      <c r="BI40" s="490">
        <f t="shared" ref="BI40" si="63">BH40-BH$10</f>
        <v>48800231.815438628</v>
      </c>
      <c r="BJ40" s="1301">
        <f t="shared" ref="BJ40" si="64">BH40/BH$10-1</f>
        <v>0.22582617780433356</v>
      </c>
      <c r="BK40" s="490">
        <f t="shared" ref="BK40:BK103" si="65">BH40-BH30</f>
        <v>19534889.30820328</v>
      </c>
      <c r="BL40" s="1301">
        <f>BH40/BH30-1</f>
        <v>7.9616676872963144E-2</v>
      </c>
      <c r="BM40" s="490">
        <v>264896666.20543864</v>
      </c>
      <c r="BN40" s="490">
        <f t="shared" ref="BN40" si="66">BM40-BM$10</f>
        <v>48800231.815438628</v>
      </c>
      <c r="BO40" s="1301">
        <f t="shared" ref="BO40" si="67">BM40/BM$10-1</f>
        <v>0.22582617780433356</v>
      </c>
      <c r="BP40" s="490">
        <f t="shared" ref="BP40:BP103" si="68">BM40-BM30</f>
        <v>19534889.30820328</v>
      </c>
      <c r="BQ40" s="1301">
        <f>BM40/BM30-1</f>
        <v>7.9616676872963144E-2</v>
      </c>
      <c r="BR40" s="490">
        <v>264896666.20543864</v>
      </c>
      <c r="BS40" s="490">
        <f t="shared" ref="BS40" si="69">BR40-BR$10</f>
        <v>48800231.815438628</v>
      </c>
      <c r="BT40" s="1301">
        <f t="shared" ref="BT40" si="70">BR40/BR$10-1</f>
        <v>0.22582617780433356</v>
      </c>
      <c r="BU40" s="490">
        <f t="shared" ref="BU40:BU103" si="71">BR40-BR30</f>
        <v>19534889.30820328</v>
      </c>
      <c r="BV40" s="1301">
        <f>BR40/BR30-1</f>
        <v>7.9616676872963144E-2</v>
      </c>
      <c r="BW40" s="490">
        <v>264896666.20543864</v>
      </c>
      <c r="BX40" s="490">
        <f t="shared" ref="BX40" si="72">BW40-BW$10</f>
        <v>48800231.815438628</v>
      </c>
      <c r="BY40" s="1301">
        <f t="shared" ref="BY40" si="73">BW40/BW$10-1</f>
        <v>0.22582617780433356</v>
      </c>
      <c r="BZ40" s="490">
        <f t="shared" ref="BZ40:BZ103" si="74">BW40-BW30</f>
        <v>19534889.30820328</v>
      </c>
      <c r="CA40" s="1301">
        <f>BW40/BW30-1</f>
        <v>7.9616676872963144E-2</v>
      </c>
      <c r="CB40" s="484">
        <v>269083094.57938999</v>
      </c>
      <c r="CC40" s="490">
        <f t="shared" ref="CC40" si="75">CB40-CB$10</f>
        <v>49140382.709389985</v>
      </c>
      <c r="CD40" s="1301">
        <f t="shared" ref="CD40" si="76">CB40/CB$10-1</f>
        <v>0.22342355557766802</v>
      </c>
      <c r="CE40" s="490">
        <f t="shared" ref="CE40:CE103" si="77">CB40-CB30</f>
        <v>19590142.236074597</v>
      </c>
      <c r="CF40" s="1301">
        <f>CB40/CB30-1</f>
        <v>7.85198221115182E-2</v>
      </c>
      <c r="CG40" s="484">
        <v>269083094.57938999</v>
      </c>
      <c r="CH40" s="490">
        <f t="shared" ref="CH40" si="78">CG40-CG$10</f>
        <v>49140382.709389985</v>
      </c>
      <c r="CI40" s="1301">
        <f t="shared" ref="CI40" si="79">CG40/CG$10-1</f>
        <v>0.22342355557766802</v>
      </c>
      <c r="CJ40" s="490">
        <f t="shared" ref="CJ40:CJ103" si="80">CG40-CG30</f>
        <v>19590142.236074597</v>
      </c>
      <c r="CK40" s="1301">
        <f>CG40/CG30-1</f>
        <v>7.85198221115182E-2</v>
      </c>
      <c r="CL40" s="484">
        <v>269083094.57938999</v>
      </c>
      <c r="CM40" s="490">
        <f t="shared" ref="CM40" si="81">CL40-CL$10</f>
        <v>49140382.709389985</v>
      </c>
      <c r="CN40" s="1301">
        <f t="shared" ref="CN40" si="82">CL40/CL$10-1</f>
        <v>0.22342355557766802</v>
      </c>
      <c r="CO40" s="490">
        <f t="shared" ref="CO40:CO103" si="83">CL40-CL30</f>
        <v>19590142.236074597</v>
      </c>
      <c r="CP40" s="1301">
        <f>CL40/CL30-1</f>
        <v>7.85198221115182E-2</v>
      </c>
    </row>
    <row r="41" spans="1:94" ht="31.7" customHeight="1" outlineLevel="1" x14ac:dyDescent="0.25">
      <c r="A41" s="174">
        <v>2026</v>
      </c>
      <c r="B41" s="175" t="s">
        <v>158</v>
      </c>
      <c r="C41" s="175" t="s">
        <v>159</v>
      </c>
      <c r="D41" s="176" t="s">
        <v>96</v>
      </c>
      <c r="E41" s="491">
        <v>95795760.143268436</v>
      </c>
      <c r="F41" s="1298">
        <f t="shared" ref="F41" si="84">E41-E$11</f>
        <v>13068519.643268436</v>
      </c>
      <c r="G41" s="1320">
        <f t="shared" ref="G41" si="85">E41/E$11-1</f>
        <v>0.15797117810630268</v>
      </c>
      <c r="H41" s="1298">
        <f t="shared" si="32"/>
        <v>12340040.318870723</v>
      </c>
      <c r="I41" s="1320">
        <f t="shared" ref="I41:I49" si="86">E41/E31-1</f>
        <v>0.14786332614272402</v>
      </c>
      <c r="J41" s="491">
        <v>91817465.579947293</v>
      </c>
      <c r="K41" s="1298">
        <f t="shared" ref="K41" si="87">J41-J$11</f>
        <v>9090225.0799472928</v>
      </c>
      <c r="L41" s="1320">
        <f t="shared" ref="L41" si="88">J41/J$11-1</f>
        <v>0.10988188443137181</v>
      </c>
      <c r="M41" s="1298">
        <f t="shared" si="35"/>
        <v>10802764.6226165</v>
      </c>
      <c r="N41" s="1320">
        <f t="shared" ref="N41:N49" si="89">J41/J31-1</f>
        <v>0.1333432635677585</v>
      </c>
      <c r="O41" s="491">
        <v>87751841.302462861</v>
      </c>
      <c r="P41" s="1298">
        <f t="shared" ref="P41" si="90">O41-O$11</f>
        <v>5024600.8024628609</v>
      </c>
      <c r="Q41" s="1320">
        <f t="shared" ref="Q41" si="91">O41/O$11-1</f>
        <v>6.0736956437739131E-2</v>
      </c>
      <c r="R41" s="1298">
        <f t="shared" si="38"/>
        <v>9193811.7132708728</v>
      </c>
      <c r="S41" s="1320">
        <f t="shared" ref="S41:S49" si="92">O41/O31-1</f>
        <v>0.11703210685589482</v>
      </c>
      <c r="T41" s="485">
        <v>83893998.455031455</v>
      </c>
      <c r="U41" s="1298">
        <f t="shared" ref="U41" si="93">T41-T$11</f>
        <v>15455258.955031455</v>
      </c>
      <c r="V41" s="1299">
        <f t="shared" ref="V41" si="94">T41/T$11-1</f>
        <v>0.22582617780433334</v>
      </c>
      <c r="W41" s="1298">
        <f t="shared" si="41"/>
        <v>6186789.7279258668</v>
      </c>
      <c r="X41" s="1299">
        <f t="shared" ref="X41:X49" si="95">T41/T31-1</f>
        <v>7.9616676872963144E-2</v>
      </c>
      <c r="Y41" s="485">
        <v>83893998.455031455</v>
      </c>
      <c r="Z41" s="1298">
        <f t="shared" ref="Z41" si="96">Y41-Y$11</f>
        <v>15455258.955031455</v>
      </c>
      <c r="AA41" s="1299">
        <f t="shared" ref="AA41" si="97">Y41/Y$11-1</f>
        <v>0.22582617780433334</v>
      </c>
      <c r="AB41" s="1298">
        <f t="shared" si="44"/>
        <v>6186789.7279258668</v>
      </c>
      <c r="AC41" s="1299">
        <f t="shared" ref="AC41:AC49" si="98">Y41/Y31-1</f>
        <v>7.9616676872963144E-2</v>
      </c>
      <c r="AD41" s="485">
        <v>83893998.455031455</v>
      </c>
      <c r="AE41" s="1298">
        <f t="shared" ref="AE41" si="99">AD41-AD$11</f>
        <v>15455258.955031455</v>
      </c>
      <c r="AF41" s="1299">
        <f t="shared" ref="AF41" si="100">AD41/AD$11-1</f>
        <v>0.22582617780433334</v>
      </c>
      <c r="AG41" s="1298">
        <f t="shared" si="47"/>
        <v>6186789.7279258668</v>
      </c>
      <c r="AH41" s="1299">
        <f t="shared" ref="AH41:AH49" si="101">AD41/AD31-1</f>
        <v>7.9616676872963144E-2</v>
      </c>
      <c r="AI41" s="485">
        <v>0</v>
      </c>
      <c r="AJ41" s="1298">
        <f t="shared" ref="AJ41" si="102">AI41-AI$11</f>
        <v>0</v>
      </c>
      <c r="AK41" s="1299"/>
      <c r="AL41" s="1298">
        <f t="shared" si="50"/>
        <v>0</v>
      </c>
      <c r="AM41" s="1299"/>
      <c r="AN41" s="485">
        <v>0</v>
      </c>
      <c r="AO41" s="1298">
        <f t="shared" ref="AO41" si="103">AN41-AN$11</f>
        <v>0</v>
      </c>
      <c r="AP41" s="1299"/>
      <c r="AQ41" s="1298">
        <f t="shared" si="53"/>
        <v>0</v>
      </c>
      <c r="AR41" s="1299"/>
      <c r="AS41" s="485">
        <v>0</v>
      </c>
      <c r="AT41" s="1298">
        <f t="shared" ref="AT41" si="104">AS41-AS$11</f>
        <v>0</v>
      </c>
      <c r="AU41" s="1299"/>
      <c r="AV41" s="1298">
        <f t="shared" si="56"/>
        <v>0</v>
      </c>
      <c r="AW41" s="1299"/>
      <c r="AX41" s="491">
        <v>69208714.087856799</v>
      </c>
      <c r="AY41" s="1298">
        <f t="shared" ref="AY41" si="105">AX41-AX$11</f>
        <v>9810642.7973898947</v>
      </c>
      <c r="AZ41" s="1299">
        <f t="shared" ref="AZ41" si="106">AX41/AX$11-1</f>
        <v>0.16516769962805933</v>
      </c>
      <c r="BA41" s="1298">
        <f t="shared" si="59"/>
        <v>11541915.809209377</v>
      </c>
      <c r="BB41" s="1299">
        <f t="shared" ref="BB41:BB49" si="107">AX41/AX31-1</f>
        <v>0.20014837226506921</v>
      </c>
      <c r="BC41" s="491">
        <v>63906783.683879487</v>
      </c>
      <c r="BD41" s="1298">
        <f t="shared" ref="BD41" si="108">BC41-BC$11</f>
        <v>4508712.3934125826</v>
      </c>
      <c r="BE41" s="1299">
        <f t="shared" ref="BE41" si="109">BC41/BC$11-1</f>
        <v>7.5906713727524888E-2</v>
      </c>
      <c r="BF41" s="1298">
        <f t="shared" si="62"/>
        <v>9754410.2793212384</v>
      </c>
      <c r="BG41" s="1299">
        <f t="shared" ref="BG41:BG49" si="110">BC41/BC31-1</f>
        <v>0.18012895217811753</v>
      </c>
      <c r="BH41" s="491">
        <v>58475040.389226168</v>
      </c>
      <c r="BI41" s="1298">
        <f t="shared" ref="BI41" si="111">BH41-BH$11</f>
        <v>-923030.90124073625</v>
      </c>
      <c r="BJ41" s="1299">
        <f t="shared" ref="BJ41" si="112">BH41/BH$11-1</f>
        <v>-1.553974533494451E-2</v>
      </c>
      <c r="BK41" s="1298">
        <f t="shared" si="65"/>
        <v>7874630.264225319</v>
      </c>
      <c r="BL41" s="1299">
        <f t="shared" ref="BL41:BL49" si="113">BH41/BH31-1</f>
        <v>0.15562384266791929</v>
      </c>
      <c r="BM41" s="491">
        <v>54326514.067928575</v>
      </c>
      <c r="BN41" s="1298">
        <f t="shared" ref="BN41" si="114">BM41-BM$11</f>
        <v>8481787.1575952396</v>
      </c>
      <c r="BO41" s="1299">
        <f t="shared" ref="BO41" si="115">BM41/BM$11-1</f>
        <v>0.18501118294770458</v>
      </c>
      <c r="BP41" s="1298">
        <f t="shared" si="68"/>
        <v>5764843.2661099732</v>
      </c>
      <c r="BQ41" s="1299">
        <f t="shared" ref="BQ41:BQ49" si="116">BM41/BM31-1</f>
        <v>0.11871179823355837</v>
      </c>
      <c r="BR41" s="491">
        <v>53000415.880154856</v>
      </c>
      <c r="BS41" s="1298">
        <f t="shared" ref="BS41" si="117">BR41-BR$11</f>
        <v>7155688.9698215201</v>
      </c>
      <c r="BT41" s="1299">
        <f t="shared" ref="BT41" si="118">BR41/BR$11-1</f>
        <v>0.15608532217494009</v>
      </c>
      <c r="BU41" s="1298">
        <f t="shared" si="71"/>
        <v>5252418.0340252295</v>
      </c>
      <c r="BV41" s="1299">
        <f t="shared" ref="BV41:BV49" si="119">BR41/BR31-1</f>
        <v>0.11000289584814449</v>
      </c>
      <c r="BW41" s="491">
        <v>51645207.787660062</v>
      </c>
      <c r="BX41" s="1298">
        <f t="shared" ref="BX41" si="120">BW41-BW$11</f>
        <v>5800480.8773267269</v>
      </c>
      <c r="BY41" s="1299">
        <f t="shared" ref="BY41" si="121">BW41/BW$11-1</f>
        <v>0.12652449405297483</v>
      </c>
      <c r="BZ41" s="1298">
        <f t="shared" si="74"/>
        <v>4716100.3975767121</v>
      </c>
      <c r="CA41" s="1299">
        <f t="shared" ref="CA41:CA49" si="122">BW41/BW31-1</f>
        <v>0.10049414233208442</v>
      </c>
      <c r="CB41" s="485">
        <v>74305950.974001899</v>
      </c>
      <c r="CC41" s="1298">
        <f t="shared" ref="CC41" si="123">CB41-CB$11</f>
        <v>5867211.4740018994</v>
      </c>
      <c r="CD41" s="1299">
        <f t="shared" ref="CD41" si="124">CB41/CB$11-1</f>
        <v>8.572939123172918E-2</v>
      </c>
      <c r="CE41" s="1298">
        <f t="shared" si="77"/>
        <v>1536341.2478008717</v>
      </c>
      <c r="CF41" s="1299">
        <f t="shared" ref="CF41:CF49" si="125">CB41/CB31-1</f>
        <v>2.1112401915874379E-2</v>
      </c>
      <c r="CG41" s="485">
        <v>75679359.555858612</v>
      </c>
      <c r="CH41" s="1298">
        <f t="shared" ref="CH41" si="126">CG41-CG$11</f>
        <v>7240620.0558586121</v>
      </c>
      <c r="CI41" s="1299">
        <f t="shared" ref="CI41" si="127">CG41/CG$11-1</f>
        <v>0.10579709837961904</v>
      </c>
      <c r="CJ41" s="1298">
        <f t="shared" si="80"/>
        <v>2118185.325554654</v>
      </c>
      <c r="CK41" s="1299">
        <f t="shared" ref="CK41:CK49" si="128">CG41/CG31-1</f>
        <v>2.8794881915874315E-2</v>
      </c>
      <c r="CL41" s="485">
        <v>77064930.494658291</v>
      </c>
      <c r="CM41" s="1298">
        <f t="shared" ref="CM41" si="129">CL41-CL$11</f>
        <v>8626190.9946582913</v>
      </c>
      <c r="CN41" s="1299">
        <f t="shared" ref="CN41" si="130">CL41/CL$11-1</f>
        <v>0.12604251711354642</v>
      </c>
      <c r="CO41" s="1298">
        <f t="shared" si="83"/>
        <v>2712191.7602514178</v>
      </c>
      <c r="CP41" s="1299">
        <f t="shared" ref="CP41:CP49" si="131">CL41/CL31-1</f>
        <v>3.6477361915874473E-2</v>
      </c>
    </row>
    <row r="42" spans="1:94" ht="40.35" customHeight="1" outlineLevel="1" x14ac:dyDescent="0.25">
      <c r="A42" s="174">
        <v>2026</v>
      </c>
      <c r="B42" s="175" t="s">
        <v>160</v>
      </c>
      <c r="C42" s="175" t="s">
        <v>161</v>
      </c>
      <c r="D42" s="176" t="s">
        <v>162</v>
      </c>
      <c r="E42" s="485">
        <v>67183782.060517281</v>
      </c>
      <c r="F42" s="1298">
        <f t="shared" ref="F42" si="132">E42-E$12</f>
        <v>12376841.829517283</v>
      </c>
      <c r="G42" s="1320">
        <f t="shared" ref="G42" si="133">E42/E$12-1</f>
        <v>0.22582617780433356</v>
      </c>
      <c r="H42" s="1298">
        <f t="shared" si="32"/>
        <v>4954489.4794591963</v>
      </c>
      <c r="I42" s="1320">
        <f t="shared" si="86"/>
        <v>7.9616676872963366E-2</v>
      </c>
      <c r="J42" s="485">
        <v>67183782.060517281</v>
      </c>
      <c r="K42" s="1298">
        <f t="shared" ref="K42" si="134">J42-J$12</f>
        <v>12376841.829517283</v>
      </c>
      <c r="L42" s="1320">
        <f t="shared" ref="L42" si="135">J42/J$12-1</f>
        <v>0.22582617780433356</v>
      </c>
      <c r="M42" s="1298">
        <f t="shared" si="35"/>
        <v>4954489.4794591963</v>
      </c>
      <c r="N42" s="1320">
        <f t="shared" si="89"/>
        <v>7.9616676872963366E-2</v>
      </c>
      <c r="O42" s="485">
        <v>67183782.060517281</v>
      </c>
      <c r="P42" s="1298">
        <f t="shared" ref="P42" si="136">O42-O$12</f>
        <v>12376841.829517283</v>
      </c>
      <c r="Q42" s="1320">
        <f t="shared" ref="Q42" si="137">O42/O$12-1</f>
        <v>0.22582617780433356</v>
      </c>
      <c r="R42" s="1298">
        <f t="shared" si="38"/>
        <v>4954489.4794591963</v>
      </c>
      <c r="S42" s="1320">
        <f t="shared" si="92"/>
        <v>7.9616676872963366E-2</v>
      </c>
      <c r="T42" s="485">
        <v>67183782.060517281</v>
      </c>
      <c r="U42" s="1298">
        <f t="shared" ref="U42" si="138">T42-T$12</f>
        <v>12376841.829517283</v>
      </c>
      <c r="V42" s="1299">
        <f t="shared" ref="V42" si="139">T42/T$12-1</f>
        <v>0.22582617780433356</v>
      </c>
      <c r="W42" s="1298">
        <f t="shared" si="41"/>
        <v>4954489.4794591963</v>
      </c>
      <c r="X42" s="1299">
        <f t="shared" si="95"/>
        <v>7.9616676872963366E-2</v>
      </c>
      <c r="Y42" s="485">
        <v>67183782.060517281</v>
      </c>
      <c r="Z42" s="1298">
        <f t="shared" ref="Z42" si="140">Y42-Y$12</f>
        <v>12376841.829517283</v>
      </c>
      <c r="AA42" s="1299">
        <f t="shared" ref="AA42" si="141">Y42/Y$12-1</f>
        <v>0.22582617780433356</v>
      </c>
      <c r="AB42" s="1298">
        <f t="shared" si="44"/>
        <v>4954489.4794591963</v>
      </c>
      <c r="AC42" s="1299">
        <f t="shared" si="98"/>
        <v>7.9616676872963366E-2</v>
      </c>
      <c r="AD42" s="485">
        <v>67183782.060517281</v>
      </c>
      <c r="AE42" s="1298">
        <f t="shared" ref="AE42" si="142">AD42-AD$12</f>
        <v>12376841.829517283</v>
      </c>
      <c r="AF42" s="1299">
        <f t="shared" ref="AF42" si="143">AD42/AD$12-1</f>
        <v>0.22582617780433356</v>
      </c>
      <c r="AG42" s="1298">
        <f t="shared" si="47"/>
        <v>4954489.4794591963</v>
      </c>
      <c r="AH42" s="1299">
        <f t="shared" si="101"/>
        <v>7.9616676872963366E-2</v>
      </c>
      <c r="AI42" s="485">
        <v>0</v>
      </c>
      <c r="AJ42" s="1298">
        <f t="shared" ref="AJ42" si="144">AI42-AI$12</f>
        <v>0</v>
      </c>
      <c r="AK42" s="1299"/>
      <c r="AL42" s="1298">
        <f t="shared" si="50"/>
        <v>0</v>
      </c>
      <c r="AM42" s="1299"/>
      <c r="AN42" s="485">
        <v>0</v>
      </c>
      <c r="AO42" s="1298">
        <f t="shared" ref="AO42" si="145">AN42-AN$12</f>
        <v>0</v>
      </c>
      <c r="AP42" s="1299"/>
      <c r="AQ42" s="1298">
        <f t="shared" si="53"/>
        <v>0</v>
      </c>
      <c r="AR42" s="1299"/>
      <c r="AS42" s="485">
        <v>0</v>
      </c>
      <c r="AT42" s="1298">
        <f t="shared" ref="AT42" si="146">AS42-AS$12</f>
        <v>0</v>
      </c>
      <c r="AU42" s="1299"/>
      <c r="AV42" s="1298">
        <f t="shared" si="56"/>
        <v>0</v>
      </c>
      <c r="AW42" s="1299"/>
      <c r="AX42" s="485">
        <v>67183782.060517281</v>
      </c>
      <c r="AY42" s="1298">
        <f t="shared" ref="AY42" si="147">AX42-AX$12</f>
        <v>12376841.829517283</v>
      </c>
      <c r="AZ42" s="1299">
        <f t="shared" ref="AZ42" si="148">AX42/AX$12-1</f>
        <v>0.22582617780433356</v>
      </c>
      <c r="BA42" s="1298">
        <f t="shared" si="59"/>
        <v>4954489.4794591963</v>
      </c>
      <c r="BB42" s="1299">
        <f t="shared" si="107"/>
        <v>7.9616676872963366E-2</v>
      </c>
      <c r="BC42" s="485">
        <v>67183782.060517281</v>
      </c>
      <c r="BD42" s="1298">
        <f t="shared" ref="BD42" si="149">BC42-BC$12</f>
        <v>12376841.829517283</v>
      </c>
      <c r="BE42" s="1299">
        <f t="shared" ref="BE42" si="150">BC42/BC$12-1</f>
        <v>0.22582617780433356</v>
      </c>
      <c r="BF42" s="1298">
        <f t="shared" si="62"/>
        <v>4954489.4794591963</v>
      </c>
      <c r="BG42" s="1299">
        <f t="shared" si="110"/>
        <v>7.9616676872963366E-2</v>
      </c>
      <c r="BH42" s="485">
        <v>67183782.060517281</v>
      </c>
      <c r="BI42" s="1298">
        <f t="shared" ref="BI42" si="151">BH42-BH$12</f>
        <v>12376841.829517283</v>
      </c>
      <c r="BJ42" s="1299">
        <f t="shared" ref="BJ42" si="152">BH42/BH$12-1</f>
        <v>0.22582617780433356</v>
      </c>
      <c r="BK42" s="1298">
        <f t="shared" si="65"/>
        <v>4954489.4794591963</v>
      </c>
      <c r="BL42" s="1299">
        <f t="shared" si="113"/>
        <v>7.9616676872963366E-2</v>
      </c>
      <c r="BM42" s="491">
        <v>54326514.067928575</v>
      </c>
      <c r="BN42" s="1298">
        <f t="shared" ref="BN42" si="153">BM42-BM$12</f>
        <v>8481787.1575952396</v>
      </c>
      <c r="BO42" s="1299">
        <f t="shared" ref="BO42" si="154">BM42/BM$12-1</f>
        <v>0.18501118294770458</v>
      </c>
      <c r="BP42" s="1298">
        <f t="shared" si="68"/>
        <v>5764843.2661099732</v>
      </c>
      <c r="BQ42" s="1299">
        <f t="shared" si="116"/>
        <v>0.11871179823355837</v>
      </c>
      <c r="BR42" s="491">
        <v>53000415.880154856</v>
      </c>
      <c r="BS42" s="1298">
        <f t="shared" ref="BS42" si="155">BR42-BR$12</f>
        <v>7155688.9698215201</v>
      </c>
      <c r="BT42" s="1299">
        <f t="shared" ref="BT42" si="156">BR42/BR$12-1</f>
        <v>0.15608532217494009</v>
      </c>
      <c r="BU42" s="1298">
        <f t="shared" si="71"/>
        <v>5252418.0340252295</v>
      </c>
      <c r="BV42" s="1299">
        <f t="shared" si="119"/>
        <v>0.11000289584814449</v>
      </c>
      <c r="BW42" s="491">
        <v>51645207.787660062</v>
      </c>
      <c r="BX42" s="1298">
        <f t="shared" ref="BX42" si="157">BW42-BW$12</f>
        <v>5800480.8773267269</v>
      </c>
      <c r="BY42" s="1299">
        <f t="shared" ref="BY42" si="158">BW42/BW$12-1</f>
        <v>0.12652449405297483</v>
      </c>
      <c r="BZ42" s="1298">
        <f t="shared" si="74"/>
        <v>4716100.3975767121</v>
      </c>
      <c r="CA42" s="1299">
        <f t="shared" si="122"/>
        <v>0.10049414233208442</v>
      </c>
      <c r="CB42" s="485">
        <v>63223502.589013144</v>
      </c>
      <c r="CC42" s="1298">
        <f t="shared" ref="CC42" si="159">CB42-CB$12</f>
        <v>8416562.3580131456</v>
      </c>
      <c r="CD42" s="1299">
        <f t="shared" ref="CD42" si="160">CB42/CB$12-1</f>
        <v>0.15356745555469908</v>
      </c>
      <c r="CE42" s="1298">
        <f t="shared" si="77"/>
        <v>1307201.8268352598</v>
      </c>
      <c r="CF42" s="1299">
        <f t="shared" si="125"/>
        <v>2.1112401915874379E-2</v>
      </c>
      <c r="CG42" s="485">
        <v>64392072.533850692</v>
      </c>
      <c r="CH42" s="1298">
        <f t="shared" ref="CH42" si="161">CG42-CG$12</f>
        <v>9585132.3028506935</v>
      </c>
      <c r="CI42" s="1299">
        <f t="shared" ref="CI42" si="162">CG42/CG$12-1</f>
        <v>0.17488902431792996</v>
      </c>
      <c r="CJ42" s="1298">
        <f t="shared" si="80"/>
        <v>1802266.0858087987</v>
      </c>
      <c r="CK42" s="1299">
        <f t="shared" si="128"/>
        <v>2.8794881915874315E-2</v>
      </c>
      <c r="CL42" s="485">
        <v>65570990.866611317</v>
      </c>
      <c r="CM42" s="1298">
        <f t="shared" ref="CM42" si="163">CL42-CL$12</f>
        <v>10764050.635611318</v>
      </c>
      <c r="CN42" s="1299">
        <f t="shared" ref="CN42" si="164">CL42/CL$12-1</f>
        <v>0.19639940836403302</v>
      </c>
      <c r="CO42" s="1298">
        <f t="shared" si="83"/>
        <v>2307678.7327054217</v>
      </c>
      <c r="CP42" s="1299">
        <f t="shared" si="131"/>
        <v>3.6477361915874473E-2</v>
      </c>
    </row>
    <row r="43" spans="1:94" ht="31.5" outlineLevel="1" x14ac:dyDescent="0.25">
      <c r="A43" s="174">
        <v>2026</v>
      </c>
      <c r="B43" s="175">
        <v>0</v>
      </c>
      <c r="C43" s="175">
        <v>0</v>
      </c>
      <c r="D43" s="176" t="s">
        <v>163</v>
      </c>
      <c r="E43" s="485">
        <v>0</v>
      </c>
      <c r="F43" s="1298">
        <f t="shared" ref="F43" si="165">E43-E$13</f>
        <v>0</v>
      </c>
      <c r="G43" s="1320"/>
      <c r="H43" s="1298">
        <f t="shared" si="32"/>
        <v>0</v>
      </c>
      <c r="I43" s="1320"/>
      <c r="J43" s="485">
        <v>0</v>
      </c>
      <c r="K43" s="1298">
        <f t="shared" ref="K43" si="166">J43-J$13</f>
        <v>0</v>
      </c>
      <c r="L43" s="1320"/>
      <c r="M43" s="1298">
        <f t="shared" si="35"/>
        <v>0</v>
      </c>
      <c r="N43" s="1320"/>
      <c r="O43" s="485">
        <v>0</v>
      </c>
      <c r="P43" s="1298">
        <f t="shared" ref="P43" si="167">O43-O$13</f>
        <v>0</v>
      </c>
      <c r="Q43" s="1320"/>
      <c r="R43" s="1298">
        <f t="shared" si="38"/>
        <v>0</v>
      </c>
      <c r="S43" s="1320"/>
      <c r="T43" s="485">
        <v>0</v>
      </c>
      <c r="U43" s="1298">
        <f t="shared" ref="U43" si="168">T43-T$13</f>
        <v>0</v>
      </c>
      <c r="V43" s="1299"/>
      <c r="W43" s="1298">
        <f t="shared" si="41"/>
        <v>0</v>
      </c>
      <c r="X43" s="1299"/>
      <c r="Y43" s="485">
        <v>0</v>
      </c>
      <c r="Z43" s="1298">
        <f t="shared" ref="Z43" si="169">Y43-Y$13</f>
        <v>0</v>
      </c>
      <c r="AA43" s="1299"/>
      <c r="AB43" s="1298">
        <f t="shared" si="44"/>
        <v>0</v>
      </c>
      <c r="AC43" s="1299"/>
      <c r="AD43" s="485">
        <v>0</v>
      </c>
      <c r="AE43" s="1298">
        <f t="shared" ref="AE43" si="170">AD43-AD$13</f>
        <v>0</v>
      </c>
      <c r="AF43" s="1299"/>
      <c r="AG43" s="1298">
        <f t="shared" si="47"/>
        <v>0</v>
      </c>
      <c r="AH43" s="1299"/>
      <c r="AI43" s="485">
        <v>0</v>
      </c>
      <c r="AJ43" s="1298">
        <f t="shared" ref="AJ43" si="171">AI43-AI$13</f>
        <v>0</v>
      </c>
      <c r="AK43" s="1299"/>
      <c r="AL43" s="1298">
        <f t="shared" si="50"/>
        <v>0</v>
      </c>
      <c r="AM43" s="1299"/>
      <c r="AN43" s="485">
        <v>0</v>
      </c>
      <c r="AO43" s="1298">
        <f t="shared" ref="AO43" si="172">AN43-AN$13</f>
        <v>0</v>
      </c>
      <c r="AP43" s="1299"/>
      <c r="AQ43" s="1298">
        <f t="shared" si="53"/>
        <v>0</v>
      </c>
      <c r="AR43" s="1299"/>
      <c r="AS43" s="485">
        <v>0</v>
      </c>
      <c r="AT43" s="1298">
        <f t="shared" ref="AT43" si="173">AS43-AS$13</f>
        <v>0</v>
      </c>
      <c r="AU43" s="1299"/>
      <c r="AV43" s="1298">
        <f t="shared" si="56"/>
        <v>0</v>
      </c>
      <c r="AW43" s="1299"/>
      <c r="AX43" s="491">
        <v>26587046.055411641</v>
      </c>
      <c r="AY43" s="1298">
        <f t="shared" ref="AY43" si="174">AX43-AX$13</f>
        <v>3257876.8458785415</v>
      </c>
      <c r="AZ43" s="1299">
        <f t="shared" ref="AZ43" si="175">AX43/AX$13-1</f>
        <v>0.13964821535724736</v>
      </c>
      <c r="BA43" s="1298">
        <f t="shared" si="59"/>
        <v>798124.5096613653</v>
      </c>
      <c r="BB43" s="1299">
        <f t="shared" si="107"/>
        <v>3.0948347655619157E-2</v>
      </c>
      <c r="BC43" s="491">
        <v>27910681.896067809</v>
      </c>
      <c r="BD43" s="1298">
        <f t="shared" ref="BD43" si="176">BC43-BC$13</f>
        <v>4581512.6865347102</v>
      </c>
      <c r="BE43" s="1299">
        <f t="shared" ref="BE43" si="177">BC43/BC$13-1</f>
        <v>0.19638559116209531</v>
      </c>
      <c r="BF43" s="1298">
        <f t="shared" si="62"/>
        <v>1048354.3432952426</v>
      </c>
      <c r="BG43" s="1299">
        <f t="shared" si="110"/>
        <v>3.9026936189192396E-2</v>
      </c>
      <c r="BH43" s="491">
        <v>29276800.913236719</v>
      </c>
      <c r="BI43" s="1298">
        <f t="shared" ref="BI43" si="178">BH43-BH$13</f>
        <v>5947631.7037036195</v>
      </c>
      <c r="BJ43" s="1299">
        <f t="shared" ref="BJ43" si="179">BH43/BH$13-1</f>
        <v>0.25494399951770297</v>
      </c>
      <c r="BK43" s="1298">
        <f t="shared" si="65"/>
        <v>1319181.4490455873</v>
      </c>
      <c r="BL43" s="1299">
        <f t="shared" si="113"/>
        <v>4.7185042014583178E-2</v>
      </c>
      <c r="BM43" s="491">
        <v>54326514.067928553</v>
      </c>
      <c r="BN43" s="1298">
        <f t="shared" ref="BN43" si="180">BM43-BM$13</f>
        <v>8481787.1575952172</v>
      </c>
      <c r="BO43" s="1299">
        <f t="shared" ref="BO43" si="181">BM43/BM$13-1</f>
        <v>0.18501118294770413</v>
      </c>
      <c r="BP43" s="1298">
        <f t="shared" si="68"/>
        <v>5764843.2661099732</v>
      </c>
      <c r="BQ43" s="1299">
        <f t="shared" si="116"/>
        <v>0.11871179823355837</v>
      </c>
      <c r="BR43" s="491">
        <v>53000415.88015487</v>
      </c>
      <c r="BS43" s="1298">
        <f t="shared" ref="BS43" si="182">BR43-BR$13</f>
        <v>7155688.9698215351</v>
      </c>
      <c r="BT43" s="1299">
        <f t="shared" ref="BT43" si="183">BR43/BR$13-1</f>
        <v>0.15608532217494031</v>
      </c>
      <c r="BU43" s="1298">
        <f t="shared" si="71"/>
        <v>5252418.034025237</v>
      </c>
      <c r="BV43" s="1299">
        <f t="shared" si="119"/>
        <v>0.11000289584814471</v>
      </c>
      <c r="BW43" s="491">
        <v>51645207.787660033</v>
      </c>
      <c r="BX43" s="1298">
        <f t="shared" ref="BX43" si="184">BW43-BW$13</f>
        <v>5800480.8773266971</v>
      </c>
      <c r="BY43" s="1299">
        <f t="shared" ref="BY43" si="185">BW43/BW$13-1</f>
        <v>0.12652449405297417</v>
      </c>
      <c r="BZ43" s="1298">
        <f t="shared" si="74"/>
        <v>4716100.397576645</v>
      </c>
      <c r="CA43" s="1299">
        <f t="shared" si="122"/>
        <v>0.10049414233208287</v>
      </c>
      <c r="CB43" s="485">
        <v>0</v>
      </c>
      <c r="CC43" s="1298">
        <f t="shared" ref="CC43" si="186">CB43-CB$13</f>
        <v>0</v>
      </c>
      <c r="CD43" s="1299"/>
      <c r="CE43" s="1298">
        <f t="shared" si="77"/>
        <v>0</v>
      </c>
      <c r="CF43" s="1299"/>
      <c r="CG43" s="485">
        <v>0</v>
      </c>
      <c r="CH43" s="1298">
        <f t="shared" ref="CH43" si="187">CG43-CG$13</f>
        <v>0</v>
      </c>
      <c r="CI43" s="1299"/>
      <c r="CJ43" s="1298">
        <f t="shared" si="80"/>
        <v>0</v>
      </c>
      <c r="CK43" s="1299"/>
      <c r="CL43" s="485">
        <v>0</v>
      </c>
      <c r="CM43" s="1298">
        <f t="shared" ref="CM43" si="188">CL43-CL$13</f>
        <v>0</v>
      </c>
      <c r="CN43" s="1299"/>
      <c r="CO43" s="1298">
        <f t="shared" si="83"/>
        <v>0</v>
      </c>
      <c r="CP43" s="1299"/>
    </row>
    <row r="44" spans="1:94" ht="15.75" outlineLevel="1" x14ac:dyDescent="0.25">
      <c r="A44" s="174">
        <v>2026</v>
      </c>
      <c r="B44" s="175" t="s">
        <v>164</v>
      </c>
      <c r="C44" s="175" t="s">
        <v>165</v>
      </c>
      <c r="D44" s="176" t="s">
        <v>99</v>
      </c>
      <c r="E44" s="485">
        <v>0</v>
      </c>
      <c r="F44" s="1298">
        <f t="shared" ref="F44" si="189">E44-E$14</f>
        <v>0</v>
      </c>
      <c r="G44" s="1320"/>
      <c r="H44" s="1298">
        <f t="shared" si="32"/>
        <v>0</v>
      </c>
      <c r="I44" s="1320"/>
      <c r="J44" s="485">
        <v>0</v>
      </c>
      <c r="K44" s="1298">
        <f t="shared" ref="K44" si="190">J44-J$14</f>
        <v>0</v>
      </c>
      <c r="L44" s="1320"/>
      <c r="M44" s="1298">
        <f t="shared" si="35"/>
        <v>0</v>
      </c>
      <c r="N44" s="1320"/>
      <c r="O44" s="485">
        <v>0</v>
      </c>
      <c r="P44" s="1298">
        <f t="shared" ref="P44" si="191">O44-O$14</f>
        <v>0</v>
      </c>
      <c r="Q44" s="1320"/>
      <c r="R44" s="1298">
        <f t="shared" si="38"/>
        <v>0</v>
      </c>
      <c r="S44" s="1320"/>
      <c r="T44" s="486">
        <v>11901761.688236982</v>
      </c>
      <c r="U44" s="1298">
        <f t="shared" ref="U44" si="192">T44-T$14</f>
        <v>-2386739.3117630258</v>
      </c>
      <c r="V44" s="1299">
        <f t="shared" ref="V44" si="193">T44/T$14-1</f>
        <v>-0.16703916749300884</v>
      </c>
      <c r="W44" s="1298">
        <f t="shared" si="41"/>
        <v>6153250.5909448564</v>
      </c>
      <c r="X44" s="1299">
        <f t="shared" si="95"/>
        <v>1.0704077085009693</v>
      </c>
      <c r="Y44" s="486">
        <v>7923467.1249158233</v>
      </c>
      <c r="Z44" s="1298">
        <f t="shared" ref="Z44" si="194">Y44-Y$14</f>
        <v>-6365033.8750841841</v>
      </c>
      <c r="AA44" s="1299">
        <f t="shared" ref="AA44" si="195">Y44/Y$14-1</f>
        <v>-0.44546547430581984</v>
      </c>
      <c r="AB44" s="1298">
        <f t="shared" si="44"/>
        <v>4615974.8946906105</v>
      </c>
      <c r="AC44" s="1299">
        <f t="shared" si="98"/>
        <v>1.3956117122537579</v>
      </c>
      <c r="AD44" s="486">
        <v>3857842.8474314213</v>
      </c>
      <c r="AE44" s="1298">
        <f t="shared" ref="AE44" si="196">AD44-AD$14</f>
        <v>-10430658.152568586</v>
      </c>
      <c r="AF44" s="1299">
        <f t="shared" ref="AF44" si="197">AD44/AD$14-1</f>
        <v>-0.73000366886411538</v>
      </c>
      <c r="AG44" s="1298">
        <f t="shared" si="47"/>
        <v>3007021.9853450283</v>
      </c>
      <c r="AH44" s="1299">
        <f t="shared" si="101"/>
        <v>3.5342598181844922</v>
      </c>
      <c r="AI44" s="486">
        <v>162979542.20378572</v>
      </c>
      <c r="AJ44" s="1298">
        <f t="shared" ref="AJ44" si="198">AI44-AI$14</f>
        <v>25445361.472785711</v>
      </c>
      <c r="AK44" s="1299">
        <f t="shared" ref="AK44" si="199">AI44/AI$14-1</f>
        <v>0.18501118294770458</v>
      </c>
      <c r="AL44" s="1298">
        <f t="shared" si="50"/>
        <v>17294529.79832992</v>
      </c>
      <c r="AM44" s="1299">
        <f t="shared" ref="AM44:AM49" si="200">AI44/AI34-1</f>
        <v>0.11871179823355837</v>
      </c>
      <c r="AN44" s="486">
        <v>159001247.64046457</v>
      </c>
      <c r="AO44" s="1298">
        <f t="shared" ref="AO44" si="201">AN44-AN$14</f>
        <v>21467066.909464568</v>
      </c>
      <c r="AP44" s="1299">
        <f t="shared" ref="AP44" si="202">AN44/AN$14-1</f>
        <v>0.15608532217494009</v>
      </c>
      <c r="AQ44" s="1298">
        <f t="shared" si="53"/>
        <v>15757254.102075696</v>
      </c>
      <c r="AR44" s="1299">
        <f t="shared" ref="AR44:AR49" si="203">AN44/AN34-1</f>
        <v>0.11000289584814471</v>
      </c>
      <c r="AS44" s="486">
        <v>154935623.36298019</v>
      </c>
      <c r="AT44" s="1298">
        <f t="shared" ref="AT44" si="204">AS44-AS$14</f>
        <v>17401442.631980181</v>
      </c>
      <c r="AU44" s="1299">
        <f t="shared" ref="AU44" si="205">AS44/AS$14-1</f>
        <v>0.12652449405297483</v>
      </c>
      <c r="AV44" s="1298">
        <f t="shared" si="56"/>
        <v>14148301.192730129</v>
      </c>
      <c r="AW44" s="1299">
        <f t="shared" ref="AW44:AW49" si="206">AS44/AS34-1</f>
        <v>0.10049414233208442</v>
      </c>
      <c r="AX44" s="485">
        <v>0</v>
      </c>
      <c r="AY44" s="1298">
        <f t="shared" ref="AY44" si="207">AX44-AX$14</f>
        <v>0</v>
      </c>
      <c r="AZ44" s="1299"/>
      <c r="BA44" s="1298">
        <f t="shared" si="59"/>
        <v>0</v>
      </c>
      <c r="BB44" s="1299"/>
      <c r="BC44" s="485">
        <v>0</v>
      </c>
      <c r="BD44" s="1298">
        <f t="shared" ref="BD44" si="208">BC44-BC$14</f>
        <v>0</v>
      </c>
      <c r="BE44" s="1299"/>
      <c r="BF44" s="1298">
        <f t="shared" si="62"/>
        <v>0</v>
      </c>
      <c r="BG44" s="1299"/>
      <c r="BH44" s="485">
        <v>0</v>
      </c>
      <c r="BI44" s="1298">
        <f t="shared" ref="BI44" si="209">BH44-BH$14</f>
        <v>0</v>
      </c>
      <c r="BJ44" s="1299"/>
      <c r="BK44" s="1298">
        <f t="shared" si="65"/>
        <v>0</v>
      </c>
      <c r="BL44" s="1299"/>
      <c r="BM44" s="485">
        <v>0</v>
      </c>
      <c r="BN44" s="1298">
        <f t="shared" ref="BN44" si="210">BM44-BM$14</f>
        <v>0</v>
      </c>
      <c r="BO44" s="1299"/>
      <c r="BP44" s="1298">
        <f t="shared" si="68"/>
        <v>0</v>
      </c>
      <c r="BQ44" s="1299"/>
      <c r="BR44" s="485">
        <v>0</v>
      </c>
      <c r="BS44" s="1298">
        <f t="shared" ref="BS44" si="211">BR44-BR$14</f>
        <v>0</v>
      </c>
      <c r="BT44" s="1299"/>
      <c r="BU44" s="1298">
        <f t="shared" si="71"/>
        <v>0</v>
      </c>
      <c r="BV44" s="1299"/>
      <c r="BW44" s="485">
        <v>0</v>
      </c>
      <c r="BX44" s="1298">
        <f t="shared" ref="BX44" si="212">BW44-BW$14</f>
        <v>0</v>
      </c>
      <c r="BY44" s="1299"/>
      <c r="BZ44" s="1298">
        <f t="shared" si="74"/>
        <v>0</v>
      </c>
      <c r="CA44" s="1299"/>
      <c r="CB44" s="192">
        <v>29636517.014722034</v>
      </c>
      <c r="CC44" s="1298">
        <f t="shared" ref="CC44" si="213">CB44-CB$14</f>
        <v>11501738.534722038</v>
      </c>
      <c r="CD44" s="1299">
        <f t="shared" ref="CD44" si="214">CB44/CB$14-1</f>
        <v>0.6342365056957695</v>
      </c>
      <c r="CE44" s="1298">
        <f t="shared" si="77"/>
        <v>14506239.65156512</v>
      </c>
      <c r="CF44" s="1299">
        <f t="shared" si="125"/>
        <v>0.95875569914459313</v>
      </c>
      <c r="CG44" s="192">
        <v>23116243.924706601</v>
      </c>
      <c r="CH44" s="1298">
        <f t="shared" ref="CH44" si="215">CG44-CG$14</f>
        <v>4981465.4447066039</v>
      </c>
      <c r="CI44" s="1299">
        <f t="shared" ref="CI44" si="216">CG44/CG$14-1</f>
        <v>0.27469127622377254</v>
      </c>
      <c r="CJ44" s="1298">
        <f t="shared" si="80"/>
        <v>11892055.618583545</v>
      </c>
      <c r="CK44" s="1299">
        <f t="shared" si="128"/>
        <v>1.0595025042564683</v>
      </c>
      <c r="CL44" s="192">
        <v>16486130.375661895</v>
      </c>
      <c r="CM44" s="1298">
        <f t="shared" ref="CM44" si="217">CL44-CL$14</f>
        <v>-1648648.104338102</v>
      </c>
      <c r="CN44" s="1299">
        <f t="shared" ref="CN44" si="218">CL44/CL$14-1</f>
        <v>-9.0910848795661803E-2</v>
      </c>
      <c r="CO44" s="1298">
        <f t="shared" si="83"/>
        <v>9183683.6276445463</v>
      </c>
      <c r="CP44" s="1299">
        <f t="shared" si="131"/>
        <v>1.257617336290465</v>
      </c>
    </row>
    <row r="45" spans="1:94" ht="31.5" outlineLevel="1" x14ac:dyDescent="0.25">
      <c r="A45" s="174">
        <v>2026</v>
      </c>
      <c r="B45" s="175" t="s">
        <v>166</v>
      </c>
      <c r="C45" s="175" t="s">
        <v>249</v>
      </c>
      <c r="D45" s="176" t="s">
        <v>168</v>
      </c>
      <c r="E45" s="485">
        <v>50813800.400082082</v>
      </c>
      <c r="F45" s="1298">
        <f t="shared" ref="F45" si="219">E45-E$15</f>
        <v>12333923.74108208</v>
      </c>
      <c r="G45" s="1320">
        <f t="shared" ref="G45" si="220">E45/E$15-1</f>
        <v>0.32052919115054701</v>
      </c>
      <c r="H45" s="1298">
        <f t="shared" si="32"/>
        <v>1191205.6670610309</v>
      </c>
      <c r="I45" s="1320">
        <f t="shared" si="86"/>
        <v>2.4005307934217068E-2</v>
      </c>
      <c r="J45" s="485">
        <v>52797296.970001526</v>
      </c>
      <c r="K45" s="1298">
        <f t="shared" ref="K45" si="221">J45-J$15</f>
        <v>14317420.311001524</v>
      </c>
      <c r="L45" s="1320">
        <f t="shared" ref="L45" si="222">J45/J$15-1</f>
        <v>0.37207552503037578</v>
      </c>
      <c r="M45" s="1298">
        <f t="shared" si="35"/>
        <v>1959477.2987140492</v>
      </c>
      <c r="N45" s="1320">
        <f t="shared" si="89"/>
        <v>3.8543692695395704E-2</v>
      </c>
      <c r="O45" s="485">
        <v>54824334.355146632</v>
      </c>
      <c r="P45" s="1298">
        <f t="shared" ref="P45" si="223">O45-O$15</f>
        <v>16344457.69614663</v>
      </c>
      <c r="Q45" s="1320">
        <f t="shared" ref="Q45" si="224">O45/O$15-1</f>
        <v>0.4247533806042969</v>
      </c>
      <c r="R45" s="1298">
        <f t="shared" si="38"/>
        <v>2763497.3807300702</v>
      </c>
      <c r="S45" s="1320">
        <f t="shared" si="92"/>
        <v>5.3082077456574339E-2</v>
      </c>
      <c r="T45" s="485">
        <v>50813800.400082082</v>
      </c>
      <c r="U45" s="1298">
        <f t="shared" ref="U45" si="225">T45-T$15</f>
        <v>12333923.74108208</v>
      </c>
      <c r="V45" s="1299">
        <f t="shared" ref="V45" si="226">T45/T$15-1</f>
        <v>0.32052919115054701</v>
      </c>
      <c r="W45" s="1298">
        <f t="shared" si="41"/>
        <v>1191205.6670610309</v>
      </c>
      <c r="X45" s="1299">
        <f t="shared" si="95"/>
        <v>2.4005307934217068E-2</v>
      </c>
      <c r="Y45" s="485">
        <v>52797296.970001526</v>
      </c>
      <c r="Z45" s="1298">
        <f t="shared" ref="Z45" si="227">Y45-Y$15</f>
        <v>14317420.311001524</v>
      </c>
      <c r="AA45" s="1299">
        <f t="shared" ref="AA45" si="228">Y45/Y$15-1</f>
        <v>0.37207552503037578</v>
      </c>
      <c r="AB45" s="1298">
        <f t="shared" si="44"/>
        <v>1959477.2987140492</v>
      </c>
      <c r="AC45" s="1299">
        <f t="shared" si="98"/>
        <v>3.8543692695395704E-2</v>
      </c>
      <c r="AD45" s="485">
        <v>54824334.355146632</v>
      </c>
      <c r="AE45" s="1298">
        <f t="shared" ref="AE45" si="229">AD45-AD$15</f>
        <v>16344457.69614663</v>
      </c>
      <c r="AF45" s="1299">
        <f t="shared" ref="AF45" si="230">AD45/AD$15-1</f>
        <v>0.4247533806042969</v>
      </c>
      <c r="AG45" s="1298">
        <f t="shared" si="47"/>
        <v>2763497.3807300702</v>
      </c>
      <c r="AH45" s="1299">
        <f t="shared" si="101"/>
        <v>5.3082077456574339E-2</v>
      </c>
      <c r="AI45" s="485">
        <v>50813800.400082082</v>
      </c>
      <c r="AJ45" s="1298">
        <f t="shared" ref="AJ45" si="231">AI45-AI$15</f>
        <v>12333923.74108208</v>
      </c>
      <c r="AK45" s="1299">
        <f t="shared" ref="AK45" si="232">AI45/AI$15-1</f>
        <v>0.32052919115054701</v>
      </c>
      <c r="AL45" s="1298">
        <f t="shared" si="50"/>
        <v>1191205.6670610309</v>
      </c>
      <c r="AM45" s="1299">
        <f t="shared" si="200"/>
        <v>2.4005307934217068E-2</v>
      </c>
      <c r="AN45" s="485">
        <v>52797296.970001526</v>
      </c>
      <c r="AO45" s="1298">
        <f t="shared" ref="AO45" si="233">AN45-AN$15</f>
        <v>14317420.311001524</v>
      </c>
      <c r="AP45" s="1299">
        <f t="shared" ref="AP45" si="234">AN45/AN$15-1</f>
        <v>0.37207552503037578</v>
      </c>
      <c r="AQ45" s="1298">
        <f t="shared" si="53"/>
        <v>1959477.2987140492</v>
      </c>
      <c r="AR45" s="1299">
        <f t="shared" si="203"/>
        <v>3.8543692695395704E-2</v>
      </c>
      <c r="AS45" s="485">
        <v>54824334.355146632</v>
      </c>
      <c r="AT45" s="1298">
        <f t="shared" ref="AT45" si="235">AS45-AS$15</f>
        <v>16344457.69614663</v>
      </c>
      <c r="AU45" s="1299">
        <f t="shared" ref="AU45" si="236">AS45/AS$15-1</f>
        <v>0.4247533806042969</v>
      </c>
      <c r="AV45" s="1298">
        <f t="shared" si="56"/>
        <v>2763497.3807300702</v>
      </c>
      <c r="AW45" s="1299">
        <f t="shared" si="206"/>
        <v>5.3082077456574339E-2</v>
      </c>
      <c r="AX45" s="485">
        <v>50813800.400082082</v>
      </c>
      <c r="AY45" s="1298">
        <f t="shared" ref="AY45" si="237">AX45-AX$15</f>
        <v>12333923.74108208</v>
      </c>
      <c r="AZ45" s="1299">
        <f t="shared" ref="AZ45" si="238">AX45/AX$15-1</f>
        <v>0.32052919115054701</v>
      </c>
      <c r="BA45" s="1298">
        <f t="shared" si="59"/>
        <v>1191205.6670610309</v>
      </c>
      <c r="BB45" s="1299">
        <f t="shared" si="107"/>
        <v>2.4005307934217068E-2</v>
      </c>
      <c r="BC45" s="485">
        <v>52797296.970001526</v>
      </c>
      <c r="BD45" s="1298">
        <f t="shared" ref="BD45" si="239">BC45-BC$15</f>
        <v>14317420.311001524</v>
      </c>
      <c r="BE45" s="1299">
        <f t="shared" ref="BE45" si="240">BC45/BC$15-1</f>
        <v>0.37207552503037578</v>
      </c>
      <c r="BF45" s="1298">
        <f t="shared" si="62"/>
        <v>1959477.2987140492</v>
      </c>
      <c r="BG45" s="1299">
        <f t="shared" si="110"/>
        <v>3.8543692695395704E-2</v>
      </c>
      <c r="BH45" s="485">
        <v>54824334.355146632</v>
      </c>
      <c r="BI45" s="1298">
        <f t="shared" ref="BI45" si="241">BH45-BH$15</f>
        <v>16344457.69614663</v>
      </c>
      <c r="BJ45" s="1299">
        <f t="shared" ref="BJ45" si="242">BH45/BH$15-1</f>
        <v>0.4247533806042969</v>
      </c>
      <c r="BK45" s="1298">
        <f t="shared" si="65"/>
        <v>2763497.3807300702</v>
      </c>
      <c r="BL45" s="1299">
        <f t="shared" si="113"/>
        <v>5.3082077456574339E-2</v>
      </c>
      <c r="BM45" s="485">
        <v>50813800.400082082</v>
      </c>
      <c r="BN45" s="1298">
        <f t="shared" ref="BN45" si="243">BM45-BM$15</f>
        <v>12333923.74108208</v>
      </c>
      <c r="BO45" s="1299">
        <f t="shared" ref="BO45" si="244">BM45/BM$15-1</f>
        <v>0.32052919115054701</v>
      </c>
      <c r="BP45" s="1298">
        <f t="shared" si="68"/>
        <v>1191205.6670610309</v>
      </c>
      <c r="BQ45" s="1299">
        <f t="shared" si="116"/>
        <v>2.4005307934217068E-2</v>
      </c>
      <c r="BR45" s="485">
        <v>52797296.970001526</v>
      </c>
      <c r="BS45" s="1298">
        <f t="shared" ref="BS45" si="245">BR45-BR$15</f>
        <v>14317420.311001524</v>
      </c>
      <c r="BT45" s="1299">
        <f t="shared" ref="BT45" si="246">BR45/BR$15-1</f>
        <v>0.37207552503037578</v>
      </c>
      <c r="BU45" s="1298">
        <f t="shared" si="71"/>
        <v>1959477.2987140492</v>
      </c>
      <c r="BV45" s="1299">
        <f t="shared" si="119"/>
        <v>3.8543692695395704E-2</v>
      </c>
      <c r="BW45" s="485">
        <v>54824334.355146632</v>
      </c>
      <c r="BX45" s="1298">
        <f t="shared" ref="BX45" si="247">BW45-BW$15</f>
        <v>16344457.69614663</v>
      </c>
      <c r="BY45" s="1299">
        <f t="shared" ref="BY45" si="248">BW45/BW$15-1</f>
        <v>0.4247533806042969</v>
      </c>
      <c r="BZ45" s="1298">
        <f t="shared" si="74"/>
        <v>2763497.3807300702</v>
      </c>
      <c r="CA45" s="1299">
        <f t="shared" si="122"/>
        <v>5.3082077456574339E-2</v>
      </c>
      <c r="CB45" s="485">
        <v>50813800.400082082</v>
      </c>
      <c r="CC45" s="1298">
        <f t="shared" ref="CC45" si="249">CB45-CB$15</f>
        <v>12333923.74108208</v>
      </c>
      <c r="CD45" s="1299">
        <f t="shared" ref="CD45" si="250">CB45/CB$15-1</f>
        <v>0.32052919115054701</v>
      </c>
      <c r="CE45" s="1298">
        <f t="shared" si="77"/>
        <v>1191205.6670610309</v>
      </c>
      <c r="CF45" s="1299">
        <f t="shared" si="125"/>
        <v>2.4005307934217068E-2</v>
      </c>
      <c r="CG45" s="485">
        <v>52797296.970001526</v>
      </c>
      <c r="CH45" s="1298">
        <f t="shared" ref="CH45" si="251">CG45-CG$15</f>
        <v>14317420.311001524</v>
      </c>
      <c r="CI45" s="1299">
        <f t="shared" ref="CI45" si="252">CG45/CG$15-1</f>
        <v>0.37207552503037578</v>
      </c>
      <c r="CJ45" s="1298">
        <f t="shared" si="80"/>
        <v>1959477.2987140492</v>
      </c>
      <c r="CK45" s="1299">
        <f t="shared" si="128"/>
        <v>3.8543692695395704E-2</v>
      </c>
      <c r="CL45" s="485">
        <v>54824334.355146632</v>
      </c>
      <c r="CM45" s="1298">
        <f t="shared" ref="CM45" si="253">CL45-CL$15</f>
        <v>16344457.69614663</v>
      </c>
      <c r="CN45" s="1299">
        <f t="shared" ref="CN45" si="254">CL45/CL$15-1</f>
        <v>0.4247533806042969</v>
      </c>
      <c r="CO45" s="1298">
        <f t="shared" si="83"/>
        <v>2763497.3807300702</v>
      </c>
      <c r="CP45" s="1299">
        <f t="shared" si="131"/>
        <v>5.3082077456574339E-2</v>
      </c>
    </row>
    <row r="46" spans="1:94" s="173" customFormat="1" ht="18.75" outlineLevel="1" x14ac:dyDescent="0.25">
      <c r="A46" s="174">
        <v>2026</v>
      </c>
      <c r="B46" s="175" t="s">
        <v>169</v>
      </c>
      <c r="C46" s="175" t="s">
        <v>249</v>
      </c>
      <c r="D46" s="176" t="s">
        <v>170</v>
      </c>
      <c r="E46" s="485">
        <v>51103323.601570845</v>
      </c>
      <c r="F46" s="1298">
        <f t="shared" ref="F46" si="255">E46-E$16</f>
        <v>11020946.601570845</v>
      </c>
      <c r="G46" s="1320">
        <f t="shared" ref="G46" si="256">E46/E$16-1</f>
        <v>0.27495741087338321</v>
      </c>
      <c r="H46" s="1298">
        <f t="shared" si="32"/>
        <v>1049153.8428123295</v>
      </c>
      <c r="I46" s="1320">
        <f t="shared" si="86"/>
        <v>2.0960368494150172E-2</v>
      </c>
      <c r="J46" s="485">
        <v>53098121.594972558</v>
      </c>
      <c r="K46" s="1298">
        <f t="shared" ref="K46" si="257">J46-J$16</f>
        <v>13015744.594972558</v>
      </c>
      <c r="L46" s="1320">
        <f t="shared" ref="L46" si="258">J46/J$16-1</f>
        <v>0.32472486836228698</v>
      </c>
      <c r="M46" s="1298">
        <f t="shared" si="35"/>
        <v>1818157.9074135572</v>
      </c>
      <c r="N46" s="1320">
        <f t="shared" si="89"/>
        <v>3.5455522521258276E-2</v>
      </c>
      <c r="O46" s="485">
        <v>55136708.487311855</v>
      </c>
      <c r="P46" s="1298">
        <f t="shared" ref="P46" si="259">O46-O$16</f>
        <v>15054331.487311855</v>
      </c>
      <c r="Q46" s="1320">
        <f t="shared" ref="Q46" si="260">O46/O$16-1</f>
        <v>0.37558479845922954</v>
      </c>
      <c r="R46" s="1298">
        <f t="shared" si="38"/>
        <v>2623090.7347431183</v>
      </c>
      <c r="S46" s="1320">
        <f t="shared" si="92"/>
        <v>4.9950676548366602E-2</v>
      </c>
      <c r="T46" s="485">
        <v>51103323.601570845</v>
      </c>
      <c r="U46" s="1298">
        <f t="shared" ref="U46" si="261">T46-T$16</f>
        <v>11020946.601570845</v>
      </c>
      <c r="V46" s="1299">
        <f t="shared" ref="V46" si="262">T46/T$16-1</f>
        <v>0.27495741087338321</v>
      </c>
      <c r="W46" s="1298">
        <f t="shared" si="41"/>
        <v>1049153.8428123295</v>
      </c>
      <c r="X46" s="1299">
        <f t="shared" si="95"/>
        <v>2.0960368494150172E-2</v>
      </c>
      <c r="Y46" s="485">
        <v>53098121.594972558</v>
      </c>
      <c r="Z46" s="1298">
        <f t="shared" ref="Z46" si="263">Y46-Y$16</f>
        <v>13015744.594972558</v>
      </c>
      <c r="AA46" s="1299">
        <f t="shared" ref="AA46" si="264">Y46/Y$16-1</f>
        <v>0.32472486836228698</v>
      </c>
      <c r="AB46" s="1298">
        <f t="shared" si="44"/>
        <v>1818157.9074135572</v>
      </c>
      <c r="AC46" s="1299">
        <f t="shared" si="98"/>
        <v>3.5455522521258276E-2</v>
      </c>
      <c r="AD46" s="485">
        <v>55136708.487311855</v>
      </c>
      <c r="AE46" s="1298">
        <f t="shared" ref="AE46" si="265">AD46-AD$16</f>
        <v>15054331.487311855</v>
      </c>
      <c r="AF46" s="1299">
        <f t="shared" ref="AF46" si="266">AD46/AD$16-1</f>
        <v>0.37558479845922954</v>
      </c>
      <c r="AG46" s="1298">
        <f t="shared" si="47"/>
        <v>2623090.7347431183</v>
      </c>
      <c r="AH46" s="1299">
        <f t="shared" si="101"/>
        <v>4.9950676548366602E-2</v>
      </c>
      <c r="AI46" s="485">
        <v>51103323.601570845</v>
      </c>
      <c r="AJ46" s="1298">
        <f t="shared" ref="AJ46" si="267">AI46-AI$16</f>
        <v>11020946.601570845</v>
      </c>
      <c r="AK46" s="1299">
        <f t="shared" ref="AK46" si="268">AI46/AI$16-1</f>
        <v>0.27495741087338321</v>
      </c>
      <c r="AL46" s="1298">
        <f t="shared" si="50"/>
        <v>1049153.8428123295</v>
      </c>
      <c r="AM46" s="1299">
        <f t="shared" si="200"/>
        <v>2.0960368494150172E-2</v>
      </c>
      <c r="AN46" s="485">
        <v>53098121.594972558</v>
      </c>
      <c r="AO46" s="1298">
        <f t="shared" ref="AO46" si="269">AN46-AN$16</f>
        <v>13015744.594972558</v>
      </c>
      <c r="AP46" s="1299">
        <f t="shared" ref="AP46" si="270">AN46/AN$16-1</f>
        <v>0.32472486836228698</v>
      </c>
      <c r="AQ46" s="1298">
        <f t="shared" si="53"/>
        <v>1818157.9074135572</v>
      </c>
      <c r="AR46" s="1299">
        <f t="shared" si="203"/>
        <v>3.5455522521258276E-2</v>
      </c>
      <c r="AS46" s="485">
        <v>55136708.487311855</v>
      </c>
      <c r="AT46" s="1298">
        <f t="shared" ref="AT46" si="271">AS46-AS$16</f>
        <v>15054331.487311855</v>
      </c>
      <c r="AU46" s="1299">
        <f t="shared" ref="AU46" si="272">AS46/AS$16-1</f>
        <v>0.37558479845922954</v>
      </c>
      <c r="AV46" s="1298">
        <f t="shared" si="56"/>
        <v>2623090.7347431183</v>
      </c>
      <c r="AW46" s="1299">
        <f t="shared" si="206"/>
        <v>4.9950676548366602E-2</v>
      </c>
      <c r="AX46" s="485">
        <v>51103323.601570845</v>
      </c>
      <c r="AY46" s="1298">
        <f t="shared" ref="AY46" si="273">AX46-AX$16</f>
        <v>11020946.601570845</v>
      </c>
      <c r="AZ46" s="1299">
        <f t="shared" ref="AZ46" si="274">AX46/AX$16-1</f>
        <v>0.27495741087338321</v>
      </c>
      <c r="BA46" s="1298">
        <f t="shared" si="59"/>
        <v>1049153.8428123295</v>
      </c>
      <c r="BB46" s="1299">
        <f t="shared" si="107"/>
        <v>2.0960368494150172E-2</v>
      </c>
      <c r="BC46" s="485">
        <v>53098121.594972558</v>
      </c>
      <c r="BD46" s="1298">
        <f t="shared" ref="BD46" si="275">BC46-BC$16</f>
        <v>13015744.594972558</v>
      </c>
      <c r="BE46" s="1299">
        <f t="shared" ref="BE46" si="276">BC46/BC$16-1</f>
        <v>0.32472486836228698</v>
      </c>
      <c r="BF46" s="1298">
        <f t="shared" si="62"/>
        <v>1818157.9074135572</v>
      </c>
      <c r="BG46" s="1299">
        <f t="shared" si="110"/>
        <v>3.5455522521258276E-2</v>
      </c>
      <c r="BH46" s="485">
        <v>55136708.487311855</v>
      </c>
      <c r="BI46" s="1298">
        <f t="shared" ref="BI46" si="277">BH46-BH$16</f>
        <v>15054331.487311855</v>
      </c>
      <c r="BJ46" s="1299">
        <f t="shared" ref="BJ46" si="278">BH46/BH$16-1</f>
        <v>0.37558479845922954</v>
      </c>
      <c r="BK46" s="1298">
        <f t="shared" si="65"/>
        <v>2623090.7347431183</v>
      </c>
      <c r="BL46" s="1299">
        <f t="shared" si="113"/>
        <v>4.9950676548366602E-2</v>
      </c>
      <c r="BM46" s="485">
        <v>51103323.601570845</v>
      </c>
      <c r="BN46" s="1298">
        <f t="shared" ref="BN46" si="279">BM46-BM$16</f>
        <v>11020946.601570845</v>
      </c>
      <c r="BO46" s="1299">
        <f t="shared" ref="BO46" si="280">BM46/BM$16-1</f>
        <v>0.27495741087338321</v>
      </c>
      <c r="BP46" s="1298">
        <f t="shared" si="68"/>
        <v>1049153.8428123295</v>
      </c>
      <c r="BQ46" s="1299">
        <f t="shared" si="116"/>
        <v>2.0960368494150172E-2</v>
      </c>
      <c r="BR46" s="485">
        <v>53098121.594972558</v>
      </c>
      <c r="BS46" s="1298">
        <f t="shared" ref="BS46" si="281">BR46-BR$16</f>
        <v>13015744.594972558</v>
      </c>
      <c r="BT46" s="1299">
        <f t="shared" ref="BT46" si="282">BR46/BR$16-1</f>
        <v>0.32472486836228698</v>
      </c>
      <c r="BU46" s="1298">
        <f t="shared" si="71"/>
        <v>1818157.9074135572</v>
      </c>
      <c r="BV46" s="1299">
        <f t="shared" si="119"/>
        <v>3.5455522521258276E-2</v>
      </c>
      <c r="BW46" s="485">
        <v>55136708.487311855</v>
      </c>
      <c r="BX46" s="1298">
        <f t="shared" ref="BX46" si="283">BW46-BW$16</f>
        <v>15054331.487311855</v>
      </c>
      <c r="BY46" s="1299">
        <f t="shared" ref="BY46" si="284">BW46/BW$16-1</f>
        <v>0.37558479845922954</v>
      </c>
      <c r="BZ46" s="1298">
        <f t="shared" si="74"/>
        <v>2623090.7347431183</v>
      </c>
      <c r="CA46" s="1299">
        <f t="shared" si="122"/>
        <v>4.9950676548366602E-2</v>
      </c>
      <c r="CB46" s="485">
        <v>51103323.601570845</v>
      </c>
      <c r="CC46" s="1298">
        <f t="shared" ref="CC46" si="285">CB46-CB$16</f>
        <v>11020946.601570845</v>
      </c>
      <c r="CD46" s="1299">
        <f t="shared" ref="CD46" si="286">CB46/CB$16-1</f>
        <v>0.27495741087338321</v>
      </c>
      <c r="CE46" s="1298">
        <f t="shared" si="77"/>
        <v>1049153.8428123295</v>
      </c>
      <c r="CF46" s="1299">
        <f t="shared" si="125"/>
        <v>2.0960368494150172E-2</v>
      </c>
      <c r="CG46" s="485">
        <v>53098121.594972558</v>
      </c>
      <c r="CH46" s="1298">
        <f t="shared" ref="CH46" si="287">CG46-CG$16</f>
        <v>13015744.594972558</v>
      </c>
      <c r="CI46" s="1299">
        <f t="shared" ref="CI46" si="288">CG46/CG$16-1</f>
        <v>0.32472486836228698</v>
      </c>
      <c r="CJ46" s="1298">
        <f t="shared" si="80"/>
        <v>1818157.9074135572</v>
      </c>
      <c r="CK46" s="1299">
        <f t="shared" si="128"/>
        <v>3.5455522521258276E-2</v>
      </c>
      <c r="CL46" s="485">
        <v>55136708.487311855</v>
      </c>
      <c r="CM46" s="1298">
        <f t="shared" ref="CM46" si="289">CL46-CL$16</f>
        <v>15054331.487311855</v>
      </c>
      <c r="CN46" s="1299">
        <f t="shared" ref="CN46" si="290">CL46/CL$16-1</f>
        <v>0.37558479845922954</v>
      </c>
      <c r="CO46" s="1298">
        <f t="shared" si="83"/>
        <v>2623090.7347431183</v>
      </c>
      <c r="CP46" s="1299">
        <f t="shared" si="131"/>
        <v>4.9950676548366602E-2</v>
      </c>
    </row>
    <row r="47" spans="1:94" ht="32.25" outlineLevel="1" thickBot="1" x14ac:dyDescent="0.3">
      <c r="A47" s="174">
        <v>2026</v>
      </c>
      <c r="B47" s="197" t="s">
        <v>171</v>
      </c>
      <c r="C47" s="198" t="s">
        <v>172</v>
      </c>
      <c r="D47" s="199" t="s">
        <v>173</v>
      </c>
      <c r="E47" s="492">
        <v>0</v>
      </c>
      <c r="F47" s="1298">
        <f t="shared" ref="F47" si="291">E47-E$17</f>
        <v>0</v>
      </c>
      <c r="G47" s="1320"/>
      <c r="H47" s="1298">
        <f t="shared" si="32"/>
        <v>0</v>
      </c>
      <c r="I47" s="1320"/>
      <c r="J47" s="492">
        <v>0</v>
      </c>
      <c r="K47" s="1298">
        <f t="shared" ref="K47" si="292">J47-J$17</f>
        <v>0</v>
      </c>
      <c r="L47" s="1320"/>
      <c r="M47" s="1298">
        <f t="shared" si="35"/>
        <v>0</v>
      </c>
      <c r="N47" s="1320"/>
      <c r="O47" s="492">
        <v>0</v>
      </c>
      <c r="P47" s="1298">
        <f t="shared" ref="P47" si="293">O47-O$17</f>
        <v>0</v>
      </c>
      <c r="Q47" s="1320"/>
      <c r="R47" s="1298">
        <f t="shared" si="38"/>
        <v>0</v>
      </c>
      <c r="S47" s="1320"/>
      <c r="T47" s="492">
        <v>0</v>
      </c>
      <c r="U47" s="1298">
        <f t="shared" ref="U47" si="294">T47-T$17</f>
        <v>0</v>
      </c>
      <c r="V47" s="1299"/>
      <c r="W47" s="1298">
        <f t="shared" si="41"/>
        <v>0</v>
      </c>
      <c r="X47" s="1299"/>
      <c r="Y47" s="492">
        <v>0</v>
      </c>
      <c r="Z47" s="1298">
        <f t="shared" ref="Z47" si="295">Y47-Y$17</f>
        <v>0</v>
      </c>
      <c r="AA47" s="1299"/>
      <c r="AB47" s="1298">
        <f t="shared" si="44"/>
        <v>0</v>
      </c>
      <c r="AC47" s="1299"/>
      <c r="AD47" s="492">
        <v>0</v>
      </c>
      <c r="AE47" s="1298">
        <f t="shared" ref="AE47" si="296">AD47-AD$17</f>
        <v>0</v>
      </c>
      <c r="AF47" s="1299"/>
      <c r="AG47" s="1298">
        <f t="shared" si="47"/>
        <v>0</v>
      </c>
      <c r="AH47" s="1299"/>
      <c r="AI47" s="492">
        <v>0</v>
      </c>
      <c r="AJ47" s="1298">
        <f t="shared" ref="AJ47" si="297">AI47-AI$17</f>
        <v>0</v>
      </c>
      <c r="AK47" s="1299"/>
      <c r="AL47" s="1298">
        <f t="shared" si="50"/>
        <v>0</v>
      </c>
      <c r="AM47" s="1299"/>
      <c r="AN47" s="492">
        <v>0</v>
      </c>
      <c r="AO47" s="1298">
        <f t="shared" ref="AO47" si="298">AN47-AN$17</f>
        <v>0</v>
      </c>
      <c r="AP47" s="1299"/>
      <c r="AQ47" s="1298">
        <f t="shared" si="53"/>
        <v>0</v>
      </c>
      <c r="AR47" s="1299"/>
      <c r="AS47" s="492">
        <v>0</v>
      </c>
      <c r="AT47" s="1298">
        <f t="shared" ref="AT47" si="299">AS47-AS$17</f>
        <v>0</v>
      </c>
      <c r="AU47" s="1299"/>
      <c r="AV47" s="1298">
        <f t="shared" si="56"/>
        <v>0</v>
      </c>
      <c r="AW47" s="1299"/>
      <c r="AX47" s="492">
        <v>0</v>
      </c>
      <c r="AY47" s="1298">
        <f t="shared" ref="AY47" si="300">AX47-AX$17</f>
        <v>0</v>
      </c>
      <c r="AZ47" s="1299"/>
      <c r="BA47" s="1298">
        <f t="shared" si="59"/>
        <v>0</v>
      </c>
      <c r="BB47" s="1299"/>
      <c r="BC47" s="492">
        <v>0</v>
      </c>
      <c r="BD47" s="1298">
        <f t="shared" ref="BD47" si="301">BC47-BC$17</f>
        <v>0</v>
      </c>
      <c r="BE47" s="1299"/>
      <c r="BF47" s="1298">
        <f t="shared" si="62"/>
        <v>0</v>
      </c>
      <c r="BG47" s="1299"/>
      <c r="BH47" s="492">
        <v>0</v>
      </c>
      <c r="BI47" s="1298">
        <f t="shared" ref="BI47" si="302">BH47-BH$17</f>
        <v>0</v>
      </c>
      <c r="BJ47" s="1299"/>
      <c r="BK47" s="1298">
        <f t="shared" si="65"/>
        <v>0</v>
      </c>
      <c r="BL47" s="1299"/>
      <c r="BM47" s="492">
        <v>0</v>
      </c>
      <c r="BN47" s="1298">
        <f t="shared" ref="BN47" si="303">BM47-BM$17</f>
        <v>0</v>
      </c>
      <c r="BO47" s="1299"/>
      <c r="BP47" s="1298">
        <f t="shared" si="68"/>
        <v>0</v>
      </c>
      <c r="BQ47" s="1299"/>
      <c r="BR47" s="492">
        <v>0</v>
      </c>
      <c r="BS47" s="1298">
        <f t="shared" ref="BS47" si="304">BR47-BR$17</f>
        <v>0</v>
      </c>
      <c r="BT47" s="1299"/>
      <c r="BU47" s="1298">
        <f t="shared" si="71"/>
        <v>0</v>
      </c>
      <c r="BV47" s="1299"/>
      <c r="BW47" s="492">
        <v>0</v>
      </c>
      <c r="BX47" s="1298">
        <f t="shared" ref="BX47" si="305">BW47-BW$17</f>
        <v>0</v>
      </c>
      <c r="BY47" s="1299"/>
      <c r="BZ47" s="1298">
        <f t="shared" si="74"/>
        <v>0</v>
      </c>
      <c r="CA47" s="1299"/>
      <c r="CB47" s="1329">
        <v>4186428.3739513587</v>
      </c>
      <c r="CC47" s="1298">
        <f t="shared" ref="CC47" si="306">CB47-CB$17</f>
        <v>340150.89395135874</v>
      </c>
      <c r="CD47" s="1299">
        <f t="shared" ref="CD47" si="307">CB47/CB$17-1</f>
        <v>8.8436389657295056E-2</v>
      </c>
      <c r="CE47" s="1298">
        <f t="shared" si="77"/>
        <v>55252.927871335763</v>
      </c>
      <c r="CF47" s="1299">
        <f t="shared" si="125"/>
        <v>1.3374626324273775E-2</v>
      </c>
      <c r="CG47" s="1329">
        <v>4186428.3739513587</v>
      </c>
      <c r="CH47" s="1298">
        <f t="shared" ref="CH47" si="308">CG47-CG$17</f>
        <v>340150.89395135874</v>
      </c>
      <c r="CI47" s="1299">
        <f t="shared" ref="CI47" si="309">CG47/CG$17-1</f>
        <v>8.8436389657295056E-2</v>
      </c>
      <c r="CJ47" s="1298">
        <f t="shared" si="80"/>
        <v>55252.927871335763</v>
      </c>
      <c r="CK47" s="1299">
        <f t="shared" si="128"/>
        <v>1.3374626324273775E-2</v>
      </c>
      <c r="CL47" s="1329">
        <v>4186428.3739513587</v>
      </c>
      <c r="CM47" s="1298">
        <f t="shared" ref="CM47" si="310">CL47-CL$17</f>
        <v>340150.89395135874</v>
      </c>
      <c r="CN47" s="1299">
        <f t="shared" ref="CN47" si="311">CL47/CL$17-1</f>
        <v>8.8436389657295056E-2</v>
      </c>
      <c r="CO47" s="1298">
        <f t="shared" si="83"/>
        <v>55252.927871335763</v>
      </c>
      <c r="CP47" s="1299">
        <f t="shared" si="131"/>
        <v>1.3374626324273775E-2</v>
      </c>
    </row>
    <row r="48" spans="1:94" ht="15.75" outlineLevel="1" x14ac:dyDescent="0.25">
      <c r="A48" s="174">
        <v>2026</v>
      </c>
      <c r="B48" s="206" t="s">
        <v>174</v>
      </c>
      <c r="C48" s="206" t="s">
        <v>175</v>
      </c>
      <c r="D48" s="207" t="s">
        <v>176</v>
      </c>
      <c r="E48" s="210">
        <v>995824.66492799995</v>
      </c>
      <c r="F48" s="1321">
        <f t="shared" ref="F48" si="312">E48-E$18</f>
        <v>147537.58612799994</v>
      </c>
      <c r="G48" s="1322">
        <f t="shared" ref="G48" si="313">E48/E$18-1</f>
        <v>0.17392412287678471</v>
      </c>
      <c r="H48" s="1321">
        <f t="shared" si="32"/>
        <v>30165.556176000042</v>
      </c>
      <c r="I48" s="1322">
        <f t="shared" si="86"/>
        <v>3.1238307496509243E-2</v>
      </c>
      <c r="J48" s="210">
        <v>1030601.617632</v>
      </c>
      <c r="K48" s="1321">
        <f t="shared" ref="K48" si="314">J48-J$18</f>
        <v>182314.53883199999</v>
      </c>
      <c r="L48" s="1322">
        <f t="shared" ref="L48" si="315">J48/J$18-1</f>
        <v>0.2149208014460211</v>
      </c>
      <c r="M48" s="1321">
        <f t="shared" si="35"/>
        <v>45372.897311999928</v>
      </c>
      <c r="N48" s="1322">
        <f t="shared" si="89"/>
        <v>4.6053161439775003E-2</v>
      </c>
      <c r="O48" s="211">
        <v>1065378.5703360001</v>
      </c>
      <c r="P48" s="1321">
        <f t="shared" ref="P48" si="316">O48-O$18</f>
        <v>217091.49153600005</v>
      </c>
      <c r="Q48" s="1322">
        <f t="shared" ref="Q48" si="317">O48/O$18-1</f>
        <v>0.25591748001525727</v>
      </c>
      <c r="R48" s="1321">
        <f t="shared" si="38"/>
        <v>60580.238448000047</v>
      </c>
      <c r="S48" s="1322">
        <f t="shared" si="92"/>
        <v>6.0290942496063593E-2</v>
      </c>
      <c r="T48" s="211">
        <v>995824.66492799995</v>
      </c>
      <c r="U48" s="209">
        <f t="shared" ref="U48" si="318">T48-T$18</f>
        <v>147537.58612799994</v>
      </c>
      <c r="V48" s="1300">
        <f t="shared" ref="V48" si="319">T48/T$18-1</f>
        <v>0.17392412287678471</v>
      </c>
      <c r="W48" s="209">
        <f t="shared" si="41"/>
        <v>30165.556176000042</v>
      </c>
      <c r="X48" s="1300">
        <f t="shared" si="95"/>
        <v>3.1238307496509243E-2</v>
      </c>
      <c r="Y48" s="210">
        <v>1030601.617632</v>
      </c>
      <c r="Z48" s="209">
        <f t="shared" ref="Z48" si="320">Y48-Y$18</f>
        <v>182314.53883199999</v>
      </c>
      <c r="AA48" s="1300">
        <f t="shared" ref="AA48" si="321">Y48/Y$18-1</f>
        <v>0.2149208014460211</v>
      </c>
      <c r="AB48" s="209">
        <f t="shared" si="44"/>
        <v>45372.897311999928</v>
      </c>
      <c r="AC48" s="1300">
        <f t="shared" si="98"/>
        <v>4.6053161439775003E-2</v>
      </c>
      <c r="AD48" s="211">
        <v>1065378.5703360001</v>
      </c>
      <c r="AE48" s="209">
        <f t="shared" ref="AE48" si="322">AD48-AD$18</f>
        <v>217091.49153600005</v>
      </c>
      <c r="AF48" s="1300">
        <f t="shared" ref="AF48" si="323">AD48/AD$18-1</f>
        <v>0.25591748001525727</v>
      </c>
      <c r="AG48" s="209">
        <f t="shared" si="47"/>
        <v>60580.238448000047</v>
      </c>
      <c r="AH48" s="1300">
        <f t="shared" si="101"/>
        <v>6.0290942496063593E-2</v>
      </c>
      <c r="AI48" s="211">
        <v>995824.66492799995</v>
      </c>
      <c r="AJ48" s="209">
        <f t="shared" ref="AJ48" si="324">AI48-AI$18</f>
        <v>147537.58612799994</v>
      </c>
      <c r="AK48" s="1300">
        <f t="shared" ref="AK48" si="325">AI48/AI$18-1</f>
        <v>0.17392412287678471</v>
      </c>
      <c r="AL48" s="209">
        <f t="shared" si="50"/>
        <v>30165.556176000042</v>
      </c>
      <c r="AM48" s="1300">
        <f t="shared" si="200"/>
        <v>3.1238307496509243E-2</v>
      </c>
      <c r="AN48" s="210">
        <v>1030601.617632</v>
      </c>
      <c r="AO48" s="209">
        <f t="shared" ref="AO48" si="326">AN48-AN$18</f>
        <v>182314.53883199999</v>
      </c>
      <c r="AP48" s="1300">
        <f t="shared" ref="AP48" si="327">AN48/AN$18-1</f>
        <v>0.2149208014460211</v>
      </c>
      <c r="AQ48" s="209">
        <f t="shared" si="53"/>
        <v>45372.897311999928</v>
      </c>
      <c r="AR48" s="1300">
        <f t="shared" si="203"/>
        <v>4.6053161439775003E-2</v>
      </c>
      <c r="AS48" s="211">
        <v>1065378.5703360001</v>
      </c>
      <c r="AT48" s="209">
        <f t="shared" ref="AT48" si="328">AS48-AS$18</f>
        <v>217091.49153600005</v>
      </c>
      <c r="AU48" s="1300">
        <f t="shared" ref="AU48" si="329">AS48/AS$18-1</f>
        <v>0.25591748001525727</v>
      </c>
      <c r="AV48" s="209">
        <f t="shared" si="56"/>
        <v>60580.238448000047</v>
      </c>
      <c r="AW48" s="1300">
        <f t="shared" si="206"/>
        <v>6.0290942496063593E-2</v>
      </c>
      <c r="AX48" s="210">
        <v>995824.66492799995</v>
      </c>
      <c r="AY48" s="209">
        <f t="shared" ref="AY48" si="330">AX48-AX$18</f>
        <v>147537.58612799994</v>
      </c>
      <c r="AZ48" s="1300">
        <f t="shared" ref="AZ48" si="331">AX48/AX$18-1</f>
        <v>0.17392412287678471</v>
      </c>
      <c r="BA48" s="209">
        <f t="shared" si="59"/>
        <v>30165.556176000042</v>
      </c>
      <c r="BB48" s="1300">
        <f t="shared" si="107"/>
        <v>3.1238307496509243E-2</v>
      </c>
      <c r="BC48" s="210">
        <v>1030601.617632</v>
      </c>
      <c r="BD48" s="209">
        <f t="shared" ref="BD48" si="332">BC48-BC$18</f>
        <v>182314.53883199999</v>
      </c>
      <c r="BE48" s="1300">
        <f t="shared" ref="BE48" si="333">BC48/BC$18-1</f>
        <v>0.2149208014460211</v>
      </c>
      <c r="BF48" s="209">
        <f t="shared" si="62"/>
        <v>45372.897311999928</v>
      </c>
      <c r="BG48" s="1300">
        <f t="shared" si="110"/>
        <v>4.6053161439775003E-2</v>
      </c>
      <c r="BH48" s="211">
        <v>1065378.5703360001</v>
      </c>
      <c r="BI48" s="209">
        <f t="shared" ref="BI48" si="334">BH48-BH$18</f>
        <v>217091.49153600005</v>
      </c>
      <c r="BJ48" s="1300">
        <f t="shared" ref="BJ48" si="335">BH48/BH$18-1</f>
        <v>0.25591748001525727</v>
      </c>
      <c r="BK48" s="209">
        <f t="shared" si="65"/>
        <v>60580.238448000047</v>
      </c>
      <c r="BL48" s="1300">
        <f t="shared" si="113"/>
        <v>6.0290942496063593E-2</v>
      </c>
      <c r="BM48" s="210">
        <v>995824.66492799995</v>
      </c>
      <c r="BN48" s="209">
        <f t="shared" ref="BN48" si="336">BM48-BM$18</f>
        <v>147537.58612799994</v>
      </c>
      <c r="BO48" s="1300">
        <f t="shared" ref="BO48" si="337">BM48/BM$18-1</f>
        <v>0.17392412287678471</v>
      </c>
      <c r="BP48" s="209">
        <f t="shared" si="68"/>
        <v>30165.556176000042</v>
      </c>
      <c r="BQ48" s="1300">
        <f t="shared" si="116"/>
        <v>3.1238307496509243E-2</v>
      </c>
      <c r="BR48" s="210">
        <v>1030601.617632</v>
      </c>
      <c r="BS48" s="209">
        <f t="shared" ref="BS48" si="338">BR48-BR$18</f>
        <v>182314.53883199999</v>
      </c>
      <c r="BT48" s="1300">
        <f t="shared" ref="BT48" si="339">BR48/BR$18-1</f>
        <v>0.2149208014460211</v>
      </c>
      <c r="BU48" s="209">
        <f t="shared" si="71"/>
        <v>45372.897311999928</v>
      </c>
      <c r="BV48" s="1300">
        <f t="shared" si="119"/>
        <v>4.6053161439775003E-2</v>
      </c>
      <c r="BW48" s="211">
        <v>1065378.5703360001</v>
      </c>
      <c r="BX48" s="209">
        <f t="shared" ref="BX48" si="340">BW48-BW$18</f>
        <v>217091.49153600005</v>
      </c>
      <c r="BY48" s="1300">
        <f t="shared" ref="BY48" si="341">BW48/BW$18-1</f>
        <v>0.25591748001525727</v>
      </c>
      <c r="BZ48" s="209">
        <f t="shared" si="74"/>
        <v>60580.238448000047</v>
      </c>
      <c r="CA48" s="1300">
        <f t="shared" si="122"/>
        <v>6.0290942496063593E-2</v>
      </c>
      <c r="CB48" s="211">
        <v>995824.66492799995</v>
      </c>
      <c r="CC48" s="209">
        <f t="shared" ref="CC48" si="342">CB48-CB$18</f>
        <v>147537.58612799994</v>
      </c>
      <c r="CD48" s="1300">
        <f t="shared" ref="CD48" si="343">CB48/CB$18-1</f>
        <v>0.17392412287678471</v>
      </c>
      <c r="CE48" s="209">
        <f t="shared" si="77"/>
        <v>30165.556176000042</v>
      </c>
      <c r="CF48" s="1300">
        <f t="shared" si="125"/>
        <v>3.1238307496509243E-2</v>
      </c>
      <c r="CG48" s="210">
        <v>1030601.617632</v>
      </c>
      <c r="CH48" s="209">
        <f t="shared" ref="CH48" si="344">CG48-CG$18</f>
        <v>182314.53883199999</v>
      </c>
      <c r="CI48" s="1300">
        <f t="shared" ref="CI48" si="345">CG48/CG$18-1</f>
        <v>0.2149208014460211</v>
      </c>
      <c r="CJ48" s="209">
        <f t="shared" si="80"/>
        <v>45372.897311999928</v>
      </c>
      <c r="CK48" s="1300">
        <f t="shared" si="128"/>
        <v>4.6053161439775003E-2</v>
      </c>
      <c r="CL48" s="211">
        <v>1065378.5703360001</v>
      </c>
      <c r="CM48" s="209">
        <f t="shared" ref="CM48" si="346">CL48-CL$18</f>
        <v>217091.49153600005</v>
      </c>
      <c r="CN48" s="1300">
        <f t="shared" ref="CN48" si="347">CL48/CL$18-1</f>
        <v>0.25591748001525727</v>
      </c>
      <c r="CO48" s="209">
        <f t="shared" si="83"/>
        <v>60580.238448000047</v>
      </c>
      <c r="CP48" s="1300">
        <f t="shared" si="131"/>
        <v>6.0290942496063593E-2</v>
      </c>
    </row>
    <row r="49" spans="1:94" ht="25.35" customHeight="1" outlineLevel="1" thickBot="1" x14ac:dyDescent="0.3">
      <c r="A49" s="174">
        <v>2026</v>
      </c>
      <c r="B49" s="206" t="s">
        <v>177</v>
      </c>
      <c r="C49" s="206" t="s">
        <v>178</v>
      </c>
      <c r="D49" s="207" t="s">
        <v>179</v>
      </c>
      <c r="E49" s="479">
        <v>628660.29888000002</v>
      </c>
      <c r="F49" s="1321">
        <f t="shared" ref="F49" si="348">E49-E$19</f>
        <v>96489.99679200002</v>
      </c>
      <c r="G49" s="1322">
        <f t="shared" ref="G49" si="349">E49/E$19-1</f>
        <v>0.18131413273799035</v>
      </c>
      <c r="H49" s="1321">
        <f t="shared" si="32"/>
        <v>18965.676408000058</v>
      </c>
      <c r="I49" s="1322">
        <f t="shared" si="86"/>
        <v>3.1106845474713207E-2</v>
      </c>
      <c r="J49" s="479">
        <v>651064.68187199999</v>
      </c>
      <c r="K49" s="1321">
        <f t="shared" ref="K49" si="350">J49-J$19</f>
        <v>118894.37978399999</v>
      </c>
      <c r="L49" s="1322">
        <f t="shared" ref="L49" si="351">J49/J$19-1</f>
        <v>0.22341415768131223</v>
      </c>
      <c r="M49" s="1321">
        <f t="shared" si="35"/>
        <v>28548.589752000058</v>
      </c>
      <c r="N49" s="1322">
        <f t="shared" si="89"/>
        <v>4.5860002839086311E-2</v>
      </c>
      <c r="O49" s="472">
        <v>673469.06486400007</v>
      </c>
      <c r="P49" s="1321">
        <f t="shared" ref="P49" si="352">O49-O$19</f>
        <v>141298.76277600008</v>
      </c>
      <c r="Q49" s="1322">
        <f t="shared" ref="Q49" si="353">O49/O$19-1</f>
        <v>0.26551418262463433</v>
      </c>
      <c r="R49" s="1321">
        <f t="shared" si="38"/>
        <v>38468.910191999981</v>
      </c>
      <c r="S49" s="1322">
        <f t="shared" si="92"/>
        <v>6.0580946176100658E-2</v>
      </c>
      <c r="T49" s="472">
        <v>628660.29888000002</v>
      </c>
      <c r="U49" s="209">
        <f t="shared" ref="U49" si="354">T49-T$19</f>
        <v>96489.99679200002</v>
      </c>
      <c r="V49" s="1300">
        <f t="shared" ref="V49" si="355">T49/T$19-1</f>
        <v>0.18131413273799035</v>
      </c>
      <c r="W49" s="209">
        <f t="shared" si="41"/>
        <v>18965.676408000058</v>
      </c>
      <c r="X49" s="1300">
        <f t="shared" si="95"/>
        <v>3.1106845474713207E-2</v>
      </c>
      <c r="Y49" s="479">
        <v>651064.68187199999</v>
      </c>
      <c r="Z49" s="209">
        <f t="shared" ref="Z49" si="356">Y49-Y$19</f>
        <v>118894.37978399999</v>
      </c>
      <c r="AA49" s="1300">
        <f t="shared" ref="AA49" si="357">Y49/Y$19-1</f>
        <v>0.22341415768131223</v>
      </c>
      <c r="AB49" s="209">
        <f t="shared" si="44"/>
        <v>28548.589752000058</v>
      </c>
      <c r="AC49" s="1300">
        <f t="shared" si="98"/>
        <v>4.5860002839086311E-2</v>
      </c>
      <c r="AD49" s="472">
        <v>673469.06486400007</v>
      </c>
      <c r="AE49" s="209">
        <f t="shared" ref="AE49" si="358">AD49-AD$19</f>
        <v>141298.76277600008</v>
      </c>
      <c r="AF49" s="1300">
        <f t="shared" ref="AF49" si="359">AD49/AD$19-1</f>
        <v>0.26551418262463433</v>
      </c>
      <c r="AG49" s="209">
        <f t="shared" si="47"/>
        <v>38468.910191999981</v>
      </c>
      <c r="AH49" s="1300">
        <f t="shared" si="101"/>
        <v>6.0580946176100658E-2</v>
      </c>
      <c r="AI49" s="472">
        <v>628660.29888000002</v>
      </c>
      <c r="AJ49" s="209">
        <f t="shared" ref="AJ49" si="360">AI49-AI$19</f>
        <v>96489.99679200002</v>
      </c>
      <c r="AK49" s="1300">
        <f t="shared" ref="AK49" si="361">AI49/AI$19-1</f>
        <v>0.18131413273799035</v>
      </c>
      <c r="AL49" s="209">
        <f t="shared" si="50"/>
        <v>18965.676408000058</v>
      </c>
      <c r="AM49" s="1300">
        <f t="shared" si="200"/>
        <v>3.1106845474713207E-2</v>
      </c>
      <c r="AN49" s="479">
        <v>651064.68187199999</v>
      </c>
      <c r="AO49" s="209">
        <f t="shared" ref="AO49" si="362">AN49-AN$19</f>
        <v>118894.37978399999</v>
      </c>
      <c r="AP49" s="1300">
        <f t="shared" ref="AP49" si="363">AN49/AN$19-1</f>
        <v>0.22341415768131223</v>
      </c>
      <c r="AQ49" s="209">
        <f t="shared" si="53"/>
        <v>28548.589752000058</v>
      </c>
      <c r="AR49" s="1300">
        <f t="shared" si="203"/>
        <v>4.5860002839086311E-2</v>
      </c>
      <c r="AS49" s="472">
        <v>673469.06486400007</v>
      </c>
      <c r="AT49" s="209">
        <f t="shared" ref="AT49" si="364">AS49-AS$19</f>
        <v>141298.76277600008</v>
      </c>
      <c r="AU49" s="1300">
        <f t="shared" ref="AU49" si="365">AS49/AS$19-1</f>
        <v>0.26551418262463433</v>
      </c>
      <c r="AV49" s="209">
        <f t="shared" si="56"/>
        <v>38468.910191999981</v>
      </c>
      <c r="AW49" s="1300">
        <f t="shared" si="206"/>
        <v>6.0580946176100658E-2</v>
      </c>
      <c r="AX49" s="479">
        <v>628660.29888000002</v>
      </c>
      <c r="AY49" s="209">
        <f t="shared" ref="AY49" si="366">AX49-AX$19</f>
        <v>96489.99679200002</v>
      </c>
      <c r="AZ49" s="1300">
        <f t="shared" ref="AZ49" si="367">AX49/AX$19-1</f>
        <v>0.18131413273799035</v>
      </c>
      <c r="BA49" s="209">
        <f t="shared" si="59"/>
        <v>18965.676408000058</v>
      </c>
      <c r="BB49" s="1300">
        <f t="shared" si="107"/>
        <v>3.1106845474713207E-2</v>
      </c>
      <c r="BC49" s="479">
        <v>651064.68187199999</v>
      </c>
      <c r="BD49" s="209">
        <f t="shared" ref="BD49" si="368">BC49-BC$19</f>
        <v>118894.37978399999</v>
      </c>
      <c r="BE49" s="1300">
        <f t="shared" ref="BE49" si="369">BC49/BC$19-1</f>
        <v>0.22341415768131223</v>
      </c>
      <c r="BF49" s="209">
        <f t="shared" si="62"/>
        <v>28548.589752000058</v>
      </c>
      <c r="BG49" s="1300">
        <f t="shared" si="110"/>
        <v>4.5860002839086311E-2</v>
      </c>
      <c r="BH49" s="472">
        <v>673469.06486400007</v>
      </c>
      <c r="BI49" s="209">
        <f t="shared" ref="BI49" si="370">BH49-BH$19</f>
        <v>141298.76277600008</v>
      </c>
      <c r="BJ49" s="1300">
        <f t="shared" ref="BJ49" si="371">BH49/BH$19-1</f>
        <v>0.26551418262463433</v>
      </c>
      <c r="BK49" s="209">
        <f t="shared" si="65"/>
        <v>38468.910191999981</v>
      </c>
      <c r="BL49" s="1300">
        <f t="shared" si="113"/>
        <v>6.0580946176100658E-2</v>
      </c>
      <c r="BM49" s="479">
        <v>628660.29888000002</v>
      </c>
      <c r="BN49" s="209">
        <f t="shared" ref="BN49" si="372">BM49-BM$19</f>
        <v>96489.99679200002</v>
      </c>
      <c r="BO49" s="1300">
        <f t="shared" ref="BO49" si="373">BM49/BM$19-1</f>
        <v>0.18131413273799035</v>
      </c>
      <c r="BP49" s="209">
        <f t="shared" si="68"/>
        <v>18965.676408000058</v>
      </c>
      <c r="BQ49" s="1300">
        <f t="shared" si="116"/>
        <v>3.1106845474713207E-2</v>
      </c>
      <c r="BR49" s="479">
        <v>651064.68187199999</v>
      </c>
      <c r="BS49" s="209">
        <f t="shared" ref="BS49" si="374">BR49-BR$19</f>
        <v>118894.37978399999</v>
      </c>
      <c r="BT49" s="1300">
        <f t="shared" ref="BT49" si="375">BR49/BR$19-1</f>
        <v>0.22341415768131223</v>
      </c>
      <c r="BU49" s="209">
        <f t="shared" si="71"/>
        <v>28548.589752000058</v>
      </c>
      <c r="BV49" s="1300">
        <f t="shared" si="119"/>
        <v>4.5860002839086311E-2</v>
      </c>
      <c r="BW49" s="472">
        <v>673469.06486400007</v>
      </c>
      <c r="BX49" s="209">
        <f t="shared" ref="BX49" si="376">BW49-BW$19</f>
        <v>141298.76277600008</v>
      </c>
      <c r="BY49" s="1300">
        <f t="shared" ref="BY49" si="377">BW49/BW$19-1</f>
        <v>0.26551418262463433</v>
      </c>
      <c r="BZ49" s="209">
        <f t="shared" si="74"/>
        <v>38468.910191999981</v>
      </c>
      <c r="CA49" s="1300">
        <f t="shared" si="122"/>
        <v>6.0580946176100658E-2</v>
      </c>
      <c r="CB49" s="472">
        <v>628660.29888000002</v>
      </c>
      <c r="CC49" s="209">
        <f t="shared" ref="CC49" si="378">CB49-CB$19</f>
        <v>96489.99679200002</v>
      </c>
      <c r="CD49" s="1300">
        <f t="shared" ref="CD49" si="379">CB49/CB$19-1</f>
        <v>0.18131413273799035</v>
      </c>
      <c r="CE49" s="209">
        <f t="shared" si="77"/>
        <v>18965.676408000058</v>
      </c>
      <c r="CF49" s="1300">
        <f t="shared" si="125"/>
        <v>3.1106845474713207E-2</v>
      </c>
      <c r="CG49" s="479">
        <v>651064.68187199999</v>
      </c>
      <c r="CH49" s="209">
        <f t="shared" ref="CH49" si="380">CG49-CG$19</f>
        <v>118894.37978399999</v>
      </c>
      <c r="CI49" s="1300">
        <f t="shared" ref="CI49" si="381">CG49/CG$19-1</f>
        <v>0.22341415768131223</v>
      </c>
      <c r="CJ49" s="209">
        <f t="shared" si="80"/>
        <v>28548.589752000058</v>
      </c>
      <c r="CK49" s="1300">
        <f t="shared" si="128"/>
        <v>4.5860002839086311E-2</v>
      </c>
      <c r="CL49" s="472">
        <v>673469.06486400007</v>
      </c>
      <c r="CM49" s="209">
        <f t="shared" ref="CM49" si="382">CL49-CL$19</f>
        <v>141298.76277600008</v>
      </c>
      <c r="CN49" s="1300">
        <f t="shared" ref="CN49" si="383">CL49/CL$19-1</f>
        <v>0.26551418262463433</v>
      </c>
      <c r="CO49" s="209">
        <f t="shared" si="83"/>
        <v>38468.910191999981</v>
      </c>
      <c r="CP49" s="1300">
        <f t="shared" si="131"/>
        <v>6.0580946176100658E-2</v>
      </c>
    </row>
    <row r="50" spans="1:94" ht="18.75" x14ac:dyDescent="0.25">
      <c r="A50" s="164">
        <v>2027</v>
      </c>
      <c r="B50" s="165"/>
      <c r="C50" s="166"/>
      <c r="D50" s="166" t="s">
        <v>157</v>
      </c>
      <c r="E50" s="490">
        <v>284627393.60852361</v>
      </c>
      <c r="F50" s="490">
        <f t="shared" ref="F50" si="384">E50-E$10</f>
        <v>68530959.218523592</v>
      </c>
      <c r="G50" s="1319">
        <f t="shared" ref="G50" si="385">E50/E$10-1</f>
        <v>0.31713137429580329</v>
      </c>
      <c r="H50" s="490">
        <f t="shared" si="32"/>
        <v>19730727.403084964</v>
      </c>
      <c r="I50" s="1319">
        <f>E50/E40-1</f>
        <v>7.4484619552678488E-2</v>
      </c>
      <c r="J50" s="490">
        <v>284627393.60852361</v>
      </c>
      <c r="K50" s="490">
        <f t="shared" ref="K50" si="386">J50-J$10</f>
        <v>68530959.218523592</v>
      </c>
      <c r="L50" s="1319">
        <f t="shared" ref="L50" si="387">J50/J$10-1</f>
        <v>0.31713137429580329</v>
      </c>
      <c r="M50" s="490">
        <f t="shared" si="35"/>
        <v>19730727.403084964</v>
      </c>
      <c r="N50" s="1319">
        <f>J50/J40-1</f>
        <v>7.4484619552678488E-2</v>
      </c>
      <c r="O50" s="490">
        <v>284627393.60852361</v>
      </c>
      <c r="P50" s="490">
        <f t="shared" ref="P50" si="388">O50-O$10</f>
        <v>68530959.218523592</v>
      </c>
      <c r="Q50" s="1319">
        <f t="shared" ref="Q50" si="389">O50/O$10-1</f>
        <v>0.31713137429580329</v>
      </c>
      <c r="R50" s="490">
        <f t="shared" si="38"/>
        <v>19730727.403084964</v>
      </c>
      <c r="S50" s="1319">
        <f>O50/O40-1</f>
        <v>7.4484619552678488E-2</v>
      </c>
      <c r="T50" s="490">
        <v>284627393.60852361</v>
      </c>
      <c r="U50" s="490">
        <f t="shared" ref="U50" si="390">T50-T$10</f>
        <v>68530959.218523592</v>
      </c>
      <c r="V50" s="1301">
        <f t="shared" ref="V50" si="391">T50/T$10-1</f>
        <v>0.31713137429580329</v>
      </c>
      <c r="W50" s="490">
        <f t="shared" si="41"/>
        <v>19730727.403084964</v>
      </c>
      <c r="X50" s="1301">
        <f>T50/T40-1</f>
        <v>7.4484619552678488E-2</v>
      </c>
      <c r="Y50" s="490">
        <v>284627393.60852361</v>
      </c>
      <c r="Z50" s="490">
        <f t="shared" ref="Z50" si="392">Y50-Y$10</f>
        <v>68530959.218523592</v>
      </c>
      <c r="AA50" s="1301">
        <f t="shared" ref="AA50" si="393">Y50/Y$10-1</f>
        <v>0.31713137429580329</v>
      </c>
      <c r="AB50" s="490">
        <f t="shared" si="44"/>
        <v>19730727.403084964</v>
      </c>
      <c r="AC50" s="1301">
        <f>Y50/Y40-1</f>
        <v>7.4484619552678488E-2</v>
      </c>
      <c r="AD50" s="490">
        <v>284627393.60852361</v>
      </c>
      <c r="AE50" s="490">
        <f t="shared" ref="AE50" si="394">AD50-AD$10</f>
        <v>68530959.218523592</v>
      </c>
      <c r="AF50" s="1301">
        <f t="shared" ref="AF50" si="395">AD50/AD$10-1</f>
        <v>0.31713137429580329</v>
      </c>
      <c r="AG50" s="490">
        <f t="shared" si="47"/>
        <v>19730727.403084964</v>
      </c>
      <c r="AH50" s="1301">
        <f>AD50/AD40-1</f>
        <v>7.4484619552678488E-2</v>
      </c>
      <c r="AI50" s="490">
        <v>284627393.60852361</v>
      </c>
      <c r="AJ50" s="490">
        <f t="shared" ref="AJ50" si="396">AI50-AI$10</f>
        <v>68530959.218523592</v>
      </c>
      <c r="AK50" s="1301">
        <f t="shared" ref="AK50" si="397">AI50/AI$10-1</f>
        <v>0.31713137429580329</v>
      </c>
      <c r="AL50" s="490">
        <f t="shared" si="50"/>
        <v>19730727.403084964</v>
      </c>
      <c r="AM50" s="1301">
        <f>AI50/AI40-1</f>
        <v>7.4484619552678488E-2</v>
      </c>
      <c r="AN50" s="490">
        <v>284627393.60852361</v>
      </c>
      <c r="AO50" s="490">
        <f t="shared" ref="AO50" si="398">AN50-AN$10</f>
        <v>68530959.218523592</v>
      </c>
      <c r="AP50" s="1301">
        <f t="shared" ref="AP50" si="399">AN50/AN$10-1</f>
        <v>0.31713137429580329</v>
      </c>
      <c r="AQ50" s="490">
        <f t="shared" si="53"/>
        <v>19730727.403084964</v>
      </c>
      <c r="AR50" s="1301">
        <f>AN50/AN40-1</f>
        <v>7.4484619552678488E-2</v>
      </c>
      <c r="AS50" s="490">
        <v>284627393.60852361</v>
      </c>
      <c r="AT50" s="490">
        <f t="shared" ref="AT50" si="400">AS50-AS$10</f>
        <v>68530959.218523592</v>
      </c>
      <c r="AU50" s="1301">
        <f t="shared" ref="AU50" si="401">AS50/AS$10-1</f>
        <v>0.31713137429580329</v>
      </c>
      <c r="AV50" s="490">
        <f t="shared" si="56"/>
        <v>19730727.403084964</v>
      </c>
      <c r="AW50" s="1301">
        <f>AS50/AS40-1</f>
        <v>7.4484619552678488E-2</v>
      </c>
      <c r="AX50" s="490">
        <v>284627393.60852361</v>
      </c>
      <c r="AY50" s="490">
        <f t="shared" ref="AY50" si="402">AX50-AX$10</f>
        <v>68530959.218523592</v>
      </c>
      <c r="AZ50" s="1301">
        <f t="shared" ref="AZ50" si="403">AX50/AX$10-1</f>
        <v>0.31713137429580329</v>
      </c>
      <c r="BA50" s="490">
        <f t="shared" si="59"/>
        <v>19730727.403084964</v>
      </c>
      <c r="BB50" s="1301">
        <f>AX50/AX40-1</f>
        <v>7.4484619552678488E-2</v>
      </c>
      <c r="BC50" s="490">
        <v>284627393.60852361</v>
      </c>
      <c r="BD50" s="490">
        <f t="shared" ref="BD50" si="404">BC50-BC$10</f>
        <v>68530959.218523592</v>
      </c>
      <c r="BE50" s="1301">
        <f t="shared" ref="BE50" si="405">BC50/BC$10-1</f>
        <v>0.31713137429580329</v>
      </c>
      <c r="BF50" s="490">
        <f t="shared" si="62"/>
        <v>19730727.403084964</v>
      </c>
      <c r="BG50" s="1301">
        <f>BC50/BC40-1</f>
        <v>7.4484619552678488E-2</v>
      </c>
      <c r="BH50" s="490">
        <v>284627393.60852361</v>
      </c>
      <c r="BI50" s="490">
        <f t="shared" ref="BI50" si="406">BH50-BH$10</f>
        <v>68530959.218523592</v>
      </c>
      <c r="BJ50" s="1301">
        <f t="shared" ref="BJ50" si="407">BH50/BH$10-1</f>
        <v>0.31713137429580329</v>
      </c>
      <c r="BK50" s="490">
        <f t="shared" si="65"/>
        <v>19730727.403084964</v>
      </c>
      <c r="BL50" s="1301">
        <f>BH50/BH40-1</f>
        <v>7.4484619552678488E-2</v>
      </c>
      <c r="BM50" s="490">
        <v>284627393.60852361</v>
      </c>
      <c r="BN50" s="490">
        <f t="shared" ref="BN50" si="408">BM50-BM$10</f>
        <v>68530959.218523592</v>
      </c>
      <c r="BO50" s="1301">
        <f t="shared" ref="BO50" si="409">BM50/BM$10-1</f>
        <v>0.31713137429580329</v>
      </c>
      <c r="BP50" s="490">
        <f t="shared" si="68"/>
        <v>19730727.403084964</v>
      </c>
      <c r="BQ50" s="1301">
        <f>BM50/BM40-1</f>
        <v>7.4484619552678488E-2</v>
      </c>
      <c r="BR50" s="490">
        <v>284627393.60852361</v>
      </c>
      <c r="BS50" s="490">
        <f t="shared" ref="BS50" si="410">BR50-BR$10</f>
        <v>68530959.218523592</v>
      </c>
      <c r="BT50" s="1301">
        <f t="shared" ref="BT50" si="411">BR50/BR$10-1</f>
        <v>0.31713137429580329</v>
      </c>
      <c r="BU50" s="490">
        <f t="shared" si="71"/>
        <v>19730727.403084964</v>
      </c>
      <c r="BV50" s="1301">
        <f>BR50/BR40-1</f>
        <v>7.4484619552678488E-2</v>
      </c>
      <c r="BW50" s="490">
        <v>284627393.60852361</v>
      </c>
      <c r="BX50" s="490">
        <f t="shared" ref="BX50" si="412">BW50-BW$10</f>
        <v>68530959.218523592</v>
      </c>
      <c r="BY50" s="1301">
        <f t="shared" ref="BY50" si="413">BW50/BW$10-1</f>
        <v>0.31713137429580329</v>
      </c>
      <c r="BZ50" s="490">
        <f t="shared" si="74"/>
        <v>19730727.403084964</v>
      </c>
      <c r="CA50" s="1301">
        <f>BW50/BW40-1</f>
        <v>7.4484619552678488E-2</v>
      </c>
      <c r="CB50" s="484">
        <v>288878663.61713374</v>
      </c>
      <c r="CC50" s="490">
        <f t="shared" ref="CC50" si="414">CB50-CB$10</f>
        <v>68935951.747133732</v>
      </c>
      <c r="CD50" s="1301">
        <f t="shared" ref="CD50" si="415">CB50/CB$10-1</f>
        <v>0.3134268517516472</v>
      </c>
      <c r="CE50" s="490">
        <f t="shared" si="77"/>
        <v>19795569.037743747</v>
      </c>
      <c r="CF50" s="1301">
        <f>CB50/CB40-1</f>
        <v>7.3566751076230341E-2</v>
      </c>
      <c r="CG50" s="484">
        <v>288878663.61713374</v>
      </c>
      <c r="CH50" s="490">
        <f t="shared" ref="CH50" si="416">CG50-CG$10</f>
        <v>68935951.747133732</v>
      </c>
      <c r="CI50" s="1301">
        <f t="shared" ref="CI50" si="417">CG50/CG$10-1</f>
        <v>0.3134268517516472</v>
      </c>
      <c r="CJ50" s="490">
        <f t="shared" si="80"/>
        <v>19795569.037743747</v>
      </c>
      <c r="CK50" s="1301">
        <f>CG50/CG40-1</f>
        <v>7.3566751076230341E-2</v>
      </c>
      <c r="CL50" s="484">
        <v>288878663.61713374</v>
      </c>
      <c r="CM50" s="490">
        <f t="shared" ref="CM50" si="418">CL50-CL$10</f>
        <v>68935951.747133732</v>
      </c>
      <c r="CN50" s="1301">
        <f t="shared" ref="CN50" si="419">CL50/CL$10-1</f>
        <v>0.3134268517516472</v>
      </c>
      <c r="CO50" s="490">
        <f t="shared" si="83"/>
        <v>19795569.037743747</v>
      </c>
      <c r="CP50" s="1301">
        <f>CL50/CL40-1</f>
        <v>7.3566751076230341E-2</v>
      </c>
    </row>
    <row r="51" spans="1:94" ht="15.75" outlineLevel="1" x14ac:dyDescent="0.25">
      <c r="A51" s="174">
        <v>2027</v>
      </c>
      <c r="B51" s="175" t="s">
        <v>158</v>
      </c>
      <c r="C51" s="175" t="s">
        <v>159</v>
      </c>
      <c r="D51" s="176" t="s">
        <v>96</v>
      </c>
      <c r="E51" s="491">
        <v>107569137.75205323</v>
      </c>
      <c r="F51" s="1298">
        <f t="shared" ref="F51" si="420">E51-E$11</f>
        <v>24841897.252053231</v>
      </c>
      <c r="G51" s="1320">
        <f t="shared" ref="G51" si="421">E51/E$11-1</f>
        <v>0.30028678705961709</v>
      </c>
      <c r="H51" s="1298">
        <f t="shared" si="32"/>
        <v>11773377.608784795</v>
      </c>
      <c r="I51" s="1320">
        <f t="shared" ref="I51:I59" si="422">E51/E41-1</f>
        <v>0.12290082140563419</v>
      </c>
      <c r="J51" s="491">
        <v>102057192.7676446</v>
      </c>
      <c r="K51" s="1298">
        <f t="shared" ref="K51" si="423">J51-J$11</f>
        <v>19329952.267644599</v>
      </c>
      <c r="L51" s="1320">
        <f t="shared" ref="L51" si="424">J51/J$11-1</f>
        <v>0.23365885469907099</v>
      </c>
      <c r="M51" s="1298">
        <f t="shared" si="35"/>
        <v>10239727.187697306</v>
      </c>
      <c r="N51" s="1320">
        <f t="shared" ref="N51:N59" si="425">J51/J41-1</f>
        <v>0.11152265119735172</v>
      </c>
      <c r="O51" s="491">
        <v>96346476.816616729</v>
      </c>
      <c r="P51" s="1298">
        <f t="shared" ref="P51" si="426">O51-O$11</f>
        <v>13619236.316616729</v>
      </c>
      <c r="Q51" s="1320">
        <f t="shared" ref="Q51" si="427">O51/O$11-1</f>
        <v>0.16462819543239493</v>
      </c>
      <c r="R51" s="1298">
        <f t="shared" si="38"/>
        <v>8594635.514153868</v>
      </c>
      <c r="S51" s="1320">
        <f t="shared" ref="S51:S59" si="428">O51/O41-1</f>
        <v>9.794250908684532E-2</v>
      </c>
      <c r="T51" s="485">
        <v>90142811.012707472</v>
      </c>
      <c r="U51" s="1298">
        <f t="shared" ref="U51" si="429">T51-T$11</f>
        <v>21704071.512707472</v>
      </c>
      <c r="V51" s="1299">
        <f t="shared" ref="V51" si="430">T51/T$11-1</f>
        <v>0.31713137429580329</v>
      </c>
      <c r="W51" s="1298">
        <f t="shared" si="41"/>
        <v>6248812.5576760173</v>
      </c>
      <c r="X51" s="1299">
        <f t="shared" ref="X51:X59" si="431">T51/T41-1</f>
        <v>7.4484619552678488E-2</v>
      </c>
      <c r="Y51" s="485">
        <v>90142811.012707472</v>
      </c>
      <c r="Z51" s="1298">
        <f t="shared" ref="Z51" si="432">Y51-Y$11</f>
        <v>21704071.512707472</v>
      </c>
      <c r="AA51" s="1299">
        <f t="shared" ref="AA51" si="433">Y51/Y$11-1</f>
        <v>0.31713137429580329</v>
      </c>
      <c r="AB51" s="1298">
        <f t="shared" si="44"/>
        <v>6248812.5576760173</v>
      </c>
      <c r="AC51" s="1299">
        <f t="shared" ref="AC51:AC59" si="434">Y51/Y41-1</f>
        <v>7.4484619552678488E-2</v>
      </c>
      <c r="AD51" s="485">
        <v>90142811.012707472</v>
      </c>
      <c r="AE51" s="1298">
        <f t="shared" ref="AE51" si="435">AD51-AD$11</f>
        <v>21704071.512707472</v>
      </c>
      <c r="AF51" s="1299">
        <f t="shared" ref="AF51" si="436">AD51/AD$11-1</f>
        <v>0.31713137429580329</v>
      </c>
      <c r="AG51" s="1298">
        <f t="shared" si="47"/>
        <v>6248812.5576760173</v>
      </c>
      <c r="AH51" s="1299">
        <f t="shared" ref="AH51:AH59" si="437">AD51/AD41-1</f>
        <v>7.4484619552678488E-2</v>
      </c>
      <c r="AI51" s="485">
        <v>0</v>
      </c>
      <c r="AJ51" s="1298">
        <f t="shared" ref="AJ51" si="438">AI51-AI$11</f>
        <v>0</v>
      </c>
      <c r="AK51" s="1299"/>
      <c r="AL51" s="1298">
        <f t="shared" si="50"/>
        <v>0</v>
      </c>
      <c r="AM51" s="1299"/>
      <c r="AN51" s="485">
        <v>0</v>
      </c>
      <c r="AO51" s="1298">
        <f t="shared" ref="AO51" si="439">AN51-AN$11</f>
        <v>0</v>
      </c>
      <c r="AP51" s="1299"/>
      <c r="AQ51" s="1298">
        <f t="shared" si="53"/>
        <v>0</v>
      </c>
      <c r="AR51" s="1299"/>
      <c r="AS51" s="485">
        <v>0</v>
      </c>
      <c r="AT51" s="1298">
        <f t="shared" ref="AT51" si="440">AS51-AS$11</f>
        <v>0</v>
      </c>
      <c r="AU51" s="1299"/>
      <c r="AV51" s="1298">
        <f t="shared" si="56"/>
        <v>0</v>
      </c>
      <c r="AW51" s="1299"/>
      <c r="AX51" s="491">
        <v>80352385.99349381</v>
      </c>
      <c r="AY51" s="1298">
        <f t="shared" ref="AY51" si="441">AX51-AX$11</f>
        <v>20954314.703026906</v>
      </c>
      <c r="AZ51" s="1299">
        <f t="shared" ref="AZ51" si="442">AX51/AX$11-1</f>
        <v>0.35277769543318427</v>
      </c>
      <c r="BA51" s="1298">
        <f t="shared" si="59"/>
        <v>11143671.905637011</v>
      </c>
      <c r="BB51" s="1299">
        <f t="shared" ref="BB51:BB59" si="443">AX51/AX41-1</f>
        <v>0.16101544512863963</v>
      </c>
      <c r="BC51" s="491">
        <v>73147233.367516026</v>
      </c>
      <c r="BD51" s="1298">
        <f t="shared" ref="BD51" si="444">BC51-BC$11</f>
        <v>13749162.077049121</v>
      </c>
      <c r="BE51" s="1299">
        <f t="shared" ref="BE51" si="445">BC51/BC$11-1</f>
        <v>0.23147489099121299</v>
      </c>
      <c r="BF51" s="1298">
        <f t="shared" si="62"/>
        <v>9240449.6836365387</v>
      </c>
      <c r="BG51" s="1299">
        <f t="shared" ref="BG51:BG59" si="446">BC51/BC41-1</f>
        <v>0.14459262618105195</v>
      </c>
      <c r="BH51" s="491">
        <v>65666631.002559438</v>
      </c>
      <c r="BI51" s="1298">
        <f t="shared" ref="BI51" si="447">BH51-BH$11</f>
        <v>6268559.7120925337</v>
      </c>
      <c r="BJ51" s="1299">
        <f t="shared" ref="BJ51" si="448">BH51/BH$11-1</f>
        <v>0.10553473498218802</v>
      </c>
      <c r="BK51" s="1298">
        <f t="shared" si="65"/>
        <v>7191590.61333327</v>
      </c>
      <c r="BL51" s="1299">
        <f t="shared" ref="BL51:BL59" si="449">BH51/BH41-1</f>
        <v>0.12298564593481309</v>
      </c>
      <c r="BM51" s="491">
        <v>59919026.086486071</v>
      </c>
      <c r="BN51" s="1298">
        <f t="shared" ref="BN51" si="450">BM51-BM$11</f>
        <v>14074299.176152736</v>
      </c>
      <c r="BO51" s="1299">
        <f t="shared" ref="BO51" si="451">BM51/BM$11-1</f>
        <v>0.30699930231191774</v>
      </c>
      <c r="BP51" s="1298">
        <f t="shared" si="68"/>
        <v>5592512.0185574964</v>
      </c>
      <c r="BQ51" s="1299">
        <f t="shared" ref="BQ51:BQ59" si="452">BM51/BM41-1</f>
        <v>0.10294258916676946</v>
      </c>
      <c r="BR51" s="491">
        <v>58081711.091683187</v>
      </c>
      <c r="BS51" s="1298">
        <f t="shared" ref="BS51" si="453">BR51-BR$11</f>
        <v>12236984.181349851</v>
      </c>
      <c r="BT51" s="1299">
        <f t="shared" ref="BT51" si="454">BR51/BR$11-1</f>
        <v>0.26692239230225745</v>
      </c>
      <c r="BU51" s="1298">
        <f t="shared" si="71"/>
        <v>5081295.211528331</v>
      </c>
      <c r="BV51" s="1299">
        <f t="shared" ref="BV51:BV59" si="455">BR51/BR41-1</f>
        <v>9.5872742263347854E-2</v>
      </c>
      <c r="BW51" s="491">
        <v>56178139.10800723</v>
      </c>
      <c r="BX51" s="1298">
        <f t="shared" ref="BX51" si="456">BW51-BW$11</f>
        <v>10333412.197673894</v>
      </c>
      <c r="BY51" s="1299">
        <f t="shared" ref="BY51" si="457">BW51/BW$11-1</f>
        <v>0.22540023453263847</v>
      </c>
      <c r="BZ51" s="1298">
        <f t="shared" si="74"/>
        <v>4532931.3203471676</v>
      </c>
      <c r="CA51" s="1299">
        <f t="shared" ref="CA51:CA59" si="458">BW51/BW41-1</f>
        <v>8.7770608630027613E-2</v>
      </c>
      <c r="CB51" s="485">
        <v>75849755.343745947</v>
      </c>
      <c r="CC51" s="1298">
        <f t="shared" ref="CC51" si="459">CB51-CB$11</f>
        <v>7411015.8437459469</v>
      </c>
      <c r="CD51" s="1299">
        <f t="shared" ref="CD51" si="460">CB51/CB$11-1</f>
        <v>0.10828685475345368</v>
      </c>
      <c r="CE51" s="1298">
        <f t="shared" si="77"/>
        <v>1543804.3697440475</v>
      </c>
      <c r="CF51" s="1299">
        <f t="shared" ref="CF51:CF59" si="461">CB51/CB41-1</f>
        <v>2.0776322077947551E-2</v>
      </c>
      <c r="CG51" s="485">
        <v>77784423.479603902</v>
      </c>
      <c r="CH51" s="1298">
        <f t="shared" ref="CH51" si="462">CG51-CG$11</f>
        <v>9345683.9796039015</v>
      </c>
      <c r="CI51" s="1299">
        <f t="shared" ref="CI51" si="463">CG51/CG$11-1</f>
        <v>0.13655546621521131</v>
      </c>
      <c r="CJ51" s="1298">
        <f t="shared" si="80"/>
        <v>2105063.9237452894</v>
      </c>
      <c r="CK51" s="1299">
        <f t="shared" ref="CK51:CK59" si="464">CG51/CG41-1</f>
        <v>2.7815562077947442E-2</v>
      </c>
      <c r="CL51" s="485">
        <v>79751013.394200385</v>
      </c>
      <c r="CM51" s="1298">
        <f t="shared" ref="CM51" si="465">CL51-CL$11</f>
        <v>11312273.894200385</v>
      </c>
      <c r="CN51" s="1299">
        <f t="shared" ref="CN51" si="466">CL51/CL$11-1</f>
        <v>0.16529050617889274</v>
      </c>
      <c r="CO51" s="1298">
        <f t="shared" si="83"/>
        <v>2686082.8995420933</v>
      </c>
      <c r="CP51" s="1299">
        <f t="shared" ref="CP51:CP59" si="467">CL51/CL41-1</f>
        <v>3.4854802077947555E-2</v>
      </c>
    </row>
    <row r="52" spans="1:94" ht="31.5" outlineLevel="1" x14ac:dyDescent="0.25">
      <c r="A52" s="174">
        <v>2027</v>
      </c>
      <c r="B52" s="175" t="s">
        <v>160</v>
      </c>
      <c r="C52" s="175" t="s">
        <v>161</v>
      </c>
      <c r="D52" s="176" t="s">
        <v>162</v>
      </c>
      <c r="E52" s="485">
        <v>72187940.507404968</v>
      </c>
      <c r="F52" s="1298">
        <f t="shared" ref="F52" si="468">E52-E$12</f>
        <v>17381000.276404969</v>
      </c>
      <c r="G52" s="1320">
        <f t="shared" ref="G52" si="469">E52/E$12-1</f>
        <v>0.31713137429580307</v>
      </c>
      <c r="H52" s="1298">
        <f t="shared" si="32"/>
        <v>5004158.4468876868</v>
      </c>
      <c r="I52" s="1320">
        <f t="shared" si="422"/>
        <v>7.4484619552678266E-2</v>
      </c>
      <c r="J52" s="485">
        <v>72187940.507404968</v>
      </c>
      <c r="K52" s="1298">
        <f t="shared" ref="K52" si="470">J52-J$12</f>
        <v>17381000.276404969</v>
      </c>
      <c r="L52" s="1320">
        <f t="shared" ref="L52" si="471">J52/J$12-1</f>
        <v>0.31713137429580307</v>
      </c>
      <c r="M52" s="1298">
        <f t="shared" si="35"/>
        <v>5004158.4468876868</v>
      </c>
      <c r="N52" s="1320">
        <f t="shared" si="425"/>
        <v>7.4484619552678266E-2</v>
      </c>
      <c r="O52" s="485">
        <v>72187940.507404968</v>
      </c>
      <c r="P52" s="1298">
        <f t="shared" ref="P52" si="472">O52-O$12</f>
        <v>17381000.276404969</v>
      </c>
      <c r="Q52" s="1320">
        <f t="shared" ref="Q52" si="473">O52/O$12-1</f>
        <v>0.31713137429580307</v>
      </c>
      <c r="R52" s="1298">
        <f t="shared" si="38"/>
        <v>5004158.4468876868</v>
      </c>
      <c r="S52" s="1320">
        <f t="shared" si="428"/>
        <v>7.4484619552678266E-2</v>
      </c>
      <c r="T52" s="485">
        <v>72187940.507404968</v>
      </c>
      <c r="U52" s="1298">
        <f t="shared" ref="U52" si="474">T52-T$12</f>
        <v>17381000.276404969</v>
      </c>
      <c r="V52" s="1299">
        <f t="shared" ref="V52" si="475">T52/T$12-1</f>
        <v>0.31713137429580307</v>
      </c>
      <c r="W52" s="1298">
        <f t="shared" si="41"/>
        <v>5004158.4468876868</v>
      </c>
      <c r="X52" s="1299">
        <f t="shared" si="431"/>
        <v>7.4484619552678266E-2</v>
      </c>
      <c r="Y52" s="485">
        <v>72187940.507404968</v>
      </c>
      <c r="Z52" s="1298">
        <f t="shared" ref="Z52" si="476">Y52-Y$12</f>
        <v>17381000.276404969</v>
      </c>
      <c r="AA52" s="1299">
        <f t="shared" ref="AA52" si="477">Y52/Y$12-1</f>
        <v>0.31713137429580307</v>
      </c>
      <c r="AB52" s="1298">
        <f t="shared" si="44"/>
        <v>5004158.4468876868</v>
      </c>
      <c r="AC52" s="1299">
        <f t="shared" si="434"/>
        <v>7.4484619552678266E-2</v>
      </c>
      <c r="AD52" s="485">
        <v>72187940.507404968</v>
      </c>
      <c r="AE52" s="1298">
        <f t="shared" ref="AE52" si="478">AD52-AD$12</f>
        <v>17381000.276404969</v>
      </c>
      <c r="AF52" s="1299">
        <f t="shared" ref="AF52" si="479">AD52/AD$12-1</f>
        <v>0.31713137429580307</v>
      </c>
      <c r="AG52" s="1298">
        <f t="shared" si="47"/>
        <v>5004158.4468876868</v>
      </c>
      <c r="AH52" s="1299">
        <f t="shared" si="437"/>
        <v>7.4484619552678266E-2</v>
      </c>
      <c r="AI52" s="485">
        <v>0</v>
      </c>
      <c r="AJ52" s="1298">
        <f t="shared" ref="AJ52" si="480">AI52-AI$12</f>
        <v>0</v>
      </c>
      <c r="AK52" s="1299"/>
      <c r="AL52" s="1298">
        <f t="shared" si="50"/>
        <v>0</v>
      </c>
      <c r="AM52" s="1299"/>
      <c r="AN52" s="485">
        <v>0</v>
      </c>
      <c r="AO52" s="1298">
        <f t="shared" ref="AO52" si="481">AN52-AN$12</f>
        <v>0</v>
      </c>
      <c r="AP52" s="1299"/>
      <c r="AQ52" s="1298">
        <f t="shared" si="53"/>
        <v>0</v>
      </c>
      <c r="AR52" s="1299"/>
      <c r="AS52" s="485">
        <v>0</v>
      </c>
      <c r="AT52" s="1298">
        <f t="shared" ref="AT52" si="482">AS52-AS$12</f>
        <v>0</v>
      </c>
      <c r="AU52" s="1299"/>
      <c r="AV52" s="1298">
        <f t="shared" si="56"/>
        <v>0</v>
      </c>
      <c r="AW52" s="1299"/>
      <c r="AX52" s="485">
        <v>72187940.507404968</v>
      </c>
      <c r="AY52" s="1298">
        <f t="shared" ref="AY52" si="483">AX52-AX$12</f>
        <v>17381000.276404969</v>
      </c>
      <c r="AZ52" s="1299">
        <f t="shared" ref="AZ52" si="484">AX52/AX$12-1</f>
        <v>0.31713137429580307</v>
      </c>
      <c r="BA52" s="1298">
        <f t="shared" si="59"/>
        <v>5004158.4468876868</v>
      </c>
      <c r="BB52" s="1299">
        <f t="shared" si="443"/>
        <v>7.4484619552678266E-2</v>
      </c>
      <c r="BC52" s="485">
        <v>72187940.507404968</v>
      </c>
      <c r="BD52" s="1298">
        <f t="shared" ref="BD52" si="485">BC52-BC$12</f>
        <v>17381000.276404969</v>
      </c>
      <c r="BE52" s="1299">
        <f t="shared" ref="BE52" si="486">BC52/BC$12-1</f>
        <v>0.31713137429580307</v>
      </c>
      <c r="BF52" s="1298">
        <f t="shared" si="62"/>
        <v>5004158.4468876868</v>
      </c>
      <c r="BG52" s="1299">
        <f t="shared" si="446"/>
        <v>7.4484619552678266E-2</v>
      </c>
      <c r="BH52" s="485">
        <v>72187940.507404968</v>
      </c>
      <c r="BI52" s="1298">
        <f t="shared" ref="BI52" si="487">BH52-BH$12</f>
        <v>17381000.276404969</v>
      </c>
      <c r="BJ52" s="1299">
        <f t="shared" ref="BJ52" si="488">BH52/BH$12-1</f>
        <v>0.31713137429580307</v>
      </c>
      <c r="BK52" s="1298">
        <f t="shared" si="65"/>
        <v>5004158.4468876868</v>
      </c>
      <c r="BL52" s="1299">
        <f t="shared" si="449"/>
        <v>7.4484619552678266E-2</v>
      </c>
      <c r="BM52" s="491">
        <v>59919026.086486071</v>
      </c>
      <c r="BN52" s="1298">
        <f t="shared" ref="BN52" si="489">BM52-BM$12</f>
        <v>14074299.176152736</v>
      </c>
      <c r="BO52" s="1299">
        <f t="shared" ref="BO52" si="490">BM52/BM$12-1</f>
        <v>0.30699930231191774</v>
      </c>
      <c r="BP52" s="1298">
        <f t="shared" si="68"/>
        <v>5592512.0185574964</v>
      </c>
      <c r="BQ52" s="1299">
        <f t="shared" si="452"/>
        <v>0.10294258916676946</v>
      </c>
      <c r="BR52" s="491">
        <v>58081711.091683187</v>
      </c>
      <c r="BS52" s="1298">
        <f t="shared" ref="BS52" si="491">BR52-BR$12</f>
        <v>12236984.181349851</v>
      </c>
      <c r="BT52" s="1299">
        <f t="shared" ref="BT52" si="492">BR52/BR$12-1</f>
        <v>0.26692239230225745</v>
      </c>
      <c r="BU52" s="1298">
        <f t="shared" si="71"/>
        <v>5081295.211528331</v>
      </c>
      <c r="BV52" s="1299">
        <f t="shared" si="455"/>
        <v>9.5872742263347854E-2</v>
      </c>
      <c r="BW52" s="491">
        <v>56178139.10800723</v>
      </c>
      <c r="BX52" s="1298">
        <f t="shared" ref="BX52" si="493">BW52-BW$12</f>
        <v>10333412.197673894</v>
      </c>
      <c r="BY52" s="1299">
        <f t="shared" ref="BY52" si="494">BW52/BW$12-1</f>
        <v>0.22540023453263847</v>
      </c>
      <c r="BZ52" s="1298">
        <f t="shared" si="74"/>
        <v>4532931.3203471676</v>
      </c>
      <c r="CA52" s="1299">
        <f t="shared" si="458"/>
        <v>8.7770608630027613E-2</v>
      </c>
      <c r="CB52" s="485">
        <v>64537054.441698432</v>
      </c>
      <c r="CC52" s="1298">
        <f t="shared" ref="CC52" si="495">CB52-CB$12</f>
        <v>9730114.2106984332</v>
      </c>
      <c r="CD52" s="1299">
        <f t="shared" ref="CD52" si="496">CB52/CB$12-1</f>
        <v>0.17753434454994199</v>
      </c>
      <c r="CE52" s="1298">
        <f t="shared" si="77"/>
        <v>1313551.8526852876</v>
      </c>
      <c r="CF52" s="1299">
        <f t="shared" si="461"/>
        <v>2.0776322077947551E-2</v>
      </c>
      <c r="CG52" s="485">
        <v>66183174.224743709</v>
      </c>
      <c r="CH52" s="1298">
        <f t="shared" ref="CH52" si="497">CG52-CG$12</f>
        <v>11376233.99374371</v>
      </c>
      <c r="CI52" s="1299">
        <f t="shared" ref="CI52" si="498">CG52/CG$12-1</f>
        <v>0.2075692229085444</v>
      </c>
      <c r="CJ52" s="1298">
        <f t="shared" si="80"/>
        <v>1791101.6908930168</v>
      </c>
      <c r="CK52" s="1299">
        <f t="shared" si="464"/>
        <v>2.7815562077947442E-2</v>
      </c>
      <c r="CL52" s="485">
        <v>67856454.77532196</v>
      </c>
      <c r="CM52" s="1298">
        <f t="shared" ref="CM52" si="499">CL52-CL$12</f>
        <v>13049514.544321962</v>
      </c>
      <c r="CN52" s="1299">
        <f t="shared" ref="CN52" si="500">CL52/CL$12-1</f>
        <v>0.23809967294873502</v>
      </c>
      <c r="CO52" s="1298">
        <f t="shared" si="83"/>
        <v>2285463.9087106436</v>
      </c>
      <c r="CP52" s="1299">
        <f t="shared" si="467"/>
        <v>3.4854802077947555E-2</v>
      </c>
    </row>
    <row r="53" spans="1:94" ht="31.5" outlineLevel="1" x14ac:dyDescent="0.25">
      <c r="A53" s="174">
        <v>2027</v>
      </c>
      <c r="B53" s="175">
        <v>0</v>
      </c>
      <c r="C53" s="175">
        <v>0</v>
      </c>
      <c r="D53" s="176" t="s">
        <v>163</v>
      </c>
      <c r="E53" s="485">
        <v>0</v>
      </c>
      <c r="F53" s="1298">
        <f t="shared" ref="F53" si="501">E53-E$13</f>
        <v>0</v>
      </c>
      <c r="G53" s="1320"/>
      <c r="H53" s="1298">
        <f t="shared" si="32"/>
        <v>0</v>
      </c>
      <c r="I53" s="1320"/>
      <c r="J53" s="485">
        <v>0</v>
      </c>
      <c r="K53" s="1298">
        <f t="shared" ref="K53" si="502">J53-J$13</f>
        <v>0</v>
      </c>
      <c r="L53" s="1320"/>
      <c r="M53" s="1298">
        <f t="shared" si="35"/>
        <v>0</v>
      </c>
      <c r="N53" s="1320"/>
      <c r="O53" s="485">
        <v>0</v>
      </c>
      <c r="P53" s="1298">
        <f t="shared" ref="P53" si="503">O53-O$13</f>
        <v>0</v>
      </c>
      <c r="Q53" s="1320"/>
      <c r="R53" s="1298">
        <f t="shared" si="38"/>
        <v>0</v>
      </c>
      <c r="S53" s="1320"/>
      <c r="T53" s="485">
        <v>0</v>
      </c>
      <c r="U53" s="1298">
        <f t="shared" ref="U53" si="504">T53-T$13</f>
        <v>0</v>
      </c>
      <c r="V53" s="1299"/>
      <c r="W53" s="1298">
        <f t="shared" si="41"/>
        <v>0</v>
      </c>
      <c r="X53" s="1299"/>
      <c r="Y53" s="485">
        <v>0</v>
      </c>
      <c r="Z53" s="1298">
        <f t="shared" ref="Z53" si="505">Y53-Y$13</f>
        <v>0</v>
      </c>
      <c r="AA53" s="1299"/>
      <c r="AB53" s="1298">
        <f t="shared" si="44"/>
        <v>0</v>
      </c>
      <c r="AC53" s="1299"/>
      <c r="AD53" s="485">
        <v>0</v>
      </c>
      <c r="AE53" s="1298">
        <f t="shared" ref="AE53" si="506">AD53-AD$13</f>
        <v>0</v>
      </c>
      <c r="AF53" s="1299"/>
      <c r="AG53" s="1298">
        <f t="shared" si="47"/>
        <v>0</v>
      </c>
      <c r="AH53" s="1299"/>
      <c r="AI53" s="485">
        <v>0</v>
      </c>
      <c r="AJ53" s="1298">
        <f t="shared" ref="AJ53" si="507">AI53-AI$13</f>
        <v>0</v>
      </c>
      <c r="AK53" s="1299"/>
      <c r="AL53" s="1298">
        <f t="shared" si="50"/>
        <v>0</v>
      </c>
      <c r="AM53" s="1299"/>
      <c r="AN53" s="485">
        <v>0</v>
      </c>
      <c r="AO53" s="1298">
        <f t="shared" ref="AO53" si="508">AN53-AN$13</f>
        <v>0</v>
      </c>
      <c r="AP53" s="1299"/>
      <c r="AQ53" s="1298">
        <f t="shared" si="53"/>
        <v>0</v>
      </c>
      <c r="AR53" s="1299"/>
      <c r="AS53" s="485">
        <v>0</v>
      </c>
      <c r="AT53" s="1298">
        <f t="shared" ref="AT53" si="509">AS53-AS$13</f>
        <v>0</v>
      </c>
      <c r="AU53" s="1299"/>
      <c r="AV53" s="1298">
        <f t="shared" si="56"/>
        <v>0</v>
      </c>
      <c r="AW53" s="1299"/>
      <c r="AX53" s="491">
        <v>27216751.758559398</v>
      </c>
      <c r="AY53" s="1298">
        <f t="shared" ref="AY53" si="510">AX53-AX$13</f>
        <v>3887582.5490262993</v>
      </c>
      <c r="AZ53" s="1299">
        <f t="shared" ref="AZ53" si="511">AX53/AX$13-1</f>
        <v>0.16664041972989341</v>
      </c>
      <c r="BA53" s="1298">
        <f t="shared" si="59"/>
        <v>629705.7031477578</v>
      </c>
      <c r="BB53" s="1299">
        <f t="shared" si="443"/>
        <v>2.3684680947080317E-2</v>
      </c>
      <c r="BC53" s="491">
        <v>28909959.400128581</v>
      </c>
      <c r="BD53" s="1298">
        <f t="shared" ref="BD53" si="512">BC53-BC$13</f>
        <v>5580790.1905954815</v>
      </c>
      <c r="BE53" s="1299">
        <f t="shared" ref="BE53" si="513">BC53/BC$13-1</f>
        <v>0.23921941413648717</v>
      </c>
      <c r="BF53" s="1298">
        <f t="shared" si="62"/>
        <v>999277.50406077132</v>
      </c>
      <c r="BG53" s="1299">
        <f t="shared" si="446"/>
        <v>3.5802690445966956E-2</v>
      </c>
      <c r="BH53" s="491">
        <v>30679845.814057291</v>
      </c>
      <c r="BI53" s="1298">
        <f t="shared" ref="BI53" si="514">BH53-BH$13</f>
        <v>7350676.6045241915</v>
      </c>
      <c r="BJ53" s="1299">
        <f t="shared" ref="BJ53" si="515">BH53/BH$13-1</f>
        <v>0.31508522821809071</v>
      </c>
      <c r="BK53" s="1298">
        <f t="shared" si="65"/>
        <v>1403044.9008205719</v>
      </c>
      <c r="BL53" s="1299">
        <f t="shared" si="449"/>
        <v>4.7923436203926917E-2</v>
      </c>
      <c r="BM53" s="491">
        <v>59919026.086486056</v>
      </c>
      <c r="BN53" s="1298">
        <f t="shared" ref="BN53" si="516">BM53-BM$13</f>
        <v>14074299.176152721</v>
      </c>
      <c r="BO53" s="1299">
        <f t="shared" ref="BO53" si="517">BM53/BM$13-1</f>
        <v>0.30699930231191752</v>
      </c>
      <c r="BP53" s="1298">
        <f t="shared" si="68"/>
        <v>5592512.0185575038</v>
      </c>
      <c r="BQ53" s="1299">
        <f t="shared" si="452"/>
        <v>0.10294258916676968</v>
      </c>
      <c r="BR53" s="491">
        <v>58081711.091683224</v>
      </c>
      <c r="BS53" s="1298">
        <f t="shared" ref="BS53" si="518">BR53-BR$13</f>
        <v>12236984.181349888</v>
      </c>
      <c r="BT53" s="1299">
        <f t="shared" ref="BT53" si="519">BR53/BR$13-1</f>
        <v>0.26692239230225812</v>
      </c>
      <c r="BU53" s="1298">
        <f t="shared" si="71"/>
        <v>5081295.2115283534</v>
      </c>
      <c r="BV53" s="1299">
        <f t="shared" si="455"/>
        <v>9.5872742263348076E-2</v>
      </c>
      <c r="BW53" s="491">
        <v>56178139.108007267</v>
      </c>
      <c r="BX53" s="1298">
        <f t="shared" ref="BX53" si="520">BW53-BW$13</f>
        <v>10333412.197673932</v>
      </c>
      <c r="BY53" s="1299">
        <f t="shared" ref="BY53" si="521">BW53/BW$13-1</f>
        <v>0.22540023453263935</v>
      </c>
      <c r="BZ53" s="1298">
        <f t="shared" si="74"/>
        <v>4532931.3203472346</v>
      </c>
      <c r="CA53" s="1299">
        <f t="shared" si="458"/>
        <v>8.7770608630028946E-2</v>
      </c>
      <c r="CB53" s="485">
        <v>0</v>
      </c>
      <c r="CC53" s="1298">
        <f t="shared" ref="CC53" si="522">CB53-CB$13</f>
        <v>0</v>
      </c>
      <c r="CD53" s="1299"/>
      <c r="CE53" s="1298">
        <f t="shared" si="77"/>
        <v>0</v>
      </c>
      <c r="CF53" s="1299"/>
      <c r="CG53" s="485">
        <v>0</v>
      </c>
      <c r="CH53" s="1298">
        <f t="shared" ref="CH53" si="523">CG53-CG$13</f>
        <v>0</v>
      </c>
      <c r="CI53" s="1299"/>
      <c r="CJ53" s="1298">
        <f t="shared" si="80"/>
        <v>0</v>
      </c>
      <c r="CK53" s="1299"/>
      <c r="CL53" s="485">
        <v>0</v>
      </c>
      <c r="CM53" s="1298">
        <f t="shared" ref="CM53" si="524">CL53-CL$13</f>
        <v>0</v>
      </c>
      <c r="CN53" s="1299"/>
      <c r="CO53" s="1298">
        <f t="shared" si="83"/>
        <v>0</v>
      </c>
      <c r="CP53" s="1299"/>
    </row>
    <row r="54" spans="1:94" ht="15.75" outlineLevel="1" x14ac:dyDescent="0.25">
      <c r="A54" s="174">
        <v>2027</v>
      </c>
      <c r="B54" s="175" t="s">
        <v>164</v>
      </c>
      <c r="C54" s="175" t="s">
        <v>165</v>
      </c>
      <c r="D54" s="176" t="s">
        <v>99</v>
      </c>
      <c r="E54" s="485">
        <v>0</v>
      </c>
      <c r="F54" s="1298">
        <f t="shared" ref="F54" si="525">E54-E$14</f>
        <v>0</v>
      </c>
      <c r="G54" s="1320"/>
      <c r="H54" s="1298">
        <f t="shared" si="32"/>
        <v>0</v>
      </c>
      <c r="I54" s="1320"/>
      <c r="J54" s="485">
        <v>0</v>
      </c>
      <c r="K54" s="1298">
        <f t="shared" ref="K54" si="526">J54-J$14</f>
        <v>0</v>
      </c>
      <c r="L54" s="1320"/>
      <c r="M54" s="1298">
        <f t="shared" si="35"/>
        <v>0</v>
      </c>
      <c r="N54" s="1320"/>
      <c r="O54" s="485">
        <v>0</v>
      </c>
      <c r="P54" s="1298">
        <f t="shared" ref="P54" si="527">O54-O$14</f>
        <v>0</v>
      </c>
      <c r="Q54" s="1320"/>
      <c r="R54" s="1298">
        <f t="shared" si="38"/>
        <v>0</v>
      </c>
      <c r="S54" s="1320"/>
      <c r="T54" s="486">
        <v>17426326.739345759</v>
      </c>
      <c r="U54" s="1298">
        <f t="shared" ref="U54" si="528">T54-T$14</f>
        <v>3137825.7393457517</v>
      </c>
      <c r="V54" s="1299">
        <f t="shared" ref="V54" si="529">T54/T$14-1</f>
        <v>0.21960496341398938</v>
      </c>
      <c r="W54" s="1298">
        <f t="shared" si="41"/>
        <v>5524565.0511087775</v>
      </c>
      <c r="X54" s="1299">
        <f t="shared" si="431"/>
        <v>0.46418044620813914</v>
      </c>
      <c r="Y54" s="486">
        <v>11914381.754937127</v>
      </c>
      <c r="Z54" s="1298">
        <f t="shared" ref="Z54" si="530">Y54-Y$14</f>
        <v>-2374119.2450628802</v>
      </c>
      <c r="AA54" s="1299">
        <f t="shared" ref="AA54" si="531">Y54/Y$14-1</f>
        <v>-0.16615593511613846</v>
      </c>
      <c r="AB54" s="1298">
        <f t="shared" si="44"/>
        <v>3990914.6300213039</v>
      </c>
      <c r="AC54" s="1299">
        <f t="shared" si="434"/>
        <v>0.50368286598572864</v>
      </c>
      <c r="AD54" s="486">
        <v>6203665.803909272</v>
      </c>
      <c r="AE54" s="1298">
        <f t="shared" ref="AE54" si="532">AD54-AD$14</f>
        <v>-8084835.1960907355</v>
      </c>
      <c r="AF54" s="1299">
        <f t="shared" ref="AF54" si="533">AD54/AD$14-1</f>
        <v>-0.565828087641295</v>
      </c>
      <c r="AG54" s="1298">
        <f t="shared" si="47"/>
        <v>2345822.9564778507</v>
      </c>
      <c r="AH54" s="1299">
        <f t="shared" si="437"/>
        <v>0.60806597086755776</v>
      </c>
      <c r="AI54" s="486">
        <v>179757078.25945821</v>
      </c>
      <c r="AJ54" s="1298">
        <f t="shared" ref="AJ54" si="534">AI54-AI$14</f>
        <v>42222897.528458208</v>
      </c>
      <c r="AK54" s="1299">
        <f t="shared" ref="AK54" si="535">AI54/AI$14-1</f>
        <v>0.30699930231191774</v>
      </c>
      <c r="AL54" s="1298">
        <f t="shared" si="50"/>
        <v>16777536.055672497</v>
      </c>
      <c r="AM54" s="1299">
        <f t="shared" ref="AM54:AM59" si="536">AI54/AI44-1</f>
        <v>0.10294258916676968</v>
      </c>
      <c r="AN54" s="486">
        <v>174245133.27504957</v>
      </c>
      <c r="AO54" s="1298">
        <f t="shared" ref="AO54" si="537">AN54-AN$14</f>
        <v>36710952.544049561</v>
      </c>
      <c r="AP54" s="1299">
        <f t="shared" ref="AP54" si="538">AN54/AN$14-1</f>
        <v>0.26692239230225745</v>
      </c>
      <c r="AQ54" s="1298">
        <f t="shared" si="53"/>
        <v>15243885.634584993</v>
      </c>
      <c r="AR54" s="1299">
        <f t="shared" ref="AR54:AR59" si="539">AN54/AN44-1</f>
        <v>9.5872742263347854E-2</v>
      </c>
      <c r="AS54" s="486">
        <v>168534417.3240217</v>
      </c>
      <c r="AT54" s="1298">
        <f t="shared" ref="AT54" si="540">AS54-AS$14</f>
        <v>31000236.593021691</v>
      </c>
      <c r="AU54" s="1299">
        <f t="shared" ref="AU54" si="541">AS54/AS$14-1</f>
        <v>0.22540023453263847</v>
      </c>
      <c r="AV54" s="1298">
        <f t="shared" si="56"/>
        <v>13598793.96104151</v>
      </c>
      <c r="AW54" s="1299">
        <f t="shared" ref="AW54:AW59" si="542">AS54/AS44-1</f>
        <v>8.7770608630027613E-2</v>
      </c>
      <c r="AX54" s="485">
        <v>0</v>
      </c>
      <c r="AY54" s="1298">
        <f t="shared" ref="AY54" si="543">AX54-AX$14</f>
        <v>0</v>
      </c>
      <c r="AZ54" s="1299"/>
      <c r="BA54" s="1298">
        <f t="shared" si="59"/>
        <v>0</v>
      </c>
      <c r="BB54" s="1299"/>
      <c r="BC54" s="485">
        <v>0</v>
      </c>
      <c r="BD54" s="1298">
        <f t="shared" ref="BD54" si="544">BC54-BC$14</f>
        <v>0</v>
      </c>
      <c r="BE54" s="1299"/>
      <c r="BF54" s="1298">
        <f t="shared" si="62"/>
        <v>0</v>
      </c>
      <c r="BG54" s="1299"/>
      <c r="BH54" s="485">
        <v>0</v>
      </c>
      <c r="BI54" s="1298">
        <f t="shared" ref="BI54" si="545">BH54-BH$14</f>
        <v>0</v>
      </c>
      <c r="BJ54" s="1299"/>
      <c r="BK54" s="1298">
        <f t="shared" si="65"/>
        <v>0</v>
      </c>
      <c r="BL54" s="1299"/>
      <c r="BM54" s="485">
        <v>0</v>
      </c>
      <c r="BN54" s="1298">
        <f t="shared" ref="BN54" si="546">BM54-BM$14</f>
        <v>0</v>
      </c>
      <c r="BO54" s="1299"/>
      <c r="BP54" s="1298">
        <f t="shared" si="68"/>
        <v>0</v>
      </c>
      <c r="BQ54" s="1299"/>
      <c r="BR54" s="485">
        <v>0</v>
      </c>
      <c r="BS54" s="1298">
        <f t="shared" ref="BS54" si="547">BR54-BR$14</f>
        <v>0</v>
      </c>
      <c r="BT54" s="1299"/>
      <c r="BU54" s="1298">
        <f t="shared" si="71"/>
        <v>0</v>
      </c>
      <c r="BV54" s="1299"/>
      <c r="BW54" s="485">
        <v>0</v>
      </c>
      <c r="BX54" s="1298">
        <f t="shared" ref="BX54" si="548">BW54-BW$14</f>
        <v>0</v>
      </c>
      <c r="BY54" s="1299"/>
      <c r="BZ54" s="1298">
        <f t="shared" si="74"/>
        <v>0</v>
      </c>
      <c r="CA54" s="1299"/>
      <c r="CB54" s="192">
        <v>43621538.48262395</v>
      </c>
      <c r="CC54" s="1298">
        <f t="shared" ref="CC54" si="549">CB54-CB$14</f>
        <v>25486760.002623953</v>
      </c>
      <c r="CD54" s="1299">
        <f t="shared" ref="CD54" si="550">CB54/CB$14-1</f>
        <v>1.4054078482807006</v>
      </c>
      <c r="CE54" s="1298">
        <f t="shared" si="77"/>
        <v>13985021.467901915</v>
      </c>
      <c r="CF54" s="1299">
        <f t="shared" si="461"/>
        <v>0.47188478527874289</v>
      </c>
      <c r="CG54" s="192">
        <v>34528805.579312101</v>
      </c>
      <c r="CH54" s="1298">
        <f t="shared" ref="CH54" si="551">CG54-CG$14</f>
        <v>16394027.099312104</v>
      </c>
      <c r="CI54" s="1299">
        <f t="shared" ref="CI54" si="552">CG54/CG$14-1</f>
        <v>0.90401033116518703</v>
      </c>
      <c r="CJ54" s="1298">
        <f t="shared" si="80"/>
        <v>11412561.6546055</v>
      </c>
      <c r="CK54" s="1299">
        <f t="shared" si="464"/>
        <v>0.49370311594643512</v>
      </c>
      <c r="CL54" s="192">
        <v>25178219.163109496</v>
      </c>
      <c r="CM54" s="1298">
        <f t="shared" ref="CM54" si="553">CL54-CL$14</f>
        <v>7043440.6831094995</v>
      </c>
      <c r="CN54" s="1299">
        <f t="shared" ref="CN54" si="554">CL54/CL$14-1</f>
        <v>0.38839408437645839</v>
      </c>
      <c r="CO54" s="1298">
        <f t="shared" si="83"/>
        <v>8692088.7874476016</v>
      </c>
      <c r="CP54" s="1299">
        <f t="shared" si="467"/>
        <v>0.52723644599338715</v>
      </c>
    </row>
    <row r="55" spans="1:94" ht="31.5" outlineLevel="1" x14ac:dyDescent="0.25">
      <c r="A55" s="174">
        <v>2027</v>
      </c>
      <c r="B55" s="175" t="s">
        <v>166</v>
      </c>
      <c r="C55" s="175" t="s">
        <v>249</v>
      </c>
      <c r="D55" s="176" t="s">
        <v>168</v>
      </c>
      <c r="E55" s="485">
        <v>52345290.27649726</v>
      </c>
      <c r="F55" s="1298">
        <f t="shared" ref="F55" si="555">E55-E$15</f>
        <v>13865413.617497258</v>
      </c>
      <c r="G55" s="1320">
        <f t="shared" ref="G55" si="556">E55/E$15-1</f>
        <v>0.36032895168478407</v>
      </c>
      <c r="H55" s="1298">
        <f t="shared" si="32"/>
        <v>1531489.8764151782</v>
      </c>
      <c r="I55" s="1320">
        <f t="shared" si="422"/>
        <v>3.0139250840460763E-2</v>
      </c>
      <c r="J55" s="485">
        <v>55096539.371501751</v>
      </c>
      <c r="K55" s="1298">
        <f t="shared" ref="K55" si="557">J55-J$15</f>
        <v>16616662.712501749</v>
      </c>
      <c r="L55" s="1320">
        <f t="shared" ref="L55" si="558">J55/J$15-1</f>
        <v>0.43182733821511099</v>
      </c>
      <c r="M55" s="1298">
        <f t="shared" si="35"/>
        <v>2299242.4015002251</v>
      </c>
      <c r="N55" s="1320">
        <f t="shared" si="425"/>
        <v>4.3548487014526849E-2</v>
      </c>
      <c r="O55" s="485">
        <v>57947003.615345955</v>
      </c>
      <c r="P55" s="1298">
        <f t="shared" ref="P55" si="559">O55-O$15</f>
        <v>19467126.956345953</v>
      </c>
      <c r="Q55" s="1320">
        <f t="shared" ref="Q55" si="560">O55/O$15-1</f>
        <v>0.50590408926876895</v>
      </c>
      <c r="R55" s="1298">
        <f t="shared" si="38"/>
        <v>3122669.2601993233</v>
      </c>
      <c r="S55" s="1320">
        <f t="shared" si="428"/>
        <v>5.6957723188593157E-2</v>
      </c>
      <c r="T55" s="485">
        <v>52345290.27649726</v>
      </c>
      <c r="U55" s="1298">
        <f t="shared" ref="U55" si="561">T55-T$15</f>
        <v>13865413.617497258</v>
      </c>
      <c r="V55" s="1299">
        <f t="shared" ref="V55" si="562">T55/T$15-1</f>
        <v>0.36032895168478407</v>
      </c>
      <c r="W55" s="1298">
        <f t="shared" si="41"/>
        <v>1531489.8764151782</v>
      </c>
      <c r="X55" s="1299">
        <f t="shared" si="431"/>
        <v>3.0139250840460763E-2</v>
      </c>
      <c r="Y55" s="485">
        <v>55096539.371501751</v>
      </c>
      <c r="Z55" s="1298">
        <f t="shared" ref="Z55" si="563">Y55-Y$15</f>
        <v>16616662.712501749</v>
      </c>
      <c r="AA55" s="1299">
        <f t="shared" ref="AA55" si="564">Y55/Y$15-1</f>
        <v>0.43182733821511099</v>
      </c>
      <c r="AB55" s="1298">
        <f t="shared" si="44"/>
        <v>2299242.4015002251</v>
      </c>
      <c r="AC55" s="1299">
        <f t="shared" si="434"/>
        <v>4.3548487014526849E-2</v>
      </c>
      <c r="AD55" s="485">
        <v>57947003.615345955</v>
      </c>
      <c r="AE55" s="1298">
        <f t="shared" ref="AE55" si="565">AD55-AD$15</f>
        <v>19467126.956345953</v>
      </c>
      <c r="AF55" s="1299">
        <f t="shared" ref="AF55" si="566">AD55/AD$15-1</f>
        <v>0.50590408926876895</v>
      </c>
      <c r="AG55" s="1298">
        <f t="shared" si="47"/>
        <v>3122669.2601993233</v>
      </c>
      <c r="AH55" s="1299">
        <f t="shared" si="437"/>
        <v>5.6957723188593157E-2</v>
      </c>
      <c r="AI55" s="485">
        <v>52345290.27649726</v>
      </c>
      <c r="AJ55" s="1298">
        <f t="shared" ref="AJ55" si="567">AI55-AI$15</f>
        <v>13865413.617497258</v>
      </c>
      <c r="AK55" s="1299">
        <f t="shared" ref="AK55" si="568">AI55/AI$15-1</f>
        <v>0.36032895168478407</v>
      </c>
      <c r="AL55" s="1298">
        <f t="shared" si="50"/>
        <v>1531489.8764151782</v>
      </c>
      <c r="AM55" s="1299">
        <f t="shared" si="536"/>
        <v>3.0139250840460763E-2</v>
      </c>
      <c r="AN55" s="485">
        <v>55096539.371501751</v>
      </c>
      <c r="AO55" s="1298">
        <f t="shared" ref="AO55" si="569">AN55-AN$15</f>
        <v>16616662.712501749</v>
      </c>
      <c r="AP55" s="1299">
        <f t="shared" ref="AP55" si="570">AN55/AN$15-1</f>
        <v>0.43182733821511099</v>
      </c>
      <c r="AQ55" s="1298">
        <f t="shared" si="53"/>
        <v>2299242.4015002251</v>
      </c>
      <c r="AR55" s="1299">
        <f t="shared" si="539"/>
        <v>4.3548487014526849E-2</v>
      </c>
      <c r="AS55" s="485">
        <v>57947003.615345955</v>
      </c>
      <c r="AT55" s="1298">
        <f t="shared" ref="AT55" si="571">AS55-AS$15</f>
        <v>19467126.956345953</v>
      </c>
      <c r="AU55" s="1299">
        <f t="shared" ref="AU55" si="572">AS55/AS$15-1</f>
        <v>0.50590408926876895</v>
      </c>
      <c r="AV55" s="1298">
        <f t="shared" si="56"/>
        <v>3122669.2601993233</v>
      </c>
      <c r="AW55" s="1299">
        <f t="shared" si="542"/>
        <v>5.6957723188593157E-2</v>
      </c>
      <c r="AX55" s="485">
        <v>52345290.27649726</v>
      </c>
      <c r="AY55" s="1298">
        <f t="shared" ref="AY55" si="573">AX55-AX$15</f>
        <v>13865413.617497258</v>
      </c>
      <c r="AZ55" s="1299">
        <f t="shared" ref="AZ55" si="574">AX55/AX$15-1</f>
        <v>0.36032895168478407</v>
      </c>
      <c r="BA55" s="1298">
        <f t="shared" si="59"/>
        <v>1531489.8764151782</v>
      </c>
      <c r="BB55" s="1299">
        <f t="shared" si="443"/>
        <v>3.0139250840460763E-2</v>
      </c>
      <c r="BC55" s="485">
        <v>55096539.371501751</v>
      </c>
      <c r="BD55" s="1298">
        <f t="shared" ref="BD55" si="575">BC55-BC$15</f>
        <v>16616662.712501749</v>
      </c>
      <c r="BE55" s="1299">
        <f t="shared" ref="BE55" si="576">BC55/BC$15-1</f>
        <v>0.43182733821511099</v>
      </c>
      <c r="BF55" s="1298">
        <f t="shared" si="62"/>
        <v>2299242.4015002251</v>
      </c>
      <c r="BG55" s="1299">
        <f t="shared" si="446"/>
        <v>4.3548487014526849E-2</v>
      </c>
      <c r="BH55" s="485">
        <v>57947003.615345955</v>
      </c>
      <c r="BI55" s="1298">
        <f t="shared" ref="BI55" si="577">BH55-BH$15</f>
        <v>19467126.956345953</v>
      </c>
      <c r="BJ55" s="1299">
        <f t="shared" ref="BJ55" si="578">BH55/BH$15-1</f>
        <v>0.50590408926876895</v>
      </c>
      <c r="BK55" s="1298">
        <f t="shared" si="65"/>
        <v>3122669.2601993233</v>
      </c>
      <c r="BL55" s="1299">
        <f t="shared" si="449"/>
        <v>5.6957723188593157E-2</v>
      </c>
      <c r="BM55" s="485">
        <v>52345290.27649726</v>
      </c>
      <c r="BN55" s="1298">
        <f t="shared" ref="BN55" si="579">BM55-BM$15</f>
        <v>13865413.617497258</v>
      </c>
      <c r="BO55" s="1299">
        <f t="shared" ref="BO55" si="580">BM55/BM$15-1</f>
        <v>0.36032895168478407</v>
      </c>
      <c r="BP55" s="1298">
        <f t="shared" si="68"/>
        <v>1531489.8764151782</v>
      </c>
      <c r="BQ55" s="1299">
        <f t="shared" si="452"/>
        <v>3.0139250840460763E-2</v>
      </c>
      <c r="BR55" s="485">
        <v>55096539.371501751</v>
      </c>
      <c r="BS55" s="1298">
        <f t="shared" ref="BS55" si="581">BR55-BR$15</f>
        <v>16616662.712501749</v>
      </c>
      <c r="BT55" s="1299">
        <f t="shared" ref="BT55" si="582">BR55/BR$15-1</f>
        <v>0.43182733821511099</v>
      </c>
      <c r="BU55" s="1298">
        <f t="shared" si="71"/>
        <v>2299242.4015002251</v>
      </c>
      <c r="BV55" s="1299">
        <f t="shared" si="455"/>
        <v>4.3548487014526849E-2</v>
      </c>
      <c r="BW55" s="485">
        <v>57947003.615345955</v>
      </c>
      <c r="BX55" s="1298">
        <f t="shared" ref="BX55" si="583">BW55-BW$15</f>
        <v>19467126.956345953</v>
      </c>
      <c r="BY55" s="1299">
        <f t="shared" ref="BY55" si="584">BW55/BW$15-1</f>
        <v>0.50590408926876895</v>
      </c>
      <c r="BZ55" s="1298">
        <f t="shared" si="74"/>
        <v>3122669.2601993233</v>
      </c>
      <c r="CA55" s="1299">
        <f t="shared" si="458"/>
        <v>5.6957723188593157E-2</v>
      </c>
      <c r="CB55" s="485">
        <v>52345290.27649726</v>
      </c>
      <c r="CC55" s="1298">
        <f t="shared" ref="CC55" si="585">CB55-CB$15</f>
        <v>13865413.617497258</v>
      </c>
      <c r="CD55" s="1299">
        <f t="shared" ref="CD55" si="586">CB55/CB$15-1</f>
        <v>0.36032895168478407</v>
      </c>
      <c r="CE55" s="1298">
        <f t="shared" si="77"/>
        <v>1531489.8764151782</v>
      </c>
      <c r="CF55" s="1299">
        <f t="shared" si="461"/>
        <v>3.0139250840460763E-2</v>
      </c>
      <c r="CG55" s="485">
        <v>55096539.371501751</v>
      </c>
      <c r="CH55" s="1298">
        <f t="shared" ref="CH55" si="587">CG55-CG$15</f>
        <v>16616662.712501749</v>
      </c>
      <c r="CI55" s="1299">
        <f t="shared" ref="CI55" si="588">CG55/CG$15-1</f>
        <v>0.43182733821511099</v>
      </c>
      <c r="CJ55" s="1298">
        <f t="shared" si="80"/>
        <v>2299242.4015002251</v>
      </c>
      <c r="CK55" s="1299">
        <f t="shared" si="464"/>
        <v>4.3548487014526849E-2</v>
      </c>
      <c r="CL55" s="485">
        <v>57947003.615345955</v>
      </c>
      <c r="CM55" s="1298">
        <f t="shared" ref="CM55" si="589">CL55-CL$15</f>
        <v>19467126.956345953</v>
      </c>
      <c r="CN55" s="1299">
        <f t="shared" ref="CN55" si="590">CL55/CL$15-1</f>
        <v>0.50590408926876895</v>
      </c>
      <c r="CO55" s="1298">
        <f t="shared" si="83"/>
        <v>3122669.2601993233</v>
      </c>
      <c r="CP55" s="1299">
        <f t="shared" si="467"/>
        <v>5.6957723188593157E-2</v>
      </c>
    </row>
    <row r="56" spans="1:94" ht="15.6" customHeight="1" outlineLevel="1" x14ac:dyDescent="0.25">
      <c r="A56" s="174">
        <v>2027</v>
      </c>
      <c r="B56" s="175" t="s">
        <v>169</v>
      </c>
      <c r="C56" s="175" t="s">
        <v>249</v>
      </c>
      <c r="D56" s="176" t="s">
        <v>170</v>
      </c>
      <c r="E56" s="485">
        <v>52525025.072568148</v>
      </c>
      <c r="F56" s="1298">
        <f t="shared" ref="F56" si="591">E56-E$16</f>
        <v>12442648.072568148</v>
      </c>
      <c r="G56" s="1320">
        <f t="shared" ref="G56" si="592">E56/E$16-1</f>
        <v>0.31042690089383052</v>
      </c>
      <c r="H56" s="1298">
        <f t="shared" si="32"/>
        <v>1421701.4709973037</v>
      </c>
      <c r="I56" s="1320">
        <f t="shared" si="422"/>
        <v>2.7820137141796542E-2</v>
      </c>
      <c r="J56" s="485">
        <v>55285720.961972281</v>
      </c>
      <c r="K56" s="1298">
        <f t="shared" ref="K56" si="593">J56-J$16</f>
        <v>15203343.961972281</v>
      </c>
      <c r="L56" s="1320">
        <f t="shared" ref="L56" si="594">J56/J$16-1</f>
        <v>0.37930245409278696</v>
      </c>
      <c r="M56" s="1298">
        <f t="shared" si="35"/>
        <v>2187599.366999723</v>
      </c>
      <c r="N56" s="1320">
        <f t="shared" si="425"/>
        <v>4.1199185607478261E-2</v>
      </c>
      <c r="O56" s="485">
        <v>58145972.66915594</v>
      </c>
      <c r="P56" s="1298">
        <f t="shared" ref="P56" si="595">O56-O$16</f>
        <v>18063595.66915594</v>
      </c>
      <c r="Q56" s="1320">
        <f t="shared" ref="Q56" si="596">O56/O$16-1</f>
        <v>0.4506617875770178</v>
      </c>
      <c r="R56" s="1298">
        <f t="shared" si="38"/>
        <v>3009264.1818440855</v>
      </c>
      <c r="S56" s="1320">
        <f t="shared" si="428"/>
        <v>5.4578234073159759E-2</v>
      </c>
      <c r="T56" s="485">
        <v>52525025.072568148</v>
      </c>
      <c r="U56" s="1298">
        <f t="shared" ref="U56" si="597">T56-T$16</f>
        <v>12442648.072568148</v>
      </c>
      <c r="V56" s="1299">
        <f t="shared" ref="V56" si="598">T56/T$16-1</f>
        <v>0.31042690089383052</v>
      </c>
      <c r="W56" s="1298">
        <f t="shared" si="41"/>
        <v>1421701.4709973037</v>
      </c>
      <c r="X56" s="1299">
        <f t="shared" si="431"/>
        <v>2.7820137141796542E-2</v>
      </c>
      <c r="Y56" s="485">
        <v>55285720.961972281</v>
      </c>
      <c r="Z56" s="1298">
        <f t="shared" ref="Z56" si="599">Y56-Y$16</f>
        <v>15203343.961972281</v>
      </c>
      <c r="AA56" s="1299">
        <f t="shared" ref="AA56" si="600">Y56/Y$16-1</f>
        <v>0.37930245409278696</v>
      </c>
      <c r="AB56" s="1298">
        <f t="shared" si="44"/>
        <v>2187599.366999723</v>
      </c>
      <c r="AC56" s="1299">
        <f t="shared" si="434"/>
        <v>4.1199185607478261E-2</v>
      </c>
      <c r="AD56" s="485">
        <v>58145972.66915594</v>
      </c>
      <c r="AE56" s="1298">
        <f t="shared" ref="AE56" si="601">AD56-AD$16</f>
        <v>18063595.66915594</v>
      </c>
      <c r="AF56" s="1299">
        <f t="shared" ref="AF56" si="602">AD56/AD$16-1</f>
        <v>0.4506617875770178</v>
      </c>
      <c r="AG56" s="1298">
        <f t="shared" si="47"/>
        <v>3009264.1818440855</v>
      </c>
      <c r="AH56" s="1299">
        <f t="shared" si="437"/>
        <v>5.4578234073159759E-2</v>
      </c>
      <c r="AI56" s="485">
        <v>52525025.072568148</v>
      </c>
      <c r="AJ56" s="1298">
        <f t="shared" ref="AJ56" si="603">AI56-AI$16</f>
        <v>12442648.072568148</v>
      </c>
      <c r="AK56" s="1299">
        <f t="shared" ref="AK56" si="604">AI56/AI$16-1</f>
        <v>0.31042690089383052</v>
      </c>
      <c r="AL56" s="1298">
        <f t="shared" si="50"/>
        <v>1421701.4709973037</v>
      </c>
      <c r="AM56" s="1299">
        <f t="shared" si="536"/>
        <v>2.7820137141796542E-2</v>
      </c>
      <c r="AN56" s="485">
        <v>55285720.961972281</v>
      </c>
      <c r="AO56" s="1298">
        <f t="shared" ref="AO56" si="605">AN56-AN$16</f>
        <v>15203343.961972281</v>
      </c>
      <c r="AP56" s="1299">
        <f t="shared" ref="AP56" si="606">AN56/AN$16-1</f>
        <v>0.37930245409278696</v>
      </c>
      <c r="AQ56" s="1298">
        <f t="shared" si="53"/>
        <v>2187599.366999723</v>
      </c>
      <c r="AR56" s="1299">
        <f t="shared" si="539"/>
        <v>4.1199185607478261E-2</v>
      </c>
      <c r="AS56" s="485">
        <v>58145972.66915594</v>
      </c>
      <c r="AT56" s="1298">
        <f t="shared" ref="AT56" si="607">AS56-AS$16</f>
        <v>18063595.66915594</v>
      </c>
      <c r="AU56" s="1299">
        <f t="shared" ref="AU56" si="608">AS56/AS$16-1</f>
        <v>0.4506617875770178</v>
      </c>
      <c r="AV56" s="1298">
        <f t="shared" si="56"/>
        <v>3009264.1818440855</v>
      </c>
      <c r="AW56" s="1299">
        <f t="shared" si="542"/>
        <v>5.4578234073159759E-2</v>
      </c>
      <c r="AX56" s="485">
        <v>52525025.072568148</v>
      </c>
      <c r="AY56" s="1298">
        <f t="shared" ref="AY56" si="609">AX56-AX$16</f>
        <v>12442648.072568148</v>
      </c>
      <c r="AZ56" s="1299">
        <f t="shared" ref="AZ56" si="610">AX56/AX$16-1</f>
        <v>0.31042690089383052</v>
      </c>
      <c r="BA56" s="1298">
        <f t="shared" si="59"/>
        <v>1421701.4709973037</v>
      </c>
      <c r="BB56" s="1299">
        <f t="shared" si="443"/>
        <v>2.7820137141796542E-2</v>
      </c>
      <c r="BC56" s="485">
        <v>55285720.961972281</v>
      </c>
      <c r="BD56" s="1298">
        <f t="shared" ref="BD56" si="611">BC56-BC$16</f>
        <v>15203343.961972281</v>
      </c>
      <c r="BE56" s="1299">
        <f t="shared" ref="BE56" si="612">BC56/BC$16-1</f>
        <v>0.37930245409278696</v>
      </c>
      <c r="BF56" s="1298">
        <f t="shared" si="62"/>
        <v>2187599.366999723</v>
      </c>
      <c r="BG56" s="1299">
        <f t="shared" si="446"/>
        <v>4.1199185607478261E-2</v>
      </c>
      <c r="BH56" s="485">
        <v>58145972.66915594</v>
      </c>
      <c r="BI56" s="1298">
        <f t="shared" ref="BI56" si="613">BH56-BH$16</f>
        <v>18063595.66915594</v>
      </c>
      <c r="BJ56" s="1299">
        <f t="shared" ref="BJ56" si="614">BH56/BH$16-1</f>
        <v>0.4506617875770178</v>
      </c>
      <c r="BK56" s="1298">
        <f t="shared" si="65"/>
        <v>3009264.1818440855</v>
      </c>
      <c r="BL56" s="1299">
        <f t="shared" si="449"/>
        <v>5.4578234073159759E-2</v>
      </c>
      <c r="BM56" s="485">
        <v>52525025.072568148</v>
      </c>
      <c r="BN56" s="1298">
        <f t="shared" ref="BN56" si="615">BM56-BM$16</f>
        <v>12442648.072568148</v>
      </c>
      <c r="BO56" s="1299">
        <f t="shared" ref="BO56" si="616">BM56/BM$16-1</f>
        <v>0.31042690089383052</v>
      </c>
      <c r="BP56" s="1298">
        <f t="shared" si="68"/>
        <v>1421701.4709973037</v>
      </c>
      <c r="BQ56" s="1299">
        <f t="shared" si="452"/>
        <v>2.7820137141796542E-2</v>
      </c>
      <c r="BR56" s="485">
        <v>55285720.961972281</v>
      </c>
      <c r="BS56" s="1298">
        <f t="shared" ref="BS56" si="617">BR56-BR$16</f>
        <v>15203343.961972281</v>
      </c>
      <c r="BT56" s="1299">
        <f t="shared" ref="BT56" si="618">BR56/BR$16-1</f>
        <v>0.37930245409278696</v>
      </c>
      <c r="BU56" s="1298">
        <f t="shared" si="71"/>
        <v>2187599.366999723</v>
      </c>
      <c r="BV56" s="1299">
        <f t="shared" si="455"/>
        <v>4.1199185607478261E-2</v>
      </c>
      <c r="BW56" s="485">
        <v>58145972.66915594</v>
      </c>
      <c r="BX56" s="1298">
        <f t="shared" ref="BX56" si="619">BW56-BW$16</f>
        <v>18063595.66915594</v>
      </c>
      <c r="BY56" s="1299">
        <f t="shared" ref="BY56" si="620">BW56/BW$16-1</f>
        <v>0.4506617875770178</v>
      </c>
      <c r="BZ56" s="1298">
        <f t="shared" si="74"/>
        <v>3009264.1818440855</v>
      </c>
      <c r="CA56" s="1299">
        <f t="shared" si="458"/>
        <v>5.4578234073159759E-2</v>
      </c>
      <c r="CB56" s="485">
        <v>52525025.072568148</v>
      </c>
      <c r="CC56" s="1298">
        <f t="shared" ref="CC56" si="621">CB56-CB$16</f>
        <v>12442648.072568148</v>
      </c>
      <c r="CD56" s="1299">
        <f t="shared" ref="CD56" si="622">CB56/CB$16-1</f>
        <v>0.31042690089383052</v>
      </c>
      <c r="CE56" s="1298">
        <f t="shared" si="77"/>
        <v>1421701.4709973037</v>
      </c>
      <c r="CF56" s="1299">
        <f t="shared" si="461"/>
        <v>2.7820137141796542E-2</v>
      </c>
      <c r="CG56" s="485">
        <v>55285720.961972281</v>
      </c>
      <c r="CH56" s="1298">
        <f t="shared" ref="CH56" si="623">CG56-CG$16</f>
        <v>15203343.961972281</v>
      </c>
      <c r="CI56" s="1299">
        <f t="shared" ref="CI56" si="624">CG56/CG$16-1</f>
        <v>0.37930245409278696</v>
      </c>
      <c r="CJ56" s="1298">
        <f t="shared" si="80"/>
        <v>2187599.366999723</v>
      </c>
      <c r="CK56" s="1299">
        <f t="shared" si="464"/>
        <v>4.1199185607478261E-2</v>
      </c>
      <c r="CL56" s="485">
        <v>58145972.66915594</v>
      </c>
      <c r="CM56" s="1298">
        <f t="shared" ref="CM56" si="625">CL56-CL$16</f>
        <v>18063595.66915594</v>
      </c>
      <c r="CN56" s="1299">
        <f t="shared" ref="CN56" si="626">CL56/CL$16-1</f>
        <v>0.4506617875770178</v>
      </c>
      <c r="CO56" s="1298">
        <f t="shared" si="83"/>
        <v>3009264.1818440855</v>
      </c>
      <c r="CP56" s="1299">
        <f t="shared" si="467"/>
        <v>5.4578234073159759E-2</v>
      </c>
    </row>
    <row r="57" spans="1:94" ht="32.25" outlineLevel="1" thickBot="1" x14ac:dyDescent="0.3">
      <c r="A57" s="174">
        <v>2027</v>
      </c>
      <c r="B57" s="197" t="s">
        <v>171</v>
      </c>
      <c r="C57" s="198" t="s">
        <v>172</v>
      </c>
      <c r="D57" s="199" t="s">
        <v>173</v>
      </c>
      <c r="E57" s="492">
        <v>0</v>
      </c>
      <c r="F57" s="1298">
        <f t="shared" ref="F57" si="627">E57-E$17</f>
        <v>0</v>
      </c>
      <c r="G57" s="1320"/>
      <c r="H57" s="1298">
        <f t="shared" si="32"/>
        <v>0</v>
      </c>
      <c r="I57" s="1320"/>
      <c r="J57" s="492">
        <v>0</v>
      </c>
      <c r="K57" s="1298">
        <f t="shared" ref="K57" si="628">J57-J$17</f>
        <v>0</v>
      </c>
      <c r="L57" s="1320"/>
      <c r="M57" s="1298">
        <f t="shared" si="35"/>
        <v>0</v>
      </c>
      <c r="N57" s="1320"/>
      <c r="O57" s="492">
        <v>0</v>
      </c>
      <c r="P57" s="1298">
        <f t="shared" ref="P57" si="629">O57-O$17</f>
        <v>0</v>
      </c>
      <c r="Q57" s="1320"/>
      <c r="R57" s="1298">
        <f t="shared" si="38"/>
        <v>0</v>
      </c>
      <c r="S57" s="1320"/>
      <c r="T57" s="492">
        <v>0</v>
      </c>
      <c r="U57" s="1298">
        <f t="shared" ref="U57" si="630">T57-T$17</f>
        <v>0</v>
      </c>
      <c r="V57" s="1299"/>
      <c r="W57" s="1298">
        <f t="shared" si="41"/>
        <v>0</v>
      </c>
      <c r="X57" s="1299"/>
      <c r="Y57" s="492">
        <v>0</v>
      </c>
      <c r="Z57" s="1298">
        <f t="shared" ref="Z57" si="631">Y57-Y$17</f>
        <v>0</v>
      </c>
      <c r="AA57" s="1299"/>
      <c r="AB57" s="1298">
        <f t="shared" si="44"/>
        <v>0</v>
      </c>
      <c r="AC57" s="1299"/>
      <c r="AD57" s="492">
        <v>0</v>
      </c>
      <c r="AE57" s="1298">
        <f t="shared" ref="AE57" si="632">AD57-AD$17</f>
        <v>0</v>
      </c>
      <c r="AF57" s="1299"/>
      <c r="AG57" s="1298">
        <f t="shared" si="47"/>
        <v>0</v>
      </c>
      <c r="AH57" s="1299"/>
      <c r="AI57" s="492">
        <v>0</v>
      </c>
      <c r="AJ57" s="1298">
        <f t="shared" ref="AJ57" si="633">AI57-AI$17</f>
        <v>0</v>
      </c>
      <c r="AK57" s="1299"/>
      <c r="AL57" s="1298">
        <f t="shared" si="50"/>
        <v>0</v>
      </c>
      <c r="AM57" s="1299"/>
      <c r="AN57" s="492">
        <v>0</v>
      </c>
      <c r="AO57" s="1298">
        <f t="shared" ref="AO57" si="634">AN57-AN$17</f>
        <v>0</v>
      </c>
      <c r="AP57" s="1299"/>
      <c r="AQ57" s="1298">
        <f t="shared" si="53"/>
        <v>0</v>
      </c>
      <c r="AR57" s="1299"/>
      <c r="AS57" s="492">
        <v>0</v>
      </c>
      <c r="AT57" s="1298">
        <f t="shared" ref="AT57" si="635">AS57-AS$17</f>
        <v>0</v>
      </c>
      <c r="AU57" s="1299"/>
      <c r="AV57" s="1298">
        <f t="shared" si="56"/>
        <v>0</v>
      </c>
      <c r="AW57" s="1299"/>
      <c r="AX57" s="492">
        <v>0</v>
      </c>
      <c r="AY57" s="1298">
        <f t="shared" ref="AY57" si="636">AX57-AX$17</f>
        <v>0</v>
      </c>
      <c r="AZ57" s="1299"/>
      <c r="BA57" s="1298">
        <f t="shared" si="59"/>
        <v>0</v>
      </c>
      <c r="BB57" s="1299"/>
      <c r="BC57" s="492">
        <v>0</v>
      </c>
      <c r="BD57" s="1298">
        <f t="shared" ref="BD57" si="637">BC57-BC$17</f>
        <v>0</v>
      </c>
      <c r="BE57" s="1299"/>
      <c r="BF57" s="1298">
        <f t="shared" si="62"/>
        <v>0</v>
      </c>
      <c r="BG57" s="1299"/>
      <c r="BH57" s="492">
        <v>0</v>
      </c>
      <c r="BI57" s="1298">
        <f t="shared" ref="BI57" si="638">BH57-BH$17</f>
        <v>0</v>
      </c>
      <c r="BJ57" s="1299"/>
      <c r="BK57" s="1298">
        <f t="shared" si="65"/>
        <v>0</v>
      </c>
      <c r="BL57" s="1299"/>
      <c r="BM57" s="492">
        <v>0</v>
      </c>
      <c r="BN57" s="1298">
        <f t="shared" ref="BN57" si="639">BM57-BM$17</f>
        <v>0</v>
      </c>
      <c r="BO57" s="1299"/>
      <c r="BP57" s="1298">
        <f t="shared" si="68"/>
        <v>0</v>
      </c>
      <c r="BQ57" s="1299"/>
      <c r="BR57" s="492">
        <v>0</v>
      </c>
      <c r="BS57" s="1298">
        <f t="shared" ref="BS57" si="640">BR57-BR$17</f>
        <v>0</v>
      </c>
      <c r="BT57" s="1299"/>
      <c r="BU57" s="1298">
        <f t="shared" si="71"/>
        <v>0</v>
      </c>
      <c r="BV57" s="1299"/>
      <c r="BW57" s="492">
        <v>0</v>
      </c>
      <c r="BX57" s="1298">
        <f t="shared" ref="BX57" si="641">BW57-BW$17</f>
        <v>0</v>
      </c>
      <c r="BY57" s="1299"/>
      <c r="BZ57" s="1298">
        <f t="shared" si="74"/>
        <v>0</v>
      </c>
      <c r="CA57" s="1299"/>
      <c r="CB57" s="1329">
        <v>4251270.0086101564</v>
      </c>
      <c r="CC57" s="1298">
        <f t="shared" ref="CC57" si="642">CB57-CB$17</f>
        <v>404992.52861015638</v>
      </c>
      <c r="CD57" s="1299">
        <f t="shared" ref="CD57" si="643">CB57/CB$17-1</f>
        <v>0.10529467276244375</v>
      </c>
      <c r="CE57" s="1298">
        <f t="shared" si="77"/>
        <v>64841.634658797644</v>
      </c>
      <c r="CF57" s="1299">
        <f t="shared" si="461"/>
        <v>1.5488533152090422E-2</v>
      </c>
      <c r="CG57" s="1329">
        <v>4251270.0086101564</v>
      </c>
      <c r="CH57" s="1298">
        <f t="shared" ref="CH57" si="644">CG57-CG$17</f>
        <v>404992.52861015638</v>
      </c>
      <c r="CI57" s="1299">
        <f t="shared" ref="CI57" si="645">CG57/CG$17-1</f>
        <v>0.10529467276244375</v>
      </c>
      <c r="CJ57" s="1298">
        <f t="shared" si="80"/>
        <v>64841.634658797644</v>
      </c>
      <c r="CK57" s="1299">
        <f t="shared" si="464"/>
        <v>1.5488533152090422E-2</v>
      </c>
      <c r="CL57" s="1329">
        <v>4251270.0086101564</v>
      </c>
      <c r="CM57" s="1298">
        <f t="shared" ref="CM57" si="646">CL57-CL$17</f>
        <v>404992.52861015638</v>
      </c>
      <c r="CN57" s="1299">
        <f t="shared" ref="CN57" si="647">CL57/CL$17-1</f>
        <v>0.10529467276244375</v>
      </c>
      <c r="CO57" s="1298">
        <f t="shared" si="83"/>
        <v>64841.634658797644</v>
      </c>
      <c r="CP57" s="1299">
        <f t="shared" si="467"/>
        <v>1.5488533152090422E-2</v>
      </c>
    </row>
    <row r="58" spans="1:94" ht="15.75" outlineLevel="1" x14ac:dyDescent="0.25">
      <c r="A58" s="174">
        <v>2027</v>
      </c>
      <c r="B58" s="206" t="s">
        <v>174</v>
      </c>
      <c r="C58" s="206" t="s">
        <v>175</v>
      </c>
      <c r="D58" s="207" t="s">
        <v>176</v>
      </c>
      <c r="E58" s="210">
        <v>1026261.8075519999</v>
      </c>
      <c r="F58" s="1321">
        <f t="shared" ref="F58" si="648">E58-E$18</f>
        <v>177974.72875199991</v>
      </c>
      <c r="G58" s="1322">
        <f t="shared" ref="G58" si="649">E58/E$18-1</f>
        <v>0.20980483282117857</v>
      </c>
      <c r="H58" s="1321">
        <f t="shared" si="32"/>
        <v>30437.142623999971</v>
      </c>
      <c r="I58" s="1322">
        <f t="shared" si="422"/>
        <v>3.056476074149117E-2</v>
      </c>
      <c r="J58" s="210">
        <v>1075983.7943520001</v>
      </c>
      <c r="K58" s="1321">
        <f t="shared" ref="K58" si="650">J58-J$18</f>
        <v>227696.7155520001</v>
      </c>
      <c r="L58" s="1322">
        <f t="shared" ref="L58" si="651">J58/J$18-1</f>
        <v>0.26841940805476305</v>
      </c>
      <c r="M58" s="1321">
        <f t="shared" si="35"/>
        <v>45382.176720000105</v>
      </c>
      <c r="N58" s="1322">
        <f t="shared" si="425"/>
        <v>4.4034645340722545E-2</v>
      </c>
      <c r="O58" s="211">
        <v>1127031.7008</v>
      </c>
      <c r="P58" s="1321">
        <f t="shared" ref="P58" si="652">O58-O$18</f>
        <v>278744.62199999997</v>
      </c>
      <c r="Q58" s="1322">
        <f t="shared" ref="Q58" si="653">O58/O$18-1</f>
        <v>0.32859703862790934</v>
      </c>
      <c r="R58" s="1321">
        <f t="shared" si="38"/>
        <v>61653.130463999929</v>
      </c>
      <c r="S58" s="1322">
        <f t="shared" si="428"/>
        <v>5.7869692690135199E-2</v>
      </c>
      <c r="T58" s="211">
        <v>1026261.8075519999</v>
      </c>
      <c r="U58" s="209">
        <f t="shared" ref="U58" si="654">T58-T$18</f>
        <v>177974.72875199991</v>
      </c>
      <c r="V58" s="1300">
        <f t="shared" ref="V58" si="655">T58/T$18-1</f>
        <v>0.20980483282117857</v>
      </c>
      <c r="W58" s="209">
        <f t="shared" si="41"/>
        <v>30437.142623999971</v>
      </c>
      <c r="X58" s="1300">
        <f t="shared" si="431"/>
        <v>3.056476074149117E-2</v>
      </c>
      <c r="Y58" s="210">
        <v>1075983.7943520001</v>
      </c>
      <c r="Z58" s="209">
        <f t="shared" ref="Z58" si="656">Y58-Y$18</f>
        <v>227696.7155520001</v>
      </c>
      <c r="AA58" s="1300">
        <f t="shared" ref="AA58" si="657">Y58/Y$18-1</f>
        <v>0.26841940805476305</v>
      </c>
      <c r="AB58" s="209">
        <f t="shared" si="44"/>
        <v>45382.176720000105</v>
      </c>
      <c r="AC58" s="1300">
        <f t="shared" si="434"/>
        <v>4.4034645340722545E-2</v>
      </c>
      <c r="AD58" s="211">
        <v>1127031.7008</v>
      </c>
      <c r="AE58" s="209">
        <f t="shared" ref="AE58" si="658">AD58-AD$18</f>
        <v>278744.62199999997</v>
      </c>
      <c r="AF58" s="1300">
        <f t="shared" ref="AF58" si="659">AD58/AD$18-1</f>
        <v>0.32859703862790934</v>
      </c>
      <c r="AG58" s="209">
        <f t="shared" si="47"/>
        <v>61653.130463999929</v>
      </c>
      <c r="AH58" s="1300">
        <f t="shared" si="437"/>
        <v>5.7869692690135199E-2</v>
      </c>
      <c r="AI58" s="211">
        <v>1026261.8075519999</v>
      </c>
      <c r="AJ58" s="209">
        <f t="shared" ref="AJ58" si="660">AI58-AI$18</f>
        <v>177974.72875199991</v>
      </c>
      <c r="AK58" s="1300">
        <f t="shared" ref="AK58" si="661">AI58/AI$18-1</f>
        <v>0.20980483282117857</v>
      </c>
      <c r="AL58" s="209">
        <f t="shared" si="50"/>
        <v>30437.142623999971</v>
      </c>
      <c r="AM58" s="1300">
        <f t="shared" si="536"/>
        <v>3.056476074149117E-2</v>
      </c>
      <c r="AN58" s="210">
        <v>1075983.7943520001</v>
      </c>
      <c r="AO58" s="209">
        <f t="shared" ref="AO58" si="662">AN58-AN$18</f>
        <v>227696.7155520001</v>
      </c>
      <c r="AP58" s="1300">
        <f t="shared" ref="AP58" si="663">AN58/AN$18-1</f>
        <v>0.26841940805476305</v>
      </c>
      <c r="AQ58" s="209">
        <f t="shared" si="53"/>
        <v>45382.176720000105</v>
      </c>
      <c r="AR58" s="1300">
        <f t="shared" si="539"/>
        <v>4.4034645340722545E-2</v>
      </c>
      <c r="AS58" s="211">
        <v>1127031.7008</v>
      </c>
      <c r="AT58" s="209">
        <f t="shared" ref="AT58" si="664">AS58-AS$18</f>
        <v>278744.62199999997</v>
      </c>
      <c r="AU58" s="1300">
        <f t="shared" ref="AU58" si="665">AS58/AS$18-1</f>
        <v>0.32859703862790934</v>
      </c>
      <c r="AV58" s="209">
        <f t="shared" si="56"/>
        <v>61653.130463999929</v>
      </c>
      <c r="AW58" s="1300">
        <f t="shared" si="542"/>
        <v>5.7869692690135199E-2</v>
      </c>
      <c r="AX58" s="210">
        <v>1026261.8075519999</v>
      </c>
      <c r="AY58" s="209">
        <f t="shared" ref="AY58" si="666">AX58-AX$18</f>
        <v>177974.72875199991</v>
      </c>
      <c r="AZ58" s="1300">
        <f t="shared" ref="AZ58" si="667">AX58/AX$18-1</f>
        <v>0.20980483282117857</v>
      </c>
      <c r="BA58" s="209">
        <f t="shared" si="59"/>
        <v>30437.142623999971</v>
      </c>
      <c r="BB58" s="1300">
        <f t="shared" si="443"/>
        <v>3.056476074149117E-2</v>
      </c>
      <c r="BC58" s="210">
        <v>1075983.7943520001</v>
      </c>
      <c r="BD58" s="209">
        <f t="shared" ref="BD58" si="668">BC58-BC$18</f>
        <v>227696.7155520001</v>
      </c>
      <c r="BE58" s="1300">
        <f t="shared" ref="BE58" si="669">BC58/BC$18-1</f>
        <v>0.26841940805476305</v>
      </c>
      <c r="BF58" s="209">
        <f t="shared" si="62"/>
        <v>45382.176720000105</v>
      </c>
      <c r="BG58" s="1300">
        <f t="shared" si="446"/>
        <v>4.4034645340722545E-2</v>
      </c>
      <c r="BH58" s="211">
        <v>1127031.7008</v>
      </c>
      <c r="BI58" s="209">
        <f t="shared" ref="BI58" si="670">BH58-BH$18</f>
        <v>278744.62199999997</v>
      </c>
      <c r="BJ58" s="1300">
        <f t="shared" ref="BJ58" si="671">BH58/BH$18-1</f>
        <v>0.32859703862790934</v>
      </c>
      <c r="BK58" s="209">
        <f t="shared" si="65"/>
        <v>61653.130463999929</v>
      </c>
      <c r="BL58" s="1300">
        <f t="shared" si="449"/>
        <v>5.7869692690135199E-2</v>
      </c>
      <c r="BM58" s="210">
        <v>1026261.8075519999</v>
      </c>
      <c r="BN58" s="209">
        <f t="shared" ref="BN58" si="672">BM58-BM$18</f>
        <v>177974.72875199991</v>
      </c>
      <c r="BO58" s="1300">
        <f t="shared" ref="BO58" si="673">BM58/BM$18-1</f>
        <v>0.20980483282117857</v>
      </c>
      <c r="BP58" s="209">
        <f t="shared" si="68"/>
        <v>30437.142623999971</v>
      </c>
      <c r="BQ58" s="1300">
        <f t="shared" si="452"/>
        <v>3.056476074149117E-2</v>
      </c>
      <c r="BR58" s="210">
        <v>1075983.7943520001</v>
      </c>
      <c r="BS58" s="209">
        <f t="shared" ref="BS58" si="674">BR58-BR$18</f>
        <v>227696.7155520001</v>
      </c>
      <c r="BT58" s="1300">
        <f t="shared" ref="BT58" si="675">BR58/BR$18-1</f>
        <v>0.26841940805476305</v>
      </c>
      <c r="BU58" s="209">
        <f t="shared" si="71"/>
        <v>45382.176720000105</v>
      </c>
      <c r="BV58" s="1300">
        <f t="shared" si="455"/>
        <v>4.4034645340722545E-2</v>
      </c>
      <c r="BW58" s="211">
        <v>1127031.7008</v>
      </c>
      <c r="BX58" s="209">
        <f t="shared" ref="BX58" si="676">BW58-BW$18</f>
        <v>278744.62199999997</v>
      </c>
      <c r="BY58" s="1300">
        <f t="shared" ref="BY58" si="677">BW58/BW$18-1</f>
        <v>0.32859703862790934</v>
      </c>
      <c r="BZ58" s="209">
        <f t="shared" si="74"/>
        <v>61653.130463999929</v>
      </c>
      <c r="CA58" s="1300">
        <f t="shared" si="458"/>
        <v>5.7869692690135199E-2</v>
      </c>
      <c r="CB58" s="211">
        <v>1026261.8075519999</v>
      </c>
      <c r="CC58" s="209">
        <f t="shared" ref="CC58" si="678">CB58-CB$18</f>
        <v>177974.72875199991</v>
      </c>
      <c r="CD58" s="1300">
        <f t="shared" ref="CD58" si="679">CB58/CB$18-1</f>
        <v>0.20980483282117857</v>
      </c>
      <c r="CE58" s="209">
        <f t="shared" si="77"/>
        <v>30437.142623999971</v>
      </c>
      <c r="CF58" s="1300">
        <f t="shared" si="461"/>
        <v>3.056476074149117E-2</v>
      </c>
      <c r="CG58" s="210">
        <v>1075983.7943520001</v>
      </c>
      <c r="CH58" s="209">
        <f t="shared" ref="CH58" si="680">CG58-CG$18</f>
        <v>227696.7155520001</v>
      </c>
      <c r="CI58" s="1300">
        <f t="shared" ref="CI58" si="681">CG58/CG$18-1</f>
        <v>0.26841940805476305</v>
      </c>
      <c r="CJ58" s="209">
        <f t="shared" si="80"/>
        <v>45382.176720000105</v>
      </c>
      <c r="CK58" s="1300">
        <f t="shared" si="464"/>
        <v>4.4034645340722545E-2</v>
      </c>
      <c r="CL58" s="211">
        <v>1127031.7008</v>
      </c>
      <c r="CM58" s="209">
        <f t="shared" ref="CM58" si="682">CL58-CL$18</f>
        <v>278744.62199999997</v>
      </c>
      <c r="CN58" s="1300">
        <f t="shared" ref="CN58" si="683">CL58/CL$18-1</f>
        <v>0.32859703862790934</v>
      </c>
      <c r="CO58" s="209">
        <f t="shared" si="83"/>
        <v>61653.130463999929</v>
      </c>
      <c r="CP58" s="1300">
        <f t="shared" si="467"/>
        <v>5.7869692690135199E-2</v>
      </c>
    </row>
    <row r="59" spans="1:94" ht="16.5" outlineLevel="1" thickBot="1" x14ac:dyDescent="0.3">
      <c r="A59" s="174">
        <v>2027</v>
      </c>
      <c r="B59" s="206" t="s">
        <v>177</v>
      </c>
      <c r="C59" s="206" t="s">
        <v>178</v>
      </c>
      <c r="D59" s="207" t="s">
        <v>179</v>
      </c>
      <c r="E59" s="479">
        <v>648043.22795999993</v>
      </c>
      <c r="F59" s="1321">
        <f t="shared" ref="F59" si="684">E59-E$19</f>
        <v>115872.92587199993</v>
      </c>
      <c r="G59" s="1322">
        <f t="shared" ref="G59" si="685">E59/E$19-1</f>
        <v>0.21773655053159868</v>
      </c>
      <c r="H59" s="1321">
        <f t="shared" si="32"/>
        <v>19382.929079999914</v>
      </c>
      <c r="I59" s="1322">
        <f t="shared" si="422"/>
        <v>3.0832118895581351E-2</v>
      </c>
      <c r="J59" s="479">
        <v>679865.29951200006</v>
      </c>
      <c r="K59" s="1321">
        <f t="shared" ref="K59" si="686">J59-J$19</f>
        <v>147694.99742400006</v>
      </c>
      <c r="L59" s="1322">
        <f t="shared" ref="L59" si="687">J59/J$19-1</f>
        <v>0.27753333255258794</v>
      </c>
      <c r="M59" s="1321">
        <f t="shared" si="35"/>
        <v>28800.61764000007</v>
      </c>
      <c r="N59" s="1322">
        <f t="shared" si="425"/>
        <v>4.4236184885946939E-2</v>
      </c>
      <c r="O59" s="472">
        <v>712350.33088799997</v>
      </c>
      <c r="P59" s="1321">
        <f t="shared" ref="P59" si="688">O59-O$19</f>
        <v>180180.02879999997</v>
      </c>
      <c r="Q59" s="1322">
        <f t="shared" ref="Q59" si="689">O59/O$19-1</f>
        <v>0.33857588086568069</v>
      </c>
      <c r="R59" s="1321">
        <f t="shared" si="38"/>
        <v>38881.266023999895</v>
      </c>
      <c r="S59" s="1322">
        <f t="shared" si="428"/>
        <v>5.7732816624400662E-2</v>
      </c>
      <c r="T59" s="472">
        <v>648043.22795999993</v>
      </c>
      <c r="U59" s="209">
        <f t="shared" ref="U59" si="690">T59-T$19</f>
        <v>115872.92587199993</v>
      </c>
      <c r="V59" s="1300">
        <f t="shared" ref="V59" si="691">T59/T$19-1</f>
        <v>0.21773655053159868</v>
      </c>
      <c r="W59" s="209">
        <f t="shared" si="41"/>
        <v>19382.929079999914</v>
      </c>
      <c r="X59" s="1300">
        <f t="shared" si="431"/>
        <v>3.0832118895581351E-2</v>
      </c>
      <c r="Y59" s="479">
        <v>679865.29951200006</v>
      </c>
      <c r="Z59" s="209">
        <f t="shared" ref="Z59" si="692">Y59-Y$19</f>
        <v>147694.99742400006</v>
      </c>
      <c r="AA59" s="1300">
        <f t="shared" ref="AA59" si="693">Y59/Y$19-1</f>
        <v>0.27753333255258794</v>
      </c>
      <c r="AB59" s="209">
        <f t="shared" si="44"/>
        <v>28800.61764000007</v>
      </c>
      <c r="AC59" s="1300">
        <f t="shared" si="434"/>
        <v>4.4236184885946939E-2</v>
      </c>
      <c r="AD59" s="472">
        <v>712350.33088799997</v>
      </c>
      <c r="AE59" s="209">
        <f t="shared" ref="AE59" si="694">AD59-AD$19</f>
        <v>180180.02879999997</v>
      </c>
      <c r="AF59" s="1300">
        <f t="shared" ref="AF59" si="695">AD59/AD$19-1</f>
        <v>0.33857588086568069</v>
      </c>
      <c r="AG59" s="209">
        <f t="shared" si="47"/>
        <v>38881.266023999895</v>
      </c>
      <c r="AH59" s="1300">
        <f t="shared" si="437"/>
        <v>5.7732816624400662E-2</v>
      </c>
      <c r="AI59" s="472">
        <v>648043.22795999993</v>
      </c>
      <c r="AJ59" s="209">
        <f t="shared" ref="AJ59" si="696">AI59-AI$19</f>
        <v>115872.92587199993</v>
      </c>
      <c r="AK59" s="1300">
        <f t="shared" ref="AK59" si="697">AI59/AI$19-1</f>
        <v>0.21773655053159868</v>
      </c>
      <c r="AL59" s="209">
        <f t="shared" si="50"/>
        <v>19382.929079999914</v>
      </c>
      <c r="AM59" s="1300">
        <f t="shared" si="536"/>
        <v>3.0832118895581351E-2</v>
      </c>
      <c r="AN59" s="479">
        <v>679865.29951200006</v>
      </c>
      <c r="AO59" s="209">
        <f t="shared" ref="AO59" si="698">AN59-AN$19</f>
        <v>147694.99742400006</v>
      </c>
      <c r="AP59" s="1300">
        <f t="shared" ref="AP59" si="699">AN59/AN$19-1</f>
        <v>0.27753333255258794</v>
      </c>
      <c r="AQ59" s="209">
        <f t="shared" si="53"/>
        <v>28800.61764000007</v>
      </c>
      <c r="AR59" s="1300">
        <f t="shared" si="539"/>
        <v>4.4236184885946939E-2</v>
      </c>
      <c r="AS59" s="472">
        <v>712350.33088799997</v>
      </c>
      <c r="AT59" s="209">
        <f t="shared" ref="AT59" si="700">AS59-AS$19</f>
        <v>180180.02879999997</v>
      </c>
      <c r="AU59" s="1300">
        <f t="shared" ref="AU59" si="701">AS59/AS$19-1</f>
        <v>0.33857588086568069</v>
      </c>
      <c r="AV59" s="209">
        <f t="shared" si="56"/>
        <v>38881.266023999895</v>
      </c>
      <c r="AW59" s="1300">
        <f t="shared" si="542"/>
        <v>5.7732816624400662E-2</v>
      </c>
      <c r="AX59" s="479">
        <v>648043.22795999993</v>
      </c>
      <c r="AY59" s="209">
        <f t="shared" ref="AY59" si="702">AX59-AX$19</f>
        <v>115872.92587199993</v>
      </c>
      <c r="AZ59" s="1300">
        <f t="shared" ref="AZ59" si="703">AX59/AX$19-1</f>
        <v>0.21773655053159868</v>
      </c>
      <c r="BA59" s="209">
        <f t="shared" si="59"/>
        <v>19382.929079999914</v>
      </c>
      <c r="BB59" s="1300">
        <f t="shared" si="443"/>
        <v>3.0832118895581351E-2</v>
      </c>
      <c r="BC59" s="479">
        <v>679865.29951200006</v>
      </c>
      <c r="BD59" s="209">
        <f t="shared" ref="BD59" si="704">BC59-BC$19</f>
        <v>147694.99742400006</v>
      </c>
      <c r="BE59" s="1300">
        <f t="shared" ref="BE59" si="705">BC59/BC$19-1</f>
        <v>0.27753333255258794</v>
      </c>
      <c r="BF59" s="209">
        <f t="shared" si="62"/>
        <v>28800.61764000007</v>
      </c>
      <c r="BG59" s="1300">
        <f t="shared" si="446"/>
        <v>4.4236184885946939E-2</v>
      </c>
      <c r="BH59" s="472">
        <v>712350.33088799997</v>
      </c>
      <c r="BI59" s="209">
        <f t="shared" ref="BI59" si="706">BH59-BH$19</f>
        <v>180180.02879999997</v>
      </c>
      <c r="BJ59" s="1300">
        <f t="shared" ref="BJ59" si="707">BH59/BH$19-1</f>
        <v>0.33857588086568069</v>
      </c>
      <c r="BK59" s="209">
        <f t="shared" si="65"/>
        <v>38881.266023999895</v>
      </c>
      <c r="BL59" s="1300">
        <f t="shared" si="449"/>
        <v>5.7732816624400662E-2</v>
      </c>
      <c r="BM59" s="479">
        <v>648043.22795999993</v>
      </c>
      <c r="BN59" s="209">
        <f t="shared" ref="BN59" si="708">BM59-BM$19</f>
        <v>115872.92587199993</v>
      </c>
      <c r="BO59" s="1300">
        <f t="shared" ref="BO59" si="709">BM59/BM$19-1</f>
        <v>0.21773655053159868</v>
      </c>
      <c r="BP59" s="209">
        <f t="shared" si="68"/>
        <v>19382.929079999914</v>
      </c>
      <c r="BQ59" s="1300">
        <f t="shared" si="452"/>
        <v>3.0832118895581351E-2</v>
      </c>
      <c r="BR59" s="479">
        <v>679865.29951200006</v>
      </c>
      <c r="BS59" s="209">
        <f t="shared" ref="BS59" si="710">BR59-BR$19</f>
        <v>147694.99742400006</v>
      </c>
      <c r="BT59" s="1300">
        <f t="shared" ref="BT59" si="711">BR59/BR$19-1</f>
        <v>0.27753333255258794</v>
      </c>
      <c r="BU59" s="209">
        <f t="shared" si="71"/>
        <v>28800.61764000007</v>
      </c>
      <c r="BV59" s="1300">
        <f t="shared" si="455"/>
        <v>4.4236184885946939E-2</v>
      </c>
      <c r="BW59" s="472">
        <v>712350.33088799997</v>
      </c>
      <c r="BX59" s="209">
        <f t="shared" ref="BX59" si="712">BW59-BW$19</f>
        <v>180180.02879999997</v>
      </c>
      <c r="BY59" s="1300">
        <f t="shared" ref="BY59" si="713">BW59/BW$19-1</f>
        <v>0.33857588086568069</v>
      </c>
      <c r="BZ59" s="209">
        <f t="shared" si="74"/>
        <v>38881.266023999895</v>
      </c>
      <c r="CA59" s="1300">
        <f t="shared" si="458"/>
        <v>5.7732816624400662E-2</v>
      </c>
      <c r="CB59" s="472">
        <v>648043.22795999993</v>
      </c>
      <c r="CC59" s="209">
        <f t="shared" ref="CC59" si="714">CB59-CB$19</f>
        <v>115872.92587199993</v>
      </c>
      <c r="CD59" s="1300">
        <f t="shared" ref="CD59" si="715">CB59/CB$19-1</f>
        <v>0.21773655053159868</v>
      </c>
      <c r="CE59" s="209">
        <f t="shared" si="77"/>
        <v>19382.929079999914</v>
      </c>
      <c r="CF59" s="1300">
        <f t="shared" si="461"/>
        <v>3.0832118895581351E-2</v>
      </c>
      <c r="CG59" s="479">
        <v>679865.29951200006</v>
      </c>
      <c r="CH59" s="209">
        <f t="shared" ref="CH59" si="716">CG59-CG$19</f>
        <v>147694.99742400006</v>
      </c>
      <c r="CI59" s="1300">
        <f t="shared" ref="CI59" si="717">CG59/CG$19-1</f>
        <v>0.27753333255258794</v>
      </c>
      <c r="CJ59" s="209">
        <f t="shared" si="80"/>
        <v>28800.61764000007</v>
      </c>
      <c r="CK59" s="1300">
        <f t="shared" si="464"/>
        <v>4.4236184885946939E-2</v>
      </c>
      <c r="CL59" s="472">
        <v>712350.33088799997</v>
      </c>
      <c r="CM59" s="209">
        <f t="shared" ref="CM59" si="718">CL59-CL$19</f>
        <v>180180.02879999997</v>
      </c>
      <c r="CN59" s="1300">
        <f t="shared" ref="CN59" si="719">CL59/CL$19-1</f>
        <v>0.33857588086568069</v>
      </c>
      <c r="CO59" s="209">
        <f t="shared" si="83"/>
        <v>38881.266023999895</v>
      </c>
      <c r="CP59" s="1300">
        <f t="shared" si="467"/>
        <v>5.7732816624400662E-2</v>
      </c>
    </row>
    <row r="60" spans="1:94" ht="18.75" x14ac:dyDescent="0.25">
      <c r="A60" s="164">
        <v>2028</v>
      </c>
      <c r="B60" s="165"/>
      <c r="C60" s="166"/>
      <c r="D60" s="166" t="s">
        <v>157</v>
      </c>
      <c r="E60" s="490">
        <v>305131231.56764424</v>
      </c>
      <c r="F60" s="490">
        <f t="shared" ref="F60" si="720">E60-E$10</f>
        <v>89034797.177644223</v>
      </c>
      <c r="G60" s="1319">
        <f t="shared" ref="G60" si="721">E60/E$10-1</f>
        <v>0.41201418907707965</v>
      </c>
      <c r="H60" s="490">
        <f t="shared" si="32"/>
        <v>20503837.959120631</v>
      </c>
      <c r="I60" s="1319">
        <f>E60/E50-1</f>
        <v>7.2037472216471166E-2</v>
      </c>
      <c r="J60" s="490">
        <v>305131231.56764424</v>
      </c>
      <c r="K60" s="490">
        <f t="shared" ref="K60" si="722">J60-J$10</f>
        <v>89034797.177644223</v>
      </c>
      <c r="L60" s="1319">
        <f t="shared" ref="L60" si="723">J60/J$10-1</f>
        <v>0.41201418907707965</v>
      </c>
      <c r="M60" s="490">
        <f t="shared" si="35"/>
        <v>20503837.959120631</v>
      </c>
      <c r="N60" s="1319">
        <f>J60/J50-1</f>
        <v>7.2037472216471166E-2</v>
      </c>
      <c r="O60" s="490">
        <v>305131231.56764424</v>
      </c>
      <c r="P60" s="490">
        <f t="shared" ref="P60" si="724">O60-O$10</f>
        <v>89034797.177644223</v>
      </c>
      <c r="Q60" s="1319">
        <f t="shared" ref="Q60" si="725">O60/O$10-1</f>
        <v>0.41201418907707965</v>
      </c>
      <c r="R60" s="490">
        <f t="shared" si="38"/>
        <v>20503837.959120631</v>
      </c>
      <c r="S60" s="1319">
        <f>O60/O50-1</f>
        <v>7.2037472216471166E-2</v>
      </c>
      <c r="T60" s="490">
        <v>305131231.56764424</v>
      </c>
      <c r="U60" s="490">
        <f t="shared" ref="U60" si="726">T60-T$10</f>
        <v>89034797.177644223</v>
      </c>
      <c r="V60" s="1301">
        <f t="shared" ref="V60" si="727">T60/T$10-1</f>
        <v>0.41201418907707965</v>
      </c>
      <c r="W60" s="490">
        <f t="shared" si="41"/>
        <v>20503837.959120631</v>
      </c>
      <c r="X60" s="1301">
        <f>T60/T50-1</f>
        <v>7.2037472216471166E-2</v>
      </c>
      <c r="Y60" s="490">
        <v>305131231.56764424</v>
      </c>
      <c r="Z60" s="490">
        <f t="shared" ref="Z60" si="728">Y60-Y$10</f>
        <v>89034797.177644223</v>
      </c>
      <c r="AA60" s="1301">
        <f t="shared" ref="AA60" si="729">Y60/Y$10-1</f>
        <v>0.41201418907707965</v>
      </c>
      <c r="AB60" s="490">
        <f t="shared" si="44"/>
        <v>20503837.959120631</v>
      </c>
      <c r="AC60" s="1301">
        <f>Y60/Y50-1</f>
        <v>7.2037472216471166E-2</v>
      </c>
      <c r="AD60" s="490">
        <v>305131231.56764424</v>
      </c>
      <c r="AE60" s="490">
        <f t="shared" ref="AE60" si="730">AD60-AD$10</f>
        <v>89034797.177644223</v>
      </c>
      <c r="AF60" s="1301">
        <f t="shared" ref="AF60" si="731">AD60/AD$10-1</f>
        <v>0.41201418907707965</v>
      </c>
      <c r="AG60" s="490">
        <f t="shared" si="47"/>
        <v>20503837.959120631</v>
      </c>
      <c r="AH60" s="1301">
        <f>AD60/AD50-1</f>
        <v>7.2037472216471166E-2</v>
      </c>
      <c r="AI60" s="490">
        <v>305131231.56764424</v>
      </c>
      <c r="AJ60" s="490">
        <f t="shared" ref="AJ60" si="732">AI60-AI$10</f>
        <v>89034797.177644223</v>
      </c>
      <c r="AK60" s="1301">
        <f t="shared" ref="AK60" si="733">AI60/AI$10-1</f>
        <v>0.41201418907707965</v>
      </c>
      <c r="AL60" s="490">
        <f t="shared" si="50"/>
        <v>20503837.959120631</v>
      </c>
      <c r="AM60" s="1301">
        <f>AI60/AI50-1</f>
        <v>7.2037472216471166E-2</v>
      </c>
      <c r="AN60" s="490">
        <v>305131231.56764424</v>
      </c>
      <c r="AO60" s="490">
        <f t="shared" ref="AO60" si="734">AN60-AN$10</f>
        <v>89034797.177644223</v>
      </c>
      <c r="AP60" s="1301">
        <f t="shared" ref="AP60" si="735">AN60/AN$10-1</f>
        <v>0.41201418907707965</v>
      </c>
      <c r="AQ60" s="490">
        <f t="shared" si="53"/>
        <v>20503837.959120631</v>
      </c>
      <c r="AR60" s="1301">
        <f>AN60/AN50-1</f>
        <v>7.2037472216471166E-2</v>
      </c>
      <c r="AS60" s="490">
        <v>305131231.56764424</v>
      </c>
      <c r="AT60" s="490">
        <f t="shared" ref="AT60" si="736">AS60-AS$10</f>
        <v>89034797.177644223</v>
      </c>
      <c r="AU60" s="1301">
        <f t="shared" ref="AU60" si="737">AS60/AS$10-1</f>
        <v>0.41201418907707965</v>
      </c>
      <c r="AV60" s="490">
        <f t="shared" si="56"/>
        <v>20503837.959120631</v>
      </c>
      <c r="AW60" s="1301">
        <f>AS60/AS50-1</f>
        <v>7.2037472216471166E-2</v>
      </c>
      <c r="AX60" s="490">
        <v>305131231.56764424</v>
      </c>
      <c r="AY60" s="490">
        <f t="shared" ref="AY60" si="738">AX60-AX$10</f>
        <v>89034797.177644223</v>
      </c>
      <c r="AZ60" s="1301">
        <f t="shared" ref="AZ60" si="739">AX60/AX$10-1</f>
        <v>0.41201418907707965</v>
      </c>
      <c r="BA60" s="490">
        <f t="shared" si="59"/>
        <v>20503837.959120631</v>
      </c>
      <c r="BB60" s="1301">
        <f>AX60/AX50-1</f>
        <v>7.2037472216471166E-2</v>
      </c>
      <c r="BC60" s="490">
        <v>305131231.56764424</v>
      </c>
      <c r="BD60" s="490">
        <f t="shared" ref="BD60" si="740">BC60-BC$10</f>
        <v>89034797.177644223</v>
      </c>
      <c r="BE60" s="1301">
        <f t="shared" ref="BE60" si="741">BC60/BC$10-1</f>
        <v>0.41201418907707965</v>
      </c>
      <c r="BF60" s="490">
        <f t="shared" si="62"/>
        <v>20503837.959120631</v>
      </c>
      <c r="BG60" s="1301">
        <f>BC60/BC50-1</f>
        <v>7.2037472216471166E-2</v>
      </c>
      <c r="BH60" s="490">
        <v>305131231.56764424</v>
      </c>
      <c r="BI60" s="490">
        <f t="shared" ref="BI60" si="742">BH60-BH$10</f>
        <v>89034797.177644223</v>
      </c>
      <c r="BJ60" s="1301">
        <f t="shared" ref="BJ60" si="743">BH60/BH$10-1</f>
        <v>0.41201418907707965</v>
      </c>
      <c r="BK60" s="490">
        <f t="shared" si="65"/>
        <v>20503837.959120631</v>
      </c>
      <c r="BL60" s="1301">
        <f>BH60/BH50-1</f>
        <v>7.2037472216471166E-2</v>
      </c>
      <c r="BM60" s="490">
        <v>305131231.56764424</v>
      </c>
      <c r="BN60" s="490">
        <f t="shared" ref="BN60" si="744">BM60-BM$10</f>
        <v>89034797.177644223</v>
      </c>
      <c r="BO60" s="1301">
        <f t="shared" ref="BO60" si="745">BM60/BM$10-1</f>
        <v>0.41201418907707965</v>
      </c>
      <c r="BP60" s="490">
        <f t="shared" si="68"/>
        <v>20503837.959120631</v>
      </c>
      <c r="BQ60" s="1301">
        <f>BM60/BM50-1</f>
        <v>7.2037472216471166E-2</v>
      </c>
      <c r="BR60" s="490">
        <v>305131231.56764424</v>
      </c>
      <c r="BS60" s="490">
        <f t="shared" ref="BS60" si="746">BR60-BR$10</f>
        <v>89034797.177644223</v>
      </c>
      <c r="BT60" s="1301">
        <f t="shared" ref="BT60" si="747">BR60/BR$10-1</f>
        <v>0.41201418907707965</v>
      </c>
      <c r="BU60" s="490">
        <f t="shared" si="71"/>
        <v>20503837.959120631</v>
      </c>
      <c r="BV60" s="1301">
        <f>BR60/BR50-1</f>
        <v>7.2037472216471166E-2</v>
      </c>
      <c r="BW60" s="490">
        <v>305131231.56764424</v>
      </c>
      <c r="BX60" s="490">
        <f t="shared" ref="BX60" si="748">BW60-BW$10</f>
        <v>89034797.177644223</v>
      </c>
      <c r="BY60" s="1301">
        <f t="shared" ref="BY60" si="749">BW60/BW$10-1</f>
        <v>0.41201418907707965</v>
      </c>
      <c r="BZ60" s="490">
        <f t="shared" si="74"/>
        <v>20503837.959120631</v>
      </c>
      <c r="CA60" s="1301">
        <f>BW60/BW50-1</f>
        <v>7.2037472216471166E-2</v>
      </c>
      <c r="CB60" s="484">
        <v>309426885.07537371</v>
      </c>
      <c r="CC60" s="490">
        <f t="shared" ref="CC60" si="750">CB60-CB$10</f>
        <v>89484173.205373704</v>
      </c>
      <c r="CD60" s="1301">
        <f t="shared" ref="CD60" si="751">CB60/CB$10-1</f>
        <v>0.40685218639235687</v>
      </c>
      <c r="CE60" s="490">
        <f t="shared" si="77"/>
        <v>20548221.458239973</v>
      </c>
      <c r="CF60" s="1301">
        <f>CB60/CB50-1</f>
        <v>7.1130976587020056E-2</v>
      </c>
      <c r="CG60" s="484">
        <v>309426885.07537371</v>
      </c>
      <c r="CH60" s="490">
        <f t="shared" ref="CH60" si="752">CG60-CG$10</f>
        <v>89484173.205373704</v>
      </c>
      <c r="CI60" s="1301">
        <f t="shared" ref="CI60" si="753">CG60/CG$10-1</f>
        <v>0.40685218639235687</v>
      </c>
      <c r="CJ60" s="490">
        <f t="shared" si="80"/>
        <v>20548221.458239973</v>
      </c>
      <c r="CK60" s="1301">
        <f>CG60/CG50-1</f>
        <v>7.1130976587020056E-2</v>
      </c>
      <c r="CL60" s="484">
        <v>309426885.07537371</v>
      </c>
      <c r="CM60" s="490">
        <f t="shared" ref="CM60" si="754">CL60-CL$10</f>
        <v>89484173.205373704</v>
      </c>
      <c r="CN60" s="1301">
        <f t="shared" ref="CN60" si="755">CL60/CL$10-1</f>
        <v>0.40685218639235687</v>
      </c>
      <c r="CO60" s="490">
        <f t="shared" si="83"/>
        <v>20548221.458239973</v>
      </c>
      <c r="CP60" s="1301">
        <f>CL60/CL50-1</f>
        <v>7.1130976587020056E-2</v>
      </c>
    </row>
    <row r="61" spans="1:94" ht="15.75" outlineLevel="1" x14ac:dyDescent="0.25">
      <c r="A61" s="174">
        <v>2028</v>
      </c>
      <c r="B61" s="175" t="s">
        <v>158</v>
      </c>
      <c r="C61" s="175" t="s">
        <v>159</v>
      </c>
      <c r="D61" s="176" t="s">
        <v>96</v>
      </c>
      <c r="E61" s="491">
        <v>120445317.99258164</v>
      </c>
      <c r="F61" s="1298">
        <f t="shared" ref="F61" si="756">E61-E$11</f>
        <v>37718077.492581636</v>
      </c>
      <c r="G61" s="1320">
        <f t="shared" ref="G61" si="757">E61/E$11-1</f>
        <v>0.4559329824688354</v>
      </c>
      <c r="H61" s="1298">
        <f t="shared" si="32"/>
        <v>12876180.240528405</v>
      </c>
      <c r="I61" s="1320">
        <f t="shared" ref="I61:I69" si="758">E61/E51-1</f>
        <v>0.1197014358356947</v>
      </c>
      <c r="J61" s="491">
        <v>113161159.3220071</v>
      </c>
      <c r="K61" s="1298">
        <f t="shared" ref="K61" si="759">J61-J$11</f>
        <v>30433918.822007105</v>
      </c>
      <c r="L61" s="1320">
        <f t="shared" ref="L61" si="760">J61/J$11-1</f>
        <v>0.36788267852361289</v>
      </c>
      <c r="M61" s="1298">
        <f t="shared" si="35"/>
        <v>11103966.554362506</v>
      </c>
      <c r="N61" s="1320">
        <f t="shared" ref="N61:N69" si="761">J61/J51-1</f>
        <v>0.1088014107897628</v>
      </c>
      <c r="O61" s="491">
        <v>105503456.28545588</v>
      </c>
      <c r="P61" s="1298">
        <f t="shared" ref="P61" si="762">O61-O$11</f>
        <v>22776215.785455883</v>
      </c>
      <c r="Q61" s="1320">
        <f t="shared" ref="Q61" si="763">O61/O$11-1</f>
        <v>0.27531700136251835</v>
      </c>
      <c r="R61" s="1298">
        <f t="shared" si="38"/>
        <v>9156979.4688391536</v>
      </c>
      <c r="S61" s="1320">
        <f t="shared" ref="S61:S69" si="764">O61/O51-1</f>
        <v>9.5042182873674719E-2</v>
      </c>
      <c r="T61" s="485">
        <v>96636471.256549999</v>
      </c>
      <c r="U61" s="1298">
        <f t="shared" ref="U61" si="765">T61-T$11</f>
        <v>28197731.756549999</v>
      </c>
      <c r="V61" s="1299">
        <f t="shared" ref="V61" si="766">T61/T$11-1</f>
        <v>0.41201418907707965</v>
      </c>
      <c r="W61" s="1298">
        <f t="shared" si="41"/>
        <v>6493660.2438425273</v>
      </c>
      <c r="X61" s="1299">
        <f t="shared" ref="X61:X69" si="767">T61/T51-1</f>
        <v>7.2037472216471166E-2</v>
      </c>
      <c r="Y61" s="485">
        <v>96636471.256549999</v>
      </c>
      <c r="Z61" s="1298">
        <f t="shared" ref="Z61" si="768">Y61-Y$11</f>
        <v>28197731.756549999</v>
      </c>
      <c r="AA61" s="1299">
        <f t="shared" ref="AA61" si="769">Y61/Y$11-1</f>
        <v>0.41201418907707965</v>
      </c>
      <c r="AB61" s="1298">
        <f t="shared" si="44"/>
        <v>6493660.2438425273</v>
      </c>
      <c r="AC61" s="1299">
        <f t="shared" ref="AC61:AC69" si="770">Y61/Y51-1</f>
        <v>7.2037472216471166E-2</v>
      </c>
      <c r="AD61" s="485">
        <v>96636471.256549999</v>
      </c>
      <c r="AE61" s="1298">
        <f t="shared" ref="AE61" si="771">AD61-AD$11</f>
        <v>28197731.756549999</v>
      </c>
      <c r="AF61" s="1299">
        <f t="shared" ref="AF61" si="772">AD61/AD$11-1</f>
        <v>0.41201418907707965</v>
      </c>
      <c r="AG61" s="1298">
        <f t="shared" si="47"/>
        <v>6493660.2438425273</v>
      </c>
      <c r="AH61" s="1299">
        <f t="shared" ref="AH61:AH69" si="773">AD61/AD51-1</f>
        <v>7.2037472216471166E-2</v>
      </c>
      <c r="AI61" s="485">
        <v>0</v>
      </c>
      <c r="AJ61" s="1298">
        <f t="shared" ref="AJ61" si="774">AI61-AI$11</f>
        <v>0</v>
      </c>
      <c r="AK61" s="1299"/>
      <c r="AL61" s="1298">
        <f t="shared" si="50"/>
        <v>0</v>
      </c>
      <c r="AM61" s="1299"/>
      <c r="AN61" s="485">
        <v>0</v>
      </c>
      <c r="AO61" s="1298">
        <f t="shared" ref="AO61" si="775">AN61-AN$11</f>
        <v>0</v>
      </c>
      <c r="AP61" s="1299"/>
      <c r="AQ61" s="1298">
        <f t="shared" si="53"/>
        <v>0</v>
      </c>
      <c r="AR61" s="1299"/>
      <c r="AS61" s="485">
        <v>0</v>
      </c>
      <c r="AT61" s="1298">
        <f t="shared" ref="AT61" si="776">AS61-AS$11</f>
        <v>0</v>
      </c>
      <c r="AU61" s="1299"/>
      <c r="AV61" s="1298">
        <f t="shared" si="56"/>
        <v>0</v>
      </c>
      <c r="AW61" s="1299"/>
      <c r="AX61" s="491">
        <v>92790689.118763059</v>
      </c>
      <c r="AY61" s="1298">
        <f t="shared" ref="AY61" si="777">AX61-AX$11</f>
        <v>33392617.828296155</v>
      </c>
      <c r="AZ61" s="1299">
        <f t="shared" ref="AZ61" si="778">AX61/AX$11-1</f>
        <v>0.56218353732397208</v>
      </c>
      <c r="BA61" s="1298">
        <f t="shared" si="59"/>
        <v>12438303.125269249</v>
      </c>
      <c r="BB61" s="1299">
        <f t="shared" ref="BB61:BB69" si="779">AX61/AX51-1</f>
        <v>0.15479693566630859</v>
      </c>
      <c r="BC61" s="491">
        <v>83312846.330469534</v>
      </c>
      <c r="BD61" s="1298">
        <f t="shared" ref="BD61" si="780">BC61-BC$11</f>
        <v>23914775.040002629</v>
      </c>
      <c r="BE61" s="1299">
        <f t="shared" ref="BE61" si="781">BC61/BC$11-1</f>
        <v>0.4026187133763186</v>
      </c>
      <c r="BF61" s="1298">
        <f t="shared" si="62"/>
        <v>10165612.962953508</v>
      </c>
      <c r="BG61" s="1299">
        <f t="shared" ref="BG61:BG69" si="782">BC61/BC51-1</f>
        <v>0.13897467470680791</v>
      </c>
      <c r="BH61" s="491">
        <v>73325459.956720769</v>
      </c>
      <c r="BI61" s="1298">
        <f t="shared" ref="BI61" si="783">BH61-BH$11</f>
        <v>13927388.666253865</v>
      </c>
      <c r="BJ61" s="1299">
        <f t="shared" ref="BJ61" si="784">BH61/BH$11-1</f>
        <v>0.23447543604819265</v>
      </c>
      <c r="BK61" s="1298">
        <f t="shared" si="65"/>
        <v>7658828.9541613311</v>
      </c>
      <c r="BL61" s="1299">
        <f t="shared" ref="BL61:BL69" si="785">BH61/BH51-1</f>
        <v>0.1166319763513195</v>
      </c>
      <c r="BM61" s="491">
        <v>65944498.419551022</v>
      </c>
      <c r="BN61" s="1298">
        <f t="shared" ref="BN61" si="786">BM61-BM$11</f>
        <v>20099771.509217687</v>
      </c>
      <c r="BO61" s="1299">
        <f t="shared" ref="BO61" si="787">BM61/BM$11-1</f>
        <v>0.43843148086649908</v>
      </c>
      <c r="BP61" s="1298">
        <f t="shared" si="68"/>
        <v>6025472.333064951</v>
      </c>
      <c r="BQ61" s="1299">
        <f t="shared" ref="BQ61:BQ69" si="788">BM61/BM51-1</f>
        <v>0.10056025150288472</v>
      </c>
      <c r="BR61" s="491">
        <v>63516445.529359519</v>
      </c>
      <c r="BS61" s="1298">
        <f t="shared" ref="BS61" si="789">BR61-BR$11</f>
        <v>17671718.619026184</v>
      </c>
      <c r="BT61" s="1299">
        <f t="shared" ref="BT61" si="790">BR61/BR$11-1</f>
        <v>0.38546894724860947</v>
      </c>
      <c r="BU61" s="1298">
        <f t="shared" si="71"/>
        <v>5434734.4376763329</v>
      </c>
      <c r="BV61" s="1299">
        <f t="shared" ref="BV61:BV69" si="791">BR61/BR51-1</f>
        <v>9.3570494662209347E-2</v>
      </c>
      <c r="BW61" s="491">
        <v>60963877.850509107</v>
      </c>
      <c r="BX61" s="1298">
        <f t="shared" ref="BX61" si="792">BW61-BW$11</f>
        <v>15119150.940175772</v>
      </c>
      <c r="BY61" s="1299">
        <f t="shared" ref="BY61" si="793">BW61/BW$11-1</f>
        <v>0.32979040249813196</v>
      </c>
      <c r="BZ61" s="1298">
        <f t="shared" si="74"/>
        <v>4785738.7425018772</v>
      </c>
      <c r="CA61" s="1299">
        <f t="shared" ref="CA61:CA69" si="794">BW61/BW51-1</f>
        <v>8.5188630639774221E-2</v>
      </c>
      <c r="CB61" s="485">
        <v>77208531.470865637</v>
      </c>
      <c r="CC61" s="1298">
        <f t="shared" ref="CC61" si="795">CB61-CB$11</f>
        <v>8769791.9708656371</v>
      </c>
      <c r="CD61" s="1299">
        <f t="shared" ref="CD61" si="796">CB61/CB$11-1</f>
        <v>0.12814075821582938</v>
      </c>
      <c r="CE61" s="1298">
        <f t="shared" si="77"/>
        <v>1358776.1271196902</v>
      </c>
      <c r="CF61" s="1299">
        <f t="shared" ref="CF61:CF69" si="797">CB61/CB51-1</f>
        <v>1.7914047592662685E-2</v>
      </c>
      <c r="CG61" s="485">
        <v>79787164.51253967</v>
      </c>
      <c r="CH61" s="1298">
        <f t="shared" ref="CH61" si="798">CG61-CG$11</f>
        <v>11348425.01253967</v>
      </c>
      <c r="CI61" s="1299">
        <f t="shared" ref="CI61" si="799">CG61/CG$11-1</f>
        <v>0.165818732131086</v>
      </c>
      <c r="CJ61" s="1298">
        <f t="shared" si="80"/>
        <v>2002741.0329357684</v>
      </c>
      <c r="CK61" s="1299">
        <f t="shared" ref="CK61:CK69" si="800">CG61/CG51-1</f>
        <v>2.5747327592662739E-2</v>
      </c>
      <c r="CL61" s="485">
        <v>82429100.880108222</v>
      </c>
      <c r="CM61" s="1298">
        <f t="shared" ref="CM61" si="801">CL61-CL$11</f>
        <v>13990361.380108222</v>
      </c>
      <c r="CN61" s="1299">
        <f t="shared" ref="CN61" si="802">CL61/CL$11-1</f>
        <v>0.20442166939834161</v>
      </c>
      <c r="CO61" s="1298">
        <f t="shared" si="83"/>
        <v>2678087.4859078377</v>
      </c>
      <c r="CP61" s="1299">
        <f t="shared" ref="CP61:CP69" si="803">CL61/CL51-1</f>
        <v>3.3580607592662792E-2</v>
      </c>
    </row>
    <row r="62" spans="1:94" ht="31.5" outlineLevel="1" x14ac:dyDescent="0.25">
      <c r="A62" s="174">
        <v>2028</v>
      </c>
      <c r="B62" s="175" t="s">
        <v>160</v>
      </c>
      <c r="C62" s="175" t="s">
        <v>161</v>
      </c>
      <c r="D62" s="176" t="s">
        <v>162</v>
      </c>
      <c r="E62" s="485">
        <v>77388177.266071439</v>
      </c>
      <c r="F62" s="1298">
        <f t="shared" ref="F62" si="804">E62-E$12</f>
        <v>22581237.03507144</v>
      </c>
      <c r="G62" s="1320">
        <f t="shared" ref="G62" si="805">E62/E$12-1</f>
        <v>0.41201418907707965</v>
      </c>
      <c r="H62" s="1298">
        <f t="shared" si="32"/>
        <v>5200236.7586664706</v>
      </c>
      <c r="I62" s="1320">
        <f t="shared" si="758"/>
        <v>7.2037472216471388E-2</v>
      </c>
      <c r="J62" s="485">
        <v>77388177.266071439</v>
      </c>
      <c r="K62" s="1298">
        <f t="shared" ref="K62" si="806">J62-J$12</f>
        <v>22581237.03507144</v>
      </c>
      <c r="L62" s="1320">
        <f t="shared" ref="L62" si="807">J62/J$12-1</f>
        <v>0.41201418907707965</v>
      </c>
      <c r="M62" s="1298">
        <f t="shared" si="35"/>
        <v>5200236.7586664706</v>
      </c>
      <c r="N62" s="1320">
        <f t="shared" si="761"/>
        <v>7.2037472216471388E-2</v>
      </c>
      <c r="O62" s="485">
        <v>77388177.266071439</v>
      </c>
      <c r="P62" s="1298">
        <f t="shared" ref="P62" si="808">O62-O$12</f>
        <v>22581237.03507144</v>
      </c>
      <c r="Q62" s="1320">
        <f t="shared" ref="Q62" si="809">O62/O$12-1</f>
        <v>0.41201418907707965</v>
      </c>
      <c r="R62" s="1298">
        <f t="shared" si="38"/>
        <v>5200236.7586664706</v>
      </c>
      <c r="S62" s="1320">
        <f t="shared" si="764"/>
        <v>7.2037472216471388E-2</v>
      </c>
      <c r="T62" s="485">
        <v>77388177.266071439</v>
      </c>
      <c r="U62" s="1298">
        <f t="shared" ref="U62" si="810">T62-T$12</f>
        <v>22581237.03507144</v>
      </c>
      <c r="V62" s="1299">
        <f t="shared" ref="V62" si="811">T62/T$12-1</f>
        <v>0.41201418907707965</v>
      </c>
      <c r="W62" s="1298">
        <f t="shared" si="41"/>
        <v>5200236.7586664706</v>
      </c>
      <c r="X62" s="1299">
        <f t="shared" si="767"/>
        <v>7.2037472216471388E-2</v>
      </c>
      <c r="Y62" s="485">
        <v>77388177.266071439</v>
      </c>
      <c r="Z62" s="1298">
        <f t="shared" ref="Z62" si="812">Y62-Y$12</f>
        <v>22581237.03507144</v>
      </c>
      <c r="AA62" s="1299">
        <f t="shared" ref="AA62" si="813">Y62/Y$12-1</f>
        <v>0.41201418907707965</v>
      </c>
      <c r="AB62" s="1298">
        <f t="shared" si="44"/>
        <v>5200236.7586664706</v>
      </c>
      <c r="AC62" s="1299">
        <f t="shared" si="770"/>
        <v>7.2037472216471388E-2</v>
      </c>
      <c r="AD62" s="485">
        <v>77388177.266071439</v>
      </c>
      <c r="AE62" s="1298">
        <f t="shared" ref="AE62" si="814">AD62-AD$12</f>
        <v>22581237.03507144</v>
      </c>
      <c r="AF62" s="1299">
        <f t="shared" ref="AF62" si="815">AD62/AD$12-1</f>
        <v>0.41201418907707965</v>
      </c>
      <c r="AG62" s="1298">
        <f t="shared" si="47"/>
        <v>5200236.7586664706</v>
      </c>
      <c r="AH62" s="1299">
        <f t="shared" si="773"/>
        <v>7.2037472216471388E-2</v>
      </c>
      <c r="AI62" s="485">
        <v>0</v>
      </c>
      <c r="AJ62" s="1298">
        <f t="shared" ref="AJ62" si="816">AI62-AI$12</f>
        <v>0</v>
      </c>
      <c r="AK62" s="1299"/>
      <c r="AL62" s="1298">
        <f t="shared" si="50"/>
        <v>0</v>
      </c>
      <c r="AM62" s="1299"/>
      <c r="AN62" s="485">
        <v>0</v>
      </c>
      <c r="AO62" s="1298">
        <f t="shared" ref="AO62" si="817">AN62-AN$12</f>
        <v>0</v>
      </c>
      <c r="AP62" s="1299"/>
      <c r="AQ62" s="1298">
        <f t="shared" si="53"/>
        <v>0</v>
      </c>
      <c r="AR62" s="1299"/>
      <c r="AS62" s="485">
        <v>0</v>
      </c>
      <c r="AT62" s="1298">
        <f t="shared" ref="AT62" si="818">AS62-AS$12</f>
        <v>0</v>
      </c>
      <c r="AU62" s="1299"/>
      <c r="AV62" s="1298">
        <f t="shared" si="56"/>
        <v>0</v>
      </c>
      <c r="AW62" s="1299"/>
      <c r="AX62" s="485">
        <v>77388177.266071439</v>
      </c>
      <c r="AY62" s="1298">
        <f t="shared" ref="AY62" si="819">AX62-AX$12</f>
        <v>22581237.03507144</v>
      </c>
      <c r="AZ62" s="1299">
        <f t="shared" ref="AZ62" si="820">AX62/AX$12-1</f>
        <v>0.41201418907707965</v>
      </c>
      <c r="BA62" s="1298">
        <f t="shared" si="59"/>
        <v>5200236.7586664706</v>
      </c>
      <c r="BB62" s="1299">
        <f t="shared" si="779"/>
        <v>7.2037472216471388E-2</v>
      </c>
      <c r="BC62" s="485">
        <v>77388177.266071439</v>
      </c>
      <c r="BD62" s="1298">
        <f t="shared" ref="BD62" si="821">BC62-BC$12</f>
        <v>22581237.03507144</v>
      </c>
      <c r="BE62" s="1299">
        <f t="shared" ref="BE62" si="822">BC62/BC$12-1</f>
        <v>0.41201418907707965</v>
      </c>
      <c r="BF62" s="1298">
        <f t="shared" si="62"/>
        <v>5200236.7586664706</v>
      </c>
      <c r="BG62" s="1299">
        <f t="shared" si="782"/>
        <v>7.2037472216471388E-2</v>
      </c>
      <c r="BH62" s="485">
        <v>77388177.266071439</v>
      </c>
      <c r="BI62" s="1298">
        <f t="shared" ref="BI62" si="823">BH62-BH$12</f>
        <v>22581237.03507144</v>
      </c>
      <c r="BJ62" s="1299">
        <f t="shared" ref="BJ62" si="824">BH62/BH$12-1</f>
        <v>0.41201418907707965</v>
      </c>
      <c r="BK62" s="1298">
        <f t="shared" si="65"/>
        <v>5200236.7586664706</v>
      </c>
      <c r="BL62" s="1299">
        <f t="shared" si="785"/>
        <v>7.2037472216471388E-2</v>
      </c>
      <c r="BM62" s="491">
        <v>65944498.419551022</v>
      </c>
      <c r="BN62" s="1298">
        <f t="shared" ref="BN62" si="825">BM62-BM$12</f>
        <v>20099771.509217687</v>
      </c>
      <c r="BO62" s="1299">
        <f t="shared" ref="BO62" si="826">BM62/BM$12-1</f>
        <v>0.43843148086649908</v>
      </c>
      <c r="BP62" s="1298">
        <f t="shared" si="68"/>
        <v>6025472.333064951</v>
      </c>
      <c r="BQ62" s="1299">
        <f t="shared" si="788"/>
        <v>0.10056025150288472</v>
      </c>
      <c r="BR62" s="491">
        <v>63516445.529359519</v>
      </c>
      <c r="BS62" s="1298">
        <f t="shared" ref="BS62" si="827">BR62-BR$12</f>
        <v>17671718.619026184</v>
      </c>
      <c r="BT62" s="1299">
        <f t="shared" ref="BT62" si="828">BR62/BR$12-1</f>
        <v>0.38546894724860947</v>
      </c>
      <c r="BU62" s="1298">
        <f t="shared" si="71"/>
        <v>5434734.4376763329</v>
      </c>
      <c r="BV62" s="1299">
        <f t="shared" si="791"/>
        <v>9.3570494662209347E-2</v>
      </c>
      <c r="BW62" s="491">
        <v>60963877.850509107</v>
      </c>
      <c r="BX62" s="1298">
        <f t="shared" ref="BX62" si="829">BW62-BW$12</f>
        <v>15119150.940175772</v>
      </c>
      <c r="BY62" s="1299">
        <f t="shared" ref="BY62" si="830">BW62/BW$12-1</f>
        <v>0.32979040249813196</v>
      </c>
      <c r="BZ62" s="1298">
        <f t="shared" si="74"/>
        <v>4785738.7425018772</v>
      </c>
      <c r="CA62" s="1299">
        <f t="shared" si="794"/>
        <v>8.5188630639774221E-2</v>
      </c>
      <c r="CB62" s="485">
        <v>65693174.306457281</v>
      </c>
      <c r="CC62" s="1298">
        <f t="shared" ref="CC62" si="831">CB62-CB$12</f>
        <v>10886234.075457282</v>
      </c>
      <c r="CD62" s="1299">
        <f t="shared" ref="CD62" si="832">CB62/CB$12-1</f>
        <v>0.19862875084020448</v>
      </c>
      <c r="CE62" s="1298">
        <f t="shared" si="77"/>
        <v>1156119.8647588491</v>
      </c>
      <c r="CF62" s="1299">
        <f t="shared" si="797"/>
        <v>1.7914047592662685E-2</v>
      </c>
      <c r="CG62" s="485">
        <v>67887214.092630461</v>
      </c>
      <c r="CH62" s="1298">
        <f t="shared" ref="CH62" si="833">CG62-CG$12</f>
        <v>13080273.861630462</v>
      </c>
      <c r="CI62" s="1299">
        <f t="shared" ref="CI62" si="834">CG62/CG$12-1</f>
        <v>0.23866090328158784</v>
      </c>
      <c r="CJ62" s="1298">
        <f t="shared" si="80"/>
        <v>1704039.8678867519</v>
      </c>
      <c r="CK62" s="1299">
        <f t="shared" si="800"/>
        <v>2.5747327592662739E-2</v>
      </c>
      <c r="CL62" s="485">
        <v>70135115.75576131</v>
      </c>
      <c r="CM62" s="1298">
        <f t="shared" ref="CM62" si="835">CL62-CL$12</f>
        <v>15328175.524761312</v>
      </c>
      <c r="CN62" s="1299">
        <f t="shared" ref="CN62" si="836">CL62/CL$12-1</f>
        <v>0.27967581222663052</v>
      </c>
      <c r="CO62" s="1298">
        <f t="shared" si="83"/>
        <v>2278660.98043935</v>
      </c>
      <c r="CP62" s="1299">
        <f t="shared" si="803"/>
        <v>3.3580607592662792E-2</v>
      </c>
    </row>
    <row r="63" spans="1:94" ht="31.5" outlineLevel="1" x14ac:dyDescent="0.25">
      <c r="A63" s="174">
        <v>2028</v>
      </c>
      <c r="B63" s="175">
        <v>0</v>
      </c>
      <c r="C63" s="175">
        <v>0</v>
      </c>
      <c r="D63" s="176" t="s">
        <v>163</v>
      </c>
      <c r="E63" s="485">
        <v>0</v>
      </c>
      <c r="F63" s="1298">
        <f t="shared" ref="F63" si="837">E63-E$13</f>
        <v>0</v>
      </c>
      <c r="G63" s="1320"/>
      <c r="H63" s="1298">
        <f t="shared" si="32"/>
        <v>0</v>
      </c>
      <c r="I63" s="1320"/>
      <c r="J63" s="485">
        <v>0</v>
      </c>
      <c r="K63" s="1298">
        <f t="shared" ref="K63" si="838">J63-J$13</f>
        <v>0</v>
      </c>
      <c r="L63" s="1320"/>
      <c r="M63" s="1298">
        <f t="shared" si="35"/>
        <v>0</v>
      </c>
      <c r="N63" s="1320"/>
      <c r="O63" s="485">
        <v>0</v>
      </c>
      <c r="P63" s="1298">
        <f t="shared" ref="P63" si="839">O63-O$13</f>
        <v>0</v>
      </c>
      <c r="Q63" s="1320"/>
      <c r="R63" s="1298">
        <f t="shared" si="38"/>
        <v>0</v>
      </c>
      <c r="S63" s="1320"/>
      <c r="T63" s="485">
        <v>0</v>
      </c>
      <c r="U63" s="1298">
        <f t="shared" ref="U63" si="840">T63-T$13</f>
        <v>0</v>
      </c>
      <c r="V63" s="1299"/>
      <c r="W63" s="1298">
        <f t="shared" si="41"/>
        <v>0</v>
      </c>
      <c r="X63" s="1299"/>
      <c r="Y63" s="485">
        <v>0</v>
      </c>
      <c r="Z63" s="1298">
        <f t="shared" ref="Z63" si="841">Y63-Y$13</f>
        <v>0</v>
      </c>
      <c r="AA63" s="1299"/>
      <c r="AB63" s="1298">
        <f t="shared" si="44"/>
        <v>0</v>
      </c>
      <c r="AC63" s="1299"/>
      <c r="AD63" s="485">
        <v>0</v>
      </c>
      <c r="AE63" s="1298">
        <f t="shared" ref="AE63" si="842">AD63-AD$13</f>
        <v>0</v>
      </c>
      <c r="AF63" s="1299"/>
      <c r="AG63" s="1298">
        <f t="shared" si="47"/>
        <v>0</v>
      </c>
      <c r="AH63" s="1299"/>
      <c r="AI63" s="485">
        <v>0</v>
      </c>
      <c r="AJ63" s="1298">
        <f t="shared" ref="AJ63" si="843">AI63-AI$13</f>
        <v>0</v>
      </c>
      <c r="AK63" s="1299"/>
      <c r="AL63" s="1298">
        <f t="shared" si="50"/>
        <v>0</v>
      </c>
      <c r="AM63" s="1299"/>
      <c r="AN63" s="485">
        <v>0</v>
      </c>
      <c r="AO63" s="1298">
        <f t="shared" ref="AO63" si="844">AN63-AN$13</f>
        <v>0</v>
      </c>
      <c r="AP63" s="1299"/>
      <c r="AQ63" s="1298">
        <f t="shared" si="53"/>
        <v>0</v>
      </c>
      <c r="AR63" s="1299"/>
      <c r="AS63" s="485">
        <v>0</v>
      </c>
      <c r="AT63" s="1298">
        <f t="shared" ref="AT63" si="845">AS63-AS$13</f>
        <v>0</v>
      </c>
      <c r="AU63" s="1299"/>
      <c r="AV63" s="1298">
        <f t="shared" si="56"/>
        <v>0</v>
      </c>
      <c r="AW63" s="1299"/>
      <c r="AX63" s="491">
        <v>27654628.873818584</v>
      </c>
      <c r="AY63" s="1298">
        <f t="shared" ref="AY63" si="846">AX63-AX$13</f>
        <v>4325459.6642854847</v>
      </c>
      <c r="AZ63" s="1299">
        <f t="shared" ref="AZ63" si="847">AX63/AX$13-1</f>
        <v>0.18540993146545293</v>
      </c>
      <c r="BA63" s="1298">
        <f t="shared" si="59"/>
        <v>437877.11525918543</v>
      </c>
      <c r="BB63" s="1299">
        <f t="shared" si="779"/>
        <v>1.6088514865536085E-2</v>
      </c>
      <c r="BC63" s="491">
        <v>29848312.991537582</v>
      </c>
      <c r="BD63" s="1298">
        <f t="shared" ref="BD63" si="848">BC63-BC$13</f>
        <v>6519143.782004483</v>
      </c>
      <c r="BE63" s="1299">
        <f t="shared" ref="BE63" si="849">BC63/BC$13-1</f>
        <v>0.27944174622988882</v>
      </c>
      <c r="BF63" s="1298">
        <f t="shared" si="62"/>
        <v>938353.5914090015</v>
      </c>
      <c r="BG63" s="1299">
        <f t="shared" si="782"/>
        <v>3.2457796928100358E-2</v>
      </c>
      <c r="BH63" s="491">
        <v>32177996.328735091</v>
      </c>
      <c r="BI63" s="1298">
        <f t="shared" ref="BI63" si="850">BH63-BH$13</f>
        <v>8848827.1192019917</v>
      </c>
      <c r="BJ63" s="1299">
        <f t="shared" ref="BJ63" si="851">BH63/BH$13-1</f>
        <v>0.37930313933279969</v>
      </c>
      <c r="BK63" s="1298">
        <f t="shared" si="65"/>
        <v>1498150.5146778002</v>
      </c>
      <c r="BL63" s="1299">
        <f t="shared" si="785"/>
        <v>4.8831748495664185E-2</v>
      </c>
      <c r="BM63" s="491">
        <v>65944498.419551045</v>
      </c>
      <c r="BN63" s="1298">
        <f t="shared" ref="BN63" si="852">BM63-BM$13</f>
        <v>20099771.509217709</v>
      </c>
      <c r="BO63" s="1299">
        <f t="shared" ref="BO63" si="853">BM63/BM$13-1</f>
        <v>0.43843148086649952</v>
      </c>
      <c r="BP63" s="1298">
        <f t="shared" si="68"/>
        <v>6025472.3330649883</v>
      </c>
      <c r="BQ63" s="1299">
        <f t="shared" si="788"/>
        <v>0.10056025150288539</v>
      </c>
      <c r="BR63" s="491">
        <v>63516445.529359519</v>
      </c>
      <c r="BS63" s="1298">
        <f t="shared" ref="BS63" si="854">BR63-BR$13</f>
        <v>17671718.619026184</v>
      </c>
      <c r="BT63" s="1299">
        <f t="shared" ref="BT63" si="855">BR63/BR$13-1</f>
        <v>0.38546894724860947</v>
      </c>
      <c r="BU63" s="1298">
        <f t="shared" si="71"/>
        <v>5434734.4376762956</v>
      </c>
      <c r="BV63" s="1299">
        <f t="shared" si="791"/>
        <v>9.3570494662208681E-2</v>
      </c>
      <c r="BW63" s="491">
        <v>60963877.850509092</v>
      </c>
      <c r="BX63" s="1298">
        <f t="shared" ref="BX63" si="856">BW63-BW$13</f>
        <v>15119150.940175757</v>
      </c>
      <c r="BY63" s="1299">
        <f t="shared" ref="BY63" si="857">BW63/BW$13-1</f>
        <v>0.32979040249813152</v>
      </c>
      <c r="BZ63" s="1298">
        <f t="shared" si="74"/>
        <v>4785738.7425018251</v>
      </c>
      <c r="CA63" s="1299">
        <f t="shared" si="794"/>
        <v>8.5188630639773111E-2</v>
      </c>
      <c r="CB63" s="485">
        <v>0</v>
      </c>
      <c r="CC63" s="1298">
        <f t="shared" ref="CC63" si="858">CB63-CB$13</f>
        <v>0</v>
      </c>
      <c r="CD63" s="1299"/>
      <c r="CE63" s="1298">
        <f t="shared" si="77"/>
        <v>0</v>
      </c>
      <c r="CF63" s="1299"/>
      <c r="CG63" s="485">
        <v>0</v>
      </c>
      <c r="CH63" s="1298">
        <f t="shared" ref="CH63" si="859">CG63-CG$13</f>
        <v>0</v>
      </c>
      <c r="CI63" s="1299"/>
      <c r="CJ63" s="1298">
        <f t="shared" si="80"/>
        <v>0</v>
      </c>
      <c r="CK63" s="1299"/>
      <c r="CL63" s="485">
        <v>0</v>
      </c>
      <c r="CM63" s="1298">
        <f t="shared" ref="CM63" si="860">CL63-CL$13</f>
        <v>0</v>
      </c>
      <c r="CN63" s="1299"/>
      <c r="CO63" s="1298">
        <f t="shared" si="83"/>
        <v>0</v>
      </c>
      <c r="CP63" s="1299"/>
    </row>
    <row r="64" spans="1:94" ht="15" customHeight="1" outlineLevel="1" x14ac:dyDescent="0.25">
      <c r="A64" s="174">
        <v>2028</v>
      </c>
      <c r="B64" s="175" t="s">
        <v>164</v>
      </c>
      <c r="C64" s="175" t="s">
        <v>165</v>
      </c>
      <c r="D64" s="176" t="s">
        <v>99</v>
      </c>
      <c r="E64" s="485">
        <v>0</v>
      </c>
      <c r="F64" s="1298">
        <f t="shared" ref="F64" si="861">E64-E$14</f>
        <v>0</v>
      </c>
      <c r="G64" s="1320"/>
      <c r="H64" s="1298">
        <f t="shared" si="32"/>
        <v>0</v>
      </c>
      <c r="I64" s="1320"/>
      <c r="J64" s="485">
        <v>0</v>
      </c>
      <c r="K64" s="1298">
        <f t="shared" ref="K64" si="862">J64-J$14</f>
        <v>0</v>
      </c>
      <c r="L64" s="1320"/>
      <c r="M64" s="1298">
        <f t="shared" si="35"/>
        <v>0</v>
      </c>
      <c r="N64" s="1320"/>
      <c r="O64" s="485">
        <v>0</v>
      </c>
      <c r="P64" s="1298">
        <f t="shared" ref="P64" si="863">O64-O$14</f>
        <v>0</v>
      </c>
      <c r="Q64" s="1320"/>
      <c r="R64" s="1298">
        <f t="shared" si="38"/>
        <v>0</v>
      </c>
      <c r="S64" s="1320"/>
      <c r="T64" s="486">
        <v>23808846.736031622</v>
      </c>
      <c r="U64" s="1298">
        <f t="shared" ref="U64" si="864">T64-T$14</f>
        <v>9520345.7360316142</v>
      </c>
      <c r="V64" s="1299">
        <f t="shared" ref="V64" si="865">T64/T$14-1</f>
        <v>0.66629422750725276</v>
      </c>
      <c r="W64" s="1298">
        <f t="shared" si="41"/>
        <v>6382519.9966858625</v>
      </c>
      <c r="X64" s="1299">
        <f t="shared" si="767"/>
        <v>0.36625733536116889</v>
      </c>
      <c r="Y64" s="486">
        <v>16524688.065457106</v>
      </c>
      <c r="Z64" s="1298">
        <f t="shared" ref="Z64" si="866">Y64-Y$14</f>
        <v>2236187.0654570982</v>
      </c>
      <c r="AA64" s="1299">
        <f t="shared" ref="AA64" si="867">Y64/Y$14-1</f>
        <v>0.15650256562651998</v>
      </c>
      <c r="AB64" s="1298">
        <f t="shared" si="44"/>
        <v>4610306.3105199784</v>
      </c>
      <c r="AC64" s="1299">
        <f t="shared" si="770"/>
        <v>0.38695304593623092</v>
      </c>
      <c r="AD64" s="486">
        <v>8866985.0289058536</v>
      </c>
      <c r="AE64" s="1298">
        <f t="shared" ref="AE64" si="868">AD64-AD$14</f>
        <v>-5421515.9710941538</v>
      </c>
      <c r="AF64" s="1299">
        <f t="shared" ref="AF64" si="869">AD64/AD$14-1</f>
        <v>-0.37943210215642287</v>
      </c>
      <c r="AG64" s="1298">
        <f t="shared" si="47"/>
        <v>2663319.2249965817</v>
      </c>
      <c r="AH64" s="1299">
        <f t="shared" si="773"/>
        <v>0.42931378142876064</v>
      </c>
      <c r="AI64" s="486">
        <v>197833495.25865307</v>
      </c>
      <c r="AJ64" s="1298">
        <f t="shared" ref="AJ64" si="870">AI64-AI$14</f>
        <v>60299314.527653068</v>
      </c>
      <c r="AK64" s="1299">
        <f t="shared" ref="AK64" si="871">AI64/AI$14-1</f>
        <v>0.43843148086649908</v>
      </c>
      <c r="AL64" s="1298">
        <f t="shared" si="50"/>
        <v>18076416.99919486</v>
      </c>
      <c r="AM64" s="1299">
        <f t="shared" ref="AM64:AM69" si="872">AI64/AI54-1</f>
        <v>0.10056025150288472</v>
      </c>
      <c r="AN64" s="486">
        <v>190549336.58807856</v>
      </c>
      <c r="AO64" s="1298">
        <f t="shared" ref="AO64" si="873">AN64-AN$14</f>
        <v>53015155.857078552</v>
      </c>
      <c r="AP64" s="1299">
        <f t="shared" ref="AP64" si="874">AN64/AN$14-1</f>
        <v>0.38546894724860947</v>
      </c>
      <c r="AQ64" s="1298">
        <f t="shared" si="53"/>
        <v>16304203.313028991</v>
      </c>
      <c r="AR64" s="1299">
        <f t="shared" ref="AR64:AR69" si="875">AN64/AN54-1</f>
        <v>9.3570494662209347E-2</v>
      </c>
      <c r="AS64" s="486">
        <v>182891633.55152732</v>
      </c>
      <c r="AT64" s="1298">
        <f t="shared" ref="AT64" si="876">AS64-AS$14</f>
        <v>45357452.820527315</v>
      </c>
      <c r="AU64" s="1299">
        <f t="shared" ref="AU64" si="877">AS64/AS$14-1</f>
        <v>0.32979040249813196</v>
      </c>
      <c r="AV64" s="1298">
        <f t="shared" si="56"/>
        <v>14357216.227505624</v>
      </c>
      <c r="AW64" s="1299">
        <f t="shared" ref="AW64:AW69" si="878">AS64/AS54-1</f>
        <v>8.5188630639773999E-2</v>
      </c>
      <c r="AX64" s="485">
        <v>0</v>
      </c>
      <c r="AY64" s="1298">
        <f t="shared" ref="AY64" si="879">AX64-AX$14</f>
        <v>0</v>
      </c>
      <c r="AZ64" s="1299"/>
      <c r="BA64" s="1298">
        <f t="shared" si="59"/>
        <v>0</v>
      </c>
      <c r="BB64" s="1299"/>
      <c r="BC64" s="485">
        <v>0</v>
      </c>
      <c r="BD64" s="1298">
        <f t="shared" ref="BD64" si="880">BC64-BC$14</f>
        <v>0</v>
      </c>
      <c r="BE64" s="1299"/>
      <c r="BF64" s="1298">
        <f t="shared" si="62"/>
        <v>0</v>
      </c>
      <c r="BG64" s="1299"/>
      <c r="BH64" s="485">
        <v>0</v>
      </c>
      <c r="BI64" s="1298">
        <f t="shared" ref="BI64" si="881">BH64-BH$14</f>
        <v>0</v>
      </c>
      <c r="BJ64" s="1299"/>
      <c r="BK64" s="1298">
        <f t="shared" si="65"/>
        <v>0</v>
      </c>
      <c r="BL64" s="1299"/>
      <c r="BM64" s="485">
        <v>0</v>
      </c>
      <c r="BN64" s="1298">
        <f t="shared" ref="BN64" si="882">BM64-BM$14</f>
        <v>0</v>
      </c>
      <c r="BO64" s="1299"/>
      <c r="BP64" s="1298">
        <f t="shared" si="68"/>
        <v>0</v>
      </c>
      <c r="BQ64" s="1299"/>
      <c r="BR64" s="485">
        <v>0</v>
      </c>
      <c r="BS64" s="1298">
        <f t="shared" ref="BS64" si="883">BR64-BR$14</f>
        <v>0</v>
      </c>
      <c r="BT64" s="1299"/>
      <c r="BU64" s="1298">
        <f t="shared" si="71"/>
        <v>0</v>
      </c>
      <c r="BV64" s="1299"/>
      <c r="BW64" s="485">
        <v>0</v>
      </c>
      <c r="BX64" s="1298">
        <f t="shared" ref="BX64" si="884">BW64-BW$14</f>
        <v>0</v>
      </c>
      <c r="BY64" s="1299"/>
      <c r="BZ64" s="1298">
        <f t="shared" si="74"/>
        <v>0</v>
      </c>
      <c r="CA64" s="1299"/>
      <c r="CB64" s="192">
        <v>59227442.989059627</v>
      </c>
      <c r="CC64" s="1298">
        <f t="shared" ref="CC64" si="885">CB64-CB$14</f>
        <v>41092664.50905963</v>
      </c>
      <c r="CD64" s="1299">
        <f t="shared" ref="CD64" si="886">CB64/CB$14-1</f>
        <v>2.2659589999612524</v>
      </c>
      <c r="CE64" s="1298">
        <f t="shared" si="77"/>
        <v>15605904.506435677</v>
      </c>
      <c r="CF64" s="1299">
        <f t="shared" si="797"/>
        <v>0.35775685703180971</v>
      </c>
      <c r="CG64" s="192">
        <v>47170611.490637898</v>
      </c>
      <c r="CH64" s="1298">
        <f t="shared" ref="CH64" si="887">CG64-CG$14</f>
        <v>29035833.010637902</v>
      </c>
      <c r="CI64" s="1299">
        <f t="shared" ref="CI64" si="888">CG64/CG$14-1</f>
        <v>1.6011131893703676</v>
      </c>
      <c r="CJ64" s="1298">
        <f t="shared" si="80"/>
        <v>12641805.911325797</v>
      </c>
      <c r="CK64" s="1299">
        <f t="shared" si="800"/>
        <v>0.36612346414033281</v>
      </c>
      <c r="CL64" s="192">
        <v>34623070.423387215</v>
      </c>
      <c r="CM64" s="1298">
        <f t="shared" ref="CM64" si="889">CL64-CL$14</f>
        <v>16488291.943387218</v>
      </c>
      <c r="CN64" s="1299">
        <f t="shared" ref="CN64" si="890">CL64/CL$14-1</f>
        <v>0.9092083458075535</v>
      </c>
      <c r="CO64" s="1298">
        <f t="shared" si="83"/>
        <v>9444851.2602777183</v>
      </c>
      <c r="CP64" s="1299">
        <f t="shared" si="803"/>
        <v>0.37511990816713836</v>
      </c>
    </row>
    <row r="65" spans="1:94" ht="31.5" outlineLevel="1" x14ac:dyDescent="0.25">
      <c r="A65" s="174">
        <v>2028</v>
      </c>
      <c r="B65" s="175" t="s">
        <v>166</v>
      </c>
      <c r="C65" s="175" t="s">
        <v>249</v>
      </c>
      <c r="D65" s="176" t="s">
        <v>168</v>
      </c>
      <c r="E65" s="485">
        <v>53623552.286531508</v>
      </c>
      <c r="F65" s="1298">
        <f t="shared" ref="F65" si="891">E65-E$15</f>
        <v>15143675.627531506</v>
      </c>
      <c r="G65" s="1320">
        <f t="shared" ref="G65" si="892">E65/E$15-1</f>
        <v>0.39354792536710415</v>
      </c>
      <c r="H65" s="1298">
        <f t="shared" si="32"/>
        <v>1278262.0100342482</v>
      </c>
      <c r="I65" s="1320">
        <f t="shared" si="758"/>
        <v>2.4419809371239332E-2</v>
      </c>
      <c r="J65" s="485">
        <v>57263912.994702503</v>
      </c>
      <c r="K65" s="1298">
        <f t="shared" ref="K65" si="893">J65-J$15</f>
        <v>18784036.335702501</v>
      </c>
      <c r="L65" s="1320">
        <f t="shared" ref="L65" si="894">J65/J$15-1</f>
        <v>0.48815219711233482</v>
      </c>
      <c r="M65" s="1298">
        <f t="shared" si="35"/>
        <v>2167373.6232007518</v>
      </c>
      <c r="N65" s="1320">
        <f t="shared" si="761"/>
        <v>3.9337745127451917E-2</v>
      </c>
      <c r="O65" s="485">
        <v>61090957.751664713</v>
      </c>
      <c r="P65" s="1298">
        <f t="shared" ref="P65" si="895">O65-O$15</f>
        <v>22611081.092664711</v>
      </c>
      <c r="Q65" s="1320">
        <f t="shared" ref="Q65" si="896">O65/O$15-1</f>
        <v>0.58760794097754054</v>
      </c>
      <c r="R65" s="1298">
        <f t="shared" si="38"/>
        <v>3143954.1363187581</v>
      </c>
      <c r="S65" s="1320">
        <f t="shared" si="764"/>
        <v>5.4255680883664503E-2</v>
      </c>
      <c r="T65" s="485">
        <v>53623552.286531508</v>
      </c>
      <c r="U65" s="1298">
        <f t="shared" ref="U65" si="897">T65-T$15</f>
        <v>15143675.627531506</v>
      </c>
      <c r="V65" s="1299">
        <f t="shared" ref="V65" si="898">T65/T$15-1</f>
        <v>0.39354792536710415</v>
      </c>
      <c r="W65" s="1298">
        <f t="shared" si="41"/>
        <v>1278262.0100342482</v>
      </c>
      <c r="X65" s="1299">
        <f t="shared" si="767"/>
        <v>2.4419809371239332E-2</v>
      </c>
      <c r="Y65" s="485">
        <v>57263912.994702503</v>
      </c>
      <c r="Z65" s="1298">
        <f t="shared" ref="Z65" si="899">Y65-Y$15</f>
        <v>18784036.335702501</v>
      </c>
      <c r="AA65" s="1299">
        <f t="shared" ref="AA65" si="900">Y65/Y$15-1</f>
        <v>0.48815219711233482</v>
      </c>
      <c r="AB65" s="1298">
        <f t="shared" si="44"/>
        <v>2167373.6232007518</v>
      </c>
      <c r="AC65" s="1299">
        <f t="shared" si="770"/>
        <v>3.9337745127451917E-2</v>
      </c>
      <c r="AD65" s="485">
        <v>61090957.751664713</v>
      </c>
      <c r="AE65" s="1298">
        <f t="shared" ref="AE65" si="901">AD65-AD$15</f>
        <v>22611081.092664711</v>
      </c>
      <c r="AF65" s="1299">
        <f t="shared" ref="AF65" si="902">AD65/AD$15-1</f>
        <v>0.58760794097754054</v>
      </c>
      <c r="AG65" s="1298">
        <f t="shared" si="47"/>
        <v>3143954.1363187581</v>
      </c>
      <c r="AH65" s="1299">
        <f t="shared" si="773"/>
        <v>5.4255680883664503E-2</v>
      </c>
      <c r="AI65" s="485">
        <v>53623552.286531508</v>
      </c>
      <c r="AJ65" s="1298">
        <f t="shared" ref="AJ65" si="903">AI65-AI$15</f>
        <v>15143675.627531506</v>
      </c>
      <c r="AK65" s="1299">
        <f t="shared" ref="AK65" si="904">AI65/AI$15-1</f>
        <v>0.39354792536710415</v>
      </c>
      <c r="AL65" s="1298">
        <f t="shared" si="50"/>
        <v>1278262.0100342482</v>
      </c>
      <c r="AM65" s="1299">
        <f t="shared" si="872"/>
        <v>2.4419809371239332E-2</v>
      </c>
      <c r="AN65" s="485">
        <v>57263912.994702503</v>
      </c>
      <c r="AO65" s="1298">
        <f t="shared" ref="AO65" si="905">AN65-AN$15</f>
        <v>18784036.335702501</v>
      </c>
      <c r="AP65" s="1299">
        <f t="shared" ref="AP65" si="906">AN65/AN$15-1</f>
        <v>0.48815219711233482</v>
      </c>
      <c r="AQ65" s="1298">
        <f t="shared" si="53"/>
        <v>2167373.6232007518</v>
      </c>
      <c r="AR65" s="1299">
        <f t="shared" si="875"/>
        <v>3.9337745127451917E-2</v>
      </c>
      <c r="AS65" s="485">
        <v>61090957.751664713</v>
      </c>
      <c r="AT65" s="1298">
        <f t="shared" ref="AT65" si="907">AS65-AS$15</f>
        <v>22611081.092664711</v>
      </c>
      <c r="AU65" s="1299">
        <f t="shared" ref="AU65" si="908">AS65/AS$15-1</f>
        <v>0.58760794097754054</v>
      </c>
      <c r="AV65" s="1298">
        <f t="shared" si="56"/>
        <v>3143954.1363187581</v>
      </c>
      <c r="AW65" s="1299">
        <f t="shared" si="878"/>
        <v>5.4255680883664503E-2</v>
      </c>
      <c r="AX65" s="485">
        <v>53623552.286531508</v>
      </c>
      <c r="AY65" s="1298">
        <f t="shared" ref="AY65" si="909">AX65-AX$15</f>
        <v>15143675.627531506</v>
      </c>
      <c r="AZ65" s="1299">
        <f t="shared" ref="AZ65" si="910">AX65/AX$15-1</f>
        <v>0.39354792536710415</v>
      </c>
      <c r="BA65" s="1298">
        <f t="shared" si="59"/>
        <v>1278262.0100342482</v>
      </c>
      <c r="BB65" s="1299">
        <f t="shared" si="779"/>
        <v>2.4419809371239332E-2</v>
      </c>
      <c r="BC65" s="485">
        <v>57263912.994702503</v>
      </c>
      <c r="BD65" s="1298">
        <f t="shared" ref="BD65" si="911">BC65-BC$15</f>
        <v>18784036.335702501</v>
      </c>
      <c r="BE65" s="1299">
        <f t="shared" ref="BE65" si="912">BC65/BC$15-1</f>
        <v>0.48815219711233482</v>
      </c>
      <c r="BF65" s="1298">
        <f t="shared" si="62"/>
        <v>2167373.6232007518</v>
      </c>
      <c r="BG65" s="1299">
        <f t="shared" si="782"/>
        <v>3.9337745127451917E-2</v>
      </c>
      <c r="BH65" s="485">
        <v>61090957.751664713</v>
      </c>
      <c r="BI65" s="1298">
        <f t="shared" ref="BI65" si="913">BH65-BH$15</f>
        <v>22611081.092664711</v>
      </c>
      <c r="BJ65" s="1299">
        <f t="shared" ref="BJ65" si="914">BH65/BH$15-1</f>
        <v>0.58760794097754054</v>
      </c>
      <c r="BK65" s="1298">
        <f t="shared" si="65"/>
        <v>3143954.1363187581</v>
      </c>
      <c r="BL65" s="1299">
        <f t="shared" si="785"/>
        <v>5.4255680883664503E-2</v>
      </c>
      <c r="BM65" s="485">
        <v>53623552.286531508</v>
      </c>
      <c r="BN65" s="1298">
        <f t="shared" ref="BN65" si="915">BM65-BM$15</f>
        <v>15143675.627531506</v>
      </c>
      <c r="BO65" s="1299">
        <f t="shared" ref="BO65" si="916">BM65/BM$15-1</f>
        <v>0.39354792536710415</v>
      </c>
      <c r="BP65" s="1298">
        <f t="shared" si="68"/>
        <v>1278262.0100342482</v>
      </c>
      <c r="BQ65" s="1299">
        <f t="shared" si="788"/>
        <v>2.4419809371239332E-2</v>
      </c>
      <c r="BR65" s="485">
        <v>57263912.994702503</v>
      </c>
      <c r="BS65" s="1298">
        <f t="shared" ref="BS65" si="917">BR65-BR$15</f>
        <v>18784036.335702501</v>
      </c>
      <c r="BT65" s="1299">
        <f t="shared" ref="BT65" si="918">BR65/BR$15-1</f>
        <v>0.48815219711233482</v>
      </c>
      <c r="BU65" s="1298">
        <f t="shared" si="71"/>
        <v>2167373.6232007518</v>
      </c>
      <c r="BV65" s="1299">
        <f t="shared" si="791"/>
        <v>3.9337745127451917E-2</v>
      </c>
      <c r="BW65" s="485">
        <v>61090957.751664713</v>
      </c>
      <c r="BX65" s="1298">
        <f t="shared" ref="BX65" si="919">BW65-BW$15</f>
        <v>22611081.092664711</v>
      </c>
      <c r="BY65" s="1299">
        <f t="shared" ref="BY65" si="920">BW65/BW$15-1</f>
        <v>0.58760794097754054</v>
      </c>
      <c r="BZ65" s="1298">
        <f t="shared" si="74"/>
        <v>3143954.1363187581</v>
      </c>
      <c r="CA65" s="1299">
        <f t="shared" si="794"/>
        <v>5.4255680883664503E-2</v>
      </c>
      <c r="CB65" s="485">
        <v>53623552.286531508</v>
      </c>
      <c r="CC65" s="1298">
        <f t="shared" ref="CC65" si="921">CB65-CB$15</f>
        <v>15143675.627531506</v>
      </c>
      <c r="CD65" s="1299">
        <f t="shared" ref="CD65" si="922">CB65/CB$15-1</f>
        <v>0.39354792536710415</v>
      </c>
      <c r="CE65" s="1298">
        <f t="shared" si="77"/>
        <v>1278262.0100342482</v>
      </c>
      <c r="CF65" s="1299">
        <f t="shared" si="797"/>
        <v>2.4419809371239332E-2</v>
      </c>
      <c r="CG65" s="485">
        <v>57263912.994702503</v>
      </c>
      <c r="CH65" s="1298">
        <f t="shared" ref="CH65" si="923">CG65-CG$15</f>
        <v>18784036.335702501</v>
      </c>
      <c r="CI65" s="1299">
        <f t="shared" ref="CI65" si="924">CG65/CG$15-1</f>
        <v>0.48815219711233482</v>
      </c>
      <c r="CJ65" s="1298">
        <f t="shared" si="80"/>
        <v>2167373.6232007518</v>
      </c>
      <c r="CK65" s="1299">
        <f t="shared" si="800"/>
        <v>3.9337745127451917E-2</v>
      </c>
      <c r="CL65" s="485">
        <v>61090957.751664713</v>
      </c>
      <c r="CM65" s="1298">
        <f t="shared" ref="CM65" si="925">CL65-CL$15</f>
        <v>22611081.092664711</v>
      </c>
      <c r="CN65" s="1299">
        <f t="shared" ref="CN65" si="926">CL65/CL$15-1</f>
        <v>0.58760794097754054</v>
      </c>
      <c r="CO65" s="1298">
        <f t="shared" si="83"/>
        <v>3143954.1363187581</v>
      </c>
      <c r="CP65" s="1299">
        <f t="shared" si="803"/>
        <v>5.4255680883664503E-2</v>
      </c>
    </row>
    <row r="66" spans="1:94" ht="15.75" outlineLevel="1" x14ac:dyDescent="0.25">
      <c r="A66" s="174">
        <v>2028</v>
      </c>
      <c r="B66" s="175" t="s">
        <v>169</v>
      </c>
      <c r="C66" s="175" t="s">
        <v>249</v>
      </c>
      <c r="D66" s="176" t="s">
        <v>170</v>
      </c>
      <c r="E66" s="485">
        <v>53674184.022459656</v>
      </c>
      <c r="F66" s="1298">
        <f t="shared" ref="F66" si="927">E66-E$16</f>
        <v>13591807.022459656</v>
      </c>
      <c r="G66" s="1320">
        <f t="shared" ref="G66" si="928">E66/E$16-1</f>
        <v>0.33909683107016475</v>
      </c>
      <c r="H66" s="1298">
        <f t="shared" si="32"/>
        <v>1149158.9498915076</v>
      </c>
      <c r="I66" s="1320">
        <f t="shared" si="758"/>
        <v>2.1878313209824141E-2</v>
      </c>
      <c r="J66" s="485">
        <v>57317981.984863177</v>
      </c>
      <c r="K66" s="1298">
        <f t="shared" ref="K66" si="929">J66-J$16</f>
        <v>17235604.984863177</v>
      </c>
      <c r="L66" s="1320">
        <f t="shared" ref="L66" si="930">J66/J$16-1</f>
        <v>0.43000456247550334</v>
      </c>
      <c r="M66" s="1298">
        <f t="shared" si="35"/>
        <v>2032261.0228908956</v>
      </c>
      <c r="N66" s="1320">
        <f t="shared" si="761"/>
        <v>3.6759238869088273E-2</v>
      </c>
      <c r="O66" s="485">
        <v>61148640.264452219</v>
      </c>
      <c r="P66" s="1298">
        <f t="shared" ref="P66" si="931">O66-O$16</f>
        <v>21066263.264452219</v>
      </c>
      <c r="Q66" s="1320">
        <f t="shared" ref="Q66" si="932">O66/O$16-1</f>
        <v>0.52557420096248841</v>
      </c>
      <c r="R66" s="1298">
        <f t="shared" si="38"/>
        <v>3002667.5952962786</v>
      </c>
      <c r="S66" s="1320">
        <f t="shared" si="764"/>
        <v>5.1640164528352184E-2</v>
      </c>
      <c r="T66" s="485">
        <v>53674184.022459656</v>
      </c>
      <c r="U66" s="1298">
        <f t="shared" ref="U66" si="933">T66-T$16</f>
        <v>13591807.022459656</v>
      </c>
      <c r="V66" s="1299">
        <f t="shared" ref="V66" si="934">T66/T$16-1</f>
        <v>0.33909683107016475</v>
      </c>
      <c r="W66" s="1298">
        <f t="shared" si="41"/>
        <v>1149158.9498915076</v>
      </c>
      <c r="X66" s="1299">
        <f t="shared" si="767"/>
        <v>2.1878313209824141E-2</v>
      </c>
      <c r="Y66" s="485">
        <v>57317981.984863177</v>
      </c>
      <c r="Z66" s="1298">
        <f t="shared" ref="Z66" si="935">Y66-Y$16</f>
        <v>17235604.984863177</v>
      </c>
      <c r="AA66" s="1299">
        <f t="shared" ref="AA66" si="936">Y66/Y$16-1</f>
        <v>0.43000456247550334</v>
      </c>
      <c r="AB66" s="1298">
        <f t="shared" si="44"/>
        <v>2032261.0228908956</v>
      </c>
      <c r="AC66" s="1299">
        <f t="shared" si="770"/>
        <v>3.6759238869088273E-2</v>
      </c>
      <c r="AD66" s="485">
        <v>61148640.264452219</v>
      </c>
      <c r="AE66" s="1298">
        <f t="shared" ref="AE66" si="937">AD66-AD$16</f>
        <v>21066263.264452219</v>
      </c>
      <c r="AF66" s="1299">
        <f t="shared" ref="AF66" si="938">AD66/AD$16-1</f>
        <v>0.52557420096248841</v>
      </c>
      <c r="AG66" s="1298">
        <f t="shared" si="47"/>
        <v>3002667.5952962786</v>
      </c>
      <c r="AH66" s="1299">
        <f t="shared" si="773"/>
        <v>5.1640164528352184E-2</v>
      </c>
      <c r="AI66" s="485">
        <v>53674184.022459656</v>
      </c>
      <c r="AJ66" s="1298">
        <f t="shared" ref="AJ66" si="939">AI66-AI$16</f>
        <v>13591807.022459656</v>
      </c>
      <c r="AK66" s="1299">
        <f t="shared" ref="AK66" si="940">AI66/AI$16-1</f>
        <v>0.33909683107016475</v>
      </c>
      <c r="AL66" s="1298">
        <f t="shared" si="50"/>
        <v>1149158.9498915076</v>
      </c>
      <c r="AM66" s="1299">
        <f t="shared" si="872"/>
        <v>2.1878313209824141E-2</v>
      </c>
      <c r="AN66" s="485">
        <v>57317981.984863177</v>
      </c>
      <c r="AO66" s="1298">
        <f t="shared" ref="AO66" si="941">AN66-AN$16</f>
        <v>17235604.984863177</v>
      </c>
      <c r="AP66" s="1299">
        <f t="shared" ref="AP66" si="942">AN66/AN$16-1</f>
        <v>0.43000456247550334</v>
      </c>
      <c r="AQ66" s="1298">
        <f t="shared" si="53"/>
        <v>2032261.0228908956</v>
      </c>
      <c r="AR66" s="1299">
        <f t="shared" si="875"/>
        <v>3.6759238869088273E-2</v>
      </c>
      <c r="AS66" s="485">
        <v>61148640.264452219</v>
      </c>
      <c r="AT66" s="1298">
        <f t="shared" ref="AT66" si="943">AS66-AS$16</f>
        <v>21066263.264452219</v>
      </c>
      <c r="AU66" s="1299">
        <f t="shared" ref="AU66" si="944">AS66/AS$16-1</f>
        <v>0.52557420096248841</v>
      </c>
      <c r="AV66" s="1298">
        <f t="shared" si="56"/>
        <v>3002667.5952962786</v>
      </c>
      <c r="AW66" s="1299">
        <f t="shared" si="878"/>
        <v>5.1640164528352184E-2</v>
      </c>
      <c r="AX66" s="485">
        <v>53674184.022459656</v>
      </c>
      <c r="AY66" s="1298">
        <f t="shared" ref="AY66" si="945">AX66-AX$16</f>
        <v>13591807.022459656</v>
      </c>
      <c r="AZ66" s="1299">
        <f t="shared" ref="AZ66" si="946">AX66/AX$16-1</f>
        <v>0.33909683107016475</v>
      </c>
      <c r="BA66" s="1298">
        <f t="shared" si="59"/>
        <v>1149158.9498915076</v>
      </c>
      <c r="BB66" s="1299">
        <f t="shared" si="779"/>
        <v>2.1878313209824141E-2</v>
      </c>
      <c r="BC66" s="485">
        <v>57317981.984863177</v>
      </c>
      <c r="BD66" s="1298">
        <f t="shared" ref="BD66" si="947">BC66-BC$16</f>
        <v>17235604.984863177</v>
      </c>
      <c r="BE66" s="1299">
        <f t="shared" ref="BE66" si="948">BC66/BC$16-1</f>
        <v>0.43000456247550334</v>
      </c>
      <c r="BF66" s="1298">
        <f t="shared" si="62"/>
        <v>2032261.0228908956</v>
      </c>
      <c r="BG66" s="1299">
        <f t="shared" si="782"/>
        <v>3.6759238869088273E-2</v>
      </c>
      <c r="BH66" s="485">
        <v>61148640.264452219</v>
      </c>
      <c r="BI66" s="1298">
        <f t="shared" ref="BI66" si="949">BH66-BH$16</f>
        <v>21066263.264452219</v>
      </c>
      <c r="BJ66" s="1299">
        <f t="shared" ref="BJ66" si="950">BH66/BH$16-1</f>
        <v>0.52557420096248841</v>
      </c>
      <c r="BK66" s="1298">
        <f t="shared" si="65"/>
        <v>3002667.5952962786</v>
      </c>
      <c r="BL66" s="1299">
        <f t="shared" si="785"/>
        <v>5.1640164528352184E-2</v>
      </c>
      <c r="BM66" s="485">
        <v>53674184.022459656</v>
      </c>
      <c r="BN66" s="1298">
        <f t="shared" ref="BN66" si="951">BM66-BM$16</f>
        <v>13591807.022459656</v>
      </c>
      <c r="BO66" s="1299">
        <f t="shared" ref="BO66" si="952">BM66/BM$16-1</f>
        <v>0.33909683107016475</v>
      </c>
      <c r="BP66" s="1298">
        <f t="shared" si="68"/>
        <v>1149158.9498915076</v>
      </c>
      <c r="BQ66" s="1299">
        <f t="shared" si="788"/>
        <v>2.1878313209824141E-2</v>
      </c>
      <c r="BR66" s="485">
        <v>57317981.984863177</v>
      </c>
      <c r="BS66" s="1298">
        <f t="shared" ref="BS66" si="953">BR66-BR$16</f>
        <v>17235604.984863177</v>
      </c>
      <c r="BT66" s="1299">
        <f t="shared" ref="BT66" si="954">BR66/BR$16-1</f>
        <v>0.43000456247550334</v>
      </c>
      <c r="BU66" s="1298">
        <f t="shared" si="71"/>
        <v>2032261.0228908956</v>
      </c>
      <c r="BV66" s="1299">
        <f t="shared" si="791"/>
        <v>3.6759238869088273E-2</v>
      </c>
      <c r="BW66" s="485">
        <v>61148640.264452219</v>
      </c>
      <c r="BX66" s="1298">
        <f t="shared" ref="BX66" si="955">BW66-BW$16</f>
        <v>21066263.264452219</v>
      </c>
      <c r="BY66" s="1299">
        <f t="shared" ref="BY66" si="956">BW66/BW$16-1</f>
        <v>0.52557420096248841</v>
      </c>
      <c r="BZ66" s="1298">
        <f t="shared" si="74"/>
        <v>3002667.5952962786</v>
      </c>
      <c r="CA66" s="1299">
        <f t="shared" si="794"/>
        <v>5.1640164528352184E-2</v>
      </c>
      <c r="CB66" s="485">
        <v>53674184.022459656</v>
      </c>
      <c r="CC66" s="1298">
        <f t="shared" ref="CC66" si="957">CB66-CB$16</f>
        <v>13591807.022459656</v>
      </c>
      <c r="CD66" s="1299">
        <f t="shared" ref="CD66" si="958">CB66/CB$16-1</f>
        <v>0.33909683107016475</v>
      </c>
      <c r="CE66" s="1298">
        <f t="shared" si="77"/>
        <v>1149158.9498915076</v>
      </c>
      <c r="CF66" s="1299">
        <f t="shared" si="797"/>
        <v>2.1878313209824141E-2</v>
      </c>
      <c r="CG66" s="485">
        <v>57317981.984863177</v>
      </c>
      <c r="CH66" s="1298">
        <f t="shared" ref="CH66" si="959">CG66-CG$16</f>
        <v>17235604.984863177</v>
      </c>
      <c r="CI66" s="1299">
        <f t="shared" ref="CI66" si="960">CG66/CG$16-1</f>
        <v>0.43000456247550334</v>
      </c>
      <c r="CJ66" s="1298">
        <f t="shared" si="80"/>
        <v>2032261.0228908956</v>
      </c>
      <c r="CK66" s="1299">
        <f t="shared" si="800"/>
        <v>3.6759238869088273E-2</v>
      </c>
      <c r="CL66" s="485">
        <v>61148640.264452219</v>
      </c>
      <c r="CM66" s="1298">
        <f t="shared" ref="CM66" si="961">CL66-CL$16</f>
        <v>21066263.264452219</v>
      </c>
      <c r="CN66" s="1299">
        <f t="shared" ref="CN66" si="962">CL66/CL$16-1</f>
        <v>0.52557420096248841</v>
      </c>
      <c r="CO66" s="1298">
        <f t="shared" si="83"/>
        <v>3002667.5952962786</v>
      </c>
      <c r="CP66" s="1299">
        <f t="shared" si="803"/>
        <v>5.1640164528352184E-2</v>
      </c>
    </row>
    <row r="67" spans="1:94" ht="32.25" outlineLevel="1" thickBot="1" x14ac:dyDescent="0.3">
      <c r="A67" s="174">
        <v>2028</v>
      </c>
      <c r="B67" s="197" t="s">
        <v>171</v>
      </c>
      <c r="C67" s="198" t="s">
        <v>172</v>
      </c>
      <c r="D67" s="199" t="s">
        <v>173</v>
      </c>
      <c r="E67" s="492">
        <v>0</v>
      </c>
      <c r="F67" s="1298">
        <f t="shared" ref="F67" si="963">E67-E$17</f>
        <v>0</v>
      </c>
      <c r="G67" s="1320"/>
      <c r="H67" s="1298">
        <f t="shared" si="32"/>
        <v>0</v>
      </c>
      <c r="I67" s="1320"/>
      <c r="J67" s="492">
        <v>0</v>
      </c>
      <c r="K67" s="1298">
        <f t="shared" ref="K67" si="964">J67-J$17</f>
        <v>0</v>
      </c>
      <c r="L67" s="1320"/>
      <c r="M67" s="1298">
        <f t="shared" si="35"/>
        <v>0</v>
      </c>
      <c r="N67" s="1320"/>
      <c r="O67" s="492">
        <v>0</v>
      </c>
      <c r="P67" s="1298">
        <f t="shared" ref="P67" si="965">O67-O$17</f>
        <v>0</v>
      </c>
      <c r="Q67" s="1320"/>
      <c r="R67" s="1298">
        <f t="shared" si="38"/>
        <v>0</v>
      </c>
      <c r="S67" s="1320"/>
      <c r="T67" s="492">
        <v>0</v>
      </c>
      <c r="U67" s="1298">
        <f t="shared" ref="U67" si="966">T67-T$17</f>
        <v>0</v>
      </c>
      <c r="V67" s="1299"/>
      <c r="W67" s="1298">
        <f t="shared" si="41"/>
        <v>0</v>
      </c>
      <c r="X67" s="1299"/>
      <c r="Y67" s="492">
        <v>0</v>
      </c>
      <c r="Z67" s="1298">
        <f t="shared" ref="Z67" si="967">Y67-Y$17</f>
        <v>0</v>
      </c>
      <c r="AA67" s="1299"/>
      <c r="AB67" s="1298">
        <f t="shared" si="44"/>
        <v>0</v>
      </c>
      <c r="AC67" s="1299"/>
      <c r="AD67" s="492">
        <v>0</v>
      </c>
      <c r="AE67" s="1298">
        <f t="shared" ref="AE67" si="968">AD67-AD$17</f>
        <v>0</v>
      </c>
      <c r="AF67" s="1299"/>
      <c r="AG67" s="1298">
        <f t="shared" si="47"/>
        <v>0</v>
      </c>
      <c r="AH67" s="1299"/>
      <c r="AI67" s="492">
        <v>0</v>
      </c>
      <c r="AJ67" s="1298">
        <f t="shared" ref="AJ67" si="969">AI67-AI$17</f>
        <v>0</v>
      </c>
      <c r="AK67" s="1299"/>
      <c r="AL67" s="1298">
        <f t="shared" si="50"/>
        <v>0</v>
      </c>
      <c r="AM67" s="1299"/>
      <c r="AN67" s="492">
        <v>0</v>
      </c>
      <c r="AO67" s="1298">
        <f t="shared" ref="AO67" si="970">AN67-AN$17</f>
        <v>0</v>
      </c>
      <c r="AP67" s="1299"/>
      <c r="AQ67" s="1298">
        <f t="shared" si="53"/>
        <v>0</v>
      </c>
      <c r="AR67" s="1299"/>
      <c r="AS67" s="492">
        <v>0</v>
      </c>
      <c r="AT67" s="1298">
        <f t="shared" ref="AT67" si="971">AS67-AS$17</f>
        <v>0</v>
      </c>
      <c r="AU67" s="1299"/>
      <c r="AV67" s="1298">
        <f t="shared" si="56"/>
        <v>0</v>
      </c>
      <c r="AW67" s="1299"/>
      <c r="AX67" s="492">
        <v>0</v>
      </c>
      <c r="AY67" s="1298">
        <f t="shared" ref="AY67" si="972">AX67-AX$17</f>
        <v>0</v>
      </c>
      <c r="AZ67" s="1299"/>
      <c r="BA67" s="1298">
        <f t="shared" si="59"/>
        <v>0</v>
      </c>
      <c r="BB67" s="1299"/>
      <c r="BC67" s="492">
        <v>0</v>
      </c>
      <c r="BD67" s="1298">
        <f t="shared" ref="BD67" si="973">BC67-BC$17</f>
        <v>0</v>
      </c>
      <c r="BE67" s="1299"/>
      <c r="BF67" s="1298">
        <f t="shared" si="62"/>
        <v>0</v>
      </c>
      <c r="BG67" s="1299"/>
      <c r="BH67" s="492">
        <v>0</v>
      </c>
      <c r="BI67" s="1298">
        <f t="shared" ref="BI67" si="974">BH67-BH$17</f>
        <v>0</v>
      </c>
      <c r="BJ67" s="1299"/>
      <c r="BK67" s="1298">
        <f t="shared" si="65"/>
        <v>0</v>
      </c>
      <c r="BL67" s="1299"/>
      <c r="BM67" s="492">
        <v>0</v>
      </c>
      <c r="BN67" s="1298">
        <f t="shared" ref="BN67" si="975">BM67-BM$17</f>
        <v>0</v>
      </c>
      <c r="BO67" s="1299"/>
      <c r="BP67" s="1298">
        <f t="shared" si="68"/>
        <v>0</v>
      </c>
      <c r="BQ67" s="1299"/>
      <c r="BR67" s="492">
        <v>0</v>
      </c>
      <c r="BS67" s="1298">
        <f t="shared" ref="BS67" si="976">BR67-BR$17</f>
        <v>0</v>
      </c>
      <c r="BT67" s="1299"/>
      <c r="BU67" s="1298">
        <f t="shared" si="71"/>
        <v>0</v>
      </c>
      <c r="BV67" s="1299"/>
      <c r="BW67" s="492">
        <v>0</v>
      </c>
      <c r="BX67" s="1298">
        <f t="shared" ref="BX67" si="977">BW67-BW$17</f>
        <v>0</v>
      </c>
      <c r="BY67" s="1299"/>
      <c r="BZ67" s="1298">
        <f t="shared" si="74"/>
        <v>0</v>
      </c>
      <c r="CA67" s="1299"/>
      <c r="CB67" s="1329">
        <v>4295653.5077294474</v>
      </c>
      <c r="CC67" s="1298">
        <f t="shared" ref="CC67" si="978">CB67-CB$17</f>
        <v>449376.02772944747</v>
      </c>
      <c r="CD67" s="1299">
        <f t="shared" ref="CD67" si="979">CB67/CB$17-1</f>
        <v>0.11683401160372009</v>
      </c>
      <c r="CE67" s="1298">
        <f t="shared" si="77"/>
        <v>44383.499119291082</v>
      </c>
      <c r="CF67" s="1299">
        <f t="shared" si="797"/>
        <v>1.0440056507678985E-2</v>
      </c>
      <c r="CG67" s="1329">
        <v>4295653.5077294474</v>
      </c>
      <c r="CH67" s="1298">
        <f t="shared" ref="CH67" si="980">CG67-CG$17</f>
        <v>449376.02772944747</v>
      </c>
      <c r="CI67" s="1299">
        <f t="shared" ref="CI67" si="981">CG67/CG$17-1</f>
        <v>0.11683401160372009</v>
      </c>
      <c r="CJ67" s="1298">
        <f t="shared" si="80"/>
        <v>44383.499119291082</v>
      </c>
      <c r="CK67" s="1299">
        <f t="shared" si="800"/>
        <v>1.0440056507678985E-2</v>
      </c>
      <c r="CL67" s="1329">
        <v>4295653.5077294474</v>
      </c>
      <c r="CM67" s="1298">
        <f t="shared" ref="CM67" si="982">CL67-CL$17</f>
        <v>449376.02772944747</v>
      </c>
      <c r="CN67" s="1299">
        <f t="shared" ref="CN67" si="983">CL67/CL$17-1</f>
        <v>0.11683401160372009</v>
      </c>
      <c r="CO67" s="1298">
        <f t="shared" si="83"/>
        <v>44383.499119291082</v>
      </c>
      <c r="CP67" s="1299">
        <f t="shared" si="803"/>
        <v>1.0440056507678985E-2</v>
      </c>
    </row>
    <row r="68" spans="1:94" ht="15.75" outlineLevel="1" x14ac:dyDescent="0.25">
      <c r="A68" s="174">
        <v>2028</v>
      </c>
      <c r="B68" s="206" t="s">
        <v>174</v>
      </c>
      <c r="C68" s="206" t="s">
        <v>175</v>
      </c>
      <c r="D68" s="207" t="s">
        <v>176</v>
      </c>
      <c r="E68" s="210">
        <v>1052707.0157280001</v>
      </c>
      <c r="F68" s="1321">
        <f t="shared" ref="F68" si="984">E68-E$18</f>
        <v>204419.93692800007</v>
      </c>
      <c r="G68" s="1322">
        <f t="shared" ref="G68" si="985">E68/E$18-1</f>
        <v>0.24097966600785159</v>
      </c>
      <c r="H68" s="1321">
        <f t="shared" si="32"/>
        <v>26445.20817600016</v>
      </c>
      <c r="I68" s="1322">
        <f t="shared" si="758"/>
        <v>2.5768481279724753E-2</v>
      </c>
      <c r="J68" s="210">
        <v>1119775.1703840001</v>
      </c>
      <c r="K68" s="1321">
        <f t="shared" ref="K68" si="986">J68-J$18</f>
        <v>271488.09158400004</v>
      </c>
      <c r="L68" s="1322">
        <f t="shared" ref="L68" si="987">J68/J$18-1</f>
        <v>0.3200427053162842</v>
      </c>
      <c r="M68" s="1321">
        <f t="shared" si="35"/>
        <v>43791.376031999942</v>
      </c>
      <c r="N68" s="1322">
        <f t="shared" si="761"/>
        <v>4.06989178293089E-2</v>
      </c>
      <c r="O68" s="211">
        <v>1190130.9796800001</v>
      </c>
      <c r="P68" s="1321">
        <f t="shared" ref="P68" si="988">O68-O$18</f>
        <v>341843.90088000009</v>
      </c>
      <c r="Q68" s="1322">
        <f t="shared" ref="Q68" si="989">O68/O$18-1</f>
        <v>0.40298138380650306</v>
      </c>
      <c r="R68" s="1321">
        <f t="shared" si="38"/>
        <v>63099.278880000114</v>
      </c>
      <c r="S68" s="1322">
        <f t="shared" si="764"/>
        <v>5.5987137571383627E-2</v>
      </c>
      <c r="T68" s="211">
        <v>1052707.0157280001</v>
      </c>
      <c r="U68" s="209">
        <f t="shared" ref="U68" si="990">T68-T$18</f>
        <v>204419.93692800007</v>
      </c>
      <c r="V68" s="1300">
        <f t="shared" ref="V68" si="991">T68/T$18-1</f>
        <v>0.24097966600785159</v>
      </c>
      <c r="W68" s="209">
        <f t="shared" si="41"/>
        <v>26445.20817600016</v>
      </c>
      <c r="X68" s="1300">
        <f t="shared" si="767"/>
        <v>2.5768481279724753E-2</v>
      </c>
      <c r="Y68" s="210">
        <v>1119775.1703840001</v>
      </c>
      <c r="Z68" s="209">
        <f t="shared" ref="Z68" si="992">Y68-Y$18</f>
        <v>271488.09158400004</v>
      </c>
      <c r="AA68" s="1300">
        <f t="shared" ref="AA68" si="993">Y68/Y$18-1</f>
        <v>0.3200427053162842</v>
      </c>
      <c r="AB68" s="209">
        <f t="shared" si="44"/>
        <v>43791.376031999942</v>
      </c>
      <c r="AC68" s="1300">
        <f t="shared" si="770"/>
        <v>4.06989178293089E-2</v>
      </c>
      <c r="AD68" s="211">
        <v>1190130.9796800001</v>
      </c>
      <c r="AE68" s="209">
        <f t="shared" ref="AE68" si="994">AD68-AD$18</f>
        <v>341843.90088000009</v>
      </c>
      <c r="AF68" s="1300">
        <f t="shared" ref="AF68" si="995">AD68/AD$18-1</f>
        <v>0.40298138380650306</v>
      </c>
      <c r="AG68" s="209">
        <f t="shared" si="47"/>
        <v>63099.278880000114</v>
      </c>
      <c r="AH68" s="1300">
        <f t="shared" si="773"/>
        <v>5.5987137571383627E-2</v>
      </c>
      <c r="AI68" s="211">
        <v>1052707.0157280001</v>
      </c>
      <c r="AJ68" s="209">
        <f t="shared" ref="AJ68" si="996">AI68-AI$18</f>
        <v>204419.93692800007</v>
      </c>
      <c r="AK68" s="1300">
        <f t="shared" ref="AK68" si="997">AI68/AI$18-1</f>
        <v>0.24097966600785159</v>
      </c>
      <c r="AL68" s="209">
        <f t="shared" si="50"/>
        <v>26445.20817600016</v>
      </c>
      <c r="AM68" s="1300">
        <f t="shared" si="872"/>
        <v>2.5768481279724753E-2</v>
      </c>
      <c r="AN68" s="210">
        <v>1119775.1703840001</v>
      </c>
      <c r="AO68" s="209">
        <f t="shared" ref="AO68" si="998">AN68-AN$18</f>
        <v>271488.09158400004</v>
      </c>
      <c r="AP68" s="1300">
        <f t="shared" ref="AP68" si="999">AN68/AN$18-1</f>
        <v>0.3200427053162842</v>
      </c>
      <c r="AQ68" s="209">
        <f t="shared" si="53"/>
        <v>43791.376031999942</v>
      </c>
      <c r="AR68" s="1300">
        <f t="shared" si="875"/>
        <v>4.06989178293089E-2</v>
      </c>
      <c r="AS68" s="211">
        <v>1190130.9796800001</v>
      </c>
      <c r="AT68" s="209">
        <f t="shared" ref="AT68" si="1000">AS68-AS$18</f>
        <v>341843.90088000009</v>
      </c>
      <c r="AU68" s="1300">
        <f t="shared" ref="AU68" si="1001">AS68/AS$18-1</f>
        <v>0.40298138380650306</v>
      </c>
      <c r="AV68" s="209">
        <f t="shared" si="56"/>
        <v>63099.278880000114</v>
      </c>
      <c r="AW68" s="1300">
        <f t="shared" si="878"/>
        <v>5.5987137571383627E-2</v>
      </c>
      <c r="AX68" s="210">
        <v>1052707.0157280001</v>
      </c>
      <c r="AY68" s="209">
        <f t="shared" ref="AY68" si="1002">AX68-AX$18</f>
        <v>204419.93692800007</v>
      </c>
      <c r="AZ68" s="1300">
        <f t="shared" ref="AZ68" si="1003">AX68/AX$18-1</f>
        <v>0.24097966600785159</v>
      </c>
      <c r="BA68" s="209">
        <f t="shared" si="59"/>
        <v>26445.20817600016</v>
      </c>
      <c r="BB68" s="1300">
        <f t="shared" si="779"/>
        <v>2.5768481279724753E-2</v>
      </c>
      <c r="BC68" s="210">
        <v>1119775.1703840001</v>
      </c>
      <c r="BD68" s="209">
        <f t="shared" ref="BD68" si="1004">BC68-BC$18</f>
        <v>271488.09158400004</v>
      </c>
      <c r="BE68" s="1300">
        <f t="shared" ref="BE68" si="1005">BC68/BC$18-1</f>
        <v>0.3200427053162842</v>
      </c>
      <c r="BF68" s="209">
        <f t="shared" si="62"/>
        <v>43791.376031999942</v>
      </c>
      <c r="BG68" s="1300">
        <f t="shared" si="782"/>
        <v>4.06989178293089E-2</v>
      </c>
      <c r="BH68" s="211">
        <v>1190130.9796800001</v>
      </c>
      <c r="BI68" s="209">
        <f t="shared" ref="BI68" si="1006">BH68-BH$18</f>
        <v>341843.90088000009</v>
      </c>
      <c r="BJ68" s="1300">
        <f t="shared" ref="BJ68" si="1007">BH68/BH$18-1</f>
        <v>0.40298138380650306</v>
      </c>
      <c r="BK68" s="209">
        <f t="shared" si="65"/>
        <v>63099.278880000114</v>
      </c>
      <c r="BL68" s="1300">
        <f t="shared" si="785"/>
        <v>5.5987137571383627E-2</v>
      </c>
      <c r="BM68" s="210">
        <v>1052707.0157280001</v>
      </c>
      <c r="BN68" s="209">
        <f t="shared" ref="BN68" si="1008">BM68-BM$18</f>
        <v>204419.93692800007</v>
      </c>
      <c r="BO68" s="1300">
        <f t="shared" ref="BO68" si="1009">BM68/BM$18-1</f>
        <v>0.24097966600785159</v>
      </c>
      <c r="BP68" s="209">
        <f t="shared" si="68"/>
        <v>26445.20817600016</v>
      </c>
      <c r="BQ68" s="1300">
        <f t="shared" si="788"/>
        <v>2.5768481279724753E-2</v>
      </c>
      <c r="BR68" s="210">
        <v>1119775.1703840001</v>
      </c>
      <c r="BS68" s="209">
        <f t="shared" ref="BS68" si="1010">BR68-BR$18</f>
        <v>271488.09158400004</v>
      </c>
      <c r="BT68" s="1300">
        <f t="shared" ref="BT68" si="1011">BR68/BR$18-1</f>
        <v>0.3200427053162842</v>
      </c>
      <c r="BU68" s="209">
        <f t="shared" si="71"/>
        <v>43791.376031999942</v>
      </c>
      <c r="BV68" s="1300">
        <f t="shared" si="791"/>
        <v>4.06989178293089E-2</v>
      </c>
      <c r="BW68" s="211">
        <v>1190130.9796800001</v>
      </c>
      <c r="BX68" s="209">
        <f t="shared" ref="BX68" si="1012">BW68-BW$18</f>
        <v>341843.90088000009</v>
      </c>
      <c r="BY68" s="1300">
        <f t="shared" ref="BY68" si="1013">BW68/BW$18-1</f>
        <v>0.40298138380650306</v>
      </c>
      <c r="BZ68" s="209">
        <f t="shared" si="74"/>
        <v>63099.278880000114</v>
      </c>
      <c r="CA68" s="1300">
        <f t="shared" si="794"/>
        <v>5.5987137571383627E-2</v>
      </c>
      <c r="CB68" s="211">
        <v>1052707.0157280001</v>
      </c>
      <c r="CC68" s="209">
        <f t="shared" ref="CC68" si="1014">CB68-CB$18</f>
        <v>204419.93692800007</v>
      </c>
      <c r="CD68" s="1300">
        <f t="shared" ref="CD68" si="1015">CB68/CB$18-1</f>
        <v>0.24097966600785159</v>
      </c>
      <c r="CE68" s="209">
        <f t="shared" si="77"/>
        <v>26445.20817600016</v>
      </c>
      <c r="CF68" s="1300">
        <f t="shared" si="797"/>
        <v>2.5768481279724753E-2</v>
      </c>
      <c r="CG68" s="210">
        <v>1119775.1703840001</v>
      </c>
      <c r="CH68" s="209">
        <f t="shared" ref="CH68" si="1016">CG68-CG$18</f>
        <v>271488.09158400004</v>
      </c>
      <c r="CI68" s="1300">
        <f t="shared" ref="CI68" si="1017">CG68/CG$18-1</f>
        <v>0.3200427053162842</v>
      </c>
      <c r="CJ68" s="209">
        <f t="shared" si="80"/>
        <v>43791.376031999942</v>
      </c>
      <c r="CK68" s="1300">
        <f t="shared" si="800"/>
        <v>4.06989178293089E-2</v>
      </c>
      <c r="CL68" s="211">
        <v>1190130.9796800001</v>
      </c>
      <c r="CM68" s="209">
        <f t="shared" ref="CM68" si="1018">CL68-CL$18</f>
        <v>341843.90088000009</v>
      </c>
      <c r="CN68" s="1300">
        <f t="shared" ref="CN68" si="1019">CL68/CL$18-1</f>
        <v>0.40298138380650306</v>
      </c>
      <c r="CO68" s="209">
        <f t="shared" si="83"/>
        <v>63099.278880000114</v>
      </c>
      <c r="CP68" s="1300">
        <f t="shared" si="803"/>
        <v>5.5987137571383627E-2</v>
      </c>
    </row>
    <row r="69" spans="1:94" ht="16.5" outlineLevel="1" thickBot="1" x14ac:dyDescent="0.3">
      <c r="A69" s="174">
        <v>2028</v>
      </c>
      <c r="B69" s="206" t="s">
        <v>177</v>
      </c>
      <c r="C69" s="206" t="s">
        <v>178</v>
      </c>
      <c r="D69" s="207" t="s">
        <v>179</v>
      </c>
      <c r="E69" s="479">
        <v>664763.76820800011</v>
      </c>
      <c r="F69" s="1321">
        <f t="shared" ref="F69" si="1020">E69-E$19</f>
        <v>132593.46612000011</v>
      </c>
      <c r="G69" s="1322">
        <f t="shared" ref="G69" si="1021">E69/E$19-1</f>
        <v>0.24915607954777297</v>
      </c>
      <c r="H69" s="1321">
        <f t="shared" si="32"/>
        <v>16720.540248000179</v>
      </c>
      <c r="I69" s="1322">
        <f t="shared" si="758"/>
        <v>2.5801581633119408E-2</v>
      </c>
      <c r="J69" s="479">
        <v>707832.04399200005</v>
      </c>
      <c r="K69" s="1321">
        <f t="shared" ref="K69" si="1022">J69-J$19</f>
        <v>175661.74190400005</v>
      </c>
      <c r="L69" s="1322">
        <f t="shared" ref="L69" si="1023">J69/J$19-1</f>
        <v>0.33008557827218343</v>
      </c>
      <c r="M69" s="1321">
        <f t="shared" si="35"/>
        <v>27966.744479999994</v>
      </c>
      <c r="N69" s="1322">
        <f t="shared" si="761"/>
        <v>4.1135713942268115E-2</v>
      </c>
      <c r="O69" s="472">
        <v>752215.38163200009</v>
      </c>
      <c r="P69" s="1321">
        <f t="shared" ref="P69" si="1024">O69-O$19</f>
        <v>220045.07954400009</v>
      </c>
      <c r="Q69" s="1322">
        <f t="shared" ref="Q69" si="1025">O69/O$19-1</f>
        <v>0.41348620672863734</v>
      </c>
      <c r="R69" s="1321">
        <f t="shared" si="38"/>
        <v>39865.050744000124</v>
      </c>
      <c r="S69" s="1322">
        <f t="shared" si="764"/>
        <v>5.5962704045220635E-2</v>
      </c>
      <c r="T69" s="472">
        <v>664763.76820800011</v>
      </c>
      <c r="U69" s="209">
        <f t="shared" ref="U69" si="1026">T69-T$19</f>
        <v>132593.46612000011</v>
      </c>
      <c r="V69" s="1300">
        <f t="shared" ref="V69" si="1027">T69/T$19-1</f>
        <v>0.24915607954777297</v>
      </c>
      <c r="W69" s="209">
        <f t="shared" si="41"/>
        <v>16720.540248000179</v>
      </c>
      <c r="X69" s="1300">
        <f t="shared" si="767"/>
        <v>2.5801581633119408E-2</v>
      </c>
      <c r="Y69" s="479">
        <v>707832.04399200005</v>
      </c>
      <c r="Z69" s="209">
        <f t="shared" ref="Z69" si="1028">Y69-Y$19</f>
        <v>175661.74190400005</v>
      </c>
      <c r="AA69" s="1300">
        <f t="shared" ref="AA69" si="1029">Y69/Y$19-1</f>
        <v>0.33008557827218343</v>
      </c>
      <c r="AB69" s="209">
        <f t="shared" si="44"/>
        <v>27966.744479999994</v>
      </c>
      <c r="AC69" s="1300">
        <f t="shared" si="770"/>
        <v>4.1135713942268115E-2</v>
      </c>
      <c r="AD69" s="472">
        <v>752215.38163200009</v>
      </c>
      <c r="AE69" s="209">
        <f t="shared" ref="AE69" si="1030">AD69-AD$19</f>
        <v>220045.07954400009</v>
      </c>
      <c r="AF69" s="1300">
        <f t="shared" ref="AF69" si="1031">AD69/AD$19-1</f>
        <v>0.41348620672863734</v>
      </c>
      <c r="AG69" s="209">
        <f t="shared" si="47"/>
        <v>39865.050744000124</v>
      </c>
      <c r="AH69" s="1300">
        <f t="shared" si="773"/>
        <v>5.5962704045220635E-2</v>
      </c>
      <c r="AI69" s="472">
        <v>664763.76820800011</v>
      </c>
      <c r="AJ69" s="209">
        <f t="shared" ref="AJ69" si="1032">AI69-AI$19</f>
        <v>132593.46612000011</v>
      </c>
      <c r="AK69" s="1300">
        <f t="shared" ref="AK69" si="1033">AI69/AI$19-1</f>
        <v>0.24915607954777297</v>
      </c>
      <c r="AL69" s="209">
        <f t="shared" si="50"/>
        <v>16720.540248000179</v>
      </c>
      <c r="AM69" s="1300">
        <f t="shared" si="872"/>
        <v>2.5801581633119408E-2</v>
      </c>
      <c r="AN69" s="479">
        <v>707832.04399200005</v>
      </c>
      <c r="AO69" s="209">
        <f t="shared" ref="AO69" si="1034">AN69-AN$19</f>
        <v>175661.74190400005</v>
      </c>
      <c r="AP69" s="1300">
        <f t="shared" ref="AP69" si="1035">AN69/AN$19-1</f>
        <v>0.33008557827218343</v>
      </c>
      <c r="AQ69" s="209">
        <f t="shared" si="53"/>
        <v>27966.744479999994</v>
      </c>
      <c r="AR69" s="1300">
        <f t="shared" si="875"/>
        <v>4.1135713942268115E-2</v>
      </c>
      <c r="AS69" s="472">
        <v>752215.38163200009</v>
      </c>
      <c r="AT69" s="209">
        <f t="shared" ref="AT69" si="1036">AS69-AS$19</f>
        <v>220045.07954400009</v>
      </c>
      <c r="AU69" s="1300">
        <f t="shared" ref="AU69" si="1037">AS69/AS$19-1</f>
        <v>0.41348620672863734</v>
      </c>
      <c r="AV69" s="209">
        <f t="shared" si="56"/>
        <v>39865.050744000124</v>
      </c>
      <c r="AW69" s="1300">
        <f t="shared" si="878"/>
        <v>5.5962704045220635E-2</v>
      </c>
      <c r="AX69" s="479">
        <v>664763.76820800011</v>
      </c>
      <c r="AY69" s="209">
        <f t="shared" ref="AY69" si="1038">AX69-AX$19</f>
        <v>132593.46612000011</v>
      </c>
      <c r="AZ69" s="1300">
        <f t="shared" ref="AZ69" si="1039">AX69/AX$19-1</f>
        <v>0.24915607954777297</v>
      </c>
      <c r="BA69" s="209">
        <f t="shared" si="59"/>
        <v>16720.540248000179</v>
      </c>
      <c r="BB69" s="1300">
        <f t="shared" si="779"/>
        <v>2.5801581633119408E-2</v>
      </c>
      <c r="BC69" s="479">
        <v>707832.04399200005</v>
      </c>
      <c r="BD69" s="209">
        <f t="shared" ref="BD69" si="1040">BC69-BC$19</f>
        <v>175661.74190400005</v>
      </c>
      <c r="BE69" s="1300">
        <f t="shared" ref="BE69" si="1041">BC69/BC$19-1</f>
        <v>0.33008557827218343</v>
      </c>
      <c r="BF69" s="209">
        <f t="shared" si="62"/>
        <v>27966.744479999994</v>
      </c>
      <c r="BG69" s="1300">
        <f t="shared" si="782"/>
        <v>4.1135713942268115E-2</v>
      </c>
      <c r="BH69" s="472">
        <v>752215.38163200009</v>
      </c>
      <c r="BI69" s="209">
        <f t="shared" ref="BI69" si="1042">BH69-BH$19</f>
        <v>220045.07954400009</v>
      </c>
      <c r="BJ69" s="1300">
        <f t="shared" ref="BJ69" si="1043">BH69/BH$19-1</f>
        <v>0.41348620672863734</v>
      </c>
      <c r="BK69" s="209">
        <f t="shared" si="65"/>
        <v>39865.050744000124</v>
      </c>
      <c r="BL69" s="1300">
        <f t="shared" si="785"/>
        <v>5.5962704045220635E-2</v>
      </c>
      <c r="BM69" s="479">
        <v>664763.76820800011</v>
      </c>
      <c r="BN69" s="209">
        <f t="shared" ref="BN69" si="1044">BM69-BM$19</f>
        <v>132593.46612000011</v>
      </c>
      <c r="BO69" s="1300">
        <f t="shared" ref="BO69" si="1045">BM69/BM$19-1</f>
        <v>0.24915607954777297</v>
      </c>
      <c r="BP69" s="209">
        <f t="shared" si="68"/>
        <v>16720.540248000179</v>
      </c>
      <c r="BQ69" s="1300">
        <f t="shared" si="788"/>
        <v>2.5801581633119408E-2</v>
      </c>
      <c r="BR69" s="479">
        <v>707832.04399200005</v>
      </c>
      <c r="BS69" s="209">
        <f t="shared" ref="BS69" si="1046">BR69-BR$19</f>
        <v>175661.74190400005</v>
      </c>
      <c r="BT69" s="1300">
        <f t="shared" ref="BT69" si="1047">BR69/BR$19-1</f>
        <v>0.33008557827218343</v>
      </c>
      <c r="BU69" s="209">
        <f t="shared" si="71"/>
        <v>27966.744479999994</v>
      </c>
      <c r="BV69" s="1300">
        <f t="shared" si="791"/>
        <v>4.1135713942268115E-2</v>
      </c>
      <c r="BW69" s="472">
        <v>752215.38163200009</v>
      </c>
      <c r="BX69" s="209">
        <f t="shared" ref="BX69" si="1048">BW69-BW$19</f>
        <v>220045.07954400009</v>
      </c>
      <c r="BY69" s="1300">
        <f t="shared" ref="BY69" si="1049">BW69/BW$19-1</f>
        <v>0.41348620672863734</v>
      </c>
      <c r="BZ69" s="209">
        <f t="shared" si="74"/>
        <v>39865.050744000124</v>
      </c>
      <c r="CA69" s="1300">
        <f t="shared" si="794"/>
        <v>5.5962704045220635E-2</v>
      </c>
      <c r="CB69" s="472">
        <v>664763.76820800011</v>
      </c>
      <c r="CC69" s="209">
        <f t="shared" ref="CC69" si="1050">CB69-CB$19</f>
        <v>132593.46612000011</v>
      </c>
      <c r="CD69" s="1300">
        <f t="shared" ref="CD69" si="1051">CB69/CB$19-1</f>
        <v>0.24915607954777297</v>
      </c>
      <c r="CE69" s="209">
        <f t="shared" si="77"/>
        <v>16720.540248000179</v>
      </c>
      <c r="CF69" s="1300">
        <f t="shared" si="797"/>
        <v>2.5801581633119408E-2</v>
      </c>
      <c r="CG69" s="479">
        <v>707832.04399200005</v>
      </c>
      <c r="CH69" s="209">
        <f t="shared" ref="CH69" si="1052">CG69-CG$19</f>
        <v>175661.74190400005</v>
      </c>
      <c r="CI69" s="1300">
        <f t="shared" ref="CI69" si="1053">CG69/CG$19-1</f>
        <v>0.33008557827218343</v>
      </c>
      <c r="CJ69" s="209">
        <f t="shared" si="80"/>
        <v>27966.744479999994</v>
      </c>
      <c r="CK69" s="1300">
        <f t="shared" si="800"/>
        <v>4.1135713942268115E-2</v>
      </c>
      <c r="CL69" s="472">
        <v>752215.38163200009</v>
      </c>
      <c r="CM69" s="209">
        <f t="shared" ref="CM69" si="1054">CL69-CL$19</f>
        <v>220045.07954400009</v>
      </c>
      <c r="CN69" s="1300">
        <f t="shared" ref="CN69" si="1055">CL69/CL$19-1</f>
        <v>0.41348620672863734</v>
      </c>
      <c r="CO69" s="209">
        <f t="shared" si="83"/>
        <v>39865.050744000124</v>
      </c>
      <c r="CP69" s="1300">
        <f t="shared" si="803"/>
        <v>5.5962704045220635E-2</v>
      </c>
    </row>
    <row r="70" spans="1:94" ht="18.75" x14ac:dyDescent="0.25">
      <c r="A70" s="164">
        <v>2029</v>
      </c>
      <c r="B70" s="165"/>
      <c r="C70" s="166"/>
      <c r="D70" s="166" t="s">
        <v>157</v>
      </c>
      <c r="E70" s="490">
        <v>327626056.44101316</v>
      </c>
      <c r="F70" s="490">
        <f t="shared" ref="F70" si="1056">E70-E$10</f>
        <v>111529622.05101314</v>
      </c>
      <c r="G70" s="1319">
        <f t="shared" ref="G70" si="1057">E70/E$10-1</f>
        <v>0.51611042248725902</v>
      </c>
      <c r="H70" s="490">
        <f t="shared" si="32"/>
        <v>22494824.873368919</v>
      </c>
      <c r="I70" s="1319">
        <f>E70/E60-1</f>
        <v>7.3721804083440867E-2</v>
      </c>
      <c r="J70" s="490">
        <v>327626056.44101316</v>
      </c>
      <c r="K70" s="490">
        <f t="shared" ref="K70" si="1058">J70-J$10</f>
        <v>111529622.05101314</v>
      </c>
      <c r="L70" s="1319">
        <f t="shared" ref="L70" si="1059">J70/J$10-1</f>
        <v>0.51611042248725902</v>
      </c>
      <c r="M70" s="490">
        <f t="shared" si="35"/>
        <v>22494824.873368919</v>
      </c>
      <c r="N70" s="1319">
        <f>J70/J60-1</f>
        <v>7.3721804083440867E-2</v>
      </c>
      <c r="O70" s="490">
        <v>327626056.44101316</v>
      </c>
      <c r="P70" s="490">
        <f t="shared" ref="P70" si="1060">O70-O$10</f>
        <v>111529622.05101314</v>
      </c>
      <c r="Q70" s="1319">
        <f t="shared" ref="Q70" si="1061">O70/O$10-1</f>
        <v>0.51611042248725902</v>
      </c>
      <c r="R70" s="490">
        <f t="shared" si="38"/>
        <v>22494824.873368919</v>
      </c>
      <c r="S70" s="1319">
        <f>O70/O60-1</f>
        <v>7.3721804083440867E-2</v>
      </c>
      <c r="T70" s="490">
        <v>327626056.44101316</v>
      </c>
      <c r="U70" s="490">
        <f t="shared" ref="U70" si="1062">T70-T$10</f>
        <v>111529622.05101314</v>
      </c>
      <c r="V70" s="1301">
        <f t="shared" ref="V70" si="1063">T70/T$10-1</f>
        <v>0.51611042248725902</v>
      </c>
      <c r="W70" s="490">
        <f t="shared" si="41"/>
        <v>22494824.873368919</v>
      </c>
      <c r="X70" s="1301">
        <f>T70/T60-1</f>
        <v>7.3721804083440867E-2</v>
      </c>
      <c r="Y70" s="490">
        <v>327626056.44101316</v>
      </c>
      <c r="Z70" s="490">
        <f t="shared" ref="Z70" si="1064">Y70-Y$10</f>
        <v>111529622.05101314</v>
      </c>
      <c r="AA70" s="1301">
        <f t="shared" ref="AA70" si="1065">Y70/Y$10-1</f>
        <v>0.51611042248725902</v>
      </c>
      <c r="AB70" s="490">
        <f t="shared" si="44"/>
        <v>22494824.873368919</v>
      </c>
      <c r="AC70" s="1301">
        <f>Y70/Y60-1</f>
        <v>7.3721804083440867E-2</v>
      </c>
      <c r="AD70" s="490">
        <v>327626056.44101316</v>
      </c>
      <c r="AE70" s="490">
        <f t="shared" ref="AE70" si="1066">AD70-AD$10</f>
        <v>111529622.05101314</v>
      </c>
      <c r="AF70" s="1301">
        <f t="shared" ref="AF70" si="1067">AD70/AD$10-1</f>
        <v>0.51611042248725902</v>
      </c>
      <c r="AG70" s="490">
        <f t="shared" si="47"/>
        <v>22494824.873368919</v>
      </c>
      <c r="AH70" s="1301">
        <f>AD70/AD60-1</f>
        <v>7.3721804083440867E-2</v>
      </c>
      <c r="AI70" s="490">
        <v>327626056.44101316</v>
      </c>
      <c r="AJ70" s="490">
        <f t="shared" ref="AJ70" si="1068">AI70-AI$10</f>
        <v>111529622.05101314</v>
      </c>
      <c r="AK70" s="1301">
        <f t="shared" ref="AK70" si="1069">AI70/AI$10-1</f>
        <v>0.51611042248725902</v>
      </c>
      <c r="AL70" s="490">
        <f t="shared" si="50"/>
        <v>22494824.873368919</v>
      </c>
      <c r="AM70" s="1301">
        <f>AI70/AI60-1</f>
        <v>7.3721804083440867E-2</v>
      </c>
      <c r="AN70" s="490">
        <v>327626056.44101316</v>
      </c>
      <c r="AO70" s="490">
        <f t="shared" ref="AO70" si="1070">AN70-AN$10</f>
        <v>111529622.05101314</v>
      </c>
      <c r="AP70" s="1301">
        <f t="shared" ref="AP70" si="1071">AN70/AN$10-1</f>
        <v>0.51611042248725902</v>
      </c>
      <c r="AQ70" s="490">
        <f t="shared" si="53"/>
        <v>22494824.873368919</v>
      </c>
      <c r="AR70" s="1301">
        <f>AN70/AN60-1</f>
        <v>7.3721804083440867E-2</v>
      </c>
      <c r="AS70" s="490">
        <v>327626056.44101316</v>
      </c>
      <c r="AT70" s="490">
        <f t="shared" ref="AT70" si="1072">AS70-AS$10</f>
        <v>111529622.05101314</v>
      </c>
      <c r="AU70" s="1301">
        <f t="shared" ref="AU70" si="1073">AS70/AS$10-1</f>
        <v>0.51611042248725902</v>
      </c>
      <c r="AV70" s="490">
        <f t="shared" si="56"/>
        <v>22494824.873368919</v>
      </c>
      <c r="AW70" s="1301">
        <f>AS70/AS60-1</f>
        <v>7.3721804083440867E-2</v>
      </c>
      <c r="AX70" s="490">
        <v>327626056.44101316</v>
      </c>
      <c r="AY70" s="490">
        <f t="shared" ref="AY70" si="1074">AX70-AX$10</f>
        <v>111529622.05101314</v>
      </c>
      <c r="AZ70" s="1301">
        <f t="shared" ref="AZ70" si="1075">AX70/AX$10-1</f>
        <v>0.51611042248725902</v>
      </c>
      <c r="BA70" s="490">
        <f t="shared" si="59"/>
        <v>22494824.873368919</v>
      </c>
      <c r="BB70" s="1301">
        <f>AX70/AX60-1</f>
        <v>7.3721804083440867E-2</v>
      </c>
      <c r="BC70" s="490">
        <v>327626056.44101316</v>
      </c>
      <c r="BD70" s="490">
        <f t="shared" ref="BD70" si="1076">BC70-BC$10</f>
        <v>111529622.05101314</v>
      </c>
      <c r="BE70" s="1301">
        <f t="shared" ref="BE70" si="1077">BC70/BC$10-1</f>
        <v>0.51611042248725902</v>
      </c>
      <c r="BF70" s="490">
        <f t="shared" si="62"/>
        <v>22494824.873368919</v>
      </c>
      <c r="BG70" s="1301">
        <f>BC70/BC60-1</f>
        <v>7.3721804083440867E-2</v>
      </c>
      <c r="BH70" s="490">
        <v>327626056.44101316</v>
      </c>
      <c r="BI70" s="490">
        <f t="shared" ref="BI70" si="1078">BH70-BH$10</f>
        <v>111529622.05101314</v>
      </c>
      <c r="BJ70" s="1301">
        <f t="shared" ref="BJ70" si="1079">BH70/BH$10-1</f>
        <v>0.51611042248725902</v>
      </c>
      <c r="BK70" s="490">
        <f t="shared" si="65"/>
        <v>22494824.873368919</v>
      </c>
      <c r="BL70" s="1301">
        <f>BH70/BH60-1</f>
        <v>7.3721804083440867E-2</v>
      </c>
      <c r="BM70" s="490">
        <v>327626056.44101316</v>
      </c>
      <c r="BN70" s="490">
        <f t="shared" ref="BN70" si="1080">BM70-BM$10</f>
        <v>111529622.05101314</v>
      </c>
      <c r="BO70" s="1301">
        <f t="shared" ref="BO70" si="1081">BM70/BM$10-1</f>
        <v>0.51611042248725902</v>
      </c>
      <c r="BP70" s="490">
        <f t="shared" si="68"/>
        <v>22494824.873368919</v>
      </c>
      <c r="BQ70" s="1301">
        <f>BM70/BM60-1</f>
        <v>7.3721804083440867E-2</v>
      </c>
      <c r="BR70" s="490">
        <v>327626056.44101316</v>
      </c>
      <c r="BS70" s="490">
        <f t="shared" ref="BS70" si="1082">BR70-BR$10</f>
        <v>111529622.05101314</v>
      </c>
      <c r="BT70" s="1301">
        <f t="shared" ref="BT70" si="1083">BR70/BR$10-1</f>
        <v>0.51611042248725902</v>
      </c>
      <c r="BU70" s="490">
        <f t="shared" si="71"/>
        <v>22494824.873368919</v>
      </c>
      <c r="BV70" s="1301">
        <f>BR70/BR60-1</f>
        <v>7.3721804083440867E-2</v>
      </c>
      <c r="BW70" s="490">
        <v>327626056.44101316</v>
      </c>
      <c r="BX70" s="490">
        <f t="shared" ref="BX70" si="1084">BW70-BW$10</f>
        <v>111529622.05101314</v>
      </c>
      <c r="BY70" s="1301">
        <f t="shared" ref="BY70" si="1085">BW70/BW$10-1</f>
        <v>0.51611042248725902</v>
      </c>
      <c r="BZ70" s="490">
        <f t="shared" si="74"/>
        <v>22494824.873368919</v>
      </c>
      <c r="CA70" s="1301">
        <f>BW70/BW60-1</f>
        <v>7.3721804083440867E-2</v>
      </c>
      <c r="CB70" s="484">
        <v>331982944.26219392</v>
      </c>
      <c r="CC70" s="490">
        <f t="shared" ref="CC70" si="1086">CB70-CB$10</f>
        <v>112040232.39219391</v>
      </c>
      <c r="CD70" s="1301">
        <f t="shared" ref="CD70" si="1087">CB70/CB$10-1</f>
        <v>0.50940643333713531</v>
      </c>
      <c r="CE70" s="490">
        <f t="shared" si="77"/>
        <v>22556059.186820209</v>
      </c>
      <c r="CF70" s="1301">
        <f>CB70/CB60-1</f>
        <v>7.289624875784706E-2</v>
      </c>
      <c r="CG70" s="484">
        <v>331982944.26219392</v>
      </c>
      <c r="CH70" s="490">
        <f t="shared" ref="CH70" si="1088">CG70-CG$10</f>
        <v>112040232.39219391</v>
      </c>
      <c r="CI70" s="1301">
        <f t="shared" ref="CI70" si="1089">CG70/CG$10-1</f>
        <v>0.50940643333713531</v>
      </c>
      <c r="CJ70" s="490">
        <f t="shared" si="80"/>
        <v>22556059.186820209</v>
      </c>
      <c r="CK70" s="1301">
        <f>CG70/CG60-1</f>
        <v>7.289624875784706E-2</v>
      </c>
      <c r="CL70" s="484">
        <v>331982944.26219392</v>
      </c>
      <c r="CM70" s="490">
        <f t="shared" ref="CM70" si="1090">CL70-CL$10</f>
        <v>112040232.39219391</v>
      </c>
      <c r="CN70" s="1301">
        <f t="shared" ref="CN70" si="1091">CL70/CL$10-1</f>
        <v>0.50940643333713531</v>
      </c>
      <c r="CO70" s="490">
        <f t="shared" si="83"/>
        <v>22556059.186820209</v>
      </c>
      <c r="CP70" s="1301">
        <f>CL70/CL60-1</f>
        <v>7.289624875784706E-2</v>
      </c>
    </row>
    <row r="71" spans="1:94" ht="15.75" outlineLevel="1" x14ac:dyDescent="0.25">
      <c r="A71" s="174">
        <v>2029</v>
      </c>
      <c r="B71" s="175" t="s">
        <v>158</v>
      </c>
      <c r="C71" s="175" t="s">
        <v>159</v>
      </c>
      <c r="D71" s="176" t="s">
        <v>96</v>
      </c>
      <c r="E71" s="491">
        <v>134752884.48804426</v>
      </c>
      <c r="F71" s="1298">
        <f t="shared" ref="F71" si="1092">E71-E$11</f>
        <v>52025643.988044262</v>
      </c>
      <c r="G71" s="1320">
        <f t="shared" ref="G71" si="1093">E71/E$11-1</f>
        <v>0.62888165583190525</v>
      </c>
      <c r="H71" s="1298">
        <f t="shared" si="32"/>
        <v>14307566.495462626</v>
      </c>
      <c r="I71" s="1320">
        <f t="shared" ref="I71:I79" si="1094">E71/E61-1</f>
        <v>0.11878889718522601</v>
      </c>
      <c r="J71" s="491">
        <v>125473056.28050734</v>
      </c>
      <c r="K71" s="1298">
        <f t="shared" ref="K71" si="1095">J71-J$11</f>
        <v>42745815.780507341</v>
      </c>
      <c r="L71" s="1320">
        <f t="shared" ref="L71" si="1096">J71/J$11-1</f>
        <v>0.51670786456980089</v>
      </c>
      <c r="M71" s="1298">
        <f t="shared" si="35"/>
        <v>12311896.958500236</v>
      </c>
      <c r="N71" s="1320">
        <f t="shared" ref="N71:N79" si="1097">J71/J61-1</f>
        <v>0.10879967147973413</v>
      </c>
      <c r="O71" s="491">
        <v>115566817.08542481</v>
      </c>
      <c r="P71" s="1298">
        <f t="shared" ref="P71" si="1098">O71-O$11</f>
        <v>32839576.585424811</v>
      </c>
      <c r="Q71" s="1320">
        <f t="shared" ref="Q71" si="1099">O71/O$11-1</f>
        <v>0.39696206940958967</v>
      </c>
      <c r="R71" s="1298">
        <f t="shared" si="38"/>
        <v>10063360.799968928</v>
      </c>
      <c r="S71" s="1320">
        <f t="shared" ref="S71:S79" si="1100">O71/O61-1</f>
        <v>9.5384181279719815E-2</v>
      </c>
      <c r="T71" s="485">
        <v>103760686.25784045</v>
      </c>
      <c r="U71" s="1298">
        <f t="shared" ref="U71" si="1101">T71-T$11</f>
        <v>35321946.757840455</v>
      </c>
      <c r="V71" s="1299">
        <f t="shared" ref="V71" si="1102">T71/T$11-1</f>
        <v>0.5161104224872588</v>
      </c>
      <c r="W71" s="1298">
        <f t="shared" si="41"/>
        <v>7124215.0012904555</v>
      </c>
      <c r="X71" s="1299">
        <f t="shared" ref="X71:X79" si="1103">T71/T61-1</f>
        <v>7.3721804083441089E-2</v>
      </c>
      <c r="Y71" s="485">
        <v>103760686.25784045</v>
      </c>
      <c r="Z71" s="1298">
        <f t="shared" ref="Z71" si="1104">Y71-Y$11</f>
        <v>35321946.757840455</v>
      </c>
      <c r="AA71" s="1299">
        <f t="shared" ref="AA71" si="1105">Y71/Y$11-1</f>
        <v>0.5161104224872588</v>
      </c>
      <c r="AB71" s="1298">
        <f t="shared" si="44"/>
        <v>7124215.0012904555</v>
      </c>
      <c r="AC71" s="1299">
        <f t="shared" ref="AC71:AC79" si="1106">Y71/Y61-1</f>
        <v>7.3721804083441089E-2</v>
      </c>
      <c r="AD71" s="485">
        <v>103760686.25784045</v>
      </c>
      <c r="AE71" s="1298">
        <f t="shared" ref="AE71" si="1107">AD71-AD$11</f>
        <v>35321946.757840455</v>
      </c>
      <c r="AF71" s="1299">
        <f t="shared" ref="AF71" si="1108">AD71/AD$11-1</f>
        <v>0.5161104224872588</v>
      </c>
      <c r="AG71" s="1298">
        <f t="shared" si="47"/>
        <v>7124215.0012904555</v>
      </c>
      <c r="AH71" s="1299">
        <f t="shared" ref="AH71:AH79" si="1109">AD71/AD61-1</f>
        <v>7.3721804083441089E-2</v>
      </c>
      <c r="AI71" s="485">
        <v>0</v>
      </c>
      <c r="AJ71" s="1298">
        <f t="shared" ref="AJ71" si="1110">AI71-AI$11</f>
        <v>0</v>
      </c>
      <c r="AK71" s="1299"/>
      <c r="AL71" s="1298">
        <f t="shared" si="50"/>
        <v>0</v>
      </c>
      <c r="AM71" s="1299"/>
      <c r="AN71" s="485">
        <v>0</v>
      </c>
      <c r="AO71" s="1298">
        <f t="shared" ref="AO71" si="1111">AN71-AN$11</f>
        <v>0</v>
      </c>
      <c r="AP71" s="1299"/>
      <c r="AQ71" s="1298">
        <f t="shared" si="53"/>
        <v>0</v>
      </c>
      <c r="AR71" s="1299"/>
      <c r="AS71" s="485">
        <v>0</v>
      </c>
      <c r="AT71" s="1298">
        <f t="shared" ref="AT71" si="1112">AS71-AS$11</f>
        <v>0</v>
      </c>
      <c r="AU71" s="1299"/>
      <c r="AV71" s="1298">
        <f t="shared" si="56"/>
        <v>0</v>
      </c>
      <c r="AW71" s="1299"/>
      <c r="AX71" s="491">
        <v>106490330.4995698</v>
      </c>
      <c r="AY71" s="1298">
        <f t="shared" ref="AY71" si="1113">AX71-AX$11</f>
        <v>47092259.209102899</v>
      </c>
      <c r="AZ71" s="1299">
        <f t="shared" ref="AZ71" si="1114">AX71/AX$11-1</f>
        <v>0.79282471948985611</v>
      </c>
      <c r="BA71" s="1298">
        <f t="shared" si="59"/>
        <v>13699641.380806744</v>
      </c>
      <c r="BB71" s="1299">
        <f t="shared" ref="BB71:BB79" si="1115">AX71/AX61-1</f>
        <v>0.14764025907030964</v>
      </c>
      <c r="BC71" s="491">
        <v>94461902.718261406</v>
      </c>
      <c r="BD71" s="1298">
        <f t="shared" ref="BD71" si="1116">BC71-BC$11</f>
        <v>35063831.427794501</v>
      </c>
      <c r="BE71" s="1299">
        <f t="shared" ref="BE71" si="1117">BC71/BC$11-1</f>
        <v>0.59031935997258667</v>
      </c>
      <c r="BF71" s="1298">
        <f t="shared" si="62"/>
        <v>11149056.387791872</v>
      </c>
      <c r="BG71" s="1299">
        <f t="shared" ref="BG71:BG79" si="1118">BC71/BC61-1</f>
        <v>0.13382157588960442</v>
      </c>
      <c r="BH71" s="491">
        <v>81588913.679575324</v>
      </c>
      <c r="BI71" s="1298">
        <f t="shared" ref="BI71" si="1119">BH71-BH$11</f>
        <v>22190842.389108419</v>
      </c>
      <c r="BJ71" s="1299">
        <f t="shared" ref="BJ71" si="1120">BH71/BH$11-1</f>
        <v>0.37359533579114612</v>
      </c>
      <c r="BK71" s="1298">
        <f t="shared" si="65"/>
        <v>8263453.7228545547</v>
      </c>
      <c r="BL71" s="1299">
        <f t="shared" ref="BL71:BL79" si="1121">BH71/BH61-1</f>
        <v>0.1126955593286687</v>
      </c>
      <c r="BM71" s="491">
        <v>72615419.265633196</v>
      </c>
      <c r="BN71" s="1298">
        <f t="shared" ref="BN71" si="1122">BM71-BM$11</f>
        <v>26770692.35529986</v>
      </c>
      <c r="BO71" s="1299">
        <f t="shared" ref="BO71" si="1123">BM71/BM$11-1</f>
        <v>0.58394267257082921</v>
      </c>
      <c r="BP71" s="1298">
        <f t="shared" si="68"/>
        <v>6670920.8460821733</v>
      </c>
      <c r="BQ71" s="1299">
        <f t="shared" ref="BQ71:BQ79" si="1124">BM71/BM61-1</f>
        <v>0.10115962674612433</v>
      </c>
      <c r="BR71" s="491">
        <v>69522143.196454227</v>
      </c>
      <c r="BS71" s="1298">
        <f t="shared" ref="BS71" si="1125">BR71-BR$11</f>
        <v>23677416.286120892</v>
      </c>
      <c r="BT71" s="1299">
        <f t="shared" ref="BT71" si="1126">BR71/BR$11-1</f>
        <v>0.51646978577124081</v>
      </c>
      <c r="BU71" s="1298">
        <f t="shared" si="71"/>
        <v>6005697.6670947075</v>
      </c>
      <c r="BV71" s="1299">
        <f t="shared" ref="BV71:BV79" si="1127">BR71/BR61-1</f>
        <v>9.4553428124668271E-2</v>
      </c>
      <c r="BW71" s="491">
        <v>66220063.464760058</v>
      </c>
      <c r="BX71" s="1298">
        <f t="shared" ref="BX71" si="1128">BW71-BW$11</f>
        <v>20375336.554426722</v>
      </c>
      <c r="BY71" s="1299">
        <f t="shared" ref="BY71" si="1129">BW71/BW$11-1</f>
        <v>0.4444423149095944</v>
      </c>
      <c r="BZ71" s="1298">
        <f t="shared" si="74"/>
        <v>5256185.6142509505</v>
      </c>
      <c r="CA71" s="1299">
        <f t="shared" ref="CA71:CA79" si="1130">BW71/BW61-1</f>
        <v>8.6218032703558656E-2</v>
      </c>
      <c r="CB71" s="485">
        <v>78599901.210301176</v>
      </c>
      <c r="CC71" s="1298">
        <f t="shared" ref="CC71" si="1131">CB71-CB$11</f>
        <v>10161161.710301176</v>
      </c>
      <c r="CD71" s="1299">
        <f t="shared" ref="CD71" si="1132">CB71/CB$11-1</f>
        <v>0.14847090674867225</v>
      </c>
      <c r="CE71" s="1298">
        <f t="shared" si="77"/>
        <v>1391369.7394355386</v>
      </c>
      <c r="CF71" s="1299">
        <f t="shared" ref="CF71:CF79" si="1133">CB71/CB61-1</f>
        <v>1.80209325696159E-2</v>
      </c>
      <c r="CG71" s="485">
        <v>81894060.487904191</v>
      </c>
      <c r="CH71" s="1298">
        <f t="shared" ref="CH71" si="1134">CG71-CG$11</f>
        <v>13455320.987904191</v>
      </c>
      <c r="CI71" s="1299">
        <f t="shared" ref="CI71" si="1135">CG71/CG$11-1</f>
        <v>0.19660386918587514</v>
      </c>
      <c r="CJ71" s="1298">
        <f t="shared" si="80"/>
        <v>2106895.9753645211</v>
      </c>
      <c r="CK71" s="1299">
        <f t="shared" ref="CK71:CK79" si="1136">CG71/CG61-1</f>
        <v>2.6406452569615935E-2</v>
      </c>
      <c r="CL71" s="485">
        <v>85296971.896867052</v>
      </c>
      <c r="CM71" s="1298">
        <f t="shared" ref="CM71" si="1137">CL71-CL$11</f>
        <v>16858232.396867052</v>
      </c>
      <c r="CN71" s="1299">
        <f t="shared" ref="CN71" si="1138">CL71/CL$11-1</f>
        <v>0.24632587508229964</v>
      </c>
      <c r="CO71" s="1298">
        <f t="shared" si="83"/>
        <v>2867871.0167588294</v>
      </c>
      <c r="CP71" s="1299">
        <f t="shared" ref="CP71:CP79" si="1139">CL71/CL61-1</f>
        <v>3.479197256961597E-2</v>
      </c>
    </row>
    <row r="72" spans="1:94" ht="31.5" outlineLevel="1" x14ac:dyDescent="0.25">
      <c r="A72" s="174">
        <v>2029</v>
      </c>
      <c r="B72" s="175" t="s">
        <v>160</v>
      </c>
      <c r="C72" s="175" t="s">
        <v>161</v>
      </c>
      <c r="D72" s="176" t="s">
        <v>162</v>
      </c>
      <c r="E72" s="485">
        <v>83093373.308855355</v>
      </c>
      <c r="F72" s="1298">
        <f t="shared" ref="F72" si="1140">E72-E$12</f>
        <v>28286433.077855356</v>
      </c>
      <c r="G72" s="1320">
        <f t="shared" ref="G72" si="1141">E72/E$12-1</f>
        <v>0.5161104224872588</v>
      </c>
      <c r="H72" s="1298">
        <f t="shared" si="32"/>
        <v>5705196.042783916</v>
      </c>
      <c r="I72" s="1320">
        <f t="shared" si="1094"/>
        <v>7.3721804083440867E-2</v>
      </c>
      <c r="J72" s="485">
        <v>83093373.308855355</v>
      </c>
      <c r="K72" s="1298">
        <f t="shared" ref="K72" si="1142">J72-J$12</f>
        <v>28286433.077855356</v>
      </c>
      <c r="L72" s="1320">
        <f t="shared" ref="L72" si="1143">J72/J$12-1</f>
        <v>0.5161104224872588</v>
      </c>
      <c r="M72" s="1298">
        <f t="shared" si="35"/>
        <v>5705196.042783916</v>
      </c>
      <c r="N72" s="1320">
        <f t="shared" si="1097"/>
        <v>7.3721804083440867E-2</v>
      </c>
      <c r="O72" s="485">
        <v>83093373.308855355</v>
      </c>
      <c r="P72" s="1298">
        <f t="shared" ref="P72" si="1144">O72-O$12</f>
        <v>28286433.077855356</v>
      </c>
      <c r="Q72" s="1320">
        <f t="shared" ref="Q72" si="1145">O72/O$12-1</f>
        <v>0.5161104224872588</v>
      </c>
      <c r="R72" s="1298">
        <f t="shared" si="38"/>
        <v>5705196.042783916</v>
      </c>
      <c r="S72" s="1320">
        <f t="shared" si="1100"/>
        <v>7.3721804083440867E-2</v>
      </c>
      <c r="T72" s="485">
        <v>83093373.308855355</v>
      </c>
      <c r="U72" s="1298">
        <f t="shared" ref="U72" si="1146">T72-T$12</f>
        <v>28286433.077855356</v>
      </c>
      <c r="V72" s="1299">
        <f t="shared" ref="V72" si="1147">T72/T$12-1</f>
        <v>0.5161104224872588</v>
      </c>
      <c r="W72" s="1298">
        <f t="shared" si="41"/>
        <v>5705196.042783916</v>
      </c>
      <c r="X72" s="1299">
        <f t="shared" si="1103"/>
        <v>7.3721804083440867E-2</v>
      </c>
      <c r="Y72" s="485">
        <v>83093373.308855355</v>
      </c>
      <c r="Z72" s="1298">
        <f t="shared" ref="Z72" si="1148">Y72-Y$12</f>
        <v>28286433.077855356</v>
      </c>
      <c r="AA72" s="1299">
        <f t="shared" ref="AA72" si="1149">Y72/Y$12-1</f>
        <v>0.5161104224872588</v>
      </c>
      <c r="AB72" s="1298">
        <f t="shared" si="44"/>
        <v>5705196.042783916</v>
      </c>
      <c r="AC72" s="1299">
        <f t="shared" si="1106"/>
        <v>7.3721804083440867E-2</v>
      </c>
      <c r="AD72" s="485">
        <v>83093373.308855355</v>
      </c>
      <c r="AE72" s="1298">
        <f t="shared" ref="AE72" si="1150">AD72-AD$12</f>
        <v>28286433.077855356</v>
      </c>
      <c r="AF72" s="1299">
        <f t="shared" ref="AF72" si="1151">AD72/AD$12-1</f>
        <v>0.5161104224872588</v>
      </c>
      <c r="AG72" s="1298">
        <f t="shared" si="47"/>
        <v>5705196.042783916</v>
      </c>
      <c r="AH72" s="1299">
        <f t="shared" si="1109"/>
        <v>7.3721804083440867E-2</v>
      </c>
      <c r="AI72" s="485">
        <v>0</v>
      </c>
      <c r="AJ72" s="1298">
        <f t="shared" ref="AJ72" si="1152">AI72-AI$12</f>
        <v>0</v>
      </c>
      <c r="AK72" s="1299"/>
      <c r="AL72" s="1298">
        <f t="shared" si="50"/>
        <v>0</v>
      </c>
      <c r="AM72" s="1299"/>
      <c r="AN72" s="485">
        <v>0</v>
      </c>
      <c r="AO72" s="1298">
        <f t="shared" ref="AO72" si="1153">AN72-AN$12</f>
        <v>0</v>
      </c>
      <c r="AP72" s="1299"/>
      <c r="AQ72" s="1298">
        <f t="shared" si="53"/>
        <v>0</v>
      </c>
      <c r="AR72" s="1299"/>
      <c r="AS72" s="485">
        <v>0</v>
      </c>
      <c r="AT72" s="1298">
        <f t="shared" ref="AT72" si="1154">AS72-AS$12</f>
        <v>0</v>
      </c>
      <c r="AU72" s="1299"/>
      <c r="AV72" s="1298">
        <f t="shared" si="56"/>
        <v>0</v>
      </c>
      <c r="AW72" s="1299"/>
      <c r="AX72" s="485">
        <v>83093373.308855355</v>
      </c>
      <c r="AY72" s="1298">
        <f t="shared" ref="AY72" si="1155">AX72-AX$12</f>
        <v>28286433.077855356</v>
      </c>
      <c r="AZ72" s="1299">
        <f t="shared" ref="AZ72" si="1156">AX72/AX$12-1</f>
        <v>0.5161104224872588</v>
      </c>
      <c r="BA72" s="1298">
        <f t="shared" si="59"/>
        <v>5705196.042783916</v>
      </c>
      <c r="BB72" s="1299">
        <f t="shared" si="1115"/>
        <v>7.3721804083440867E-2</v>
      </c>
      <c r="BC72" s="485">
        <v>83093373.308855355</v>
      </c>
      <c r="BD72" s="1298">
        <f t="shared" ref="BD72" si="1157">BC72-BC$12</f>
        <v>28286433.077855356</v>
      </c>
      <c r="BE72" s="1299">
        <f t="shared" ref="BE72" si="1158">BC72/BC$12-1</f>
        <v>0.5161104224872588</v>
      </c>
      <c r="BF72" s="1298">
        <f t="shared" si="62"/>
        <v>5705196.042783916</v>
      </c>
      <c r="BG72" s="1299">
        <f t="shared" si="1118"/>
        <v>7.3721804083440867E-2</v>
      </c>
      <c r="BH72" s="485">
        <v>83093373.308855355</v>
      </c>
      <c r="BI72" s="1298">
        <f t="shared" ref="BI72" si="1159">BH72-BH$12</f>
        <v>28286433.077855356</v>
      </c>
      <c r="BJ72" s="1299">
        <f t="shared" ref="BJ72" si="1160">BH72/BH$12-1</f>
        <v>0.5161104224872588</v>
      </c>
      <c r="BK72" s="1298">
        <f t="shared" si="65"/>
        <v>5705196.042783916</v>
      </c>
      <c r="BL72" s="1299">
        <f t="shared" si="1121"/>
        <v>7.3721804083440867E-2</v>
      </c>
      <c r="BM72" s="491">
        <v>72615419.265633196</v>
      </c>
      <c r="BN72" s="1298">
        <f t="shared" ref="BN72" si="1161">BM72-BM$12</f>
        <v>26770692.35529986</v>
      </c>
      <c r="BO72" s="1299">
        <f t="shared" ref="BO72" si="1162">BM72/BM$12-1</f>
        <v>0.58394267257082921</v>
      </c>
      <c r="BP72" s="1298">
        <f t="shared" si="68"/>
        <v>6670920.8460821733</v>
      </c>
      <c r="BQ72" s="1299">
        <f t="shared" si="1124"/>
        <v>0.10115962674612433</v>
      </c>
      <c r="BR72" s="491">
        <v>69522143.196454227</v>
      </c>
      <c r="BS72" s="1298">
        <f t="shared" ref="BS72" si="1163">BR72-BR$12</f>
        <v>23677416.286120892</v>
      </c>
      <c r="BT72" s="1299">
        <f t="shared" ref="BT72" si="1164">BR72/BR$12-1</f>
        <v>0.51646978577124081</v>
      </c>
      <c r="BU72" s="1298">
        <f t="shared" si="71"/>
        <v>6005697.6670947075</v>
      </c>
      <c r="BV72" s="1299">
        <f t="shared" si="1127"/>
        <v>9.4553428124668271E-2</v>
      </c>
      <c r="BW72" s="491">
        <v>66220063.464760058</v>
      </c>
      <c r="BX72" s="1298">
        <f t="shared" ref="BX72" si="1165">BW72-BW$12</f>
        <v>20375336.554426722</v>
      </c>
      <c r="BY72" s="1299">
        <f t="shared" ref="BY72" si="1166">BW72/BW$12-1</f>
        <v>0.4444423149095944</v>
      </c>
      <c r="BZ72" s="1298">
        <f t="shared" si="74"/>
        <v>5256185.6142509505</v>
      </c>
      <c r="CA72" s="1299">
        <f t="shared" si="1130"/>
        <v>8.6218032703558656E-2</v>
      </c>
      <c r="CB72" s="485">
        <v>66877026.570917971</v>
      </c>
      <c r="CC72" s="1298">
        <f t="shared" ref="CC72" si="1167">CB72-CB$12</f>
        <v>12070086.339917973</v>
      </c>
      <c r="CD72" s="1299">
        <f t="shared" ref="CD72" si="1168">CB72/CB$12-1</f>
        <v>0.22022915873509885</v>
      </c>
      <c r="CE72" s="1298">
        <f t="shared" si="77"/>
        <v>1183852.2644606903</v>
      </c>
      <c r="CF72" s="1299">
        <f t="shared" si="1133"/>
        <v>1.80209325696159E-2</v>
      </c>
      <c r="CG72" s="485">
        <v>69679874.591650873</v>
      </c>
      <c r="CH72" s="1298">
        <f t="shared" ref="CH72" si="1169">CG72-CG$12</f>
        <v>14872934.360650875</v>
      </c>
      <c r="CI72" s="1299">
        <f t="shared" ref="CI72" si="1170">CG72/CG$12-1</f>
        <v>0.27136954367393096</v>
      </c>
      <c r="CJ72" s="1298">
        <f t="shared" si="80"/>
        <v>1792660.4990204126</v>
      </c>
      <c r="CK72" s="1299">
        <f t="shared" si="1136"/>
        <v>2.6406452569615935E-2</v>
      </c>
      <c r="CL72" s="485">
        <v>72575254.779302597</v>
      </c>
      <c r="CM72" s="1298">
        <f t="shared" ref="CM72" si="1171">CL72-CL$12</f>
        <v>17768314.548302598</v>
      </c>
      <c r="CN72" s="1299">
        <f t="shared" ref="CN72" si="1172">CL72/CL$12-1</f>
        <v>0.32419825798362045</v>
      </c>
      <c r="CO72" s="1298">
        <f t="shared" si="83"/>
        <v>2440139.0235412866</v>
      </c>
      <c r="CP72" s="1299">
        <f t="shared" si="1139"/>
        <v>3.479197256961597E-2</v>
      </c>
    </row>
    <row r="73" spans="1:94" ht="31.5" outlineLevel="1" x14ac:dyDescent="0.25">
      <c r="A73" s="174">
        <v>2029</v>
      </c>
      <c r="B73" s="175">
        <v>0</v>
      </c>
      <c r="C73" s="175">
        <v>0</v>
      </c>
      <c r="D73" s="176" t="s">
        <v>163</v>
      </c>
      <c r="E73" s="485">
        <v>0</v>
      </c>
      <c r="F73" s="1298">
        <f t="shared" ref="F73" si="1173">E73-E$13</f>
        <v>0</v>
      </c>
      <c r="G73" s="1320"/>
      <c r="H73" s="1298">
        <f t="shared" si="32"/>
        <v>0</v>
      </c>
      <c r="I73" s="1320"/>
      <c r="J73" s="485">
        <v>0</v>
      </c>
      <c r="K73" s="1298">
        <f t="shared" ref="K73" si="1174">J73-J$13</f>
        <v>0</v>
      </c>
      <c r="L73" s="1320"/>
      <c r="M73" s="1298">
        <f t="shared" si="35"/>
        <v>0</v>
      </c>
      <c r="N73" s="1320"/>
      <c r="O73" s="485">
        <v>0</v>
      </c>
      <c r="P73" s="1298">
        <f t="shared" ref="P73" si="1175">O73-O$13</f>
        <v>0</v>
      </c>
      <c r="Q73" s="1320"/>
      <c r="R73" s="1298">
        <f t="shared" si="38"/>
        <v>0</v>
      </c>
      <c r="S73" s="1320"/>
      <c r="T73" s="485">
        <v>0</v>
      </c>
      <c r="U73" s="1298">
        <f t="shared" ref="U73" si="1176">T73-T$13</f>
        <v>0</v>
      </c>
      <c r="V73" s="1299"/>
      <c r="W73" s="1298">
        <f t="shared" si="41"/>
        <v>0</v>
      </c>
      <c r="X73" s="1299"/>
      <c r="Y73" s="485">
        <v>0</v>
      </c>
      <c r="Z73" s="1298">
        <f t="shared" ref="Z73" si="1177">Y73-Y$13</f>
        <v>0</v>
      </c>
      <c r="AA73" s="1299"/>
      <c r="AB73" s="1298">
        <f t="shared" si="44"/>
        <v>0</v>
      </c>
      <c r="AC73" s="1299"/>
      <c r="AD73" s="485">
        <v>0</v>
      </c>
      <c r="AE73" s="1298">
        <f t="shared" ref="AE73" si="1178">AD73-AD$13</f>
        <v>0</v>
      </c>
      <c r="AF73" s="1299"/>
      <c r="AG73" s="1298">
        <f t="shared" si="47"/>
        <v>0</v>
      </c>
      <c r="AH73" s="1299"/>
      <c r="AI73" s="485">
        <v>0</v>
      </c>
      <c r="AJ73" s="1298">
        <f t="shared" ref="AJ73" si="1179">AI73-AI$13</f>
        <v>0</v>
      </c>
      <c r="AK73" s="1299"/>
      <c r="AL73" s="1298">
        <f t="shared" si="50"/>
        <v>0</v>
      </c>
      <c r="AM73" s="1299"/>
      <c r="AN73" s="485">
        <v>0</v>
      </c>
      <c r="AO73" s="1298">
        <f t="shared" ref="AO73" si="1180">AN73-AN$13</f>
        <v>0</v>
      </c>
      <c r="AP73" s="1299"/>
      <c r="AQ73" s="1298">
        <f t="shared" si="53"/>
        <v>0</v>
      </c>
      <c r="AR73" s="1299"/>
      <c r="AS73" s="485">
        <v>0</v>
      </c>
      <c r="AT73" s="1298">
        <f t="shared" ref="AT73" si="1181">AS73-AS$13</f>
        <v>0</v>
      </c>
      <c r="AU73" s="1299"/>
      <c r="AV73" s="1298">
        <f t="shared" si="56"/>
        <v>0</v>
      </c>
      <c r="AW73" s="1299"/>
      <c r="AX73" s="491">
        <v>28262553.988474455</v>
      </c>
      <c r="AY73" s="1298">
        <f t="shared" ref="AY73" si="1182">AX73-AX$13</f>
        <v>4933384.7789413556</v>
      </c>
      <c r="AZ73" s="1299">
        <f t="shared" ref="AZ73" si="1183">AX73/AX$13-1</f>
        <v>0.21146851542940515</v>
      </c>
      <c r="BA73" s="1298">
        <f t="shared" si="59"/>
        <v>607925.11465587094</v>
      </c>
      <c r="BB73" s="1299">
        <f t="shared" si="1115"/>
        <v>2.1982761635662706E-2</v>
      </c>
      <c r="BC73" s="491">
        <v>31011153.562245924</v>
      </c>
      <c r="BD73" s="1298">
        <f t="shared" ref="BD73" si="1184">BC73-BC$13</f>
        <v>7681984.3527128249</v>
      </c>
      <c r="BE73" s="1299">
        <f t="shared" ref="BE73" si="1185">BC73/BC$13-1</f>
        <v>0.32928666613527335</v>
      </c>
      <c r="BF73" s="1298">
        <f t="shared" si="62"/>
        <v>1162840.5707083419</v>
      </c>
      <c r="BG73" s="1299">
        <f t="shared" si="1118"/>
        <v>3.8958334798955718E-2</v>
      </c>
      <c r="BH73" s="491">
        <v>33977903.405849479</v>
      </c>
      <c r="BI73" s="1298">
        <f t="shared" ref="BI73" si="1186">BH73-BH$13</f>
        <v>10648734.19631638</v>
      </c>
      <c r="BJ73" s="1299">
        <f t="shared" ref="BJ73" si="1187">BH73/BH$13-1</f>
        <v>0.45645578291596189</v>
      </c>
      <c r="BK73" s="1298">
        <f t="shared" si="65"/>
        <v>1799907.0771143883</v>
      </c>
      <c r="BL73" s="1299">
        <f t="shared" si="1121"/>
        <v>5.5935958806330843E-2</v>
      </c>
      <c r="BM73" s="491">
        <v>72615419.265633225</v>
      </c>
      <c r="BN73" s="1298">
        <f t="shared" ref="BN73" si="1188">BM73-BM$13</f>
        <v>26770692.35529989</v>
      </c>
      <c r="BO73" s="1299">
        <f t="shared" ref="BO73" si="1189">BM73/BM$13-1</f>
        <v>0.58394267257082988</v>
      </c>
      <c r="BP73" s="1298">
        <f t="shared" si="68"/>
        <v>6670920.8460821807</v>
      </c>
      <c r="BQ73" s="1299">
        <f t="shared" si="1124"/>
        <v>0.10115962674612455</v>
      </c>
      <c r="BR73" s="491">
        <v>69522143.196454242</v>
      </c>
      <c r="BS73" s="1298">
        <f t="shared" ref="BS73" si="1190">BR73-BR$13</f>
        <v>23677416.286120906</v>
      </c>
      <c r="BT73" s="1299">
        <f t="shared" ref="BT73" si="1191">BR73/BR$13-1</f>
        <v>0.51646978577124103</v>
      </c>
      <c r="BU73" s="1298">
        <f t="shared" si="71"/>
        <v>6005697.6670947224</v>
      </c>
      <c r="BV73" s="1299">
        <f t="shared" si="1127"/>
        <v>9.4553428124668493E-2</v>
      </c>
      <c r="BW73" s="491">
        <v>66220063.464760043</v>
      </c>
      <c r="BX73" s="1298">
        <f t="shared" ref="BX73" si="1192">BW73-BW$13</f>
        <v>20375336.554426707</v>
      </c>
      <c r="BY73" s="1299">
        <f t="shared" ref="BY73" si="1193">BW73/BW$13-1</f>
        <v>0.44444231490959396</v>
      </c>
      <c r="BZ73" s="1298">
        <f t="shared" si="74"/>
        <v>5256185.6142509505</v>
      </c>
      <c r="CA73" s="1299">
        <f t="shared" si="1130"/>
        <v>8.6218032703558656E-2</v>
      </c>
      <c r="CB73" s="485">
        <v>0</v>
      </c>
      <c r="CC73" s="1298">
        <f t="shared" ref="CC73" si="1194">CB73-CB$13</f>
        <v>0</v>
      </c>
      <c r="CD73" s="1299"/>
      <c r="CE73" s="1298">
        <f t="shared" si="77"/>
        <v>0</v>
      </c>
      <c r="CF73" s="1299"/>
      <c r="CG73" s="485">
        <v>0</v>
      </c>
      <c r="CH73" s="1298">
        <f t="shared" ref="CH73" si="1195">CG73-CG$13</f>
        <v>0</v>
      </c>
      <c r="CI73" s="1299"/>
      <c r="CJ73" s="1298">
        <f t="shared" si="80"/>
        <v>0</v>
      </c>
      <c r="CK73" s="1299"/>
      <c r="CL73" s="485">
        <v>0</v>
      </c>
      <c r="CM73" s="1298">
        <f t="shared" ref="CM73" si="1196">CL73-CL$13</f>
        <v>0</v>
      </c>
      <c r="CN73" s="1299"/>
      <c r="CO73" s="1298">
        <f t="shared" si="83"/>
        <v>0</v>
      </c>
      <c r="CP73" s="1299"/>
    </row>
    <row r="74" spans="1:94" ht="15.75" outlineLevel="1" x14ac:dyDescent="0.25">
      <c r="A74" s="174">
        <v>2029</v>
      </c>
      <c r="B74" s="175" t="s">
        <v>164</v>
      </c>
      <c r="C74" s="175" t="s">
        <v>165</v>
      </c>
      <c r="D74" s="176" t="s">
        <v>99</v>
      </c>
      <c r="E74" s="485">
        <v>0</v>
      </c>
      <c r="F74" s="1298">
        <f t="shared" ref="F74" si="1197">E74-E$14</f>
        <v>0</v>
      </c>
      <c r="G74" s="1320"/>
      <c r="H74" s="1298">
        <f t="shared" si="32"/>
        <v>0</v>
      </c>
      <c r="I74" s="1320"/>
      <c r="J74" s="485">
        <v>0</v>
      </c>
      <c r="K74" s="1298">
        <f t="shared" ref="K74" si="1198">J74-J$14</f>
        <v>0</v>
      </c>
      <c r="L74" s="1320"/>
      <c r="M74" s="1298">
        <f t="shared" si="35"/>
        <v>0</v>
      </c>
      <c r="N74" s="1320"/>
      <c r="O74" s="485">
        <v>0</v>
      </c>
      <c r="P74" s="1298">
        <f t="shared" ref="P74" si="1199">O74-O$14</f>
        <v>0</v>
      </c>
      <c r="Q74" s="1320"/>
      <c r="R74" s="1298">
        <f t="shared" si="38"/>
        <v>0</v>
      </c>
      <c r="S74" s="1320"/>
      <c r="T74" s="486">
        <v>30992198.230203807</v>
      </c>
      <c r="U74" s="1298">
        <f t="shared" ref="U74" si="1200">T74-T$14</f>
        <v>16703697.2302038</v>
      </c>
      <c r="V74" s="1299">
        <f t="shared" ref="V74" si="1201">T74/T$14-1</f>
        <v>1.1690307632832719</v>
      </c>
      <c r="W74" s="1298">
        <f t="shared" si="41"/>
        <v>7183351.4941721857</v>
      </c>
      <c r="X74" s="1299">
        <f t="shared" si="1103"/>
        <v>0.30170934248995396</v>
      </c>
      <c r="Y74" s="486">
        <v>21712370.022666886</v>
      </c>
      <c r="Z74" s="1298">
        <f t="shared" ref="Z74" si="1202">Y74-Y$14</f>
        <v>7423869.022666879</v>
      </c>
      <c r="AA74" s="1299">
        <f t="shared" ref="AA74" si="1203">Y74/Y$14-1</f>
        <v>0.51956947916837981</v>
      </c>
      <c r="AB74" s="1298">
        <f t="shared" si="44"/>
        <v>5187681.9572097808</v>
      </c>
      <c r="AC74" s="1299">
        <f t="shared" si="1106"/>
        <v>0.31393524262972394</v>
      </c>
      <c r="AD74" s="486">
        <v>11806130.827584364</v>
      </c>
      <c r="AE74" s="1298">
        <f t="shared" ref="AE74" si="1204">AD74-AD$14</f>
        <v>-2482370.1724156439</v>
      </c>
      <c r="AF74" s="1299">
        <f t="shared" ref="AF74" si="1205">AD74/AD$14-1</f>
        <v>-0.17373202216353156</v>
      </c>
      <c r="AG74" s="1298">
        <f t="shared" si="47"/>
        <v>2939145.7986785099</v>
      </c>
      <c r="AH74" s="1299">
        <f t="shared" si="1109"/>
        <v>0.3314707072468337</v>
      </c>
      <c r="AI74" s="486">
        <v>217846257.79689959</v>
      </c>
      <c r="AJ74" s="1298">
        <f t="shared" ref="AJ74" si="1206">AI74-AI$14</f>
        <v>80312077.065899581</v>
      </c>
      <c r="AK74" s="1299">
        <f t="shared" ref="AK74" si="1207">AI74/AI$14-1</f>
        <v>0.58394267257082921</v>
      </c>
      <c r="AL74" s="1298">
        <f t="shared" si="50"/>
        <v>20012762.538246512</v>
      </c>
      <c r="AM74" s="1299">
        <f t="shared" ref="AM74:AM79" si="1208">AI74/AI64-1</f>
        <v>0.10115962674612433</v>
      </c>
      <c r="AN74" s="486">
        <v>208566429.58936268</v>
      </c>
      <c r="AO74" s="1298">
        <f t="shared" ref="AO74" si="1209">AN74-AN$14</f>
        <v>71032248.858362675</v>
      </c>
      <c r="AP74" s="1299">
        <f t="shared" ref="AP74" si="1210">AN74/AN$14-1</f>
        <v>0.51646978577124081</v>
      </c>
      <c r="AQ74" s="1298">
        <f t="shared" si="53"/>
        <v>18017093.001284122</v>
      </c>
      <c r="AR74" s="1299">
        <f t="shared" ref="AR74:AR79" si="1211">AN74/AN64-1</f>
        <v>9.4553428124668271E-2</v>
      </c>
      <c r="AS74" s="486">
        <v>198660190.39428017</v>
      </c>
      <c r="AT74" s="1298">
        <f t="shared" ref="AT74" si="1212">AS74-AS$14</f>
        <v>61126009.663280159</v>
      </c>
      <c r="AU74" s="1299">
        <f t="shared" ref="AU74" si="1213">AS74/AS$14-1</f>
        <v>0.44444231490959418</v>
      </c>
      <c r="AV74" s="1298">
        <f t="shared" si="56"/>
        <v>15768556.842752844</v>
      </c>
      <c r="AW74" s="1299">
        <f t="shared" ref="AW74:AW79" si="1214">AS74/AS64-1</f>
        <v>8.6218032703558656E-2</v>
      </c>
      <c r="AX74" s="485">
        <v>0</v>
      </c>
      <c r="AY74" s="1298">
        <f t="shared" ref="AY74" si="1215">AX74-AX$14</f>
        <v>0</v>
      </c>
      <c r="AZ74" s="1299"/>
      <c r="BA74" s="1298">
        <f t="shared" si="59"/>
        <v>0</v>
      </c>
      <c r="BB74" s="1299"/>
      <c r="BC74" s="485">
        <v>0</v>
      </c>
      <c r="BD74" s="1298">
        <f t="shared" ref="BD74" si="1216">BC74-BC$14</f>
        <v>0</v>
      </c>
      <c r="BE74" s="1299"/>
      <c r="BF74" s="1298">
        <f t="shared" si="62"/>
        <v>0</v>
      </c>
      <c r="BG74" s="1299"/>
      <c r="BH74" s="485">
        <v>0</v>
      </c>
      <c r="BI74" s="1298">
        <f t="shared" ref="BI74" si="1217">BH74-BH$14</f>
        <v>0</v>
      </c>
      <c r="BJ74" s="1299"/>
      <c r="BK74" s="1298">
        <f t="shared" si="65"/>
        <v>0</v>
      </c>
      <c r="BL74" s="1299"/>
      <c r="BM74" s="485">
        <v>0</v>
      </c>
      <c r="BN74" s="1298">
        <f t="shared" ref="BN74" si="1218">BM74-BM$14</f>
        <v>0</v>
      </c>
      <c r="BO74" s="1299"/>
      <c r="BP74" s="1298">
        <f t="shared" si="68"/>
        <v>0</v>
      </c>
      <c r="BQ74" s="1299"/>
      <c r="BR74" s="485">
        <v>0</v>
      </c>
      <c r="BS74" s="1298">
        <f t="shared" ref="BS74" si="1219">BR74-BR$14</f>
        <v>0</v>
      </c>
      <c r="BT74" s="1299"/>
      <c r="BU74" s="1298">
        <f t="shared" si="71"/>
        <v>0</v>
      </c>
      <c r="BV74" s="1299"/>
      <c r="BW74" s="485">
        <v>0</v>
      </c>
      <c r="BX74" s="1298">
        <f t="shared" ref="BX74" si="1220">BW74-BW$14</f>
        <v>0</v>
      </c>
      <c r="BY74" s="1299"/>
      <c r="BZ74" s="1298">
        <f t="shared" si="74"/>
        <v>0</v>
      </c>
      <c r="CA74" s="1299"/>
      <c r="CB74" s="192">
        <v>76726217.836861253</v>
      </c>
      <c r="CC74" s="1298">
        <f t="shared" ref="CC74" si="1221">CB74-CB$14</f>
        <v>58591439.356861256</v>
      </c>
      <c r="CD74" s="1299">
        <f t="shared" ref="CD74" si="1222">CB74/CB$14-1</f>
        <v>3.230888065243203</v>
      </c>
      <c r="CE74" s="1298">
        <f t="shared" si="77"/>
        <v>17498774.847801626</v>
      </c>
      <c r="CF74" s="1299">
        <f t="shared" si="1133"/>
        <v>0.29545045277463622</v>
      </c>
      <c r="CG74" s="192">
        <v>61349382.330988392</v>
      </c>
      <c r="CH74" s="1298">
        <f t="shared" ref="CH74" si="1223">CG74-CG$14</f>
        <v>43214603.850988396</v>
      </c>
      <c r="CI74" s="1299">
        <f t="shared" ref="CI74" si="1224">CG74/CG$14-1</f>
        <v>2.3829683885385076</v>
      </c>
      <c r="CJ74" s="1298">
        <f t="shared" si="80"/>
        <v>14178770.840350494</v>
      </c>
      <c r="CK74" s="1299">
        <f t="shared" si="1136"/>
        <v>0.30058484281393305</v>
      </c>
      <c r="CL74" s="192">
        <v>45144851.5392913</v>
      </c>
      <c r="CM74" s="1298">
        <f t="shared" ref="CM74" si="1225">CL74-CL$14</f>
        <v>27010073.059291303</v>
      </c>
      <c r="CN74" s="1299">
        <f t="shared" ref="CN74" si="1226">CL74/CL$14-1</f>
        <v>1.4894073886306058</v>
      </c>
      <c r="CO74" s="1298">
        <f t="shared" si="83"/>
        <v>10521781.115904085</v>
      </c>
      <c r="CP74" s="1299">
        <f t="shared" si="1139"/>
        <v>0.30389509039027418</v>
      </c>
    </row>
    <row r="75" spans="1:94" ht="31.5" outlineLevel="1" x14ac:dyDescent="0.25">
      <c r="A75" s="174">
        <v>2029</v>
      </c>
      <c r="B75" s="175" t="s">
        <v>166</v>
      </c>
      <c r="C75" s="175" t="s">
        <v>249</v>
      </c>
      <c r="D75" s="176" t="s">
        <v>168</v>
      </c>
      <c r="E75" s="485">
        <v>54908727.149254717</v>
      </c>
      <c r="F75" s="1298">
        <f t="shared" ref="F75" si="1227">E75-E$15</f>
        <v>16428850.490254715</v>
      </c>
      <c r="G75" s="1320">
        <f t="shared" ref="G75" si="1228">E75/E$15-1</f>
        <v>0.42694654756415895</v>
      </c>
      <c r="H75" s="1298">
        <f t="shared" si="32"/>
        <v>1285174.862723209</v>
      </c>
      <c r="I75" s="1320">
        <f t="shared" si="1094"/>
        <v>2.3966611832353379E-2</v>
      </c>
      <c r="J75" s="485">
        <v>59550232.793580502</v>
      </c>
      <c r="K75" s="1298">
        <f t="shared" ref="K75" si="1229">J75-J$15</f>
        <v>21070356.1345805</v>
      </c>
      <c r="L75" s="1320">
        <f t="shared" ref="L75" si="1230">J75/J$15-1</f>
        <v>0.54756818274916141</v>
      </c>
      <c r="M75" s="1298">
        <f t="shared" si="35"/>
        <v>2286319.7988779992</v>
      </c>
      <c r="N75" s="1320">
        <f t="shared" si="1097"/>
        <v>3.992601412148522E-2</v>
      </c>
      <c r="O75" s="485">
        <v>64505051.364539921</v>
      </c>
      <c r="P75" s="1298">
        <f t="shared" ref="P75" si="1231">O75-O$15</f>
        <v>26025174.705539919</v>
      </c>
      <c r="Q75" s="1320">
        <f t="shared" ref="Q75" si="1232">O75/O$15-1</f>
        <v>0.67633207185587296</v>
      </c>
      <c r="R75" s="1298">
        <f t="shared" si="38"/>
        <v>3414093.6128752083</v>
      </c>
      <c r="S75" s="1320">
        <f t="shared" si="1100"/>
        <v>5.5885416410617283E-2</v>
      </c>
      <c r="T75" s="485">
        <v>54908727.149254717</v>
      </c>
      <c r="U75" s="1298">
        <f t="shared" ref="U75" si="1233">T75-T$15</f>
        <v>16428850.490254715</v>
      </c>
      <c r="V75" s="1299">
        <f t="shared" ref="V75" si="1234">T75/T$15-1</f>
        <v>0.42694654756415895</v>
      </c>
      <c r="W75" s="1298">
        <f t="shared" si="41"/>
        <v>1285174.862723209</v>
      </c>
      <c r="X75" s="1299">
        <f t="shared" si="1103"/>
        <v>2.3966611832353379E-2</v>
      </c>
      <c r="Y75" s="485">
        <v>59550232.793580502</v>
      </c>
      <c r="Z75" s="1298">
        <f t="shared" ref="Z75" si="1235">Y75-Y$15</f>
        <v>21070356.1345805</v>
      </c>
      <c r="AA75" s="1299">
        <f t="shared" ref="AA75" si="1236">Y75/Y$15-1</f>
        <v>0.54756818274916141</v>
      </c>
      <c r="AB75" s="1298">
        <f t="shared" si="44"/>
        <v>2286319.7988779992</v>
      </c>
      <c r="AC75" s="1299">
        <f t="shared" si="1106"/>
        <v>3.992601412148522E-2</v>
      </c>
      <c r="AD75" s="485">
        <v>64505051.364539921</v>
      </c>
      <c r="AE75" s="1298">
        <f t="shared" ref="AE75" si="1237">AD75-AD$15</f>
        <v>26025174.705539919</v>
      </c>
      <c r="AF75" s="1299">
        <f t="shared" ref="AF75" si="1238">AD75/AD$15-1</f>
        <v>0.67633207185587296</v>
      </c>
      <c r="AG75" s="1298">
        <f t="shared" si="47"/>
        <v>3414093.6128752083</v>
      </c>
      <c r="AH75" s="1299">
        <f t="shared" si="1109"/>
        <v>5.5885416410617283E-2</v>
      </c>
      <c r="AI75" s="485">
        <v>54908727.149254717</v>
      </c>
      <c r="AJ75" s="1298">
        <f t="shared" ref="AJ75" si="1239">AI75-AI$15</f>
        <v>16428850.490254715</v>
      </c>
      <c r="AK75" s="1299">
        <f t="shared" ref="AK75" si="1240">AI75/AI$15-1</f>
        <v>0.42694654756415895</v>
      </c>
      <c r="AL75" s="1298">
        <f t="shared" si="50"/>
        <v>1285174.862723209</v>
      </c>
      <c r="AM75" s="1299">
        <f t="shared" si="1208"/>
        <v>2.3966611832353379E-2</v>
      </c>
      <c r="AN75" s="485">
        <v>59550232.793580502</v>
      </c>
      <c r="AO75" s="1298">
        <f t="shared" ref="AO75" si="1241">AN75-AN$15</f>
        <v>21070356.1345805</v>
      </c>
      <c r="AP75" s="1299">
        <f t="shared" ref="AP75" si="1242">AN75/AN$15-1</f>
        <v>0.54756818274916141</v>
      </c>
      <c r="AQ75" s="1298">
        <f t="shared" si="53"/>
        <v>2286319.7988779992</v>
      </c>
      <c r="AR75" s="1299">
        <f t="shared" si="1211"/>
        <v>3.992601412148522E-2</v>
      </c>
      <c r="AS75" s="485">
        <v>64505051.364539921</v>
      </c>
      <c r="AT75" s="1298">
        <f t="shared" ref="AT75" si="1243">AS75-AS$15</f>
        <v>26025174.705539919</v>
      </c>
      <c r="AU75" s="1299">
        <f t="shared" ref="AU75" si="1244">AS75/AS$15-1</f>
        <v>0.67633207185587296</v>
      </c>
      <c r="AV75" s="1298">
        <f t="shared" si="56"/>
        <v>3414093.6128752083</v>
      </c>
      <c r="AW75" s="1299">
        <f t="shared" si="1214"/>
        <v>5.5885416410617283E-2</v>
      </c>
      <c r="AX75" s="485">
        <v>54908727.149254717</v>
      </c>
      <c r="AY75" s="1298">
        <f t="shared" ref="AY75" si="1245">AX75-AX$15</f>
        <v>16428850.490254715</v>
      </c>
      <c r="AZ75" s="1299">
        <f t="shared" ref="AZ75" si="1246">AX75/AX$15-1</f>
        <v>0.42694654756415895</v>
      </c>
      <c r="BA75" s="1298">
        <f t="shared" si="59"/>
        <v>1285174.862723209</v>
      </c>
      <c r="BB75" s="1299">
        <f t="shared" si="1115"/>
        <v>2.3966611832353379E-2</v>
      </c>
      <c r="BC75" s="485">
        <v>59550232.793580502</v>
      </c>
      <c r="BD75" s="1298">
        <f t="shared" ref="BD75" si="1247">BC75-BC$15</f>
        <v>21070356.1345805</v>
      </c>
      <c r="BE75" s="1299">
        <f t="shared" ref="BE75" si="1248">BC75/BC$15-1</f>
        <v>0.54756818274916141</v>
      </c>
      <c r="BF75" s="1298">
        <f t="shared" si="62"/>
        <v>2286319.7988779992</v>
      </c>
      <c r="BG75" s="1299">
        <f t="shared" si="1118"/>
        <v>3.992601412148522E-2</v>
      </c>
      <c r="BH75" s="485">
        <v>64505051.364539921</v>
      </c>
      <c r="BI75" s="1298">
        <f t="shared" ref="BI75" si="1249">BH75-BH$15</f>
        <v>26025174.705539919</v>
      </c>
      <c r="BJ75" s="1299">
        <f t="shared" ref="BJ75" si="1250">BH75/BH$15-1</f>
        <v>0.67633207185587296</v>
      </c>
      <c r="BK75" s="1298">
        <f t="shared" si="65"/>
        <v>3414093.6128752083</v>
      </c>
      <c r="BL75" s="1299">
        <f t="shared" si="1121"/>
        <v>5.5885416410617283E-2</v>
      </c>
      <c r="BM75" s="485">
        <v>54908727.149254717</v>
      </c>
      <c r="BN75" s="1298">
        <f t="shared" ref="BN75" si="1251">BM75-BM$15</f>
        <v>16428850.490254715</v>
      </c>
      <c r="BO75" s="1299">
        <f t="shared" ref="BO75" si="1252">BM75/BM$15-1</f>
        <v>0.42694654756415895</v>
      </c>
      <c r="BP75" s="1298">
        <f t="shared" si="68"/>
        <v>1285174.862723209</v>
      </c>
      <c r="BQ75" s="1299">
        <f t="shared" si="1124"/>
        <v>2.3966611832353379E-2</v>
      </c>
      <c r="BR75" s="485">
        <v>59550232.793580502</v>
      </c>
      <c r="BS75" s="1298">
        <f t="shared" ref="BS75" si="1253">BR75-BR$15</f>
        <v>21070356.1345805</v>
      </c>
      <c r="BT75" s="1299">
        <f t="shared" ref="BT75" si="1254">BR75/BR$15-1</f>
        <v>0.54756818274916141</v>
      </c>
      <c r="BU75" s="1298">
        <f t="shared" si="71"/>
        <v>2286319.7988779992</v>
      </c>
      <c r="BV75" s="1299">
        <f t="shared" si="1127"/>
        <v>3.992601412148522E-2</v>
      </c>
      <c r="BW75" s="485">
        <v>64505051.364539921</v>
      </c>
      <c r="BX75" s="1298">
        <f t="shared" ref="BX75" si="1255">BW75-BW$15</f>
        <v>26025174.705539919</v>
      </c>
      <c r="BY75" s="1299">
        <f t="shared" ref="BY75" si="1256">BW75/BW$15-1</f>
        <v>0.67633207185587296</v>
      </c>
      <c r="BZ75" s="1298">
        <f t="shared" si="74"/>
        <v>3414093.6128752083</v>
      </c>
      <c r="CA75" s="1299">
        <f t="shared" si="1130"/>
        <v>5.5885416410617283E-2</v>
      </c>
      <c r="CB75" s="485">
        <v>54908727.149254717</v>
      </c>
      <c r="CC75" s="1298">
        <f t="shared" ref="CC75" si="1257">CB75-CB$15</f>
        <v>16428850.490254715</v>
      </c>
      <c r="CD75" s="1299">
        <f t="shared" ref="CD75" si="1258">CB75/CB$15-1</f>
        <v>0.42694654756415895</v>
      </c>
      <c r="CE75" s="1298">
        <f t="shared" si="77"/>
        <v>1285174.862723209</v>
      </c>
      <c r="CF75" s="1299">
        <f t="shared" si="1133"/>
        <v>2.3966611832353379E-2</v>
      </c>
      <c r="CG75" s="485">
        <v>59550232.793580502</v>
      </c>
      <c r="CH75" s="1298">
        <f t="shared" ref="CH75" si="1259">CG75-CG$15</f>
        <v>21070356.1345805</v>
      </c>
      <c r="CI75" s="1299">
        <f t="shared" ref="CI75" si="1260">CG75/CG$15-1</f>
        <v>0.54756818274916141</v>
      </c>
      <c r="CJ75" s="1298">
        <f t="shared" si="80"/>
        <v>2286319.7988779992</v>
      </c>
      <c r="CK75" s="1299">
        <f t="shared" si="1136"/>
        <v>3.992601412148522E-2</v>
      </c>
      <c r="CL75" s="485">
        <v>64505051.364539921</v>
      </c>
      <c r="CM75" s="1298">
        <f t="shared" ref="CM75" si="1261">CL75-CL$15</f>
        <v>26025174.705539919</v>
      </c>
      <c r="CN75" s="1299">
        <f t="shared" ref="CN75" si="1262">CL75/CL$15-1</f>
        <v>0.67633207185587296</v>
      </c>
      <c r="CO75" s="1298">
        <f t="shared" si="83"/>
        <v>3414093.6128752083</v>
      </c>
      <c r="CP75" s="1299">
        <f t="shared" si="1139"/>
        <v>5.5885416410617283E-2</v>
      </c>
    </row>
    <row r="76" spans="1:94" ht="15.75" outlineLevel="1" x14ac:dyDescent="0.25">
      <c r="A76" s="174">
        <v>2029</v>
      </c>
      <c r="B76" s="175" t="s">
        <v>169</v>
      </c>
      <c r="C76" s="175" t="s">
        <v>249</v>
      </c>
      <c r="D76" s="176" t="s">
        <v>170</v>
      </c>
      <c r="E76" s="485">
        <v>54871071.494858831</v>
      </c>
      <c r="F76" s="1298">
        <f t="shared" ref="F76" si="1263">E76-E$16</f>
        <v>14788694.494858831</v>
      </c>
      <c r="G76" s="1320">
        <f t="shared" ref="G76" si="1264">E76/E$16-1</f>
        <v>0.36895752202667098</v>
      </c>
      <c r="H76" s="1298">
        <f t="shared" si="32"/>
        <v>1196887.4723991752</v>
      </c>
      <c r="I76" s="1320">
        <f t="shared" si="1094"/>
        <v>2.2299127489266324E-2</v>
      </c>
      <c r="J76" s="485">
        <v>59509394.058069959</v>
      </c>
      <c r="K76" s="1298">
        <f t="shared" ref="K76" si="1265">J76-J$16</f>
        <v>19427017.058069959</v>
      </c>
      <c r="L76" s="1320">
        <f t="shared" ref="L76" si="1266">J76/J$16-1</f>
        <v>0.48467726996505123</v>
      </c>
      <c r="M76" s="1298">
        <f t="shared" si="35"/>
        <v>2191412.0732067823</v>
      </c>
      <c r="N76" s="1320">
        <f t="shared" si="1097"/>
        <v>3.8232540597564979E-2</v>
      </c>
      <c r="O76" s="485">
        <v>64460814.682193063</v>
      </c>
      <c r="P76" s="1298">
        <f t="shared" ref="P76" si="1267">O76-O$16</f>
        <v>24378437.682193063</v>
      </c>
      <c r="Q76" s="1320">
        <f t="shared" ref="Q76" si="1268">O76/O$16-1</f>
        <v>0.60820838250668285</v>
      </c>
      <c r="R76" s="1298">
        <f t="shared" si="38"/>
        <v>3312174.4177408442</v>
      </c>
      <c r="S76" s="1320">
        <f t="shared" si="1100"/>
        <v>5.4165953705863856E-2</v>
      </c>
      <c r="T76" s="485">
        <v>54871071.494858831</v>
      </c>
      <c r="U76" s="1298">
        <f t="shared" ref="U76" si="1269">T76-T$16</f>
        <v>14788694.494858831</v>
      </c>
      <c r="V76" s="1299">
        <f t="shared" ref="V76" si="1270">T76/T$16-1</f>
        <v>0.36895752202667098</v>
      </c>
      <c r="W76" s="1298">
        <f t="shared" si="41"/>
        <v>1196887.4723991752</v>
      </c>
      <c r="X76" s="1299">
        <f t="shared" si="1103"/>
        <v>2.2299127489266324E-2</v>
      </c>
      <c r="Y76" s="485">
        <v>59509394.058069959</v>
      </c>
      <c r="Z76" s="1298">
        <f t="shared" ref="Z76" si="1271">Y76-Y$16</f>
        <v>19427017.058069959</v>
      </c>
      <c r="AA76" s="1299">
        <f t="shared" ref="AA76" si="1272">Y76/Y$16-1</f>
        <v>0.48467726996505123</v>
      </c>
      <c r="AB76" s="1298">
        <f t="shared" si="44"/>
        <v>2191412.0732067823</v>
      </c>
      <c r="AC76" s="1299">
        <f t="shared" si="1106"/>
        <v>3.8232540597564979E-2</v>
      </c>
      <c r="AD76" s="485">
        <v>64460814.682193063</v>
      </c>
      <c r="AE76" s="1298">
        <f t="shared" ref="AE76" si="1273">AD76-AD$16</f>
        <v>24378437.682193063</v>
      </c>
      <c r="AF76" s="1299">
        <f t="shared" ref="AF76" si="1274">AD76/AD$16-1</f>
        <v>0.60820838250668285</v>
      </c>
      <c r="AG76" s="1298">
        <f t="shared" si="47"/>
        <v>3312174.4177408442</v>
      </c>
      <c r="AH76" s="1299">
        <f t="shared" si="1109"/>
        <v>5.4165953705863856E-2</v>
      </c>
      <c r="AI76" s="485">
        <v>54871071.494858831</v>
      </c>
      <c r="AJ76" s="1298">
        <f t="shared" ref="AJ76" si="1275">AI76-AI$16</f>
        <v>14788694.494858831</v>
      </c>
      <c r="AK76" s="1299">
        <f t="shared" ref="AK76" si="1276">AI76/AI$16-1</f>
        <v>0.36895752202667098</v>
      </c>
      <c r="AL76" s="1298">
        <f t="shared" si="50"/>
        <v>1196887.4723991752</v>
      </c>
      <c r="AM76" s="1299">
        <f t="shared" si="1208"/>
        <v>2.2299127489266324E-2</v>
      </c>
      <c r="AN76" s="485">
        <v>59509394.058069959</v>
      </c>
      <c r="AO76" s="1298">
        <f t="shared" ref="AO76" si="1277">AN76-AN$16</f>
        <v>19427017.058069959</v>
      </c>
      <c r="AP76" s="1299">
        <f t="shared" ref="AP76" si="1278">AN76/AN$16-1</f>
        <v>0.48467726996505123</v>
      </c>
      <c r="AQ76" s="1298">
        <f t="shared" si="53"/>
        <v>2191412.0732067823</v>
      </c>
      <c r="AR76" s="1299">
        <f t="shared" si="1211"/>
        <v>3.8232540597564979E-2</v>
      </c>
      <c r="AS76" s="485">
        <v>64460814.682193063</v>
      </c>
      <c r="AT76" s="1298">
        <f t="shared" ref="AT76" si="1279">AS76-AS$16</f>
        <v>24378437.682193063</v>
      </c>
      <c r="AU76" s="1299">
        <f t="shared" ref="AU76" si="1280">AS76/AS$16-1</f>
        <v>0.60820838250668285</v>
      </c>
      <c r="AV76" s="1298">
        <f t="shared" si="56"/>
        <v>3312174.4177408442</v>
      </c>
      <c r="AW76" s="1299">
        <f t="shared" si="1214"/>
        <v>5.4165953705863856E-2</v>
      </c>
      <c r="AX76" s="485">
        <v>54871071.494858831</v>
      </c>
      <c r="AY76" s="1298">
        <f t="shared" ref="AY76" si="1281">AX76-AX$16</f>
        <v>14788694.494858831</v>
      </c>
      <c r="AZ76" s="1299">
        <f t="shared" ref="AZ76" si="1282">AX76/AX$16-1</f>
        <v>0.36895752202667098</v>
      </c>
      <c r="BA76" s="1298">
        <f t="shared" si="59"/>
        <v>1196887.4723991752</v>
      </c>
      <c r="BB76" s="1299">
        <f t="shared" si="1115"/>
        <v>2.2299127489266324E-2</v>
      </c>
      <c r="BC76" s="485">
        <v>59509394.058069959</v>
      </c>
      <c r="BD76" s="1298">
        <f t="shared" ref="BD76" si="1283">BC76-BC$16</f>
        <v>19427017.058069959</v>
      </c>
      <c r="BE76" s="1299">
        <f t="shared" ref="BE76" si="1284">BC76/BC$16-1</f>
        <v>0.48467726996505123</v>
      </c>
      <c r="BF76" s="1298">
        <f t="shared" si="62"/>
        <v>2191412.0732067823</v>
      </c>
      <c r="BG76" s="1299">
        <f t="shared" si="1118"/>
        <v>3.8232540597564979E-2</v>
      </c>
      <c r="BH76" s="485">
        <v>64460814.682193063</v>
      </c>
      <c r="BI76" s="1298">
        <f t="shared" ref="BI76" si="1285">BH76-BH$16</f>
        <v>24378437.682193063</v>
      </c>
      <c r="BJ76" s="1299">
        <f t="shared" ref="BJ76" si="1286">BH76/BH$16-1</f>
        <v>0.60820838250668285</v>
      </c>
      <c r="BK76" s="1298">
        <f t="shared" si="65"/>
        <v>3312174.4177408442</v>
      </c>
      <c r="BL76" s="1299">
        <f t="shared" si="1121"/>
        <v>5.4165953705863856E-2</v>
      </c>
      <c r="BM76" s="485">
        <v>54871071.494858831</v>
      </c>
      <c r="BN76" s="1298">
        <f t="shared" ref="BN76" si="1287">BM76-BM$16</f>
        <v>14788694.494858831</v>
      </c>
      <c r="BO76" s="1299">
        <f t="shared" ref="BO76" si="1288">BM76/BM$16-1</f>
        <v>0.36895752202667098</v>
      </c>
      <c r="BP76" s="1298">
        <f t="shared" si="68"/>
        <v>1196887.4723991752</v>
      </c>
      <c r="BQ76" s="1299">
        <f t="shared" si="1124"/>
        <v>2.2299127489266324E-2</v>
      </c>
      <c r="BR76" s="485">
        <v>59509394.058069959</v>
      </c>
      <c r="BS76" s="1298">
        <f t="shared" ref="BS76" si="1289">BR76-BR$16</f>
        <v>19427017.058069959</v>
      </c>
      <c r="BT76" s="1299">
        <f t="shared" ref="BT76" si="1290">BR76/BR$16-1</f>
        <v>0.48467726996505123</v>
      </c>
      <c r="BU76" s="1298">
        <f t="shared" si="71"/>
        <v>2191412.0732067823</v>
      </c>
      <c r="BV76" s="1299">
        <f t="shared" si="1127"/>
        <v>3.8232540597564979E-2</v>
      </c>
      <c r="BW76" s="485">
        <v>64460814.682193063</v>
      </c>
      <c r="BX76" s="1298">
        <f t="shared" ref="BX76" si="1291">BW76-BW$16</f>
        <v>24378437.682193063</v>
      </c>
      <c r="BY76" s="1299">
        <f t="shared" ref="BY76" si="1292">BW76/BW$16-1</f>
        <v>0.60820838250668285</v>
      </c>
      <c r="BZ76" s="1298">
        <f t="shared" si="74"/>
        <v>3312174.4177408442</v>
      </c>
      <c r="CA76" s="1299">
        <f t="shared" si="1130"/>
        <v>5.4165953705863856E-2</v>
      </c>
      <c r="CB76" s="485">
        <v>54871071.494858831</v>
      </c>
      <c r="CC76" s="1298">
        <f t="shared" ref="CC76" si="1293">CB76-CB$16</f>
        <v>14788694.494858831</v>
      </c>
      <c r="CD76" s="1299">
        <f t="shared" ref="CD76" si="1294">CB76/CB$16-1</f>
        <v>0.36895752202667098</v>
      </c>
      <c r="CE76" s="1298">
        <f t="shared" si="77"/>
        <v>1196887.4723991752</v>
      </c>
      <c r="CF76" s="1299">
        <f t="shared" si="1133"/>
        <v>2.2299127489266324E-2</v>
      </c>
      <c r="CG76" s="485">
        <v>59509394.058069959</v>
      </c>
      <c r="CH76" s="1298">
        <f t="shared" ref="CH76" si="1295">CG76-CG$16</f>
        <v>19427017.058069959</v>
      </c>
      <c r="CI76" s="1299">
        <f t="shared" ref="CI76" si="1296">CG76/CG$16-1</f>
        <v>0.48467726996505123</v>
      </c>
      <c r="CJ76" s="1298">
        <f t="shared" si="80"/>
        <v>2191412.0732067823</v>
      </c>
      <c r="CK76" s="1299">
        <f t="shared" si="1136"/>
        <v>3.8232540597564979E-2</v>
      </c>
      <c r="CL76" s="485">
        <v>64460814.682193063</v>
      </c>
      <c r="CM76" s="1298">
        <f t="shared" ref="CM76" si="1297">CL76-CL$16</f>
        <v>24378437.682193063</v>
      </c>
      <c r="CN76" s="1299">
        <f t="shared" ref="CN76" si="1298">CL76/CL$16-1</f>
        <v>0.60820838250668285</v>
      </c>
      <c r="CO76" s="1298">
        <f t="shared" si="83"/>
        <v>3312174.4177408442</v>
      </c>
      <c r="CP76" s="1299">
        <f t="shared" si="1139"/>
        <v>5.4165953705863856E-2</v>
      </c>
    </row>
    <row r="77" spans="1:94" ht="32.25" outlineLevel="1" thickBot="1" x14ac:dyDescent="0.3">
      <c r="A77" s="174">
        <v>2029</v>
      </c>
      <c r="B77" s="197" t="s">
        <v>171</v>
      </c>
      <c r="C77" s="198" t="s">
        <v>172</v>
      </c>
      <c r="D77" s="199" t="s">
        <v>173</v>
      </c>
      <c r="E77" s="492">
        <v>0</v>
      </c>
      <c r="F77" s="1298">
        <f t="shared" ref="F77" si="1299">E77-E$17</f>
        <v>0</v>
      </c>
      <c r="G77" s="1320"/>
      <c r="H77" s="1298">
        <f t="shared" si="32"/>
        <v>0</v>
      </c>
      <c r="I77" s="1320"/>
      <c r="J77" s="492">
        <v>0</v>
      </c>
      <c r="K77" s="1298">
        <f t="shared" ref="K77" si="1300">J77-J$17</f>
        <v>0</v>
      </c>
      <c r="L77" s="1320"/>
      <c r="M77" s="1298">
        <f t="shared" si="35"/>
        <v>0</v>
      </c>
      <c r="N77" s="1320"/>
      <c r="O77" s="492">
        <v>0</v>
      </c>
      <c r="P77" s="1298">
        <f t="shared" ref="P77" si="1301">O77-O$17</f>
        <v>0</v>
      </c>
      <c r="Q77" s="1320"/>
      <c r="R77" s="1298">
        <f t="shared" si="38"/>
        <v>0</v>
      </c>
      <c r="S77" s="1320"/>
      <c r="T77" s="492">
        <v>0</v>
      </c>
      <c r="U77" s="1298">
        <f t="shared" ref="U77" si="1302">T77-T$17</f>
        <v>0</v>
      </c>
      <c r="V77" s="1299"/>
      <c r="W77" s="1298">
        <f t="shared" si="41"/>
        <v>0</v>
      </c>
      <c r="X77" s="1299"/>
      <c r="Y77" s="492">
        <v>0</v>
      </c>
      <c r="Z77" s="1298">
        <f t="shared" ref="Z77" si="1303">Y77-Y$17</f>
        <v>0</v>
      </c>
      <c r="AA77" s="1299"/>
      <c r="AB77" s="1298">
        <f t="shared" si="44"/>
        <v>0</v>
      </c>
      <c r="AC77" s="1299"/>
      <c r="AD77" s="492">
        <v>0</v>
      </c>
      <c r="AE77" s="1298">
        <f t="shared" ref="AE77" si="1304">AD77-AD$17</f>
        <v>0</v>
      </c>
      <c r="AF77" s="1299"/>
      <c r="AG77" s="1298">
        <f t="shared" si="47"/>
        <v>0</v>
      </c>
      <c r="AH77" s="1299"/>
      <c r="AI77" s="492">
        <v>0</v>
      </c>
      <c r="AJ77" s="1298">
        <f t="shared" ref="AJ77" si="1305">AI77-AI$17</f>
        <v>0</v>
      </c>
      <c r="AK77" s="1299"/>
      <c r="AL77" s="1298">
        <f t="shared" si="50"/>
        <v>0</v>
      </c>
      <c r="AM77" s="1299"/>
      <c r="AN77" s="492">
        <v>0</v>
      </c>
      <c r="AO77" s="1298">
        <f t="shared" ref="AO77" si="1306">AN77-AN$17</f>
        <v>0</v>
      </c>
      <c r="AP77" s="1299"/>
      <c r="AQ77" s="1298">
        <f t="shared" si="53"/>
        <v>0</v>
      </c>
      <c r="AR77" s="1299"/>
      <c r="AS77" s="492">
        <v>0</v>
      </c>
      <c r="AT77" s="1298">
        <f t="shared" ref="AT77" si="1307">AS77-AS$17</f>
        <v>0</v>
      </c>
      <c r="AU77" s="1299"/>
      <c r="AV77" s="1298">
        <f t="shared" si="56"/>
        <v>0</v>
      </c>
      <c r="AW77" s="1299"/>
      <c r="AX77" s="492">
        <v>0</v>
      </c>
      <c r="AY77" s="1298">
        <f t="shared" ref="AY77" si="1308">AX77-AX$17</f>
        <v>0</v>
      </c>
      <c r="AZ77" s="1299"/>
      <c r="BA77" s="1298">
        <f t="shared" si="59"/>
        <v>0</v>
      </c>
      <c r="BB77" s="1299"/>
      <c r="BC77" s="492">
        <v>0</v>
      </c>
      <c r="BD77" s="1298">
        <f t="shared" ref="BD77" si="1309">BC77-BC$17</f>
        <v>0</v>
      </c>
      <c r="BE77" s="1299"/>
      <c r="BF77" s="1298">
        <f t="shared" si="62"/>
        <v>0</v>
      </c>
      <c r="BG77" s="1299"/>
      <c r="BH77" s="492">
        <v>0</v>
      </c>
      <c r="BI77" s="1298">
        <f t="shared" ref="BI77" si="1310">BH77-BH$17</f>
        <v>0</v>
      </c>
      <c r="BJ77" s="1299"/>
      <c r="BK77" s="1298">
        <f t="shared" si="65"/>
        <v>0</v>
      </c>
      <c r="BL77" s="1299"/>
      <c r="BM77" s="492">
        <v>0</v>
      </c>
      <c r="BN77" s="1298">
        <f t="shared" ref="BN77" si="1311">BM77-BM$17</f>
        <v>0</v>
      </c>
      <c r="BO77" s="1299"/>
      <c r="BP77" s="1298">
        <f t="shared" si="68"/>
        <v>0</v>
      </c>
      <c r="BQ77" s="1299"/>
      <c r="BR77" s="492">
        <v>0</v>
      </c>
      <c r="BS77" s="1298">
        <f t="shared" ref="BS77" si="1312">BR77-BR$17</f>
        <v>0</v>
      </c>
      <c r="BT77" s="1299"/>
      <c r="BU77" s="1298">
        <f t="shared" si="71"/>
        <v>0</v>
      </c>
      <c r="BV77" s="1299"/>
      <c r="BW77" s="492">
        <v>0</v>
      </c>
      <c r="BX77" s="1298">
        <f t="shared" ref="BX77" si="1313">BW77-BW$17</f>
        <v>0</v>
      </c>
      <c r="BY77" s="1299"/>
      <c r="BZ77" s="1298">
        <f t="shared" si="74"/>
        <v>0</v>
      </c>
      <c r="CA77" s="1299"/>
      <c r="CB77" s="1329">
        <v>4356887.8211807851</v>
      </c>
      <c r="CC77" s="1298">
        <f t="shared" ref="CC77" si="1314">CB77-CB$17</f>
        <v>510610.34118078509</v>
      </c>
      <c r="CD77" s="1299">
        <f t="shared" ref="CD77" si="1315">CB77/CB$17-1</f>
        <v>0.13275442134268101</v>
      </c>
      <c r="CE77" s="1298">
        <f t="shared" si="77"/>
        <v>61234.313451337628</v>
      </c>
      <c r="CF77" s="1299">
        <f t="shared" si="1133"/>
        <v>1.4254947085735603E-2</v>
      </c>
      <c r="CG77" s="1329">
        <v>4356887.8211807851</v>
      </c>
      <c r="CH77" s="1298">
        <f t="shared" ref="CH77" si="1316">CG77-CG$17</f>
        <v>510610.34118078509</v>
      </c>
      <c r="CI77" s="1299">
        <f t="shared" ref="CI77" si="1317">CG77/CG$17-1</f>
        <v>0.13275442134268101</v>
      </c>
      <c r="CJ77" s="1298">
        <f t="shared" si="80"/>
        <v>61234.313451337628</v>
      </c>
      <c r="CK77" s="1299">
        <f t="shared" si="1136"/>
        <v>1.4254947085735603E-2</v>
      </c>
      <c r="CL77" s="1329">
        <v>4356887.8211807851</v>
      </c>
      <c r="CM77" s="1298">
        <f t="shared" ref="CM77" si="1318">CL77-CL$17</f>
        <v>510610.34118078509</v>
      </c>
      <c r="CN77" s="1299">
        <f t="shared" ref="CN77" si="1319">CL77/CL$17-1</f>
        <v>0.13275442134268101</v>
      </c>
      <c r="CO77" s="1298">
        <f t="shared" si="83"/>
        <v>61234.313451337628</v>
      </c>
      <c r="CP77" s="1299">
        <f t="shared" si="1139"/>
        <v>1.4254947085735603E-2</v>
      </c>
    </row>
    <row r="78" spans="1:94" ht="15.75" outlineLevel="1" x14ac:dyDescent="0.25">
      <c r="A78" s="174">
        <v>2029</v>
      </c>
      <c r="B78" s="206" t="s">
        <v>174</v>
      </c>
      <c r="C78" s="206" t="s">
        <v>175</v>
      </c>
      <c r="D78" s="207" t="s">
        <v>176</v>
      </c>
      <c r="E78" s="210">
        <v>1079722.7838719999</v>
      </c>
      <c r="F78" s="1321">
        <f t="shared" ref="F78" si="1320">E78-E$18</f>
        <v>231435.70507199992</v>
      </c>
      <c r="G78" s="1322">
        <f t="shared" ref="G78" si="1321">E78/E$18-1</f>
        <v>0.2728271016451087</v>
      </c>
      <c r="H78" s="1321">
        <f t="shared" si="32"/>
        <v>27015.768143999856</v>
      </c>
      <c r="I78" s="1322">
        <f t="shared" si="1094"/>
        <v>2.5663140589328171E-2</v>
      </c>
      <c r="J78" s="210">
        <v>1166439.6499679999</v>
      </c>
      <c r="K78" s="1321">
        <f t="shared" ref="K78" si="1322">J78-J$18</f>
        <v>318152.57116799988</v>
      </c>
      <c r="L78" s="1322">
        <f t="shared" ref="L78" si="1323">J78/J$18-1</f>
        <v>0.37505294978448034</v>
      </c>
      <c r="M78" s="1321">
        <f t="shared" si="35"/>
        <v>46664.479583999841</v>
      </c>
      <c r="N78" s="1322">
        <f t="shared" si="1097"/>
        <v>4.1673079398605761E-2</v>
      </c>
      <c r="O78" s="211">
        <v>1259024.574672</v>
      </c>
      <c r="P78" s="1321">
        <f t="shared" ref="P78" si="1324">O78-O$18</f>
        <v>410737.495872</v>
      </c>
      <c r="Q78" s="1322">
        <f t="shared" ref="Q78" si="1325">O78/O$18-1</f>
        <v>0.48419633651974947</v>
      </c>
      <c r="R78" s="1321">
        <f t="shared" si="38"/>
        <v>68893.594991999911</v>
      </c>
      <c r="S78" s="1322">
        <f t="shared" si="1100"/>
        <v>5.7887405813538129E-2</v>
      </c>
      <c r="T78" s="211">
        <v>1079722.7838719999</v>
      </c>
      <c r="U78" s="209">
        <f t="shared" ref="U78" si="1326">T78-T$18</f>
        <v>231435.70507199992</v>
      </c>
      <c r="V78" s="1300">
        <f t="shared" ref="V78" si="1327">T78/T$18-1</f>
        <v>0.2728271016451087</v>
      </c>
      <c r="W78" s="209">
        <f t="shared" si="41"/>
        <v>27015.768143999856</v>
      </c>
      <c r="X78" s="1300">
        <f t="shared" si="1103"/>
        <v>2.5663140589328171E-2</v>
      </c>
      <c r="Y78" s="210">
        <v>1166439.6499679999</v>
      </c>
      <c r="Z78" s="209">
        <f t="shared" ref="Z78" si="1328">Y78-Y$18</f>
        <v>318152.57116799988</v>
      </c>
      <c r="AA78" s="1300">
        <f t="shared" ref="AA78" si="1329">Y78/Y$18-1</f>
        <v>0.37505294978448034</v>
      </c>
      <c r="AB78" s="209">
        <f t="shared" si="44"/>
        <v>46664.479583999841</v>
      </c>
      <c r="AC78" s="1300">
        <f t="shared" si="1106"/>
        <v>4.1673079398605761E-2</v>
      </c>
      <c r="AD78" s="211">
        <v>1259024.574672</v>
      </c>
      <c r="AE78" s="209">
        <f t="shared" ref="AE78" si="1330">AD78-AD$18</f>
        <v>410737.495872</v>
      </c>
      <c r="AF78" s="1300">
        <f t="shared" ref="AF78" si="1331">AD78/AD$18-1</f>
        <v>0.48419633651974947</v>
      </c>
      <c r="AG78" s="209">
        <f t="shared" si="47"/>
        <v>68893.594991999911</v>
      </c>
      <c r="AH78" s="1300">
        <f t="shared" si="1109"/>
        <v>5.7887405813538129E-2</v>
      </c>
      <c r="AI78" s="211">
        <v>1079722.7838719999</v>
      </c>
      <c r="AJ78" s="209">
        <f t="shared" ref="AJ78" si="1332">AI78-AI$18</f>
        <v>231435.70507199992</v>
      </c>
      <c r="AK78" s="1300">
        <f t="shared" ref="AK78" si="1333">AI78/AI$18-1</f>
        <v>0.2728271016451087</v>
      </c>
      <c r="AL78" s="209">
        <f t="shared" si="50"/>
        <v>27015.768143999856</v>
      </c>
      <c r="AM78" s="1300">
        <f t="shared" si="1208"/>
        <v>2.5663140589328171E-2</v>
      </c>
      <c r="AN78" s="210">
        <v>1166439.6499679999</v>
      </c>
      <c r="AO78" s="209">
        <f t="shared" ref="AO78" si="1334">AN78-AN$18</f>
        <v>318152.57116799988</v>
      </c>
      <c r="AP78" s="1300">
        <f t="shared" ref="AP78" si="1335">AN78/AN$18-1</f>
        <v>0.37505294978448034</v>
      </c>
      <c r="AQ78" s="209">
        <f t="shared" si="53"/>
        <v>46664.479583999841</v>
      </c>
      <c r="AR78" s="1300">
        <f t="shared" si="1211"/>
        <v>4.1673079398605761E-2</v>
      </c>
      <c r="AS78" s="211">
        <v>1259024.574672</v>
      </c>
      <c r="AT78" s="209">
        <f t="shared" ref="AT78" si="1336">AS78-AS$18</f>
        <v>410737.495872</v>
      </c>
      <c r="AU78" s="1300">
        <f t="shared" ref="AU78" si="1337">AS78/AS$18-1</f>
        <v>0.48419633651974947</v>
      </c>
      <c r="AV78" s="209">
        <f t="shared" si="56"/>
        <v>68893.594991999911</v>
      </c>
      <c r="AW78" s="1300">
        <f t="shared" si="1214"/>
        <v>5.7887405813538129E-2</v>
      </c>
      <c r="AX78" s="210">
        <v>1079722.7838719999</v>
      </c>
      <c r="AY78" s="209">
        <f t="shared" ref="AY78" si="1338">AX78-AX$18</f>
        <v>231435.70507199992</v>
      </c>
      <c r="AZ78" s="1300">
        <f t="shared" ref="AZ78" si="1339">AX78/AX$18-1</f>
        <v>0.2728271016451087</v>
      </c>
      <c r="BA78" s="209">
        <f t="shared" si="59"/>
        <v>27015.768143999856</v>
      </c>
      <c r="BB78" s="1300">
        <f t="shared" si="1115"/>
        <v>2.5663140589328171E-2</v>
      </c>
      <c r="BC78" s="210">
        <v>1166439.6499679999</v>
      </c>
      <c r="BD78" s="209">
        <f t="shared" ref="BD78" si="1340">BC78-BC$18</f>
        <v>318152.57116799988</v>
      </c>
      <c r="BE78" s="1300">
        <f t="shared" ref="BE78" si="1341">BC78/BC$18-1</f>
        <v>0.37505294978448034</v>
      </c>
      <c r="BF78" s="209">
        <f t="shared" si="62"/>
        <v>46664.479583999841</v>
      </c>
      <c r="BG78" s="1300">
        <f t="shared" si="1118"/>
        <v>4.1673079398605761E-2</v>
      </c>
      <c r="BH78" s="211">
        <v>1259024.574672</v>
      </c>
      <c r="BI78" s="209">
        <f t="shared" ref="BI78" si="1342">BH78-BH$18</f>
        <v>410737.495872</v>
      </c>
      <c r="BJ78" s="1300">
        <f t="shared" ref="BJ78" si="1343">BH78/BH$18-1</f>
        <v>0.48419633651974947</v>
      </c>
      <c r="BK78" s="209">
        <f t="shared" si="65"/>
        <v>68893.594991999911</v>
      </c>
      <c r="BL78" s="1300">
        <f t="shared" si="1121"/>
        <v>5.7887405813538129E-2</v>
      </c>
      <c r="BM78" s="210">
        <v>1079722.7838719999</v>
      </c>
      <c r="BN78" s="209">
        <f t="shared" ref="BN78" si="1344">BM78-BM$18</f>
        <v>231435.70507199992</v>
      </c>
      <c r="BO78" s="1300">
        <f t="shared" ref="BO78" si="1345">BM78/BM$18-1</f>
        <v>0.2728271016451087</v>
      </c>
      <c r="BP78" s="209">
        <f t="shared" si="68"/>
        <v>27015.768143999856</v>
      </c>
      <c r="BQ78" s="1300">
        <f t="shared" si="1124"/>
        <v>2.5663140589328171E-2</v>
      </c>
      <c r="BR78" s="210">
        <v>1166439.6499679999</v>
      </c>
      <c r="BS78" s="209">
        <f t="shared" ref="BS78" si="1346">BR78-BR$18</f>
        <v>318152.57116799988</v>
      </c>
      <c r="BT78" s="1300">
        <f t="shared" ref="BT78" si="1347">BR78/BR$18-1</f>
        <v>0.37505294978448034</v>
      </c>
      <c r="BU78" s="209">
        <f t="shared" si="71"/>
        <v>46664.479583999841</v>
      </c>
      <c r="BV78" s="1300">
        <f t="shared" si="1127"/>
        <v>4.1673079398605761E-2</v>
      </c>
      <c r="BW78" s="211">
        <v>1259024.574672</v>
      </c>
      <c r="BX78" s="209">
        <f t="shared" ref="BX78" si="1348">BW78-BW$18</f>
        <v>410737.495872</v>
      </c>
      <c r="BY78" s="1300">
        <f t="shared" ref="BY78" si="1349">BW78/BW$18-1</f>
        <v>0.48419633651974947</v>
      </c>
      <c r="BZ78" s="209">
        <f t="shared" si="74"/>
        <v>68893.594991999911</v>
      </c>
      <c r="CA78" s="1300">
        <f t="shared" si="1130"/>
        <v>5.7887405813538129E-2</v>
      </c>
      <c r="CB78" s="211">
        <v>1079722.7838719999</v>
      </c>
      <c r="CC78" s="209">
        <f t="shared" ref="CC78" si="1350">CB78-CB$18</f>
        <v>231435.70507199992</v>
      </c>
      <c r="CD78" s="1300">
        <f t="shared" ref="CD78" si="1351">CB78/CB$18-1</f>
        <v>0.2728271016451087</v>
      </c>
      <c r="CE78" s="209">
        <f t="shared" si="77"/>
        <v>27015.768143999856</v>
      </c>
      <c r="CF78" s="1300">
        <f t="shared" si="1133"/>
        <v>2.5663140589328171E-2</v>
      </c>
      <c r="CG78" s="210">
        <v>1166439.6499679999</v>
      </c>
      <c r="CH78" s="209">
        <f t="shared" ref="CH78" si="1352">CG78-CG$18</f>
        <v>318152.57116799988</v>
      </c>
      <c r="CI78" s="1300">
        <f t="shared" ref="CI78" si="1353">CG78/CG$18-1</f>
        <v>0.37505294978448034</v>
      </c>
      <c r="CJ78" s="209">
        <f t="shared" si="80"/>
        <v>46664.479583999841</v>
      </c>
      <c r="CK78" s="1300">
        <f t="shared" si="1136"/>
        <v>4.1673079398605761E-2</v>
      </c>
      <c r="CL78" s="211">
        <v>1259024.574672</v>
      </c>
      <c r="CM78" s="209">
        <f t="shared" ref="CM78" si="1354">CL78-CL$18</f>
        <v>410737.495872</v>
      </c>
      <c r="CN78" s="1300">
        <f t="shared" ref="CN78" si="1355">CL78/CL$18-1</f>
        <v>0.48419633651974947</v>
      </c>
      <c r="CO78" s="209">
        <f t="shared" si="83"/>
        <v>68893.594991999911</v>
      </c>
      <c r="CP78" s="1300">
        <f t="shared" si="1139"/>
        <v>5.7887405813538129E-2</v>
      </c>
    </row>
    <row r="79" spans="1:94" ht="26.45" customHeight="1" outlineLevel="1" thickBot="1" x14ac:dyDescent="0.3">
      <c r="A79" s="174">
        <v>2029</v>
      </c>
      <c r="B79" s="206" t="s">
        <v>177</v>
      </c>
      <c r="C79" s="206" t="s">
        <v>178</v>
      </c>
      <c r="D79" s="207" t="s">
        <v>179</v>
      </c>
      <c r="E79" s="479">
        <v>681998.811552</v>
      </c>
      <c r="F79" s="1321">
        <f t="shared" ref="F79" si="1356">E79-E$19</f>
        <v>149828.509464</v>
      </c>
      <c r="G79" s="1322">
        <f t="shared" ref="G79" si="1357">E79/E$19-1</f>
        <v>0.28154241015731141</v>
      </c>
      <c r="H79" s="1321">
        <f t="shared" si="32"/>
        <v>17235.043343999889</v>
      </c>
      <c r="I79" s="1322">
        <f t="shared" si="1094"/>
        <v>2.5926568456732024E-2</v>
      </c>
      <c r="J79" s="479">
        <v>737419.36507199996</v>
      </c>
      <c r="K79" s="1321">
        <f t="shared" ref="K79" si="1358">J79-J$19</f>
        <v>205249.06298399996</v>
      </c>
      <c r="L79" s="1322">
        <f t="shared" ref="L79" si="1359">J79/J$19-1</f>
        <v>0.38568304578194934</v>
      </c>
      <c r="M79" s="1321">
        <f t="shared" si="35"/>
        <v>29587.321079999907</v>
      </c>
      <c r="N79" s="1322">
        <f t="shared" si="1097"/>
        <v>4.1799917552664878E-2</v>
      </c>
      <c r="O79" s="472">
        <v>795773.947896</v>
      </c>
      <c r="P79" s="1321">
        <f t="shared" ref="P79" si="1360">O79-O$19</f>
        <v>263603.645808</v>
      </c>
      <c r="Q79" s="1322">
        <f t="shared" ref="Q79" si="1361">O79/O$19-1</f>
        <v>0.49533700917495072</v>
      </c>
      <c r="R79" s="1321">
        <f t="shared" si="38"/>
        <v>43558.566263999906</v>
      </c>
      <c r="S79" s="1322">
        <f t="shared" si="1100"/>
        <v>5.7907040094680839E-2</v>
      </c>
      <c r="T79" s="472">
        <v>681998.811552</v>
      </c>
      <c r="U79" s="209">
        <f t="shared" ref="U79" si="1362">T79-T$19</f>
        <v>149828.509464</v>
      </c>
      <c r="V79" s="1300">
        <f t="shared" ref="V79" si="1363">T79/T$19-1</f>
        <v>0.28154241015731141</v>
      </c>
      <c r="W79" s="209">
        <f t="shared" si="41"/>
        <v>17235.043343999889</v>
      </c>
      <c r="X79" s="1300">
        <f t="shared" si="1103"/>
        <v>2.5926568456732024E-2</v>
      </c>
      <c r="Y79" s="479">
        <v>737419.36507199996</v>
      </c>
      <c r="Z79" s="209">
        <f t="shared" ref="Z79" si="1364">Y79-Y$19</f>
        <v>205249.06298399996</v>
      </c>
      <c r="AA79" s="1300">
        <f t="shared" ref="AA79" si="1365">Y79/Y$19-1</f>
        <v>0.38568304578194934</v>
      </c>
      <c r="AB79" s="209">
        <f t="shared" si="44"/>
        <v>29587.321079999907</v>
      </c>
      <c r="AC79" s="1300">
        <f t="shared" si="1106"/>
        <v>4.1799917552664878E-2</v>
      </c>
      <c r="AD79" s="472">
        <v>795773.947896</v>
      </c>
      <c r="AE79" s="209">
        <f t="shared" ref="AE79" si="1366">AD79-AD$19</f>
        <v>263603.645808</v>
      </c>
      <c r="AF79" s="1300">
        <f t="shared" ref="AF79" si="1367">AD79/AD$19-1</f>
        <v>0.49533700917495072</v>
      </c>
      <c r="AG79" s="209">
        <f t="shared" si="47"/>
        <v>43558.566263999906</v>
      </c>
      <c r="AH79" s="1300">
        <f t="shared" si="1109"/>
        <v>5.7907040094680839E-2</v>
      </c>
      <c r="AI79" s="472">
        <v>681998.811552</v>
      </c>
      <c r="AJ79" s="209">
        <f t="shared" ref="AJ79" si="1368">AI79-AI$19</f>
        <v>149828.509464</v>
      </c>
      <c r="AK79" s="1300">
        <f t="shared" ref="AK79" si="1369">AI79/AI$19-1</f>
        <v>0.28154241015731141</v>
      </c>
      <c r="AL79" s="209">
        <f t="shared" si="50"/>
        <v>17235.043343999889</v>
      </c>
      <c r="AM79" s="1300">
        <f t="shared" si="1208"/>
        <v>2.5926568456732024E-2</v>
      </c>
      <c r="AN79" s="479">
        <v>737419.36507199996</v>
      </c>
      <c r="AO79" s="209">
        <f t="shared" ref="AO79" si="1370">AN79-AN$19</f>
        <v>205249.06298399996</v>
      </c>
      <c r="AP79" s="1300">
        <f t="shared" ref="AP79" si="1371">AN79/AN$19-1</f>
        <v>0.38568304578194934</v>
      </c>
      <c r="AQ79" s="209">
        <f t="shared" si="53"/>
        <v>29587.321079999907</v>
      </c>
      <c r="AR79" s="1300">
        <f t="shared" si="1211"/>
        <v>4.1799917552664878E-2</v>
      </c>
      <c r="AS79" s="472">
        <v>795773.947896</v>
      </c>
      <c r="AT79" s="209">
        <f t="shared" ref="AT79" si="1372">AS79-AS$19</f>
        <v>263603.645808</v>
      </c>
      <c r="AU79" s="1300">
        <f t="shared" ref="AU79" si="1373">AS79/AS$19-1</f>
        <v>0.49533700917495072</v>
      </c>
      <c r="AV79" s="209">
        <f t="shared" si="56"/>
        <v>43558.566263999906</v>
      </c>
      <c r="AW79" s="1300">
        <f t="shared" si="1214"/>
        <v>5.7907040094680839E-2</v>
      </c>
      <c r="AX79" s="479">
        <v>681998.811552</v>
      </c>
      <c r="AY79" s="209">
        <f t="shared" ref="AY79" si="1374">AX79-AX$19</f>
        <v>149828.509464</v>
      </c>
      <c r="AZ79" s="1300">
        <f t="shared" ref="AZ79" si="1375">AX79/AX$19-1</f>
        <v>0.28154241015731141</v>
      </c>
      <c r="BA79" s="209">
        <f t="shared" si="59"/>
        <v>17235.043343999889</v>
      </c>
      <c r="BB79" s="1300">
        <f t="shared" si="1115"/>
        <v>2.5926568456732024E-2</v>
      </c>
      <c r="BC79" s="479">
        <v>737419.36507199996</v>
      </c>
      <c r="BD79" s="209">
        <f t="shared" ref="BD79" si="1376">BC79-BC$19</f>
        <v>205249.06298399996</v>
      </c>
      <c r="BE79" s="1300">
        <f t="shared" ref="BE79" si="1377">BC79/BC$19-1</f>
        <v>0.38568304578194934</v>
      </c>
      <c r="BF79" s="209">
        <f t="shared" si="62"/>
        <v>29587.321079999907</v>
      </c>
      <c r="BG79" s="1300">
        <f t="shared" si="1118"/>
        <v>4.1799917552664878E-2</v>
      </c>
      <c r="BH79" s="472">
        <v>795773.947896</v>
      </c>
      <c r="BI79" s="209">
        <f t="shared" ref="BI79" si="1378">BH79-BH$19</f>
        <v>263603.645808</v>
      </c>
      <c r="BJ79" s="1300">
        <f t="shared" ref="BJ79" si="1379">BH79/BH$19-1</f>
        <v>0.49533700917495072</v>
      </c>
      <c r="BK79" s="209">
        <f t="shared" si="65"/>
        <v>43558.566263999906</v>
      </c>
      <c r="BL79" s="1300">
        <f t="shared" si="1121"/>
        <v>5.7907040094680839E-2</v>
      </c>
      <c r="BM79" s="479">
        <v>681998.811552</v>
      </c>
      <c r="BN79" s="209">
        <f t="shared" ref="BN79" si="1380">BM79-BM$19</f>
        <v>149828.509464</v>
      </c>
      <c r="BO79" s="1300">
        <f t="shared" ref="BO79" si="1381">BM79/BM$19-1</f>
        <v>0.28154241015731141</v>
      </c>
      <c r="BP79" s="209">
        <f t="shared" si="68"/>
        <v>17235.043343999889</v>
      </c>
      <c r="BQ79" s="1300">
        <f t="shared" si="1124"/>
        <v>2.5926568456732024E-2</v>
      </c>
      <c r="BR79" s="479">
        <v>737419.36507199996</v>
      </c>
      <c r="BS79" s="209">
        <f t="shared" ref="BS79" si="1382">BR79-BR$19</f>
        <v>205249.06298399996</v>
      </c>
      <c r="BT79" s="1300">
        <f t="shared" ref="BT79" si="1383">BR79/BR$19-1</f>
        <v>0.38568304578194934</v>
      </c>
      <c r="BU79" s="209">
        <f t="shared" si="71"/>
        <v>29587.321079999907</v>
      </c>
      <c r="BV79" s="1300">
        <f t="shared" si="1127"/>
        <v>4.1799917552664878E-2</v>
      </c>
      <c r="BW79" s="472">
        <v>795773.947896</v>
      </c>
      <c r="BX79" s="209">
        <f t="shared" ref="BX79" si="1384">BW79-BW$19</f>
        <v>263603.645808</v>
      </c>
      <c r="BY79" s="1300">
        <f t="shared" ref="BY79" si="1385">BW79/BW$19-1</f>
        <v>0.49533700917495072</v>
      </c>
      <c r="BZ79" s="209">
        <f t="shared" si="74"/>
        <v>43558.566263999906</v>
      </c>
      <c r="CA79" s="1300">
        <f t="shared" si="1130"/>
        <v>5.7907040094680839E-2</v>
      </c>
      <c r="CB79" s="472">
        <v>681998.811552</v>
      </c>
      <c r="CC79" s="209">
        <f t="shared" ref="CC79" si="1386">CB79-CB$19</f>
        <v>149828.509464</v>
      </c>
      <c r="CD79" s="1300">
        <f t="shared" ref="CD79" si="1387">CB79/CB$19-1</f>
        <v>0.28154241015731141</v>
      </c>
      <c r="CE79" s="209">
        <f t="shared" si="77"/>
        <v>17235.043343999889</v>
      </c>
      <c r="CF79" s="1300">
        <f t="shared" si="1133"/>
        <v>2.5926568456732024E-2</v>
      </c>
      <c r="CG79" s="479">
        <v>737419.36507199996</v>
      </c>
      <c r="CH79" s="209">
        <f t="shared" ref="CH79" si="1388">CG79-CG$19</f>
        <v>205249.06298399996</v>
      </c>
      <c r="CI79" s="1300">
        <f t="shared" ref="CI79" si="1389">CG79/CG$19-1</f>
        <v>0.38568304578194934</v>
      </c>
      <c r="CJ79" s="209">
        <f t="shared" si="80"/>
        <v>29587.321079999907</v>
      </c>
      <c r="CK79" s="1300">
        <f t="shared" si="1136"/>
        <v>4.1799917552664878E-2</v>
      </c>
      <c r="CL79" s="472">
        <v>795773.947896</v>
      </c>
      <c r="CM79" s="209">
        <f t="shared" ref="CM79" si="1390">CL79-CL$19</f>
        <v>263603.645808</v>
      </c>
      <c r="CN79" s="1300">
        <f t="shared" ref="CN79" si="1391">CL79/CL$19-1</f>
        <v>0.49533700917495072</v>
      </c>
      <c r="CO79" s="209">
        <f t="shared" si="83"/>
        <v>43558.566263999906</v>
      </c>
      <c r="CP79" s="1300">
        <f t="shared" si="1139"/>
        <v>5.7907040094680839E-2</v>
      </c>
    </row>
    <row r="80" spans="1:94" ht="18.75" x14ac:dyDescent="0.25">
      <c r="A80" s="164">
        <v>2030</v>
      </c>
      <c r="B80" s="165"/>
      <c r="C80" s="166"/>
      <c r="D80" s="166" t="s">
        <v>157</v>
      </c>
      <c r="E80" s="490">
        <v>351992962.53028673</v>
      </c>
      <c r="F80" s="490">
        <f t="shared" ref="F80" si="1392">E80-E$10</f>
        <v>135896528.14028671</v>
      </c>
      <c r="G80" s="1319">
        <f t="shared" ref="G80" si="1393">E80/E$10-1</f>
        <v>0.62886983084148196</v>
      </c>
      <c r="H80" s="490">
        <f t="shared" si="32"/>
        <v>24366906.089273572</v>
      </c>
      <c r="I80" s="1319">
        <f>E80/E70-1</f>
        <v>7.4374139694413088E-2</v>
      </c>
      <c r="J80" s="490">
        <v>351992962.53028673</v>
      </c>
      <c r="K80" s="490">
        <f t="shared" ref="K80" si="1394">J80-J$10</f>
        <v>135896528.14028671</v>
      </c>
      <c r="L80" s="1319">
        <f t="shared" ref="L80" si="1395">J80/J$10-1</f>
        <v>0.62886983084148196</v>
      </c>
      <c r="M80" s="490">
        <f t="shared" si="35"/>
        <v>24366906.089273572</v>
      </c>
      <c r="N80" s="1319">
        <f>J80/J70-1</f>
        <v>7.4374139694413088E-2</v>
      </c>
      <c r="O80" s="490">
        <v>351992962.53028673</v>
      </c>
      <c r="P80" s="490">
        <f t="shared" ref="P80" si="1396">O80-O$10</f>
        <v>135896528.14028671</v>
      </c>
      <c r="Q80" s="1319">
        <f t="shared" ref="Q80" si="1397">O80/O$10-1</f>
        <v>0.62886983084148196</v>
      </c>
      <c r="R80" s="490">
        <f t="shared" si="38"/>
        <v>24366906.089273572</v>
      </c>
      <c r="S80" s="1319">
        <f>O80/O70-1</f>
        <v>7.4374139694413088E-2</v>
      </c>
      <c r="T80" s="490">
        <v>351992962.53028673</v>
      </c>
      <c r="U80" s="490">
        <f t="shared" ref="U80" si="1398">T80-T$10</f>
        <v>135896528.14028671</v>
      </c>
      <c r="V80" s="1301">
        <f t="shared" ref="V80" si="1399">T80/T$10-1</f>
        <v>0.62886983084148196</v>
      </c>
      <c r="W80" s="490">
        <f t="shared" si="41"/>
        <v>24366906.089273572</v>
      </c>
      <c r="X80" s="1301">
        <f>T80/T70-1</f>
        <v>7.4374139694413088E-2</v>
      </c>
      <c r="Y80" s="490">
        <v>351992962.53028673</v>
      </c>
      <c r="Z80" s="490">
        <f t="shared" ref="Z80" si="1400">Y80-Y$10</f>
        <v>135896528.14028671</v>
      </c>
      <c r="AA80" s="1301">
        <f t="shared" ref="AA80" si="1401">Y80/Y$10-1</f>
        <v>0.62886983084148196</v>
      </c>
      <c r="AB80" s="490">
        <f t="shared" si="44"/>
        <v>24366906.089273572</v>
      </c>
      <c r="AC80" s="1301">
        <f>Y80/Y70-1</f>
        <v>7.4374139694413088E-2</v>
      </c>
      <c r="AD80" s="490">
        <v>351992962.53028673</v>
      </c>
      <c r="AE80" s="490">
        <f t="shared" ref="AE80" si="1402">AD80-AD$10</f>
        <v>135896528.14028671</v>
      </c>
      <c r="AF80" s="1301">
        <f t="shared" ref="AF80" si="1403">AD80/AD$10-1</f>
        <v>0.62886983084148196</v>
      </c>
      <c r="AG80" s="490">
        <f t="shared" si="47"/>
        <v>24366906.089273572</v>
      </c>
      <c r="AH80" s="1301">
        <f>AD80/AD70-1</f>
        <v>7.4374139694413088E-2</v>
      </c>
      <c r="AI80" s="490">
        <v>351992962.53028673</v>
      </c>
      <c r="AJ80" s="490">
        <f t="shared" ref="AJ80" si="1404">AI80-AI$10</f>
        <v>135896528.14028671</v>
      </c>
      <c r="AK80" s="1301">
        <f t="shared" ref="AK80" si="1405">AI80/AI$10-1</f>
        <v>0.62886983084148196</v>
      </c>
      <c r="AL80" s="490">
        <f t="shared" si="50"/>
        <v>24366906.089273572</v>
      </c>
      <c r="AM80" s="1301">
        <f>AI80/AI70-1</f>
        <v>7.4374139694413088E-2</v>
      </c>
      <c r="AN80" s="490">
        <v>351992962.53028673</v>
      </c>
      <c r="AO80" s="490">
        <f t="shared" ref="AO80" si="1406">AN80-AN$10</f>
        <v>135896528.14028671</v>
      </c>
      <c r="AP80" s="1301">
        <f t="shared" ref="AP80" si="1407">AN80/AN$10-1</f>
        <v>0.62886983084148196</v>
      </c>
      <c r="AQ80" s="490">
        <f t="shared" si="53"/>
        <v>24366906.089273572</v>
      </c>
      <c r="AR80" s="1301">
        <f>AN80/AN70-1</f>
        <v>7.4374139694413088E-2</v>
      </c>
      <c r="AS80" s="490">
        <v>351992962.53028673</v>
      </c>
      <c r="AT80" s="490">
        <f t="shared" ref="AT80" si="1408">AS80-AS$10</f>
        <v>135896528.14028671</v>
      </c>
      <c r="AU80" s="1301">
        <f t="shared" ref="AU80" si="1409">AS80/AS$10-1</f>
        <v>0.62886983084148196</v>
      </c>
      <c r="AV80" s="490">
        <f t="shared" si="56"/>
        <v>24366906.089273572</v>
      </c>
      <c r="AW80" s="1301">
        <f>AS80/AS70-1</f>
        <v>7.4374139694413088E-2</v>
      </c>
      <c r="AX80" s="490">
        <v>351992962.53028673</v>
      </c>
      <c r="AY80" s="490">
        <f t="shared" ref="AY80" si="1410">AX80-AX$10</f>
        <v>135896528.14028671</v>
      </c>
      <c r="AZ80" s="1301">
        <f t="shared" ref="AZ80" si="1411">AX80/AX$10-1</f>
        <v>0.62886983084148196</v>
      </c>
      <c r="BA80" s="490">
        <f t="shared" si="59"/>
        <v>24366906.089273572</v>
      </c>
      <c r="BB80" s="1301">
        <f>AX80/AX70-1</f>
        <v>7.4374139694413088E-2</v>
      </c>
      <c r="BC80" s="490">
        <v>351992962.53028673</v>
      </c>
      <c r="BD80" s="490">
        <f t="shared" ref="BD80" si="1412">BC80-BC$10</f>
        <v>135896528.14028671</v>
      </c>
      <c r="BE80" s="1301">
        <f t="shared" ref="BE80" si="1413">BC80/BC$10-1</f>
        <v>0.62886983084148196</v>
      </c>
      <c r="BF80" s="490">
        <f t="shared" si="62"/>
        <v>24366906.089273572</v>
      </c>
      <c r="BG80" s="1301">
        <f>BC80/BC70-1</f>
        <v>7.4374139694413088E-2</v>
      </c>
      <c r="BH80" s="490">
        <v>351992962.53028673</v>
      </c>
      <c r="BI80" s="490">
        <f t="shared" ref="BI80" si="1414">BH80-BH$10</f>
        <v>135896528.14028671</v>
      </c>
      <c r="BJ80" s="1301">
        <f t="shared" ref="BJ80" si="1415">BH80/BH$10-1</f>
        <v>0.62886983084148196</v>
      </c>
      <c r="BK80" s="490">
        <f t="shared" si="65"/>
        <v>24366906.089273572</v>
      </c>
      <c r="BL80" s="1301">
        <f>BH80/BH70-1</f>
        <v>7.4374139694413088E-2</v>
      </c>
      <c r="BM80" s="490">
        <v>351992962.53028673</v>
      </c>
      <c r="BN80" s="490">
        <f t="shared" ref="BN80" si="1416">BM80-BM$10</f>
        <v>135896528.14028671</v>
      </c>
      <c r="BO80" s="1301">
        <f t="shared" ref="BO80" si="1417">BM80/BM$10-1</f>
        <v>0.62886983084148196</v>
      </c>
      <c r="BP80" s="490">
        <f t="shared" si="68"/>
        <v>24366906.089273572</v>
      </c>
      <c r="BQ80" s="1301">
        <f>BM80/BM70-1</f>
        <v>7.4374139694413088E-2</v>
      </c>
      <c r="BR80" s="490">
        <v>351992962.53028673</v>
      </c>
      <c r="BS80" s="490">
        <f t="shared" ref="BS80" si="1418">BR80-BR$10</f>
        <v>135896528.14028671</v>
      </c>
      <c r="BT80" s="1301">
        <f t="shared" ref="BT80" si="1419">BR80/BR$10-1</f>
        <v>0.62886983084148196</v>
      </c>
      <c r="BU80" s="490">
        <f t="shared" si="71"/>
        <v>24366906.089273572</v>
      </c>
      <c r="BV80" s="1301">
        <f>BR80/BR70-1</f>
        <v>7.4374139694413088E-2</v>
      </c>
      <c r="BW80" s="490">
        <v>351992962.53028673</v>
      </c>
      <c r="BX80" s="490">
        <f t="shared" ref="BX80" si="1420">BW80-BW$10</f>
        <v>135896528.14028671</v>
      </c>
      <c r="BY80" s="1301">
        <f t="shared" ref="BY80" si="1421">BW80/BW$10-1</f>
        <v>0.62886983084148196</v>
      </c>
      <c r="BZ80" s="490">
        <f t="shared" si="74"/>
        <v>24366906.089273572</v>
      </c>
      <c r="CA80" s="1301">
        <f>BW80/BW70-1</f>
        <v>7.4374139694413088E-2</v>
      </c>
      <c r="CB80" s="484">
        <v>356414611.67437887</v>
      </c>
      <c r="CC80" s="490">
        <f t="shared" ref="CC80" si="1422">CB80-CB$10</f>
        <v>136471899.80437887</v>
      </c>
      <c r="CD80" s="1301">
        <f t="shared" ref="CD80" si="1423">CB80/CB$10-1</f>
        <v>0.62048839283677815</v>
      </c>
      <c r="CE80" s="490">
        <f t="shared" si="77"/>
        <v>24431667.412184954</v>
      </c>
      <c r="CF80" s="1301">
        <f>CB80/CB70-1</f>
        <v>7.3593140353888975E-2</v>
      </c>
      <c r="CG80" s="484">
        <v>356414611.67437887</v>
      </c>
      <c r="CH80" s="490">
        <f t="shared" ref="CH80" si="1424">CG80-CG$10</f>
        <v>136471899.80437887</v>
      </c>
      <c r="CI80" s="1301">
        <f t="shared" ref="CI80" si="1425">CG80/CG$10-1</f>
        <v>0.62048839283677815</v>
      </c>
      <c r="CJ80" s="490">
        <f t="shared" si="80"/>
        <v>24431667.412184954</v>
      </c>
      <c r="CK80" s="1301">
        <f>CG80/CG70-1</f>
        <v>7.3593140353888975E-2</v>
      </c>
      <c r="CL80" s="484">
        <v>356414611.67437887</v>
      </c>
      <c r="CM80" s="490">
        <f t="shared" ref="CM80" si="1426">CL80-CL$10</f>
        <v>136471899.80437887</v>
      </c>
      <c r="CN80" s="1301">
        <f t="shared" ref="CN80" si="1427">CL80/CL$10-1</f>
        <v>0.62048839283677815</v>
      </c>
      <c r="CO80" s="490">
        <f t="shared" si="83"/>
        <v>24431667.412184954</v>
      </c>
      <c r="CP80" s="1301">
        <f>CL80/CL70-1</f>
        <v>7.3593140353888975E-2</v>
      </c>
    </row>
    <row r="81" spans="1:94" ht="15.75" outlineLevel="1" x14ac:dyDescent="0.25">
      <c r="A81" s="174">
        <v>2030</v>
      </c>
      <c r="B81" s="175" t="s">
        <v>158</v>
      </c>
      <c r="C81" s="175" t="s">
        <v>159</v>
      </c>
      <c r="D81" s="176" t="s">
        <v>96</v>
      </c>
      <c r="E81" s="491">
        <v>150354693.50617185</v>
      </c>
      <c r="F81" s="1298">
        <f t="shared" ref="F81" si="1428">E81-E$11</f>
        <v>67627453.006171852</v>
      </c>
      <c r="G81" s="1320">
        <f t="shared" ref="G81" si="1429">E81/E$11-1</f>
        <v>0.81747502512394155</v>
      </c>
      <c r="H81" s="1298">
        <f t="shared" si="32"/>
        <v>15601809.01812759</v>
      </c>
      <c r="I81" s="1320">
        <f t="shared" ref="I81:I89" si="1430">E81/E71-1</f>
        <v>0.11578089090561794</v>
      </c>
      <c r="J81" s="491">
        <v>138939443.48027956</v>
      </c>
      <c r="K81" s="1298">
        <f t="shared" ref="K81" si="1431">J81-J$11</f>
        <v>56212202.980279565</v>
      </c>
      <c r="L81" s="1320">
        <f t="shared" ref="L81" si="1432">J81/J$11-1</f>
        <v>0.67948843259530167</v>
      </c>
      <c r="M81" s="1298">
        <f t="shared" si="35"/>
        <v>13466387.199772224</v>
      </c>
      <c r="N81" s="1320">
        <f t="shared" ref="N81:N89" si="1433">J81/J71-1</f>
        <v>0.1073249317340832</v>
      </c>
      <c r="O81" s="491">
        <v>126564044.14598288</v>
      </c>
      <c r="P81" s="1298">
        <f t="shared" ref="P81" si="1434">O81-O$11</f>
        <v>43836803.645982876</v>
      </c>
      <c r="Q81" s="1320">
        <f t="shared" ref="Q81" si="1435">O81/O$11-1</f>
        <v>0.52989563511408155</v>
      </c>
      <c r="R81" s="1298">
        <f t="shared" si="38"/>
        <v>10997227.060558066</v>
      </c>
      <c r="S81" s="1320">
        <f t="shared" ref="S81:S89" si="1436">O81/O71-1</f>
        <v>9.515903732495401E-2</v>
      </c>
      <c r="T81" s="485">
        <v>111477798.03236924</v>
      </c>
      <c r="U81" s="1298">
        <f t="shared" ref="U81" si="1437">T81-T$11</f>
        <v>43039058.532369241</v>
      </c>
      <c r="V81" s="1299">
        <f t="shared" ref="V81" si="1438">T81/T$11-1</f>
        <v>0.62886983084148174</v>
      </c>
      <c r="W81" s="1298">
        <f t="shared" si="41"/>
        <v>7717111.7745287865</v>
      </c>
      <c r="X81" s="1299">
        <f t="shared" ref="X81:X89" si="1439">T81/T71-1</f>
        <v>7.4374139694413088E-2</v>
      </c>
      <c r="Y81" s="485">
        <v>111477798.03236924</v>
      </c>
      <c r="Z81" s="1298">
        <f t="shared" ref="Z81" si="1440">Y81-Y$11</f>
        <v>43039058.532369241</v>
      </c>
      <c r="AA81" s="1299">
        <f t="shared" ref="AA81" si="1441">Y81/Y$11-1</f>
        <v>0.62886983084148174</v>
      </c>
      <c r="AB81" s="1298">
        <f t="shared" si="44"/>
        <v>7717111.7745287865</v>
      </c>
      <c r="AC81" s="1299">
        <f t="shared" ref="AC81:AC89" si="1442">Y81/Y71-1</f>
        <v>7.4374139694413088E-2</v>
      </c>
      <c r="AD81" s="485">
        <v>111477798.03236924</v>
      </c>
      <c r="AE81" s="1298">
        <f t="shared" ref="AE81" si="1443">AD81-AD$11</f>
        <v>43039058.532369241</v>
      </c>
      <c r="AF81" s="1299">
        <f t="shared" ref="AF81" si="1444">AD81/AD$11-1</f>
        <v>0.62886983084148174</v>
      </c>
      <c r="AG81" s="1298">
        <f t="shared" si="47"/>
        <v>7717111.7745287865</v>
      </c>
      <c r="AH81" s="1299">
        <f t="shared" ref="AH81:AH89" si="1445">AD81/AD71-1</f>
        <v>7.4374139694413088E-2</v>
      </c>
      <c r="AI81" s="485">
        <v>0</v>
      </c>
      <c r="AJ81" s="1298">
        <f t="shared" ref="AJ81" si="1446">AI81-AI$11</f>
        <v>0</v>
      </c>
      <c r="AK81" s="1299"/>
      <c r="AL81" s="1298">
        <f t="shared" si="50"/>
        <v>0</v>
      </c>
      <c r="AM81" s="1299"/>
      <c r="AN81" s="485">
        <v>0</v>
      </c>
      <c r="AO81" s="1298">
        <f t="shared" ref="AO81" si="1447">AN81-AN$11</f>
        <v>0</v>
      </c>
      <c r="AP81" s="1299"/>
      <c r="AQ81" s="1298">
        <f t="shared" si="53"/>
        <v>0</v>
      </c>
      <c r="AR81" s="1299"/>
      <c r="AS81" s="485">
        <v>0</v>
      </c>
      <c r="AT81" s="1298">
        <f t="shared" ref="AT81" si="1448">AS81-AS$11</f>
        <v>0</v>
      </c>
      <c r="AU81" s="1299"/>
      <c r="AV81" s="1298">
        <f t="shared" si="56"/>
        <v>0</v>
      </c>
      <c r="AW81" s="1299"/>
      <c r="AX81" s="491">
        <v>121483267.65096769</v>
      </c>
      <c r="AY81" s="1298">
        <f t="shared" ref="AY81" si="1449">AX81-AX$11</f>
        <v>62085196.360500783</v>
      </c>
      <c r="AZ81" s="1299">
        <f t="shared" ref="AZ81" si="1450">AX81/AX$11-1</f>
        <v>1.0452392647042927</v>
      </c>
      <c r="BA81" s="1298">
        <f t="shared" si="59"/>
        <v>14992937.151397884</v>
      </c>
      <c r="BB81" s="1299">
        <f t="shared" ref="BB81:BB89" si="1451">AX81/AX71-1</f>
        <v>0.14079153554189094</v>
      </c>
      <c r="BC81" s="491">
        <v>106757327.15014422</v>
      </c>
      <c r="BD81" s="1298">
        <f t="shared" ref="BD81" si="1452">BC81-BC$11</f>
        <v>47359255.859677315</v>
      </c>
      <c r="BE81" s="1299">
        <f t="shared" ref="BE81" si="1453">BC81/BC$11-1</f>
        <v>0.79731975855044701</v>
      </c>
      <c r="BF81" s="1298">
        <f t="shared" si="62"/>
        <v>12295424.431882814</v>
      </c>
      <c r="BG81" s="1299">
        <f t="shared" ref="BG81:BG89" si="1454">BC81/BC71-1</f>
        <v>0.1301627860340131</v>
      </c>
      <c r="BH81" s="491">
        <v>90752168.397516742</v>
      </c>
      <c r="BI81" s="1298">
        <f t="shared" ref="BI81" si="1455">BH81-BH$11</f>
        <v>31354097.107049838</v>
      </c>
      <c r="BJ81" s="1299">
        <f t="shared" ref="BJ81" si="1456">BH81/BH$11-1</f>
        <v>0.52786389230927799</v>
      </c>
      <c r="BK81" s="1298">
        <f t="shared" si="65"/>
        <v>9163254.7179414183</v>
      </c>
      <c r="BL81" s="1299">
        <f t="shared" ref="BL81:BL89" si="1457">BH81/BH71-1</f>
        <v>0.11231004685181034</v>
      </c>
      <c r="BM81" s="491">
        <v>79876021.656393349</v>
      </c>
      <c r="BN81" s="1298">
        <f t="shared" ref="BN81" si="1458">BM81-BM$11</f>
        <v>34031294.746060014</v>
      </c>
      <c r="BO81" s="1299">
        <f t="shared" ref="BO81" si="1459">BM81/BM$11-1</f>
        <v>0.74231644595944601</v>
      </c>
      <c r="BP81" s="1298">
        <f t="shared" si="68"/>
        <v>7260602.3907601535</v>
      </c>
      <c r="BQ81" s="1299">
        <f t="shared" ref="BQ81:BQ89" si="1460">BM81/BM71-1</f>
        <v>9.9987061483460815E-2</v>
      </c>
      <c r="BR81" s="491">
        <v>76070938.314429238</v>
      </c>
      <c r="BS81" s="1298">
        <f t="shared" ref="BS81" si="1461">BR81-BR$11</f>
        <v>30226211.404095903</v>
      </c>
      <c r="BT81" s="1299">
        <f t="shared" ref="BT81" si="1462">BR81/BR$11-1</f>
        <v>0.6593170783461022</v>
      </c>
      <c r="BU81" s="1298">
        <f t="shared" si="71"/>
        <v>6548795.1179750115</v>
      </c>
      <c r="BV81" s="1299">
        <f t="shared" ref="BV81:BV89" si="1463">BR81/BR71-1</f>
        <v>9.4197255965909443E-2</v>
      </c>
      <c r="BW81" s="491">
        <v>71945805.202997014</v>
      </c>
      <c r="BX81" s="1298">
        <f t="shared" ref="BX81" si="1464">BW81-BW$11</f>
        <v>26101078.292663679</v>
      </c>
      <c r="BY81" s="1299">
        <f t="shared" ref="BY81" si="1465">BW81/BW$11-1</f>
        <v>0.56933654210034201</v>
      </c>
      <c r="BZ81" s="1298">
        <f t="shared" si="74"/>
        <v>5725741.7382369563</v>
      </c>
      <c r="CA81" s="1299">
        <f t="shared" ref="CA81:CA89" si="1466">BW81/BW71-1</f>
        <v>8.6465361684287645E-2</v>
      </c>
      <c r="CB81" s="485">
        <v>80039578.300706565</v>
      </c>
      <c r="CC81" s="1298">
        <f t="shared" ref="CC81" si="1467">CB81-CB$11</f>
        <v>11600838.800706565</v>
      </c>
      <c r="CD81" s="1299">
        <f t="shared" ref="CD81" si="1468">CB81/CB$11-1</f>
        <v>0.16950690333369689</v>
      </c>
      <c r="CE81" s="1298">
        <f t="shared" si="77"/>
        <v>1439677.0904053897</v>
      </c>
      <c r="CF81" s="1299">
        <f t="shared" ref="CF81:CF89" si="1469">CB81/CB71-1</f>
        <v>1.8316525443885734E-2</v>
      </c>
      <c r="CG81" s="485">
        <v>84087527.828646228</v>
      </c>
      <c r="CH81" s="1298">
        <f t="shared" ref="CH81" si="1470">CG81-CG$11</f>
        <v>15648788.328646228</v>
      </c>
      <c r="CI81" s="1299">
        <f t="shared" ref="CI81" si="1471">CG81/CG$11-1</f>
        <v>0.22865395305309844</v>
      </c>
      <c r="CJ81" s="1298">
        <f t="shared" si="80"/>
        <v>2193467.3407420367</v>
      </c>
      <c r="CK81" s="1299">
        <f t="shared" ref="CK81:CK89" si="1472">CG81/CG71-1</f>
        <v>2.6784205443885822E-2</v>
      </c>
      <c r="CL81" s="485">
        <v>88303850.97888577</v>
      </c>
      <c r="CM81" s="1298">
        <f t="shared" ref="CM81" si="1473">CL81-CL$11</f>
        <v>19865111.47888577</v>
      </c>
      <c r="CN81" s="1299">
        <f t="shared" ref="CN81" si="1474">CL81/CL$11-1</f>
        <v>0.29026121205645183</v>
      </c>
      <c r="CO81" s="1298">
        <f t="shared" si="83"/>
        <v>3006879.0820187181</v>
      </c>
      <c r="CP81" s="1299">
        <f t="shared" ref="CP81:CP89" si="1475">CL81/CL71-1</f>
        <v>3.5251885443885911E-2</v>
      </c>
    </row>
    <row r="82" spans="1:94" ht="31.5" outlineLevel="1" x14ac:dyDescent="0.25">
      <c r="A82" s="174">
        <v>2030</v>
      </c>
      <c r="B82" s="175" t="s">
        <v>160</v>
      </c>
      <c r="C82" s="175" t="s">
        <v>161</v>
      </c>
      <c r="D82" s="176" t="s">
        <v>162</v>
      </c>
      <c r="E82" s="485">
        <v>89273371.46300818</v>
      </c>
      <c r="F82" s="1298">
        <f t="shared" ref="F82" si="1476">E82-E$12</f>
        <v>34466431.232008182</v>
      </c>
      <c r="G82" s="1320">
        <f t="shared" ref="G82" si="1477">E82/E$12-1</f>
        <v>0.62886983084148196</v>
      </c>
      <c r="H82" s="1298">
        <f t="shared" si="32"/>
        <v>6179998.1541528255</v>
      </c>
      <c r="I82" s="1320">
        <f t="shared" si="1430"/>
        <v>7.4374139694413088E-2</v>
      </c>
      <c r="J82" s="485">
        <v>89273371.46300818</v>
      </c>
      <c r="K82" s="1298">
        <f t="shared" ref="K82" si="1478">J82-J$12</f>
        <v>34466431.232008182</v>
      </c>
      <c r="L82" s="1320">
        <f t="shared" ref="L82" si="1479">J82/J$12-1</f>
        <v>0.62886983084148196</v>
      </c>
      <c r="M82" s="1298">
        <f t="shared" si="35"/>
        <v>6179998.1541528255</v>
      </c>
      <c r="N82" s="1320">
        <f t="shared" si="1433"/>
        <v>7.4374139694413088E-2</v>
      </c>
      <c r="O82" s="485">
        <v>89273371.46300818</v>
      </c>
      <c r="P82" s="1298">
        <f t="shared" ref="P82" si="1480">O82-O$12</f>
        <v>34466431.232008182</v>
      </c>
      <c r="Q82" s="1320">
        <f t="shared" ref="Q82" si="1481">O82/O$12-1</f>
        <v>0.62886983084148196</v>
      </c>
      <c r="R82" s="1298">
        <f t="shared" si="38"/>
        <v>6179998.1541528255</v>
      </c>
      <c r="S82" s="1320">
        <f t="shared" si="1436"/>
        <v>7.4374139694413088E-2</v>
      </c>
      <c r="T82" s="485">
        <v>89273371.46300818</v>
      </c>
      <c r="U82" s="1298">
        <f t="shared" ref="U82" si="1482">T82-T$12</f>
        <v>34466431.232008182</v>
      </c>
      <c r="V82" s="1299">
        <f t="shared" ref="V82" si="1483">T82/T$12-1</f>
        <v>0.62886983084148196</v>
      </c>
      <c r="W82" s="1298">
        <f t="shared" si="41"/>
        <v>6179998.1541528255</v>
      </c>
      <c r="X82" s="1299">
        <f t="shared" si="1439"/>
        <v>7.4374139694413088E-2</v>
      </c>
      <c r="Y82" s="485">
        <v>89273371.46300818</v>
      </c>
      <c r="Z82" s="1298">
        <f t="shared" ref="Z82" si="1484">Y82-Y$12</f>
        <v>34466431.232008182</v>
      </c>
      <c r="AA82" s="1299">
        <f t="shared" ref="AA82" si="1485">Y82/Y$12-1</f>
        <v>0.62886983084148196</v>
      </c>
      <c r="AB82" s="1298">
        <f t="shared" si="44"/>
        <v>6179998.1541528255</v>
      </c>
      <c r="AC82" s="1299">
        <f t="shared" si="1442"/>
        <v>7.4374139694413088E-2</v>
      </c>
      <c r="AD82" s="485">
        <v>89273371.46300818</v>
      </c>
      <c r="AE82" s="1298">
        <f t="shared" ref="AE82" si="1486">AD82-AD$12</f>
        <v>34466431.232008182</v>
      </c>
      <c r="AF82" s="1299">
        <f t="shared" ref="AF82" si="1487">AD82/AD$12-1</f>
        <v>0.62886983084148196</v>
      </c>
      <c r="AG82" s="1298">
        <f t="shared" si="47"/>
        <v>6179998.1541528255</v>
      </c>
      <c r="AH82" s="1299">
        <f t="shared" si="1445"/>
        <v>7.4374139694413088E-2</v>
      </c>
      <c r="AI82" s="485">
        <v>0</v>
      </c>
      <c r="AJ82" s="1298">
        <f t="shared" ref="AJ82" si="1488">AI82-AI$12</f>
        <v>0</v>
      </c>
      <c r="AK82" s="1299"/>
      <c r="AL82" s="1298">
        <f t="shared" si="50"/>
        <v>0</v>
      </c>
      <c r="AM82" s="1299"/>
      <c r="AN82" s="485">
        <v>0</v>
      </c>
      <c r="AO82" s="1298">
        <f t="shared" ref="AO82" si="1489">AN82-AN$12</f>
        <v>0</v>
      </c>
      <c r="AP82" s="1299"/>
      <c r="AQ82" s="1298">
        <f t="shared" si="53"/>
        <v>0</v>
      </c>
      <c r="AR82" s="1299"/>
      <c r="AS82" s="485">
        <v>0</v>
      </c>
      <c r="AT82" s="1298">
        <f t="shared" ref="AT82" si="1490">AS82-AS$12</f>
        <v>0</v>
      </c>
      <c r="AU82" s="1299"/>
      <c r="AV82" s="1298">
        <f t="shared" si="56"/>
        <v>0</v>
      </c>
      <c r="AW82" s="1299"/>
      <c r="AX82" s="485">
        <v>89273371.46300818</v>
      </c>
      <c r="AY82" s="1298">
        <f t="shared" ref="AY82" si="1491">AX82-AX$12</f>
        <v>34466431.232008182</v>
      </c>
      <c r="AZ82" s="1299">
        <f t="shared" ref="AZ82" si="1492">AX82/AX$12-1</f>
        <v>0.62886983084148196</v>
      </c>
      <c r="BA82" s="1298">
        <f t="shared" si="59"/>
        <v>6179998.1541528255</v>
      </c>
      <c r="BB82" s="1299">
        <f t="shared" si="1451"/>
        <v>7.4374139694413088E-2</v>
      </c>
      <c r="BC82" s="485">
        <v>89273371.46300818</v>
      </c>
      <c r="BD82" s="1298">
        <f t="shared" ref="BD82" si="1493">BC82-BC$12</f>
        <v>34466431.232008182</v>
      </c>
      <c r="BE82" s="1299">
        <f t="shared" ref="BE82" si="1494">BC82/BC$12-1</f>
        <v>0.62886983084148196</v>
      </c>
      <c r="BF82" s="1298">
        <f t="shared" si="62"/>
        <v>6179998.1541528255</v>
      </c>
      <c r="BG82" s="1299">
        <f t="shared" si="1454"/>
        <v>7.4374139694413088E-2</v>
      </c>
      <c r="BH82" s="485">
        <v>89273371.46300818</v>
      </c>
      <c r="BI82" s="1298">
        <f t="shared" ref="BI82" si="1495">BH82-BH$12</f>
        <v>34466431.232008182</v>
      </c>
      <c r="BJ82" s="1299">
        <f t="shared" ref="BJ82" si="1496">BH82/BH$12-1</f>
        <v>0.62886983084148196</v>
      </c>
      <c r="BK82" s="1298">
        <f t="shared" si="65"/>
        <v>6179998.1541528255</v>
      </c>
      <c r="BL82" s="1299">
        <f t="shared" si="1457"/>
        <v>7.4374139694413088E-2</v>
      </c>
      <c r="BM82" s="491">
        <v>79876021.656393349</v>
      </c>
      <c r="BN82" s="1298">
        <f t="shared" ref="BN82" si="1497">BM82-BM$12</f>
        <v>34031294.746060014</v>
      </c>
      <c r="BO82" s="1299">
        <f t="shared" ref="BO82" si="1498">BM82/BM$12-1</f>
        <v>0.74231644595944601</v>
      </c>
      <c r="BP82" s="1298">
        <f t="shared" si="68"/>
        <v>7260602.3907601535</v>
      </c>
      <c r="BQ82" s="1299">
        <f t="shared" si="1460"/>
        <v>9.9987061483460815E-2</v>
      </c>
      <c r="BR82" s="491">
        <v>76070938.314429238</v>
      </c>
      <c r="BS82" s="1298">
        <f t="shared" ref="BS82" si="1499">BR82-BR$12</f>
        <v>30226211.404095903</v>
      </c>
      <c r="BT82" s="1299">
        <f t="shared" ref="BT82" si="1500">BR82/BR$12-1</f>
        <v>0.6593170783461022</v>
      </c>
      <c r="BU82" s="1298">
        <f t="shared" si="71"/>
        <v>6548795.1179750115</v>
      </c>
      <c r="BV82" s="1299">
        <f t="shared" si="1463"/>
        <v>9.4197255965909443E-2</v>
      </c>
      <c r="BW82" s="491">
        <v>71945805.202997014</v>
      </c>
      <c r="BX82" s="1298">
        <f t="shared" ref="BX82" si="1501">BW82-BW$12</f>
        <v>26101078.292663679</v>
      </c>
      <c r="BY82" s="1299">
        <f t="shared" ref="BY82" si="1502">BW82/BW$12-1</f>
        <v>0.56933654210034201</v>
      </c>
      <c r="BZ82" s="1298">
        <f t="shared" si="74"/>
        <v>5725741.7382369563</v>
      </c>
      <c r="CA82" s="1299">
        <f t="shared" si="1466"/>
        <v>8.6465361684287645E-2</v>
      </c>
      <c r="CB82" s="485">
        <v>68101981.32971561</v>
      </c>
      <c r="CC82" s="1298">
        <f t="shared" ref="CC82" si="1503">CB82-CB$12</f>
        <v>13295041.098715611</v>
      </c>
      <c r="CD82" s="1299">
        <f t="shared" ref="CD82" si="1504">CB82/CB$12-1</f>
        <v>0.24257951716844151</v>
      </c>
      <c r="CE82" s="1298">
        <f t="shared" si="77"/>
        <v>1224954.7587976381</v>
      </c>
      <c r="CF82" s="1299">
        <f t="shared" si="1469"/>
        <v>1.8316525443885734E-2</v>
      </c>
      <c r="CG82" s="485">
        <v>71546194.668017849</v>
      </c>
      <c r="CH82" s="1298">
        <f t="shared" ref="CH82" si="1505">CG82-CG$12</f>
        <v>16739254.437017851</v>
      </c>
      <c r="CI82" s="1299">
        <f t="shared" ref="CI82" si="1506">CG82/CG$12-1</f>
        <v>0.3054221667267929</v>
      </c>
      <c r="CJ82" s="1298">
        <f t="shared" si="80"/>
        <v>1866320.0763669759</v>
      </c>
      <c r="CK82" s="1299">
        <f t="shared" si="1472"/>
        <v>2.6784205443885822E-2</v>
      </c>
      <c r="CL82" s="485">
        <v>75133669.346843407</v>
      </c>
      <c r="CM82" s="1298">
        <f t="shared" ref="CM82" si="1507">CL82-CL$12</f>
        <v>20326729.115843408</v>
      </c>
      <c r="CN82" s="1299">
        <f t="shared" ref="CN82" si="1508">CL82/CL$12-1</f>
        <v>0.37087874327905213</v>
      </c>
      <c r="CO82" s="1298">
        <f t="shared" si="83"/>
        <v>2558414.5675408095</v>
      </c>
      <c r="CP82" s="1299">
        <f t="shared" si="1475"/>
        <v>3.5251885443885911E-2</v>
      </c>
    </row>
    <row r="83" spans="1:94" ht="31.5" outlineLevel="1" x14ac:dyDescent="0.25">
      <c r="A83" s="174">
        <v>2030</v>
      </c>
      <c r="B83" s="175">
        <v>0</v>
      </c>
      <c r="C83" s="175">
        <v>0</v>
      </c>
      <c r="D83" s="176" t="s">
        <v>163</v>
      </c>
      <c r="E83" s="485">
        <v>0</v>
      </c>
      <c r="F83" s="1298">
        <f t="shared" ref="F83" si="1509">E83-E$13</f>
        <v>0</v>
      </c>
      <c r="G83" s="1320"/>
      <c r="H83" s="1298">
        <f t="shared" si="32"/>
        <v>0</v>
      </c>
      <c r="I83" s="1320"/>
      <c r="J83" s="485">
        <v>0</v>
      </c>
      <c r="K83" s="1298">
        <f t="shared" ref="K83" si="1510">J83-J$13</f>
        <v>0</v>
      </c>
      <c r="L83" s="1320"/>
      <c r="M83" s="1298">
        <f t="shared" si="35"/>
        <v>0</v>
      </c>
      <c r="N83" s="1320"/>
      <c r="O83" s="485">
        <v>0</v>
      </c>
      <c r="P83" s="1298">
        <f t="shared" ref="P83" si="1511">O83-O$13</f>
        <v>0</v>
      </c>
      <c r="Q83" s="1320"/>
      <c r="R83" s="1298">
        <f t="shared" si="38"/>
        <v>0</v>
      </c>
      <c r="S83" s="1320"/>
      <c r="T83" s="485">
        <v>0</v>
      </c>
      <c r="U83" s="1298">
        <f t="shared" ref="U83" si="1512">T83-T$13</f>
        <v>0</v>
      </c>
      <c r="V83" s="1299"/>
      <c r="W83" s="1298">
        <f t="shared" si="41"/>
        <v>0</v>
      </c>
      <c r="X83" s="1299"/>
      <c r="Y83" s="485">
        <v>0</v>
      </c>
      <c r="Z83" s="1298">
        <f t="shared" ref="Z83" si="1513">Y83-Y$13</f>
        <v>0</v>
      </c>
      <c r="AA83" s="1299"/>
      <c r="AB83" s="1298">
        <f t="shared" si="44"/>
        <v>0</v>
      </c>
      <c r="AC83" s="1299"/>
      <c r="AD83" s="485">
        <v>0</v>
      </c>
      <c r="AE83" s="1298">
        <f t="shared" ref="AE83" si="1514">AD83-AD$13</f>
        <v>0</v>
      </c>
      <c r="AF83" s="1299"/>
      <c r="AG83" s="1298">
        <f t="shared" si="47"/>
        <v>0</v>
      </c>
      <c r="AH83" s="1299"/>
      <c r="AI83" s="485">
        <v>0</v>
      </c>
      <c r="AJ83" s="1298">
        <f t="shared" ref="AJ83" si="1515">AI83-AI$13</f>
        <v>0</v>
      </c>
      <c r="AK83" s="1299"/>
      <c r="AL83" s="1298">
        <f t="shared" si="50"/>
        <v>0</v>
      </c>
      <c r="AM83" s="1299"/>
      <c r="AN83" s="485">
        <v>0</v>
      </c>
      <c r="AO83" s="1298">
        <f t="shared" ref="AO83" si="1516">AN83-AN$13</f>
        <v>0</v>
      </c>
      <c r="AP83" s="1299"/>
      <c r="AQ83" s="1298">
        <f t="shared" si="53"/>
        <v>0</v>
      </c>
      <c r="AR83" s="1299"/>
      <c r="AS83" s="485">
        <v>0</v>
      </c>
      <c r="AT83" s="1298">
        <f t="shared" ref="AT83" si="1517">AS83-AS$13</f>
        <v>0</v>
      </c>
      <c r="AU83" s="1299"/>
      <c r="AV83" s="1298">
        <f t="shared" si="56"/>
        <v>0</v>
      </c>
      <c r="AW83" s="1299"/>
      <c r="AX83" s="491">
        <v>28871425.855204172</v>
      </c>
      <c r="AY83" s="1298">
        <f t="shared" ref="AY83" si="1518">AX83-AX$13</f>
        <v>5542256.6456710733</v>
      </c>
      <c r="AZ83" s="1299">
        <f t="shared" ref="AZ83" si="1519">AX83/AX$13-1</f>
        <v>0.23756768172465903</v>
      </c>
      <c r="BA83" s="1298">
        <f t="shared" si="59"/>
        <v>608871.8667297177</v>
      </c>
      <c r="BB83" s="1299">
        <f t="shared" si="1451"/>
        <v>2.1543412777840887E-2</v>
      </c>
      <c r="BC83" s="491">
        <v>32182116.330135375</v>
      </c>
      <c r="BD83" s="1298">
        <f t="shared" ref="BD83" si="1520">BC83-BC$13</f>
        <v>8852947.1206022762</v>
      </c>
      <c r="BE83" s="1299">
        <f t="shared" ref="BE83" si="1521">BC83/BC$13-1</f>
        <v>0.37947974233838799</v>
      </c>
      <c r="BF83" s="1298">
        <f t="shared" si="62"/>
        <v>1170962.7678894512</v>
      </c>
      <c r="BG83" s="1299">
        <f t="shared" si="1454"/>
        <v>3.7759406967531328E-2</v>
      </c>
      <c r="BH83" s="491">
        <v>35811875.748466149</v>
      </c>
      <c r="BI83" s="1298">
        <f t="shared" ref="BI83" si="1522">BH83-BH$13</f>
        <v>12482706.53893305</v>
      </c>
      <c r="BJ83" s="1299">
        <f t="shared" ref="BJ83" si="1523">BH83/BH$13-1</f>
        <v>0.53506862704018565</v>
      </c>
      <c r="BK83" s="1298">
        <f t="shared" si="65"/>
        <v>1833972.3426166698</v>
      </c>
      <c r="BL83" s="1299">
        <f t="shared" si="1457"/>
        <v>5.3975441648378419E-2</v>
      </c>
      <c r="BM83" s="491">
        <v>79876021.656393319</v>
      </c>
      <c r="BN83" s="1298">
        <f t="shared" ref="BN83" si="1524">BM83-BM$13</f>
        <v>34031294.746059984</v>
      </c>
      <c r="BO83" s="1299">
        <f t="shared" ref="BO83" si="1525">BM83/BM$13-1</f>
        <v>0.74231644595944535</v>
      </c>
      <c r="BP83" s="1298">
        <f t="shared" si="68"/>
        <v>7260602.3907600939</v>
      </c>
      <c r="BQ83" s="1299">
        <f t="shared" si="1460"/>
        <v>9.9987061483459927E-2</v>
      </c>
      <c r="BR83" s="491">
        <v>76070938.314429283</v>
      </c>
      <c r="BS83" s="1298">
        <f t="shared" ref="BS83" si="1526">BR83-BR$13</f>
        <v>30226211.404095948</v>
      </c>
      <c r="BT83" s="1299">
        <f t="shared" ref="BT83" si="1527">BR83/BR$13-1</f>
        <v>0.65931707834610309</v>
      </c>
      <c r="BU83" s="1298">
        <f t="shared" si="71"/>
        <v>6548795.1179750413</v>
      </c>
      <c r="BV83" s="1299">
        <f t="shared" si="1463"/>
        <v>9.4197255965909887E-2</v>
      </c>
      <c r="BW83" s="491">
        <v>71945805.202996984</v>
      </c>
      <c r="BX83" s="1298">
        <f t="shared" ref="BX83" si="1528">BW83-BW$13</f>
        <v>26101078.292663649</v>
      </c>
      <c r="BY83" s="1299">
        <f t="shared" ref="BY83" si="1529">BW83/BW$13-1</f>
        <v>0.56933654210034135</v>
      </c>
      <c r="BZ83" s="1298">
        <f t="shared" si="74"/>
        <v>5725741.7382369414</v>
      </c>
      <c r="CA83" s="1299">
        <f t="shared" si="1466"/>
        <v>8.6465361684287423E-2</v>
      </c>
      <c r="CB83" s="485">
        <v>0</v>
      </c>
      <c r="CC83" s="1298">
        <f t="shared" ref="CC83" si="1530">CB83-CB$13</f>
        <v>0</v>
      </c>
      <c r="CD83" s="1299"/>
      <c r="CE83" s="1298">
        <f t="shared" si="77"/>
        <v>0</v>
      </c>
      <c r="CF83" s="1299"/>
      <c r="CG83" s="485">
        <v>0</v>
      </c>
      <c r="CH83" s="1298">
        <f t="shared" ref="CH83" si="1531">CG83-CG$13</f>
        <v>0</v>
      </c>
      <c r="CI83" s="1299"/>
      <c r="CJ83" s="1298">
        <f t="shared" si="80"/>
        <v>0</v>
      </c>
      <c r="CK83" s="1299"/>
      <c r="CL83" s="485">
        <v>0</v>
      </c>
      <c r="CM83" s="1298">
        <f t="shared" ref="CM83" si="1532">CL83-CL$13</f>
        <v>0</v>
      </c>
      <c r="CN83" s="1299"/>
      <c r="CO83" s="1298">
        <f t="shared" si="83"/>
        <v>0</v>
      </c>
      <c r="CP83" s="1299"/>
    </row>
    <row r="84" spans="1:94" ht="39.6" customHeight="1" outlineLevel="1" x14ac:dyDescent="0.25">
      <c r="A84" s="174">
        <v>2030</v>
      </c>
      <c r="B84" s="175" t="s">
        <v>164</v>
      </c>
      <c r="C84" s="175" t="s">
        <v>165</v>
      </c>
      <c r="D84" s="176" t="s">
        <v>99</v>
      </c>
      <c r="E84" s="485">
        <v>0</v>
      </c>
      <c r="F84" s="1298">
        <f t="shared" ref="F84" si="1533">E84-E$14</f>
        <v>0</v>
      </c>
      <c r="G84" s="1320"/>
      <c r="H84" s="1298">
        <f t="shared" si="32"/>
        <v>0</v>
      </c>
      <c r="I84" s="1320"/>
      <c r="J84" s="485">
        <v>0</v>
      </c>
      <c r="K84" s="1298">
        <f t="shared" ref="K84" si="1534">J84-J$14</f>
        <v>0</v>
      </c>
      <c r="L84" s="1320"/>
      <c r="M84" s="1298">
        <f t="shared" si="35"/>
        <v>0</v>
      </c>
      <c r="N84" s="1320"/>
      <c r="O84" s="485">
        <v>0</v>
      </c>
      <c r="P84" s="1298">
        <f t="shared" ref="P84" si="1535">O84-O$14</f>
        <v>0</v>
      </c>
      <c r="Q84" s="1320"/>
      <c r="R84" s="1298">
        <f t="shared" si="38"/>
        <v>0</v>
      </c>
      <c r="S84" s="1320"/>
      <c r="T84" s="486">
        <v>38876895.473802596</v>
      </c>
      <c r="U84" s="1298">
        <f t="shared" ref="U84" si="1536">T84-T$14</f>
        <v>24588394.473802589</v>
      </c>
      <c r="V84" s="1299">
        <f t="shared" ref="V84" si="1537">T84/T$14-1</f>
        <v>1.7208519265808624</v>
      </c>
      <c r="W84" s="1298">
        <f t="shared" si="41"/>
        <v>7884697.243598789</v>
      </c>
      <c r="X84" s="1299">
        <f t="shared" si="1439"/>
        <v>0.25440909951055568</v>
      </c>
      <c r="Y84" s="486">
        <v>27461645.447910324</v>
      </c>
      <c r="Z84" s="1298">
        <f t="shared" ref="Z84" si="1538">Y84-Y$14</f>
        <v>13173144.447910316</v>
      </c>
      <c r="AA84" s="1299">
        <f t="shared" ref="AA84" si="1539">Y84/Y$14-1</f>
        <v>0.92194026846555199</v>
      </c>
      <c r="AB84" s="1298">
        <f t="shared" si="44"/>
        <v>5749275.4252434373</v>
      </c>
      <c r="AC84" s="1299">
        <f t="shared" si="1442"/>
        <v>0.26479262370903833</v>
      </c>
      <c r="AD84" s="486">
        <v>15086246.113613635</v>
      </c>
      <c r="AE84" s="1298">
        <f t="shared" ref="AE84" si="1540">AD84-AD$14</f>
        <v>797745.11361362785</v>
      </c>
      <c r="AF84" s="1299">
        <f t="shared" ref="AF84" si="1541">AD84/AD$14-1</f>
        <v>5.5831266947710345E-2</v>
      </c>
      <c r="AG84" s="1298">
        <f t="shared" si="47"/>
        <v>3280115.2860292718</v>
      </c>
      <c r="AH84" s="1299">
        <f t="shared" si="1445"/>
        <v>0.27783152109118303</v>
      </c>
      <c r="AI84" s="486">
        <v>239628064.96918005</v>
      </c>
      <c r="AJ84" s="1298">
        <f t="shared" ref="AJ84" si="1542">AI84-AI$14</f>
        <v>102093884.23818004</v>
      </c>
      <c r="AK84" s="1299">
        <f t="shared" ref="AK84" si="1543">AI84/AI$14-1</f>
        <v>0.74231644595944601</v>
      </c>
      <c r="AL84" s="1298">
        <f t="shared" si="50"/>
        <v>21781807.172280461</v>
      </c>
      <c r="AM84" s="1299">
        <f t="shared" ref="AM84:AM89" si="1544">AI84/AI74-1</f>
        <v>9.9987061483460815E-2</v>
      </c>
      <c r="AN84" s="486">
        <v>228212814.94328773</v>
      </c>
      <c r="AO84" s="1298">
        <f t="shared" ref="AO84" si="1545">AN84-AN$14</f>
        <v>90678634.212287724</v>
      </c>
      <c r="AP84" s="1299">
        <f t="shared" ref="AP84" si="1546">AN84/AN$14-1</f>
        <v>0.6593170783461022</v>
      </c>
      <c r="AQ84" s="1298">
        <f t="shared" si="53"/>
        <v>19646385.353925049</v>
      </c>
      <c r="AR84" s="1299">
        <f t="shared" ref="AR84:AR89" si="1547">AN84/AN74-1</f>
        <v>9.4197255965909665E-2</v>
      </c>
      <c r="AS84" s="486">
        <v>215837415.60899103</v>
      </c>
      <c r="AT84" s="1298">
        <f t="shared" ref="AT84" si="1548">AS84-AS$14</f>
        <v>78303234.877991021</v>
      </c>
      <c r="AU84" s="1299">
        <f t="shared" ref="AU84" si="1549">AS84/AS$14-1</f>
        <v>0.56933654210034201</v>
      </c>
      <c r="AV84" s="1298">
        <f t="shared" si="56"/>
        <v>17177225.214710861</v>
      </c>
      <c r="AW84" s="1299">
        <f t="shared" ref="AW84:AW89" si="1550">AS84/AS74-1</f>
        <v>8.6465361684287645E-2</v>
      </c>
      <c r="AX84" s="485">
        <v>0</v>
      </c>
      <c r="AY84" s="1298">
        <f t="shared" ref="AY84" si="1551">AX84-AX$14</f>
        <v>0</v>
      </c>
      <c r="AZ84" s="1299"/>
      <c r="BA84" s="1298">
        <f t="shared" si="59"/>
        <v>0</v>
      </c>
      <c r="BB84" s="1299"/>
      <c r="BC84" s="485">
        <v>0</v>
      </c>
      <c r="BD84" s="1298">
        <f t="shared" ref="BD84" si="1552">BC84-BC$14</f>
        <v>0</v>
      </c>
      <c r="BE84" s="1299"/>
      <c r="BF84" s="1298">
        <f t="shared" si="62"/>
        <v>0</v>
      </c>
      <c r="BG84" s="1299"/>
      <c r="BH84" s="485">
        <v>0</v>
      </c>
      <c r="BI84" s="1298">
        <f t="shared" ref="BI84" si="1553">BH84-BH$14</f>
        <v>0</v>
      </c>
      <c r="BJ84" s="1299"/>
      <c r="BK84" s="1298">
        <f t="shared" si="65"/>
        <v>0</v>
      </c>
      <c r="BL84" s="1299"/>
      <c r="BM84" s="485">
        <v>0</v>
      </c>
      <c r="BN84" s="1298">
        <f t="shared" ref="BN84" si="1554">BM84-BM$14</f>
        <v>0</v>
      </c>
      <c r="BO84" s="1299"/>
      <c r="BP84" s="1298">
        <f t="shared" si="68"/>
        <v>0</v>
      </c>
      <c r="BQ84" s="1299"/>
      <c r="BR84" s="485">
        <v>0</v>
      </c>
      <c r="BS84" s="1298">
        <f t="shared" ref="BS84" si="1555">BR84-BR$14</f>
        <v>0</v>
      </c>
      <c r="BT84" s="1299"/>
      <c r="BU84" s="1298">
        <f t="shared" si="71"/>
        <v>0</v>
      </c>
      <c r="BV84" s="1299"/>
      <c r="BW84" s="485">
        <v>0</v>
      </c>
      <c r="BX84" s="1298">
        <f t="shared" ref="BX84" si="1556">BW84-BW$14</f>
        <v>0</v>
      </c>
      <c r="BY84" s="1299"/>
      <c r="BZ84" s="1298">
        <f t="shared" si="74"/>
        <v>0</v>
      </c>
      <c r="CA84" s="1299"/>
      <c r="CB84" s="192">
        <v>95908154.482849985</v>
      </c>
      <c r="CC84" s="1298">
        <f t="shared" ref="CC84" si="1557">CB84-CB$14</f>
        <v>77773376.002849996</v>
      </c>
      <c r="CD84" s="1299">
        <f t="shared" ref="CD84" si="1558">CB84/CB$14-1</f>
        <v>4.2886311563509105</v>
      </c>
      <c r="CE84" s="1298">
        <f t="shared" si="77"/>
        <v>19181936.645988733</v>
      </c>
      <c r="CF84" s="1299">
        <f t="shared" si="1469"/>
        <v>0.25000498117572056</v>
      </c>
      <c r="CG84" s="192">
        <v>77000741.590715766</v>
      </c>
      <c r="CH84" s="1298">
        <f t="shared" ref="CH84" si="1559">CG84-CG$14</f>
        <v>58865963.110715769</v>
      </c>
      <c r="CI84" s="1299">
        <f t="shared" ref="CI84" si="1560">CG84/CG$14-1</f>
        <v>3.2460260364159561</v>
      </c>
      <c r="CJ84" s="1298">
        <f t="shared" si="80"/>
        <v>15651359.259727374</v>
      </c>
      <c r="CK84" s="1299">
        <f t="shared" si="1472"/>
        <v>0.25511844887510238</v>
      </c>
      <c r="CL84" s="192">
        <v>56821544.427354008</v>
      </c>
      <c r="CM84" s="1298">
        <f t="shared" ref="CM84" si="1561">CL84-CL$14</f>
        <v>38686765.947354011</v>
      </c>
      <c r="CN84" s="1299">
        <f t="shared" ref="CN84" si="1562">CL84/CL$14-1</f>
        <v>2.1332913434823504</v>
      </c>
      <c r="CO84" s="1298">
        <f t="shared" si="83"/>
        <v>11676692.888062708</v>
      </c>
      <c r="CP84" s="1299">
        <f t="shared" si="1475"/>
        <v>0.25864949135783588</v>
      </c>
    </row>
    <row r="85" spans="1:94" ht="31.5" outlineLevel="1" x14ac:dyDescent="0.25">
      <c r="A85" s="174">
        <v>2030</v>
      </c>
      <c r="B85" s="175" t="s">
        <v>166</v>
      </c>
      <c r="C85" s="175" t="s">
        <v>249</v>
      </c>
      <c r="D85" s="176" t="s">
        <v>168</v>
      </c>
      <c r="E85" s="485">
        <v>56236783.894777738</v>
      </c>
      <c r="F85" s="1298">
        <f t="shared" ref="F85" si="1563">E85-E$15</f>
        <v>17756907.235777736</v>
      </c>
      <c r="G85" s="1320">
        <f t="shared" ref="G85" si="1564">E85/E$15-1</f>
        <v>0.4614595673768771</v>
      </c>
      <c r="H85" s="1298">
        <f t="shared" si="32"/>
        <v>1328056.7455230206</v>
      </c>
      <c r="I85" s="1320">
        <f t="shared" si="1430"/>
        <v>2.4186624139238333E-2</v>
      </c>
      <c r="J85" s="485">
        <v>61949928.86037384</v>
      </c>
      <c r="K85" s="1298">
        <f t="shared" ref="K85" si="1565">J85-J$15</f>
        <v>23470052.201373838</v>
      </c>
      <c r="L85" s="1320">
        <f t="shared" ref="L85" si="1566">J85/J$15-1</f>
        <v>0.6099305465389131</v>
      </c>
      <c r="M85" s="1298">
        <f t="shared" si="35"/>
        <v>2399696.0667933375</v>
      </c>
      <c r="N85" s="1320">
        <f t="shared" si="1433"/>
        <v>4.0297005640791195E-2</v>
      </c>
      <c r="O85" s="485">
        <v>68143612.769496307</v>
      </c>
      <c r="P85" s="1298">
        <f t="shared" ref="P85" si="1567">O85-O$15</f>
        <v>29663736.110496305</v>
      </c>
      <c r="Q85" s="1320">
        <f t="shared" ref="Q85" si="1568">O85/O$15-1</f>
        <v>0.77088958401217478</v>
      </c>
      <c r="R85" s="1298">
        <f t="shared" si="38"/>
        <v>3638561.4049563855</v>
      </c>
      <c r="S85" s="1320">
        <f t="shared" si="1436"/>
        <v>5.6407387142344056E-2</v>
      </c>
      <c r="T85" s="485">
        <v>56236783.894777738</v>
      </c>
      <c r="U85" s="1298">
        <f t="shared" ref="U85" si="1569">T85-T$15</f>
        <v>17756907.235777736</v>
      </c>
      <c r="V85" s="1299">
        <f t="shared" ref="V85" si="1570">T85/T$15-1</f>
        <v>0.4614595673768771</v>
      </c>
      <c r="W85" s="1298">
        <f t="shared" si="41"/>
        <v>1328056.7455230206</v>
      </c>
      <c r="X85" s="1299">
        <f t="shared" si="1439"/>
        <v>2.4186624139238333E-2</v>
      </c>
      <c r="Y85" s="485">
        <v>61949928.86037384</v>
      </c>
      <c r="Z85" s="1298">
        <f t="shared" ref="Z85" si="1571">Y85-Y$15</f>
        <v>23470052.201373838</v>
      </c>
      <c r="AA85" s="1299">
        <f t="shared" ref="AA85" si="1572">Y85/Y$15-1</f>
        <v>0.6099305465389131</v>
      </c>
      <c r="AB85" s="1298">
        <f t="shared" si="44"/>
        <v>2399696.0667933375</v>
      </c>
      <c r="AC85" s="1299">
        <f t="shared" si="1442"/>
        <v>4.0297005640791195E-2</v>
      </c>
      <c r="AD85" s="485">
        <v>68143612.769496307</v>
      </c>
      <c r="AE85" s="1298">
        <f t="shared" ref="AE85" si="1573">AD85-AD$15</f>
        <v>29663736.110496305</v>
      </c>
      <c r="AF85" s="1299">
        <f t="shared" ref="AF85" si="1574">AD85/AD$15-1</f>
        <v>0.77088958401217478</v>
      </c>
      <c r="AG85" s="1298">
        <f t="shared" si="47"/>
        <v>3638561.4049563855</v>
      </c>
      <c r="AH85" s="1299">
        <f t="shared" si="1445"/>
        <v>5.6407387142344056E-2</v>
      </c>
      <c r="AI85" s="485">
        <v>56236783.894777738</v>
      </c>
      <c r="AJ85" s="1298">
        <f t="shared" ref="AJ85" si="1575">AI85-AI$15</f>
        <v>17756907.235777736</v>
      </c>
      <c r="AK85" s="1299">
        <f t="shared" ref="AK85" si="1576">AI85/AI$15-1</f>
        <v>0.4614595673768771</v>
      </c>
      <c r="AL85" s="1298">
        <f t="shared" si="50"/>
        <v>1328056.7455230206</v>
      </c>
      <c r="AM85" s="1299">
        <f t="shared" si="1544"/>
        <v>2.4186624139238333E-2</v>
      </c>
      <c r="AN85" s="485">
        <v>61949928.86037384</v>
      </c>
      <c r="AO85" s="1298">
        <f t="shared" ref="AO85" si="1577">AN85-AN$15</f>
        <v>23470052.201373838</v>
      </c>
      <c r="AP85" s="1299">
        <f t="shared" ref="AP85" si="1578">AN85/AN$15-1</f>
        <v>0.6099305465389131</v>
      </c>
      <c r="AQ85" s="1298">
        <f t="shared" si="53"/>
        <v>2399696.0667933375</v>
      </c>
      <c r="AR85" s="1299">
        <f t="shared" si="1547"/>
        <v>4.0297005640791195E-2</v>
      </c>
      <c r="AS85" s="485">
        <v>68143612.769496307</v>
      </c>
      <c r="AT85" s="1298">
        <f t="shared" ref="AT85" si="1579">AS85-AS$15</f>
        <v>29663736.110496305</v>
      </c>
      <c r="AU85" s="1299">
        <f t="shared" ref="AU85" si="1580">AS85/AS$15-1</f>
        <v>0.77088958401217478</v>
      </c>
      <c r="AV85" s="1298">
        <f t="shared" si="56"/>
        <v>3638561.4049563855</v>
      </c>
      <c r="AW85" s="1299">
        <f t="shared" si="1550"/>
        <v>5.6407387142344056E-2</v>
      </c>
      <c r="AX85" s="485">
        <v>56236783.894777738</v>
      </c>
      <c r="AY85" s="1298">
        <f t="shared" ref="AY85" si="1581">AX85-AX$15</f>
        <v>17756907.235777736</v>
      </c>
      <c r="AZ85" s="1299">
        <f t="shared" ref="AZ85" si="1582">AX85/AX$15-1</f>
        <v>0.4614595673768771</v>
      </c>
      <c r="BA85" s="1298">
        <f t="shared" si="59"/>
        <v>1328056.7455230206</v>
      </c>
      <c r="BB85" s="1299">
        <f t="shared" si="1451"/>
        <v>2.4186624139238333E-2</v>
      </c>
      <c r="BC85" s="485">
        <v>61949928.86037384</v>
      </c>
      <c r="BD85" s="1298">
        <f t="shared" ref="BD85" si="1583">BC85-BC$15</f>
        <v>23470052.201373838</v>
      </c>
      <c r="BE85" s="1299">
        <f t="shared" ref="BE85" si="1584">BC85/BC$15-1</f>
        <v>0.6099305465389131</v>
      </c>
      <c r="BF85" s="1298">
        <f t="shared" si="62"/>
        <v>2399696.0667933375</v>
      </c>
      <c r="BG85" s="1299">
        <f t="shared" si="1454"/>
        <v>4.0297005640791195E-2</v>
      </c>
      <c r="BH85" s="485">
        <v>68143612.769496307</v>
      </c>
      <c r="BI85" s="1298">
        <f t="shared" ref="BI85" si="1585">BH85-BH$15</f>
        <v>29663736.110496305</v>
      </c>
      <c r="BJ85" s="1299">
        <f t="shared" ref="BJ85" si="1586">BH85/BH$15-1</f>
        <v>0.77088958401217478</v>
      </c>
      <c r="BK85" s="1298">
        <f t="shared" si="65"/>
        <v>3638561.4049563855</v>
      </c>
      <c r="BL85" s="1299">
        <f t="shared" si="1457"/>
        <v>5.6407387142344056E-2</v>
      </c>
      <c r="BM85" s="485">
        <v>56236783.894777738</v>
      </c>
      <c r="BN85" s="1298">
        <f t="shared" ref="BN85" si="1587">BM85-BM$15</f>
        <v>17756907.235777736</v>
      </c>
      <c r="BO85" s="1299">
        <f t="shared" ref="BO85" si="1588">BM85/BM$15-1</f>
        <v>0.4614595673768771</v>
      </c>
      <c r="BP85" s="1298">
        <f t="shared" si="68"/>
        <v>1328056.7455230206</v>
      </c>
      <c r="BQ85" s="1299">
        <f t="shared" si="1460"/>
        <v>2.4186624139238333E-2</v>
      </c>
      <c r="BR85" s="485">
        <v>61949928.86037384</v>
      </c>
      <c r="BS85" s="1298">
        <f t="shared" ref="BS85" si="1589">BR85-BR$15</f>
        <v>23470052.201373838</v>
      </c>
      <c r="BT85" s="1299">
        <f t="shared" ref="BT85" si="1590">BR85/BR$15-1</f>
        <v>0.6099305465389131</v>
      </c>
      <c r="BU85" s="1298">
        <f t="shared" si="71"/>
        <v>2399696.0667933375</v>
      </c>
      <c r="BV85" s="1299">
        <f t="shared" si="1463"/>
        <v>4.0297005640791195E-2</v>
      </c>
      <c r="BW85" s="485">
        <v>68143612.769496307</v>
      </c>
      <c r="BX85" s="1298">
        <f t="shared" ref="BX85" si="1591">BW85-BW$15</f>
        <v>29663736.110496305</v>
      </c>
      <c r="BY85" s="1299">
        <f t="shared" ref="BY85" si="1592">BW85/BW$15-1</f>
        <v>0.77088958401217478</v>
      </c>
      <c r="BZ85" s="1298">
        <f t="shared" si="74"/>
        <v>3638561.4049563855</v>
      </c>
      <c r="CA85" s="1299">
        <f t="shared" si="1466"/>
        <v>5.6407387142344056E-2</v>
      </c>
      <c r="CB85" s="485">
        <v>56236783.894777738</v>
      </c>
      <c r="CC85" s="1298">
        <f t="shared" ref="CC85" si="1593">CB85-CB$15</f>
        <v>17756907.235777736</v>
      </c>
      <c r="CD85" s="1299">
        <f t="shared" ref="CD85" si="1594">CB85/CB$15-1</f>
        <v>0.4614595673768771</v>
      </c>
      <c r="CE85" s="1298">
        <f t="shared" si="77"/>
        <v>1328056.7455230206</v>
      </c>
      <c r="CF85" s="1299">
        <f t="shared" si="1469"/>
        <v>2.4186624139238333E-2</v>
      </c>
      <c r="CG85" s="485">
        <v>61949928.86037384</v>
      </c>
      <c r="CH85" s="1298">
        <f t="shared" ref="CH85" si="1595">CG85-CG$15</f>
        <v>23470052.201373838</v>
      </c>
      <c r="CI85" s="1299">
        <f t="shared" ref="CI85" si="1596">CG85/CG$15-1</f>
        <v>0.6099305465389131</v>
      </c>
      <c r="CJ85" s="1298">
        <f t="shared" si="80"/>
        <v>2399696.0667933375</v>
      </c>
      <c r="CK85" s="1299">
        <f t="shared" si="1472"/>
        <v>4.0297005640791195E-2</v>
      </c>
      <c r="CL85" s="485">
        <v>68143612.769496307</v>
      </c>
      <c r="CM85" s="1298">
        <f t="shared" ref="CM85" si="1597">CL85-CL$15</f>
        <v>29663736.110496305</v>
      </c>
      <c r="CN85" s="1299">
        <f t="shared" ref="CN85" si="1598">CL85/CL$15-1</f>
        <v>0.77088958401217478</v>
      </c>
      <c r="CO85" s="1298">
        <f t="shared" si="83"/>
        <v>3638561.4049563855</v>
      </c>
      <c r="CP85" s="1299">
        <f t="shared" si="1475"/>
        <v>5.6407387142344056E-2</v>
      </c>
    </row>
    <row r="86" spans="1:94" ht="15.75" outlineLevel="1" x14ac:dyDescent="0.25">
      <c r="A86" s="174">
        <v>2030</v>
      </c>
      <c r="B86" s="175" t="s">
        <v>169</v>
      </c>
      <c r="C86" s="175" t="s">
        <v>249</v>
      </c>
      <c r="D86" s="176" t="s">
        <v>170</v>
      </c>
      <c r="E86" s="485">
        <v>56128113.666328967</v>
      </c>
      <c r="F86" s="1298">
        <f t="shared" ref="F86" si="1599">E86-E$16</f>
        <v>16045736.666328967</v>
      </c>
      <c r="G86" s="1320">
        <f t="shared" ref="G86" si="1600">E86/E$16-1</f>
        <v>0.40031898972281432</v>
      </c>
      <c r="H86" s="1298">
        <f t="shared" si="32"/>
        <v>1257042.1714701355</v>
      </c>
      <c r="I86" s="1320">
        <f t="shared" si="1430"/>
        <v>2.290901448111704E-2</v>
      </c>
      <c r="J86" s="485">
        <v>61830218.726625144</v>
      </c>
      <c r="K86" s="1298">
        <f t="shared" ref="K86" si="1601">J86-J$16</f>
        <v>21747841.726625144</v>
      </c>
      <c r="L86" s="1320">
        <f t="shared" ref="L86" si="1602">J86/J$16-1</f>
        <v>0.54257864314347293</v>
      </c>
      <c r="M86" s="1298">
        <f t="shared" si="35"/>
        <v>2320824.6685551852</v>
      </c>
      <c r="N86" s="1320">
        <f t="shared" si="1433"/>
        <v>3.8999299275178201E-2</v>
      </c>
      <c r="O86" s="485">
        <v>68011934.151799366</v>
      </c>
      <c r="P86" s="1298">
        <f t="shared" ref="P86" si="1603">O86-O$16</f>
        <v>27929557.151799366</v>
      </c>
      <c r="Q86" s="1320">
        <f t="shared" ref="Q86" si="1604">O86/O$16-1</f>
        <v>0.69680391339563941</v>
      </c>
      <c r="R86" s="1298">
        <f t="shared" si="38"/>
        <v>3551119.4696063027</v>
      </c>
      <c r="S86" s="1320">
        <f t="shared" si="1436"/>
        <v>5.5089584069238917E-2</v>
      </c>
      <c r="T86" s="485">
        <v>56128113.666328967</v>
      </c>
      <c r="U86" s="1298">
        <f t="shared" ref="U86" si="1605">T86-T$16</f>
        <v>16045736.666328967</v>
      </c>
      <c r="V86" s="1299">
        <f t="shared" ref="V86" si="1606">T86/T$16-1</f>
        <v>0.40031898972281432</v>
      </c>
      <c r="W86" s="1298">
        <f t="shared" si="41"/>
        <v>1257042.1714701355</v>
      </c>
      <c r="X86" s="1299">
        <f t="shared" si="1439"/>
        <v>2.290901448111704E-2</v>
      </c>
      <c r="Y86" s="485">
        <v>61830218.726625144</v>
      </c>
      <c r="Z86" s="1298">
        <f t="shared" ref="Z86" si="1607">Y86-Y$16</f>
        <v>21747841.726625144</v>
      </c>
      <c r="AA86" s="1299">
        <f t="shared" ref="AA86" si="1608">Y86/Y$16-1</f>
        <v>0.54257864314347293</v>
      </c>
      <c r="AB86" s="1298">
        <f t="shared" si="44"/>
        <v>2320824.6685551852</v>
      </c>
      <c r="AC86" s="1299">
        <f t="shared" si="1442"/>
        <v>3.8999299275178201E-2</v>
      </c>
      <c r="AD86" s="485">
        <v>68011934.151799366</v>
      </c>
      <c r="AE86" s="1298">
        <f t="shared" ref="AE86" si="1609">AD86-AD$16</f>
        <v>27929557.151799366</v>
      </c>
      <c r="AF86" s="1299">
        <f t="shared" ref="AF86" si="1610">AD86/AD$16-1</f>
        <v>0.69680391339563941</v>
      </c>
      <c r="AG86" s="1298">
        <f t="shared" si="47"/>
        <v>3551119.4696063027</v>
      </c>
      <c r="AH86" s="1299">
        <f t="shared" si="1445"/>
        <v>5.5089584069238917E-2</v>
      </c>
      <c r="AI86" s="485">
        <v>56128113.666328967</v>
      </c>
      <c r="AJ86" s="1298">
        <f t="shared" ref="AJ86" si="1611">AI86-AI$16</f>
        <v>16045736.666328967</v>
      </c>
      <c r="AK86" s="1299">
        <f t="shared" ref="AK86" si="1612">AI86/AI$16-1</f>
        <v>0.40031898972281432</v>
      </c>
      <c r="AL86" s="1298">
        <f t="shared" si="50"/>
        <v>1257042.1714701355</v>
      </c>
      <c r="AM86" s="1299">
        <f t="shared" si="1544"/>
        <v>2.290901448111704E-2</v>
      </c>
      <c r="AN86" s="485">
        <v>61830218.726625144</v>
      </c>
      <c r="AO86" s="1298">
        <f t="shared" ref="AO86" si="1613">AN86-AN$16</f>
        <v>21747841.726625144</v>
      </c>
      <c r="AP86" s="1299">
        <f t="shared" ref="AP86" si="1614">AN86/AN$16-1</f>
        <v>0.54257864314347293</v>
      </c>
      <c r="AQ86" s="1298">
        <f t="shared" si="53"/>
        <v>2320824.6685551852</v>
      </c>
      <c r="AR86" s="1299">
        <f t="shared" si="1547"/>
        <v>3.8999299275178201E-2</v>
      </c>
      <c r="AS86" s="485">
        <v>68011934.151799366</v>
      </c>
      <c r="AT86" s="1298">
        <f t="shared" ref="AT86" si="1615">AS86-AS$16</f>
        <v>27929557.151799366</v>
      </c>
      <c r="AU86" s="1299">
        <f t="shared" ref="AU86" si="1616">AS86/AS$16-1</f>
        <v>0.69680391339563941</v>
      </c>
      <c r="AV86" s="1298">
        <f t="shared" si="56"/>
        <v>3551119.4696063027</v>
      </c>
      <c r="AW86" s="1299">
        <f t="shared" si="1550"/>
        <v>5.5089584069238917E-2</v>
      </c>
      <c r="AX86" s="485">
        <v>56128113.666328967</v>
      </c>
      <c r="AY86" s="1298">
        <f t="shared" ref="AY86" si="1617">AX86-AX$16</f>
        <v>16045736.666328967</v>
      </c>
      <c r="AZ86" s="1299">
        <f t="shared" ref="AZ86" si="1618">AX86/AX$16-1</f>
        <v>0.40031898972281432</v>
      </c>
      <c r="BA86" s="1298">
        <f t="shared" si="59"/>
        <v>1257042.1714701355</v>
      </c>
      <c r="BB86" s="1299">
        <f t="shared" si="1451"/>
        <v>2.290901448111704E-2</v>
      </c>
      <c r="BC86" s="485">
        <v>61830218.726625144</v>
      </c>
      <c r="BD86" s="1298">
        <f t="shared" ref="BD86" si="1619">BC86-BC$16</f>
        <v>21747841.726625144</v>
      </c>
      <c r="BE86" s="1299">
        <f t="shared" ref="BE86" si="1620">BC86/BC$16-1</f>
        <v>0.54257864314347293</v>
      </c>
      <c r="BF86" s="1298">
        <f t="shared" si="62"/>
        <v>2320824.6685551852</v>
      </c>
      <c r="BG86" s="1299">
        <f t="shared" si="1454"/>
        <v>3.8999299275178201E-2</v>
      </c>
      <c r="BH86" s="485">
        <v>68011934.151799366</v>
      </c>
      <c r="BI86" s="1298">
        <f t="shared" ref="BI86" si="1621">BH86-BH$16</f>
        <v>27929557.151799366</v>
      </c>
      <c r="BJ86" s="1299">
        <f t="shared" ref="BJ86" si="1622">BH86/BH$16-1</f>
        <v>0.69680391339563941</v>
      </c>
      <c r="BK86" s="1298">
        <f t="shared" si="65"/>
        <v>3551119.4696063027</v>
      </c>
      <c r="BL86" s="1299">
        <f t="shared" si="1457"/>
        <v>5.5089584069238917E-2</v>
      </c>
      <c r="BM86" s="485">
        <v>56128113.666328967</v>
      </c>
      <c r="BN86" s="1298">
        <f t="shared" ref="BN86" si="1623">BM86-BM$16</f>
        <v>16045736.666328967</v>
      </c>
      <c r="BO86" s="1299">
        <f t="shared" ref="BO86" si="1624">BM86/BM$16-1</f>
        <v>0.40031898972281432</v>
      </c>
      <c r="BP86" s="1298">
        <f t="shared" si="68"/>
        <v>1257042.1714701355</v>
      </c>
      <c r="BQ86" s="1299">
        <f t="shared" si="1460"/>
        <v>2.290901448111704E-2</v>
      </c>
      <c r="BR86" s="485">
        <v>61830218.726625144</v>
      </c>
      <c r="BS86" s="1298">
        <f t="shared" ref="BS86" si="1625">BR86-BR$16</f>
        <v>21747841.726625144</v>
      </c>
      <c r="BT86" s="1299">
        <f t="shared" ref="BT86" si="1626">BR86/BR$16-1</f>
        <v>0.54257864314347293</v>
      </c>
      <c r="BU86" s="1298">
        <f t="shared" si="71"/>
        <v>2320824.6685551852</v>
      </c>
      <c r="BV86" s="1299">
        <f t="shared" si="1463"/>
        <v>3.8999299275178201E-2</v>
      </c>
      <c r="BW86" s="485">
        <v>68011934.151799366</v>
      </c>
      <c r="BX86" s="1298">
        <f t="shared" ref="BX86" si="1627">BW86-BW$16</f>
        <v>27929557.151799366</v>
      </c>
      <c r="BY86" s="1299">
        <f t="shared" ref="BY86" si="1628">BW86/BW$16-1</f>
        <v>0.69680391339563941</v>
      </c>
      <c r="BZ86" s="1298">
        <f t="shared" si="74"/>
        <v>3551119.4696063027</v>
      </c>
      <c r="CA86" s="1299">
        <f t="shared" si="1466"/>
        <v>5.5089584069238917E-2</v>
      </c>
      <c r="CB86" s="485">
        <v>56128113.666328967</v>
      </c>
      <c r="CC86" s="1298">
        <f t="shared" ref="CC86" si="1629">CB86-CB$16</f>
        <v>16045736.666328967</v>
      </c>
      <c r="CD86" s="1299">
        <f t="shared" ref="CD86" si="1630">CB86/CB$16-1</f>
        <v>0.40031898972281432</v>
      </c>
      <c r="CE86" s="1298">
        <f t="shared" si="77"/>
        <v>1257042.1714701355</v>
      </c>
      <c r="CF86" s="1299">
        <f t="shared" si="1469"/>
        <v>2.290901448111704E-2</v>
      </c>
      <c r="CG86" s="485">
        <v>61830218.726625144</v>
      </c>
      <c r="CH86" s="1298">
        <f t="shared" ref="CH86" si="1631">CG86-CG$16</f>
        <v>21747841.726625144</v>
      </c>
      <c r="CI86" s="1299">
        <f t="shared" ref="CI86" si="1632">CG86/CG$16-1</f>
        <v>0.54257864314347293</v>
      </c>
      <c r="CJ86" s="1298">
        <f t="shared" si="80"/>
        <v>2320824.6685551852</v>
      </c>
      <c r="CK86" s="1299">
        <f t="shared" si="1472"/>
        <v>3.8999299275178201E-2</v>
      </c>
      <c r="CL86" s="485">
        <v>68011934.151799366</v>
      </c>
      <c r="CM86" s="1298">
        <f t="shared" ref="CM86" si="1633">CL86-CL$16</f>
        <v>27929557.151799366</v>
      </c>
      <c r="CN86" s="1299">
        <f t="shared" ref="CN86" si="1634">CL86/CL$16-1</f>
        <v>0.69680391339563941</v>
      </c>
      <c r="CO86" s="1298">
        <f t="shared" si="83"/>
        <v>3551119.4696063027</v>
      </c>
      <c r="CP86" s="1299">
        <f t="shared" si="1475"/>
        <v>5.5089584069238917E-2</v>
      </c>
    </row>
    <row r="87" spans="1:94" ht="32.25" outlineLevel="1" thickBot="1" x14ac:dyDescent="0.3">
      <c r="A87" s="174">
        <v>2030</v>
      </c>
      <c r="B87" s="197" t="s">
        <v>171</v>
      </c>
      <c r="C87" s="198" t="s">
        <v>172</v>
      </c>
      <c r="D87" s="199" t="s">
        <v>173</v>
      </c>
      <c r="E87" s="492">
        <v>0</v>
      </c>
      <c r="F87" s="1298">
        <f t="shared" ref="F87" si="1635">E87-E$17</f>
        <v>0</v>
      </c>
      <c r="G87" s="1320"/>
      <c r="H87" s="1298">
        <f t="shared" si="32"/>
        <v>0</v>
      </c>
      <c r="I87" s="1320"/>
      <c r="J87" s="492">
        <v>0</v>
      </c>
      <c r="K87" s="1298">
        <f t="shared" ref="K87" si="1636">J87-J$17</f>
        <v>0</v>
      </c>
      <c r="L87" s="1320"/>
      <c r="M87" s="1298">
        <f t="shared" si="35"/>
        <v>0</v>
      </c>
      <c r="N87" s="1320"/>
      <c r="O87" s="492">
        <v>0</v>
      </c>
      <c r="P87" s="1298">
        <f t="shared" ref="P87" si="1637">O87-O$17</f>
        <v>0</v>
      </c>
      <c r="Q87" s="1320"/>
      <c r="R87" s="1298">
        <f t="shared" si="38"/>
        <v>0</v>
      </c>
      <c r="S87" s="1320"/>
      <c r="T87" s="492">
        <v>0</v>
      </c>
      <c r="U87" s="1298">
        <f t="shared" ref="U87" si="1638">T87-T$17</f>
        <v>0</v>
      </c>
      <c r="V87" s="1299"/>
      <c r="W87" s="1298">
        <f t="shared" si="41"/>
        <v>0</v>
      </c>
      <c r="X87" s="1299"/>
      <c r="Y87" s="492">
        <v>0</v>
      </c>
      <c r="Z87" s="1298">
        <f t="shared" ref="Z87" si="1639">Y87-Y$17</f>
        <v>0</v>
      </c>
      <c r="AA87" s="1299"/>
      <c r="AB87" s="1298">
        <f t="shared" si="44"/>
        <v>0</v>
      </c>
      <c r="AC87" s="1299"/>
      <c r="AD87" s="492">
        <v>0</v>
      </c>
      <c r="AE87" s="1298">
        <f t="shared" ref="AE87" si="1640">AD87-AD$17</f>
        <v>0</v>
      </c>
      <c r="AF87" s="1299"/>
      <c r="AG87" s="1298">
        <f t="shared" si="47"/>
        <v>0</v>
      </c>
      <c r="AH87" s="1299"/>
      <c r="AI87" s="492">
        <v>0</v>
      </c>
      <c r="AJ87" s="1298">
        <f t="shared" ref="AJ87" si="1641">AI87-AI$17</f>
        <v>0</v>
      </c>
      <c r="AK87" s="1299"/>
      <c r="AL87" s="1298">
        <f t="shared" si="50"/>
        <v>0</v>
      </c>
      <c r="AM87" s="1299"/>
      <c r="AN87" s="492">
        <v>0</v>
      </c>
      <c r="AO87" s="1298">
        <f t="shared" ref="AO87" si="1642">AN87-AN$17</f>
        <v>0</v>
      </c>
      <c r="AP87" s="1299"/>
      <c r="AQ87" s="1298">
        <f t="shared" si="53"/>
        <v>0</v>
      </c>
      <c r="AR87" s="1299"/>
      <c r="AS87" s="492">
        <v>0</v>
      </c>
      <c r="AT87" s="1298">
        <f t="shared" ref="AT87" si="1643">AS87-AS$17</f>
        <v>0</v>
      </c>
      <c r="AU87" s="1299"/>
      <c r="AV87" s="1298">
        <f t="shared" si="56"/>
        <v>0</v>
      </c>
      <c r="AW87" s="1299"/>
      <c r="AX87" s="492">
        <v>0</v>
      </c>
      <c r="AY87" s="1298">
        <f t="shared" ref="AY87" si="1644">AX87-AX$17</f>
        <v>0</v>
      </c>
      <c r="AZ87" s="1299"/>
      <c r="BA87" s="1298">
        <f t="shared" si="59"/>
        <v>0</v>
      </c>
      <c r="BB87" s="1299"/>
      <c r="BC87" s="492">
        <v>0</v>
      </c>
      <c r="BD87" s="1298">
        <f t="shared" ref="BD87" si="1645">BC87-BC$17</f>
        <v>0</v>
      </c>
      <c r="BE87" s="1299"/>
      <c r="BF87" s="1298">
        <f t="shared" si="62"/>
        <v>0</v>
      </c>
      <c r="BG87" s="1299"/>
      <c r="BH87" s="492">
        <v>0</v>
      </c>
      <c r="BI87" s="1298">
        <f t="shared" ref="BI87" si="1646">BH87-BH$17</f>
        <v>0</v>
      </c>
      <c r="BJ87" s="1299"/>
      <c r="BK87" s="1298">
        <f t="shared" si="65"/>
        <v>0</v>
      </c>
      <c r="BL87" s="1299"/>
      <c r="BM87" s="492">
        <v>0</v>
      </c>
      <c r="BN87" s="1298">
        <f t="shared" ref="BN87" si="1647">BM87-BM$17</f>
        <v>0</v>
      </c>
      <c r="BO87" s="1299"/>
      <c r="BP87" s="1298">
        <f t="shared" si="68"/>
        <v>0</v>
      </c>
      <c r="BQ87" s="1299"/>
      <c r="BR87" s="492">
        <v>0</v>
      </c>
      <c r="BS87" s="1298">
        <f t="shared" ref="BS87" si="1648">BR87-BR$17</f>
        <v>0</v>
      </c>
      <c r="BT87" s="1299"/>
      <c r="BU87" s="1298">
        <f t="shared" si="71"/>
        <v>0</v>
      </c>
      <c r="BV87" s="1299"/>
      <c r="BW87" s="492">
        <v>0</v>
      </c>
      <c r="BX87" s="1298">
        <f t="shared" ref="BX87" si="1649">BW87-BW$17</f>
        <v>0</v>
      </c>
      <c r="BY87" s="1299"/>
      <c r="BZ87" s="1298">
        <f t="shared" si="74"/>
        <v>0</v>
      </c>
      <c r="CA87" s="1299"/>
      <c r="CB87" s="1329">
        <v>4421649.14409215</v>
      </c>
      <c r="CC87" s="1298">
        <f t="shared" ref="CC87" si="1650">CB87-CB$17</f>
        <v>575371.66409215005</v>
      </c>
      <c r="CD87" s="1299">
        <f t="shared" ref="CD87" si="1651">CB87/CB$17-1</f>
        <v>0.14959182406469274</v>
      </c>
      <c r="CE87" s="1298">
        <f t="shared" si="77"/>
        <v>64761.322911364958</v>
      </c>
      <c r="CF87" s="1299">
        <f t="shared" si="1469"/>
        <v>1.4864124478149554E-2</v>
      </c>
      <c r="CG87" s="1329">
        <v>4421649.14409215</v>
      </c>
      <c r="CH87" s="1298">
        <f t="shared" ref="CH87" si="1652">CG87-CG$17</f>
        <v>575371.66409215005</v>
      </c>
      <c r="CI87" s="1299">
        <f t="shared" ref="CI87" si="1653">CG87/CG$17-1</f>
        <v>0.14959182406469274</v>
      </c>
      <c r="CJ87" s="1298">
        <f t="shared" si="80"/>
        <v>64761.322911364958</v>
      </c>
      <c r="CK87" s="1299">
        <f t="shared" si="1472"/>
        <v>1.4864124478149554E-2</v>
      </c>
      <c r="CL87" s="1329">
        <v>4421649.14409215</v>
      </c>
      <c r="CM87" s="1298">
        <f t="shared" ref="CM87" si="1654">CL87-CL$17</f>
        <v>575371.66409215005</v>
      </c>
      <c r="CN87" s="1299">
        <f t="shared" ref="CN87" si="1655">CL87/CL$17-1</f>
        <v>0.14959182406469274</v>
      </c>
      <c r="CO87" s="1298">
        <f t="shared" si="83"/>
        <v>64761.322911364958</v>
      </c>
      <c r="CP87" s="1299">
        <f t="shared" si="1475"/>
        <v>1.4864124478149554E-2</v>
      </c>
    </row>
    <row r="88" spans="1:94" ht="15.75" outlineLevel="1" x14ac:dyDescent="0.25">
      <c r="A88" s="174">
        <v>2030</v>
      </c>
      <c r="B88" s="206" t="s">
        <v>174</v>
      </c>
      <c r="C88" s="206" t="s">
        <v>175</v>
      </c>
      <c r="D88" s="207" t="s">
        <v>176</v>
      </c>
      <c r="E88" s="210">
        <v>1107837.894144</v>
      </c>
      <c r="F88" s="1321">
        <f t="shared" ref="F88" si="1656">E88-E$18</f>
        <v>259550.815344</v>
      </c>
      <c r="G88" s="1322">
        <f t="shared" ref="G88" si="1657">E88/E$18-1</f>
        <v>0.305970492573298</v>
      </c>
      <c r="H88" s="1321">
        <f t="shared" si="32"/>
        <v>28115.110272000078</v>
      </c>
      <c r="I88" s="1322">
        <f t="shared" si="1430"/>
        <v>2.6039193292908269E-2</v>
      </c>
      <c r="J88" s="210">
        <v>1215777.7589760001</v>
      </c>
      <c r="K88" s="1321">
        <f t="shared" ref="K88" si="1658">J88-J$18</f>
        <v>367490.68017600011</v>
      </c>
      <c r="L88" s="1322">
        <f t="shared" ref="L88" si="1659">J88/J$18-1</f>
        <v>0.43321499214140813</v>
      </c>
      <c r="M88" s="1321">
        <f t="shared" si="35"/>
        <v>49338.109008000232</v>
      </c>
      <c r="N88" s="1322">
        <f t="shared" si="1433"/>
        <v>4.2298038316301856E-2</v>
      </c>
      <c r="O88" s="211">
        <v>1332766.4747520001</v>
      </c>
      <c r="P88" s="1321">
        <f t="shared" ref="P88" si="1660">O88-O$18</f>
        <v>484479.39595200005</v>
      </c>
      <c r="Q88" s="1322">
        <f t="shared" ref="Q88" si="1661">O88/O$18-1</f>
        <v>0.57112669526612625</v>
      </c>
      <c r="R88" s="1321">
        <f t="shared" si="38"/>
        <v>73741.90008000005</v>
      </c>
      <c r="S88" s="1322">
        <f t="shared" si="1436"/>
        <v>5.8570659829424887E-2</v>
      </c>
      <c r="T88" s="211">
        <v>1107837.894144</v>
      </c>
      <c r="U88" s="209">
        <f t="shared" ref="U88" si="1662">T88-T$18</f>
        <v>259550.815344</v>
      </c>
      <c r="V88" s="1300">
        <f t="shared" ref="V88" si="1663">T88/T$18-1</f>
        <v>0.305970492573298</v>
      </c>
      <c r="W88" s="209">
        <f t="shared" si="41"/>
        <v>28115.110272000078</v>
      </c>
      <c r="X88" s="1300">
        <f t="shared" si="1439"/>
        <v>2.6039193292908269E-2</v>
      </c>
      <c r="Y88" s="210">
        <v>1215777.7589760001</v>
      </c>
      <c r="Z88" s="209">
        <f t="shared" ref="Z88" si="1664">Y88-Y$18</f>
        <v>367490.68017600011</v>
      </c>
      <c r="AA88" s="1300">
        <f t="shared" ref="AA88" si="1665">Y88/Y$18-1</f>
        <v>0.43321499214140813</v>
      </c>
      <c r="AB88" s="209">
        <f t="shared" si="44"/>
        <v>49338.109008000232</v>
      </c>
      <c r="AC88" s="1300">
        <f t="shared" si="1442"/>
        <v>4.2298038316301856E-2</v>
      </c>
      <c r="AD88" s="211">
        <v>1332766.4747520001</v>
      </c>
      <c r="AE88" s="209">
        <f t="shared" ref="AE88" si="1666">AD88-AD$18</f>
        <v>484479.39595200005</v>
      </c>
      <c r="AF88" s="1300">
        <f t="shared" ref="AF88" si="1667">AD88/AD$18-1</f>
        <v>0.57112669526612625</v>
      </c>
      <c r="AG88" s="209">
        <f t="shared" si="47"/>
        <v>73741.90008000005</v>
      </c>
      <c r="AH88" s="1300">
        <f t="shared" si="1445"/>
        <v>5.8570659829424887E-2</v>
      </c>
      <c r="AI88" s="211">
        <v>1107837.894144</v>
      </c>
      <c r="AJ88" s="209">
        <f t="shared" ref="AJ88" si="1668">AI88-AI$18</f>
        <v>259550.815344</v>
      </c>
      <c r="AK88" s="1300">
        <f t="shared" ref="AK88" si="1669">AI88/AI$18-1</f>
        <v>0.305970492573298</v>
      </c>
      <c r="AL88" s="209">
        <f t="shared" si="50"/>
        <v>28115.110272000078</v>
      </c>
      <c r="AM88" s="1300">
        <f t="shared" si="1544"/>
        <v>2.6039193292908269E-2</v>
      </c>
      <c r="AN88" s="210">
        <v>1215777.7589760001</v>
      </c>
      <c r="AO88" s="209">
        <f t="shared" ref="AO88" si="1670">AN88-AN$18</f>
        <v>367490.68017600011</v>
      </c>
      <c r="AP88" s="1300">
        <f t="shared" ref="AP88" si="1671">AN88/AN$18-1</f>
        <v>0.43321499214140813</v>
      </c>
      <c r="AQ88" s="209">
        <f t="shared" si="53"/>
        <v>49338.109008000232</v>
      </c>
      <c r="AR88" s="1300">
        <f t="shared" si="1547"/>
        <v>4.2298038316301856E-2</v>
      </c>
      <c r="AS88" s="211">
        <v>1332766.4747520001</v>
      </c>
      <c r="AT88" s="209">
        <f t="shared" ref="AT88" si="1672">AS88-AS$18</f>
        <v>484479.39595200005</v>
      </c>
      <c r="AU88" s="1300">
        <f t="shared" ref="AU88" si="1673">AS88/AS$18-1</f>
        <v>0.57112669526612625</v>
      </c>
      <c r="AV88" s="209">
        <f t="shared" si="56"/>
        <v>73741.90008000005</v>
      </c>
      <c r="AW88" s="1300">
        <f t="shared" si="1550"/>
        <v>5.8570659829424887E-2</v>
      </c>
      <c r="AX88" s="210">
        <v>1107837.894144</v>
      </c>
      <c r="AY88" s="209">
        <f t="shared" ref="AY88" si="1674">AX88-AX$18</f>
        <v>259550.815344</v>
      </c>
      <c r="AZ88" s="1300">
        <f t="shared" ref="AZ88" si="1675">AX88/AX$18-1</f>
        <v>0.305970492573298</v>
      </c>
      <c r="BA88" s="209">
        <f t="shared" si="59"/>
        <v>28115.110272000078</v>
      </c>
      <c r="BB88" s="1300">
        <f t="shared" si="1451"/>
        <v>2.6039193292908269E-2</v>
      </c>
      <c r="BC88" s="210">
        <v>1215777.7589760001</v>
      </c>
      <c r="BD88" s="209">
        <f t="shared" ref="BD88" si="1676">BC88-BC$18</f>
        <v>367490.68017600011</v>
      </c>
      <c r="BE88" s="1300">
        <f t="shared" ref="BE88" si="1677">BC88/BC$18-1</f>
        <v>0.43321499214140813</v>
      </c>
      <c r="BF88" s="209">
        <f t="shared" si="62"/>
        <v>49338.109008000232</v>
      </c>
      <c r="BG88" s="1300">
        <f t="shared" si="1454"/>
        <v>4.2298038316301856E-2</v>
      </c>
      <c r="BH88" s="211">
        <v>1332766.4747520001</v>
      </c>
      <c r="BI88" s="209">
        <f t="shared" ref="BI88" si="1678">BH88-BH$18</f>
        <v>484479.39595200005</v>
      </c>
      <c r="BJ88" s="1300">
        <f t="shared" ref="BJ88" si="1679">BH88/BH$18-1</f>
        <v>0.57112669526612625</v>
      </c>
      <c r="BK88" s="209">
        <f t="shared" si="65"/>
        <v>73741.90008000005</v>
      </c>
      <c r="BL88" s="1300">
        <f t="shared" si="1457"/>
        <v>5.8570659829424887E-2</v>
      </c>
      <c r="BM88" s="210">
        <v>1107837.894144</v>
      </c>
      <c r="BN88" s="209">
        <f t="shared" ref="BN88" si="1680">BM88-BM$18</f>
        <v>259550.815344</v>
      </c>
      <c r="BO88" s="1300">
        <f t="shared" ref="BO88" si="1681">BM88/BM$18-1</f>
        <v>0.305970492573298</v>
      </c>
      <c r="BP88" s="209">
        <f t="shared" si="68"/>
        <v>28115.110272000078</v>
      </c>
      <c r="BQ88" s="1300">
        <f t="shared" si="1460"/>
        <v>2.6039193292908269E-2</v>
      </c>
      <c r="BR88" s="210">
        <v>1215777.7589760001</v>
      </c>
      <c r="BS88" s="209">
        <f t="shared" ref="BS88" si="1682">BR88-BR$18</f>
        <v>367490.68017600011</v>
      </c>
      <c r="BT88" s="1300">
        <f t="shared" ref="BT88" si="1683">BR88/BR$18-1</f>
        <v>0.43321499214140813</v>
      </c>
      <c r="BU88" s="209">
        <f t="shared" si="71"/>
        <v>49338.109008000232</v>
      </c>
      <c r="BV88" s="1300">
        <f t="shared" si="1463"/>
        <v>4.2298038316301856E-2</v>
      </c>
      <c r="BW88" s="211">
        <v>1332766.4747520001</v>
      </c>
      <c r="BX88" s="209">
        <f t="shared" ref="BX88" si="1684">BW88-BW$18</f>
        <v>484479.39595200005</v>
      </c>
      <c r="BY88" s="1300">
        <f t="shared" ref="BY88" si="1685">BW88/BW$18-1</f>
        <v>0.57112669526612625</v>
      </c>
      <c r="BZ88" s="209">
        <f t="shared" si="74"/>
        <v>73741.90008000005</v>
      </c>
      <c r="CA88" s="1300">
        <f t="shared" si="1466"/>
        <v>5.8570659829424887E-2</v>
      </c>
      <c r="CB88" s="211">
        <v>1107837.894144</v>
      </c>
      <c r="CC88" s="209">
        <f t="shared" ref="CC88" si="1686">CB88-CB$18</f>
        <v>259550.815344</v>
      </c>
      <c r="CD88" s="1300">
        <f t="shared" ref="CD88" si="1687">CB88/CB$18-1</f>
        <v>0.305970492573298</v>
      </c>
      <c r="CE88" s="209">
        <f t="shared" si="77"/>
        <v>28115.110272000078</v>
      </c>
      <c r="CF88" s="1300">
        <f t="shared" si="1469"/>
        <v>2.6039193292908269E-2</v>
      </c>
      <c r="CG88" s="210">
        <v>1215777.7589760001</v>
      </c>
      <c r="CH88" s="209">
        <f t="shared" ref="CH88" si="1688">CG88-CG$18</f>
        <v>367490.68017600011</v>
      </c>
      <c r="CI88" s="1300">
        <f t="shared" ref="CI88" si="1689">CG88/CG$18-1</f>
        <v>0.43321499214140813</v>
      </c>
      <c r="CJ88" s="209">
        <f t="shared" si="80"/>
        <v>49338.109008000232</v>
      </c>
      <c r="CK88" s="1300">
        <f t="shared" si="1472"/>
        <v>4.2298038316301856E-2</v>
      </c>
      <c r="CL88" s="211">
        <v>1332766.4747520001</v>
      </c>
      <c r="CM88" s="209">
        <f t="shared" ref="CM88" si="1690">CL88-CL$18</f>
        <v>484479.39595200005</v>
      </c>
      <c r="CN88" s="1300">
        <f t="shared" ref="CN88" si="1691">CL88/CL$18-1</f>
        <v>0.57112669526612625</v>
      </c>
      <c r="CO88" s="209">
        <f t="shared" si="83"/>
        <v>73741.90008000005</v>
      </c>
      <c r="CP88" s="1300">
        <f t="shared" si="1475"/>
        <v>5.8570659829424887E-2</v>
      </c>
    </row>
    <row r="89" spans="1:94" ht="16.5" outlineLevel="1" thickBot="1" x14ac:dyDescent="0.3">
      <c r="A89" s="174">
        <v>2030</v>
      </c>
      <c r="B89" s="206" t="s">
        <v>177</v>
      </c>
      <c r="C89" s="206" t="s">
        <v>178</v>
      </c>
      <c r="D89" s="207" t="s">
        <v>179</v>
      </c>
      <c r="E89" s="479">
        <v>699993.255168</v>
      </c>
      <c r="F89" s="1321">
        <f t="shared" ref="F89" si="1692">E89-E$19</f>
        <v>167822.95308000001</v>
      </c>
      <c r="G89" s="1322">
        <f t="shared" ref="G89" si="1693">E89/E$19-1</f>
        <v>0.31535572808466994</v>
      </c>
      <c r="H89" s="1321">
        <f t="shared" si="32"/>
        <v>17994.443616000004</v>
      </c>
      <c r="I89" s="1322">
        <f t="shared" si="1430"/>
        <v>2.6384860664274035E-2</v>
      </c>
      <c r="J89" s="479">
        <v>768829.15699200006</v>
      </c>
      <c r="K89" s="1321">
        <f t="shared" ref="K89" si="1694">J89-J$19</f>
        <v>236658.85490400007</v>
      </c>
      <c r="L89" s="1322">
        <f t="shared" ref="L89" si="1695">J89/J$19-1</f>
        <v>0.44470511408745628</v>
      </c>
      <c r="M89" s="1321">
        <f t="shared" si="35"/>
        <v>31409.791920000105</v>
      </c>
      <c r="N89" s="1322">
        <f t="shared" si="1433"/>
        <v>4.2594205424661302E-2</v>
      </c>
      <c r="O89" s="472">
        <v>842189.48428800004</v>
      </c>
      <c r="P89" s="1321">
        <f t="shared" ref="P89" si="1696">O89-O$19</f>
        <v>310019.18220000004</v>
      </c>
      <c r="Q89" s="1322">
        <f t="shared" ref="Q89" si="1697">O89/O$19-1</f>
        <v>0.58255633766789017</v>
      </c>
      <c r="R89" s="1321">
        <f t="shared" si="38"/>
        <v>46415.536392000038</v>
      </c>
      <c r="S89" s="1322">
        <f t="shared" si="1436"/>
        <v>5.8327539516367821E-2</v>
      </c>
      <c r="T89" s="472">
        <v>699993.255168</v>
      </c>
      <c r="U89" s="209">
        <f t="shared" ref="U89" si="1698">T89-T$19</f>
        <v>167822.95308000001</v>
      </c>
      <c r="V89" s="1300">
        <f t="shared" ref="V89" si="1699">T89/T$19-1</f>
        <v>0.31535572808466994</v>
      </c>
      <c r="W89" s="209">
        <f t="shared" si="41"/>
        <v>17994.443616000004</v>
      </c>
      <c r="X89" s="1300">
        <f t="shared" si="1439"/>
        <v>2.6384860664274035E-2</v>
      </c>
      <c r="Y89" s="479">
        <v>768829.15699200006</v>
      </c>
      <c r="Z89" s="209">
        <f t="shared" ref="Z89" si="1700">Y89-Y$19</f>
        <v>236658.85490400007</v>
      </c>
      <c r="AA89" s="1300">
        <f t="shared" ref="AA89" si="1701">Y89/Y$19-1</f>
        <v>0.44470511408745628</v>
      </c>
      <c r="AB89" s="209">
        <f t="shared" si="44"/>
        <v>31409.791920000105</v>
      </c>
      <c r="AC89" s="1300">
        <f t="shared" si="1442"/>
        <v>4.2594205424661302E-2</v>
      </c>
      <c r="AD89" s="472">
        <v>842189.48428800004</v>
      </c>
      <c r="AE89" s="209">
        <f t="shared" ref="AE89" si="1702">AD89-AD$19</f>
        <v>310019.18220000004</v>
      </c>
      <c r="AF89" s="1300">
        <f t="shared" ref="AF89" si="1703">AD89/AD$19-1</f>
        <v>0.58255633766789017</v>
      </c>
      <c r="AG89" s="209">
        <f t="shared" si="47"/>
        <v>46415.536392000038</v>
      </c>
      <c r="AH89" s="1300">
        <f t="shared" si="1445"/>
        <v>5.8327539516367821E-2</v>
      </c>
      <c r="AI89" s="472">
        <v>699993.255168</v>
      </c>
      <c r="AJ89" s="209">
        <f t="shared" ref="AJ89" si="1704">AI89-AI$19</f>
        <v>167822.95308000001</v>
      </c>
      <c r="AK89" s="1300">
        <f t="shared" ref="AK89" si="1705">AI89/AI$19-1</f>
        <v>0.31535572808466994</v>
      </c>
      <c r="AL89" s="209">
        <f t="shared" si="50"/>
        <v>17994.443616000004</v>
      </c>
      <c r="AM89" s="1300">
        <f t="shared" si="1544"/>
        <v>2.6384860664274035E-2</v>
      </c>
      <c r="AN89" s="479">
        <v>768829.15699200006</v>
      </c>
      <c r="AO89" s="209">
        <f t="shared" ref="AO89" si="1706">AN89-AN$19</f>
        <v>236658.85490400007</v>
      </c>
      <c r="AP89" s="1300">
        <f t="shared" ref="AP89" si="1707">AN89/AN$19-1</f>
        <v>0.44470511408745628</v>
      </c>
      <c r="AQ89" s="209">
        <f t="shared" si="53"/>
        <v>31409.791920000105</v>
      </c>
      <c r="AR89" s="1300">
        <f t="shared" si="1547"/>
        <v>4.2594205424661302E-2</v>
      </c>
      <c r="AS89" s="472">
        <v>842189.48428800004</v>
      </c>
      <c r="AT89" s="209">
        <f t="shared" ref="AT89" si="1708">AS89-AS$19</f>
        <v>310019.18220000004</v>
      </c>
      <c r="AU89" s="1300">
        <f t="shared" ref="AU89" si="1709">AS89/AS$19-1</f>
        <v>0.58255633766789017</v>
      </c>
      <c r="AV89" s="209">
        <f t="shared" si="56"/>
        <v>46415.536392000038</v>
      </c>
      <c r="AW89" s="1300">
        <f t="shared" si="1550"/>
        <v>5.8327539516367821E-2</v>
      </c>
      <c r="AX89" s="479">
        <v>699993.255168</v>
      </c>
      <c r="AY89" s="209">
        <f t="shared" ref="AY89" si="1710">AX89-AX$19</f>
        <v>167822.95308000001</v>
      </c>
      <c r="AZ89" s="1300">
        <f t="shared" ref="AZ89" si="1711">AX89/AX$19-1</f>
        <v>0.31535572808466994</v>
      </c>
      <c r="BA89" s="209">
        <f t="shared" si="59"/>
        <v>17994.443616000004</v>
      </c>
      <c r="BB89" s="1300">
        <f t="shared" si="1451"/>
        <v>2.6384860664274035E-2</v>
      </c>
      <c r="BC89" s="479">
        <v>768829.15699200006</v>
      </c>
      <c r="BD89" s="209">
        <f t="shared" ref="BD89" si="1712">BC89-BC$19</f>
        <v>236658.85490400007</v>
      </c>
      <c r="BE89" s="1300">
        <f t="shared" ref="BE89" si="1713">BC89/BC$19-1</f>
        <v>0.44470511408745628</v>
      </c>
      <c r="BF89" s="209">
        <f t="shared" si="62"/>
        <v>31409.791920000105</v>
      </c>
      <c r="BG89" s="1300">
        <f t="shared" si="1454"/>
        <v>4.2594205424661302E-2</v>
      </c>
      <c r="BH89" s="472">
        <v>842189.48428800004</v>
      </c>
      <c r="BI89" s="209">
        <f t="shared" ref="BI89" si="1714">BH89-BH$19</f>
        <v>310019.18220000004</v>
      </c>
      <c r="BJ89" s="1300">
        <f t="shared" ref="BJ89" si="1715">BH89/BH$19-1</f>
        <v>0.58255633766789017</v>
      </c>
      <c r="BK89" s="209">
        <f t="shared" si="65"/>
        <v>46415.536392000038</v>
      </c>
      <c r="BL89" s="1300">
        <f t="shared" si="1457"/>
        <v>5.8327539516367821E-2</v>
      </c>
      <c r="BM89" s="479">
        <v>699993.255168</v>
      </c>
      <c r="BN89" s="209">
        <f t="shared" ref="BN89" si="1716">BM89-BM$19</f>
        <v>167822.95308000001</v>
      </c>
      <c r="BO89" s="1300">
        <f t="shared" ref="BO89" si="1717">BM89/BM$19-1</f>
        <v>0.31535572808466994</v>
      </c>
      <c r="BP89" s="209">
        <f t="shared" si="68"/>
        <v>17994.443616000004</v>
      </c>
      <c r="BQ89" s="1300">
        <f t="shared" si="1460"/>
        <v>2.6384860664274035E-2</v>
      </c>
      <c r="BR89" s="479">
        <v>768829.15699200006</v>
      </c>
      <c r="BS89" s="209">
        <f t="shared" ref="BS89" si="1718">BR89-BR$19</f>
        <v>236658.85490400007</v>
      </c>
      <c r="BT89" s="1300">
        <f t="shared" ref="BT89" si="1719">BR89/BR$19-1</f>
        <v>0.44470511408745628</v>
      </c>
      <c r="BU89" s="209">
        <f t="shared" si="71"/>
        <v>31409.791920000105</v>
      </c>
      <c r="BV89" s="1300">
        <f t="shared" si="1463"/>
        <v>4.2594205424661302E-2</v>
      </c>
      <c r="BW89" s="472">
        <v>842189.48428800004</v>
      </c>
      <c r="BX89" s="209">
        <f t="shared" ref="BX89" si="1720">BW89-BW$19</f>
        <v>310019.18220000004</v>
      </c>
      <c r="BY89" s="1300">
        <f t="shared" ref="BY89" si="1721">BW89/BW$19-1</f>
        <v>0.58255633766789017</v>
      </c>
      <c r="BZ89" s="209">
        <f t="shared" si="74"/>
        <v>46415.536392000038</v>
      </c>
      <c r="CA89" s="1300">
        <f t="shared" si="1466"/>
        <v>5.8327539516367821E-2</v>
      </c>
      <c r="CB89" s="472">
        <v>699993.255168</v>
      </c>
      <c r="CC89" s="209">
        <f t="shared" ref="CC89" si="1722">CB89-CB$19</f>
        <v>167822.95308000001</v>
      </c>
      <c r="CD89" s="1300">
        <f t="shared" ref="CD89" si="1723">CB89/CB$19-1</f>
        <v>0.31535572808466994</v>
      </c>
      <c r="CE89" s="209">
        <f t="shared" si="77"/>
        <v>17994.443616000004</v>
      </c>
      <c r="CF89" s="1300">
        <f t="shared" si="1469"/>
        <v>2.6384860664274035E-2</v>
      </c>
      <c r="CG89" s="479">
        <v>768829.15699200006</v>
      </c>
      <c r="CH89" s="209">
        <f t="shared" ref="CH89" si="1724">CG89-CG$19</f>
        <v>236658.85490400007</v>
      </c>
      <c r="CI89" s="1300">
        <f t="shared" ref="CI89" si="1725">CG89/CG$19-1</f>
        <v>0.44470511408745628</v>
      </c>
      <c r="CJ89" s="209">
        <f t="shared" si="80"/>
        <v>31409.791920000105</v>
      </c>
      <c r="CK89" s="1300">
        <f t="shared" si="1472"/>
        <v>4.2594205424661302E-2</v>
      </c>
      <c r="CL89" s="472">
        <v>842189.48428800004</v>
      </c>
      <c r="CM89" s="209">
        <f t="shared" ref="CM89" si="1726">CL89-CL$19</f>
        <v>310019.18220000004</v>
      </c>
      <c r="CN89" s="1300">
        <f t="shared" ref="CN89" si="1727">CL89/CL$19-1</f>
        <v>0.58255633766789017</v>
      </c>
      <c r="CO89" s="209">
        <f t="shared" si="83"/>
        <v>46415.536392000038</v>
      </c>
      <c r="CP89" s="1300">
        <f t="shared" si="1475"/>
        <v>5.8327539516367821E-2</v>
      </c>
    </row>
    <row r="90" spans="1:94" ht="18.75" x14ac:dyDescent="0.25">
      <c r="A90" s="164">
        <v>2031</v>
      </c>
      <c r="B90" s="165"/>
      <c r="C90" s="166"/>
      <c r="D90" s="166" t="s">
        <v>157</v>
      </c>
      <c r="E90" s="490">
        <v>378437381.32598633</v>
      </c>
      <c r="F90" s="490">
        <f t="shared" ref="F90" si="1728">E90-E$10</f>
        <v>162340946.93598631</v>
      </c>
      <c r="G90" s="1319">
        <f t="shared" ref="G90" si="1729">E90/E$10-1</f>
        <v>0.7512430614334038</v>
      </c>
      <c r="H90" s="490">
        <f t="shared" si="32"/>
        <v>26444418.795699596</v>
      </c>
      <c r="I90" s="1319">
        <f>E90/E80-1</f>
        <v>7.5127691774304228E-2</v>
      </c>
      <c r="J90" s="490">
        <v>378437381.32598633</v>
      </c>
      <c r="K90" s="490">
        <f t="shared" ref="K90" si="1730">J90-J$10</f>
        <v>162340946.93598631</v>
      </c>
      <c r="L90" s="1319">
        <f t="shared" ref="L90" si="1731">J90/J$10-1</f>
        <v>0.7512430614334038</v>
      </c>
      <c r="M90" s="490">
        <f t="shared" si="35"/>
        <v>26444418.795699596</v>
      </c>
      <c r="N90" s="1319">
        <f>J90/J80-1</f>
        <v>7.5127691774304228E-2</v>
      </c>
      <c r="O90" s="490">
        <v>378437381.32598633</v>
      </c>
      <c r="P90" s="490">
        <f t="shared" ref="P90" si="1732">O90-O$10</f>
        <v>162340946.93598631</v>
      </c>
      <c r="Q90" s="1319">
        <f t="shared" ref="Q90" si="1733">O90/O$10-1</f>
        <v>0.7512430614334038</v>
      </c>
      <c r="R90" s="490">
        <f t="shared" si="38"/>
        <v>26444418.795699596</v>
      </c>
      <c r="S90" s="1319">
        <f>O90/O80-1</f>
        <v>7.5127691774304228E-2</v>
      </c>
      <c r="T90" s="490">
        <v>378437381.32598633</v>
      </c>
      <c r="U90" s="490">
        <f t="shared" ref="U90" si="1734">T90-T$10</f>
        <v>162340946.93598631</v>
      </c>
      <c r="V90" s="1301">
        <f t="shared" ref="V90" si="1735">T90/T$10-1</f>
        <v>0.7512430614334038</v>
      </c>
      <c r="W90" s="490">
        <f t="shared" si="41"/>
        <v>26444418.795699596</v>
      </c>
      <c r="X90" s="1301">
        <f>T90/T80-1</f>
        <v>7.5127691774304228E-2</v>
      </c>
      <c r="Y90" s="490">
        <v>378437381.32598633</v>
      </c>
      <c r="Z90" s="490">
        <f t="shared" ref="Z90" si="1736">Y90-Y$10</f>
        <v>162340946.93598631</v>
      </c>
      <c r="AA90" s="1301">
        <f t="shared" ref="AA90" si="1737">Y90/Y$10-1</f>
        <v>0.7512430614334038</v>
      </c>
      <c r="AB90" s="490">
        <f t="shared" si="44"/>
        <v>26444418.795699596</v>
      </c>
      <c r="AC90" s="1301">
        <f>Y90/Y80-1</f>
        <v>7.5127691774304228E-2</v>
      </c>
      <c r="AD90" s="490">
        <v>378437381.32598633</v>
      </c>
      <c r="AE90" s="490">
        <f t="shared" ref="AE90" si="1738">AD90-AD$10</f>
        <v>162340946.93598631</v>
      </c>
      <c r="AF90" s="1301">
        <f t="shared" ref="AF90" si="1739">AD90/AD$10-1</f>
        <v>0.7512430614334038</v>
      </c>
      <c r="AG90" s="490">
        <f t="shared" si="47"/>
        <v>26444418.795699596</v>
      </c>
      <c r="AH90" s="1301">
        <f>AD90/AD80-1</f>
        <v>7.5127691774304228E-2</v>
      </c>
      <c r="AI90" s="490">
        <v>378437381.32598633</v>
      </c>
      <c r="AJ90" s="490">
        <f t="shared" ref="AJ90" si="1740">AI90-AI$10</f>
        <v>162340946.93598631</v>
      </c>
      <c r="AK90" s="1301">
        <f t="shared" ref="AK90" si="1741">AI90/AI$10-1</f>
        <v>0.7512430614334038</v>
      </c>
      <c r="AL90" s="490">
        <f t="shared" si="50"/>
        <v>26444418.795699596</v>
      </c>
      <c r="AM90" s="1301">
        <f>AI90/AI80-1</f>
        <v>7.5127691774304228E-2</v>
      </c>
      <c r="AN90" s="490">
        <v>378437381.32598633</v>
      </c>
      <c r="AO90" s="490">
        <f t="shared" ref="AO90" si="1742">AN90-AN$10</f>
        <v>162340946.93598631</v>
      </c>
      <c r="AP90" s="1301">
        <f t="shared" ref="AP90" si="1743">AN90/AN$10-1</f>
        <v>0.7512430614334038</v>
      </c>
      <c r="AQ90" s="490">
        <f t="shared" si="53"/>
        <v>26444418.795699596</v>
      </c>
      <c r="AR90" s="1301">
        <f>AN90/AN80-1</f>
        <v>7.5127691774304228E-2</v>
      </c>
      <c r="AS90" s="490">
        <v>378437381.32598633</v>
      </c>
      <c r="AT90" s="490">
        <f t="shared" ref="AT90" si="1744">AS90-AS$10</f>
        <v>162340946.93598631</v>
      </c>
      <c r="AU90" s="1301">
        <f t="shared" ref="AU90" si="1745">AS90/AS$10-1</f>
        <v>0.7512430614334038</v>
      </c>
      <c r="AV90" s="490">
        <f t="shared" si="56"/>
        <v>26444418.795699596</v>
      </c>
      <c r="AW90" s="1301">
        <f>AS90/AS80-1</f>
        <v>7.5127691774304228E-2</v>
      </c>
      <c r="AX90" s="490">
        <v>378437381.32598633</v>
      </c>
      <c r="AY90" s="490">
        <f t="shared" ref="AY90" si="1746">AX90-AX$10</f>
        <v>162340946.93598631</v>
      </c>
      <c r="AZ90" s="1301">
        <f t="shared" ref="AZ90" si="1747">AX90/AX$10-1</f>
        <v>0.7512430614334038</v>
      </c>
      <c r="BA90" s="490">
        <f t="shared" si="59"/>
        <v>26444418.795699596</v>
      </c>
      <c r="BB90" s="1301">
        <f>AX90/AX80-1</f>
        <v>7.5127691774304228E-2</v>
      </c>
      <c r="BC90" s="490">
        <v>378437381.32598633</v>
      </c>
      <c r="BD90" s="490">
        <f t="shared" ref="BD90" si="1748">BC90-BC$10</f>
        <v>162340946.93598631</v>
      </c>
      <c r="BE90" s="1301">
        <f t="shared" ref="BE90" si="1749">BC90/BC$10-1</f>
        <v>0.7512430614334038</v>
      </c>
      <c r="BF90" s="490">
        <f t="shared" si="62"/>
        <v>26444418.795699596</v>
      </c>
      <c r="BG90" s="1301">
        <f>BC90/BC80-1</f>
        <v>7.5127691774304228E-2</v>
      </c>
      <c r="BH90" s="490">
        <v>378437381.32598633</v>
      </c>
      <c r="BI90" s="490">
        <f t="shared" ref="BI90" si="1750">BH90-BH$10</f>
        <v>162340946.93598631</v>
      </c>
      <c r="BJ90" s="1301">
        <f t="shared" ref="BJ90" si="1751">BH90/BH$10-1</f>
        <v>0.7512430614334038</v>
      </c>
      <c r="BK90" s="490">
        <f t="shared" si="65"/>
        <v>26444418.795699596</v>
      </c>
      <c r="BL90" s="1301">
        <f>BH90/BH80-1</f>
        <v>7.5127691774304228E-2</v>
      </c>
      <c r="BM90" s="490">
        <v>378437381.32598633</v>
      </c>
      <c r="BN90" s="490">
        <f t="shared" ref="BN90" si="1752">BM90-BM$10</f>
        <v>162340946.93598631</v>
      </c>
      <c r="BO90" s="1301">
        <f t="shared" ref="BO90" si="1753">BM90/BM$10-1</f>
        <v>0.7512430614334038</v>
      </c>
      <c r="BP90" s="490">
        <f t="shared" si="68"/>
        <v>26444418.795699596</v>
      </c>
      <c r="BQ90" s="1301">
        <f>BM90/BM80-1</f>
        <v>7.5127691774304228E-2</v>
      </c>
      <c r="BR90" s="490">
        <v>378437381.32598633</v>
      </c>
      <c r="BS90" s="490">
        <f t="shared" ref="BS90" si="1754">BR90-BR$10</f>
        <v>162340946.93598631</v>
      </c>
      <c r="BT90" s="1301">
        <f t="shared" ref="BT90" si="1755">BR90/BR$10-1</f>
        <v>0.7512430614334038</v>
      </c>
      <c r="BU90" s="490">
        <f t="shared" si="71"/>
        <v>26444418.795699596</v>
      </c>
      <c r="BV90" s="1301">
        <f>BR90/BR80-1</f>
        <v>7.5127691774304228E-2</v>
      </c>
      <c r="BW90" s="490">
        <v>378437381.32598633</v>
      </c>
      <c r="BX90" s="490">
        <f t="shared" ref="BX90" si="1756">BW90-BW$10</f>
        <v>162340946.93598631</v>
      </c>
      <c r="BY90" s="1301">
        <f t="shared" ref="BY90" si="1757">BW90/BW$10-1</f>
        <v>0.7512430614334038</v>
      </c>
      <c r="BZ90" s="490">
        <f t="shared" si="74"/>
        <v>26444418.795699596</v>
      </c>
      <c r="CA90" s="1301">
        <f>BW90/BW80-1</f>
        <v>7.5127691774304228E-2</v>
      </c>
      <c r="CB90" s="484">
        <v>382924888.17336661</v>
      </c>
      <c r="CC90" s="490">
        <f t="shared" ref="CC90" si="1758">CB90-CB$10</f>
        <v>162982176.3033666</v>
      </c>
      <c r="CD90" s="1301">
        <f t="shared" ref="CD90" si="1759">CB90/CB$10-1</f>
        <v>0.74102103642197226</v>
      </c>
      <c r="CE90" s="490">
        <f t="shared" si="77"/>
        <v>26510276.498987734</v>
      </c>
      <c r="CF90" s="1301">
        <f>CB90/CB80-1</f>
        <v>7.4380442413532588E-2</v>
      </c>
      <c r="CG90" s="484">
        <v>382924888.17336661</v>
      </c>
      <c r="CH90" s="490">
        <f t="shared" ref="CH90" si="1760">CG90-CG$10</f>
        <v>162982176.3033666</v>
      </c>
      <c r="CI90" s="1301">
        <f t="shared" ref="CI90" si="1761">CG90/CG$10-1</f>
        <v>0.74102103642197226</v>
      </c>
      <c r="CJ90" s="490">
        <f t="shared" si="80"/>
        <v>26510276.498987734</v>
      </c>
      <c r="CK90" s="1301">
        <f>CG90/CG80-1</f>
        <v>7.4380442413532588E-2</v>
      </c>
      <c r="CL90" s="484">
        <v>382924888.17336661</v>
      </c>
      <c r="CM90" s="490">
        <f t="shared" ref="CM90" si="1762">CL90-CL$10</f>
        <v>162982176.3033666</v>
      </c>
      <c r="CN90" s="1301">
        <f t="shared" ref="CN90" si="1763">CL90/CL$10-1</f>
        <v>0.74102103642197226</v>
      </c>
      <c r="CO90" s="490">
        <f t="shared" si="83"/>
        <v>26510276.498987734</v>
      </c>
      <c r="CP90" s="1301">
        <f>CL90/CL80-1</f>
        <v>7.4380442413532588E-2</v>
      </c>
    </row>
    <row r="91" spans="1:94" ht="15.75" outlineLevel="1" x14ac:dyDescent="0.25">
      <c r="A91" s="174">
        <v>2031</v>
      </c>
      <c r="B91" s="175" t="s">
        <v>158</v>
      </c>
      <c r="C91" s="175" t="s">
        <v>159</v>
      </c>
      <c r="D91" s="176" t="s">
        <v>96</v>
      </c>
      <c r="E91" s="491">
        <v>167397947.93654063</v>
      </c>
      <c r="F91" s="1298">
        <f t="shared" ref="F91" si="1764">E91-E$11</f>
        <v>84670707.436540633</v>
      </c>
      <c r="G91" s="1320">
        <f t="shared" ref="G91" si="1765">E91/E$11-1</f>
        <v>1.0234924666264025</v>
      </c>
      <c r="H91" s="1298">
        <f t="shared" si="32"/>
        <v>17043254.430368781</v>
      </c>
      <c r="I91" s="1320">
        <f t="shared" ref="I91:I99" si="1766">E91/E81-1</f>
        <v>0.11335365749436477</v>
      </c>
      <c r="J91" s="491">
        <v>153680352.80862254</v>
      </c>
      <c r="K91" s="1298">
        <f t="shared" ref="K91" si="1767">J91-J$11</f>
        <v>70953112.308622539</v>
      </c>
      <c r="L91" s="1320">
        <f t="shared" ref="L91" si="1768">J91/J$11-1</f>
        <v>0.85767531806675623</v>
      </c>
      <c r="M91" s="1298">
        <f t="shared" si="35"/>
        <v>14740909.328342974</v>
      </c>
      <c r="N91" s="1320">
        <f t="shared" ref="N91:N99" si="1769">J91/J81-1</f>
        <v>0.10609592898243636</v>
      </c>
      <c r="O91" s="491">
        <v>138573945.316699</v>
      </c>
      <c r="P91" s="1298">
        <f t="shared" ref="P91" si="1770">O91-O$11</f>
        <v>55846704.816698998</v>
      </c>
      <c r="Q91" s="1320">
        <f t="shared" ref="Q91" si="1771">O91/O$11-1</f>
        <v>0.67507032120452504</v>
      </c>
      <c r="R91" s="1298">
        <f t="shared" si="38"/>
        <v>12009901.170716122</v>
      </c>
      <c r="S91" s="1320">
        <f t="shared" ref="S91:S99" si="1772">O91/O81-1</f>
        <v>9.4891888543507052E-2</v>
      </c>
      <c r="T91" s="485">
        <v>119852867.68262322</v>
      </c>
      <c r="U91" s="1298">
        <f t="shared" ref="U91" si="1773">T91-T$11</f>
        <v>51414128.182623222</v>
      </c>
      <c r="V91" s="1299">
        <f t="shared" ref="V91" si="1774">T91/T$11-1</f>
        <v>0.7512430614334038</v>
      </c>
      <c r="W91" s="1298">
        <f t="shared" si="41"/>
        <v>8375069.6502539814</v>
      </c>
      <c r="X91" s="1299">
        <f t="shared" ref="X91:X99" si="1775">T91/T81-1</f>
        <v>7.5127691774304228E-2</v>
      </c>
      <c r="Y91" s="485">
        <v>119852867.68262322</v>
      </c>
      <c r="Z91" s="1298">
        <f t="shared" ref="Z91" si="1776">Y91-Y$11</f>
        <v>51414128.182623222</v>
      </c>
      <c r="AA91" s="1299">
        <f t="shared" ref="AA91" si="1777">Y91/Y$11-1</f>
        <v>0.7512430614334038</v>
      </c>
      <c r="AB91" s="1298">
        <f t="shared" si="44"/>
        <v>8375069.6502539814</v>
      </c>
      <c r="AC91" s="1299">
        <f t="shared" ref="AC91:AC99" si="1778">Y91/Y81-1</f>
        <v>7.5127691774304228E-2</v>
      </c>
      <c r="AD91" s="485">
        <v>119852867.68262322</v>
      </c>
      <c r="AE91" s="1298">
        <f t="shared" ref="AE91" si="1779">AD91-AD$11</f>
        <v>51414128.182623222</v>
      </c>
      <c r="AF91" s="1299">
        <f t="shared" ref="AF91" si="1780">AD91/AD$11-1</f>
        <v>0.7512430614334038</v>
      </c>
      <c r="AG91" s="1298">
        <f t="shared" si="47"/>
        <v>8375069.6502539814</v>
      </c>
      <c r="AH91" s="1299">
        <f t="shared" ref="AH91:AH99" si="1781">AD91/AD81-1</f>
        <v>7.5127691774304228E-2</v>
      </c>
      <c r="AI91" s="485">
        <v>0</v>
      </c>
      <c r="AJ91" s="1298">
        <f t="shared" ref="AJ91" si="1782">AI91-AI$11</f>
        <v>0</v>
      </c>
      <c r="AK91" s="1299"/>
      <c r="AL91" s="1298">
        <f t="shared" si="50"/>
        <v>0</v>
      </c>
      <c r="AM91" s="1299"/>
      <c r="AN91" s="485">
        <v>0</v>
      </c>
      <c r="AO91" s="1298">
        <f t="shared" ref="AO91" si="1783">AN91-AN$11</f>
        <v>0</v>
      </c>
      <c r="AP91" s="1299"/>
      <c r="AQ91" s="1298">
        <f t="shared" si="53"/>
        <v>0</v>
      </c>
      <c r="AR91" s="1299"/>
      <c r="AS91" s="485">
        <v>0</v>
      </c>
      <c r="AT91" s="1298">
        <f t="shared" ref="AT91" si="1784">AS91-AS$11</f>
        <v>0</v>
      </c>
      <c r="AU91" s="1299"/>
      <c r="AV91" s="1298">
        <f t="shared" si="56"/>
        <v>0</v>
      </c>
      <c r="AW91" s="1299"/>
      <c r="AX91" s="491">
        <v>137893381.18750069</v>
      </c>
      <c r="AY91" s="1298">
        <f t="shared" ref="AY91" si="1785">AX91-AX$11</f>
        <v>78495309.897033781</v>
      </c>
      <c r="AZ91" s="1299">
        <f t="shared" ref="AZ91" si="1786">AX91/AX$11-1</f>
        <v>1.3215127729177949</v>
      </c>
      <c r="BA91" s="1298">
        <f t="shared" si="59"/>
        <v>16410113.536532998</v>
      </c>
      <c r="BB91" s="1299">
        <f t="shared" ref="BB91:BB99" si="1787">AX91/AX81-1</f>
        <v>0.13508126554251665</v>
      </c>
      <c r="BC91" s="491">
        <v>120257059.029438</v>
      </c>
      <c r="BD91" s="1298">
        <f t="shared" ref="BD91" si="1788">BC91-BC$11</f>
        <v>60858987.738971099</v>
      </c>
      <c r="BE91" s="1299">
        <f t="shared" ref="BE91" si="1789">BC91/BC$11-1</f>
        <v>1.0245953516126822</v>
      </c>
      <c r="BF91" s="1298">
        <f t="shared" si="62"/>
        <v>13499731.879293784</v>
      </c>
      <c r="BG91" s="1299">
        <f t="shared" ref="BG91:BG99" si="1790">BC91/BC81-1</f>
        <v>0.12645250906579619</v>
      </c>
      <c r="BH91" s="491">
        <v>100785071.99090478</v>
      </c>
      <c r="BI91" s="1298">
        <f t="shared" ref="BI91" si="1791">BH91-BH$11</f>
        <v>41387000.700437874</v>
      </c>
      <c r="BJ91" s="1299">
        <f t="shared" ref="BJ91" si="1792">BH91/BH$11-1</f>
        <v>0.69677347767822684</v>
      </c>
      <c r="BK91" s="1298">
        <f t="shared" si="65"/>
        <v>10032903.593388036</v>
      </c>
      <c r="BL91" s="1299">
        <f t="shared" ref="BL91:BL99" si="1793">BH91/BH81-1</f>
        <v>0.11055276992877405</v>
      </c>
      <c r="BM91" s="491">
        <v>87792740.578158215</v>
      </c>
      <c r="BN91" s="1298">
        <f t="shared" ref="BN91" si="1794">BM91-BM$11</f>
        <v>41948013.667824879</v>
      </c>
      <c r="BO91" s="1299">
        <f t="shared" ref="BO91" si="1795">BM91/BM$11-1</f>
        <v>0.91500193140794694</v>
      </c>
      <c r="BP91" s="1298">
        <f t="shared" si="68"/>
        <v>7916718.9217648655</v>
      </c>
      <c r="BQ91" s="1299">
        <f t="shared" ref="BQ91:BQ99" si="1796">BM91/BM81-1</f>
        <v>9.9112584197302844E-2</v>
      </c>
      <c r="BR91" s="491">
        <v>83220208.868852183</v>
      </c>
      <c r="BS91" s="1298">
        <f t="shared" ref="BS91" si="1797">BR91-BR$11</f>
        <v>37375481.958518848</v>
      </c>
      <c r="BT91" s="1299">
        <f t="shared" ref="BT91" si="1798">BR91/BR$11-1</f>
        <v>0.81526239716992333</v>
      </c>
      <c r="BU91" s="1298">
        <f t="shared" si="71"/>
        <v>7149270.5544229448</v>
      </c>
      <c r="BV91" s="1299">
        <f t="shared" ref="BV91:BV99" si="1799">BR91/BR81-1</f>
        <v>9.3981627055425232E-2</v>
      </c>
      <c r="BW91" s="491">
        <v>78184739.70487766</v>
      </c>
      <c r="BX91" s="1298">
        <f t="shared" ref="BX91" si="1800">BW91-BW$11</f>
        <v>32340012.794544324</v>
      </c>
      <c r="BY91" s="1299">
        <f t="shared" ref="BY91" si="1801">BW91/BW$11-1</f>
        <v>0.70542491959429543</v>
      </c>
      <c r="BZ91" s="1298">
        <f t="shared" si="74"/>
        <v>6238934.5018806458</v>
      </c>
      <c r="CA91" s="1299">
        <f t="shared" ref="CA91:CA99" si="1802">BW91/BW81-1</f>
        <v>8.6717140551521021E-2</v>
      </c>
      <c r="CB91" s="485">
        <v>81508231.447023407</v>
      </c>
      <c r="CC91" s="1298">
        <f t="shared" ref="CC91" si="1803">CB91-CB$11</f>
        <v>13069491.947023407</v>
      </c>
      <c r="CD91" s="1299">
        <f t="shared" ref="CD91" si="1804">CB91/CB$11-1</f>
        <v>0.19096628667486493</v>
      </c>
      <c r="CE91" s="1298">
        <f t="shared" si="77"/>
        <v>1468653.1463168412</v>
      </c>
      <c r="CF91" s="1299">
        <f t="shared" ref="CF91:CF99" si="1805">CB91/CB81-1</f>
        <v>1.8349086508166579E-2</v>
      </c>
      <c r="CG91" s="485">
        <v>86354988.925814673</v>
      </c>
      <c r="CH91" s="1298">
        <f t="shared" ref="CH91" si="1806">CG91-CG$11</f>
        <v>17916249.425814673</v>
      </c>
      <c r="CI91" s="1299">
        <f t="shared" ref="CI91" si="1807">CG91/CG$11-1</f>
        <v>0.26178520464735722</v>
      </c>
      <c r="CJ91" s="1298">
        <f t="shared" si="80"/>
        <v>2267461.0971684456</v>
      </c>
      <c r="CK91" s="1299">
        <f t="shared" ref="CK91:CK99" si="1808">CG91/CG81-1</f>
        <v>2.6965486508166547E-2</v>
      </c>
      <c r="CL91" s="485">
        <v>91445868.582650527</v>
      </c>
      <c r="CM91" s="1298">
        <f t="shared" ref="CM91" si="1809">CL91-CL$11</f>
        <v>23007129.082650527</v>
      </c>
      <c r="CN91" s="1299">
        <f t="shared" ref="CN91" si="1810">CL91/CL$11-1</f>
        <v>0.33617114006973381</v>
      </c>
      <c r="CO91" s="1298">
        <f t="shared" si="83"/>
        <v>3142017.6037647575</v>
      </c>
      <c r="CP91" s="1299">
        <f t="shared" ref="CP91:CP99" si="1811">CL91/CL81-1</f>
        <v>3.5581886508166516E-2</v>
      </c>
    </row>
    <row r="92" spans="1:94" ht="31.5" outlineLevel="1" x14ac:dyDescent="0.25">
      <c r="A92" s="174">
        <v>2031</v>
      </c>
      <c r="B92" s="175" t="s">
        <v>160</v>
      </c>
      <c r="C92" s="175" t="s">
        <v>161</v>
      </c>
      <c r="D92" s="176" t="s">
        <v>162</v>
      </c>
      <c r="E92" s="485">
        <v>95980273.797934011</v>
      </c>
      <c r="F92" s="1298">
        <f t="shared" ref="F92" si="1812">E92-E$12</f>
        <v>41173333.566934012</v>
      </c>
      <c r="G92" s="1320">
        <f t="shared" ref="G92" si="1813">E92/E$12-1</f>
        <v>0.75124306143340358</v>
      </c>
      <c r="H92" s="1298">
        <f t="shared" si="32"/>
        <v>6706902.3349258304</v>
      </c>
      <c r="I92" s="1320">
        <f t="shared" si="1766"/>
        <v>7.5127691774304006E-2</v>
      </c>
      <c r="J92" s="485">
        <v>95980273.797934011</v>
      </c>
      <c r="K92" s="1298">
        <f t="shared" ref="K92" si="1814">J92-J$12</f>
        <v>41173333.566934012</v>
      </c>
      <c r="L92" s="1320">
        <f t="shared" ref="L92" si="1815">J92/J$12-1</f>
        <v>0.75124306143340358</v>
      </c>
      <c r="M92" s="1298">
        <f t="shared" si="35"/>
        <v>6706902.3349258304</v>
      </c>
      <c r="N92" s="1320">
        <f t="shared" si="1769"/>
        <v>7.5127691774304006E-2</v>
      </c>
      <c r="O92" s="485">
        <v>95980273.797934011</v>
      </c>
      <c r="P92" s="1298">
        <f t="shared" ref="P92" si="1816">O92-O$12</f>
        <v>41173333.566934012</v>
      </c>
      <c r="Q92" s="1320">
        <f t="shared" ref="Q92" si="1817">O92/O$12-1</f>
        <v>0.75124306143340358</v>
      </c>
      <c r="R92" s="1298">
        <f t="shared" si="38"/>
        <v>6706902.3349258304</v>
      </c>
      <c r="S92" s="1320">
        <f t="shared" si="1772"/>
        <v>7.5127691774304006E-2</v>
      </c>
      <c r="T92" s="485">
        <v>95980273.797934011</v>
      </c>
      <c r="U92" s="1298">
        <f t="shared" ref="U92" si="1818">T92-T$12</f>
        <v>41173333.566934012</v>
      </c>
      <c r="V92" s="1299">
        <f t="shared" ref="V92" si="1819">T92/T$12-1</f>
        <v>0.75124306143340358</v>
      </c>
      <c r="W92" s="1298">
        <f t="shared" si="41"/>
        <v>6706902.3349258304</v>
      </c>
      <c r="X92" s="1299">
        <f t="shared" si="1775"/>
        <v>7.5127691774304006E-2</v>
      </c>
      <c r="Y92" s="485">
        <v>95980273.797934011</v>
      </c>
      <c r="Z92" s="1298">
        <f t="shared" ref="Z92" si="1820">Y92-Y$12</f>
        <v>41173333.566934012</v>
      </c>
      <c r="AA92" s="1299">
        <f t="shared" ref="AA92" si="1821">Y92/Y$12-1</f>
        <v>0.75124306143340358</v>
      </c>
      <c r="AB92" s="1298">
        <f t="shared" si="44"/>
        <v>6706902.3349258304</v>
      </c>
      <c r="AC92" s="1299">
        <f t="shared" si="1778"/>
        <v>7.5127691774304006E-2</v>
      </c>
      <c r="AD92" s="485">
        <v>95980273.797934011</v>
      </c>
      <c r="AE92" s="1298">
        <f t="shared" ref="AE92" si="1822">AD92-AD$12</f>
        <v>41173333.566934012</v>
      </c>
      <c r="AF92" s="1299">
        <f t="shared" ref="AF92" si="1823">AD92/AD$12-1</f>
        <v>0.75124306143340358</v>
      </c>
      <c r="AG92" s="1298">
        <f t="shared" si="47"/>
        <v>6706902.3349258304</v>
      </c>
      <c r="AH92" s="1299">
        <f t="shared" si="1781"/>
        <v>7.5127691774304006E-2</v>
      </c>
      <c r="AI92" s="485">
        <v>0</v>
      </c>
      <c r="AJ92" s="1298">
        <f t="shared" ref="AJ92" si="1824">AI92-AI$12</f>
        <v>0</v>
      </c>
      <c r="AK92" s="1299"/>
      <c r="AL92" s="1298">
        <f t="shared" si="50"/>
        <v>0</v>
      </c>
      <c r="AM92" s="1299"/>
      <c r="AN92" s="485">
        <v>0</v>
      </c>
      <c r="AO92" s="1298">
        <f t="shared" ref="AO92" si="1825">AN92-AN$12</f>
        <v>0</v>
      </c>
      <c r="AP92" s="1299"/>
      <c r="AQ92" s="1298">
        <f t="shared" si="53"/>
        <v>0</v>
      </c>
      <c r="AR92" s="1299"/>
      <c r="AS92" s="485">
        <v>0</v>
      </c>
      <c r="AT92" s="1298">
        <f t="shared" ref="AT92" si="1826">AS92-AS$12</f>
        <v>0</v>
      </c>
      <c r="AU92" s="1299"/>
      <c r="AV92" s="1298">
        <f t="shared" si="56"/>
        <v>0</v>
      </c>
      <c r="AW92" s="1299"/>
      <c r="AX92" s="485">
        <v>95980273.797934011</v>
      </c>
      <c r="AY92" s="1298">
        <f t="shared" ref="AY92" si="1827">AX92-AX$12</f>
        <v>41173333.566934012</v>
      </c>
      <c r="AZ92" s="1299">
        <f t="shared" ref="AZ92" si="1828">AX92/AX$12-1</f>
        <v>0.75124306143340358</v>
      </c>
      <c r="BA92" s="1298">
        <f t="shared" si="59"/>
        <v>6706902.3349258304</v>
      </c>
      <c r="BB92" s="1299">
        <f t="shared" si="1787"/>
        <v>7.5127691774304006E-2</v>
      </c>
      <c r="BC92" s="485">
        <v>95980273.797934011</v>
      </c>
      <c r="BD92" s="1298">
        <f t="shared" ref="BD92" si="1829">BC92-BC$12</f>
        <v>41173333.566934012</v>
      </c>
      <c r="BE92" s="1299">
        <f t="shared" ref="BE92" si="1830">BC92/BC$12-1</f>
        <v>0.75124306143340358</v>
      </c>
      <c r="BF92" s="1298">
        <f t="shared" si="62"/>
        <v>6706902.3349258304</v>
      </c>
      <c r="BG92" s="1299">
        <f t="shared" si="1790"/>
        <v>7.5127691774304006E-2</v>
      </c>
      <c r="BH92" s="485">
        <v>95980273.797934011</v>
      </c>
      <c r="BI92" s="1298">
        <f t="shared" ref="BI92" si="1831">BH92-BH$12</f>
        <v>41173333.566934012</v>
      </c>
      <c r="BJ92" s="1299">
        <f t="shared" ref="BJ92" si="1832">BH92/BH$12-1</f>
        <v>0.75124306143340358</v>
      </c>
      <c r="BK92" s="1298">
        <f t="shared" si="65"/>
        <v>6706902.3349258304</v>
      </c>
      <c r="BL92" s="1299">
        <f t="shared" si="1793"/>
        <v>7.5127691774304006E-2</v>
      </c>
      <c r="BM92" s="491">
        <v>87792740.578158215</v>
      </c>
      <c r="BN92" s="1298">
        <f t="shared" ref="BN92" si="1833">BM92-BM$12</f>
        <v>41948013.667824879</v>
      </c>
      <c r="BO92" s="1299">
        <f t="shared" ref="BO92" si="1834">BM92/BM$12-1</f>
        <v>0.91500193140794694</v>
      </c>
      <c r="BP92" s="1298">
        <f t="shared" si="68"/>
        <v>7916718.9217648655</v>
      </c>
      <c r="BQ92" s="1299">
        <f t="shared" si="1796"/>
        <v>9.9112584197302844E-2</v>
      </c>
      <c r="BR92" s="491">
        <v>83220208.868852183</v>
      </c>
      <c r="BS92" s="1298">
        <f t="shared" ref="BS92" si="1835">BR92-BR$12</f>
        <v>37375481.958518848</v>
      </c>
      <c r="BT92" s="1299">
        <f t="shared" ref="BT92" si="1836">BR92/BR$12-1</f>
        <v>0.81526239716992333</v>
      </c>
      <c r="BU92" s="1298">
        <f t="shared" si="71"/>
        <v>7149270.5544229448</v>
      </c>
      <c r="BV92" s="1299">
        <f t="shared" si="1799"/>
        <v>9.3981627055425232E-2</v>
      </c>
      <c r="BW92" s="491">
        <v>78184739.70487766</v>
      </c>
      <c r="BX92" s="1298">
        <f t="shared" ref="BX92" si="1837">BW92-BW$12</f>
        <v>32340012.794544324</v>
      </c>
      <c r="BY92" s="1299">
        <f t="shared" ref="BY92" si="1838">BW92/BW$12-1</f>
        <v>0.70542491959429543</v>
      </c>
      <c r="BZ92" s="1298">
        <f t="shared" si="74"/>
        <v>6238934.5018806458</v>
      </c>
      <c r="CA92" s="1299">
        <f t="shared" si="1802"/>
        <v>8.6717140551521021E-2</v>
      </c>
      <c r="CB92" s="485">
        <v>69351590.476512104</v>
      </c>
      <c r="CC92" s="1298">
        <f t="shared" ref="CC92" si="1839">CB92-CB$12</f>
        <v>14544650.245512106</v>
      </c>
      <c r="CD92" s="1299">
        <f t="shared" ref="CD92" si="1840">CB92/CB$12-1</f>
        <v>0.2653797162222411</v>
      </c>
      <c r="CE92" s="1298">
        <f t="shared" si="77"/>
        <v>1249609.1467964947</v>
      </c>
      <c r="CF92" s="1299">
        <f t="shared" si="1805"/>
        <v>1.8349086508166579E-2</v>
      </c>
      <c r="CG92" s="485">
        <v>73475472.615048945</v>
      </c>
      <c r="CH92" s="1298">
        <f t="shared" ref="CH92" si="1841">CG92-CG$12</f>
        <v>18668532.384048946</v>
      </c>
      <c r="CI92" s="1299">
        <f t="shared" ref="CI92" si="1842">CG92/CG$12-1</f>
        <v>0.34062351055112572</v>
      </c>
      <c r="CJ92" s="1298">
        <f t="shared" si="80"/>
        <v>1929277.9470310956</v>
      </c>
      <c r="CK92" s="1299">
        <f t="shared" si="1808"/>
        <v>2.6965486508166547E-2</v>
      </c>
      <c r="CL92" s="485">
        <v>77807067.042484894</v>
      </c>
      <c r="CM92" s="1298">
        <f t="shared" ref="CM92" si="1843">CL92-CL$12</f>
        <v>23000126.811484896</v>
      </c>
      <c r="CN92" s="1299">
        <f t="shared" ref="CN92" si="1844">CL92/CL$12-1</f>
        <v>0.41965719513886524</v>
      </c>
      <c r="CO92" s="1298">
        <f t="shared" si="83"/>
        <v>2673397.6956414878</v>
      </c>
      <c r="CP92" s="1299">
        <f t="shared" si="1811"/>
        <v>3.5581886508166516E-2</v>
      </c>
    </row>
    <row r="93" spans="1:94" ht="31.5" outlineLevel="1" x14ac:dyDescent="0.25">
      <c r="A93" s="174">
        <v>2031</v>
      </c>
      <c r="B93" s="175">
        <v>0</v>
      </c>
      <c r="C93" s="175">
        <v>0</v>
      </c>
      <c r="D93" s="176" t="s">
        <v>163</v>
      </c>
      <c r="E93" s="485">
        <v>0</v>
      </c>
      <c r="F93" s="1298">
        <f t="shared" ref="F93" si="1845">E93-E$13</f>
        <v>0</v>
      </c>
      <c r="G93" s="1320"/>
      <c r="H93" s="1298">
        <f t="shared" si="32"/>
        <v>0</v>
      </c>
      <c r="I93" s="1320"/>
      <c r="J93" s="485">
        <v>0</v>
      </c>
      <c r="K93" s="1298">
        <f t="shared" ref="K93" si="1846">J93-J$13</f>
        <v>0</v>
      </c>
      <c r="L93" s="1320"/>
      <c r="M93" s="1298">
        <f t="shared" si="35"/>
        <v>0</v>
      </c>
      <c r="N93" s="1320"/>
      <c r="O93" s="485">
        <v>0</v>
      </c>
      <c r="P93" s="1298">
        <f t="shared" ref="P93" si="1847">O93-O$13</f>
        <v>0</v>
      </c>
      <c r="Q93" s="1320"/>
      <c r="R93" s="1298">
        <f t="shared" si="38"/>
        <v>0</v>
      </c>
      <c r="S93" s="1320"/>
      <c r="T93" s="485">
        <v>0</v>
      </c>
      <c r="U93" s="1298">
        <f t="shared" ref="U93" si="1848">T93-T$13</f>
        <v>0</v>
      </c>
      <c r="V93" s="1299"/>
      <c r="W93" s="1298">
        <f t="shared" si="41"/>
        <v>0</v>
      </c>
      <c r="X93" s="1299"/>
      <c r="Y93" s="485">
        <v>0</v>
      </c>
      <c r="Z93" s="1298">
        <f t="shared" ref="Z93" si="1849">Y93-Y$13</f>
        <v>0</v>
      </c>
      <c r="AA93" s="1299"/>
      <c r="AB93" s="1298">
        <f t="shared" si="44"/>
        <v>0</v>
      </c>
      <c r="AC93" s="1299"/>
      <c r="AD93" s="485">
        <v>0</v>
      </c>
      <c r="AE93" s="1298">
        <f t="shared" ref="AE93" si="1850">AD93-AD$13</f>
        <v>0</v>
      </c>
      <c r="AF93" s="1299"/>
      <c r="AG93" s="1298">
        <f t="shared" si="47"/>
        <v>0</v>
      </c>
      <c r="AH93" s="1299"/>
      <c r="AI93" s="485">
        <v>0</v>
      </c>
      <c r="AJ93" s="1298">
        <f t="shared" ref="AJ93" si="1851">AI93-AI$13</f>
        <v>0</v>
      </c>
      <c r="AK93" s="1299"/>
      <c r="AL93" s="1298">
        <f t="shared" si="50"/>
        <v>0</v>
      </c>
      <c r="AM93" s="1299"/>
      <c r="AN93" s="485">
        <v>0</v>
      </c>
      <c r="AO93" s="1298">
        <f t="shared" ref="AO93" si="1852">AN93-AN$13</f>
        <v>0</v>
      </c>
      <c r="AP93" s="1299"/>
      <c r="AQ93" s="1298">
        <f t="shared" si="53"/>
        <v>0</v>
      </c>
      <c r="AR93" s="1299"/>
      <c r="AS93" s="485">
        <v>0</v>
      </c>
      <c r="AT93" s="1298">
        <f t="shared" ref="AT93" si="1853">AS93-AS$13</f>
        <v>0</v>
      </c>
      <c r="AU93" s="1299"/>
      <c r="AV93" s="1298">
        <f t="shared" si="56"/>
        <v>0</v>
      </c>
      <c r="AW93" s="1299"/>
      <c r="AX93" s="491">
        <v>29504566.749039952</v>
      </c>
      <c r="AY93" s="1298">
        <f t="shared" ref="AY93" si="1854">AX93-AX$13</f>
        <v>6175397.5395068526</v>
      </c>
      <c r="AZ93" s="1299">
        <f t="shared" ref="AZ93" si="1855">AX93/AX$13-1</f>
        <v>0.26470713483373309</v>
      </c>
      <c r="BA93" s="1298">
        <f t="shared" si="59"/>
        <v>633140.89383577928</v>
      </c>
      <c r="BB93" s="1299">
        <f t="shared" si="1787"/>
        <v>2.1929671815001495E-2</v>
      </c>
      <c r="BC93" s="491">
        <v>33423293.779184543</v>
      </c>
      <c r="BD93" s="1298">
        <f t="shared" ref="BD93" si="1856">BC93-BC$13</f>
        <v>10094124.569651444</v>
      </c>
      <c r="BE93" s="1299">
        <f t="shared" ref="BE93" si="1857">BC93/BC$13-1</f>
        <v>0.43268255628780117</v>
      </c>
      <c r="BF93" s="1298">
        <f t="shared" si="62"/>
        <v>1241177.4490491673</v>
      </c>
      <c r="BG93" s="1299">
        <f t="shared" si="1790"/>
        <v>3.856730353954152E-2</v>
      </c>
      <c r="BH93" s="491">
        <v>37788873.325794213</v>
      </c>
      <c r="BI93" s="1298">
        <f t="shared" ref="BI93" si="1858">BH93-BH$13</f>
        <v>14459704.116261113</v>
      </c>
      <c r="BJ93" s="1299">
        <f t="shared" ref="BJ93" si="1859">BH93/BH$13-1</f>
        <v>0.61981221818873777</v>
      </c>
      <c r="BK93" s="1298">
        <f t="shared" si="65"/>
        <v>1976997.5773280635</v>
      </c>
      <c r="BL93" s="1299">
        <f t="shared" si="1793"/>
        <v>5.5205083118628373E-2</v>
      </c>
      <c r="BM93" s="491">
        <v>87792740.57815823</v>
      </c>
      <c r="BN93" s="1298">
        <f t="shared" ref="BN93" si="1860">BM93-BM$13</f>
        <v>41948013.667824894</v>
      </c>
      <c r="BO93" s="1299">
        <f t="shared" ref="BO93" si="1861">BM93/BM$13-1</f>
        <v>0.91500193140794717</v>
      </c>
      <c r="BP93" s="1298">
        <f t="shared" si="68"/>
        <v>7916718.9217649102</v>
      </c>
      <c r="BQ93" s="1299">
        <f t="shared" si="1796"/>
        <v>9.9112584197303288E-2</v>
      </c>
      <c r="BR93" s="491">
        <v>83220208.868852153</v>
      </c>
      <c r="BS93" s="1298">
        <f t="shared" ref="BS93" si="1862">BR93-BR$13</f>
        <v>37375481.958518818</v>
      </c>
      <c r="BT93" s="1299">
        <f t="shared" ref="BT93" si="1863">BR93/BR$13-1</f>
        <v>0.81526239716992266</v>
      </c>
      <c r="BU93" s="1298">
        <f t="shared" si="71"/>
        <v>7149270.5544228703</v>
      </c>
      <c r="BV93" s="1299">
        <f t="shared" si="1799"/>
        <v>9.3981627055424122E-2</v>
      </c>
      <c r="BW93" s="491">
        <v>78184739.704877645</v>
      </c>
      <c r="BX93" s="1298">
        <f t="shared" ref="BX93" si="1864">BW93-BW$13</f>
        <v>32340012.794544309</v>
      </c>
      <c r="BY93" s="1299">
        <f t="shared" ref="BY93" si="1865">BW93/BW$13-1</f>
        <v>0.70542491959429499</v>
      </c>
      <c r="BZ93" s="1298">
        <f t="shared" si="74"/>
        <v>6238934.5018806607</v>
      </c>
      <c r="CA93" s="1299">
        <f t="shared" si="1802"/>
        <v>8.6717140551521243E-2</v>
      </c>
      <c r="CB93" s="485">
        <v>0</v>
      </c>
      <c r="CC93" s="1298">
        <f t="shared" ref="CC93" si="1866">CB93-CB$13</f>
        <v>0</v>
      </c>
      <c r="CD93" s="1299"/>
      <c r="CE93" s="1298">
        <f t="shared" si="77"/>
        <v>0</v>
      </c>
      <c r="CF93" s="1299"/>
      <c r="CG93" s="485">
        <v>0</v>
      </c>
      <c r="CH93" s="1298">
        <f t="shared" ref="CH93" si="1867">CG93-CG$13</f>
        <v>0</v>
      </c>
      <c r="CI93" s="1299"/>
      <c r="CJ93" s="1298">
        <f t="shared" si="80"/>
        <v>0</v>
      </c>
      <c r="CK93" s="1299"/>
      <c r="CL93" s="485">
        <v>0</v>
      </c>
      <c r="CM93" s="1298">
        <f t="shared" ref="CM93" si="1868">CL93-CL$13</f>
        <v>0</v>
      </c>
      <c r="CN93" s="1299"/>
      <c r="CO93" s="1298">
        <f t="shared" si="83"/>
        <v>0</v>
      </c>
      <c r="CP93" s="1299"/>
    </row>
    <row r="94" spans="1:94" ht="15.75" outlineLevel="1" x14ac:dyDescent="0.25">
      <c r="A94" s="174">
        <v>2031</v>
      </c>
      <c r="B94" s="175" t="s">
        <v>164</v>
      </c>
      <c r="C94" s="175" t="s">
        <v>165</v>
      </c>
      <c r="D94" s="176" t="s">
        <v>99</v>
      </c>
      <c r="E94" s="485">
        <v>0</v>
      </c>
      <c r="F94" s="1298">
        <f t="shared" ref="F94" si="1869">E94-E$14</f>
        <v>0</v>
      </c>
      <c r="G94" s="1320"/>
      <c r="H94" s="1298">
        <f t="shared" si="32"/>
        <v>0</v>
      </c>
      <c r="I94" s="1320"/>
      <c r="J94" s="485">
        <v>0</v>
      </c>
      <c r="K94" s="1298">
        <f t="shared" ref="K94" si="1870">J94-J$14</f>
        <v>0</v>
      </c>
      <c r="L94" s="1320"/>
      <c r="M94" s="1298">
        <f t="shared" si="35"/>
        <v>0</v>
      </c>
      <c r="N94" s="1320"/>
      <c r="O94" s="485">
        <v>0</v>
      </c>
      <c r="P94" s="1298">
        <f t="shared" ref="P94" si="1871">O94-O$14</f>
        <v>0</v>
      </c>
      <c r="Q94" s="1320"/>
      <c r="R94" s="1298">
        <f t="shared" si="38"/>
        <v>0</v>
      </c>
      <c r="S94" s="1320"/>
      <c r="T94" s="486">
        <v>47545080.253917433</v>
      </c>
      <c r="U94" s="1298">
        <f t="shared" ref="U94" si="1872">T94-T$14</f>
        <v>33256579.253917426</v>
      </c>
      <c r="V94" s="1299">
        <f t="shared" ref="V94" si="1873">T94/T$14-1</f>
        <v>2.3275065210771522</v>
      </c>
      <c r="W94" s="1298">
        <f t="shared" si="41"/>
        <v>8668184.780114837</v>
      </c>
      <c r="X94" s="1299">
        <f t="shared" si="1775"/>
        <v>0.22296494291721269</v>
      </c>
      <c r="Y94" s="486">
        <v>33827485.125999346</v>
      </c>
      <c r="Z94" s="1298">
        <f t="shared" ref="Z94" si="1874">Y94-Y$14</f>
        <v>19538984.125999339</v>
      </c>
      <c r="AA94" s="1299">
        <f t="shared" ref="AA94" si="1875">Y94/Y$14-1</f>
        <v>1.3674621379806973</v>
      </c>
      <c r="AB94" s="1298">
        <f t="shared" si="44"/>
        <v>6365839.6780890226</v>
      </c>
      <c r="AC94" s="1299">
        <f t="shared" si="1778"/>
        <v>0.23180838490409639</v>
      </c>
      <c r="AD94" s="486">
        <v>18721077.634075791</v>
      </c>
      <c r="AE94" s="1298">
        <f t="shared" ref="AE94" si="1876">AD94-AD$14</f>
        <v>4432576.6340757832</v>
      </c>
      <c r="AF94" s="1299">
        <f t="shared" ref="AF94" si="1877">AD94/AD$14-1</f>
        <v>0.31021984979920436</v>
      </c>
      <c r="AG94" s="1298">
        <f t="shared" si="47"/>
        <v>3634831.5204621553</v>
      </c>
      <c r="AH94" s="1299">
        <f t="shared" si="1781"/>
        <v>0.24093677731945062</v>
      </c>
      <c r="AI94" s="486">
        <v>263378221.73447466</v>
      </c>
      <c r="AJ94" s="1298">
        <f t="shared" ref="AJ94" si="1878">AI94-AI$14</f>
        <v>125844041.00347465</v>
      </c>
      <c r="AK94" s="1299">
        <f t="shared" ref="AK94" si="1879">AI94/AI$14-1</f>
        <v>0.91500193140794694</v>
      </c>
      <c r="AL94" s="1298">
        <f t="shared" si="50"/>
        <v>23750156.765294611</v>
      </c>
      <c r="AM94" s="1299">
        <f t="shared" ref="AM94:AM99" si="1880">AI94/AI84-1</f>
        <v>9.9112584197302844E-2</v>
      </c>
      <c r="AN94" s="486">
        <v>249660626.60655653</v>
      </c>
      <c r="AO94" s="1298">
        <f t="shared" ref="AO94" si="1881">AN94-AN$14</f>
        <v>112126445.87555653</v>
      </c>
      <c r="AP94" s="1299">
        <f t="shared" ref="AP94" si="1882">AN94/AN$14-1</f>
        <v>0.81526239716992333</v>
      </c>
      <c r="AQ94" s="1298">
        <f t="shared" si="53"/>
        <v>21447811.663268805</v>
      </c>
      <c r="AR94" s="1299">
        <f t="shared" ref="AR94:AR99" si="1883">AN94/AN84-1</f>
        <v>9.398162705542501E-2</v>
      </c>
      <c r="AS94" s="486">
        <v>234554219.11463299</v>
      </c>
      <c r="AT94" s="1298">
        <f t="shared" ref="AT94" si="1884">AS94-AS$14</f>
        <v>97020038.383632988</v>
      </c>
      <c r="AU94" s="1299">
        <f t="shared" ref="AU94" si="1885">AS94/AS$14-1</f>
        <v>0.70542491959429543</v>
      </c>
      <c r="AV94" s="1298">
        <f t="shared" si="56"/>
        <v>18716803.505641967</v>
      </c>
      <c r="AW94" s="1299">
        <f t="shared" ref="AW94:AW99" si="1886">AS94/AS84-1</f>
        <v>8.6717140551521243E-2</v>
      </c>
      <c r="AX94" s="485">
        <v>0</v>
      </c>
      <c r="AY94" s="1298">
        <f t="shared" ref="AY94" si="1887">AX94-AX$14</f>
        <v>0</v>
      </c>
      <c r="AZ94" s="1299"/>
      <c r="BA94" s="1298">
        <f t="shared" si="59"/>
        <v>0</v>
      </c>
      <c r="BB94" s="1299"/>
      <c r="BC94" s="485">
        <v>0</v>
      </c>
      <c r="BD94" s="1298">
        <f t="shared" ref="BD94" si="1888">BC94-BC$14</f>
        <v>0</v>
      </c>
      <c r="BE94" s="1299"/>
      <c r="BF94" s="1298">
        <f t="shared" si="62"/>
        <v>0</v>
      </c>
      <c r="BG94" s="1299"/>
      <c r="BH94" s="485">
        <v>0</v>
      </c>
      <c r="BI94" s="1298">
        <f t="shared" ref="BI94" si="1889">BH94-BH$14</f>
        <v>0</v>
      </c>
      <c r="BJ94" s="1299"/>
      <c r="BK94" s="1298">
        <f t="shared" si="65"/>
        <v>0</v>
      </c>
      <c r="BL94" s="1299"/>
      <c r="BM94" s="485">
        <v>0</v>
      </c>
      <c r="BN94" s="1298">
        <f t="shared" ref="BN94" si="1890">BM94-BM$14</f>
        <v>0</v>
      </c>
      <c r="BO94" s="1299"/>
      <c r="BP94" s="1298">
        <f t="shared" si="68"/>
        <v>0</v>
      </c>
      <c r="BQ94" s="1299"/>
      <c r="BR94" s="485">
        <v>0</v>
      </c>
      <c r="BS94" s="1298">
        <f t="shared" ref="BS94" si="1891">BR94-BR$14</f>
        <v>0</v>
      </c>
      <c r="BT94" s="1299"/>
      <c r="BU94" s="1298">
        <f t="shared" si="71"/>
        <v>0</v>
      </c>
      <c r="BV94" s="1299"/>
      <c r="BW94" s="485">
        <v>0</v>
      </c>
      <c r="BX94" s="1298">
        <f t="shared" ref="BX94" si="1892">BW94-BW$14</f>
        <v>0</v>
      </c>
      <c r="BY94" s="1299"/>
      <c r="BZ94" s="1298">
        <f t="shared" si="74"/>
        <v>0</v>
      </c>
      <c r="CA94" s="1299"/>
      <c r="CB94" s="192">
        <v>117005906.65831941</v>
      </c>
      <c r="CC94" s="1298">
        <f t="shared" ref="CC94" si="1893">CB94-CB$14</f>
        <v>98871128.178319424</v>
      </c>
      <c r="CD94" s="1299">
        <f t="shared" ref="CD94" si="1894">CB94/CB$14-1</f>
        <v>5.4520174198631528</v>
      </c>
      <c r="CE94" s="1298">
        <f t="shared" si="77"/>
        <v>21097752.175469428</v>
      </c>
      <c r="CF94" s="1299">
        <f t="shared" si="1805"/>
        <v>0.21997871077002173</v>
      </c>
      <c r="CG94" s="192">
        <v>94317671.913073197</v>
      </c>
      <c r="CH94" s="1298">
        <f t="shared" ref="CH94" si="1895">CG94-CG$14</f>
        <v>76182893.433073193</v>
      </c>
      <c r="CI94" s="1299">
        <f t="shared" ref="CI94" si="1896">CG94/CG$14-1</f>
        <v>4.200927710095371</v>
      </c>
      <c r="CJ94" s="1298">
        <f t="shared" si="80"/>
        <v>17316930.322357431</v>
      </c>
      <c r="CK94" s="1299">
        <f t="shared" si="1808"/>
        <v>0.22489303303600128</v>
      </c>
      <c r="CL94" s="192">
        <v>69788790.336877853</v>
      </c>
      <c r="CM94" s="1298">
        <f t="shared" ref="CM94" si="1897">CL94-CL$14</f>
        <v>51654011.856877856</v>
      </c>
      <c r="CN94" s="1299">
        <f t="shared" ref="CN94" si="1898">CL94/CL$14-1</f>
        <v>2.8483398302242655</v>
      </c>
      <c r="CO94" s="1298">
        <f t="shared" si="83"/>
        <v>12967245.909523845</v>
      </c>
      <c r="CP94" s="1299">
        <f t="shared" si="1811"/>
        <v>0.22821002210002206</v>
      </c>
    </row>
    <row r="95" spans="1:94" ht="31.5" outlineLevel="1" x14ac:dyDescent="0.25">
      <c r="A95" s="174">
        <v>2031</v>
      </c>
      <c r="B95" s="175" t="s">
        <v>166</v>
      </c>
      <c r="C95" s="175" t="s">
        <v>249</v>
      </c>
      <c r="D95" s="176" t="s">
        <v>168</v>
      </c>
      <c r="E95" s="485">
        <v>57635324.406499475</v>
      </c>
      <c r="F95" s="1298">
        <f t="shared" ref="F95" si="1899">E95-E$15</f>
        <v>19155447.747499473</v>
      </c>
      <c r="G95" s="1320">
        <f t="shared" ref="G95" si="1900">E95/E$15-1</f>
        <v>0.49780429176659613</v>
      </c>
      <c r="H95" s="1298">
        <f t="shared" si="32"/>
        <v>1398540.5117217377</v>
      </c>
      <c r="I95" s="1320">
        <f t="shared" si="1766"/>
        <v>2.4868785425896434E-2</v>
      </c>
      <c r="J95" s="485">
        <v>64506729.065471984</v>
      </c>
      <c r="K95" s="1298">
        <f t="shared" ref="K95" si="1901">J95-J$15</f>
        <v>26026852.406471983</v>
      </c>
      <c r="L95" s="1320">
        <f t="shared" ref="L95" si="1902">J95/J$15-1</f>
        <v>0.67637567129219467</v>
      </c>
      <c r="M95" s="1298">
        <f t="shared" si="35"/>
        <v>2556800.2050981447</v>
      </c>
      <c r="N95" s="1320">
        <f t="shared" si="1769"/>
        <v>4.1272044248199302E-2</v>
      </c>
      <c r="O95" s="485">
        <v>72073816.288295925</v>
      </c>
      <c r="P95" s="1298">
        <f t="shared" ref="P95" si="1903">O95-O$15</f>
        <v>33593939.629295923</v>
      </c>
      <c r="Q95" s="1320">
        <f t="shared" ref="Q95" si="1904">O95/O$15-1</f>
        <v>0.87302617747447187</v>
      </c>
      <c r="R95" s="1298">
        <f t="shared" si="38"/>
        <v>3930203.5187996179</v>
      </c>
      <c r="S95" s="1320">
        <f t="shared" si="1772"/>
        <v>5.7675303070501727E-2</v>
      </c>
      <c r="T95" s="485">
        <v>57635324.406499475</v>
      </c>
      <c r="U95" s="1298">
        <f t="shared" ref="U95" si="1905">T95-T$15</f>
        <v>19155447.747499473</v>
      </c>
      <c r="V95" s="1299">
        <f t="shared" ref="V95" si="1906">T95/T$15-1</f>
        <v>0.49780429176659613</v>
      </c>
      <c r="W95" s="1298">
        <f t="shared" si="41"/>
        <v>1398540.5117217377</v>
      </c>
      <c r="X95" s="1299">
        <f t="shared" si="1775"/>
        <v>2.4868785425896434E-2</v>
      </c>
      <c r="Y95" s="485">
        <v>64506729.065471984</v>
      </c>
      <c r="Z95" s="1298">
        <f t="shared" ref="Z95" si="1907">Y95-Y$15</f>
        <v>26026852.406471983</v>
      </c>
      <c r="AA95" s="1299">
        <f t="shared" ref="AA95" si="1908">Y95/Y$15-1</f>
        <v>0.67637567129219467</v>
      </c>
      <c r="AB95" s="1298">
        <f t="shared" si="44"/>
        <v>2556800.2050981447</v>
      </c>
      <c r="AC95" s="1299">
        <f t="shared" si="1778"/>
        <v>4.1272044248199302E-2</v>
      </c>
      <c r="AD95" s="485">
        <v>72073816.288295925</v>
      </c>
      <c r="AE95" s="1298">
        <f t="shared" ref="AE95" si="1909">AD95-AD$15</f>
        <v>33593939.629295923</v>
      </c>
      <c r="AF95" s="1299">
        <f t="shared" ref="AF95" si="1910">AD95/AD$15-1</f>
        <v>0.87302617747447187</v>
      </c>
      <c r="AG95" s="1298">
        <f t="shared" si="47"/>
        <v>3930203.5187996179</v>
      </c>
      <c r="AH95" s="1299">
        <f t="shared" si="1781"/>
        <v>5.7675303070501727E-2</v>
      </c>
      <c r="AI95" s="485">
        <v>57635324.406499475</v>
      </c>
      <c r="AJ95" s="1298">
        <f t="shared" ref="AJ95" si="1911">AI95-AI$15</f>
        <v>19155447.747499473</v>
      </c>
      <c r="AK95" s="1299">
        <f t="shared" ref="AK95" si="1912">AI95/AI$15-1</f>
        <v>0.49780429176659613</v>
      </c>
      <c r="AL95" s="1298">
        <f t="shared" si="50"/>
        <v>1398540.5117217377</v>
      </c>
      <c r="AM95" s="1299">
        <f t="shared" si="1880"/>
        <v>2.4868785425896434E-2</v>
      </c>
      <c r="AN95" s="485">
        <v>64506729.065471984</v>
      </c>
      <c r="AO95" s="1298">
        <f t="shared" ref="AO95" si="1913">AN95-AN$15</f>
        <v>26026852.406471983</v>
      </c>
      <c r="AP95" s="1299">
        <f t="shared" ref="AP95" si="1914">AN95/AN$15-1</f>
        <v>0.67637567129219467</v>
      </c>
      <c r="AQ95" s="1298">
        <f t="shared" si="53"/>
        <v>2556800.2050981447</v>
      </c>
      <c r="AR95" s="1299">
        <f t="shared" si="1883"/>
        <v>4.1272044248199302E-2</v>
      </c>
      <c r="AS95" s="485">
        <v>72073816.288295925</v>
      </c>
      <c r="AT95" s="1298">
        <f t="shared" ref="AT95" si="1915">AS95-AS$15</f>
        <v>33593939.629295923</v>
      </c>
      <c r="AU95" s="1299">
        <f t="shared" ref="AU95" si="1916">AS95/AS$15-1</f>
        <v>0.87302617747447187</v>
      </c>
      <c r="AV95" s="1298">
        <f t="shared" si="56"/>
        <v>3930203.5187996179</v>
      </c>
      <c r="AW95" s="1299">
        <f t="shared" si="1886"/>
        <v>5.7675303070501727E-2</v>
      </c>
      <c r="AX95" s="485">
        <v>57635324.406499475</v>
      </c>
      <c r="AY95" s="1298">
        <f t="shared" ref="AY95" si="1917">AX95-AX$15</f>
        <v>19155447.747499473</v>
      </c>
      <c r="AZ95" s="1299">
        <f t="shared" ref="AZ95" si="1918">AX95/AX$15-1</f>
        <v>0.49780429176659613</v>
      </c>
      <c r="BA95" s="1298">
        <f t="shared" si="59"/>
        <v>1398540.5117217377</v>
      </c>
      <c r="BB95" s="1299">
        <f t="shared" si="1787"/>
        <v>2.4868785425896434E-2</v>
      </c>
      <c r="BC95" s="485">
        <v>64506729.065471984</v>
      </c>
      <c r="BD95" s="1298">
        <f t="shared" ref="BD95" si="1919">BC95-BC$15</f>
        <v>26026852.406471983</v>
      </c>
      <c r="BE95" s="1299">
        <f t="shared" ref="BE95" si="1920">BC95/BC$15-1</f>
        <v>0.67637567129219467</v>
      </c>
      <c r="BF95" s="1298">
        <f t="shared" si="62"/>
        <v>2556800.2050981447</v>
      </c>
      <c r="BG95" s="1299">
        <f t="shared" si="1790"/>
        <v>4.1272044248199302E-2</v>
      </c>
      <c r="BH95" s="485">
        <v>72073816.288295925</v>
      </c>
      <c r="BI95" s="1298">
        <f t="shared" ref="BI95" si="1921">BH95-BH$15</f>
        <v>33593939.629295923</v>
      </c>
      <c r="BJ95" s="1299">
        <f t="shared" ref="BJ95" si="1922">BH95/BH$15-1</f>
        <v>0.87302617747447187</v>
      </c>
      <c r="BK95" s="1298">
        <f t="shared" si="65"/>
        <v>3930203.5187996179</v>
      </c>
      <c r="BL95" s="1299">
        <f t="shared" si="1793"/>
        <v>5.7675303070501727E-2</v>
      </c>
      <c r="BM95" s="485">
        <v>57635324.406499475</v>
      </c>
      <c r="BN95" s="1298">
        <f t="shared" ref="BN95" si="1923">BM95-BM$15</f>
        <v>19155447.747499473</v>
      </c>
      <c r="BO95" s="1299">
        <f t="shared" ref="BO95" si="1924">BM95/BM$15-1</f>
        <v>0.49780429176659613</v>
      </c>
      <c r="BP95" s="1298">
        <f t="shared" si="68"/>
        <v>1398540.5117217377</v>
      </c>
      <c r="BQ95" s="1299">
        <f t="shared" si="1796"/>
        <v>2.4868785425896434E-2</v>
      </c>
      <c r="BR95" s="485">
        <v>64506729.065471984</v>
      </c>
      <c r="BS95" s="1298">
        <f t="shared" ref="BS95" si="1925">BR95-BR$15</f>
        <v>26026852.406471983</v>
      </c>
      <c r="BT95" s="1299">
        <f t="shared" ref="BT95" si="1926">BR95/BR$15-1</f>
        <v>0.67637567129219467</v>
      </c>
      <c r="BU95" s="1298">
        <f t="shared" si="71"/>
        <v>2556800.2050981447</v>
      </c>
      <c r="BV95" s="1299">
        <f t="shared" si="1799"/>
        <v>4.1272044248199302E-2</v>
      </c>
      <c r="BW95" s="485">
        <v>72073816.288295925</v>
      </c>
      <c r="BX95" s="1298">
        <f t="shared" ref="BX95" si="1927">BW95-BW$15</f>
        <v>33593939.629295923</v>
      </c>
      <c r="BY95" s="1299">
        <f t="shared" ref="BY95" si="1928">BW95/BW$15-1</f>
        <v>0.87302617747447187</v>
      </c>
      <c r="BZ95" s="1298">
        <f t="shared" si="74"/>
        <v>3930203.5187996179</v>
      </c>
      <c r="CA95" s="1299">
        <f t="shared" si="1802"/>
        <v>5.7675303070501727E-2</v>
      </c>
      <c r="CB95" s="485">
        <v>57635324.406499475</v>
      </c>
      <c r="CC95" s="1298">
        <f t="shared" ref="CC95" si="1929">CB95-CB$15</f>
        <v>19155447.747499473</v>
      </c>
      <c r="CD95" s="1299">
        <f t="shared" ref="CD95" si="1930">CB95/CB$15-1</f>
        <v>0.49780429176659613</v>
      </c>
      <c r="CE95" s="1298">
        <f t="shared" si="77"/>
        <v>1398540.5117217377</v>
      </c>
      <c r="CF95" s="1299">
        <f t="shared" si="1805"/>
        <v>2.4868785425896434E-2</v>
      </c>
      <c r="CG95" s="485">
        <v>64506729.065471984</v>
      </c>
      <c r="CH95" s="1298">
        <f t="shared" ref="CH95" si="1931">CG95-CG$15</f>
        <v>26026852.406471983</v>
      </c>
      <c r="CI95" s="1299">
        <f t="shared" ref="CI95" si="1932">CG95/CG$15-1</f>
        <v>0.67637567129219467</v>
      </c>
      <c r="CJ95" s="1298">
        <f t="shared" si="80"/>
        <v>2556800.2050981447</v>
      </c>
      <c r="CK95" s="1299">
        <f t="shared" si="1808"/>
        <v>4.1272044248199302E-2</v>
      </c>
      <c r="CL95" s="485">
        <v>72073816.288295925</v>
      </c>
      <c r="CM95" s="1298">
        <f t="shared" ref="CM95" si="1933">CL95-CL$15</f>
        <v>33593939.629295923</v>
      </c>
      <c r="CN95" s="1299">
        <f t="shared" ref="CN95" si="1934">CL95/CL$15-1</f>
        <v>0.87302617747447187</v>
      </c>
      <c r="CO95" s="1298">
        <f t="shared" si="83"/>
        <v>3930203.5187996179</v>
      </c>
      <c r="CP95" s="1299">
        <f t="shared" si="1811"/>
        <v>5.7675303070501727E-2</v>
      </c>
    </row>
    <row r="96" spans="1:94" ht="15.75" outlineLevel="1" x14ac:dyDescent="0.25">
      <c r="A96" s="174">
        <v>2031</v>
      </c>
      <c r="B96" s="175" t="s">
        <v>169</v>
      </c>
      <c r="C96" s="175" t="s">
        <v>249</v>
      </c>
      <c r="D96" s="176" t="s">
        <v>170</v>
      </c>
      <c r="E96" s="485">
        <v>57423835.185012214</v>
      </c>
      <c r="F96" s="1298">
        <f t="shared" ref="F96" si="1935">E96-E$16</f>
        <v>17341458.185012214</v>
      </c>
      <c r="G96" s="1320">
        <f t="shared" ref="G96" si="1936">E96/E$16-1</f>
        <v>0.43264545376169217</v>
      </c>
      <c r="H96" s="1298">
        <f t="shared" si="32"/>
        <v>1295721.5186832473</v>
      </c>
      <c r="I96" s="1320">
        <f t="shared" si="1766"/>
        <v>2.3085071527364498E-2</v>
      </c>
      <c r="J96" s="485">
        <v>64270025.653957799</v>
      </c>
      <c r="K96" s="1298">
        <f t="shared" ref="K96" si="1937">J96-J$16</f>
        <v>24187648.653957799</v>
      </c>
      <c r="L96" s="1320">
        <f t="shared" ref="L96" si="1938">J96/J$16-1</f>
        <v>0.60344845950522852</v>
      </c>
      <c r="M96" s="1298">
        <f t="shared" si="35"/>
        <v>2439806.9273326546</v>
      </c>
      <c r="N96" s="1320">
        <f t="shared" si="1769"/>
        <v>3.9459781601614008E-2</v>
      </c>
      <c r="O96" s="485">
        <v>71809345.923057407</v>
      </c>
      <c r="P96" s="1298">
        <f t="shared" ref="P96" si="1939">O96-O$16</f>
        <v>31726968.923057407</v>
      </c>
      <c r="Q96" s="1320">
        <f t="shared" ref="Q96" si="1940">O96/O$16-1</f>
        <v>0.79154409737370135</v>
      </c>
      <c r="R96" s="1298">
        <f t="shared" si="38"/>
        <v>3797411.7712580413</v>
      </c>
      <c r="S96" s="1320">
        <f t="shared" si="1772"/>
        <v>5.583449167586374E-2</v>
      </c>
      <c r="T96" s="485">
        <v>57423835.185012214</v>
      </c>
      <c r="U96" s="1298">
        <f t="shared" ref="U96" si="1941">T96-T$16</f>
        <v>17341458.185012214</v>
      </c>
      <c r="V96" s="1299">
        <f t="shared" ref="V96" si="1942">T96/T$16-1</f>
        <v>0.43264545376169217</v>
      </c>
      <c r="W96" s="1298">
        <f t="shared" si="41"/>
        <v>1295721.5186832473</v>
      </c>
      <c r="X96" s="1299">
        <f t="shared" si="1775"/>
        <v>2.3085071527364498E-2</v>
      </c>
      <c r="Y96" s="485">
        <v>64270025.653957799</v>
      </c>
      <c r="Z96" s="1298">
        <f t="shared" ref="Z96" si="1943">Y96-Y$16</f>
        <v>24187648.653957799</v>
      </c>
      <c r="AA96" s="1299">
        <f t="shared" ref="AA96" si="1944">Y96/Y$16-1</f>
        <v>0.60344845950522852</v>
      </c>
      <c r="AB96" s="1298">
        <f t="shared" si="44"/>
        <v>2439806.9273326546</v>
      </c>
      <c r="AC96" s="1299">
        <f t="shared" si="1778"/>
        <v>3.9459781601614008E-2</v>
      </c>
      <c r="AD96" s="485">
        <v>71809345.923057407</v>
      </c>
      <c r="AE96" s="1298">
        <f t="shared" ref="AE96" si="1945">AD96-AD$16</f>
        <v>31726968.923057407</v>
      </c>
      <c r="AF96" s="1299">
        <f t="shared" ref="AF96" si="1946">AD96/AD$16-1</f>
        <v>0.79154409737370135</v>
      </c>
      <c r="AG96" s="1298">
        <f t="shared" si="47"/>
        <v>3797411.7712580413</v>
      </c>
      <c r="AH96" s="1299">
        <f t="shared" si="1781"/>
        <v>5.583449167586374E-2</v>
      </c>
      <c r="AI96" s="485">
        <v>57423835.185012214</v>
      </c>
      <c r="AJ96" s="1298">
        <f t="shared" ref="AJ96" si="1947">AI96-AI$16</f>
        <v>17341458.185012214</v>
      </c>
      <c r="AK96" s="1299">
        <f t="shared" ref="AK96" si="1948">AI96/AI$16-1</f>
        <v>0.43264545376169217</v>
      </c>
      <c r="AL96" s="1298">
        <f t="shared" si="50"/>
        <v>1295721.5186832473</v>
      </c>
      <c r="AM96" s="1299">
        <f t="shared" si="1880"/>
        <v>2.3085071527364498E-2</v>
      </c>
      <c r="AN96" s="485">
        <v>64270025.653957799</v>
      </c>
      <c r="AO96" s="1298">
        <f t="shared" ref="AO96" si="1949">AN96-AN$16</f>
        <v>24187648.653957799</v>
      </c>
      <c r="AP96" s="1299">
        <f t="shared" ref="AP96" si="1950">AN96/AN$16-1</f>
        <v>0.60344845950522852</v>
      </c>
      <c r="AQ96" s="1298">
        <f t="shared" si="53"/>
        <v>2439806.9273326546</v>
      </c>
      <c r="AR96" s="1299">
        <f t="shared" si="1883"/>
        <v>3.9459781601614008E-2</v>
      </c>
      <c r="AS96" s="485">
        <v>71809345.923057407</v>
      </c>
      <c r="AT96" s="1298">
        <f t="shared" ref="AT96" si="1951">AS96-AS$16</f>
        <v>31726968.923057407</v>
      </c>
      <c r="AU96" s="1299">
        <f t="shared" ref="AU96" si="1952">AS96/AS$16-1</f>
        <v>0.79154409737370135</v>
      </c>
      <c r="AV96" s="1298">
        <f t="shared" si="56"/>
        <v>3797411.7712580413</v>
      </c>
      <c r="AW96" s="1299">
        <f t="shared" si="1886"/>
        <v>5.583449167586374E-2</v>
      </c>
      <c r="AX96" s="485">
        <v>57423835.185012214</v>
      </c>
      <c r="AY96" s="1298">
        <f t="shared" ref="AY96" si="1953">AX96-AX$16</f>
        <v>17341458.185012214</v>
      </c>
      <c r="AZ96" s="1299">
        <f t="shared" ref="AZ96" si="1954">AX96/AX$16-1</f>
        <v>0.43264545376169217</v>
      </c>
      <c r="BA96" s="1298">
        <f t="shared" si="59"/>
        <v>1295721.5186832473</v>
      </c>
      <c r="BB96" s="1299">
        <f t="shared" si="1787"/>
        <v>2.3085071527364498E-2</v>
      </c>
      <c r="BC96" s="485">
        <v>64270025.653957799</v>
      </c>
      <c r="BD96" s="1298">
        <f t="shared" ref="BD96" si="1955">BC96-BC$16</f>
        <v>24187648.653957799</v>
      </c>
      <c r="BE96" s="1299">
        <f t="shared" ref="BE96" si="1956">BC96/BC$16-1</f>
        <v>0.60344845950522852</v>
      </c>
      <c r="BF96" s="1298">
        <f t="shared" si="62"/>
        <v>2439806.9273326546</v>
      </c>
      <c r="BG96" s="1299">
        <f t="shared" si="1790"/>
        <v>3.9459781601614008E-2</v>
      </c>
      <c r="BH96" s="485">
        <v>71809345.923057407</v>
      </c>
      <c r="BI96" s="1298">
        <f t="shared" ref="BI96" si="1957">BH96-BH$16</f>
        <v>31726968.923057407</v>
      </c>
      <c r="BJ96" s="1299">
        <f t="shared" ref="BJ96" si="1958">BH96/BH$16-1</f>
        <v>0.79154409737370135</v>
      </c>
      <c r="BK96" s="1298">
        <f t="shared" si="65"/>
        <v>3797411.7712580413</v>
      </c>
      <c r="BL96" s="1299">
        <f t="shared" si="1793"/>
        <v>5.583449167586374E-2</v>
      </c>
      <c r="BM96" s="485">
        <v>57423835.185012214</v>
      </c>
      <c r="BN96" s="1298">
        <f t="shared" ref="BN96" si="1959">BM96-BM$16</f>
        <v>17341458.185012214</v>
      </c>
      <c r="BO96" s="1299">
        <f t="shared" ref="BO96" si="1960">BM96/BM$16-1</f>
        <v>0.43264545376169217</v>
      </c>
      <c r="BP96" s="1298">
        <f t="shared" si="68"/>
        <v>1295721.5186832473</v>
      </c>
      <c r="BQ96" s="1299">
        <f t="shared" si="1796"/>
        <v>2.3085071527364498E-2</v>
      </c>
      <c r="BR96" s="485">
        <v>64270025.653957799</v>
      </c>
      <c r="BS96" s="1298">
        <f t="shared" ref="BS96" si="1961">BR96-BR$16</f>
        <v>24187648.653957799</v>
      </c>
      <c r="BT96" s="1299">
        <f t="shared" ref="BT96" si="1962">BR96/BR$16-1</f>
        <v>0.60344845950522852</v>
      </c>
      <c r="BU96" s="1298">
        <f t="shared" si="71"/>
        <v>2439806.9273326546</v>
      </c>
      <c r="BV96" s="1299">
        <f t="shared" si="1799"/>
        <v>3.9459781601614008E-2</v>
      </c>
      <c r="BW96" s="485">
        <v>71809345.923057407</v>
      </c>
      <c r="BX96" s="1298">
        <f t="shared" ref="BX96" si="1963">BW96-BW$16</f>
        <v>31726968.923057407</v>
      </c>
      <c r="BY96" s="1299">
        <f t="shared" ref="BY96" si="1964">BW96/BW$16-1</f>
        <v>0.79154409737370135</v>
      </c>
      <c r="BZ96" s="1298">
        <f t="shared" si="74"/>
        <v>3797411.7712580413</v>
      </c>
      <c r="CA96" s="1299">
        <f t="shared" si="1802"/>
        <v>5.583449167586374E-2</v>
      </c>
      <c r="CB96" s="485">
        <v>57423835.185012214</v>
      </c>
      <c r="CC96" s="1298">
        <f t="shared" ref="CC96" si="1965">CB96-CB$16</f>
        <v>17341458.185012214</v>
      </c>
      <c r="CD96" s="1299">
        <f t="shared" ref="CD96" si="1966">CB96/CB$16-1</f>
        <v>0.43264545376169217</v>
      </c>
      <c r="CE96" s="1298">
        <f t="shared" si="77"/>
        <v>1295721.5186832473</v>
      </c>
      <c r="CF96" s="1299">
        <f t="shared" si="1805"/>
        <v>2.3085071527364498E-2</v>
      </c>
      <c r="CG96" s="485">
        <v>64270025.653957799</v>
      </c>
      <c r="CH96" s="1298">
        <f t="shared" ref="CH96" si="1967">CG96-CG$16</f>
        <v>24187648.653957799</v>
      </c>
      <c r="CI96" s="1299">
        <f t="shared" ref="CI96" si="1968">CG96/CG$16-1</f>
        <v>0.60344845950522852</v>
      </c>
      <c r="CJ96" s="1298">
        <f t="shared" si="80"/>
        <v>2439806.9273326546</v>
      </c>
      <c r="CK96" s="1299">
        <f t="shared" si="1808"/>
        <v>3.9459781601614008E-2</v>
      </c>
      <c r="CL96" s="485">
        <v>71809345.923057407</v>
      </c>
      <c r="CM96" s="1298">
        <f t="shared" ref="CM96" si="1969">CL96-CL$16</f>
        <v>31726968.923057407</v>
      </c>
      <c r="CN96" s="1299">
        <f t="shared" ref="CN96" si="1970">CL96/CL$16-1</f>
        <v>0.79154409737370135</v>
      </c>
      <c r="CO96" s="1298">
        <f t="shared" si="83"/>
        <v>3797411.7712580413</v>
      </c>
      <c r="CP96" s="1299">
        <f t="shared" si="1811"/>
        <v>5.583449167586374E-2</v>
      </c>
    </row>
    <row r="97" spans="1:94" ht="32.25" outlineLevel="1" thickBot="1" x14ac:dyDescent="0.3">
      <c r="A97" s="174">
        <v>2031</v>
      </c>
      <c r="B97" s="197" t="s">
        <v>171</v>
      </c>
      <c r="C97" s="198" t="s">
        <v>172</v>
      </c>
      <c r="D97" s="199" t="s">
        <v>173</v>
      </c>
      <c r="E97" s="492">
        <v>0</v>
      </c>
      <c r="F97" s="1298">
        <f t="shared" ref="F97" si="1971">E97-E$17</f>
        <v>0</v>
      </c>
      <c r="G97" s="1320"/>
      <c r="H97" s="1298">
        <f t="shared" si="32"/>
        <v>0</v>
      </c>
      <c r="I97" s="1320"/>
      <c r="J97" s="492">
        <v>0</v>
      </c>
      <c r="K97" s="1298">
        <f t="shared" ref="K97" si="1972">J97-J$17</f>
        <v>0</v>
      </c>
      <c r="L97" s="1320"/>
      <c r="M97" s="1298">
        <f t="shared" si="35"/>
        <v>0</v>
      </c>
      <c r="N97" s="1320"/>
      <c r="O97" s="492">
        <v>0</v>
      </c>
      <c r="P97" s="1298">
        <f t="shared" ref="P97" si="1973">O97-O$17</f>
        <v>0</v>
      </c>
      <c r="Q97" s="1320"/>
      <c r="R97" s="1298">
        <f t="shared" si="38"/>
        <v>0</v>
      </c>
      <c r="S97" s="1320"/>
      <c r="T97" s="492">
        <v>0</v>
      </c>
      <c r="U97" s="1298">
        <f t="shared" ref="U97" si="1974">T97-T$17</f>
        <v>0</v>
      </c>
      <c r="V97" s="1299"/>
      <c r="W97" s="1298">
        <f t="shared" si="41"/>
        <v>0</v>
      </c>
      <c r="X97" s="1299"/>
      <c r="Y97" s="492">
        <v>0</v>
      </c>
      <c r="Z97" s="1298">
        <f t="shared" ref="Z97" si="1975">Y97-Y$17</f>
        <v>0</v>
      </c>
      <c r="AA97" s="1299"/>
      <c r="AB97" s="1298">
        <f t="shared" si="44"/>
        <v>0</v>
      </c>
      <c r="AC97" s="1299"/>
      <c r="AD97" s="492">
        <v>0</v>
      </c>
      <c r="AE97" s="1298">
        <f t="shared" ref="AE97" si="1976">AD97-AD$17</f>
        <v>0</v>
      </c>
      <c r="AF97" s="1299"/>
      <c r="AG97" s="1298">
        <f t="shared" si="47"/>
        <v>0</v>
      </c>
      <c r="AH97" s="1299"/>
      <c r="AI97" s="492">
        <v>0</v>
      </c>
      <c r="AJ97" s="1298">
        <f t="shared" ref="AJ97" si="1977">AI97-AI$17</f>
        <v>0</v>
      </c>
      <c r="AK97" s="1299"/>
      <c r="AL97" s="1298">
        <f t="shared" si="50"/>
        <v>0</v>
      </c>
      <c r="AM97" s="1299"/>
      <c r="AN97" s="492">
        <v>0</v>
      </c>
      <c r="AO97" s="1298">
        <f t="shared" ref="AO97" si="1978">AN97-AN$17</f>
        <v>0</v>
      </c>
      <c r="AP97" s="1299"/>
      <c r="AQ97" s="1298">
        <f t="shared" si="53"/>
        <v>0</v>
      </c>
      <c r="AR97" s="1299"/>
      <c r="AS97" s="492">
        <v>0</v>
      </c>
      <c r="AT97" s="1298">
        <f t="shared" ref="AT97" si="1979">AS97-AS$17</f>
        <v>0</v>
      </c>
      <c r="AU97" s="1299"/>
      <c r="AV97" s="1298">
        <f t="shared" si="56"/>
        <v>0</v>
      </c>
      <c r="AW97" s="1299"/>
      <c r="AX97" s="492">
        <v>0</v>
      </c>
      <c r="AY97" s="1298">
        <f t="shared" ref="AY97" si="1980">AX97-AX$17</f>
        <v>0</v>
      </c>
      <c r="AZ97" s="1299"/>
      <c r="BA97" s="1298">
        <f t="shared" si="59"/>
        <v>0</v>
      </c>
      <c r="BB97" s="1299"/>
      <c r="BC97" s="492">
        <v>0</v>
      </c>
      <c r="BD97" s="1298">
        <f t="shared" ref="BD97" si="1981">BC97-BC$17</f>
        <v>0</v>
      </c>
      <c r="BE97" s="1299"/>
      <c r="BF97" s="1298">
        <f t="shared" si="62"/>
        <v>0</v>
      </c>
      <c r="BG97" s="1299"/>
      <c r="BH97" s="492">
        <v>0</v>
      </c>
      <c r="BI97" s="1298">
        <f t="shared" ref="BI97" si="1982">BH97-BH$17</f>
        <v>0</v>
      </c>
      <c r="BJ97" s="1299"/>
      <c r="BK97" s="1298">
        <f t="shared" si="65"/>
        <v>0</v>
      </c>
      <c r="BL97" s="1299"/>
      <c r="BM97" s="492">
        <v>0</v>
      </c>
      <c r="BN97" s="1298">
        <f t="shared" ref="BN97" si="1983">BM97-BM$17</f>
        <v>0</v>
      </c>
      <c r="BO97" s="1299"/>
      <c r="BP97" s="1298">
        <f t="shared" si="68"/>
        <v>0</v>
      </c>
      <c r="BQ97" s="1299"/>
      <c r="BR97" s="492">
        <v>0</v>
      </c>
      <c r="BS97" s="1298">
        <f t="shared" ref="BS97" si="1984">BR97-BR$17</f>
        <v>0</v>
      </c>
      <c r="BT97" s="1299"/>
      <c r="BU97" s="1298">
        <f t="shared" si="71"/>
        <v>0</v>
      </c>
      <c r="BV97" s="1299"/>
      <c r="BW97" s="492">
        <v>0</v>
      </c>
      <c r="BX97" s="1298">
        <f t="shared" ref="BX97" si="1985">BW97-BW$17</f>
        <v>0</v>
      </c>
      <c r="BY97" s="1299"/>
      <c r="BZ97" s="1298">
        <f t="shared" si="74"/>
        <v>0</v>
      </c>
      <c r="CA97" s="1299"/>
      <c r="CB97" s="1329">
        <v>4487506.8473802563</v>
      </c>
      <c r="CC97" s="1298">
        <f t="shared" ref="CC97" si="1986">CB97-CB$17</f>
        <v>641229.3673802563</v>
      </c>
      <c r="CD97" s="1299">
        <f t="shared" ref="CD97" si="1987">CB97/CB$17-1</f>
        <v>0.16671427652179061</v>
      </c>
      <c r="CE97" s="1298">
        <f t="shared" si="77"/>
        <v>65857.703288106248</v>
      </c>
      <c r="CF97" s="1299">
        <f t="shared" si="1805"/>
        <v>1.4894375637221291E-2</v>
      </c>
      <c r="CG97" s="1329">
        <v>4487506.8473802563</v>
      </c>
      <c r="CH97" s="1298">
        <f t="shared" ref="CH97" si="1988">CG97-CG$17</f>
        <v>641229.3673802563</v>
      </c>
      <c r="CI97" s="1299">
        <f t="shared" ref="CI97" si="1989">CG97/CG$17-1</f>
        <v>0.16671427652179061</v>
      </c>
      <c r="CJ97" s="1298">
        <f t="shared" si="80"/>
        <v>65857.703288106248</v>
      </c>
      <c r="CK97" s="1299">
        <f t="shared" si="1808"/>
        <v>1.4894375637221291E-2</v>
      </c>
      <c r="CL97" s="1329">
        <v>4487506.8473802563</v>
      </c>
      <c r="CM97" s="1298">
        <f t="shared" ref="CM97" si="1990">CL97-CL$17</f>
        <v>641229.3673802563</v>
      </c>
      <c r="CN97" s="1299">
        <f t="shared" ref="CN97" si="1991">CL97/CL$17-1</f>
        <v>0.16671427652179061</v>
      </c>
      <c r="CO97" s="1298">
        <f t="shared" si="83"/>
        <v>65857.703288106248</v>
      </c>
      <c r="CP97" s="1299">
        <f t="shared" si="1811"/>
        <v>1.4894375637221291E-2</v>
      </c>
    </row>
    <row r="98" spans="1:94" ht="15.75" outlineLevel="1" x14ac:dyDescent="0.25">
      <c r="A98" s="174">
        <v>2031</v>
      </c>
      <c r="B98" s="206" t="s">
        <v>174</v>
      </c>
      <c r="C98" s="206" t="s">
        <v>175</v>
      </c>
      <c r="D98" s="207" t="s">
        <v>176</v>
      </c>
      <c r="E98" s="210">
        <v>1136896.3691520002</v>
      </c>
      <c r="F98" s="1321">
        <f t="shared" ref="F98" si="1992">E98-E$18</f>
        <v>288609.29035200016</v>
      </c>
      <c r="G98" s="1322">
        <f t="shared" ref="G98" si="1993">E98/E$18-1</f>
        <v>0.340225965436455</v>
      </c>
      <c r="H98" s="1321">
        <f t="shared" si="32"/>
        <v>29058.475008000154</v>
      </c>
      <c r="I98" s="1322">
        <f t="shared" si="1766"/>
        <v>2.6229898039778599E-2</v>
      </c>
      <c r="J98" s="210">
        <v>1268273.9089920002</v>
      </c>
      <c r="K98" s="1321">
        <f t="shared" ref="K98" si="1994">J98-J$18</f>
        <v>419986.83019200014</v>
      </c>
      <c r="L98" s="1322">
        <f t="shared" ref="L98" si="1995">J98/J$18-1</f>
        <v>0.49509987914247144</v>
      </c>
      <c r="M98" s="1321">
        <f t="shared" si="35"/>
        <v>52496.150016000029</v>
      </c>
      <c r="N98" s="1322">
        <f t="shared" si="1769"/>
        <v>4.3179067579107056E-2</v>
      </c>
      <c r="O98" s="211">
        <v>1411827.9037440002</v>
      </c>
      <c r="P98" s="1321">
        <f t="shared" ref="P98" si="1996">O98-O$18</f>
        <v>563540.82494400023</v>
      </c>
      <c r="Q98" s="1322">
        <f t="shared" ref="Q98" si="1997">O98/O$18-1</f>
        <v>0.66432796046026521</v>
      </c>
      <c r="R98" s="1321">
        <f t="shared" si="38"/>
        <v>79061.428992000176</v>
      </c>
      <c r="S98" s="1322">
        <f t="shared" si="1772"/>
        <v>5.9321291831498035E-2</v>
      </c>
      <c r="T98" s="211">
        <v>1136896.3691520002</v>
      </c>
      <c r="U98" s="209">
        <f t="shared" ref="U98" si="1998">T98-T$18</f>
        <v>288609.29035200016</v>
      </c>
      <c r="V98" s="1300">
        <f t="shared" ref="V98" si="1999">T98/T$18-1</f>
        <v>0.340225965436455</v>
      </c>
      <c r="W98" s="209">
        <f t="shared" si="41"/>
        <v>29058.475008000154</v>
      </c>
      <c r="X98" s="1300">
        <f t="shared" si="1775"/>
        <v>2.6229898039778599E-2</v>
      </c>
      <c r="Y98" s="210">
        <v>1268273.9089920002</v>
      </c>
      <c r="Z98" s="209">
        <f t="shared" ref="Z98" si="2000">Y98-Y$18</f>
        <v>419986.83019200014</v>
      </c>
      <c r="AA98" s="1300">
        <f t="shared" ref="AA98" si="2001">Y98/Y$18-1</f>
        <v>0.49509987914247144</v>
      </c>
      <c r="AB98" s="209">
        <f t="shared" si="44"/>
        <v>52496.150016000029</v>
      </c>
      <c r="AC98" s="1300">
        <f t="shared" si="1778"/>
        <v>4.3179067579107056E-2</v>
      </c>
      <c r="AD98" s="211">
        <v>1411827.9037440002</v>
      </c>
      <c r="AE98" s="209">
        <f t="shared" ref="AE98" si="2002">AD98-AD$18</f>
        <v>563540.82494400023</v>
      </c>
      <c r="AF98" s="1300">
        <f t="shared" ref="AF98" si="2003">AD98/AD$18-1</f>
        <v>0.66432796046026521</v>
      </c>
      <c r="AG98" s="209">
        <f t="shared" si="47"/>
        <v>79061.428992000176</v>
      </c>
      <c r="AH98" s="1300">
        <f t="shared" si="1781"/>
        <v>5.9321291831498035E-2</v>
      </c>
      <c r="AI98" s="211">
        <v>1136896.3691520002</v>
      </c>
      <c r="AJ98" s="209">
        <f t="shared" ref="AJ98" si="2004">AI98-AI$18</f>
        <v>288609.29035200016</v>
      </c>
      <c r="AK98" s="1300">
        <f t="shared" ref="AK98" si="2005">AI98/AI$18-1</f>
        <v>0.340225965436455</v>
      </c>
      <c r="AL98" s="209">
        <f t="shared" si="50"/>
        <v>29058.475008000154</v>
      </c>
      <c r="AM98" s="1300">
        <f t="shared" si="1880"/>
        <v>2.6229898039778599E-2</v>
      </c>
      <c r="AN98" s="210">
        <v>1268273.9089920002</v>
      </c>
      <c r="AO98" s="209">
        <f t="shared" ref="AO98" si="2006">AN98-AN$18</f>
        <v>419986.83019200014</v>
      </c>
      <c r="AP98" s="1300">
        <f t="shared" ref="AP98" si="2007">AN98/AN$18-1</f>
        <v>0.49509987914247144</v>
      </c>
      <c r="AQ98" s="209">
        <f t="shared" si="53"/>
        <v>52496.150016000029</v>
      </c>
      <c r="AR98" s="1300">
        <f t="shared" si="1883"/>
        <v>4.3179067579107056E-2</v>
      </c>
      <c r="AS98" s="211">
        <v>1411827.9037440002</v>
      </c>
      <c r="AT98" s="209">
        <f t="shared" ref="AT98" si="2008">AS98-AS$18</f>
        <v>563540.82494400023</v>
      </c>
      <c r="AU98" s="1300">
        <f t="shared" ref="AU98" si="2009">AS98/AS$18-1</f>
        <v>0.66432796046026521</v>
      </c>
      <c r="AV98" s="209">
        <f t="shared" si="56"/>
        <v>79061.428992000176</v>
      </c>
      <c r="AW98" s="1300">
        <f t="shared" si="1886"/>
        <v>5.9321291831498035E-2</v>
      </c>
      <c r="AX98" s="210">
        <v>1136896.3691520002</v>
      </c>
      <c r="AY98" s="209">
        <f t="shared" ref="AY98" si="2010">AX98-AX$18</f>
        <v>288609.29035200016</v>
      </c>
      <c r="AZ98" s="1300">
        <f t="shared" ref="AZ98" si="2011">AX98/AX$18-1</f>
        <v>0.340225965436455</v>
      </c>
      <c r="BA98" s="209">
        <f t="shared" si="59"/>
        <v>29058.475008000154</v>
      </c>
      <c r="BB98" s="1300">
        <f t="shared" si="1787"/>
        <v>2.6229898039778599E-2</v>
      </c>
      <c r="BC98" s="210">
        <v>1268273.9089920002</v>
      </c>
      <c r="BD98" s="209">
        <f t="shared" ref="BD98" si="2012">BC98-BC$18</f>
        <v>419986.83019200014</v>
      </c>
      <c r="BE98" s="1300">
        <f t="shared" ref="BE98" si="2013">BC98/BC$18-1</f>
        <v>0.49509987914247144</v>
      </c>
      <c r="BF98" s="209">
        <f t="shared" si="62"/>
        <v>52496.150016000029</v>
      </c>
      <c r="BG98" s="1300">
        <f t="shared" si="1790"/>
        <v>4.3179067579107056E-2</v>
      </c>
      <c r="BH98" s="211">
        <v>1411827.9037440002</v>
      </c>
      <c r="BI98" s="209">
        <f t="shared" ref="BI98" si="2014">BH98-BH$18</f>
        <v>563540.82494400023</v>
      </c>
      <c r="BJ98" s="1300">
        <f t="shared" ref="BJ98" si="2015">BH98/BH$18-1</f>
        <v>0.66432796046026521</v>
      </c>
      <c r="BK98" s="209">
        <f t="shared" si="65"/>
        <v>79061.428992000176</v>
      </c>
      <c r="BL98" s="1300">
        <f t="shared" si="1793"/>
        <v>5.9321291831498035E-2</v>
      </c>
      <c r="BM98" s="210">
        <v>1136896.3691520002</v>
      </c>
      <c r="BN98" s="209">
        <f t="shared" ref="BN98" si="2016">BM98-BM$18</f>
        <v>288609.29035200016</v>
      </c>
      <c r="BO98" s="1300">
        <f t="shared" ref="BO98" si="2017">BM98/BM$18-1</f>
        <v>0.340225965436455</v>
      </c>
      <c r="BP98" s="209">
        <f t="shared" si="68"/>
        <v>29058.475008000154</v>
      </c>
      <c r="BQ98" s="1300">
        <f t="shared" si="1796"/>
        <v>2.6229898039778599E-2</v>
      </c>
      <c r="BR98" s="210">
        <v>1268273.9089920002</v>
      </c>
      <c r="BS98" s="209">
        <f t="shared" ref="BS98" si="2018">BR98-BR$18</f>
        <v>419986.83019200014</v>
      </c>
      <c r="BT98" s="1300">
        <f t="shared" ref="BT98" si="2019">BR98/BR$18-1</f>
        <v>0.49509987914247144</v>
      </c>
      <c r="BU98" s="209">
        <f t="shared" si="71"/>
        <v>52496.150016000029</v>
      </c>
      <c r="BV98" s="1300">
        <f t="shared" si="1799"/>
        <v>4.3179067579107056E-2</v>
      </c>
      <c r="BW98" s="211">
        <v>1411827.9037440002</v>
      </c>
      <c r="BX98" s="209">
        <f t="shared" ref="BX98" si="2020">BW98-BW$18</f>
        <v>563540.82494400023</v>
      </c>
      <c r="BY98" s="1300">
        <f t="shared" ref="BY98" si="2021">BW98/BW$18-1</f>
        <v>0.66432796046026521</v>
      </c>
      <c r="BZ98" s="209">
        <f t="shared" si="74"/>
        <v>79061.428992000176</v>
      </c>
      <c r="CA98" s="1300">
        <f t="shared" si="1802"/>
        <v>5.9321291831498035E-2</v>
      </c>
      <c r="CB98" s="211">
        <v>1136896.3691520002</v>
      </c>
      <c r="CC98" s="209">
        <f t="shared" ref="CC98" si="2022">CB98-CB$18</f>
        <v>288609.29035200016</v>
      </c>
      <c r="CD98" s="1300">
        <f t="shared" ref="CD98" si="2023">CB98/CB$18-1</f>
        <v>0.340225965436455</v>
      </c>
      <c r="CE98" s="209">
        <f t="shared" si="77"/>
        <v>29058.475008000154</v>
      </c>
      <c r="CF98" s="1300">
        <f t="shared" si="1805"/>
        <v>2.6229898039778599E-2</v>
      </c>
      <c r="CG98" s="210">
        <v>1268273.9089920002</v>
      </c>
      <c r="CH98" s="209">
        <f t="shared" ref="CH98" si="2024">CG98-CG$18</f>
        <v>419986.83019200014</v>
      </c>
      <c r="CI98" s="1300">
        <f t="shared" ref="CI98" si="2025">CG98/CG$18-1</f>
        <v>0.49509987914247144</v>
      </c>
      <c r="CJ98" s="209">
        <f t="shared" si="80"/>
        <v>52496.150016000029</v>
      </c>
      <c r="CK98" s="1300">
        <f t="shared" si="1808"/>
        <v>4.3179067579107056E-2</v>
      </c>
      <c r="CL98" s="211">
        <v>1411827.9037440002</v>
      </c>
      <c r="CM98" s="209">
        <f t="shared" ref="CM98" si="2026">CL98-CL$18</f>
        <v>563540.82494400023</v>
      </c>
      <c r="CN98" s="1300">
        <f t="shared" ref="CN98" si="2027">CL98/CL$18-1</f>
        <v>0.66432796046026521</v>
      </c>
      <c r="CO98" s="209">
        <f t="shared" si="83"/>
        <v>79061.428992000176</v>
      </c>
      <c r="CP98" s="1300">
        <f t="shared" si="1811"/>
        <v>5.9321291831498035E-2</v>
      </c>
    </row>
    <row r="99" spans="1:94" ht="16.5" outlineLevel="1" thickBot="1" x14ac:dyDescent="0.3">
      <c r="A99" s="174">
        <v>2031</v>
      </c>
      <c r="B99" s="206" t="s">
        <v>177</v>
      </c>
      <c r="C99" s="206" t="s">
        <v>178</v>
      </c>
      <c r="D99" s="207" t="s">
        <v>179</v>
      </c>
      <c r="E99" s="479">
        <v>718410.83980800014</v>
      </c>
      <c r="F99" s="1321">
        <f t="shared" ref="F99" si="2028">E99-E$19</f>
        <v>186240.53772000014</v>
      </c>
      <c r="G99" s="1322">
        <f t="shared" ref="G99" si="2029">E99/E$19-1</f>
        <v>0.34996416934442776</v>
      </c>
      <c r="H99" s="1321">
        <f t="shared" si="32"/>
        <v>18417.584640000132</v>
      </c>
      <c r="I99" s="1322">
        <f t="shared" si="1766"/>
        <v>2.631108871981902E-2</v>
      </c>
      <c r="J99" s="479">
        <v>801723.42604800011</v>
      </c>
      <c r="K99" s="1321">
        <f t="shared" ref="K99" si="2030">J99-J$19</f>
        <v>269553.12396000011</v>
      </c>
      <c r="L99" s="1322">
        <f t="shared" ref="L99" si="2031">J99/J$19-1</f>
        <v>0.50651665999097162</v>
      </c>
      <c r="M99" s="1321">
        <f t="shared" si="35"/>
        <v>32894.269056000048</v>
      </c>
      <c r="N99" s="1322">
        <f t="shared" si="1769"/>
        <v>4.2784887587636433E-2</v>
      </c>
      <c r="O99" s="472">
        <v>892085.5388160001</v>
      </c>
      <c r="P99" s="1321">
        <f t="shared" ref="P99" si="2032">O99-O$19</f>
        <v>359915.23672800011</v>
      </c>
      <c r="Q99" s="1322">
        <f t="shared" ref="Q99" si="2033">O99/O$19-1</f>
        <v>0.67631589984606899</v>
      </c>
      <c r="R99" s="1321">
        <f t="shared" si="38"/>
        <v>49896.054528000066</v>
      </c>
      <c r="S99" s="1322">
        <f t="shared" si="1772"/>
        <v>5.924563944203487E-2</v>
      </c>
      <c r="T99" s="472">
        <v>718410.83980800014</v>
      </c>
      <c r="U99" s="209">
        <f t="shared" ref="U99" si="2034">T99-T$19</f>
        <v>186240.53772000014</v>
      </c>
      <c r="V99" s="1300">
        <f t="shared" ref="V99" si="2035">T99/T$19-1</f>
        <v>0.34996416934442776</v>
      </c>
      <c r="W99" s="209">
        <f t="shared" si="41"/>
        <v>18417.584640000132</v>
      </c>
      <c r="X99" s="1300">
        <f t="shared" si="1775"/>
        <v>2.631108871981902E-2</v>
      </c>
      <c r="Y99" s="479">
        <v>801723.42604800011</v>
      </c>
      <c r="Z99" s="209">
        <f t="shared" ref="Z99" si="2036">Y99-Y$19</f>
        <v>269553.12396000011</v>
      </c>
      <c r="AA99" s="1300">
        <f t="shared" ref="AA99" si="2037">Y99/Y$19-1</f>
        <v>0.50651665999097162</v>
      </c>
      <c r="AB99" s="209">
        <f t="shared" si="44"/>
        <v>32894.269056000048</v>
      </c>
      <c r="AC99" s="1300">
        <f t="shared" si="1778"/>
        <v>4.2784887587636433E-2</v>
      </c>
      <c r="AD99" s="472">
        <v>892085.5388160001</v>
      </c>
      <c r="AE99" s="209">
        <f t="shared" ref="AE99" si="2038">AD99-AD$19</f>
        <v>359915.23672800011</v>
      </c>
      <c r="AF99" s="1300">
        <f t="shared" ref="AF99" si="2039">AD99/AD$19-1</f>
        <v>0.67631589984606899</v>
      </c>
      <c r="AG99" s="209">
        <f t="shared" si="47"/>
        <v>49896.054528000066</v>
      </c>
      <c r="AH99" s="1300">
        <f t="shared" si="1781"/>
        <v>5.924563944203487E-2</v>
      </c>
      <c r="AI99" s="472">
        <v>718410.83980800014</v>
      </c>
      <c r="AJ99" s="209">
        <f t="shared" ref="AJ99" si="2040">AI99-AI$19</f>
        <v>186240.53772000014</v>
      </c>
      <c r="AK99" s="1300">
        <f t="shared" ref="AK99" si="2041">AI99/AI$19-1</f>
        <v>0.34996416934442776</v>
      </c>
      <c r="AL99" s="209">
        <f t="shared" si="50"/>
        <v>18417.584640000132</v>
      </c>
      <c r="AM99" s="1300">
        <f t="shared" si="1880"/>
        <v>2.631108871981902E-2</v>
      </c>
      <c r="AN99" s="479">
        <v>801723.42604800011</v>
      </c>
      <c r="AO99" s="209">
        <f t="shared" ref="AO99" si="2042">AN99-AN$19</f>
        <v>269553.12396000011</v>
      </c>
      <c r="AP99" s="1300">
        <f t="shared" ref="AP99" si="2043">AN99/AN$19-1</f>
        <v>0.50651665999097162</v>
      </c>
      <c r="AQ99" s="209">
        <f t="shared" si="53"/>
        <v>32894.269056000048</v>
      </c>
      <c r="AR99" s="1300">
        <f t="shared" si="1883"/>
        <v>4.2784887587636433E-2</v>
      </c>
      <c r="AS99" s="472">
        <v>892085.5388160001</v>
      </c>
      <c r="AT99" s="209">
        <f t="shared" ref="AT99" si="2044">AS99-AS$19</f>
        <v>359915.23672800011</v>
      </c>
      <c r="AU99" s="1300">
        <f t="shared" ref="AU99" si="2045">AS99/AS$19-1</f>
        <v>0.67631589984606899</v>
      </c>
      <c r="AV99" s="209">
        <f t="shared" si="56"/>
        <v>49896.054528000066</v>
      </c>
      <c r="AW99" s="1300">
        <f t="shared" si="1886"/>
        <v>5.924563944203487E-2</v>
      </c>
      <c r="AX99" s="479">
        <v>718410.83980800014</v>
      </c>
      <c r="AY99" s="209">
        <f t="shared" ref="AY99" si="2046">AX99-AX$19</f>
        <v>186240.53772000014</v>
      </c>
      <c r="AZ99" s="1300">
        <f t="shared" ref="AZ99" si="2047">AX99/AX$19-1</f>
        <v>0.34996416934442776</v>
      </c>
      <c r="BA99" s="209">
        <f t="shared" si="59"/>
        <v>18417.584640000132</v>
      </c>
      <c r="BB99" s="1300">
        <f t="shared" si="1787"/>
        <v>2.631108871981902E-2</v>
      </c>
      <c r="BC99" s="479">
        <v>801723.42604800011</v>
      </c>
      <c r="BD99" s="209">
        <f t="shared" ref="BD99" si="2048">BC99-BC$19</f>
        <v>269553.12396000011</v>
      </c>
      <c r="BE99" s="1300">
        <f t="shared" ref="BE99" si="2049">BC99/BC$19-1</f>
        <v>0.50651665999097162</v>
      </c>
      <c r="BF99" s="209">
        <f t="shared" si="62"/>
        <v>32894.269056000048</v>
      </c>
      <c r="BG99" s="1300">
        <f t="shared" si="1790"/>
        <v>4.2784887587636433E-2</v>
      </c>
      <c r="BH99" s="472">
        <v>892085.5388160001</v>
      </c>
      <c r="BI99" s="209">
        <f t="shared" ref="BI99" si="2050">BH99-BH$19</f>
        <v>359915.23672800011</v>
      </c>
      <c r="BJ99" s="1300">
        <f t="shared" ref="BJ99" si="2051">BH99/BH$19-1</f>
        <v>0.67631589984606899</v>
      </c>
      <c r="BK99" s="209">
        <f t="shared" si="65"/>
        <v>49896.054528000066</v>
      </c>
      <c r="BL99" s="1300">
        <f t="shared" si="1793"/>
        <v>5.924563944203487E-2</v>
      </c>
      <c r="BM99" s="479">
        <v>718410.83980800014</v>
      </c>
      <c r="BN99" s="209">
        <f t="shared" ref="BN99" si="2052">BM99-BM$19</f>
        <v>186240.53772000014</v>
      </c>
      <c r="BO99" s="1300">
        <f t="shared" ref="BO99" si="2053">BM99/BM$19-1</f>
        <v>0.34996416934442776</v>
      </c>
      <c r="BP99" s="209">
        <f t="shared" si="68"/>
        <v>18417.584640000132</v>
      </c>
      <c r="BQ99" s="1300">
        <f t="shared" si="1796"/>
        <v>2.631108871981902E-2</v>
      </c>
      <c r="BR99" s="479">
        <v>801723.42604800011</v>
      </c>
      <c r="BS99" s="209">
        <f t="shared" ref="BS99" si="2054">BR99-BR$19</f>
        <v>269553.12396000011</v>
      </c>
      <c r="BT99" s="1300">
        <f t="shared" ref="BT99" si="2055">BR99/BR$19-1</f>
        <v>0.50651665999097162</v>
      </c>
      <c r="BU99" s="209">
        <f t="shared" si="71"/>
        <v>32894.269056000048</v>
      </c>
      <c r="BV99" s="1300">
        <f t="shared" si="1799"/>
        <v>4.2784887587636433E-2</v>
      </c>
      <c r="BW99" s="472">
        <v>892085.5388160001</v>
      </c>
      <c r="BX99" s="209">
        <f t="shared" ref="BX99" si="2056">BW99-BW$19</f>
        <v>359915.23672800011</v>
      </c>
      <c r="BY99" s="1300">
        <f t="shared" ref="BY99" si="2057">BW99/BW$19-1</f>
        <v>0.67631589984606899</v>
      </c>
      <c r="BZ99" s="209">
        <f t="shared" si="74"/>
        <v>49896.054528000066</v>
      </c>
      <c r="CA99" s="1300">
        <f t="shared" si="1802"/>
        <v>5.924563944203487E-2</v>
      </c>
      <c r="CB99" s="472">
        <v>718410.83980800014</v>
      </c>
      <c r="CC99" s="209">
        <f t="shared" ref="CC99" si="2058">CB99-CB$19</f>
        <v>186240.53772000014</v>
      </c>
      <c r="CD99" s="1300">
        <f t="shared" ref="CD99" si="2059">CB99/CB$19-1</f>
        <v>0.34996416934442776</v>
      </c>
      <c r="CE99" s="209">
        <f t="shared" si="77"/>
        <v>18417.584640000132</v>
      </c>
      <c r="CF99" s="1300">
        <f t="shared" si="1805"/>
        <v>2.631108871981902E-2</v>
      </c>
      <c r="CG99" s="479">
        <v>801723.42604800011</v>
      </c>
      <c r="CH99" s="209">
        <f t="shared" ref="CH99" si="2060">CG99-CG$19</f>
        <v>269553.12396000011</v>
      </c>
      <c r="CI99" s="1300">
        <f t="shared" ref="CI99" si="2061">CG99/CG$19-1</f>
        <v>0.50651665999097162</v>
      </c>
      <c r="CJ99" s="209">
        <f t="shared" si="80"/>
        <v>32894.269056000048</v>
      </c>
      <c r="CK99" s="1300">
        <f t="shared" si="1808"/>
        <v>4.2784887587636433E-2</v>
      </c>
      <c r="CL99" s="472">
        <v>892085.5388160001</v>
      </c>
      <c r="CM99" s="209">
        <f t="shared" ref="CM99" si="2062">CL99-CL$19</f>
        <v>359915.23672800011</v>
      </c>
      <c r="CN99" s="1300">
        <f t="shared" ref="CN99" si="2063">CL99/CL$19-1</f>
        <v>0.67631589984606899</v>
      </c>
      <c r="CO99" s="209">
        <f t="shared" si="83"/>
        <v>49896.054528000066</v>
      </c>
      <c r="CP99" s="1300">
        <f t="shared" si="1811"/>
        <v>5.924563944203487E-2</v>
      </c>
    </row>
    <row r="100" spans="1:94" ht="18.75" x14ac:dyDescent="0.25">
      <c r="A100" s="164">
        <v>2032</v>
      </c>
      <c r="B100" s="165"/>
      <c r="C100" s="166"/>
      <c r="D100" s="166" t="s">
        <v>157</v>
      </c>
      <c r="E100" s="490">
        <v>407474377.60231203</v>
      </c>
      <c r="F100" s="490">
        <f t="shared" ref="F100" si="2064">E100-E$10</f>
        <v>191377943.21231201</v>
      </c>
      <c r="G100" s="1319">
        <f t="shared" ref="G100" si="2065">E100/E$10-1</f>
        <v>0.88561360927835908</v>
      </c>
      <c r="H100" s="490">
        <f t="shared" si="32"/>
        <v>29036996.276325703</v>
      </c>
      <c r="I100" s="1319">
        <f>E100/E90-1</f>
        <v>7.6728668226655028E-2</v>
      </c>
      <c r="J100" s="490">
        <v>407474377.60231203</v>
      </c>
      <c r="K100" s="490">
        <f t="shared" ref="K100" si="2066">J100-J$10</f>
        <v>191377943.21231201</v>
      </c>
      <c r="L100" s="1319">
        <f t="shared" ref="L100" si="2067">J100/J$10-1</f>
        <v>0.88561360927835908</v>
      </c>
      <c r="M100" s="490">
        <f t="shared" si="35"/>
        <v>29036996.276325703</v>
      </c>
      <c r="N100" s="1319">
        <f>J100/J90-1</f>
        <v>7.6728668226655028E-2</v>
      </c>
      <c r="O100" s="490">
        <v>407474377.60231203</v>
      </c>
      <c r="P100" s="490">
        <f t="shared" ref="P100" si="2068">O100-O$10</f>
        <v>191377943.21231201</v>
      </c>
      <c r="Q100" s="1319">
        <f t="shared" ref="Q100" si="2069">O100/O$10-1</f>
        <v>0.88561360927835908</v>
      </c>
      <c r="R100" s="490">
        <f t="shared" si="38"/>
        <v>29036996.276325703</v>
      </c>
      <c r="S100" s="1319">
        <f>O100/O90-1</f>
        <v>7.6728668226655028E-2</v>
      </c>
      <c r="T100" s="490">
        <v>407474377.60231203</v>
      </c>
      <c r="U100" s="490">
        <f t="shared" ref="U100" si="2070">T100-T$10</f>
        <v>191377943.21231201</v>
      </c>
      <c r="V100" s="1301">
        <f t="shared" ref="V100" si="2071">T100/T$10-1</f>
        <v>0.88561360927835908</v>
      </c>
      <c r="W100" s="490">
        <f t="shared" si="41"/>
        <v>29036996.276325703</v>
      </c>
      <c r="X100" s="1301">
        <f>T100/T90-1</f>
        <v>7.6728668226655028E-2</v>
      </c>
      <c r="Y100" s="490">
        <v>407474377.60231203</v>
      </c>
      <c r="Z100" s="490">
        <f t="shared" ref="Z100" si="2072">Y100-Y$10</f>
        <v>191377943.21231201</v>
      </c>
      <c r="AA100" s="1301">
        <f t="shared" ref="AA100" si="2073">Y100/Y$10-1</f>
        <v>0.88561360927835908</v>
      </c>
      <c r="AB100" s="490">
        <f t="shared" si="44"/>
        <v>29036996.276325703</v>
      </c>
      <c r="AC100" s="1301">
        <f>Y100/Y90-1</f>
        <v>7.6728668226655028E-2</v>
      </c>
      <c r="AD100" s="490">
        <v>407474377.60231203</v>
      </c>
      <c r="AE100" s="490">
        <f t="shared" ref="AE100" si="2074">AD100-AD$10</f>
        <v>191377943.21231201</v>
      </c>
      <c r="AF100" s="1301">
        <f t="shared" ref="AF100" si="2075">AD100/AD$10-1</f>
        <v>0.88561360927835908</v>
      </c>
      <c r="AG100" s="490">
        <f t="shared" si="47"/>
        <v>29036996.276325703</v>
      </c>
      <c r="AH100" s="1301">
        <f>AD100/AD90-1</f>
        <v>7.6728668226655028E-2</v>
      </c>
      <c r="AI100" s="490">
        <v>407474377.60231203</v>
      </c>
      <c r="AJ100" s="490">
        <f t="shared" ref="AJ100" si="2076">AI100-AI$10</f>
        <v>191377943.21231201</v>
      </c>
      <c r="AK100" s="1301">
        <f t="shared" ref="AK100" si="2077">AI100/AI$10-1</f>
        <v>0.88561360927835908</v>
      </c>
      <c r="AL100" s="490">
        <f t="shared" si="50"/>
        <v>29036996.276325703</v>
      </c>
      <c r="AM100" s="1301">
        <f>AI100/AI90-1</f>
        <v>7.6728668226655028E-2</v>
      </c>
      <c r="AN100" s="490">
        <v>407474377.60231203</v>
      </c>
      <c r="AO100" s="490">
        <f t="shared" ref="AO100" si="2078">AN100-AN$10</f>
        <v>191377943.21231201</v>
      </c>
      <c r="AP100" s="1301">
        <f t="shared" ref="AP100" si="2079">AN100/AN$10-1</f>
        <v>0.88561360927835908</v>
      </c>
      <c r="AQ100" s="490">
        <f t="shared" si="53"/>
        <v>29036996.276325703</v>
      </c>
      <c r="AR100" s="1301">
        <f>AN100/AN90-1</f>
        <v>7.6728668226655028E-2</v>
      </c>
      <c r="AS100" s="490">
        <v>407474377.60231203</v>
      </c>
      <c r="AT100" s="490">
        <f t="shared" ref="AT100" si="2080">AS100-AS$10</f>
        <v>191377943.21231201</v>
      </c>
      <c r="AU100" s="1301">
        <f t="shared" ref="AU100" si="2081">AS100/AS$10-1</f>
        <v>0.88561360927835908</v>
      </c>
      <c r="AV100" s="490">
        <f t="shared" si="56"/>
        <v>29036996.276325703</v>
      </c>
      <c r="AW100" s="1301">
        <f>AS100/AS90-1</f>
        <v>7.6728668226655028E-2</v>
      </c>
      <c r="AX100" s="490">
        <v>407474377.60231203</v>
      </c>
      <c r="AY100" s="490">
        <f t="shared" ref="AY100" si="2082">AX100-AX$10</f>
        <v>191377943.21231201</v>
      </c>
      <c r="AZ100" s="1301">
        <f t="shared" ref="AZ100" si="2083">AX100/AX$10-1</f>
        <v>0.88561360927835908</v>
      </c>
      <c r="BA100" s="490">
        <f t="shared" si="59"/>
        <v>29036996.276325703</v>
      </c>
      <c r="BB100" s="1301">
        <f>AX100/AX90-1</f>
        <v>7.6728668226655028E-2</v>
      </c>
      <c r="BC100" s="490">
        <v>407474377.60231203</v>
      </c>
      <c r="BD100" s="490">
        <f t="shared" ref="BD100" si="2084">BC100-BC$10</f>
        <v>191377943.21231201</v>
      </c>
      <c r="BE100" s="1301">
        <f t="shared" ref="BE100" si="2085">BC100/BC$10-1</f>
        <v>0.88561360927835908</v>
      </c>
      <c r="BF100" s="490">
        <f t="shared" si="62"/>
        <v>29036996.276325703</v>
      </c>
      <c r="BG100" s="1301">
        <f>BC100/BC90-1</f>
        <v>7.6728668226655028E-2</v>
      </c>
      <c r="BH100" s="490">
        <v>407474377.60231203</v>
      </c>
      <c r="BI100" s="490">
        <f t="shared" ref="BI100" si="2086">BH100-BH$10</f>
        <v>191377943.21231201</v>
      </c>
      <c r="BJ100" s="1301">
        <f t="shared" ref="BJ100" si="2087">BH100/BH$10-1</f>
        <v>0.88561360927835908</v>
      </c>
      <c r="BK100" s="490">
        <f t="shared" si="65"/>
        <v>29036996.276325703</v>
      </c>
      <c r="BL100" s="1301">
        <f>BH100/BH90-1</f>
        <v>7.6728668226655028E-2</v>
      </c>
      <c r="BM100" s="490">
        <v>407474377.60231203</v>
      </c>
      <c r="BN100" s="490">
        <f t="shared" ref="BN100" si="2088">BM100-BM$10</f>
        <v>191377943.21231201</v>
      </c>
      <c r="BO100" s="1301">
        <f t="shared" ref="BO100" si="2089">BM100/BM$10-1</f>
        <v>0.88561360927835908</v>
      </c>
      <c r="BP100" s="490">
        <f t="shared" si="68"/>
        <v>29036996.276325703</v>
      </c>
      <c r="BQ100" s="1301">
        <f>BM100/BM90-1</f>
        <v>7.6728668226655028E-2</v>
      </c>
      <c r="BR100" s="490">
        <v>407474377.60231203</v>
      </c>
      <c r="BS100" s="490">
        <f t="shared" ref="BS100" si="2090">BR100-BR$10</f>
        <v>191377943.21231201</v>
      </c>
      <c r="BT100" s="1301">
        <f t="shared" ref="BT100" si="2091">BR100/BR$10-1</f>
        <v>0.88561360927835908</v>
      </c>
      <c r="BU100" s="490">
        <f t="shared" si="71"/>
        <v>29036996.276325703</v>
      </c>
      <c r="BV100" s="1301">
        <f>BR100/BR90-1</f>
        <v>7.6728668226655028E-2</v>
      </c>
      <c r="BW100" s="490">
        <v>407474377.60231203</v>
      </c>
      <c r="BX100" s="490">
        <f t="shared" ref="BX100" si="2092">BW100-BW$10</f>
        <v>191377943.21231201</v>
      </c>
      <c r="BY100" s="1301">
        <f t="shared" ref="BY100" si="2093">BW100/BW$10-1</f>
        <v>0.88561360927835908</v>
      </c>
      <c r="BZ100" s="490">
        <f t="shared" si="74"/>
        <v>29036996.276325703</v>
      </c>
      <c r="CA100" s="1301">
        <f>BW100/BW90-1</f>
        <v>7.6728668226655028E-2</v>
      </c>
      <c r="CB100" s="484">
        <v>412030043.00294864</v>
      </c>
      <c r="CC100" s="490">
        <f t="shared" ref="CC100" si="2094">CB100-CB$10</f>
        <v>192087331.13294864</v>
      </c>
      <c r="CD100" s="1301">
        <f t="shared" ref="CD100" si="2095">CB100/CB$10-1</f>
        <v>0.87335165370919099</v>
      </c>
      <c r="CE100" s="490">
        <f t="shared" si="77"/>
        <v>29105154.829582036</v>
      </c>
      <c r="CF100" s="1301">
        <f>CB100/CB90-1</f>
        <v>7.600747751972925E-2</v>
      </c>
      <c r="CG100" s="484">
        <v>412030043.00294864</v>
      </c>
      <c r="CH100" s="490">
        <f t="shared" ref="CH100" si="2096">CG100-CG$10</f>
        <v>192087331.13294864</v>
      </c>
      <c r="CI100" s="1301">
        <f t="shared" ref="CI100" si="2097">CG100/CG$10-1</f>
        <v>0.87335165370919099</v>
      </c>
      <c r="CJ100" s="490">
        <f t="shared" si="80"/>
        <v>29105154.829582036</v>
      </c>
      <c r="CK100" s="1301">
        <f>CG100/CG90-1</f>
        <v>7.600747751972925E-2</v>
      </c>
      <c r="CL100" s="484">
        <v>412030043.00294864</v>
      </c>
      <c r="CM100" s="490">
        <f t="shared" ref="CM100" si="2098">CL100-CL$10</f>
        <v>192087331.13294864</v>
      </c>
      <c r="CN100" s="1301">
        <f t="shared" ref="CN100" si="2099">CL100/CL$10-1</f>
        <v>0.87335165370919099</v>
      </c>
      <c r="CO100" s="490">
        <f t="shared" si="83"/>
        <v>29105154.829582036</v>
      </c>
      <c r="CP100" s="1301">
        <f>CL100/CL90-1</f>
        <v>7.600747751972925E-2</v>
      </c>
    </row>
    <row r="101" spans="1:94" ht="15.75" outlineLevel="1" x14ac:dyDescent="0.25">
      <c r="A101" s="174">
        <v>2032</v>
      </c>
      <c r="B101" s="175" t="s">
        <v>158</v>
      </c>
      <c r="C101" s="175" t="s">
        <v>159</v>
      </c>
      <c r="D101" s="176" t="s">
        <v>96</v>
      </c>
      <c r="E101" s="491">
        <v>186279495.44327113</v>
      </c>
      <c r="F101" s="1298">
        <f t="shared" ref="F101" si="2100">E101-E$11</f>
        <v>103552254.94327113</v>
      </c>
      <c r="G101" s="1320">
        <f t="shared" ref="G101" si="2101">E101/E$11-1</f>
        <v>1.251731041884216</v>
      </c>
      <c r="H101" s="1298">
        <f t="shared" si="32"/>
        <v>18881547.506730497</v>
      </c>
      <c r="I101" s="1320">
        <f t="shared" ref="I101:I109" si="2102">E101/E91-1</f>
        <v>0.11279437854213326</v>
      </c>
      <c r="J101" s="491">
        <v>170022512.13647276</v>
      </c>
      <c r="K101" s="1298">
        <f t="shared" ref="K101" si="2103">J101-J$11</f>
        <v>87295271.636472762</v>
      </c>
      <c r="L101" s="1320">
        <f t="shared" ref="L101" si="2104">J101/J$11-1</f>
        <v>1.0552179803032686</v>
      </c>
      <c r="M101" s="1298">
        <f t="shared" si="35"/>
        <v>16342159.327850223</v>
      </c>
      <c r="N101" s="1320">
        <f t="shared" ref="N101:N109" si="2105">J101/J91-1</f>
        <v>0.10633863749780059</v>
      </c>
      <c r="O101" s="491">
        <v>151825319.86571777</v>
      </c>
      <c r="P101" s="1298">
        <f t="shared" ref="P101" si="2106">O101-O$11</f>
        <v>69098079.365717769</v>
      </c>
      <c r="Q101" s="1320">
        <f t="shared" ref="Q101" si="2107">O101/O$11-1</f>
        <v>0.8352518341974402</v>
      </c>
      <c r="R101" s="1298">
        <f t="shared" si="38"/>
        <v>13251374.54901877</v>
      </c>
      <c r="S101" s="1320">
        <f t="shared" ref="S101:S109" si="2108">O101/O91-1</f>
        <v>9.5626739346519107E-2</v>
      </c>
      <c r="T101" s="485">
        <v>129049018.60305639</v>
      </c>
      <c r="U101" s="1298">
        <f t="shared" ref="U101" si="2109">T101-T$11</f>
        <v>60610279.103056386</v>
      </c>
      <c r="V101" s="1299">
        <f t="shared" ref="V101" si="2110">T101/T$11-1</f>
        <v>0.88561360927835886</v>
      </c>
      <c r="W101" s="1298">
        <f t="shared" si="41"/>
        <v>9196150.9204331636</v>
      </c>
      <c r="X101" s="1299">
        <f t="shared" ref="X101:X109" si="2111">T101/T91-1</f>
        <v>7.6728668226654806E-2</v>
      </c>
      <c r="Y101" s="485">
        <v>129049018.60305639</v>
      </c>
      <c r="Z101" s="1298">
        <f t="shared" ref="Z101" si="2112">Y101-Y$11</f>
        <v>60610279.103056386</v>
      </c>
      <c r="AA101" s="1299">
        <f t="shared" ref="AA101" si="2113">Y101/Y$11-1</f>
        <v>0.88561360927835886</v>
      </c>
      <c r="AB101" s="1298">
        <f t="shared" si="44"/>
        <v>9196150.9204331636</v>
      </c>
      <c r="AC101" s="1299">
        <f t="shared" ref="AC101:AC109" si="2114">Y101/Y91-1</f>
        <v>7.6728668226654806E-2</v>
      </c>
      <c r="AD101" s="485">
        <v>129049018.60305639</v>
      </c>
      <c r="AE101" s="1298">
        <f t="shared" ref="AE101" si="2115">AD101-AD$11</f>
        <v>60610279.103056386</v>
      </c>
      <c r="AF101" s="1299">
        <f t="shared" ref="AF101" si="2116">AD101/AD$11-1</f>
        <v>0.88561360927835886</v>
      </c>
      <c r="AG101" s="1298">
        <f t="shared" si="47"/>
        <v>9196150.9204331636</v>
      </c>
      <c r="AH101" s="1299">
        <f t="shared" ref="AH101:AH109" si="2117">AD101/AD91-1</f>
        <v>7.6728668226654806E-2</v>
      </c>
      <c r="AI101" s="485">
        <v>0</v>
      </c>
      <c r="AJ101" s="1298">
        <f t="shared" ref="AJ101" si="2118">AI101-AI$11</f>
        <v>0</v>
      </c>
      <c r="AK101" s="1299"/>
      <c r="AL101" s="1298">
        <f t="shared" si="50"/>
        <v>0</v>
      </c>
      <c r="AM101" s="1299"/>
      <c r="AN101" s="485">
        <v>0</v>
      </c>
      <c r="AO101" s="1298">
        <f t="shared" ref="AO101" si="2119">AN101-AN$11</f>
        <v>0</v>
      </c>
      <c r="AP101" s="1299"/>
      <c r="AQ101" s="1298">
        <f t="shared" si="53"/>
        <v>0</v>
      </c>
      <c r="AR101" s="1299"/>
      <c r="AS101" s="485">
        <v>0</v>
      </c>
      <c r="AT101" s="1298">
        <f t="shared" ref="AT101" si="2120">AS101-AS$11</f>
        <v>0</v>
      </c>
      <c r="AU101" s="1299"/>
      <c r="AV101" s="1298">
        <f t="shared" si="56"/>
        <v>0</v>
      </c>
      <c r="AW101" s="1299"/>
      <c r="AX101" s="491">
        <v>156184188.19331488</v>
      </c>
      <c r="AY101" s="1298">
        <f t="shared" ref="AY101" si="2121">AX101-AX$11</f>
        <v>96786116.902847975</v>
      </c>
      <c r="AZ101" s="1299">
        <f t="shared" ref="AZ101" si="2122">AX101/AX$11-1</f>
        <v>1.6294488154261275</v>
      </c>
      <c r="BA101" s="1298">
        <f t="shared" si="59"/>
        <v>18290807.005814195</v>
      </c>
      <c r="BB101" s="1299">
        <f t="shared" ref="BB101:BB109" si="2123">AX101/AX91-1</f>
        <v>0.13264456095208255</v>
      </c>
      <c r="BC101" s="491">
        <v>135334952.51730722</v>
      </c>
      <c r="BD101" s="1298">
        <f t="shared" ref="BD101" si="2124">BC101-BC$11</f>
        <v>75936881.226840317</v>
      </c>
      <c r="BE101" s="1299">
        <f t="shared" ref="BE101" si="2125">BC101/BC$11-1</f>
        <v>1.2784401846230957</v>
      </c>
      <c r="BF101" s="1298">
        <f t="shared" si="62"/>
        <v>15077893.487869218</v>
      </c>
      <c r="BG101" s="1299">
        <f t="shared" ref="BG101:BG109" si="2126">BC101/BC91-1</f>
        <v>0.12538052742648786</v>
      </c>
      <c r="BH101" s="491">
        <v>111934221.32578945</v>
      </c>
      <c r="BI101" s="1298">
        <f t="shared" ref="BI101" si="2127">BH101-BH$11</f>
        <v>52536150.035322547</v>
      </c>
      <c r="BJ101" s="1299">
        <f t="shared" ref="BJ101" si="2128">BH101/BH$11-1</f>
        <v>0.88447568909117646</v>
      </c>
      <c r="BK101" s="1298">
        <f t="shared" si="65"/>
        <v>11149149.334884673</v>
      </c>
      <c r="BL101" s="1299">
        <f t="shared" ref="BL101:BL109" si="2129">BH101/BH91-1</f>
        <v>0.11062302297993898</v>
      </c>
      <c r="BM101" s="491">
        <v>96541402.60858345</v>
      </c>
      <c r="BN101" s="1298">
        <f t="shared" ref="BN101" si="2130">BM101-BM$11</f>
        <v>50696675.698250115</v>
      </c>
      <c r="BO101" s="1299">
        <f t="shared" ref="BO101" si="2131">BM101/BM$11-1</f>
        <v>1.1058343917590916</v>
      </c>
      <c r="BP101" s="1298">
        <f t="shared" si="68"/>
        <v>8748662.0304252356</v>
      </c>
      <c r="BQ101" s="1299">
        <f t="shared" ref="BQ101:BQ109" si="2132">BM101/BM91-1</f>
        <v>9.9651314821829429E-2</v>
      </c>
      <c r="BR101" s="491">
        <v>91122408.172984004</v>
      </c>
      <c r="BS101" s="1298">
        <f t="shared" ref="BS101" si="2133">BR101-BR$11</f>
        <v>45277681.262650669</v>
      </c>
      <c r="BT101" s="1299">
        <f t="shared" ref="BT101" si="2134">BR101/BR$11-1</f>
        <v>0.98763116969173481</v>
      </c>
      <c r="BU101" s="1298">
        <f t="shared" si="71"/>
        <v>7902199.3041318208</v>
      </c>
      <c r="BV101" s="1299">
        <f t="shared" ref="BV101:BV109" si="2135">BR101/BR91-1</f>
        <v>9.4955292849420836E-2</v>
      </c>
      <c r="BW101" s="491">
        <v>85056677.416065648</v>
      </c>
      <c r="BX101" s="1298">
        <f t="shared" ref="BX101" si="2136">BW101-BW$11</f>
        <v>39211950.505732313</v>
      </c>
      <c r="BY101" s="1299">
        <f t="shared" ref="BY101" si="2137">BW101/BW$11-1</f>
        <v>0.8553208438219313</v>
      </c>
      <c r="BZ101" s="1298">
        <f t="shared" si="74"/>
        <v>6871937.7111879885</v>
      </c>
      <c r="CA101" s="1299">
        <f t="shared" ref="CA101:CA109" si="2138">BW101/BW91-1</f>
        <v>8.7893593265480519E-2</v>
      </c>
      <c r="CB101" s="485">
        <v>82983831.33183904</v>
      </c>
      <c r="CC101" s="1298">
        <f t="shared" ref="CC101" si="2139">CB101-CB$11</f>
        <v>14545091.83183904</v>
      </c>
      <c r="CD101" s="1299">
        <f t="shared" ref="CD101" si="2140">CB101/CB$11-1</f>
        <v>0.21252717303244673</v>
      </c>
      <c r="CE101" s="1298">
        <f t="shared" si="77"/>
        <v>1475599.8848156333</v>
      </c>
      <c r="CF101" s="1299">
        <f t="shared" ref="CF101:CF109" si="2141">CB101/CB91-1</f>
        <v>1.8103691598003957E-2</v>
      </c>
      <c r="CG101" s="485">
        <v>88695721.348784193</v>
      </c>
      <c r="CH101" s="1298">
        <f t="shared" ref="CH101" si="2142">CG101-CG$11</f>
        <v>20256981.848784193</v>
      </c>
      <c r="CI101" s="1299">
        <f t="shared" ref="CI101" si="2143">CG101/CG$11-1</f>
        <v>0.29598706809590203</v>
      </c>
      <c r="CJ101" s="1298">
        <f t="shared" si="80"/>
        <v>2340732.4229695201</v>
      </c>
      <c r="CK101" s="1299">
        <f t="shared" ref="CK101:CK109" si="2144">CG101/CG91-1</f>
        <v>2.7105931598004007E-2</v>
      </c>
      <c r="CL101" s="485">
        <v>94747811.697361395</v>
      </c>
      <c r="CM101" s="1298">
        <f t="shared" ref="CM101" si="2145">CL101-CL$11</f>
        <v>26309072.197361395</v>
      </c>
      <c r="CN101" s="1299">
        <f t="shared" ref="CN101" si="2146">CL101/CL$11-1</f>
        <v>0.38441783687967246</v>
      </c>
      <c r="CO101" s="1298">
        <f t="shared" si="83"/>
        <v>3301943.1147108674</v>
      </c>
      <c r="CP101" s="1299">
        <f t="shared" ref="CP101:CP109" si="2147">CL101/CL91-1</f>
        <v>3.6108171598004057E-2</v>
      </c>
    </row>
    <row r="102" spans="1:94" ht="31.5" outlineLevel="1" x14ac:dyDescent="0.25">
      <c r="A102" s="174">
        <v>2032</v>
      </c>
      <c r="B102" s="175" t="s">
        <v>160</v>
      </c>
      <c r="C102" s="175" t="s">
        <v>161</v>
      </c>
      <c r="D102" s="176" t="s">
        <v>162</v>
      </c>
      <c r="E102" s="485">
        <v>103344712.38247919</v>
      </c>
      <c r="F102" s="1298">
        <f t="shared" ref="F102" si="2148">E102-E$12</f>
        <v>48537772.151479192</v>
      </c>
      <c r="G102" s="1320">
        <f t="shared" ref="G102" si="2149">E102/E$12-1</f>
        <v>0.88561360927835864</v>
      </c>
      <c r="H102" s="1298">
        <f t="shared" si="32"/>
        <v>7364438.5845451802</v>
      </c>
      <c r="I102" s="1320">
        <f t="shared" si="2102"/>
        <v>7.6728668226655028E-2</v>
      </c>
      <c r="J102" s="485">
        <v>103344712.38247919</v>
      </c>
      <c r="K102" s="1298">
        <f t="shared" ref="K102" si="2150">J102-J$12</f>
        <v>48537772.151479192</v>
      </c>
      <c r="L102" s="1320">
        <f t="shared" ref="L102" si="2151">J102/J$12-1</f>
        <v>0.88561360927835864</v>
      </c>
      <c r="M102" s="1298">
        <f t="shared" si="35"/>
        <v>7364438.5845451802</v>
      </c>
      <c r="N102" s="1320">
        <f t="shared" si="2105"/>
        <v>7.6728668226655028E-2</v>
      </c>
      <c r="O102" s="485">
        <v>103344712.38247919</v>
      </c>
      <c r="P102" s="1298">
        <f t="shared" ref="P102" si="2152">O102-O$12</f>
        <v>48537772.151479192</v>
      </c>
      <c r="Q102" s="1320">
        <f t="shared" ref="Q102" si="2153">O102/O$12-1</f>
        <v>0.88561360927835864</v>
      </c>
      <c r="R102" s="1298">
        <f t="shared" si="38"/>
        <v>7364438.5845451802</v>
      </c>
      <c r="S102" s="1320">
        <f t="shared" si="2108"/>
        <v>7.6728668226655028E-2</v>
      </c>
      <c r="T102" s="485">
        <v>103344712.38247919</v>
      </c>
      <c r="U102" s="1298">
        <f t="shared" ref="U102" si="2154">T102-T$12</f>
        <v>48537772.151479192</v>
      </c>
      <c r="V102" s="1299">
        <f t="shared" ref="V102" si="2155">T102/T$12-1</f>
        <v>0.88561360927835864</v>
      </c>
      <c r="W102" s="1298">
        <f t="shared" si="41"/>
        <v>7364438.5845451802</v>
      </c>
      <c r="X102" s="1299">
        <f t="shared" si="2111"/>
        <v>7.6728668226655028E-2</v>
      </c>
      <c r="Y102" s="485">
        <v>103344712.38247919</v>
      </c>
      <c r="Z102" s="1298">
        <f t="shared" ref="Z102" si="2156">Y102-Y$12</f>
        <v>48537772.151479192</v>
      </c>
      <c r="AA102" s="1299">
        <f t="shared" ref="AA102" si="2157">Y102/Y$12-1</f>
        <v>0.88561360927835864</v>
      </c>
      <c r="AB102" s="1298">
        <f t="shared" si="44"/>
        <v>7364438.5845451802</v>
      </c>
      <c r="AC102" s="1299">
        <f t="shared" si="2114"/>
        <v>7.6728668226655028E-2</v>
      </c>
      <c r="AD102" s="485">
        <v>103344712.38247919</v>
      </c>
      <c r="AE102" s="1298">
        <f t="shared" ref="AE102" si="2158">AD102-AD$12</f>
        <v>48537772.151479192</v>
      </c>
      <c r="AF102" s="1299">
        <f t="shared" ref="AF102" si="2159">AD102/AD$12-1</f>
        <v>0.88561360927835864</v>
      </c>
      <c r="AG102" s="1298">
        <f t="shared" si="47"/>
        <v>7364438.5845451802</v>
      </c>
      <c r="AH102" s="1299">
        <f t="shared" si="2117"/>
        <v>7.6728668226655028E-2</v>
      </c>
      <c r="AI102" s="485">
        <v>0</v>
      </c>
      <c r="AJ102" s="1298">
        <f t="shared" ref="AJ102" si="2160">AI102-AI$12</f>
        <v>0</v>
      </c>
      <c r="AK102" s="1299"/>
      <c r="AL102" s="1298">
        <f t="shared" si="50"/>
        <v>0</v>
      </c>
      <c r="AM102" s="1299"/>
      <c r="AN102" s="485">
        <v>0</v>
      </c>
      <c r="AO102" s="1298">
        <f t="shared" ref="AO102" si="2161">AN102-AN$12</f>
        <v>0</v>
      </c>
      <c r="AP102" s="1299"/>
      <c r="AQ102" s="1298">
        <f t="shared" si="53"/>
        <v>0</v>
      </c>
      <c r="AR102" s="1299"/>
      <c r="AS102" s="485">
        <v>0</v>
      </c>
      <c r="AT102" s="1298">
        <f t="shared" ref="AT102" si="2162">AS102-AS$12</f>
        <v>0</v>
      </c>
      <c r="AU102" s="1299"/>
      <c r="AV102" s="1298">
        <f t="shared" si="56"/>
        <v>0</v>
      </c>
      <c r="AW102" s="1299"/>
      <c r="AX102" s="485">
        <v>103344712.38247919</v>
      </c>
      <c r="AY102" s="1298">
        <f t="shared" ref="AY102" si="2163">AX102-AX$12</f>
        <v>48537772.151479192</v>
      </c>
      <c r="AZ102" s="1299">
        <f t="shared" ref="AZ102" si="2164">AX102/AX$12-1</f>
        <v>0.88561360927835864</v>
      </c>
      <c r="BA102" s="1298">
        <f t="shared" si="59"/>
        <v>7364438.5845451802</v>
      </c>
      <c r="BB102" s="1299">
        <f t="shared" si="2123"/>
        <v>7.6728668226655028E-2</v>
      </c>
      <c r="BC102" s="485">
        <v>103344712.38247919</v>
      </c>
      <c r="BD102" s="1298">
        <f t="shared" ref="BD102" si="2165">BC102-BC$12</f>
        <v>48537772.151479192</v>
      </c>
      <c r="BE102" s="1299">
        <f t="shared" ref="BE102" si="2166">BC102/BC$12-1</f>
        <v>0.88561360927835864</v>
      </c>
      <c r="BF102" s="1298">
        <f t="shared" si="62"/>
        <v>7364438.5845451802</v>
      </c>
      <c r="BG102" s="1299">
        <f t="shared" si="2126"/>
        <v>7.6728668226655028E-2</v>
      </c>
      <c r="BH102" s="485">
        <v>103344712.38247919</v>
      </c>
      <c r="BI102" s="1298">
        <f t="shared" ref="BI102" si="2167">BH102-BH$12</f>
        <v>48537772.151479192</v>
      </c>
      <c r="BJ102" s="1299">
        <f t="shared" ref="BJ102" si="2168">BH102/BH$12-1</f>
        <v>0.88561360927835864</v>
      </c>
      <c r="BK102" s="1298">
        <f t="shared" si="65"/>
        <v>7364438.5845451802</v>
      </c>
      <c r="BL102" s="1299">
        <f t="shared" si="2129"/>
        <v>7.6728668226655028E-2</v>
      </c>
      <c r="BM102" s="491">
        <v>96541402.60858345</v>
      </c>
      <c r="BN102" s="1298">
        <f t="shared" ref="BN102" si="2169">BM102-BM$12</f>
        <v>50696675.698250115</v>
      </c>
      <c r="BO102" s="1299">
        <f t="shared" ref="BO102" si="2170">BM102/BM$12-1</f>
        <v>1.1058343917590916</v>
      </c>
      <c r="BP102" s="1298">
        <f t="shared" si="68"/>
        <v>8748662.0304252356</v>
      </c>
      <c r="BQ102" s="1299">
        <f t="shared" si="2132"/>
        <v>9.9651314821829429E-2</v>
      </c>
      <c r="BR102" s="491">
        <v>91122408.172984004</v>
      </c>
      <c r="BS102" s="1298">
        <f t="shared" ref="BS102" si="2171">BR102-BR$12</f>
        <v>45277681.262650669</v>
      </c>
      <c r="BT102" s="1299">
        <f t="shared" ref="BT102" si="2172">BR102/BR$12-1</f>
        <v>0.98763116969173481</v>
      </c>
      <c r="BU102" s="1298">
        <f t="shared" si="71"/>
        <v>7902199.3041318208</v>
      </c>
      <c r="BV102" s="1299">
        <f t="shared" si="2135"/>
        <v>9.4955292849420836E-2</v>
      </c>
      <c r="BW102" s="491">
        <v>85056677.416065648</v>
      </c>
      <c r="BX102" s="1298">
        <f t="shared" ref="BX102" si="2173">BW102-BW$12</f>
        <v>39211950.505732313</v>
      </c>
      <c r="BY102" s="1299">
        <f t="shared" ref="BY102" si="2174">BW102/BW$12-1</f>
        <v>0.8553208438219313</v>
      </c>
      <c r="BZ102" s="1298">
        <f t="shared" si="74"/>
        <v>6871937.7111879885</v>
      </c>
      <c r="CA102" s="1299">
        <f t="shared" si="2138"/>
        <v>8.7893593265480519E-2</v>
      </c>
      <c r="CB102" s="485">
        <v>70607110.282329947</v>
      </c>
      <c r="CC102" s="1298">
        <f t="shared" ref="CC102" si="2175">CB102-CB$12</f>
        <v>15800170.051329948</v>
      </c>
      <c r="CD102" s="1299">
        <f t="shared" ref="CD102" si="2176">CB102/CB$12-1</f>
        <v>0.28828776035909831</v>
      </c>
      <c r="CE102" s="1298">
        <f t="shared" si="77"/>
        <v>1255519.8058178425</v>
      </c>
      <c r="CF102" s="1299">
        <f t="shared" si="2141"/>
        <v>1.8103691598003957E-2</v>
      </c>
      <c r="CG102" s="485">
        <v>75467093.749883473</v>
      </c>
      <c r="CH102" s="1298">
        <f t="shared" ref="CH102" si="2177">CG102-CG$12</f>
        <v>20660153.518883474</v>
      </c>
      <c r="CI102" s="1299">
        <f t="shared" ref="CI102" si="2178">CG102/CG$12-1</f>
        <v>0.37696235972680037</v>
      </c>
      <c r="CJ102" s="1298">
        <f t="shared" si="80"/>
        <v>1991621.134834528</v>
      </c>
      <c r="CK102" s="1299">
        <f t="shared" si="2144"/>
        <v>2.7105931598004007E-2</v>
      </c>
      <c r="CL102" s="485">
        <v>80616537.970792338</v>
      </c>
      <c r="CM102" s="1298">
        <f t="shared" ref="CM102" si="2179">CL102-CL$12</f>
        <v>25809597.73979234</v>
      </c>
      <c r="CN102" s="1299">
        <f t="shared" ref="CN102" si="2180">CL102/CL$12-1</f>
        <v>0.47091842075128043</v>
      </c>
      <c r="CO102" s="1298">
        <f t="shared" si="83"/>
        <v>2809470.9283074439</v>
      </c>
      <c r="CP102" s="1299">
        <f t="shared" si="2147"/>
        <v>3.6108171598004057E-2</v>
      </c>
    </row>
    <row r="103" spans="1:94" ht="31.5" outlineLevel="1" x14ac:dyDescent="0.25">
      <c r="A103" s="174">
        <v>2032</v>
      </c>
      <c r="B103" s="175">
        <v>0</v>
      </c>
      <c r="C103" s="175">
        <v>0</v>
      </c>
      <c r="D103" s="176" t="s">
        <v>163</v>
      </c>
      <c r="E103" s="485">
        <v>0</v>
      </c>
      <c r="F103" s="1298">
        <f t="shared" ref="F103" si="2181">E103-E$13</f>
        <v>0</v>
      </c>
      <c r="G103" s="1320"/>
      <c r="H103" s="1298">
        <f t="shared" si="32"/>
        <v>0</v>
      </c>
      <c r="I103" s="1320"/>
      <c r="J103" s="485">
        <v>0</v>
      </c>
      <c r="K103" s="1298">
        <f t="shared" ref="K103" si="2182">J103-J$13</f>
        <v>0</v>
      </c>
      <c r="L103" s="1320"/>
      <c r="M103" s="1298">
        <f t="shared" si="35"/>
        <v>0</v>
      </c>
      <c r="N103" s="1320"/>
      <c r="O103" s="485">
        <v>0</v>
      </c>
      <c r="P103" s="1298">
        <f t="shared" ref="P103" si="2183">O103-O$13</f>
        <v>0</v>
      </c>
      <c r="Q103" s="1320"/>
      <c r="R103" s="1298">
        <f t="shared" si="38"/>
        <v>0</v>
      </c>
      <c r="S103" s="1320"/>
      <c r="T103" s="485">
        <v>0</v>
      </c>
      <c r="U103" s="1298">
        <f t="shared" ref="U103" si="2184">T103-T$13</f>
        <v>0</v>
      </c>
      <c r="V103" s="1299"/>
      <c r="W103" s="1298">
        <f t="shared" si="41"/>
        <v>0</v>
      </c>
      <c r="X103" s="1299"/>
      <c r="Y103" s="485">
        <v>0</v>
      </c>
      <c r="Z103" s="1298">
        <f t="shared" ref="Z103" si="2185">Y103-Y$13</f>
        <v>0</v>
      </c>
      <c r="AA103" s="1299"/>
      <c r="AB103" s="1298">
        <f t="shared" si="44"/>
        <v>0</v>
      </c>
      <c r="AC103" s="1299"/>
      <c r="AD103" s="485">
        <v>0</v>
      </c>
      <c r="AE103" s="1298">
        <f t="shared" ref="AE103" si="2186">AD103-AD$13</f>
        <v>0</v>
      </c>
      <c r="AF103" s="1299"/>
      <c r="AG103" s="1298">
        <f t="shared" si="47"/>
        <v>0</v>
      </c>
      <c r="AH103" s="1299"/>
      <c r="AI103" s="485">
        <v>0</v>
      </c>
      <c r="AJ103" s="1298">
        <f t="shared" ref="AJ103" si="2187">AI103-AI$13</f>
        <v>0</v>
      </c>
      <c r="AK103" s="1299"/>
      <c r="AL103" s="1298">
        <f t="shared" si="50"/>
        <v>0</v>
      </c>
      <c r="AM103" s="1299"/>
      <c r="AN103" s="485">
        <v>0</v>
      </c>
      <c r="AO103" s="1298">
        <f t="shared" ref="AO103" si="2188">AN103-AN$13</f>
        <v>0</v>
      </c>
      <c r="AP103" s="1299"/>
      <c r="AQ103" s="1298">
        <f t="shared" si="53"/>
        <v>0</v>
      </c>
      <c r="AR103" s="1299"/>
      <c r="AS103" s="485">
        <v>0</v>
      </c>
      <c r="AT103" s="1298">
        <f t="shared" ref="AT103" si="2189">AS103-AS$13</f>
        <v>0</v>
      </c>
      <c r="AU103" s="1299"/>
      <c r="AV103" s="1298">
        <f t="shared" si="56"/>
        <v>0</v>
      </c>
      <c r="AW103" s="1299"/>
      <c r="AX103" s="491">
        <v>30095307.249956276</v>
      </c>
      <c r="AY103" s="1298">
        <f t="shared" ref="AY103" si="2190">AX103-AX$13</f>
        <v>6766138.0404231772</v>
      </c>
      <c r="AZ103" s="1299">
        <f t="shared" ref="AZ103" si="2191">AX103/AX$13-1</f>
        <v>0.29002910389360559</v>
      </c>
      <c r="BA103" s="1298">
        <f t="shared" si="59"/>
        <v>590740.50091632456</v>
      </c>
      <c r="BB103" s="1299">
        <f t="shared" si="2123"/>
        <v>2.0022002218878399E-2</v>
      </c>
      <c r="BC103" s="491">
        <v>34687559.619165517</v>
      </c>
      <c r="BD103" s="1298">
        <f t="shared" ref="BD103" si="2192">BC103-BC$13</f>
        <v>11358390.409632418</v>
      </c>
      <c r="BE103" s="1299">
        <f t="shared" ref="BE103" si="2193">BC103/BC$13-1</f>
        <v>0.4868750493262739</v>
      </c>
      <c r="BF103" s="1298">
        <f t="shared" si="62"/>
        <v>1264265.8399809748</v>
      </c>
      <c r="BG103" s="1299">
        <f t="shared" si="2126"/>
        <v>3.7825890181067079E-2</v>
      </c>
      <c r="BH103" s="491">
        <v>39891098.539928325</v>
      </c>
      <c r="BI103" s="1298">
        <f t="shared" ref="BI103" si="2194">BH103-BH$13</f>
        <v>16561929.330395225</v>
      </c>
      <c r="BJ103" s="1299">
        <f t="shared" ref="BJ103" si="2195">BH103/BH$13-1</f>
        <v>0.70992366601839607</v>
      </c>
      <c r="BK103" s="1298">
        <f t="shared" si="65"/>
        <v>2102225.214134112</v>
      </c>
      <c r="BL103" s="1299">
        <f t="shared" si="2129"/>
        <v>5.5630798939410475E-2</v>
      </c>
      <c r="BM103" s="491">
        <v>96541402.608583421</v>
      </c>
      <c r="BN103" s="1298">
        <f t="shared" ref="BN103" si="2196">BM103-BM$13</f>
        <v>50696675.698250085</v>
      </c>
      <c r="BO103" s="1299">
        <f t="shared" ref="BO103" si="2197">BM103/BM$13-1</f>
        <v>1.1058343917590907</v>
      </c>
      <c r="BP103" s="1298">
        <f t="shared" si="68"/>
        <v>8748662.0304251909</v>
      </c>
      <c r="BQ103" s="1299">
        <f t="shared" si="2132"/>
        <v>9.9651314821828763E-2</v>
      </c>
      <c r="BR103" s="491">
        <v>91122408.172983944</v>
      </c>
      <c r="BS103" s="1298">
        <f t="shared" ref="BS103" si="2198">BR103-BR$13</f>
        <v>45277681.262650609</v>
      </c>
      <c r="BT103" s="1299">
        <f t="shared" ref="BT103" si="2199">BR103/BR$13-1</f>
        <v>0.9876311696917337</v>
      </c>
      <c r="BU103" s="1298">
        <f t="shared" si="71"/>
        <v>7902199.304131791</v>
      </c>
      <c r="BV103" s="1299">
        <f t="shared" si="2135"/>
        <v>9.4955292849420392E-2</v>
      </c>
      <c r="BW103" s="491">
        <v>85056677.416065693</v>
      </c>
      <c r="BX103" s="1298">
        <f t="shared" ref="BX103" si="2200">BW103-BW$13</f>
        <v>39211950.505732358</v>
      </c>
      <c r="BY103" s="1299">
        <f t="shared" ref="BY103" si="2201">BW103/BW$13-1</f>
        <v>0.85532084382193241</v>
      </c>
      <c r="BZ103" s="1298">
        <f t="shared" si="74"/>
        <v>6871937.7111880481</v>
      </c>
      <c r="CA103" s="1299">
        <f t="shared" si="2138"/>
        <v>8.7893593265481407E-2</v>
      </c>
      <c r="CB103" s="485">
        <v>0</v>
      </c>
      <c r="CC103" s="1298">
        <f t="shared" ref="CC103" si="2202">CB103-CB$13</f>
        <v>0</v>
      </c>
      <c r="CD103" s="1299"/>
      <c r="CE103" s="1298">
        <f t="shared" si="77"/>
        <v>0</v>
      </c>
      <c r="CF103" s="1299"/>
      <c r="CG103" s="485">
        <v>0</v>
      </c>
      <c r="CH103" s="1298">
        <f t="shared" ref="CH103" si="2203">CG103-CG$13</f>
        <v>0</v>
      </c>
      <c r="CI103" s="1299"/>
      <c r="CJ103" s="1298">
        <f t="shared" si="80"/>
        <v>0</v>
      </c>
      <c r="CK103" s="1299"/>
      <c r="CL103" s="485">
        <v>0</v>
      </c>
      <c r="CM103" s="1298">
        <f t="shared" ref="CM103" si="2204">CL103-CL$13</f>
        <v>0</v>
      </c>
      <c r="CN103" s="1299"/>
      <c r="CO103" s="1298">
        <f t="shared" si="83"/>
        <v>0</v>
      </c>
      <c r="CP103" s="1299"/>
    </row>
    <row r="104" spans="1:94" ht="15.75" outlineLevel="1" x14ac:dyDescent="0.25">
      <c r="A104" s="174">
        <v>2032</v>
      </c>
      <c r="B104" s="175" t="s">
        <v>164</v>
      </c>
      <c r="C104" s="175" t="s">
        <v>165</v>
      </c>
      <c r="D104" s="176" t="s">
        <v>99</v>
      </c>
      <c r="E104" s="485">
        <v>0</v>
      </c>
      <c r="F104" s="1298">
        <f t="shared" ref="F104" si="2205">E104-E$14</f>
        <v>0</v>
      </c>
      <c r="G104" s="1320"/>
      <c r="H104" s="1298">
        <f t="shared" ref="H104:H167" si="2206">E104-E94</f>
        <v>0</v>
      </c>
      <c r="I104" s="1320"/>
      <c r="J104" s="485">
        <v>0</v>
      </c>
      <c r="K104" s="1298">
        <f t="shared" ref="K104" si="2207">J104-J$14</f>
        <v>0</v>
      </c>
      <c r="L104" s="1320"/>
      <c r="M104" s="1298">
        <f t="shared" ref="M104:M167" si="2208">J104-J94</f>
        <v>0</v>
      </c>
      <c r="N104" s="1320"/>
      <c r="O104" s="485">
        <v>0</v>
      </c>
      <c r="P104" s="1298">
        <f t="shared" ref="P104" si="2209">O104-O$14</f>
        <v>0</v>
      </c>
      <c r="Q104" s="1320"/>
      <c r="R104" s="1298">
        <f t="shared" ref="R104:R167" si="2210">O104-O94</f>
        <v>0</v>
      </c>
      <c r="S104" s="1320"/>
      <c r="T104" s="486">
        <v>57230476.840214752</v>
      </c>
      <c r="U104" s="1298">
        <f t="shared" ref="U104" si="2211">T104-T$14</f>
        <v>42941975.840214744</v>
      </c>
      <c r="V104" s="1299">
        <f t="shared" ref="V104" si="2212">T104/T$14-1</f>
        <v>3.0053520547897028</v>
      </c>
      <c r="W104" s="1298">
        <f t="shared" ref="W104:W167" si="2213">T104-T94</f>
        <v>9685396.5862973183</v>
      </c>
      <c r="X104" s="1299">
        <f t="shared" si="2111"/>
        <v>0.20370975366056521</v>
      </c>
      <c r="Y104" s="486">
        <v>40973493.53341639</v>
      </c>
      <c r="Z104" s="1298">
        <f t="shared" ref="Z104" si="2214">Y104-Y$14</f>
        <v>26684992.533416383</v>
      </c>
      <c r="AA104" s="1299">
        <f t="shared" ref="AA104" si="2215">Y104/Y$14-1</f>
        <v>1.8675851675005215</v>
      </c>
      <c r="AB104" s="1298">
        <f t="shared" ref="AB104:AB167" si="2216">Y104-Y94</f>
        <v>7146008.407417044</v>
      </c>
      <c r="AC104" s="1299">
        <f t="shared" si="2114"/>
        <v>0.21124858619551112</v>
      </c>
      <c r="AD104" s="486">
        <v>22776301.262661383</v>
      </c>
      <c r="AE104" s="1298">
        <f t="shared" ref="AE104" si="2217">AD104-AD$14</f>
        <v>8487800.2626613751</v>
      </c>
      <c r="AF104" s="1299">
        <f t="shared" ref="AF104" si="2218">AD104/AD$14-1</f>
        <v>0.59403014092670547</v>
      </c>
      <c r="AG104" s="1298">
        <f t="shared" ref="AG104:AG167" si="2219">AD104-AD94</f>
        <v>4055223.6285855919</v>
      </c>
      <c r="AH104" s="1299">
        <f t="shared" si="2117"/>
        <v>0.21661272432332335</v>
      </c>
      <c r="AI104" s="486">
        <v>289624207.82575035</v>
      </c>
      <c r="AJ104" s="1298">
        <f t="shared" ref="AJ104" si="2220">AI104-AI$14</f>
        <v>152090027.09475034</v>
      </c>
      <c r="AK104" s="1299">
        <f t="shared" ref="AK104" si="2221">AI104/AI$14-1</f>
        <v>1.1058343917590916</v>
      </c>
      <c r="AL104" s="1298">
        <f t="shared" ref="AL104:AL167" si="2222">AI104-AI94</f>
        <v>26245986.091275692</v>
      </c>
      <c r="AM104" s="1299">
        <f t="shared" ref="AM104:AM109" si="2223">AI104/AI94-1</f>
        <v>9.9651314821829207E-2</v>
      </c>
      <c r="AN104" s="486">
        <v>273367224.51895201</v>
      </c>
      <c r="AO104" s="1298">
        <f t="shared" ref="AO104" si="2224">AN104-AN$14</f>
        <v>135833043.78795201</v>
      </c>
      <c r="AP104" s="1299">
        <f t="shared" ref="AP104" si="2225">AN104/AN$14-1</f>
        <v>0.98763116969173481</v>
      </c>
      <c r="AQ104" s="1298">
        <f t="shared" ref="AQ104:AQ167" si="2226">AN104-AN94</f>
        <v>23706597.912395477</v>
      </c>
      <c r="AR104" s="1299">
        <f t="shared" ref="AR104:AR109" si="2227">AN104/AN94-1</f>
        <v>9.4955292849420836E-2</v>
      </c>
      <c r="AS104" s="486">
        <v>255170032.24819696</v>
      </c>
      <c r="AT104" s="1298">
        <f t="shared" ref="AT104" si="2228">AS104-AS$14</f>
        <v>117635851.51719695</v>
      </c>
      <c r="AU104" s="1299">
        <f t="shared" ref="AU104" si="2229">AS104/AS$14-1</f>
        <v>0.85532084382193152</v>
      </c>
      <c r="AV104" s="1298">
        <f t="shared" ref="AV104:AV167" si="2230">AS104-AS94</f>
        <v>20615813.133563966</v>
      </c>
      <c r="AW104" s="1299">
        <f t="shared" ref="AW104:AW109" si="2231">AS104/AS94-1</f>
        <v>8.7893593265480519E-2</v>
      </c>
      <c r="AX104" s="485">
        <v>0</v>
      </c>
      <c r="AY104" s="1298">
        <f t="shared" ref="AY104" si="2232">AX104-AX$14</f>
        <v>0</v>
      </c>
      <c r="AZ104" s="1299"/>
      <c r="BA104" s="1298">
        <f t="shared" ref="BA104:BA167" si="2233">AX104-AX94</f>
        <v>0</v>
      </c>
      <c r="BB104" s="1299"/>
      <c r="BC104" s="485">
        <v>0</v>
      </c>
      <c r="BD104" s="1298">
        <f t="shared" ref="BD104" si="2234">BC104-BC$14</f>
        <v>0</v>
      </c>
      <c r="BE104" s="1299"/>
      <c r="BF104" s="1298">
        <f t="shared" ref="BF104:BF167" si="2235">BC104-BC94</f>
        <v>0</v>
      </c>
      <c r="BG104" s="1299"/>
      <c r="BH104" s="485">
        <v>0</v>
      </c>
      <c r="BI104" s="1298">
        <f t="shared" ref="BI104" si="2236">BH104-BH$14</f>
        <v>0</v>
      </c>
      <c r="BJ104" s="1299"/>
      <c r="BK104" s="1298">
        <f t="shared" ref="BK104:BK167" si="2237">BH104-BH94</f>
        <v>0</v>
      </c>
      <c r="BL104" s="1299"/>
      <c r="BM104" s="485">
        <v>0</v>
      </c>
      <c r="BN104" s="1298">
        <f t="shared" ref="BN104" si="2238">BM104-BM$14</f>
        <v>0</v>
      </c>
      <c r="BO104" s="1299"/>
      <c r="BP104" s="1298">
        <f t="shared" ref="BP104:BP167" si="2239">BM104-BM94</f>
        <v>0</v>
      </c>
      <c r="BQ104" s="1299"/>
      <c r="BR104" s="485">
        <v>0</v>
      </c>
      <c r="BS104" s="1298">
        <f t="shared" ref="BS104" si="2240">BR104-BR$14</f>
        <v>0</v>
      </c>
      <c r="BT104" s="1299"/>
      <c r="BU104" s="1298">
        <f t="shared" ref="BU104:BU167" si="2241">BR104-BR94</f>
        <v>0</v>
      </c>
      <c r="BV104" s="1299"/>
      <c r="BW104" s="485">
        <v>0</v>
      </c>
      <c r="BX104" s="1298">
        <f t="shared" ref="BX104" si="2242">BW104-BW$14</f>
        <v>0</v>
      </c>
      <c r="BY104" s="1299"/>
      <c r="BZ104" s="1298">
        <f t="shared" ref="BZ104:BZ167" si="2243">BW104-BW94</f>
        <v>0</v>
      </c>
      <c r="CA104" s="1299"/>
      <c r="CB104" s="192">
        <v>140588931.61221796</v>
      </c>
      <c r="CC104" s="1298">
        <f t="shared" ref="CC104" si="2244">CB104-CB$14</f>
        <v>122454153.13221797</v>
      </c>
      <c r="CD104" s="1299">
        <f t="shared" ref="CD104" si="2245">CB104/CB$14-1</f>
        <v>6.75244824563294</v>
      </c>
      <c r="CE104" s="1298">
        <f t="shared" ref="CE104:CE167" si="2246">CB104-CB94</f>
        <v>23583024.953898549</v>
      </c>
      <c r="CF104" s="1299">
        <f t="shared" si="2141"/>
        <v>0.20155414053382525</v>
      </c>
      <c r="CG104" s="192">
        <v>113760074.82092088</v>
      </c>
      <c r="CH104" s="1298">
        <f t="shared" ref="CH104" si="2247">CG104-CG$14</f>
        <v>95625296.340920895</v>
      </c>
      <c r="CI104" s="1299">
        <f t="shared" ref="CI104" si="2248">CG104/CG$14-1</f>
        <v>5.2730336048152768</v>
      </c>
      <c r="CJ104" s="1298">
        <f t="shared" ref="CJ104:CJ167" si="2249">CG104-CG94</f>
        <v>19442402.907847688</v>
      </c>
      <c r="CK104" s="1299">
        <f t="shared" si="2144"/>
        <v>0.20613743441172461</v>
      </c>
      <c r="CL104" s="192">
        <v>84361347.98067981</v>
      </c>
      <c r="CM104" s="1298">
        <f t="shared" ref="CM104" si="2250">CL104-CL$14</f>
        <v>66226569.500679813</v>
      </c>
      <c r="CN104" s="1299">
        <f t="shared" ref="CN104" si="2251">CL104/CL$14-1</f>
        <v>3.6519094828601304</v>
      </c>
      <c r="CO104" s="1298">
        <f t="shared" ref="CO104:CO167" si="2252">CL104-CL94</f>
        <v>14572557.643801957</v>
      </c>
      <c r="CP104" s="1299">
        <f t="shared" si="2147"/>
        <v>0.20880943162159249</v>
      </c>
    </row>
    <row r="105" spans="1:94" ht="31.5" outlineLevel="1" x14ac:dyDescent="0.25">
      <c r="A105" s="174">
        <v>2032</v>
      </c>
      <c r="B105" s="175" t="s">
        <v>166</v>
      </c>
      <c r="C105" s="175" t="s">
        <v>249</v>
      </c>
      <c r="D105" s="176" t="s">
        <v>168</v>
      </c>
      <c r="E105" s="485">
        <v>59102459.317726515</v>
      </c>
      <c r="F105" s="1298">
        <f t="shared" ref="F105" si="2253">E105-E$15</f>
        <v>20622582.658726513</v>
      </c>
      <c r="G105" s="1320">
        <f t="shared" ref="G105" si="2254">E105/E$15-1</f>
        <v>0.53593162060988897</v>
      </c>
      <c r="H105" s="1298">
        <f t="shared" si="2206"/>
        <v>1467134.91122704</v>
      </c>
      <c r="I105" s="1320">
        <f t="shared" si="2102"/>
        <v>2.5455481101822164E-2</v>
      </c>
      <c r="J105" s="485">
        <v>67255419.099971145</v>
      </c>
      <c r="K105" s="1298">
        <f t="shared" ref="K105" si="2255">J105-J$15</f>
        <v>28775542.440971144</v>
      </c>
      <c r="L105" s="1320">
        <f t="shared" ref="L105" si="2256">J105/J$15-1</f>
        <v>0.74780755395796916</v>
      </c>
      <c r="M105" s="1298">
        <f t="shared" si="2208"/>
        <v>2748690.0344991609</v>
      </c>
      <c r="N105" s="1320">
        <f t="shared" si="2105"/>
        <v>4.2610903921501686E-2</v>
      </c>
      <c r="O105" s="485">
        <v>76381403.542066053</v>
      </c>
      <c r="P105" s="1298">
        <f t="shared" ref="P105" si="2257">O105-O$15</f>
        <v>37901526.883066051</v>
      </c>
      <c r="Q105" s="1320">
        <f t="shared" ref="Q105" si="2258">O105/O$15-1</f>
        <v>0.98497007199219588</v>
      </c>
      <c r="R105" s="1298">
        <f t="shared" si="2210"/>
        <v>4307587.2537701279</v>
      </c>
      <c r="S105" s="1320">
        <f t="shared" si="2108"/>
        <v>5.9766326741180764E-2</v>
      </c>
      <c r="T105" s="485">
        <v>59102459.317726515</v>
      </c>
      <c r="U105" s="1298">
        <f t="shared" ref="U105" si="2259">T105-T$15</f>
        <v>20622582.658726513</v>
      </c>
      <c r="V105" s="1299">
        <f t="shared" ref="V105" si="2260">T105/T$15-1</f>
        <v>0.53593162060988897</v>
      </c>
      <c r="W105" s="1298">
        <f t="shared" si="2213"/>
        <v>1467134.91122704</v>
      </c>
      <c r="X105" s="1299">
        <f t="shared" si="2111"/>
        <v>2.5455481101822164E-2</v>
      </c>
      <c r="Y105" s="485">
        <v>67255419.099971145</v>
      </c>
      <c r="Z105" s="1298">
        <f t="shared" ref="Z105" si="2261">Y105-Y$15</f>
        <v>28775542.440971144</v>
      </c>
      <c r="AA105" s="1299">
        <f t="shared" ref="AA105" si="2262">Y105/Y$15-1</f>
        <v>0.74780755395796916</v>
      </c>
      <c r="AB105" s="1298">
        <f t="shared" si="2216"/>
        <v>2748690.0344991609</v>
      </c>
      <c r="AC105" s="1299">
        <f t="shared" si="2114"/>
        <v>4.2610903921501686E-2</v>
      </c>
      <c r="AD105" s="485">
        <v>76381403.542066053</v>
      </c>
      <c r="AE105" s="1298">
        <f t="shared" ref="AE105" si="2263">AD105-AD$15</f>
        <v>37901526.883066051</v>
      </c>
      <c r="AF105" s="1299">
        <f t="shared" ref="AF105" si="2264">AD105/AD$15-1</f>
        <v>0.98497007199219588</v>
      </c>
      <c r="AG105" s="1298">
        <f t="shared" si="2219"/>
        <v>4307587.2537701279</v>
      </c>
      <c r="AH105" s="1299">
        <f t="shared" si="2117"/>
        <v>5.9766326741180764E-2</v>
      </c>
      <c r="AI105" s="485">
        <v>59102459.317726515</v>
      </c>
      <c r="AJ105" s="1298">
        <f t="shared" ref="AJ105" si="2265">AI105-AI$15</f>
        <v>20622582.658726513</v>
      </c>
      <c r="AK105" s="1299">
        <f t="shared" ref="AK105" si="2266">AI105/AI$15-1</f>
        <v>0.53593162060988897</v>
      </c>
      <c r="AL105" s="1298">
        <f t="shared" si="2222"/>
        <v>1467134.91122704</v>
      </c>
      <c r="AM105" s="1299">
        <f t="shared" si="2223"/>
        <v>2.5455481101822164E-2</v>
      </c>
      <c r="AN105" s="485">
        <v>67255419.099971145</v>
      </c>
      <c r="AO105" s="1298">
        <f t="shared" ref="AO105" si="2267">AN105-AN$15</f>
        <v>28775542.440971144</v>
      </c>
      <c r="AP105" s="1299">
        <f t="shared" ref="AP105" si="2268">AN105/AN$15-1</f>
        <v>0.74780755395796916</v>
      </c>
      <c r="AQ105" s="1298">
        <f t="shared" si="2226"/>
        <v>2748690.0344991609</v>
      </c>
      <c r="AR105" s="1299">
        <f t="shared" si="2227"/>
        <v>4.2610903921501686E-2</v>
      </c>
      <c r="AS105" s="485">
        <v>76381403.542066053</v>
      </c>
      <c r="AT105" s="1298">
        <f t="shared" ref="AT105" si="2269">AS105-AS$15</f>
        <v>37901526.883066051</v>
      </c>
      <c r="AU105" s="1299">
        <f t="shared" ref="AU105" si="2270">AS105/AS$15-1</f>
        <v>0.98497007199219588</v>
      </c>
      <c r="AV105" s="1298">
        <f t="shared" si="2230"/>
        <v>4307587.2537701279</v>
      </c>
      <c r="AW105" s="1299">
        <f t="shared" si="2231"/>
        <v>5.9766326741180764E-2</v>
      </c>
      <c r="AX105" s="485">
        <v>59102459.317726515</v>
      </c>
      <c r="AY105" s="1298">
        <f t="shared" ref="AY105" si="2271">AX105-AX$15</f>
        <v>20622582.658726513</v>
      </c>
      <c r="AZ105" s="1299">
        <f t="shared" ref="AZ105" si="2272">AX105/AX$15-1</f>
        <v>0.53593162060988897</v>
      </c>
      <c r="BA105" s="1298">
        <f t="shared" si="2233"/>
        <v>1467134.91122704</v>
      </c>
      <c r="BB105" s="1299">
        <f t="shared" si="2123"/>
        <v>2.5455481101822164E-2</v>
      </c>
      <c r="BC105" s="485">
        <v>67255419.099971145</v>
      </c>
      <c r="BD105" s="1298">
        <f t="shared" ref="BD105" si="2273">BC105-BC$15</f>
        <v>28775542.440971144</v>
      </c>
      <c r="BE105" s="1299">
        <f t="shared" ref="BE105" si="2274">BC105/BC$15-1</f>
        <v>0.74780755395796916</v>
      </c>
      <c r="BF105" s="1298">
        <f t="shared" si="2235"/>
        <v>2748690.0344991609</v>
      </c>
      <c r="BG105" s="1299">
        <f t="shared" si="2126"/>
        <v>4.2610903921501686E-2</v>
      </c>
      <c r="BH105" s="485">
        <v>76381403.542066053</v>
      </c>
      <c r="BI105" s="1298">
        <f t="shared" ref="BI105" si="2275">BH105-BH$15</f>
        <v>37901526.883066051</v>
      </c>
      <c r="BJ105" s="1299">
        <f t="shared" ref="BJ105" si="2276">BH105/BH$15-1</f>
        <v>0.98497007199219588</v>
      </c>
      <c r="BK105" s="1298">
        <f t="shared" si="2237"/>
        <v>4307587.2537701279</v>
      </c>
      <c r="BL105" s="1299">
        <f t="shared" si="2129"/>
        <v>5.9766326741180764E-2</v>
      </c>
      <c r="BM105" s="485">
        <v>59102459.317726515</v>
      </c>
      <c r="BN105" s="1298">
        <f t="shared" ref="BN105" si="2277">BM105-BM$15</f>
        <v>20622582.658726513</v>
      </c>
      <c r="BO105" s="1299">
        <f t="shared" ref="BO105" si="2278">BM105/BM$15-1</f>
        <v>0.53593162060988897</v>
      </c>
      <c r="BP105" s="1298">
        <f t="shared" si="2239"/>
        <v>1467134.91122704</v>
      </c>
      <c r="BQ105" s="1299">
        <f t="shared" si="2132"/>
        <v>2.5455481101822164E-2</v>
      </c>
      <c r="BR105" s="485">
        <v>67255419.099971145</v>
      </c>
      <c r="BS105" s="1298">
        <f t="shared" ref="BS105" si="2279">BR105-BR$15</f>
        <v>28775542.440971144</v>
      </c>
      <c r="BT105" s="1299">
        <f t="shared" ref="BT105" si="2280">BR105/BR$15-1</f>
        <v>0.74780755395796916</v>
      </c>
      <c r="BU105" s="1298">
        <f t="shared" si="2241"/>
        <v>2748690.0344991609</v>
      </c>
      <c r="BV105" s="1299">
        <f t="shared" si="2135"/>
        <v>4.2610903921501686E-2</v>
      </c>
      <c r="BW105" s="485">
        <v>76381403.542066053</v>
      </c>
      <c r="BX105" s="1298">
        <f t="shared" ref="BX105" si="2281">BW105-BW$15</f>
        <v>37901526.883066051</v>
      </c>
      <c r="BY105" s="1299">
        <f t="shared" ref="BY105" si="2282">BW105/BW$15-1</f>
        <v>0.98497007199219588</v>
      </c>
      <c r="BZ105" s="1298">
        <f t="shared" si="2243"/>
        <v>4307587.2537701279</v>
      </c>
      <c r="CA105" s="1299">
        <f t="shared" si="2138"/>
        <v>5.9766326741180764E-2</v>
      </c>
      <c r="CB105" s="485">
        <v>59102459.317726515</v>
      </c>
      <c r="CC105" s="1298">
        <f t="shared" ref="CC105" si="2283">CB105-CB$15</f>
        <v>20622582.658726513</v>
      </c>
      <c r="CD105" s="1299">
        <f t="shared" ref="CD105" si="2284">CB105/CB$15-1</f>
        <v>0.53593162060988897</v>
      </c>
      <c r="CE105" s="1298">
        <f t="shared" si="2246"/>
        <v>1467134.91122704</v>
      </c>
      <c r="CF105" s="1299">
        <f t="shared" si="2141"/>
        <v>2.5455481101822164E-2</v>
      </c>
      <c r="CG105" s="485">
        <v>67255419.099971145</v>
      </c>
      <c r="CH105" s="1298">
        <f t="shared" ref="CH105" si="2285">CG105-CG$15</f>
        <v>28775542.440971144</v>
      </c>
      <c r="CI105" s="1299">
        <f t="shared" ref="CI105" si="2286">CG105/CG$15-1</f>
        <v>0.74780755395796916</v>
      </c>
      <c r="CJ105" s="1298">
        <f t="shared" si="2249"/>
        <v>2748690.0344991609</v>
      </c>
      <c r="CK105" s="1299">
        <f t="shared" si="2144"/>
        <v>4.2610903921501686E-2</v>
      </c>
      <c r="CL105" s="485">
        <v>76381403.542066053</v>
      </c>
      <c r="CM105" s="1298">
        <f t="shared" ref="CM105" si="2287">CL105-CL$15</f>
        <v>37901526.883066051</v>
      </c>
      <c r="CN105" s="1299">
        <f t="shared" ref="CN105" si="2288">CL105/CL$15-1</f>
        <v>0.98497007199219588</v>
      </c>
      <c r="CO105" s="1298">
        <f t="shared" si="2252"/>
        <v>4307587.2537701279</v>
      </c>
      <c r="CP105" s="1299">
        <f t="shared" si="2147"/>
        <v>5.9766326741180764E-2</v>
      </c>
    </row>
    <row r="106" spans="1:94" ht="15.75" outlineLevel="1" x14ac:dyDescent="0.25">
      <c r="A106" s="174">
        <v>2032</v>
      </c>
      <c r="B106" s="175" t="s">
        <v>169</v>
      </c>
      <c r="C106" s="175" t="s">
        <v>249</v>
      </c>
      <c r="D106" s="176" t="s">
        <v>170</v>
      </c>
      <c r="E106" s="485">
        <v>58747710.458835192</v>
      </c>
      <c r="F106" s="1298">
        <f t="shared" ref="F106" si="2289">E106-E$16</f>
        <v>18665333.458835192</v>
      </c>
      <c r="G106" s="1320">
        <f t="shared" ref="G106" si="2290">E106/E$16-1</f>
        <v>0.4656743151444136</v>
      </c>
      <c r="H106" s="1298">
        <f t="shared" si="2206"/>
        <v>1323875.2738229781</v>
      </c>
      <c r="I106" s="1320">
        <f t="shared" si="2102"/>
        <v>2.3054455864148116E-2</v>
      </c>
      <c r="J106" s="485">
        <v>66851733.983388931</v>
      </c>
      <c r="K106" s="1298">
        <f t="shared" ref="K106" si="2291">J106-J$16</f>
        <v>26769356.983388931</v>
      </c>
      <c r="L106" s="1320">
        <f t="shared" ref="L106" si="2292">J106/J$16-1</f>
        <v>0.66785852005206503</v>
      </c>
      <c r="M106" s="1298">
        <f t="shared" si="2208"/>
        <v>2581708.3294311315</v>
      </c>
      <c r="N106" s="1320">
        <f t="shared" si="2105"/>
        <v>4.0169710579104789E-2</v>
      </c>
      <c r="O106" s="485">
        <v>75922941.812049031</v>
      </c>
      <c r="P106" s="1298">
        <f t="shared" ref="P106" si="2293">O106-O$16</f>
        <v>35840564.812049031</v>
      </c>
      <c r="Q106" s="1320">
        <f t="shared" ref="Q106" si="2294">O106/O$16-1</f>
        <v>0.89417263881453524</v>
      </c>
      <c r="R106" s="1298">
        <f t="shared" si="2210"/>
        <v>4113595.8889916241</v>
      </c>
      <c r="S106" s="1320">
        <f t="shared" si="2108"/>
        <v>5.7284965294061907E-2</v>
      </c>
      <c r="T106" s="485">
        <v>58747710.458835192</v>
      </c>
      <c r="U106" s="1298">
        <f t="shared" ref="U106" si="2295">T106-T$16</f>
        <v>18665333.458835192</v>
      </c>
      <c r="V106" s="1299">
        <f t="shared" ref="V106" si="2296">T106/T$16-1</f>
        <v>0.4656743151444136</v>
      </c>
      <c r="W106" s="1298">
        <f t="shared" si="2213"/>
        <v>1323875.2738229781</v>
      </c>
      <c r="X106" s="1299">
        <f t="shared" si="2111"/>
        <v>2.3054455864148116E-2</v>
      </c>
      <c r="Y106" s="485">
        <v>66851733.983388931</v>
      </c>
      <c r="Z106" s="1298">
        <f t="shared" ref="Z106" si="2297">Y106-Y$16</f>
        <v>26769356.983388931</v>
      </c>
      <c r="AA106" s="1299">
        <f t="shared" ref="AA106" si="2298">Y106/Y$16-1</f>
        <v>0.66785852005206503</v>
      </c>
      <c r="AB106" s="1298">
        <f t="shared" si="2216"/>
        <v>2581708.3294311315</v>
      </c>
      <c r="AC106" s="1299">
        <f t="shared" si="2114"/>
        <v>4.0169710579104789E-2</v>
      </c>
      <c r="AD106" s="485">
        <v>75922941.812049031</v>
      </c>
      <c r="AE106" s="1298">
        <f t="shared" ref="AE106" si="2299">AD106-AD$16</f>
        <v>35840564.812049031</v>
      </c>
      <c r="AF106" s="1299">
        <f t="shared" ref="AF106" si="2300">AD106/AD$16-1</f>
        <v>0.89417263881453524</v>
      </c>
      <c r="AG106" s="1298">
        <f t="shared" si="2219"/>
        <v>4113595.8889916241</v>
      </c>
      <c r="AH106" s="1299">
        <f t="shared" si="2117"/>
        <v>5.7284965294061907E-2</v>
      </c>
      <c r="AI106" s="485">
        <v>58747710.458835192</v>
      </c>
      <c r="AJ106" s="1298">
        <f t="shared" ref="AJ106" si="2301">AI106-AI$16</f>
        <v>18665333.458835192</v>
      </c>
      <c r="AK106" s="1299">
        <f t="shared" ref="AK106" si="2302">AI106/AI$16-1</f>
        <v>0.4656743151444136</v>
      </c>
      <c r="AL106" s="1298">
        <f t="shared" si="2222"/>
        <v>1323875.2738229781</v>
      </c>
      <c r="AM106" s="1299">
        <f t="shared" si="2223"/>
        <v>2.3054455864148116E-2</v>
      </c>
      <c r="AN106" s="485">
        <v>66851733.983388931</v>
      </c>
      <c r="AO106" s="1298">
        <f t="shared" ref="AO106" si="2303">AN106-AN$16</f>
        <v>26769356.983388931</v>
      </c>
      <c r="AP106" s="1299">
        <f t="shared" ref="AP106" si="2304">AN106/AN$16-1</f>
        <v>0.66785852005206503</v>
      </c>
      <c r="AQ106" s="1298">
        <f t="shared" si="2226"/>
        <v>2581708.3294311315</v>
      </c>
      <c r="AR106" s="1299">
        <f t="shared" si="2227"/>
        <v>4.0169710579104789E-2</v>
      </c>
      <c r="AS106" s="485">
        <v>75922941.812049031</v>
      </c>
      <c r="AT106" s="1298">
        <f t="shared" ref="AT106" si="2305">AS106-AS$16</f>
        <v>35840564.812049031</v>
      </c>
      <c r="AU106" s="1299">
        <f t="shared" ref="AU106" si="2306">AS106/AS$16-1</f>
        <v>0.89417263881453524</v>
      </c>
      <c r="AV106" s="1298">
        <f t="shared" si="2230"/>
        <v>4113595.8889916241</v>
      </c>
      <c r="AW106" s="1299">
        <f t="shared" si="2231"/>
        <v>5.7284965294061907E-2</v>
      </c>
      <c r="AX106" s="485">
        <v>58747710.458835192</v>
      </c>
      <c r="AY106" s="1298">
        <f t="shared" ref="AY106" si="2307">AX106-AX$16</f>
        <v>18665333.458835192</v>
      </c>
      <c r="AZ106" s="1299">
        <f t="shared" ref="AZ106" si="2308">AX106/AX$16-1</f>
        <v>0.4656743151444136</v>
      </c>
      <c r="BA106" s="1298">
        <f t="shared" si="2233"/>
        <v>1323875.2738229781</v>
      </c>
      <c r="BB106" s="1299">
        <f t="shared" si="2123"/>
        <v>2.3054455864148116E-2</v>
      </c>
      <c r="BC106" s="485">
        <v>66851733.983388931</v>
      </c>
      <c r="BD106" s="1298">
        <f t="shared" ref="BD106" si="2309">BC106-BC$16</f>
        <v>26769356.983388931</v>
      </c>
      <c r="BE106" s="1299">
        <f t="shared" ref="BE106" si="2310">BC106/BC$16-1</f>
        <v>0.66785852005206503</v>
      </c>
      <c r="BF106" s="1298">
        <f t="shared" si="2235"/>
        <v>2581708.3294311315</v>
      </c>
      <c r="BG106" s="1299">
        <f t="shared" si="2126"/>
        <v>4.0169710579104789E-2</v>
      </c>
      <c r="BH106" s="485">
        <v>75922941.812049031</v>
      </c>
      <c r="BI106" s="1298">
        <f t="shared" ref="BI106" si="2311">BH106-BH$16</f>
        <v>35840564.812049031</v>
      </c>
      <c r="BJ106" s="1299">
        <f t="shared" ref="BJ106" si="2312">BH106/BH$16-1</f>
        <v>0.89417263881453524</v>
      </c>
      <c r="BK106" s="1298">
        <f t="shared" si="2237"/>
        <v>4113595.8889916241</v>
      </c>
      <c r="BL106" s="1299">
        <f t="shared" si="2129"/>
        <v>5.7284965294061907E-2</v>
      </c>
      <c r="BM106" s="485">
        <v>58747710.458835192</v>
      </c>
      <c r="BN106" s="1298">
        <f t="shared" ref="BN106" si="2313">BM106-BM$16</f>
        <v>18665333.458835192</v>
      </c>
      <c r="BO106" s="1299">
        <f t="shared" ref="BO106" si="2314">BM106/BM$16-1</f>
        <v>0.4656743151444136</v>
      </c>
      <c r="BP106" s="1298">
        <f t="shared" si="2239"/>
        <v>1323875.2738229781</v>
      </c>
      <c r="BQ106" s="1299">
        <f t="shared" si="2132"/>
        <v>2.3054455864148116E-2</v>
      </c>
      <c r="BR106" s="485">
        <v>66851733.983388931</v>
      </c>
      <c r="BS106" s="1298">
        <f t="shared" ref="BS106" si="2315">BR106-BR$16</f>
        <v>26769356.983388931</v>
      </c>
      <c r="BT106" s="1299">
        <f t="shared" ref="BT106" si="2316">BR106/BR$16-1</f>
        <v>0.66785852005206503</v>
      </c>
      <c r="BU106" s="1298">
        <f t="shared" si="2241"/>
        <v>2581708.3294311315</v>
      </c>
      <c r="BV106" s="1299">
        <f t="shared" si="2135"/>
        <v>4.0169710579104789E-2</v>
      </c>
      <c r="BW106" s="485">
        <v>75922941.812049031</v>
      </c>
      <c r="BX106" s="1298">
        <f t="shared" ref="BX106" si="2317">BW106-BW$16</f>
        <v>35840564.812049031</v>
      </c>
      <c r="BY106" s="1299">
        <f t="shared" ref="BY106" si="2318">BW106/BW$16-1</f>
        <v>0.89417263881453524</v>
      </c>
      <c r="BZ106" s="1298">
        <f t="shared" si="2243"/>
        <v>4113595.8889916241</v>
      </c>
      <c r="CA106" s="1299">
        <f t="shared" si="2138"/>
        <v>5.7284965294061907E-2</v>
      </c>
      <c r="CB106" s="485">
        <v>58747710.458835192</v>
      </c>
      <c r="CC106" s="1298">
        <f t="shared" ref="CC106" si="2319">CB106-CB$16</f>
        <v>18665333.458835192</v>
      </c>
      <c r="CD106" s="1299">
        <f t="shared" ref="CD106" si="2320">CB106/CB$16-1</f>
        <v>0.4656743151444136</v>
      </c>
      <c r="CE106" s="1298">
        <f t="shared" si="2246"/>
        <v>1323875.2738229781</v>
      </c>
      <c r="CF106" s="1299">
        <f t="shared" si="2141"/>
        <v>2.3054455864148116E-2</v>
      </c>
      <c r="CG106" s="485">
        <v>66851733.983388931</v>
      </c>
      <c r="CH106" s="1298">
        <f t="shared" ref="CH106" si="2321">CG106-CG$16</f>
        <v>26769356.983388931</v>
      </c>
      <c r="CI106" s="1299">
        <f t="shared" ref="CI106" si="2322">CG106/CG$16-1</f>
        <v>0.66785852005206503</v>
      </c>
      <c r="CJ106" s="1298">
        <f t="shared" si="2249"/>
        <v>2581708.3294311315</v>
      </c>
      <c r="CK106" s="1299">
        <f t="shared" si="2144"/>
        <v>4.0169710579104789E-2</v>
      </c>
      <c r="CL106" s="485">
        <v>75922941.812049031</v>
      </c>
      <c r="CM106" s="1298">
        <f t="shared" ref="CM106" si="2323">CL106-CL$16</f>
        <v>35840564.812049031</v>
      </c>
      <c r="CN106" s="1299">
        <f t="shared" ref="CN106" si="2324">CL106/CL$16-1</f>
        <v>0.89417263881453524</v>
      </c>
      <c r="CO106" s="1298">
        <f t="shared" si="2252"/>
        <v>4113595.8889916241</v>
      </c>
      <c r="CP106" s="1299">
        <f t="shared" si="2147"/>
        <v>5.7284965294061907E-2</v>
      </c>
    </row>
    <row r="107" spans="1:94" ht="32.25" outlineLevel="1" thickBot="1" x14ac:dyDescent="0.3">
      <c r="A107" s="174">
        <v>2032</v>
      </c>
      <c r="B107" s="197" t="s">
        <v>171</v>
      </c>
      <c r="C107" s="198" t="s">
        <v>172</v>
      </c>
      <c r="D107" s="199" t="s">
        <v>173</v>
      </c>
      <c r="E107" s="492">
        <v>0</v>
      </c>
      <c r="F107" s="1298">
        <f t="shared" ref="F107" si="2325">E107-E$17</f>
        <v>0</v>
      </c>
      <c r="G107" s="1320"/>
      <c r="H107" s="1298">
        <f t="shared" si="2206"/>
        <v>0</v>
      </c>
      <c r="I107" s="1320"/>
      <c r="J107" s="492">
        <v>0</v>
      </c>
      <c r="K107" s="1298">
        <f t="shared" ref="K107" si="2326">J107-J$17</f>
        <v>0</v>
      </c>
      <c r="L107" s="1320"/>
      <c r="M107" s="1298">
        <f t="shared" si="2208"/>
        <v>0</v>
      </c>
      <c r="N107" s="1320"/>
      <c r="O107" s="492">
        <v>0</v>
      </c>
      <c r="P107" s="1298">
        <f t="shared" ref="P107" si="2327">O107-O$17</f>
        <v>0</v>
      </c>
      <c r="Q107" s="1320"/>
      <c r="R107" s="1298">
        <f t="shared" si="2210"/>
        <v>0</v>
      </c>
      <c r="S107" s="1320"/>
      <c r="T107" s="492">
        <v>0</v>
      </c>
      <c r="U107" s="1298">
        <f t="shared" ref="U107" si="2328">T107-T$17</f>
        <v>0</v>
      </c>
      <c r="V107" s="1299"/>
      <c r="W107" s="1298">
        <f t="shared" si="2213"/>
        <v>0</v>
      </c>
      <c r="X107" s="1299"/>
      <c r="Y107" s="492">
        <v>0</v>
      </c>
      <c r="Z107" s="1298">
        <f t="shared" ref="Z107" si="2329">Y107-Y$17</f>
        <v>0</v>
      </c>
      <c r="AA107" s="1299"/>
      <c r="AB107" s="1298">
        <f t="shared" si="2216"/>
        <v>0</v>
      </c>
      <c r="AC107" s="1299"/>
      <c r="AD107" s="492">
        <v>0</v>
      </c>
      <c r="AE107" s="1298">
        <f t="shared" ref="AE107" si="2330">AD107-AD$17</f>
        <v>0</v>
      </c>
      <c r="AF107" s="1299"/>
      <c r="AG107" s="1298">
        <f t="shared" si="2219"/>
        <v>0</v>
      </c>
      <c r="AH107" s="1299"/>
      <c r="AI107" s="492">
        <v>0</v>
      </c>
      <c r="AJ107" s="1298">
        <f t="shared" ref="AJ107" si="2331">AI107-AI$17</f>
        <v>0</v>
      </c>
      <c r="AK107" s="1299"/>
      <c r="AL107" s="1298">
        <f t="shared" si="2222"/>
        <v>0</v>
      </c>
      <c r="AM107" s="1299"/>
      <c r="AN107" s="492">
        <v>0</v>
      </c>
      <c r="AO107" s="1298">
        <f t="shared" ref="AO107" si="2332">AN107-AN$17</f>
        <v>0</v>
      </c>
      <c r="AP107" s="1299"/>
      <c r="AQ107" s="1298">
        <f t="shared" si="2226"/>
        <v>0</v>
      </c>
      <c r="AR107" s="1299"/>
      <c r="AS107" s="492">
        <v>0</v>
      </c>
      <c r="AT107" s="1298">
        <f t="shared" ref="AT107" si="2333">AS107-AS$17</f>
        <v>0</v>
      </c>
      <c r="AU107" s="1299"/>
      <c r="AV107" s="1298">
        <f t="shared" si="2230"/>
        <v>0</v>
      </c>
      <c r="AW107" s="1299"/>
      <c r="AX107" s="492">
        <v>0</v>
      </c>
      <c r="AY107" s="1298">
        <f t="shared" ref="AY107" si="2334">AX107-AX$17</f>
        <v>0</v>
      </c>
      <c r="AZ107" s="1299"/>
      <c r="BA107" s="1298">
        <f t="shared" si="2233"/>
        <v>0</v>
      </c>
      <c r="BB107" s="1299"/>
      <c r="BC107" s="492">
        <v>0</v>
      </c>
      <c r="BD107" s="1298">
        <f t="shared" ref="BD107" si="2335">BC107-BC$17</f>
        <v>0</v>
      </c>
      <c r="BE107" s="1299"/>
      <c r="BF107" s="1298">
        <f t="shared" si="2235"/>
        <v>0</v>
      </c>
      <c r="BG107" s="1299"/>
      <c r="BH107" s="492">
        <v>0</v>
      </c>
      <c r="BI107" s="1298">
        <f t="shared" ref="BI107" si="2336">BH107-BH$17</f>
        <v>0</v>
      </c>
      <c r="BJ107" s="1299"/>
      <c r="BK107" s="1298">
        <f t="shared" si="2237"/>
        <v>0</v>
      </c>
      <c r="BL107" s="1299"/>
      <c r="BM107" s="492">
        <v>0</v>
      </c>
      <c r="BN107" s="1298">
        <f t="shared" ref="BN107" si="2337">BM107-BM$17</f>
        <v>0</v>
      </c>
      <c r="BO107" s="1299"/>
      <c r="BP107" s="1298">
        <f t="shared" si="2239"/>
        <v>0</v>
      </c>
      <c r="BQ107" s="1299"/>
      <c r="BR107" s="492">
        <v>0</v>
      </c>
      <c r="BS107" s="1298">
        <f t="shared" ref="BS107" si="2338">BR107-BR$17</f>
        <v>0</v>
      </c>
      <c r="BT107" s="1299"/>
      <c r="BU107" s="1298">
        <f t="shared" si="2241"/>
        <v>0</v>
      </c>
      <c r="BV107" s="1299"/>
      <c r="BW107" s="492">
        <v>0</v>
      </c>
      <c r="BX107" s="1298">
        <f t="shared" ref="BX107" si="2339">BW107-BW$17</f>
        <v>0</v>
      </c>
      <c r="BY107" s="1299"/>
      <c r="BZ107" s="1298">
        <f t="shared" si="2243"/>
        <v>0</v>
      </c>
      <c r="CA107" s="1299"/>
      <c r="CB107" s="1329">
        <v>4555665.4006365938</v>
      </c>
      <c r="CC107" s="1298">
        <f t="shared" ref="CC107" si="2340">CB107-CB$17</f>
        <v>709387.92063659383</v>
      </c>
      <c r="CD107" s="1299">
        <f t="shared" ref="CD107" si="2341">CB107/CB$17-1</f>
        <v>0.18443493074155271</v>
      </c>
      <c r="CE107" s="1298">
        <f t="shared" si="2246"/>
        <v>68158.553256337531</v>
      </c>
      <c r="CF107" s="1299">
        <f t="shared" si="2141"/>
        <v>1.518851236876162E-2</v>
      </c>
      <c r="CG107" s="1329">
        <v>4555665.4006365938</v>
      </c>
      <c r="CH107" s="1298">
        <f t="shared" ref="CH107" si="2342">CG107-CG$17</f>
        <v>709387.92063659383</v>
      </c>
      <c r="CI107" s="1299">
        <f t="shared" ref="CI107" si="2343">CG107/CG$17-1</f>
        <v>0.18443493074155271</v>
      </c>
      <c r="CJ107" s="1298">
        <f t="shared" si="2249"/>
        <v>68158.553256337531</v>
      </c>
      <c r="CK107" s="1299">
        <f t="shared" si="2144"/>
        <v>1.518851236876162E-2</v>
      </c>
      <c r="CL107" s="1329">
        <v>4555665.4006365938</v>
      </c>
      <c r="CM107" s="1298">
        <f t="shared" ref="CM107" si="2344">CL107-CL$17</f>
        <v>709387.92063659383</v>
      </c>
      <c r="CN107" s="1299">
        <f t="shared" ref="CN107" si="2345">CL107/CL$17-1</f>
        <v>0.18443493074155271</v>
      </c>
      <c r="CO107" s="1298">
        <f t="shared" si="2252"/>
        <v>68158.553256337531</v>
      </c>
      <c r="CP107" s="1299">
        <f t="shared" si="2147"/>
        <v>1.518851236876162E-2</v>
      </c>
    </row>
    <row r="108" spans="1:94" ht="15.75" outlineLevel="1" x14ac:dyDescent="0.25">
      <c r="A108" s="174">
        <v>2032</v>
      </c>
      <c r="B108" s="206" t="s">
        <v>174</v>
      </c>
      <c r="C108" s="206" t="s">
        <v>175</v>
      </c>
      <c r="D108" s="207" t="s">
        <v>176</v>
      </c>
      <c r="E108" s="210">
        <v>1166624.6279040002</v>
      </c>
      <c r="F108" s="1321">
        <f t="shared" ref="F108" si="2346">E108-E$18</f>
        <v>318337.54910400021</v>
      </c>
      <c r="G108" s="1322">
        <f t="shared" ref="G108" si="2347">E108/E$18-1</f>
        <v>0.3752710103215593</v>
      </c>
      <c r="H108" s="1321">
        <f t="shared" si="2206"/>
        <v>29728.258752000052</v>
      </c>
      <c r="I108" s="1322">
        <f t="shared" si="2102"/>
        <v>2.6148609106891652E-2</v>
      </c>
      <c r="J108" s="210">
        <v>1322937.0780480001</v>
      </c>
      <c r="K108" s="1321">
        <f t="shared" ref="K108" si="2348">J108-J$18</f>
        <v>474649.99924800009</v>
      </c>
      <c r="L108" s="1322">
        <f t="shared" ref="L108" si="2349">J108/J$18-1</f>
        <v>0.55953934830582042</v>
      </c>
      <c r="M108" s="1321">
        <f t="shared" si="2208"/>
        <v>54663.169055999955</v>
      </c>
      <c r="N108" s="1322">
        <f t="shared" si="2105"/>
        <v>4.3100444366505286E-2</v>
      </c>
      <c r="O108" s="211">
        <v>1497041.1891840002</v>
      </c>
      <c r="P108" s="1321">
        <f t="shared" ref="P108" si="2350">O108-O$18</f>
        <v>648754.11038400023</v>
      </c>
      <c r="Q108" s="1322">
        <f t="shared" ref="Q108" si="2351">O108/O$18-1</f>
        <v>0.76478131825576989</v>
      </c>
      <c r="R108" s="1321">
        <f t="shared" si="2210"/>
        <v>85213.285440000007</v>
      </c>
      <c r="S108" s="1322">
        <f t="shared" si="2108"/>
        <v>6.0356708642763435E-2</v>
      </c>
      <c r="T108" s="211">
        <v>1166624.6279040002</v>
      </c>
      <c r="U108" s="209">
        <f t="shared" ref="U108" si="2352">T108-T$18</f>
        <v>318337.54910400021</v>
      </c>
      <c r="V108" s="1300">
        <f t="shared" ref="V108" si="2353">T108/T$18-1</f>
        <v>0.3752710103215593</v>
      </c>
      <c r="W108" s="209">
        <f t="shared" si="2213"/>
        <v>29728.258752000052</v>
      </c>
      <c r="X108" s="1300">
        <f t="shared" si="2111"/>
        <v>2.6148609106891652E-2</v>
      </c>
      <c r="Y108" s="210">
        <v>1322937.0780480001</v>
      </c>
      <c r="Z108" s="209">
        <f t="shared" ref="Z108" si="2354">Y108-Y$18</f>
        <v>474649.99924800009</v>
      </c>
      <c r="AA108" s="1300">
        <f t="shared" ref="AA108" si="2355">Y108/Y$18-1</f>
        <v>0.55953934830582042</v>
      </c>
      <c r="AB108" s="209">
        <f t="shared" si="2216"/>
        <v>54663.169055999955</v>
      </c>
      <c r="AC108" s="1300">
        <f t="shared" si="2114"/>
        <v>4.3100444366505286E-2</v>
      </c>
      <c r="AD108" s="211">
        <v>1497041.1891840002</v>
      </c>
      <c r="AE108" s="209">
        <f t="shared" ref="AE108" si="2356">AD108-AD$18</f>
        <v>648754.11038400023</v>
      </c>
      <c r="AF108" s="1300">
        <f t="shared" ref="AF108" si="2357">AD108/AD$18-1</f>
        <v>0.76478131825576989</v>
      </c>
      <c r="AG108" s="209">
        <f t="shared" si="2219"/>
        <v>85213.285440000007</v>
      </c>
      <c r="AH108" s="1300">
        <f t="shared" si="2117"/>
        <v>6.0356708642763435E-2</v>
      </c>
      <c r="AI108" s="211">
        <v>1166624.6279040002</v>
      </c>
      <c r="AJ108" s="209">
        <f t="shared" ref="AJ108" si="2358">AI108-AI$18</f>
        <v>318337.54910400021</v>
      </c>
      <c r="AK108" s="1300">
        <f t="shared" ref="AK108" si="2359">AI108/AI$18-1</f>
        <v>0.3752710103215593</v>
      </c>
      <c r="AL108" s="209">
        <f t="shared" si="2222"/>
        <v>29728.258752000052</v>
      </c>
      <c r="AM108" s="1300">
        <f t="shared" si="2223"/>
        <v>2.6148609106891652E-2</v>
      </c>
      <c r="AN108" s="210">
        <v>1322937.0780480001</v>
      </c>
      <c r="AO108" s="209">
        <f t="shared" ref="AO108" si="2360">AN108-AN$18</f>
        <v>474649.99924800009</v>
      </c>
      <c r="AP108" s="1300">
        <f t="shared" ref="AP108" si="2361">AN108/AN$18-1</f>
        <v>0.55953934830582042</v>
      </c>
      <c r="AQ108" s="209">
        <f t="shared" si="2226"/>
        <v>54663.169055999955</v>
      </c>
      <c r="AR108" s="1300">
        <f t="shared" si="2227"/>
        <v>4.3100444366505286E-2</v>
      </c>
      <c r="AS108" s="211">
        <v>1497041.1891840002</v>
      </c>
      <c r="AT108" s="209">
        <f t="shared" ref="AT108" si="2362">AS108-AS$18</f>
        <v>648754.11038400023</v>
      </c>
      <c r="AU108" s="1300">
        <f t="shared" ref="AU108" si="2363">AS108/AS$18-1</f>
        <v>0.76478131825576989</v>
      </c>
      <c r="AV108" s="209">
        <f t="shared" si="2230"/>
        <v>85213.285440000007</v>
      </c>
      <c r="AW108" s="1300">
        <f t="shared" si="2231"/>
        <v>6.0356708642763435E-2</v>
      </c>
      <c r="AX108" s="210">
        <v>1166624.6279040002</v>
      </c>
      <c r="AY108" s="209">
        <f t="shared" ref="AY108" si="2364">AX108-AX$18</f>
        <v>318337.54910400021</v>
      </c>
      <c r="AZ108" s="1300">
        <f t="shared" ref="AZ108" si="2365">AX108/AX$18-1</f>
        <v>0.3752710103215593</v>
      </c>
      <c r="BA108" s="209">
        <f t="shared" si="2233"/>
        <v>29728.258752000052</v>
      </c>
      <c r="BB108" s="1300">
        <f t="shared" si="2123"/>
        <v>2.6148609106891652E-2</v>
      </c>
      <c r="BC108" s="210">
        <v>1322937.0780480001</v>
      </c>
      <c r="BD108" s="209">
        <f t="shared" ref="BD108" si="2366">BC108-BC$18</f>
        <v>474649.99924800009</v>
      </c>
      <c r="BE108" s="1300">
        <f t="shared" ref="BE108" si="2367">BC108/BC$18-1</f>
        <v>0.55953934830582042</v>
      </c>
      <c r="BF108" s="209">
        <f t="shared" si="2235"/>
        <v>54663.169055999955</v>
      </c>
      <c r="BG108" s="1300">
        <f t="shared" si="2126"/>
        <v>4.3100444366505286E-2</v>
      </c>
      <c r="BH108" s="211">
        <v>1497041.1891840002</v>
      </c>
      <c r="BI108" s="209">
        <f t="shared" ref="BI108" si="2368">BH108-BH$18</f>
        <v>648754.11038400023</v>
      </c>
      <c r="BJ108" s="1300">
        <f t="shared" ref="BJ108" si="2369">BH108/BH$18-1</f>
        <v>0.76478131825576989</v>
      </c>
      <c r="BK108" s="209">
        <f t="shared" si="2237"/>
        <v>85213.285440000007</v>
      </c>
      <c r="BL108" s="1300">
        <f t="shared" si="2129"/>
        <v>6.0356708642763435E-2</v>
      </c>
      <c r="BM108" s="210">
        <v>1166624.6279040002</v>
      </c>
      <c r="BN108" s="209">
        <f t="shared" ref="BN108" si="2370">BM108-BM$18</f>
        <v>318337.54910400021</v>
      </c>
      <c r="BO108" s="1300">
        <f t="shared" ref="BO108" si="2371">BM108/BM$18-1</f>
        <v>0.3752710103215593</v>
      </c>
      <c r="BP108" s="209">
        <f t="shared" si="2239"/>
        <v>29728.258752000052</v>
      </c>
      <c r="BQ108" s="1300">
        <f t="shared" si="2132"/>
        <v>2.6148609106891652E-2</v>
      </c>
      <c r="BR108" s="210">
        <v>1322937.0780480001</v>
      </c>
      <c r="BS108" s="209">
        <f t="shared" ref="BS108" si="2372">BR108-BR$18</f>
        <v>474649.99924800009</v>
      </c>
      <c r="BT108" s="1300">
        <f t="shared" ref="BT108" si="2373">BR108/BR$18-1</f>
        <v>0.55953934830582042</v>
      </c>
      <c r="BU108" s="209">
        <f t="shared" si="2241"/>
        <v>54663.169055999955</v>
      </c>
      <c r="BV108" s="1300">
        <f t="shared" si="2135"/>
        <v>4.3100444366505286E-2</v>
      </c>
      <c r="BW108" s="211">
        <v>1497041.1891840002</v>
      </c>
      <c r="BX108" s="209">
        <f t="shared" ref="BX108" si="2374">BW108-BW$18</f>
        <v>648754.11038400023</v>
      </c>
      <c r="BY108" s="1300">
        <f t="shared" ref="BY108" si="2375">BW108/BW$18-1</f>
        <v>0.76478131825576989</v>
      </c>
      <c r="BZ108" s="209">
        <f t="shared" si="2243"/>
        <v>85213.285440000007</v>
      </c>
      <c r="CA108" s="1300">
        <f t="shared" si="2138"/>
        <v>6.0356708642763435E-2</v>
      </c>
      <c r="CB108" s="211">
        <v>1166624.6279040002</v>
      </c>
      <c r="CC108" s="209">
        <f t="shared" ref="CC108" si="2376">CB108-CB$18</f>
        <v>318337.54910400021</v>
      </c>
      <c r="CD108" s="1300">
        <f t="shared" ref="CD108" si="2377">CB108/CB$18-1</f>
        <v>0.3752710103215593</v>
      </c>
      <c r="CE108" s="209">
        <f t="shared" si="2246"/>
        <v>29728.258752000052</v>
      </c>
      <c r="CF108" s="1300">
        <f t="shared" si="2141"/>
        <v>2.6148609106891652E-2</v>
      </c>
      <c r="CG108" s="210">
        <v>1322937.0780480001</v>
      </c>
      <c r="CH108" s="209">
        <f t="shared" ref="CH108" si="2378">CG108-CG$18</f>
        <v>474649.99924800009</v>
      </c>
      <c r="CI108" s="1300">
        <f t="shared" ref="CI108" si="2379">CG108/CG$18-1</f>
        <v>0.55953934830582042</v>
      </c>
      <c r="CJ108" s="209">
        <f t="shared" si="2249"/>
        <v>54663.169055999955</v>
      </c>
      <c r="CK108" s="1300">
        <f t="shared" si="2144"/>
        <v>4.3100444366505286E-2</v>
      </c>
      <c r="CL108" s="211">
        <v>1497041.1891840002</v>
      </c>
      <c r="CM108" s="209">
        <f t="shared" ref="CM108" si="2380">CL108-CL$18</f>
        <v>648754.11038400023</v>
      </c>
      <c r="CN108" s="1300">
        <f t="shared" ref="CN108" si="2381">CL108/CL$18-1</f>
        <v>0.76478131825576989</v>
      </c>
      <c r="CO108" s="209">
        <f t="shared" si="2252"/>
        <v>85213.285440000007</v>
      </c>
      <c r="CP108" s="1300">
        <f t="shared" si="2147"/>
        <v>6.0356708642763435E-2</v>
      </c>
    </row>
    <row r="109" spans="1:94" ht="16.5" outlineLevel="1" thickBot="1" x14ac:dyDescent="0.3">
      <c r="A109" s="174">
        <v>2032</v>
      </c>
      <c r="B109" s="206" t="s">
        <v>177</v>
      </c>
      <c r="C109" s="206" t="s">
        <v>178</v>
      </c>
      <c r="D109" s="207" t="s">
        <v>179</v>
      </c>
      <c r="E109" s="479">
        <v>737083.09824000008</v>
      </c>
      <c r="F109" s="1321">
        <f t="shared" ref="F109" si="2382">E109-E$19</f>
        <v>204912.79615200008</v>
      </c>
      <c r="G109" s="1322">
        <f t="shared" ref="G109" si="2383">E109/E$19-1</f>
        <v>0.38505116754545154</v>
      </c>
      <c r="H109" s="1321">
        <f t="shared" si="2206"/>
        <v>18672.258431999944</v>
      </c>
      <c r="I109" s="1322">
        <f t="shared" si="2102"/>
        <v>2.5991058872371964E-2</v>
      </c>
      <c r="J109" s="479">
        <v>836208.06662399997</v>
      </c>
      <c r="K109" s="1321">
        <f t="shared" ref="K109" si="2384">J109-J$19</f>
        <v>304037.76453599997</v>
      </c>
      <c r="L109" s="1322">
        <f t="shared" ref="L109" si="2385">J109/J$19-1</f>
        <v>0.5713166693877707</v>
      </c>
      <c r="M109" s="1321">
        <f t="shared" si="2208"/>
        <v>34484.64057599986</v>
      </c>
      <c r="N109" s="1322">
        <f t="shared" si="2105"/>
        <v>4.3013138266381645E-2</v>
      </c>
      <c r="O109" s="472">
        <v>945817.40666400013</v>
      </c>
      <c r="P109" s="1321">
        <f t="shared" ref="P109" si="2386">O109-O$19</f>
        <v>413647.10457600013</v>
      </c>
      <c r="Q109" s="1322">
        <f t="shared" ref="Q109" si="2387">O109/O$19-1</f>
        <v>0.77728333007879713</v>
      </c>
      <c r="R109" s="1321">
        <f t="shared" si="2210"/>
        <v>53731.867848000024</v>
      </c>
      <c r="S109" s="1322">
        <f t="shared" si="2108"/>
        <v>6.0231744053730996E-2</v>
      </c>
      <c r="T109" s="472">
        <v>737083.09824000008</v>
      </c>
      <c r="U109" s="209">
        <f t="shared" ref="U109" si="2388">T109-T$19</f>
        <v>204912.79615200008</v>
      </c>
      <c r="V109" s="1300">
        <f t="shared" ref="V109" si="2389">T109/T$19-1</f>
        <v>0.38505116754545154</v>
      </c>
      <c r="W109" s="209">
        <f t="shared" si="2213"/>
        <v>18672.258431999944</v>
      </c>
      <c r="X109" s="1300">
        <f t="shared" si="2111"/>
        <v>2.5991058872371964E-2</v>
      </c>
      <c r="Y109" s="479">
        <v>836208.06662399997</v>
      </c>
      <c r="Z109" s="209">
        <f t="shared" ref="Z109" si="2390">Y109-Y$19</f>
        <v>304037.76453599997</v>
      </c>
      <c r="AA109" s="1300">
        <f t="shared" ref="AA109" si="2391">Y109/Y$19-1</f>
        <v>0.5713166693877707</v>
      </c>
      <c r="AB109" s="209">
        <f t="shared" si="2216"/>
        <v>34484.64057599986</v>
      </c>
      <c r="AC109" s="1300">
        <f t="shared" si="2114"/>
        <v>4.3013138266381645E-2</v>
      </c>
      <c r="AD109" s="472">
        <v>945817.40666400013</v>
      </c>
      <c r="AE109" s="209">
        <f t="shared" ref="AE109" si="2392">AD109-AD$19</f>
        <v>413647.10457600013</v>
      </c>
      <c r="AF109" s="1300">
        <f t="shared" ref="AF109" si="2393">AD109/AD$19-1</f>
        <v>0.77728333007879713</v>
      </c>
      <c r="AG109" s="209">
        <f t="shared" si="2219"/>
        <v>53731.867848000024</v>
      </c>
      <c r="AH109" s="1300">
        <f t="shared" si="2117"/>
        <v>6.0231744053730996E-2</v>
      </c>
      <c r="AI109" s="472">
        <v>737083.09824000008</v>
      </c>
      <c r="AJ109" s="209">
        <f t="shared" ref="AJ109" si="2394">AI109-AI$19</f>
        <v>204912.79615200008</v>
      </c>
      <c r="AK109" s="1300">
        <f t="shared" ref="AK109" si="2395">AI109/AI$19-1</f>
        <v>0.38505116754545154</v>
      </c>
      <c r="AL109" s="209">
        <f t="shared" si="2222"/>
        <v>18672.258431999944</v>
      </c>
      <c r="AM109" s="1300">
        <f t="shared" si="2223"/>
        <v>2.5991058872371964E-2</v>
      </c>
      <c r="AN109" s="479">
        <v>836208.06662399997</v>
      </c>
      <c r="AO109" s="209">
        <f t="shared" ref="AO109" si="2396">AN109-AN$19</f>
        <v>304037.76453599997</v>
      </c>
      <c r="AP109" s="1300">
        <f t="shared" ref="AP109" si="2397">AN109/AN$19-1</f>
        <v>0.5713166693877707</v>
      </c>
      <c r="AQ109" s="209">
        <f t="shared" si="2226"/>
        <v>34484.64057599986</v>
      </c>
      <c r="AR109" s="1300">
        <f t="shared" si="2227"/>
        <v>4.3013138266381645E-2</v>
      </c>
      <c r="AS109" s="472">
        <v>945817.40666400013</v>
      </c>
      <c r="AT109" s="209">
        <f t="shared" ref="AT109" si="2398">AS109-AS$19</f>
        <v>413647.10457600013</v>
      </c>
      <c r="AU109" s="1300">
        <f t="shared" ref="AU109" si="2399">AS109/AS$19-1</f>
        <v>0.77728333007879713</v>
      </c>
      <c r="AV109" s="209">
        <f t="shared" si="2230"/>
        <v>53731.867848000024</v>
      </c>
      <c r="AW109" s="1300">
        <f t="shared" si="2231"/>
        <v>6.0231744053730996E-2</v>
      </c>
      <c r="AX109" s="479">
        <v>737083.09824000008</v>
      </c>
      <c r="AY109" s="209">
        <f t="shared" ref="AY109" si="2400">AX109-AX$19</f>
        <v>204912.79615200008</v>
      </c>
      <c r="AZ109" s="1300">
        <f t="shared" ref="AZ109" si="2401">AX109/AX$19-1</f>
        <v>0.38505116754545154</v>
      </c>
      <c r="BA109" s="209">
        <f t="shared" si="2233"/>
        <v>18672.258431999944</v>
      </c>
      <c r="BB109" s="1300">
        <f t="shared" si="2123"/>
        <v>2.5991058872371964E-2</v>
      </c>
      <c r="BC109" s="479">
        <v>836208.06662399997</v>
      </c>
      <c r="BD109" s="209">
        <f t="shared" ref="BD109" si="2402">BC109-BC$19</f>
        <v>304037.76453599997</v>
      </c>
      <c r="BE109" s="1300">
        <f t="shared" ref="BE109" si="2403">BC109/BC$19-1</f>
        <v>0.5713166693877707</v>
      </c>
      <c r="BF109" s="209">
        <f t="shared" si="2235"/>
        <v>34484.64057599986</v>
      </c>
      <c r="BG109" s="1300">
        <f t="shared" si="2126"/>
        <v>4.3013138266381645E-2</v>
      </c>
      <c r="BH109" s="472">
        <v>945817.40666400013</v>
      </c>
      <c r="BI109" s="209">
        <f t="shared" ref="BI109" si="2404">BH109-BH$19</f>
        <v>413647.10457600013</v>
      </c>
      <c r="BJ109" s="1300">
        <f t="shared" ref="BJ109" si="2405">BH109/BH$19-1</f>
        <v>0.77728333007879713</v>
      </c>
      <c r="BK109" s="209">
        <f t="shared" si="2237"/>
        <v>53731.867848000024</v>
      </c>
      <c r="BL109" s="1300">
        <f t="shared" si="2129"/>
        <v>6.0231744053730996E-2</v>
      </c>
      <c r="BM109" s="479">
        <v>737083.09824000008</v>
      </c>
      <c r="BN109" s="209">
        <f t="shared" ref="BN109" si="2406">BM109-BM$19</f>
        <v>204912.79615200008</v>
      </c>
      <c r="BO109" s="1300">
        <f t="shared" ref="BO109" si="2407">BM109/BM$19-1</f>
        <v>0.38505116754545154</v>
      </c>
      <c r="BP109" s="209">
        <f t="shared" si="2239"/>
        <v>18672.258431999944</v>
      </c>
      <c r="BQ109" s="1300">
        <f t="shared" si="2132"/>
        <v>2.5991058872371964E-2</v>
      </c>
      <c r="BR109" s="479">
        <v>836208.06662399997</v>
      </c>
      <c r="BS109" s="209">
        <f t="shared" ref="BS109" si="2408">BR109-BR$19</f>
        <v>304037.76453599997</v>
      </c>
      <c r="BT109" s="1300">
        <f t="shared" ref="BT109" si="2409">BR109/BR$19-1</f>
        <v>0.5713166693877707</v>
      </c>
      <c r="BU109" s="209">
        <f t="shared" si="2241"/>
        <v>34484.64057599986</v>
      </c>
      <c r="BV109" s="1300">
        <f t="shared" si="2135"/>
        <v>4.3013138266381645E-2</v>
      </c>
      <c r="BW109" s="472">
        <v>945817.40666400013</v>
      </c>
      <c r="BX109" s="209">
        <f t="shared" ref="BX109" si="2410">BW109-BW$19</f>
        <v>413647.10457600013</v>
      </c>
      <c r="BY109" s="1300">
        <f t="shared" ref="BY109" si="2411">BW109/BW$19-1</f>
        <v>0.77728333007879713</v>
      </c>
      <c r="BZ109" s="209">
        <f t="shared" si="2243"/>
        <v>53731.867848000024</v>
      </c>
      <c r="CA109" s="1300">
        <f t="shared" si="2138"/>
        <v>6.0231744053730996E-2</v>
      </c>
      <c r="CB109" s="472">
        <v>737083.09824000008</v>
      </c>
      <c r="CC109" s="209">
        <f t="shared" ref="CC109" si="2412">CB109-CB$19</f>
        <v>204912.79615200008</v>
      </c>
      <c r="CD109" s="1300">
        <f t="shared" ref="CD109" si="2413">CB109/CB$19-1</f>
        <v>0.38505116754545154</v>
      </c>
      <c r="CE109" s="209">
        <f t="shared" si="2246"/>
        <v>18672.258431999944</v>
      </c>
      <c r="CF109" s="1300">
        <f t="shared" si="2141"/>
        <v>2.5991058872371964E-2</v>
      </c>
      <c r="CG109" s="479">
        <v>836208.06662399997</v>
      </c>
      <c r="CH109" s="209">
        <f t="shared" ref="CH109" si="2414">CG109-CG$19</f>
        <v>304037.76453599997</v>
      </c>
      <c r="CI109" s="1300">
        <f t="shared" ref="CI109" si="2415">CG109/CG$19-1</f>
        <v>0.5713166693877707</v>
      </c>
      <c r="CJ109" s="209">
        <f t="shared" si="2249"/>
        <v>34484.64057599986</v>
      </c>
      <c r="CK109" s="1300">
        <f t="shared" si="2144"/>
        <v>4.3013138266381645E-2</v>
      </c>
      <c r="CL109" s="472">
        <v>945817.40666400013</v>
      </c>
      <c r="CM109" s="209">
        <f t="shared" ref="CM109" si="2416">CL109-CL$19</f>
        <v>413647.10457600013</v>
      </c>
      <c r="CN109" s="1300">
        <f t="shared" ref="CN109" si="2417">CL109/CL$19-1</f>
        <v>0.77728333007879713</v>
      </c>
      <c r="CO109" s="209">
        <f t="shared" si="2252"/>
        <v>53731.867848000024</v>
      </c>
      <c r="CP109" s="1300">
        <f t="shared" si="2147"/>
        <v>6.0231744053730996E-2</v>
      </c>
    </row>
    <row r="110" spans="1:94" ht="18.75" x14ac:dyDescent="0.25">
      <c r="A110" s="164">
        <v>2033</v>
      </c>
      <c r="B110" s="165"/>
      <c r="C110" s="166"/>
      <c r="D110" s="166" t="s">
        <v>157</v>
      </c>
      <c r="E110" s="490">
        <v>437840796.14345664</v>
      </c>
      <c r="F110" s="490">
        <f t="shared" ref="F110" si="2418">E110-E$10</f>
        <v>221744361.75345662</v>
      </c>
      <c r="G110" s="1319">
        <f t="shared" ref="G110" si="2419">E110/E$10-1</f>
        <v>1.026136143242713</v>
      </c>
      <c r="H110" s="490">
        <f t="shared" si="2206"/>
        <v>30366418.541144609</v>
      </c>
      <c r="I110" s="1319">
        <f>E110/E100-1</f>
        <v>7.4523504323949608E-2</v>
      </c>
      <c r="J110" s="490">
        <v>437840796.14345664</v>
      </c>
      <c r="K110" s="490">
        <f t="shared" ref="K110" si="2420">J110-J$10</f>
        <v>221744361.75345662</v>
      </c>
      <c r="L110" s="1319">
        <f t="shared" ref="L110" si="2421">J110/J$10-1</f>
        <v>1.026136143242713</v>
      </c>
      <c r="M110" s="490">
        <f t="shared" si="2208"/>
        <v>30366418.541144609</v>
      </c>
      <c r="N110" s="1319">
        <f>J110/J100-1</f>
        <v>7.4523504323949608E-2</v>
      </c>
      <c r="O110" s="490">
        <v>437840796.14345664</v>
      </c>
      <c r="P110" s="490">
        <f t="shared" ref="P110" si="2422">O110-O$10</f>
        <v>221744361.75345662</v>
      </c>
      <c r="Q110" s="1319">
        <f t="shared" ref="Q110" si="2423">O110/O$10-1</f>
        <v>1.026136143242713</v>
      </c>
      <c r="R110" s="490">
        <f t="shared" si="2210"/>
        <v>30366418.541144609</v>
      </c>
      <c r="S110" s="1319">
        <f>O110/O100-1</f>
        <v>7.4523504323949608E-2</v>
      </c>
      <c r="T110" s="490">
        <v>437840796.14345664</v>
      </c>
      <c r="U110" s="490">
        <f t="shared" ref="U110" si="2424">T110-T$10</f>
        <v>221744361.75345662</v>
      </c>
      <c r="V110" s="1301">
        <f t="shared" ref="V110" si="2425">T110/T$10-1</f>
        <v>1.026136143242713</v>
      </c>
      <c r="W110" s="490">
        <f t="shared" si="2213"/>
        <v>30366418.541144609</v>
      </c>
      <c r="X110" s="1301">
        <f>T110/T100-1</f>
        <v>7.4523504323949608E-2</v>
      </c>
      <c r="Y110" s="490">
        <v>437840796.14345664</v>
      </c>
      <c r="Z110" s="490">
        <f t="shared" ref="Z110" si="2426">Y110-Y$10</f>
        <v>221744361.75345662</v>
      </c>
      <c r="AA110" s="1301">
        <f t="shared" ref="AA110" si="2427">Y110/Y$10-1</f>
        <v>1.026136143242713</v>
      </c>
      <c r="AB110" s="490">
        <f t="shared" si="2216"/>
        <v>30366418.541144609</v>
      </c>
      <c r="AC110" s="1301">
        <f>Y110/Y100-1</f>
        <v>7.4523504323949608E-2</v>
      </c>
      <c r="AD110" s="490">
        <v>437840796.14345664</v>
      </c>
      <c r="AE110" s="490">
        <f t="shared" ref="AE110" si="2428">AD110-AD$10</f>
        <v>221744361.75345662</v>
      </c>
      <c r="AF110" s="1301">
        <f t="shared" ref="AF110" si="2429">AD110/AD$10-1</f>
        <v>1.026136143242713</v>
      </c>
      <c r="AG110" s="490">
        <f t="shared" si="2219"/>
        <v>30366418.541144609</v>
      </c>
      <c r="AH110" s="1301">
        <f>AD110/AD100-1</f>
        <v>7.4523504323949608E-2</v>
      </c>
      <c r="AI110" s="490">
        <v>437840796.14345664</v>
      </c>
      <c r="AJ110" s="490">
        <f t="shared" ref="AJ110" si="2430">AI110-AI$10</f>
        <v>221744361.75345662</v>
      </c>
      <c r="AK110" s="1301">
        <f t="shared" ref="AK110" si="2431">AI110/AI$10-1</f>
        <v>1.026136143242713</v>
      </c>
      <c r="AL110" s="490">
        <f t="shared" si="2222"/>
        <v>30366418.541144609</v>
      </c>
      <c r="AM110" s="1301">
        <f>AI110/AI100-1</f>
        <v>7.4523504323949608E-2</v>
      </c>
      <c r="AN110" s="490">
        <v>437840796.14345664</v>
      </c>
      <c r="AO110" s="490">
        <f t="shared" ref="AO110" si="2432">AN110-AN$10</f>
        <v>221744361.75345662</v>
      </c>
      <c r="AP110" s="1301">
        <f t="shared" ref="AP110" si="2433">AN110/AN$10-1</f>
        <v>1.026136143242713</v>
      </c>
      <c r="AQ110" s="490">
        <f t="shared" si="2226"/>
        <v>30366418.541144609</v>
      </c>
      <c r="AR110" s="1301">
        <f>AN110/AN100-1</f>
        <v>7.4523504323949608E-2</v>
      </c>
      <c r="AS110" s="490">
        <v>437840796.14345664</v>
      </c>
      <c r="AT110" s="490">
        <f t="shared" ref="AT110" si="2434">AS110-AS$10</f>
        <v>221744361.75345662</v>
      </c>
      <c r="AU110" s="1301">
        <f t="shared" ref="AU110" si="2435">AS110/AS$10-1</f>
        <v>1.026136143242713</v>
      </c>
      <c r="AV110" s="490">
        <f t="shared" si="2230"/>
        <v>30366418.541144609</v>
      </c>
      <c r="AW110" s="1301">
        <f>AS110/AS100-1</f>
        <v>7.4523504323949608E-2</v>
      </c>
      <c r="AX110" s="490">
        <v>437840796.14345664</v>
      </c>
      <c r="AY110" s="490">
        <f t="shared" ref="AY110" si="2436">AX110-AX$10</f>
        <v>221744361.75345662</v>
      </c>
      <c r="AZ110" s="1301">
        <f t="shared" ref="AZ110" si="2437">AX110/AX$10-1</f>
        <v>1.026136143242713</v>
      </c>
      <c r="BA110" s="490">
        <f t="shared" si="2233"/>
        <v>30366418.541144609</v>
      </c>
      <c r="BB110" s="1301">
        <f>AX110/AX100-1</f>
        <v>7.4523504323949608E-2</v>
      </c>
      <c r="BC110" s="490">
        <v>437840796.14345664</v>
      </c>
      <c r="BD110" s="490">
        <f t="shared" ref="BD110" si="2438">BC110-BC$10</f>
        <v>221744361.75345662</v>
      </c>
      <c r="BE110" s="1301">
        <f t="shared" ref="BE110" si="2439">BC110/BC$10-1</f>
        <v>1.026136143242713</v>
      </c>
      <c r="BF110" s="490">
        <f t="shared" si="2235"/>
        <v>30366418.541144609</v>
      </c>
      <c r="BG110" s="1301">
        <f>BC110/BC100-1</f>
        <v>7.4523504323949608E-2</v>
      </c>
      <c r="BH110" s="490">
        <v>437840796.14345664</v>
      </c>
      <c r="BI110" s="490">
        <f t="shared" ref="BI110" si="2440">BH110-BH$10</f>
        <v>221744361.75345662</v>
      </c>
      <c r="BJ110" s="1301">
        <f t="shared" ref="BJ110" si="2441">BH110/BH$10-1</f>
        <v>1.026136143242713</v>
      </c>
      <c r="BK110" s="490">
        <f t="shared" si="2237"/>
        <v>30366418.541144609</v>
      </c>
      <c r="BL110" s="1301">
        <f>BH110/BH100-1</f>
        <v>7.4523504323949608E-2</v>
      </c>
      <c r="BM110" s="490">
        <v>437840796.14345664</v>
      </c>
      <c r="BN110" s="490">
        <f t="shared" ref="BN110" si="2442">BM110-BM$10</f>
        <v>221744361.75345662</v>
      </c>
      <c r="BO110" s="1301">
        <f t="shared" ref="BO110" si="2443">BM110/BM$10-1</f>
        <v>1.026136143242713</v>
      </c>
      <c r="BP110" s="490">
        <f t="shared" si="2239"/>
        <v>30366418.541144609</v>
      </c>
      <c r="BQ110" s="1301">
        <f>BM110/BM100-1</f>
        <v>7.4523504323949608E-2</v>
      </c>
      <c r="BR110" s="490">
        <v>437840796.14345664</v>
      </c>
      <c r="BS110" s="490">
        <f t="shared" ref="BS110" si="2444">BR110-BR$10</f>
        <v>221744361.75345662</v>
      </c>
      <c r="BT110" s="1301">
        <f t="shared" ref="BT110" si="2445">BR110/BR$10-1</f>
        <v>1.026136143242713</v>
      </c>
      <c r="BU110" s="490">
        <f t="shared" si="2241"/>
        <v>30366418.541144609</v>
      </c>
      <c r="BV110" s="1301">
        <f>BR110/BR100-1</f>
        <v>7.4523504323949608E-2</v>
      </c>
      <c r="BW110" s="490">
        <v>437840796.14345664</v>
      </c>
      <c r="BX110" s="490">
        <f t="shared" ref="BX110" si="2446">BW110-BW$10</f>
        <v>221744361.75345662</v>
      </c>
      <c r="BY110" s="1301">
        <f t="shared" ref="BY110" si="2447">BW110/BW$10-1</f>
        <v>1.026136143242713</v>
      </c>
      <c r="BZ110" s="490">
        <f t="shared" si="2243"/>
        <v>30366418.541144609</v>
      </c>
      <c r="CA110" s="1301">
        <f>BW110/BW100-1</f>
        <v>7.4523504323949608E-2</v>
      </c>
      <c r="CB110" s="484">
        <v>442464327.06237578</v>
      </c>
      <c r="CC110" s="490">
        <f t="shared" ref="CC110" si="2448">CB110-CB$10</f>
        <v>222521615.19237578</v>
      </c>
      <c r="CD110" s="1301">
        <f t="shared" ref="CD110" si="2449">CB110/CB$10-1</f>
        <v>1.0117253411147358</v>
      </c>
      <c r="CE110" s="490">
        <f t="shared" si="2246"/>
        <v>30434284.059427142</v>
      </c>
      <c r="CF110" s="1301">
        <f>CB110/CB100-1</f>
        <v>7.3864235330066252E-2</v>
      </c>
      <c r="CG110" s="484">
        <v>442464327.06237578</v>
      </c>
      <c r="CH110" s="490">
        <f t="shared" ref="CH110" si="2450">CG110-CG$10</f>
        <v>222521615.19237578</v>
      </c>
      <c r="CI110" s="1301">
        <f t="shared" ref="CI110" si="2451">CG110/CG$10-1</f>
        <v>1.0117253411147358</v>
      </c>
      <c r="CJ110" s="490">
        <f t="shared" si="2249"/>
        <v>30434284.059427142</v>
      </c>
      <c r="CK110" s="1301">
        <f>CG110/CG100-1</f>
        <v>7.3864235330066252E-2</v>
      </c>
      <c r="CL110" s="484">
        <v>442464327.06237578</v>
      </c>
      <c r="CM110" s="490">
        <f t="shared" ref="CM110" si="2452">CL110-CL$10</f>
        <v>222521615.19237578</v>
      </c>
      <c r="CN110" s="1301">
        <f t="shared" ref="CN110" si="2453">CL110/CL$10-1</f>
        <v>1.0117253411147358</v>
      </c>
      <c r="CO110" s="490">
        <f t="shared" si="2252"/>
        <v>30434284.059427142</v>
      </c>
      <c r="CP110" s="1301">
        <f>CL110/CL100-1</f>
        <v>7.3864235330066252E-2</v>
      </c>
    </row>
    <row r="111" spans="1:94" ht="15.75" outlineLevel="1" x14ac:dyDescent="0.25">
      <c r="A111" s="174">
        <v>2033</v>
      </c>
      <c r="B111" s="175" t="s">
        <v>158</v>
      </c>
      <c r="C111" s="175" t="s">
        <v>159</v>
      </c>
      <c r="D111" s="176" t="s">
        <v>96</v>
      </c>
      <c r="E111" s="491">
        <v>206031906.58396274</v>
      </c>
      <c r="F111" s="1298">
        <f t="shared" ref="F111" si="2454">E111-E$11</f>
        <v>123304666.08396274</v>
      </c>
      <c r="G111" s="1320">
        <f t="shared" ref="G111" si="2455">E111/E$11-1</f>
        <v>1.4904965442907856</v>
      </c>
      <c r="H111" s="1298">
        <f t="shared" si="2206"/>
        <v>19752411.140691608</v>
      </c>
      <c r="I111" s="1320">
        <f t="shared" ref="I111:I119" si="2456">E111/E101-1</f>
        <v>0.10603642174190298</v>
      </c>
      <c r="J111" s="491">
        <v>187263206.78393281</v>
      </c>
      <c r="K111" s="1298">
        <f t="shared" ref="K111" si="2457">J111-J$11</f>
        <v>104535966.28393281</v>
      </c>
      <c r="L111" s="1320">
        <f t="shared" ref="L111" si="2458">J111/J$11-1</f>
        <v>1.2636220627222881</v>
      </c>
      <c r="M111" s="1298">
        <f t="shared" si="2208"/>
        <v>17240694.647460043</v>
      </c>
      <c r="N111" s="1320">
        <f t="shared" ref="N111:N119" si="2459">J111/J101-1</f>
        <v>0.10140242271930067</v>
      </c>
      <c r="O111" s="491">
        <v>165933742.54974166</v>
      </c>
      <c r="P111" s="1298">
        <f t="shared" ref="P111" si="2460">O111-O$11</f>
        <v>83206502.049741656</v>
      </c>
      <c r="Q111" s="1320">
        <f t="shared" ref="Q111" si="2461">O111/O$11-1</f>
        <v>1.0057932737372237</v>
      </c>
      <c r="R111" s="1298">
        <f t="shared" si="2210"/>
        <v>14108422.684023887</v>
      </c>
      <c r="S111" s="1320">
        <f t="shared" ref="S111:S119" si="2462">O111/O101-1</f>
        <v>9.2925361174948318E-2</v>
      </c>
      <c r="T111" s="485">
        <v>138666203.69892272</v>
      </c>
      <c r="U111" s="1298">
        <f t="shared" ref="U111" si="2463">T111-T$11</f>
        <v>70227464.198922724</v>
      </c>
      <c r="V111" s="1299">
        <f t="shared" ref="V111" si="2464">T111/T$11-1</f>
        <v>1.026136143242713</v>
      </c>
      <c r="W111" s="1298">
        <f t="shared" si="2213"/>
        <v>9617185.0958663374</v>
      </c>
      <c r="X111" s="1299">
        <f t="shared" ref="X111:X119" si="2465">T111/T101-1</f>
        <v>7.4523504323949608E-2</v>
      </c>
      <c r="Y111" s="485">
        <v>138666203.69892272</v>
      </c>
      <c r="Z111" s="1298">
        <f t="shared" ref="Z111" si="2466">Y111-Y$11</f>
        <v>70227464.198922724</v>
      </c>
      <c r="AA111" s="1299">
        <f t="shared" ref="AA111" si="2467">Y111/Y$11-1</f>
        <v>1.026136143242713</v>
      </c>
      <c r="AB111" s="1298">
        <f t="shared" si="2216"/>
        <v>9617185.0958663374</v>
      </c>
      <c r="AC111" s="1299">
        <f t="shared" ref="AC111:AC119" si="2468">Y111/Y101-1</f>
        <v>7.4523504323949608E-2</v>
      </c>
      <c r="AD111" s="485">
        <v>138666203.69892272</v>
      </c>
      <c r="AE111" s="1298">
        <f t="shared" ref="AE111" si="2469">AD111-AD$11</f>
        <v>70227464.198922724</v>
      </c>
      <c r="AF111" s="1299">
        <f t="shared" ref="AF111" si="2470">AD111/AD$11-1</f>
        <v>1.026136143242713</v>
      </c>
      <c r="AG111" s="1298">
        <f t="shared" si="2219"/>
        <v>9617185.0958663374</v>
      </c>
      <c r="AH111" s="1299">
        <f t="shared" ref="AH111:AH119" si="2471">AD111/AD101-1</f>
        <v>7.4523504323949608E-2</v>
      </c>
      <c r="AI111" s="485">
        <v>0</v>
      </c>
      <c r="AJ111" s="1298">
        <f t="shared" ref="AJ111" si="2472">AI111-AI$11</f>
        <v>0</v>
      </c>
      <c r="AK111" s="1299"/>
      <c r="AL111" s="1298">
        <f t="shared" si="2222"/>
        <v>0</v>
      </c>
      <c r="AM111" s="1299"/>
      <c r="AN111" s="485">
        <v>0</v>
      </c>
      <c r="AO111" s="1298">
        <f t="shared" ref="AO111" si="2473">AN111-AN$11</f>
        <v>0</v>
      </c>
      <c r="AP111" s="1299"/>
      <c r="AQ111" s="1298">
        <f t="shared" si="2226"/>
        <v>0</v>
      </c>
      <c r="AR111" s="1299"/>
      <c r="AS111" s="485">
        <v>0</v>
      </c>
      <c r="AT111" s="1298">
        <f t="shared" ref="AT111" si="2474">AS111-AS$11</f>
        <v>0</v>
      </c>
      <c r="AU111" s="1299"/>
      <c r="AV111" s="1298">
        <f t="shared" si="2230"/>
        <v>0</v>
      </c>
      <c r="AW111" s="1299"/>
      <c r="AX111" s="491">
        <v>175309499.35619557</v>
      </c>
      <c r="AY111" s="1298">
        <f t="shared" ref="AY111" si="2475">AX111-AX$11</f>
        <v>115911428.06572866</v>
      </c>
      <c r="AZ111" s="1299">
        <f t="shared" ref="AZ111" si="2476">AX111/AX$11-1</f>
        <v>1.9514342056478839</v>
      </c>
      <c r="BA111" s="1298">
        <f t="shared" si="2233"/>
        <v>19125311.162880689</v>
      </c>
      <c r="BB111" s="1299">
        <f t="shared" ref="BB111:BB119" si="2477">AX111/AX101-1</f>
        <v>0.12245356834206933</v>
      </c>
      <c r="BC111" s="491">
        <v>151357812.84148973</v>
      </c>
      <c r="BD111" s="1298">
        <f t="shared" ref="BD111" si="2478">BC111-BC$11</f>
        <v>91959741.551022828</v>
      </c>
      <c r="BE111" s="1299">
        <f t="shared" ref="BE111" si="2479">BC111/BC$11-1</f>
        <v>1.5481940667959351</v>
      </c>
      <c r="BF111" s="1298">
        <f t="shared" si="2235"/>
        <v>16022860.32418251</v>
      </c>
      <c r="BG111" s="1299">
        <f t="shared" ref="BG111:BG119" si="2480">BC111/BC101-1</f>
        <v>0.11839410312079912</v>
      </c>
      <c r="BH111" s="491">
        <v>124072666.16112301</v>
      </c>
      <c r="BI111" s="1298">
        <f t="shared" ref="BI111" si="2481">BH111-BH$11</f>
        <v>64674594.870656103</v>
      </c>
      <c r="BJ111" s="1299">
        <f t="shared" ref="BJ111" si="2482">BH111/BH$11-1</f>
        <v>1.0888332477057392</v>
      </c>
      <c r="BK111" s="1298">
        <f t="shared" si="2237"/>
        <v>12138444.835333556</v>
      </c>
      <c r="BL111" s="1299">
        <f t="shared" ref="BL111:BL119" si="2483">BH111/BH101-1</f>
        <v>0.10844266115903989</v>
      </c>
      <c r="BM111" s="491">
        <v>105692743.028845</v>
      </c>
      <c r="BN111" s="1298">
        <f t="shared" ref="BN111" si="2484">BM111-BM$11</f>
        <v>59848016.118511662</v>
      </c>
      <c r="BO111" s="1299">
        <f t="shared" ref="BO111" si="2485">BM111/BM$11-1</f>
        <v>1.3054503789621661</v>
      </c>
      <c r="BP111" s="1298">
        <f t="shared" si="2239"/>
        <v>9151340.420261547</v>
      </c>
      <c r="BQ111" s="1299">
        <f t="shared" ref="BQ111:BQ119" si="2486">BM111/BM101-1</f>
        <v>9.4791873465570609E-2</v>
      </c>
      <c r="BR111" s="491">
        <v>99436509.762168348</v>
      </c>
      <c r="BS111" s="1298">
        <f t="shared" ref="BS111" si="2487">BR111-BR$11</f>
        <v>53591782.851835012</v>
      </c>
      <c r="BT111" s="1299">
        <f t="shared" ref="BT111" si="2488">BR111/BR$11-1</f>
        <v>1.1689846676729903</v>
      </c>
      <c r="BU111" s="1298">
        <f t="shared" si="2241"/>
        <v>8314101.5891843438</v>
      </c>
      <c r="BV111" s="1299">
        <f t="shared" ref="BV111:BV119" si="2489">BR111/BR101-1</f>
        <v>9.1241021345716655E-2</v>
      </c>
      <c r="BW111" s="491">
        <v>92326688.350771308</v>
      </c>
      <c r="BX111" s="1298">
        <f t="shared" ref="BX111" si="2490">BW111-BW$11</f>
        <v>46481961.440437973</v>
      </c>
      <c r="BY111" s="1299">
        <f t="shared" ref="BY111" si="2491">BW111/BW$11-1</f>
        <v>1.0138998435163762</v>
      </c>
      <c r="BZ111" s="1298">
        <f t="shared" si="2243"/>
        <v>7270010.9347056597</v>
      </c>
      <c r="CA111" s="1299">
        <f t="shared" ref="CA111:CA119" si="2492">BW111/BW101-1</f>
        <v>8.5472547900542484E-2</v>
      </c>
      <c r="CB111" s="485">
        <v>84484701.902155906</v>
      </c>
      <c r="CC111" s="1298">
        <f t="shared" ref="CC111" si="2493">CB111-CB$11</f>
        <v>16045962.402155906</v>
      </c>
      <c r="CD111" s="1299">
        <f t="shared" ref="CD111" si="2494">CB111/CB$11-1</f>
        <v>0.23445730472806137</v>
      </c>
      <c r="CE111" s="1298">
        <f t="shared" si="2246"/>
        <v>1500870.570316866</v>
      </c>
      <c r="CF111" s="1299">
        <f t="shared" ref="CF111:CF119" si="2495">CB111/CB101-1</f>
        <v>1.8086301225537893E-2</v>
      </c>
      <c r="CG111" s="485">
        <v>91032681.645325214</v>
      </c>
      <c r="CH111" s="1298">
        <f t="shared" ref="CH111" si="2496">CG111-CG$11</f>
        <v>22593942.145325214</v>
      </c>
      <c r="CI111" s="1299">
        <f t="shared" ref="CI111" si="2497">CG111/CG$11-1</f>
        <v>0.33013381471359815</v>
      </c>
      <c r="CJ111" s="1298">
        <f t="shared" si="2249"/>
        <v>2336960.2965410203</v>
      </c>
      <c r="CK111" s="1299">
        <f t="shared" ref="CK111:CK119" si="2498">CG111/CG101-1</f>
        <v>2.6348061225538011E-2</v>
      </c>
      <c r="CL111" s="485">
        <v>98027016.521717995</v>
      </c>
      <c r="CM111" s="1298">
        <f t="shared" ref="CM111" si="2499">CL111-CL$11</f>
        <v>29588277.021717995</v>
      </c>
      <c r="CN111" s="1299">
        <f t="shared" ref="CN111" si="2500">CL111/CL$11-1</f>
        <v>0.43233229071552381</v>
      </c>
      <c r="CO111" s="1298">
        <f t="shared" si="2252"/>
        <v>3279204.8243566006</v>
      </c>
      <c r="CP111" s="1299">
        <f t="shared" ref="CP111:CP119" si="2501">CL111/CL101-1</f>
        <v>3.4609821225537907E-2</v>
      </c>
    </row>
    <row r="112" spans="1:94" ht="31.5" outlineLevel="1" x14ac:dyDescent="0.25">
      <c r="A112" s="174">
        <v>2033</v>
      </c>
      <c r="B112" s="175" t="s">
        <v>160</v>
      </c>
      <c r="C112" s="175" t="s">
        <v>161</v>
      </c>
      <c r="D112" s="176" t="s">
        <v>162</v>
      </c>
      <c r="E112" s="485">
        <v>111046322.50257222</v>
      </c>
      <c r="F112" s="1298">
        <f t="shared" ref="F112" si="2502">E112-E$12</f>
        <v>56239382.271572225</v>
      </c>
      <c r="G112" s="1320">
        <f t="shared" ref="G112" si="2503">E112/E$12-1</f>
        <v>1.026136143242713</v>
      </c>
      <c r="H112" s="1298">
        <f t="shared" si="2206"/>
        <v>7701610.1200930327</v>
      </c>
      <c r="I112" s="1320">
        <f t="shared" si="2456"/>
        <v>7.452350432394983E-2</v>
      </c>
      <c r="J112" s="485">
        <v>111046322.50257222</v>
      </c>
      <c r="K112" s="1298">
        <f t="shared" ref="K112" si="2504">J112-J$12</f>
        <v>56239382.271572225</v>
      </c>
      <c r="L112" s="1320">
        <f t="shared" ref="L112" si="2505">J112/J$12-1</f>
        <v>1.026136143242713</v>
      </c>
      <c r="M112" s="1298">
        <f t="shared" si="2208"/>
        <v>7701610.1200930327</v>
      </c>
      <c r="N112" s="1320">
        <f t="shared" si="2459"/>
        <v>7.452350432394983E-2</v>
      </c>
      <c r="O112" s="485">
        <v>111046322.50257222</v>
      </c>
      <c r="P112" s="1298">
        <f t="shared" ref="P112" si="2506">O112-O$12</f>
        <v>56239382.271572225</v>
      </c>
      <c r="Q112" s="1320">
        <f t="shared" ref="Q112" si="2507">O112/O$12-1</f>
        <v>1.026136143242713</v>
      </c>
      <c r="R112" s="1298">
        <f t="shared" si="2210"/>
        <v>7701610.1200930327</v>
      </c>
      <c r="S112" s="1320">
        <f t="shared" si="2462"/>
        <v>7.452350432394983E-2</v>
      </c>
      <c r="T112" s="485">
        <v>111046322.50257222</v>
      </c>
      <c r="U112" s="1298">
        <f t="shared" ref="U112" si="2508">T112-T$12</f>
        <v>56239382.271572225</v>
      </c>
      <c r="V112" s="1299">
        <f t="shared" ref="V112" si="2509">T112/T$12-1</f>
        <v>1.026136143242713</v>
      </c>
      <c r="W112" s="1298">
        <f t="shared" si="2213"/>
        <v>7701610.1200930327</v>
      </c>
      <c r="X112" s="1299">
        <f t="shared" si="2465"/>
        <v>7.452350432394983E-2</v>
      </c>
      <c r="Y112" s="485">
        <v>111046322.50257222</v>
      </c>
      <c r="Z112" s="1298">
        <f t="shared" ref="Z112" si="2510">Y112-Y$12</f>
        <v>56239382.271572225</v>
      </c>
      <c r="AA112" s="1299">
        <f t="shared" ref="AA112" si="2511">Y112/Y$12-1</f>
        <v>1.026136143242713</v>
      </c>
      <c r="AB112" s="1298">
        <f t="shared" si="2216"/>
        <v>7701610.1200930327</v>
      </c>
      <c r="AC112" s="1299">
        <f t="shared" si="2468"/>
        <v>7.452350432394983E-2</v>
      </c>
      <c r="AD112" s="485">
        <v>111046322.50257222</v>
      </c>
      <c r="AE112" s="1298">
        <f t="shared" ref="AE112" si="2512">AD112-AD$12</f>
        <v>56239382.271572225</v>
      </c>
      <c r="AF112" s="1299">
        <f t="shared" ref="AF112" si="2513">AD112/AD$12-1</f>
        <v>1.026136143242713</v>
      </c>
      <c r="AG112" s="1298">
        <f t="shared" si="2219"/>
        <v>7701610.1200930327</v>
      </c>
      <c r="AH112" s="1299">
        <f t="shared" si="2471"/>
        <v>7.452350432394983E-2</v>
      </c>
      <c r="AI112" s="485">
        <v>0</v>
      </c>
      <c r="AJ112" s="1298">
        <f t="shared" ref="AJ112" si="2514">AI112-AI$12</f>
        <v>0</v>
      </c>
      <c r="AK112" s="1299"/>
      <c r="AL112" s="1298">
        <f t="shared" si="2222"/>
        <v>0</v>
      </c>
      <c r="AM112" s="1299"/>
      <c r="AN112" s="485">
        <v>0</v>
      </c>
      <c r="AO112" s="1298">
        <f t="shared" ref="AO112" si="2515">AN112-AN$12</f>
        <v>0</v>
      </c>
      <c r="AP112" s="1299"/>
      <c r="AQ112" s="1298">
        <f t="shared" si="2226"/>
        <v>0</v>
      </c>
      <c r="AR112" s="1299"/>
      <c r="AS112" s="485">
        <v>0</v>
      </c>
      <c r="AT112" s="1298">
        <f t="shared" ref="AT112" si="2516">AS112-AS$12</f>
        <v>0</v>
      </c>
      <c r="AU112" s="1299"/>
      <c r="AV112" s="1298">
        <f t="shared" si="2230"/>
        <v>0</v>
      </c>
      <c r="AW112" s="1299"/>
      <c r="AX112" s="485">
        <v>111046322.50257222</v>
      </c>
      <c r="AY112" s="1298">
        <f t="shared" ref="AY112" si="2517">AX112-AX$12</f>
        <v>56239382.271572225</v>
      </c>
      <c r="AZ112" s="1299">
        <f t="shared" ref="AZ112" si="2518">AX112/AX$12-1</f>
        <v>1.026136143242713</v>
      </c>
      <c r="BA112" s="1298">
        <f t="shared" si="2233"/>
        <v>7701610.1200930327</v>
      </c>
      <c r="BB112" s="1299">
        <f t="shared" si="2477"/>
        <v>7.452350432394983E-2</v>
      </c>
      <c r="BC112" s="485">
        <v>111046322.50257222</v>
      </c>
      <c r="BD112" s="1298">
        <f t="shared" ref="BD112" si="2519">BC112-BC$12</f>
        <v>56239382.271572225</v>
      </c>
      <c r="BE112" s="1299">
        <f t="shared" ref="BE112" si="2520">BC112/BC$12-1</f>
        <v>1.026136143242713</v>
      </c>
      <c r="BF112" s="1298">
        <f t="shared" si="2235"/>
        <v>7701610.1200930327</v>
      </c>
      <c r="BG112" s="1299">
        <f t="shared" si="2480"/>
        <v>7.452350432394983E-2</v>
      </c>
      <c r="BH112" s="485">
        <v>111046322.50257222</v>
      </c>
      <c r="BI112" s="1298">
        <f t="shared" ref="BI112" si="2521">BH112-BH$12</f>
        <v>56239382.271572225</v>
      </c>
      <c r="BJ112" s="1299">
        <f t="shared" ref="BJ112" si="2522">BH112/BH$12-1</f>
        <v>1.026136143242713</v>
      </c>
      <c r="BK112" s="1298">
        <f t="shared" si="2237"/>
        <v>7701610.1200930327</v>
      </c>
      <c r="BL112" s="1299">
        <f t="shared" si="2483"/>
        <v>7.452350432394983E-2</v>
      </c>
      <c r="BM112" s="491">
        <v>105692743.028845</v>
      </c>
      <c r="BN112" s="1298">
        <f t="shared" ref="BN112" si="2523">BM112-BM$12</f>
        <v>59848016.118511662</v>
      </c>
      <c r="BO112" s="1299">
        <f t="shared" ref="BO112" si="2524">BM112/BM$12-1</f>
        <v>1.3054503789621661</v>
      </c>
      <c r="BP112" s="1298">
        <f t="shared" si="2239"/>
        <v>9151340.420261547</v>
      </c>
      <c r="BQ112" s="1299">
        <f t="shared" si="2486"/>
        <v>9.4791873465570609E-2</v>
      </c>
      <c r="BR112" s="491">
        <v>99436509.762168348</v>
      </c>
      <c r="BS112" s="1298">
        <f t="shared" ref="BS112" si="2525">BR112-BR$12</f>
        <v>53591782.851835012</v>
      </c>
      <c r="BT112" s="1299">
        <f t="shared" ref="BT112" si="2526">BR112/BR$12-1</f>
        <v>1.1689846676729903</v>
      </c>
      <c r="BU112" s="1298">
        <f t="shared" si="2241"/>
        <v>8314101.5891843438</v>
      </c>
      <c r="BV112" s="1299">
        <f t="shared" si="2489"/>
        <v>9.1241021345716655E-2</v>
      </c>
      <c r="BW112" s="491">
        <v>92326688.350771308</v>
      </c>
      <c r="BX112" s="1298">
        <f t="shared" ref="BX112" si="2527">BW112-BW$12</f>
        <v>46481961.440437973</v>
      </c>
      <c r="BY112" s="1299">
        <f t="shared" ref="BY112" si="2528">BW112/BW$12-1</f>
        <v>1.0138998435163762</v>
      </c>
      <c r="BZ112" s="1298">
        <f t="shared" si="2243"/>
        <v>7270010.9347056597</v>
      </c>
      <c r="CA112" s="1299">
        <f t="shared" si="2492"/>
        <v>8.5472547900542484E-2</v>
      </c>
      <c r="CB112" s="485">
        <v>71884131.747560933</v>
      </c>
      <c r="CC112" s="1298">
        <f t="shared" ref="CC112" si="2529">CB112-CB$12</f>
        <v>17077191.516560934</v>
      </c>
      <c r="CD112" s="1299">
        <f t="shared" ref="CD112" si="2530">CB112/CB$12-1</f>
        <v>0.31158812085812637</v>
      </c>
      <c r="CE112" s="1298">
        <f t="shared" si="2246"/>
        <v>1277021.4652309865</v>
      </c>
      <c r="CF112" s="1299">
        <f t="shared" si="2495"/>
        <v>1.8086301225537893E-2</v>
      </c>
      <c r="CG112" s="485">
        <v>77455505.35651882</v>
      </c>
      <c r="CH112" s="1298">
        <f t="shared" ref="CH112" si="2531">CG112-CG$12</f>
        <v>22648565.125518821</v>
      </c>
      <c r="CI112" s="1299">
        <f t="shared" ref="CI112" si="2532">CG112/CG$12-1</f>
        <v>0.41324264828614354</v>
      </c>
      <c r="CJ112" s="1298">
        <f t="shared" si="2249"/>
        <v>1988411.606635347</v>
      </c>
      <c r="CK112" s="1299">
        <f t="shared" si="2498"/>
        <v>2.6348061225538011E-2</v>
      </c>
      <c r="CL112" s="485">
        <v>83406661.937783256</v>
      </c>
      <c r="CM112" s="1298">
        <f t="shared" ref="CM112" si="2533">CL112-CL$12</f>
        <v>28599721.706783257</v>
      </c>
      <c r="CN112" s="1299">
        <f t="shared" ref="CN112" si="2534">CL112/CL$12-1</f>
        <v>0.52182664433083303</v>
      </c>
      <c r="CO112" s="1298">
        <f t="shared" si="2252"/>
        <v>2790123.9669909179</v>
      </c>
      <c r="CP112" s="1299">
        <f t="shared" si="2501"/>
        <v>3.4609821225537907E-2</v>
      </c>
    </row>
    <row r="113" spans="1:95" ht="31.5" outlineLevel="1" x14ac:dyDescent="0.25">
      <c r="A113" s="174">
        <v>2033</v>
      </c>
      <c r="B113" s="175">
        <v>0</v>
      </c>
      <c r="C113" s="175">
        <v>0</v>
      </c>
      <c r="D113" s="176" t="s">
        <v>163</v>
      </c>
      <c r="E113" s="485">
        <v>0</v>
      </c>
      <c r="F113" s="1298">
        <f t="shared" ref="F113" si="2535">E113-E$13</f>
        <v>0</v>
      </c>
      <c r="G113" s="1320"/>
      <c r="H113" s="1298">
        <f t="shared" si="2206"/>
        <v>0</v>
      </c>
      <c r="I113" s="1320"/>
      <c r="J113" s="485">
        <v>0</v>
      </c>
      <c r="K113" s="1298">
        <f t="shared" ref="K113" si="2536">J113-J$13</f>
        <v>0</v>
      </c>
      <c r="L113" s="1320"/>
      <c r="M113" s="1298">
        <f t="shared" si="2208"/>
        <v>0</v>
      </c>
      <c r="N113" s="1320"/>
      <c r="O113" s="485">
        <v>0</v>
      </c>
      <c r="P113" s="1298">
        <f t="shared" ref="P113" si="2537">O113-O$13</f>
        <v>0</v>
      </c>
      <c r="Q113" s="1320"/>
      <c r="R113" s="1298">
        <f t="shared" si="2210"/>
        <v>0</v>
      </c>
      <c r="S113" s="1320"/>
      <c r="T113" s="485">
        <v>0</v>
      </c>
      <c r="U113" s="1298">
        <f t="shared" ref="U113" si="2538">T113-T$13</f>
        <v>0</v>
      </c>
      <c r="V113" s="1299"/>
      <c r="W113" s="1298">
        <f t="shared" si="2213"/>
        <v>0</v>
      </c>
      <c r="X113" s="1299"/>
      <c r="Y113" s="485">
        <v>0</v>
      </c>
      <c r="Z113" s="1298">
        <f t="shared" ref="Z113" si="2539">Y113-Y$13</f>
        <v>0</v>
      </c>
      <c r="AA113" s="1299"/>
      <c r="AB113" s="1298">
        <f t="shared" si="2216"/>
        <v>0</v>
      </c>
      <c r="AC113" s="1299"/>
      <c r="AD113" s="485">
        <v>0</v>
      </c>
      <c r="AE113" s="1298">
        <f t="shared" ref="AE113" si="2540">AD113-AD$13</f>
        <v>0</v>
      </c>
      <c r="AF113" s="1299"/>
      <c r="AG113" s="1298">
        <f t="shared" si="2219"/>
        <v>0</v>
      </c>
      <c r="AH113" s="1299"/>
      <c r="AI113" s="485">
        <v>0</v>
      </c>
      <c r="AJ113" s="1298">
        <f t="shared" ref="AJ113" si="2541">AI113-AI$13</f>
        <v>0</v>
      </c>
      <c r="AK113" s="1299"/>
      <c r="AL113" s="1298">
        <f t="shared" si="2222"/>
        <v>0</v>
      </c>
      <c r="AM113" s="1299"/>
      <c r="AN113" s="485">
        <v>0</v>
      </c>
      <c r="AO113" s="1298">
        <f t="shared" ref="AO113" si="2542">AN113-AN$13</f>
        <v>0</v>
      </c>
      <c r="AP113" s="1299"/>
      <c r="AQ113" s="1298">
        <f t="shared" si="2226"/>
        <v>0</v>
      </c>
      <c r="AR113" s="1299"/>
      <c r="AS113" s="485">
        <v>0</v>
      </c>
      <c r="AT113" s="1298">
        <f t="shared" ref="AT113" si="2543">AS113-AS$13</f>
        <v>0</v>
      </c>
      <c r="AU113" s="1299"/>
      <c r="AV113" s="1298">
        <f t="shared" si="2230"/>
        <v>0</v>
      </c>
      <c r="AW113" s="1299"/>
      <c r="AX113" s="491">
        <v>30722407.227767158</v>
      </c>
      <c r="AY113" s="1298">
        <f t="shared" ref="AY113" si="2544">AX113-AX$13</f>
        <v>7393238.0182340592</v>
      </c>
      <c r="AZ113" s="1299">
        <f t="shared" ref="AZ113" si="2545">AX113/AX$13-1</f>
        <v>0.31690961439007981</v>
      </c>
      <c r="BA113" s="1298">
        <f t="shared" si="2233"/>
        <v>627099.97781088203</v>
      </c>
      <c r="BB113" s="1299">
        <f t="shared" si="2477"/>
        <v>2.0837134926136702E-2</v>
      </c>
      <c r="BC113" s="491">
        <v>35905393.942443095</v>
      </c>
      <c r="BD113" s="1298">
        <f t="shared" ref="BD113" si="2546">BC113-BC$13</f>
        <v>12576224.732909996</v>
      </c>
      <c r="BE113" s="1299">
        <f t="shared" ref="BE113" si="2547">BC113/BC$13-1</f>
        <v>0.53907726503054887</v>
      </c>
      <c r="BF113" s="1298">
        <f t="shared" si="2235"/>
        <v>1217834.3232775778</v>
      </c>
      <c r="BG113" s="1299">
        <f t="shared" si="2480"/>
        <v>3.5108676904578306E-2</v>
      </c>
      <c r="BH113" s="491">
        <v>41861076.38861867</v>
      </c>
      <c r="BI113" s="1298">
        <f t="shared" ref="BI113" si="2548">BH113-BH$13</f>
        <v>18531907.179085571</v>
      </c>
      <c r="BJ113" s="1299">
        <f t="shared" ref="BJ113" si="2549">BH113/BH$13-1</f>
        <v>0.7943663579546929</v>
      </c>
      <c r="BK113" s="1298">
        <f t="shared" si="2237"/>
        <v>1969977.8486903459</v>
      </c>
      <c r="BL113" s="1299">
        <f t="shared" si="2483"/>
        <v>4.9383895675836786E-2</v>
      </c>
      <c r="BM113" s="491">
        <v>105692743.02884494</v>
      </c>
      <c r="BN113" s="1298">
        <f t="shared" ref="BN113" si="2550">BM113-BM$13</f>
        <v>59848016.118511602</v>
      </c>
      <c r="BO113" s="1299">
        <f t="shared" ref="BO113" si="2551">BM113/BM$13-1</f>
        <v>1.3054503789621648</v>
      </c>
      <c r="BP113" s="1298">
        <f t="shared" si="2239"/>
        <v>9151340.4202615172</v>
      </c>
      <c r="BQ113" s="1299">
        <f t="shared" si="2486"/>
        <v>9.4791873465570387E-2</v>
      </c>
      <c r="BR113" s="491">
        <v>99436509.762168333</v>
      </c>
      <c r="BS113" s="1298">
        <f t="shared" ref="BS113" si="2552">BR113-BR$13</f>
        <v>53591782.851834998</v>
      </c>
      <c r="BT113" s="1299">
        <f t="shared" ref="BT113" si="2553">BR113/BR$13-1</f>
        <v>1.1689846676729903</v>
      </c>
      <c r="BU113" s="1298">
        <f t="shared" si="2241"/>
        <v>8314101.5891843885</v>
      </c>
      <c r="BV113" s="1299">
        <f t="shared" si="2489"/>
        <v>9.1241021345717321E-2</v>
      </c>
      <c r="BW113" s="491">
        <v>92326688.350771278</v>
      </c>
      <c r="BX113" s="1298">
        <f t="shared" ref="BX113" si="2554">BW113-BW$13</f>
        <v>46481961.440437943</v>
      </c>
      <c r="BY113" s="1299">
        <f t="shared" ref="BY113" si="2555">BW113/BW$13-1</f>
        <v>1.0138998435163757</v>
      </c>
      <c r="BZ113" s="1298">
        <f t="shared" si="2243"/>
        <v>7270010.9347055852</v>
      </c>
      <c r="CA113" s="1299">
        <f t="shared" si="2492"/>
        <v>8.5472547900541596E-2</v>
      </c>
      <c r="CB113" s="485">
        <v>0</v>
      </c>
      <c r="CC113" s="1298">
        <f t="shared" ref="CC113" si="2556">CB113-CB$13</f>
        <v>0</v>
      </c>
      <c r="CD113" s="1299"/>
      <c r="CE113" s="1298">
        <f t="shared" si="2246"/>
        <v>0</v>
      </c>
      <c r="CF113" s="1299"/>
      <c r="CG113" s="485">
        <v>0</v>
      </c>
      <c r="CH113" s="1298">
        <f t="shared" ref="CH113" si="2557">CG113-CG$13</f>
        <v>0</v>
      </c>
      <c r="CI113" s="1299"/>
      <c r="CJ113" s="1298">
        <f t="shared" si="2249"/>
        <v>0</v>
      </c>
      <c r="CK113" s="1299"/>
      <c r="CL113" s="485">
        <v>0</v>
      </c>
      <c r="CM113" s="1298">
        <f t="shared" ref="CM113" si="2558">CL113-CL$13</f>
        <v>0</v>
      </c>
      <c r="CN113" s="1299"/>
      <c r="CO113" s="1298">
        <f t="shared" si="2252"/>
        <v>0</v>
      </c>
      <c r="CP113" s="1299"/>
    </row>
    <row r="114" spans="1:95" ht="15.75" outlineLevel="1" x14ac:dyDescent="0.25">
      <c r="A114" s="174">
        <v>2033</v>
      </c>
      <c r="B114" s="175" t="s">
        <v>164</v>
      </c>
      <c r="C114" s="175" t="s">
        <v>165</v>
      </c>
      <c r="D114" s="176" t="s">
        <v>99</v>
      </c>
      <c r="E114" s="485">
        <v>0</v>
      </c>
      <c r="F114" s="1298">
        <f t="shared" ref="F114" si="2559">E114-E$14</f>
        <v>0</v>
      </c>
      <c r="G114" s="1320"/>
      <c r="H114" s="1298">
        <f t="shared" si="2206"/>
        <v>0</v>
      </c>
      <c r="I114" s="1320"/>
      <c r="J114" s="485">
        <v>0</v>
      </c>
      <c r="K114" s="1298">
        <f t="shared" ref="K114" si="2560">J114-J$14</f>
        <v>0</v>
      </c>
      <c r="L114" s="1320"/>
      <c r="M114" s="1298">
        <f t="shared" si="2208"/>
        <v>0</v>
      </c>
      <c r="N114" s="1320"/>
      <c r="O114" s="485">
        <v>0</v>
      </c>
      <c r="P114" s="1298">
        <f t="shared" ref="P114" si="2561">O114-O$14</f>
        <v>0</v>
      </c>
      <c r="Q114" s="1320"/>
      <c r="R114" s="1298">
        <f t="shared" si="2210"/>
        <v>0</v>
      </c>
      <c r="S114" s="1320"/>
      <c r="T114" s="486">
        <v>67365702.885040045</v>
      </c>
      <c r="U114" s="1298">
        <f t="shared" ref="U114" si="2562">T114-T$14</f>
        <v>53077201.885040037</v>
      </c>
      <c r="V114" s="1299">
        <f t="shared" ref="V114" si="2563">T114/T$14-1</f>
        <v>3.7146795094208978</v>
      </c>
      <c r="W114" s="1298">
        <f t="shared" si="2213"/>
        <v>10135226.044825293</v>
      </c>
      <c r="X114" s="1299">
        <f t="shared" si="2465"/>
        <v>0.17709490824482299</v>
      </c>
      <c r="Y114" s="486">
        <v>48597003.085010096</v>
      </c>
      <c r="Z114" s="1298">
        <f t="shared" ref="Z114" si="2564">Y114-Y$14</f>
        <v>34308502.085010089</v>
      </c>
      <c r="AA114" s="1299">
        <f t="shared" ref="AA114" si="2565">Y114/Y$14-1</f>
        <v>2.4011267581539917</v>
      </c>
      <c r="AB114" s="1298">
        <f t="shared" si="2216"/>
        <v>7623509.551593706</v>
      </c>
      <c r="AC114" s="1299">
        <f t="shared" si="2468"/>
        <v>0.18605954469994779</v>
      </c>
      <c r="AD114" s="486">
        <v>27267538.850818947</v>
      </c>
      <c r="AE114" s="1298">
        <f t="shared" ref="AE114" si="2566">AD114-AD$14</f>
        <v>12979037.85081894</v>
      </c>
      <c r="AF114" s="1299">
        <f t="shared" ref="AF114" si="2567">AD114/AD$14-1</f>
        <v>0.9083554566583949</v>
      </c>
      <c r="AG114" s="1298">
        <f t="shared" si="2219"/>
        <v>4491237.5881575644</v>
      </c>
      <c r="AH114" s="1299">
        <f t="shared" si="2471"/>
        <v>0.19718906666906144</v>
      </c>
      <c r="AI114" s="486">
        <v>317078229.08653498</v>
      </c>
      <c r="AJ114" s="1298">
        <f t="shared" ref="AJ114" si="2568">AI114-AI$14</f>
        <v>179544048.35553497</v>
      </c>
      <c r="AK114" s="1299">
        <f t="shared" ref="AK114" si="2569">AI114/AI$14-1</f>
        <v>1.3054503789621661</v>
      </c>
      <c r="AL114" s="1298">
        <f t="shared" si="2222"/>
        <v>27454021.260784626</v>
      </c>
      <c r="AM114" s="1299">
        <f t="shared" ref="AM114:AM119" si="2570">AI114/AI104-1</f>
        <v>9.4791873465570609E-2</v>
      </c>
      <c r="AN114" s="486">
        <v>298309529.28650504</v>
      </c>
      <c r="AO114" s="1298">
        <f t="shared" ref="AO114" si="2571">AN114-AN$14</f>
        <v>160775348.55550504</v>
      </c>
      <c r="AP114" s="1299">
        <f t="shared" ref="AP114" si="2572">AN114/AN$14-1</f>
        <v>1.1689846676729903</v>
      </c>
      <c r="AQ114" s="1298">
        <f t="shared" si="2226"/>
        <v>24942304.767553031</v>
      </c>
      <c r="AR114" s="1299">
        <f t="shared" ref="AR114:AR119" si="2573">AN114/AN104-1</f>
        <v>9.1241021345716655E-2</v>
      </c>
      <c r="AS114" s="486">
        <v>276980065.05231392</v>
      </c>
      <c r="AT114" s="1298">
        <f t="shared" ref="AT114" si="2574">AS114-AS$14</f>
        <v>139445884.32131392</v>
      </c>
      <c r="AU114" s="1299">
        <f t="shared" ref="AU114" si="2575">AS114/AS$14-1</f>
        <v>1.0138998435163762</v>
      </c>
      <c r="AV114" s="1298">
        <f t="shared" si="2230"/>
        <v>21810032.804116964</v>
      </c>
      <c r="AW114" s="1299">
        <f t="shared" ref="AW114:AW119" si="2576">AS114/AS104-1</f>
        <v>8.5472547900542484E-2</v>
      </c>
      <c r="AX114" s="485">
        <v>0</v>
      </c>
      <c r="AY114" s="1298">
        <f t="shared" ref="AY114" si="2577">AX114-AX$14</f>
        <v>0</v>
      </c>
      <c r="AZ114" s="1299"/>
      <c r="BA114" s="1298">
        <f t="shared" si="2233"/>
        <v>0</v>
      </c>
      <c r="BB114" s="1299"/>
      <c r="BC114" s="485">
        <v>0</v>
      </c>
      <c r="BD114" s="1298">
        <f t="shared" ref="BD114" si="2578">BC114-BC$14</f>
        <v>0</v>
      </c>
      <c r="BE114" s="1299"/>
      <c r="BF114" s="1298">
        <f t="shared" si="2235"/>
        <v>0</v>
      </c>
      <c r="BG114" s="1299"/>
      <c r="BH114" s="485">
        <v>0</v>
      </c>
      <c r="BI114" s="1298">
        <f t="shared" ref="BI114" si="2579">BH114-BH$14</f>
        <v>0</v>
      </c>
      <c r="BJ114" s="1299"/>
      <c r="BK114" s="1298">
        <f t="shared" si="2237"/>
        <v>0</v>
      </c>
      <c r="BL114" s="1299"/>
      <c r="BM114" s="485">
        <v>0</v>
      </c>
      <c r="BN114" s="1298">
        <f t="shared" ref="BN114" si="2580">BM114-BM$14</f>
        <v>0</v>
      </c>
      <c r="BO114" s="1299"/>
      <c r="BP114" s="1298">
        <f t="shared" si="2239"/>
        <v>0</v>
      </c>
      <c r="BQ114" s="1299"/>
      <c r="BR114" s="485">
        <v>0</v>
      </c>
      <c r="BS114" s="1298">
        <f t="shared" ref="BS114" si="2581">BR114-BR$14</f>
        <v>0</v>
      </c>
      <c r="BT114" s="1299"/>
      <c r="BU114" s="1298">
        <f t="shared" si="2241"/>
        <v>0</v>
      </c>
      <c r="BV114" s="1299"/>
      <c r="BW114" s="485">
        <v>0</v>
      </c>
      <c r="BX114" s="1298">
        <f t="shared" ref="BX114" si="2582">BW114-BW$14</f>
        <v>0</v>
      </c>
      <c r="BY114" s="1299"/>
      <c r="BZ114" s="1298">
        <f t="shared" si="2243"/>
        <v>0</v>
      </c>
      <c r="CA114" s="1299"/>
      <c r="CB114" s="192">
        <v>165332926.35573733</v>
      </c>
      <c r="CC114" s="1298">
        <f t="shared" ref="CC114" si="2583">CB114-CB$14</f>
        <v>147198147.87573734</v>
      </c>
      <c r="CD114" s="1299">
        <f t="shared" ref="CD114" si="2584">CB114/CB$14-1</f>
        <v>8.1168980386540319</v>
      </c>
      <c r="CE114" s="1298">
        <f t="shared" si="2246"/>
        <v>24743994.743519366</v>
      </c>
      <c r="CF114" s="1299">
        <f t="shared" si="2495"/>
        <v>0.1760024381703813</v>
      </c>
      <c r="CG114" s="192">
        <v>134444873.2035802</v>
      </c>
      <c r="CH114" s="1298">
        <f t="shared" ref="CH114" si="2585">CG114-CG$14</f>
        <v>116310094.72358021</v>
      </c>
      <c r="CI114" s="1299">
        <f t="shared" ref="CI114" si="2586">CG114/CG$14-1</f>
        <v>6.4136484960019331</v>
      </c>
      <c r="CJ114" s="1298">
        <f t="shared" si="2249"/>
        <v>20684798.382659316</v>
      </c>
      <c r="CK114" s="1299">
        <f t="shared" si="2498"/>
        <v>0.18182827688203407</v>
      </c>
      <c r="CL114" s="192">
        <v>100169917.51173177</v>
      </c>
      <c r="CM114" s="1298">
        <f t="shared" ref="CM114" si="2587">CL114-CL$14</f>
        <v>82035139.031731784</v>
      </c>
      <c r="CN114" s="1299">
        <f t="shared" ref="CN114" si="2588">CL114/CL$14-1</f>
        <v>4.5236361239374672</v>
      </c>
      <c r="CO114" s="1298">
        <f t="shared" si="2252"/>
        <v>15808569.531051964</v>
      </c>
      <c r="CP114" s="1299">
        <f t="shared" si="2501"/>
        <v>0.18739114427939674</v>
      </c>
    </row>
    <row r="115" spans="1:95" ht="31.5" outlineLevel="1" x14ac:dyDescent="0.25">
      <c r="A115" s="174">
        <v>2033</v>
      </c>
      <c r="B115" s="175" t="s">
        <v>166</v>
      </c>
      <c r="C115" s="175" t="s">
        <v>249</v>
      </c>
      <c r="D115" s="176" t="s">
        <v>168</v>
      </c>
      <c r="E115" s="485">
        <v>60648759.43246381</v>
      </c>
      <c r="F115" s="1298">
        <f t="shared" ref="F115" si="2589">E115-E$15</f>
        <v>22168882.773463808</v>
      </c>
      <c r="G115" s="1320">
        <f t="shared" ref="G115" si="2590">E115/E$15-1</f>
        <v>0.57611626383107861</v>
      </c>
      <c r="H115" s="1298">
        <f t="shared" si="2206"/>
        <v>1546300.1147372946</v>
      </c>
      <c r="I115" s="1320">
        <f t="shared" si="2456"/>
        <v>2.6163041819031729E-2</v>
      </c>
      <c r="J115" s="485">
        <v>70074679.953808874</v>
      </c>
      <c r="K115" s="1298">
        <f t="shared" ref="K115" si="2591">J115-J$15</f>
        <v>31594803.294808872</v>
      </c>
      <c r="L115" s="1320">
        <f t="shared" ref="L115" si="2592">J115/J$15-1</f>
        <v>0.82107340350373015</v>
      </c>
      <c r="M115" s="1298">
        <f t="shared" si="2208"/>
        <v>2819260.8538377285</v>
      </c>
      <c r="N115" s="1320">
        <f t="shared" si="2459"/>
        <v>4.1918716611475837E-2</v>
      </c>
      <c r="O115" s="485">
        <v>80786654.505931929</v>
      </c>
      <c r="P115" s="1298">
        <f t="shared" ref="P115" si="2593">O115-O$15</f>
        <v>42306777.846931927</v>
      </c>
      <c r="Q115" s="1320">
        <f t="shared" ref="Q115" si="2594">O115/O$15-1</f>
        <v>1.099452012849341</v>
      </c>
      <c r="R115" s="1298">
        <f t="shared" si="2210"/>
        <v>4405250.9638658762</v>
      </c>
      <c r="S115" s="1320">
        <f t="shared" si="2462"/>
        <v>5.7674391403919945E-2</v>
      </c>
      <c r="T115" s="485">
        <v>60648759.43246381</v>
      </c>
      <c r="U115" s="1298">
        <f t="shared" ref="U115" si="2595">T115-T$15</f>
        <v>22168882.773463808</v>
      </c>
      <c r="V115" s="1299">
        <f t="shared" ref="V115" si="2596">T115/T$15-1</f>
        <v>0.57611626383107861</v>
      </c>
      <c r="W115" s="1298">
        <f t="shared" si="2213"/>
        <v>1546300.1147372946</v>
      </c>
      <c r="X115" s="1299">
        <f t="shared" si="2465"/>
        <v>2.6163041819031729E-2</v>
      </c>
      <c r="Y115" s="485">
        <v>70074679.953808874</v>
      </c>
      <c r="Z115" s="1298">
        <f t="shared" ref="Z115" si="2597">Y115-Y$15</f>
        <v>31594803.294808872</v>
      </c>
      <c r="AA115" s="1299">
        <f t="shared" ref="AA115" si="2598">Y115/Y$15-1</f>
        <v>0.82107340350373015</v>
      </c>
      <c r="AB115" s="1298">
        <f t="shared" si="2216"/>
        <v>2819260.8538377285</v>
      </c>
      <c r="AC115" s="1299">
        <f t="shared" si="2468"/>
        <v>4.1918716611475837E-2</v>
      </c>
      <c r="AD115" s="485">
        <v>80786654.505931929</v>
      </c>
      <c r="AE115" s="1298">
        <f t="shared" ref="AE115" si="2599">AD115-AD$15</f>
        <v>42306777.846931927</v>
      </c>
      <c r="AF115" s="1299">
        <f t="shared" ref="AF115" si="2600">AD115/AD$15-1</f>
        <v>1.099452012849341</v>
      </c>
      <c r="AG115" s="1298">
        <f t="shared" si="2219"/>
        <v>4405250.9638658762</v>
      </c>
      <c r="AH115" s="1299">
        <f t="shared" si="2471"/>
        <v>5.7674391403919945E-2</v>
      </c>
      <c r="AI115" s="485">
        <v>60648759.43246381</v>
      </c>
      <c r="AJ115" s="1298">
        <f t="shared" ref="AJ115" si="2601">AI115-AI$15</f>
        <v>22168882.773463808</v>
      </c>
      <c r="AK115" s="1299">
        <f t="shared" ref="AK115" si="2602">AI115/AI$15-1</f>
        <v>0.57611626383107861</v>
      </c>
      <c r="AL115" s="1298">
        <f t="shared" si="2222"/>
        <v>1546300.1147372946</v>
      </c>
      <c r="AM115" s="1299">
        <f t="shared" si="2570"/>
        <v>2.6163041819031729E-2</v>
      </c>
      <c r="AN115" s="485">
        <v>70074679.953808874</v>
      </c>
      <c r="AO115" s="1298">
        <f t="shared" ref="AO115" si="2603">AN115-AN$15</f>
        <v>31594803.294808872</v>
      </c>
      <c r="AP115" s="1299">
        <f t="shared" ref="AP115" si="2604">AN115/AN$15-1</f>
        <v>0.82107340350373015</v>
      </c>
      <c r="AQ115" s="1298">
        <f t="shared" si="2226"/>
        <v>2819260.8538377285</v>
      </c>
      <c r="AR115" s="1299">
        <f t="shared" si="2573"/>
        <v>4.1918716611475837E-2</v>
      </c>
      <c r="AS115" s="485">
        <v>80786654.505931929</v>
      </c>
      <c r="AT115" s="1298">
        <f t="shared" ref="AT115" si="2605">AS115-AS$15</f>
        <v>42306777.846931927</v>
      </c>
      <c r="AU115" s="1299">
        <f t="shared" ref="AU115" si="2606">AS115/AS$15-1</f>
        <v>1.099452012849341</v>
      </c>
      <c r="AV115" s="1298">
        <f t="shared" si="2230"/>
        <v>4405250.9638658762</v>
      </c>
      <c r="AW115" s="1299">
        <f t="shared" si="2576"/>
        <v>5.7674391403919945E-2</v>
      </c>
      <c r="AX115" s="485">
        <v>60648759.43246381</v>
      </c>
      <c r="AY115" s="1298">
        <f t="shared" ref="AY115" si="2607">AX115-AX$15</f>
        <v>22168882.773463808</v>
      </c>
      <c r="AZ115" s="1299">
        <f t="shared" ref="AZ115" si="2608">AX115/AX$15-1</f>
        <v>0.57611626383107861</v>
      </c>
      <c r="BA115" s="1298">
        <f t="shared" si="2233"/>
        <v>1546300.1147372946</v>
      </c>
      <c r="BB115" s="1299">
        <f t="shared" si="2477"/>
        <v>2.6163041819031729E-2</v>
      </c>
      <c r="BC115" s="485">
        <v>70074679.953808874</v>
      </c>
      <c r="BD115" s="1298">
        <f t="shared" ref="BD115" si="2609">BC115-BC$15</f>
        <v>31594803.294808872</v>
      </c>
      <c r="BE115" s="1299">
        <f t="shared" ref="BE115" si="2610">BC115/BC$15-1</f>
        <v>0.82107340350373015</v>
      </c>
      <c r="BF115" s="1298">
        <f t="shared" si="2235"/>
        <v>2819260.8538377285</v>
      </c>
      <c r="BG115" s="1299">
        <f t="shared" si="2480"/>
        <v>4.1918716611475837E-2</v>
      </c>
      <c r="BH115" s="485">
        <v>80786654.505931929</v>
      </c>
      <c r="BI115" s="1298">
        <f t="shared" ref="BI115" si="2611">BH115-BH$15</f>
        <v>42306777.846931927</v>
      </c>
      <c r="BJ115" s="1299">
        <f t="shared" ref="BJ115" si="2612">BH115/BH$15-1</f>
        <v>1.099452012849341</v>
      </c>
      <c r="BK115" s="1298">
        <f t="shared" si="2237"/>
        <v>4405250.9638658762</v>
      </c>
      <c r="BL115" s="1299">
        <f t="shared" si="2483"/>
        <v>5.7674391403919945E-2</v>
      </c>
      <c r="BM115" s="485">
        <v>60648759.43246381</v>
      </c>
      <c r="BN115" s="1298">
        <f t="shared" ref="BN115" si="2613">BM115-BM$15</f>
        <v>22168882.773463808</v>
      </c>
      <c r="BO115" s="1299">
        <f t="shared" ref="BO115" si="2614">BM115/BM$15-1</f>
        <v>0.57611626383107861</v>
      </c>
      <c r="BP115" s="1298">
        <f t="shared" si="2239"/>
        <v>1546300.1147372946</v>
      </c>
      <c r="BQ115" s="1299">
        <f t="shared" si="2486"/>
        <v>2.6163041819031729E-2</v>
      </c>
      <c r="BR115" s="485">
        <v>70074679.953808874</v>
      </c>
      <c r="BS115" s="1298">
        <f t="shared" ref="BS115" si="2615">BR115-BR$15</f>
        <v>31594803.294808872</v>
      </c>
      <c r="BT115" s="1299">
        <f t="shared" ref="BT115" si="2616">BR115/BR$15-1</f>
        <v>0.82107340350373015</v>
      </c>
      <c r="BU115" s="1298">
        <f t="shared" si="2241"/>
        <v>2819260.8538377285</v>
      </c>
      <c r="BV115" s="1299">
        <f t="shared" si="2489"/>
        <v>4.1918716611475837E-2</v>
      </c>
      <c r="BW115" s="485">
        <v>80786654.505931929</v>
      </c>
      <c r="BX115" s="1298">
        <f t="shared" ref="BX115" si="2617">BW115-BW$15</f>
        <v>42306777.846931927</v>
      </c>
      <c r="BY115" s="1299">
        <f t="shared" ref="BY115" si="2618">BW115/BW$15-1</f>
        <v>1.099452012849341</v>
      </c>
      <c r="BZ115" s="1298">
        <f t="shared" si="2243"/>
        <v>4405250.9638658762</v>
      </c>
      <c r="CA115" s="1299">
        <f t="shared" si="2492"/>
        <v>5.7674391403919945E-2</v>
      </c>
      <c r="CB115" s="485">
        <v>60648759.43246381</v>
      </c>
      <c r="CC115" s="1298">
        <f t="shared" ref="CC115" si="2619">CB115-CB$15</f>
        <v>22168882.773463808</v>
      </c>
      <c r="CD115" s="1299">
        <f t="shared" ref="CD115" si="2620">CB115/CB$15-1</f>
        <v>0.57611626383107861</v>
      </c>
      <c r="CE115" s="1298">
        <f t="shared" si="2246"/>
        <v>1546300.1147372946</v>
      </c>
      <c r="CF115" s="1299">
        <f t="shared" si="2495"/>
        <v>2.6163041819031729E-2</v>
      </c>
      <c r="CG115" s="485">
        <v>70074679.953808874</v>
      </c>
      <c r="CH115" s="1298">
        <f t="shared" ref="CH115" si="2621">CG115-CG$15</f>
        <v>31594803.294808872</v>
      </c>
      <c r="CI115" s="1299">
        <f t="shared" ref="CI115" si="2622">CG115/CG$15-1</f>
        <v>0.82107340350373015</v>
      </c>
      <c r="CJ115" s="1298">
        <f t="shared" si="2249"/>
        <v>2819260.8538377285</v>
      </c>
      <c r="CK115" s="1299">
        <f t="shared" si="2498"/>
        <v>4.1918716611475837E-2</v>
      </c>
      <c r="CL115" s="485">
        <v>80786654.505931929</v>
      </c>
      <c r="CM115" s="1298">
        <f t="shared" ref="CM115" si="2623">CL115-CL$15</f>
        <v>42306777.846931927</v>
      </c>
      <c r="CN115" s="1299">
        <f t="shared" ref="CN115" si="2624">CL115/CL$15-1</f>
        <v>1.099452012849341</v>
      </c>
      <c r="CO115" s="1298">
        <f t="shared" si="2252"/>
        <v>4405250.9638658762</v>
      </c>
      <c r="CP115" s="1299">
        <f t="shared" si="2501"/>
        <v>5.7674391403919945E-2</v>
      </c>
    </row>
    <row r="116" spans="1:95" ht="15.75" outlineLevel="1" x14ac:dyDescent="0.25">
      <c r="A116" s="174">
        <v>2033</v>
      </c>
      <c r="B116" s="175" t="s">
        <v>169</v>
      </c>
      <c r="C116" s="175" t="s">
        <v>249</v>
      </c>
      <c r="D116" s="176" t="s">
        <v>170</v>
      </c>
      <c r="E116" s="485">
        <v>60113807.624457851</v>
      </c>
      <c r="F116" s="1298">
        <f t="shared" ref="F116" si="2625">E116-E$16</f>
        <v>20031430.624457851</v>
      </c>
      <c r="G116" s="1320">
        <f t="shared" ref="G116" si="2626">E116/E$16-1</f>
        <v>0.49975655446925837</v>
      </c>
      <c r="H116" s="1298">
        <f t="shared" si="2206"/>
        <v>1366097.165622659</v>
      </c>
      <c r="I116" s="1320">
        <f t="shared" si="2456"/>
        <v>2.325362392769148E-2</v>
      </c>
      <c r="J116" s="485">
        <v>69456586.903142735</v>
      </c>
      <c r="K116" s="1298">
        <f t="shared" ref="K116" si="2627">J116-J$16</f>
        <v>29374209.903142735</v>
      </c>
      <c r="L116" s="1320">
        <f t="shared" ref="L116" si="2628">J116/J$16-1</f>
        <v>0.73284600619226592</v>
      </c>
      <c r="M116" s="1298">
        <f t="shared" si="2208"/>
        <v>2604852.9197538048</v>
      </c>
      <c r="N116" s="1320">
        <f t="shared" si="2459"/>
        <v>3.8964627610123648E-2</v>
      </c>
      <c r="O116" s="485">
        <v>80074076.58521083</v>
      </c>
      <c r="P116" s="1298">
        <f t="shared" ref="P116" si="2629">O116-O$16</f>
        <v>39991699.58521083</v>
      </c>
      <c r="Q116" s="1320">
        <f t="shared" ref="Q116" si="2630">O116/O$16-1</f>
        <v>0.99773772361880719</v>
      </c>
      <c r="R116" s="1298">
        <f t="shared" si="2210"/>
        <v>4151134.7731617987</v>
      </c>
      <c r="S116" s="1320">
        <f t="shared" si="2462"/>
        <v>5.4675631292556259E-2</v>
      </c>
      <c r="T116" s="485">
        <v>60113807.624457851</v>
      </c>
      <c r="U116" s="1298">
        <f t="shared" ref="U116" si="2631">T116-T$16</f>
        <v>20031430.624457851</v>
      </c>
      <c r="V116" s="1299">
        <f t="shared" ref="V116" si="2632">T116/T$16-1</f>
        <v>0.49975655446925837</v>
      </c>
      <c r="W116" s="1298">
        <f t="shared" si="2213"/>
        <v>1366097.165622659</v>
      </c>
      <c r="X116" s="1299">
        <f t="shared" si="2465"/>
        <v>2.325362392769148E-2</v>
      </c>
      <c r="Y116" s="485">
        <v>69456586.903142735</v>
      </c>
      <c r="Z116" s="1298">
        <f t="shared" ref="Z116" si="2633">Y116-Y$16</f>
        <v>29374209.903142735</v>
      </c>
      <c r="AA116" s="1299">
        <f t="shared" ref="AA116" si="2634">Y116/Y$16-1</f>
        <v>0.73284600619226592</v>
      </c>
      <c r="AB116" s="1298">
        <f t="shared" si="2216"/>
        <v>2604852.9197538048</v>
      </c>
      <c r="AC116" s="1299">
        <f t="shared" si="2468"/>
        <v>3.8964627610123648E-2</v>
      </c>
      <c r="AD116" s="485">
        <v>80074076.58521083</v>
      </c>
      <c r="AE116" s="1298">
        <f t="shared" ref="AE116" si="2635">AD116-AD$16</f>
        <v>39991699.58521083</v>
      </c>
      <c r="AF116" s="1299">
        <f t="shared" ref="AF116" si="2636">AD116/AD$16-1</f>
        <v>0.99773772361880719</v>
      </c>
      <c r="AG116" s="1298">
        <f t="shared" si="2219"/>
        <v>4151134.7731617987</v>
      </c>
      <c r="AH116" s="1299">
        <f t="shared" si="2471"/>
        <v>5.4675631292556259E-2</v>
      </c>
      <c r="AI116" s="485">
        <v>60113807.624457851</v>
      </c>
      <c r="AJ116" s="1298">
        <f t="shared" ref="AJ116" si="2637">AI116-AI$16</f>
        <v>20031430.624457851</v>
      </c>
      <c r="AK116" s="1299">
        <f t="shared" ref="AK116" si="2638">AI116/AI$16-1</f>
        <v>0.49975655446925837</v>
      </c>
      <c r="AL116" s="1298">
        <f t="shared" si="2222"/>
        <v>1366097.165622659</v>
      </c>
      <c r="AM116" s="1299">
        <f t="shared" si="2570"/>
        <v>2.325362392769148E-2</v>
      </c>
      <c r="AN116" s="485">
        <v>69456586.903142735</v>
      </c>
      <c r="AO116" s="1298">
        <f t="shared" ref="AO116" si="2639">AN116-AN$16</f>
        <v>29374209.903142735</v>
      </c>
      <c r="AP116" s="1299">
        <f t="shared" ref="AP116" si="2640">AN116/AN$16-1</f>
        <v>0.73284600619226592</v>
      </c>
      <c r="AQ116" s="1298">
        <f t="shared" si="2226"/>
        <v>2604852.9197538048</v>
      </c>
      <c r="AR116" s="1299">
        <f t="shared" si="2573"/>
        <v>3.8964627610123648E-2</v>
      </c>
      <c r="AS116" s="485">
        <v>80074076.58521083</v>
      </c>
      <c r="AT116" s="1298">
        <f t="shared" ref="AT116" si="2641">AS116-AS$16</f>
        <v>39991699.58521083</v>
      </c>
      <c r="AU116" s="1299">
        <f t="shared" ref="AU116" si="2642">AS116/AS$16-1</f>
        <v>0.99773772361880719</v>
      </c>
      <c r="AV116" s="1298">
        <f t="shared" si="2230"/>
        <v>4151134.7731617987</v>
      </c>
      <c r="AW116" s="1299">
        <f t="shared" si="2576"/>
        <v>5.4675631292556259E-2</v>
      </c>
      <c r="AX116" s="485">
        <v>60113807.624457851</v>
      </c>
      <c r="AY116" s="1298">
        <f t="shared" ref="AY116" si="2643">AX116-AX$16</f>
        <v>20031430.624457851</v>
      </c>
      <c r="AZ116" s="1299">
        <f t="shared" ref="AZ116" si="2644">AX116/AX$16-1</f>
        <v>0.49975655446925837</v>
      </c>
      <c r="BA116" s="1298">
        <f t="shared" si="2233"/>
        <v>1366097.165622659</v>
      </c>
      <c r="BB116" s="1299">
        <f t="shared" si="2477"/>
        <v>2.325362392769148E-2</v>
      </c>
      <c r="BC116" s="485">
        <v>69456586.903142735</v>
      </c>
      <c r="BD116" s="1298">
        <f t="shared" ref="BD116" si="2645">BC116-BC$16</f>
        <v>29374209.903142735</v>
      </c>
      <c r="BE116" s="1299">
        <f t="shared" ref="BE116" si="2646">BC116/BC$16-1</f>
        <v>0.73284600619226592</v>
      </c>
      <c r="BF116" s="1298">
        <f t="shared" si="2235"/>
        <v>2604852.9197538048</v>
      </c>
      <c r="BG116" s="1299">
        <f t="shared" si="2480"/>
        <v>3.8964627610123648E-2</v>
      </c>
      <c r="BH116" s="485">
        <v>80074076.58521083</v>
      </c>
      <c r="BI116" s="1298">
        <f t="shared" ref="BI116" si="2647">BH116-BH$16</f>
        <v>39991699.58521083</v>
      </c>
      <c r="BJ116" s="1299">
        <f t="shared" ref="BJ116" si="2648">BH116/BH$16-1</f>
        <v>0.99773772361880719</v>
      </c>
      <c r="BK116" s="1298">
        <f t="shared" si="2237"/>
        <v>4151134.7731617987</v>
      </c>
      <c r="BL116" s="1299">
        <f t="shared" si="2483"/>
        <v>5.4675631292556259E-2</v>
      </c>
      <c r="BM116" s="485">
        <v>60113807.624457851</v>
      </c>
      <c r="BN116" s="1298">
        <f t="shared" ref="BN116" si="2649">BM116-BM$16</f>
        <v>20031430.624457851</v>
      </c>
      <c r="BO116" s="1299">
        <f t="shared" ref="BO116" si="2650">BM116/BM$16-1</f>
        <v>0.49975655446925837</v>
      </c>
      <c r="BP116" s="1298">
        <f t="shared" si="2239"/>
        <v>1366097.165622659</v>
      </c>
      <c r="BQ116" s="1299">
        <f t="shared" si="2486"/>
        <v>2.325362392769148E-2</v>
      </c>
      <c r="BR116" s="485">
        <v>69456586.903142735</v>
      </c>
      <c r="BS116" s="1298">
        <f t="shared" ref="BS116" si="2651">BR116-BR$16</f>
        <v>29374209.903142735</v>
      </c>
      <c r="BT116" s="1299">
        <f t="shared" ref="BT116" si="2652">BR116/BR$16-1</f>
        <v>0.73284600619226592</v>
      </c>
      <c r="BU116" s="1298">
        <f t="shared" si="2241"/>
        <v>2604852.9197538048</v>
      </c>
      <c r="BV116" s="1299">
        <f t="shared" si="2489"/>
        <v>3.8964627610123648E-2</v>
      </c>
      <c r="BW116" s="485">
        <v>80074076.58521083</v>
      </c>
      <c r="BX116" s="1298">
        <f t="shared" ref="BX116" si="2653">BW116-BW$16</f>
        <v>39991699.58521083</v>
      </c>
      <c r="BY116" s="1299">
        <f t="shared" ref="BY116" si="2654">BW116/BW$16-1</f>
        <v>0.99773772361880719</v>
      </c>
      <c r="BZ116" s="1298">
        <f t="shared" si="2243"/>
        <v>4151134.7731617987</v>
      </c>
      <c r="CA116" s="1299">
        <f t="shared" si="2492"/>
        <v>5.4675631292556259E-2</v>
      </c>
      <c r="CB116" s="485">
        <v>60113807.624457851</v>
      </c>
      <c r="CC116" s="1298">
        <f t="shared" ref="CC116" si="2655">CB116-CB$16</f>
        <v>20031430.624457851</v>
      </c>
      <c r="CD116" s="1299">
        <f t="shared" ref="CD116" si="2656">CB116/CB$16-1</f>
        <v>0.49975655446925837</v>
      </c>
      <c r="CE116" s="1298">
        <f t="shared" si="2246"/>
        <v>1366097.165622659</v>
      </c>
      <c r="CF116" s="1299">
        <f t="shared" si="2495"/>
        <v>2.325362392769148E-2</v>
      </c>
      <c r="CG116" s="485">
        <v>69456586.903142735</v>
      </c>
      <c r="CH116" s="1298">
        <f t="shared" ref="CH116" si="2657">CG116-CG$16</f>
        <v>29374209.903142735</v>
      </c>
      <c r="CI116" s="1299">
        <f t="shared" ref="CI116" si="2658">CG116/CG$16-1</f>
        <v>0.73284600619226592</v>
      </c>
      <c r="CJ116" s="1298">
        <f t="shared" si="2249"/>
        <v>2604852.9197538048</v>
      </c>
      <c r="CK116" s="1299">
        <f t="shared" si="2498"/>
        <v>3.8964627610123648E-2</v>
      </c>
      <c r="CL116" s="485">
        <v>80074076.58521083</v>
      </c>
      <c r="CM116" s="1298">
        <f t="shared" ref="CM116" si="2659">CL116-CL$16</f>
        <v>39991699.58521083</v>
      </c>
      <c r="CN116" s="1299">
        <f t="shared" ref="CN116" si="2660">CL116/CL$16-1</f>
        <v>0.99773772361880719</v>
      </c>
      <c r="CO116" s="1298">
        <f t="shared" si="2252"/>
        <v>4151134.7731617987</v>
      </c>
      <c r="CP116" s="1299">
        <f t="shared" si="2501"/>
        <v>5.4675631292556259E-2</v>
      </c>
    </row>
    <row r="117" spans="1:95" s="134" customFormat="1" ht="32.25" outlineLevel="1" thickBot="1" x14ac:dyDescent="0.3">
      <c r="A117" s="174">
        <v>2033</v>
      </c>
      <c r="B117" s="197" t="s">
        <v>171</v>
      </c>
      <c r="C117" s="198" t="s">
        <v>172</v>
      </c>
      <c r="D117" s="199" t="s">
        <v>173</v>
      </c>
      <c r="E117" s="492">
        <v>0</v>
      </c>
      <c r="F117" s="1298">
        <f t="shared" ref="F117" si="2661">E117-E$17</f>
        <v>0</v>
      </c>
      <c r="G117" s="1320"/>
      <c r="H117" s="1298">
        <f t="shared" si="2206"/>
        <v>0</v>
      </c>
      <c r="I117" s="1320"/>
      <c r="J117" s="492">
        <v>0</v>
      </c>
      <c r="K117" s="1298">
        <f t="shared" ref="K117" si="2662">J117-J$17</f>
        <v>0</v>
      </c>
      <c r="L117" s="1320"/>
      <c r="M117" s="1298">
        <f t="shared" si="2208"/>
        <v>0</v>
      </c>
      <c r="N117" s="1320"/>
      <c r="O117" s="492">
        <v>0</v>
      </c>
      <c r="P117" s="1298">
        <f t="shared" ref="P117" si="2663">O117-O$17</f>
        <v>0</v>
      </c>
      <c r="Q117" s="1320"/>
      <c r="R117" s="1298">
        <f t="shared" si="2210"/>
        <v>0</v>
      </c>
      <c r="S117" s="1320"/>
      <c r="T117" s="492">
        <v>0</v>
      </c>
      <c r="U117" s="1298">
        <f t="shared" ref="U117" si="2664">T117-T$17</f>
        <v>0</v>
      </c>
      <c r="V117" s="1299"/>
      <c r="W117" s="1298">
        <f t="shared" si="2213"/>
        <v>0</v>
      </c>
      <c r="X117" s="1299"/>
      <c r="Y117" s="492">
        <v>0</v>
      </c>
      <c r="Z117" s="1298">
        <f t="shared" ref="Z117" si="2665">Y117-Y$17</f>
        <v>0</v>
      </c>
      <c r="AA117" s="1299"/>
      <c r="AB117" s="1298">
        <f t="shared" si="2216"/>
        <v>0</v>
      </c>
      <c r="AC117" s="1299"/>
      <c r="AD117" s="492">
        <v>0</v>
      </c>
      <c r="AE117" s="1298">
        <f t="shared" ref="AE117" si="2666">AD117-AD$17</f>
        <v>0</v>
      </c>
      <c r="AF117" s="1299"/>
      <c r="AG117" s="1298">
        <f t="shared" si="2219"/>
        <v>0</v>
      </c>
      <c r="AH117" s="1299"/>
      <c r="AI117" s="492">
        <v>0</v>
      </c>
      <c r="AJ117" s="1298">
        <f t="shared" ref="AJ117" si="2667">AI117-AI$17</f>
        <v>0</v>
      </c>
      <c r="AK117" s="1299"/>
      <c r="AL117" s="1298">
        <f t="shared" si="2222"/>
        <v>0</v>
      </c>
      <c r="AM117" s="1299"/>
      <c r="AN117" s="492">
        <v>0</v>
      </c>
      <c r="AO117" s="1298">
        <f t="shared" ref="AO117" si="2668">AN117-AN$17</f>
        <v>0</v>
      </c>
      <c r="AP117" s="1299"/>
      <c r="AQ117" s="1298">
        <f t="shared" si="2226"/>
        <v>0</v>
      </c>
      <c r="AR117" s="1299"/>
      <c r="AS117" s="492">
        <v>0</v>
      </c>
      <c r="AT117" s="1298">
        <f t="shared" ref="AT117" si="2669">AS117-AS$17</f>
        <v>0</v>
      </c>
      <c r="AU117" s="1299"/>
      <c r="AV117" s="1298">
        <f t="shared" si="2230"/>
        <v>0</v>
      </c>
      <c r="AW117" s="1299"/>
      <c r="AX117" s="492">
        <v>0</v>
      </c>
      <c r="AY117" s="1298">
        <f t="shared" ref="AY117" si="2670">AX117-AX$17</f>
        <v>0</v>
      </c>
      <c r="AZ117" s="1299"/>
      <c r="BA117" s="1298">
        <f t="shared" si="2233"/>
        <v>0</v>
      </c>
      <c r="BB117" s="1299"/>
      <c r="BC117" s="492">
        <v>0</v>
      </c>
      <c r="BD117" s="1298">
        <f t="shared" ref="BD117" si="2671">BC117-BC$17</f>
        <v>0</v>
      </c>
      <c r="BE117" s="1299"/>
      <c r="BF117" s="1298">
        <f t="shared" si="2235"/>
        <v>0</v>
      </c>
      <c r="BG117" s="1299"/>
      <c r="BH117" s="492">
        <v>0</v>
      </c>
      <c r="BI117" s="1298">
        <f t="shared" ref="BI117" si="2672">BH117-BH$17</f>
        <v>0</v>
      </c>
      <c r="BJ117" s="1299"/>
      <c r="BK117" s="1298">
        <f t="shared" si="2237"/>
        <v>0</v>
      </c>
      <c r="BL117" s="1299"/>
      <c r="BM117" s="492">
        <v>0</v>
      </c>
      <c r="BN117" s="1298">
        <f t="shared" ref="BN117" si="2673">BM117-BM$17</f>
        <v>0</v>
      </c>
      <c r="BO117" s="1299"/>
      <c r="BP117" s="1298">
        <f t="shared" si="2239"/>
        <v>0</v>
      </c>
      <c r="BQ117" s="1299"/>
      <c r="BR117" s="492">
        <v>0</v>
      </c>
      <c r="BS117" s="1298">
        <f t="shared" ref="BS117" si="2674">BR117-BR$17</f>
        <v>0</v>
      </c>
      <c r="BT117" s="1299"/>
      <c r="BU117" s="1298">
        <f t="shared" si="2241"/>
        <v>0</v>
      </c>
      <c r="BV117" s="1299"/>
      <c r="BW117" s="492">
        <v>0</v>
      </c>
      <c r="BX117" s="1298">
        <f t="shared" ref="BX117" si="2675">BW117-BW$17</f>
        <v>0</v>
      </c>
      <c r="BY117" s="1299"/>
      <c r="BZ117" s="1298">
        <f t="shared" si="2243"/>
        <v>0</v>
      </c>
      <c r="CA117" s="1299"/>
      <c r="CB117" s="1329">
        <v>4623530.9189191591</v>
      </c>
      <c r="CC117" s="1298">
        <f t="shared" ref="CC117" si="2676">CB117-CB$17</f>
        <v>777253.43891915912</v>
      </c>
      <c r="CD117" s="1299">
        <f t="shared" ref="CD117" si="2677">CB117/CB$17-1</f>
        <v>0.20207939831713828</v>
      </c>
      <c r="CE117" s="1298">
        <f t="shared" si="2246"/>
        <v>67865.518282565288</v>
      </c>
      <c r="CF117" s="1299">
        <f t="shared" si="2495"/>
        <v>1.4896949691055372E-2</v>
      </c>
      <c r="CG117" s="1329">
        <v>4623530.9189191591</v>
      </c>
      <c r="CH117" s="1298">
        <f t="shared" ref="CH117" si="2678">CG117-CG$17</f>
        <v>777253.43891915912</v>
      </c>
      <c r="CI117" s="1299">
        <f t="shared" ref="CI117" si="2679">CG117/CG$17-1</f>
        <v>0.20207939831713828</v>
      </c>
      <c r="CJ117" s="1298">
        <f t="shared" si="2249"/>
        <v>67865.518282565288</v>
      </c>
      <c r="CK117" s="1299">
        <f t="shared" si="2498"/>
        <v>1.4896949691055372E-2</v>
      </c>
      <c r="CL117" s="1329">
        <v>4623530.9189191591</v>
      </c>
      <c r="CM117" s="1298">
        <f t="shared" ref="CM117" si="2680">CL117-CL$17</f>
        <v>777253.43891915912</v>
      </c>
      <c r="CN117" s="1299">
        <f t="shared" ref="CN117" si="2681">CL117/CL$17-1</f>
        <v>0.20207939831713828</v>
      </c>
      <c r="CO117" s="1298">
        <f t="shared" si="2252"/>
        <v>67865.518282565288</v>
      </c>
      <c r="CP117" s="1299">
        <f t="shared" si="2501"/>
        <v>1.4896949691055372E-2</v>
      </c>
      <c r="CQ117" s="131"/>
    </row>
    <row r="118" spans="1:95" s="134" customFormat="1" ht="15.75" outlineLevel="1" x14ac:dyDescent="0.25">
      <c r="A118" s="174">
        <v>2033</v>
      </c>
      <c r="B118" s="206" t="s">
        <v>174</v>
      </c>
      <c r="C118" s="206" t="s">
        <v>175</v>
      </c>
      <c r="D118" s="207" t="s">
        <v>176</v>
      </c>
      <c r="E118" s="210">
        <v>1197073.2335999999</v>
      </c>
      <c r="F118" s="1321">
        <f t="shared" ref="F118" si="2682">E118-E$18</f>
        <v>348786.1547999999</v>
      </c>
      <c r="G118" s="1322">
        <f t="shared" ref="G118" si="2683">E118/E$18-1</f>
        <v>0.41116523346482903</v>
      </c>
      <c r="H118" s="1321">
        <f t="shared" si="2206"/>
        <v>30448.605695999693</v>
      </c>
      <c r="I118" s="1322">
        <f t="shared" si="2456"/>
        <v>2.6099745340285363E-2</v>
      </c>
      <c r="J118" s="210">
        <v>1377894.2957279999</v>
      </c>
      <c r="K118" s="1321">
        <f t="shared" ref="K118" si="2684">J118-J$18</f>
        <v>529607.21692799986</v>
      </c>
      <c r="L118" s="1322">
        <f t="shared" ref="L118" si="2685">J118/J$18-1</f>
        <v>0.62432545557241115</v>
      </c>
      <c r="M118" s="1321">
        <f t="shared" si="2208"/>
        <v>54957.217679999769</v>
      </c>
      <c r="N118" s="1322">
        <f t="shared" si="2459"/>
        <v>4.1541822806183237E-2</v>
      </c>
      <c r="O118" s="211">
        <v>1583286.8610719999</v>
      </c>
      <c r="P118" s="1321">
        <f t="shared" ref="P118" si="2686">O118-O$18</f>
        <v>734999.78227199987</v>
      </c>
      <c r="Q118" s="1322">
        <f t="shared" ref="Q118" si="2687">O118/O$18-1</f>
        <v>0.86645170089321866</v>
      </c>
      <c r="R118" s="1321">
        <f t="shared" si="2210"/>
        <v>86245.671887999633</v>
      </c>
      <c r="S118" s="1322">
        <f t="shared" si="2462"/>
        <v>5.7610754140311915E-2</v>
      </c>
      <c r="T118" s="211">
        <v>1197073.2335999999</v>
      </c>
      <c r="U118" s="209">
        <f t="shared" ref="U118" si="2688">T118-T$18</f>
        <v>348786.1547999999</v>
      </c>
      <c r="V118" s="1300">
        <f t="shared" ref="V118" si="2689">T118/T$18-1</f>
        <v>0.41116523346482903</v>
      </c>
      <c r="W118" s="209">
        <f t="shared" si="2213"/>
        <v>30448.605695999693</v>
      </c>
      <c r="X118" s="1300">
        <f t="shared" si="2465"/>
        <v>2.6099745340285363E-2</v>
      </c>
      <c r="Y118" s="210">
        <v>1377894.2957279999</v>
      </c>
      <c r="Z118" s="209">
        <f t="shared" ref="Z118" si="2690">Y118-Y$18</f>
        <v>529607.21692799986</v>
      </c>
      <c r="AA118" s="1300">
        <f t="shared" ref="AA118" si="2691">Y118/Y$18-1</f>
        <v>0.62432545557241115</v>
      </c>
      <c r="AB118" s="209">
        <f t="shared" si="2216"/>
        <v>54957.217679999769</v>
      </c>
      <c r="AC118" s="1300">
        <f t="shared" si="2468"/>
        <v>4.1541822806183237E-2</v>
      </c>
      <c r="AD118" s="211">
        <v>1583286.8610719999</v>
      </c>
      <c r="AE118" s="209">
        <f t="shared" ref="AE118" si="2692">AD118-AD$18</f>
        <v>734999.78227199987</v>
      </c>
      <c r="AF118" s="1300">
        <f t="shared" ref="AF118" si="2693">AD118/AD$18-1</f>
        <v>0.86645170089321866</v>
      </c>
      <c r="AG118" s="209">
        <f t="shared" si="2219"/>
        <v>86245.671887999633</v>
      </c>
      <c r="AH118" s="1300">
        <f t="shared" si="2471"/>
        <v>5.7610754140311915E-2</v>
      </c>
      <c r="AI118" s="211">
        <v>1197073.2335999999</v>
      </c>
      <c r="AJ118" s="209">
        <f t="shared" ref="AJ118" si="2694">AI118-AI$18</f>
        <v>348786.1547999999</v>
      </c>
      <c r="AK118" s="1300">
        <f t="shared" ref="AK118" si="2695">AI118/AI$18-1</f>
        <v>0.41116523346482903</v>
      </c>
      <c r="AL118" s="209">
        <f t="shared" si="2222"/>
        <v>30448.605695999693</v>
      </c>
      <c r="AM118" s="1300">
        <f t="shared" si="2570"/>
        <v>2.6099745340285363E-2</v>
      </c>
      <c r="AN118" s="210">
        <v>1377894.2957279999</v>
      </c>
      <c r="AO118" s="209">
        <f t="shared" ref="AO118" si="2696">AN118-AN$18</f>
        <v>529607.21692799986</v>
      </c>
      <c r="AP118" s="1300">
        <f t="shared" ref="AP118" si="2697">AN118/AN$18-1</f>
        <v>0.62432545557241115</v>
      </c>
      <c r="AQ118" s="209">
        <f t="shared" si="2226"/>
        <v>54957.217679999769</v>
      </c>
      <c r="AR118" s="1300">
        <f t="shared" si="2573"/>
        <v>4.1541822806183237E-2</v>
      </c>
      <c r="AS118" s="211">
        <v>1583286.8610719999</v>
      </c>
      <c r="AT118" s="209">
        <f t="shared" ref="AT118" si="2698">AS118-AS$18</f>
        <v>734999.78227199987</v>
      </c>
      <c r="AU118" s="1300">
        <f t="shared" ref="AU118" si="2699">AS118/AS$18-1</f>
        <v>0.86645170089321866</v>
      </c>
      <c r="AV118" s="209">
        <f t="shared" si="2230"/>
        <v>86245.671887999633</v>
      </c>
      <c r="AW118" s="1300">
        <f t="shared" si="2576"/>
        <v>5.7610754140311915E-2</v>
      </c>
      <c r="AX118" s="210">
        <v>1197073.2335999999</v>
      </c>
      <c r="AY118" s="209">
        <f t="shared" ref="AY118" si="2700">AX118-AX$18</f>
        <v>348786.1547999999</v>
      </c>
      <c r="AZ118" s="1300">
        <f t="shared" ref="AZ118" si="2701">AX118/AX$18-1</f>
        <v>0.41116523346482903</v>
      </c>
      <c r="BA118" s="209">
        <f t="shared" si="2233"/>
        <v>30448.605695999693</v>
      </c>
      <c r="BB118" s="1300">
        <f t="shared" si="2477"/>
        <v>2.6099745340285363E-2</v>
      </c>
      <c r="BC118" s="210">
        <v>1377894.2957279999</v>
      </c>
      <c r="BD118" s="209">
        <f t="shared" ref="BD118" si="2702">BC118-BC$18</f>
        <v>529607.21692799986</v>
      </c>
      <c r="BE118" s="1300">
        <f t="shared" ref="BE118" si="2703">BC118/BC$18-1</f>
        <v>0.62432545557241115</v>
      </c>
      <c r="BF118" s="209">
        <f t="shared" si="2235"/>
        <v>54957.217679999769</v>
      </c>
      <c r="BG118" s="1300">
        <f t="shared" si="2480"/>
        <v>4.1541822806183237E-2</v>
      </c>
      <c r="BH118" s="211">
        <v>1583286.8610719999</v>
      </c>
      <c r="BI118" s="209">
        <f t="shared" ref="BI118" si="2704">BH118-BH$18</f>
        <v>734999.78227199987</v>
      </c>
      <c r="BJ118" s="1300">
        <f t="shared" ref="BJ118" si="2705">BH118/BH$18-1</f>
        <v>0.86645170089321866</v>
      </c>
      <c r="BK118" s="209">
        <f t="shared" si="2237"/>
        <v>86245.671887999633</v>
      </c>
      <c r="BL118" s="1300">
        <f t="shared" si="2483"/>
        <v>5.7610754140311915E-2</v>
      </c>
      <c r="BM118" s="210">
        <v>1197073.2335999999</v>
      </c>
      <c r="BN118" s="209">
        <f t="shared" ref="BN118" si="2706">BM118-BM$18</f>
        <v>348786.1547999999</v>
      </c>
      <c r="BO118" s="1300">
        <f t="shared" ref="BO118" si="2707">BM118/BM$18-1</f>
        <v>0.41116523346482903</v>
      </c>
      <c r="BP118" s="209">
        <f t="shared" si="2239"/>
        <v>30448.605695999693</v>
      </c>
      <c r="BQ118" s="1300">
        <f t="shared" si="2486"/>
        <v>2.6099745340285363E-2</v>
      </c>
      <c r="BR118" s="210">
        <v>1377894.2957279999</v>
      </c>
      <c r="BS118" s="209">
        <f t="shared" ref="BS118" si="2708">BR118-BR$18</f>
        <v>529607.21692799986</v>
      </c>
      <c r="BT118" s="1300">
        <f t="shared" ref="BT118" si="2709">BR118/BR$18-1</f>
        <v>0.62432545557241115</v>
      </c>
      <c r="BU118" s="209">
        <f t="shared" si="2241"/>
        <v>54957.217679999769</v>
      </c>
      <c r="BV118" s="1300">
        <f t="shared" si="2489"/>
        <v>4.1541822806183237E-2</v>
      </c>
      <c r="BW118" s="211">
        <v>1583286.8610719999</v>
      </c>
      <c r="BX118" s="209">
        <f t="shared" ref="BX118" si="2710">BW118-BW$18</f>
        <v>734999.78227199987</v>
      </c>
      <c r="BY118" s="1300">
        <f t="shared" ref="BY118" si="2711">BW118/BW$18-1</f>
        <v>0.86645170089321866</v>
      </c>
      <c r="BZ118" s="209">
        <f t="shared" si="2243"/>
        <v>86245.671887999633</v>
      </c>
      <c r="CA118" s="1300">
        <f t="shared" si="2492"/>
        <v>5.7610754140311915E-2</v>
      </c>
      <c r="CB118" s="211">
        <v>1197073.2335999999</v>
      </c>
      <c r="CC118" s="209">
        <f t="shared" ref="CC118" si="2712">CB118-CB$18</f>
        <v>348786.1547999999</v>
      </c>
      <c r="CD118" s="1300">
        <f t="shared" ref="CD118" si="2713">CB118/CB$18-1</f>
        <v>0.41116523346482903</v>
      </c>
      <c r="CE118" s="209">
        <f t="shared" si="2246"/>
        <v>30448.605695999693</v>
      </c>
      <c r="CF118" s="1300">
        <f t="shared" si="2495"/>
        <v>2.6099745340285363E-2</v>
      </c>
      <c r="CG118" s="210">
        <v>1377894.2957279999</v>
      </c>
      <c r="CH118" s="209">
        <f t="shared" ref="CH118" si="2714">CG118-CG$18</f>
        <v>529607.21692799986</v>
      </c>
      <c r="CI118" s="1300">
        <f t="shared" ref="CI118" si="2715">CG118/CG$18-1</f>
        <v>0.62432545557241115</v>
      </c>
      <c r="CJ118" s="209">
        <f t="shared" si="2249"/>
        <v>54957.217679999769</v>
      </c>
      <c r="CK118" s="1300">
        <f t="shared" si="2498"/>
        <v>4.1541822806183237E-2</v>
      </c>
      <c r="CL118" s="211">
        <v>1583286.8610719999</v>
      </c>
      <c r="CM118" s="209">
        <f t="shared" ref="CM118" si="2716">CL118-CL$18</f>
        <v>734999.78227199987</v>
      </c>
      <c r="CN118" s="1300">
        <f t="shared" ref="CN118" si="2717">CL118/CL$18-1</f>
        <v>0.86645170089321866</v>
      </c>
      <c r="CO118" s="209">
        <f t="shared" si="2252"/>
        <v>86245.671887999633</v>
      </c>
      <c r="CP118" s="1300">
        <f t="shared" si="2501"/>
        <v>5.7610754140311915E-2</v>
      </c>
      <c r="CQ118" s="131"/>
    </row>
    <row r="119" spans="1:95" s="134" customFormat="1" ht="16.5" outlineLevel="1" thickBot="1" x14ac:dyDescent="0.3">
      <c r="A119" s="174">
        <v>2033</v>
      </c>
      <c r="B119" s="206" t="s">
        <v>177</v>
      </c>
      <c r="C119" s="206" t="s">
        <v>178</v>
      </c>
      <c r="D119" s="207" t="s">
        <v>179</v>
      </c>
      <c r="E119" s="479">
        <v>756361.27207199996</v>
      </c>
      <c r="F119" s="1321">
        <f t="shared" ref="F119" si="2718">E119-E$19</f>
        <v>224190.96998399997</v>
      </c>
      <c r="G119" s="1322">
        <f t="shared" ref="G119" si="2719">E119/E$19-1</f>
        <v>0.42127673999164195</v>
      </c>
      <c r="H119" s="1321">
        <f t="shared" si="2206"/>
        <v>19278.173831999884</v>
      </c>
      <c r="I119" s="1322">
        <f t="shared" si="2456"/>
        <v>2.6154681715035988E-2</v>
      </c>
      <c r="J119" s="479">
        <v>871028.28707999992</v>
      </c>
      <c r="K119" s="1321">
        <f t="shared" ref="K119" si="2720">J119-J$19</f>
        <v>338857.98499199993</v>
      </c>
      <c r="L119" s="1322">
        <f t="shared" ref="L119" si="2721">J119/J$19-1</f>
        <v>0.63674726617113286</v>
      </c>
      <c r="M119" s="1321">
        <f t="shared" si="2208"/>
        <v>34820.220455999952</v>
      </c>
      <c r="N119" s="1322">
        <f t="shared" si="2459"/>
        <v>4.1640617743115893E-2</v>
      </c>
      <c r="O119" s="472">
        <v>1000186.1885999999</v>
      </c>
      <c r="P119" s="1321">
        <f t="shared" ref="P119" si="2722">O119-O$19</f>
        <v>468015.88651199988</v>
      </c>
      <c r="Q119" s="1322">
        <f t="shared" ref="Q119" si="2723">O119/O$19-1</f>
        <v>0.87944758412055934</v>
      </c>
      <c r="R119" s="1321">
        <f t="shared" si="2210"/>
        <v>54368.781935999752</v>
      </c>
      <c r="S119" s="1322">
        <f t="shared" si="2462"/>
        <v>5.7483380568945419E-2</v>
      </c>
      <c r="T119" s="472">
        <v>756361.27207199996</v>
      </c>
      <c r="U119" s="209">
        <f t="shared" ref="U119" si="2724">T119-T$19</f>
        <v>224190.96998399997</v>
      </c>
      <c r="V119" s="1300">
        <f t="shared" ref="V119" si="2725">T119/T$19-1</f>
        <v>0.42127673999164195</v>
      </c>
      <c r="W119" s="209">
        <f t="shared" si="2213"/>
        <v>19278.173831999884</v>
      </c>
      <c r="X119" s="1300">
        <f t="shared" si="2465"/>
        <v>2.6154681715035988E-2</v>
      </c>
      <c r="Y119" s="479">
        <v>871028.28707999992</v>
      </c>
      <c r="Z119" s="209">
        <f t="shared" ref="Z119" si="2726">Y119-Y$19</f>
        <v>338857.98499199993</v>
      </c>
      <c r="AA119" s="1300">
        <f t="shared" ref="AA119" si="2727">Y119/Y$19-1</f>
        <v>0.63674726617113286</v>
      </c>
      <c r="AB119" s="209">
        <f t="shared" si="2216"/>
        <v>34820.220455999952</v>
      </c>
      <c r="AC119" s="1300">
        <f t="shared" si="2468"/>
        <v>4.1640617743115893E-2</v>
      </c>
      <c r="AD119" s="472">
        <v>1000186.1885999999</v>
      </c>
      <c r="AE119" s="209">
        <f t="shared" ref="AE119" si="2728">AD119-AD$19</f>
        <v>468015.88651199988</v>
      </c>
      <c r="AF119" s="1300">
        <f t="shared" ref="AF119" si="2729">AD119/AD$19-1</f>
        <v>0.87944758412055934</v>
      </c>
      <c r="AG119" s="209">
        <f t="shared" si="2219"/>
        <v>54368.781935999752</v>
      </c>
      <c r="AH119" s="1300">
        <f t="shared" si="2471"/>
        <v>5.7483380568945419E-2</v>
      </c>
      <c r="AI119" s="472">
        <v>756361.27207199996</v>
      </c>
      <c r="AJ119" s="209">
        <f t="shared" ref="AJ119" si="2730">AI119-AI$19</f>
        <v>224190.96998399997</v>
      </c>
      <c r="AK119" s="1300">
        <f t="shared" ref="AK119" si="2731">AI119/AI$19-1</f>
        <v>0.42127673999164195</v>
      </c>
      <c r="AL119" s="209">
        <f t="shared" si="2222"/>
        <v>19278.173831999884</v>
      </c>
      <c r="AM119" s="1300">
        <f t="shared" si="2570"/>
        <v>2.6154681715035988E-2</v>
      </c>
      <c r="AN119" s="479">
        <v>871028.28707999992</v>
      </c>
      <c r="AO119" s="209">
        <f t="shared" ref="AO119" si="2732">AN119-AN$19</f>
        <v>338857.98499199993</v>
      </c>
      <c r="AP119" s="1300">
        <f t="shared" ref="AP119" si="2733">AN119/AN$19-1</f>
        <v>0.63674726617113286</v>
      </c>
      <c r="AQ119" s="209">
        <f t="shared" si="2226"/>
        <v>34820.220455999952</v>
      </c>
      <c r="AR119" s="1300">
        <f t="shared" si="2573"/>
        <v>4.1640617743115893E-2</v>
      </c>
      <c r="AS119" s="472">
        <v>1000186.1885999999</v>
      </c>
      <c r="AT119" s="209">
        <f t="shared" ref="AT119" si="2734">AS119-AS$19</f>
        <v>468015.88651199988</v>
      </c>
      <c r="AU119" s="1300">
        <f t="shared" ref="AU119" si="2735">AS119/AS$19-1</f>
        <v>0.87944758412055934</v>
      </c>
      <c r="AV119" s="209">
        <f t="shared" si="2230"/>
        <v>54368.781935999752</v>
      </c>
      <c r="AW119" s="1300">
        <f t="shared" si="2576"/>
        <v>5.7483380568945419E-2</v>
      </c>
      <c r="AX119" s="479">
        <v>756361.27207199996</v>
      </c>
      <c r="AY119" s="209">
        <f t="shared" ref="AY119" si="2736">AX119-AX$19</f>
        <v>224190.96998399997</v>
      </c>
      <c r="AZ119" s="1300">
        <f t="shared" ref="AZ119" si="2737">AX119/AX$19-1</f>
        <v>0.42127673999164195</v>
      </c>
      <c r="BA119" s="209">
        <f t="shared" si="2233"/>
        <v>19278.173831999884</v>
      </c>
      <c r="BB119" s="1300">
        <f t="shared" si="2477"/>
        <v>2.6154681715035988E-2</v>
      </c>
      <c r="BC119" s="479">
        <v>871028.28707999992</v>
      </c>
      <c r="BD119" s="209">
        <f t="shared" ref="BD119" si="2738">BC119-BC$19</f>
        <v>338857.98499199993</v>
      </c>
      <c r="BE119" s="1300">
        <f t="shared" ref="BE119" si="2739">BC119/BC$19-1</f>
        <v>0.63674726617113286</v>
      </c>
      <c r="BF119" s="209">
        <f t="shared" si="2235"/>
        <v>34820.220455999952</v>
      </c>
      <c r="BG119" s="1300">
        <f t="shared" si="2480"/>
        <v>4.1640617743115893E-2</v>
      </c>
      <c r="BH119" s="472">
        <v>1000186.1885999999</v>
      </c>
      <c r="BI119" s="209">
        <f t="shared" ref="BI119" si="2740">BH119-BH$19</f>
        <v>468015.88651199988</v>
      </c>
      <c r="BJ119" s="1300">
        <f t="shared" ref="BJ119" si="2741">BH119/BH$19-1</f>
        <v>0.87944758412055934</v>
      </c>
      <c r="BK119" s="209">
        <f t="shared" si="2237"/>
        <v>54368.781935999752</v>
      </c>
      <c r="BL119" s="1300">
        <f t="shared" si="2483"/>
        <v>5.7483380568945419E-2</v>
      </c>
      <c r="BM119" s="479">
        <v>756361.27207199996</v>
      </c>
      <c r="BN119" s="209">
        <f t="shared" ref="BN119" si="2742">BM119-BM$19</f>
        <v>224190.96998399997</v>
      </c>
      <c r="BO119" s="1300">
        <f t="shared" ref="BO119" si="2743">BM119/BM$19-1</f>
        <v>0.42127673999164195</v>
      </c>
      <c r="BP119" s="209">
        <f t="shared" si="2239"/>
        <v>19278.173831999884</v>
      </c>
      <c r="BQ119" s="1300">
        <f t="shared" si="2486"/>
        <v>2.6154681715035988E-2</v>
      </c>
      <c r="BR119" s="479">
        <v>871028.28707999992</v>
      </c>
      <c r="BS119" s="209">
        <f t="shared" ref="BS119" si="2744">BR119-BR$19</f>
        <v>338857.98499199993</v>
      </c>
      <c r="BT119" s="1300">
        <f t="shared" ref="BT119" si="2745">BR119/BR$19-1</f>
        <v>0.63674726617113286</v>
      </c>
      <c r="BU119" s="209">
        <f t="shared" si="2241"/>
        <v>34820.220455999952</v>
      </c>
      <c r="BV119" s="1300">
        <f t="shared" si="2489"/>
        <v>4.1640617743115893E-2</v>
      </c>
      <c r="BW119" s="472">
        <v>1000186.1885999999</v>
      </c>
      <c r="BX119" s="209">
        <f t="shared" ref="BX119" si="2746">BW119-BW$19</f>
        <v>468015.88651199988</v>
      </c>
      <c r="BY119" s="1300">
        <f t="shared" ref="BY119" si="2747">BW119/BW$19-1</f>
        <v>0.87944758412055934</v>
      </c>
      <c r="BZ119" s="209">
        <f t="shared" si="2243"/>
        <v>54368.781935999752</v>
      </c>
      <c r="CA119" s="1300">
        <f t="shared" si="2492"/>
        <v>5.7483380568945419E-2</v>
      </c>
      <c r="CB119" s="472">
        <v>756361.27207199996</v>
      </c>
      <c r="CC119" s="209">
        <f t="shared" ref="CC119" si="2748">CB119-CB$19</f>
        <v>224190.96998399997</v>
      </c>
      <c r="CD119" s="1300">
        <f t="shared" ref="CD119" si="2749">CB119/CB$19-1</f>
        <v>0.42127673999164195</v>
      </c>
      <c r="CE119" s="209">
        <f t="shared" si="2246"/>
        <v>19278.173831999884</v>
      </c>
      <c r="CF119" s="1300">
        <f t="shared" si="2495"/>
        <v>2.6154681715035988E-2</v>
      </c>
      <c r="CG119" s="479">
        <v>871028.28707999992</v>
      </c>
      <c r="CH119" s="209">
        <f t="shared" ref="CH119" si="2750">CG119-CG$19</f>
        <v>338857.98499199993</v>
      </c>
      <c r="CI119" s="1300">
        <f t="shared" ref="CI119" si="2751">CG119/CG$19-1</f>
        <v>0.63674726617113286</v>
      </c>
      <c r="CJ119" s="209">
        <f t="shared" si="2249"/>
        <v>34820.220455999952</v>
      </c>
      <c r="CK119" s="1300">
        <f t="shared" si="2498"/>
        <v>4.1640617743115893E-2</v>
      </c>
      <c r="CL119" s="472">
        <v>1000186.1885999999</v>
      </c>
      <c r="CM119" s="209">
        <f t="shared" ref="CM119" si="2752">CL119-CL$19</f>
        <v>468015.88651199988</v>
      </c>
      <c r="CN119" s="1300">
        <f t="shared" ref="CN119" si="2753">CL119/CL$19-1</f>
        <v>0.87944758412055934</v>
      </c>
      <c r="CO119" s="209">
        <f t="shared" si="2252"/>
        <v>54368.781935999752</v>
      </c>
      <c r="CP119" s="1300">
        <f t="shared" si="2501"/>
        <v>5.7483380568945419E-2</v>
      </c>
      <c r="CQ119" s="131"/>
    </row>
    <row r="120" spans="1:95" s="134" customFormat="1" ht="18.75" x14ac:dyDescent="0.25">
      <c r="A120" s="164">
        <v>2034</v>
      </c>
      <c r="B120" s="165"/>
      <c r="C120" s="166"/>
      <c r="D120" s="166" t="s">
        <v>157</v>
      </c>
      <c r="E120" s="490">
        <v>464697480.77638876</v>
      </c>
      <c r="F120" s="490">
        <f t="shared" ref="F120" si="2754">E120-E$10</f>
        <v>248601046.38638875</v>
      </c>
      <c r="G120" s="1319">
        <f t="shared" ref="G120" si="2755">E120/E$10-1</f>
        <v>1.1504171602282249</v>
      </c>
      <c r="H120" s="490">
        <f t="shared" si="2206"/>
        <v>26856684.632932127</v>
      </c>
      <c r="I120" s="1319">
        <f>E120/E110-1</f>
        <v>6.1338927001522769E-2</v>
      </c>
      <c r="J120" s="490">
        <v>464697480.77638876</v>
      </c>
      <c r="K120" s="490">
        <f t="shared" ref="K120" si="2756">J120-J$10</f>
        <v>248601046.38638875</v>
      </c>
      <c r="L120" s="1319">
        <f t="shared" ref="L120" si="2757">J120/J$10-1</f>
        <v>1.1504171602282249</v>
      </c>
      <c r="M120" s="490">
        <f t="shared" si="2208"/>
        <v>26856684.632932127</v>
      </c>
      <c r="N120" s="1319">
        <f>J120/J110-1</f>
        <v>6.1338927001522769E-2</v>
      </c>
      <c r="O120" s="490">
        <v>464697480.77638876</v>
      </c>
      <c r="P120" s="490">
        <f t="shared" ref="P120" si="2758">O120-O$10</f>
        <v>248601046.38638875</v>
      </c>
      <c r="Q120" s="1319">
        <f t="shared" ref="Q120" si="2759">O120/O$10-1</f>
        <v>1.1504171602282249</v>
      </c>
      <c r="R120" s="490">
        <f t="shared" si="2210"/>
        <v>26856684.632932127</v>
      </c>
      <c r="S120" s="1319">
        <f>O120/O110-1</f>
        <v>6.1338927001522769E-2</v>
      </c>
      <c r="T120" s="490">
        <v>464697480.77638876</v>
      </c>
      <c r="U120" s="490">
        <f t="shared" ref="U120" si="2760">T120-T$10</f>
        <v>248601046.38638875</v>
      </c>
      <c r="V120" s="1301">
        <f t="shared" ref="V120" si="2761">T120/T$10-1</f>
        <v>1.1504171602282249</v>
      </c>
      <c r="W120" s="490">
        <f t="shared" si="2213"/>
        <v>26856684.632932127</v>
      </c>
      <c r="X120" s="1301">
        <f>T120/T110-1</f>
        <v>6.1338927001522769E-2</v>
      </c>
      <c r="Y120" s="490">
        <v>464697480.77638876</v>
      </c>
      <c r="Z120" s="490">
        <f t="shared" ref="Z120" si="2762">Y120-Y$10</f>
        <v>248601046.38638875</v>
      </c>
      <c r="AA120" s="1301">
        <f t="shared" ref="AA120" si="2763">Y120/Y$10-1</f>
        <v>1.1504171602282249</v>
      </c>
      <c r="AB120" s="490">
        <f t="shared" si="2216"/>
        <v>26856684.632932127</v>
      </c>
      <c r="AC120" s="1301">
        <f>Y120/Y110-1</f>
        <v>6.1338927001522769E-2</v>
      </c>
      <c r="AD120" s="490">
        <v>464697480.77638876</v>
      </c>
      <c r="AE120" s="490">
        <f t="shared" ref="AE120" si="2764">AD120-AD$10</f>
        <v>248601046.38638875</v>
      </c>
      <c r="AF120" s="1301">
        <f t="shared" ref="AF120" si="2765">AD120/AD$10-1</f>
        <v>1.1504171602282249</v>
      </c>
      <c r="AG120" s="490">
        <f t="shared" si="2219"/>
        <v>26856684.632932127</v>
      </c>
      <c r="AH120" s="1301">
        <f>AD120/AD110-1</f>
        <v>6.1338927001522769E-2</v>
      </c>
      <c r="AI120" s="490">
        <v>464697480.77638876</v>
      </c>
      <c r="AJ120" s="490">
        <f t="shared" ref="AJ120" si="2766">AI120-AI$10</f>
        <v>248601046.38638875</v>
      </c>
      <c r="AK120" s="1301">
        <f t="shared" ref="AK120" si="2767">AI120/AI$10-1</f>
        <v>1.1504171602282249</v>
      </c>
      <c r="AL120" s="490">
        <f t="shared" si="2222"/>
        <v>26856684.632932127</v>
      </c>
      <c r="AM120" s="1301">
        <f>AI120/AI110-1</f>
        <v>6.1338927001522769E-2</v>
      </c>
      <c r="AN120" s="490">
        <v>464697480.77638876</v>
      </c>
      <c r="AO120" s="490">
        <f t="shared" ref="AO120" si="2768">AN120-AN$10</f>
        <v>248601046.38638875</v>
      </c>
      <c r="AP120" s="1301">
        <f t="shared" ref="AP120" si="2769">AN120/AN$10-1</f>
        <v>1.1504171602282249</v>
      </c>
      <c r="AQ120" s="490">
        <f t="shared" si="2226"/>
        <v>26856684.632932127</v>
      </c>
      <c r="AR120" s="1301">
        <f>AN120/AN110-1</f>
        <v>6.1338927001522769E-2</v>
      </c>
      <c r="AS120" s="490">
        <v>464697480.77638876</v>
      </c>
      <c r="AT120" s="490">
        <f t="shared" ref="AT120" si="2770">AS120-AS$10</f>
        <v>248601046.38638875</v>
      </c>
      <c r="AU120" s="1301">
        <f t="shared" ref="AU120" si="2771">AS120/AS$10-1</f>
        <v>1.1504171602282249</v>
      </c>
      <c r="AV120" s="490">
        <f t="shared" si="2230"/>
        <v>26856684.632932127</v>
      </c>
      <c r="AW120" s="1301">
        <f>AS120/AS110-1</f>
        <v>6.1338927001522769E-2</v>
      </c>
      <c r="AX120" s="490">
        <v>464697480.77638876</v>
      </c>
      <c r="AY120" s="490">
        <f t="shared" ref="AY120" si="2772">AX120-AX$10</f>
        <v>248601046.38638875</v>
      </c>
      <c r="AZ120" s="1301">
        <f t="shared" ref="AZ120" si="2773">AX120/AX$10-1</f>
        <v>1.1504171602282249</v>
      </c>
      <c r="BA120" s="490">
        <f t="shared" si="2233"/>
        <v>26856684.632932127</v>
      </c>
      <c r="BB120" s="1301">
        <f>AX120/AX110-1</f>
        <v>6.1338927001522769E-2</v>
      </c>
      <c r="BC120" s="490">
        <v>464697480.77638876</v>
      </c>
      <c r="BD120" s="490">
        <f t="shared" ref="BD120" si="2774">BC120-BC$10</f>
        <v>248601046.38638875</v>
      </c>
      <c r="BE120" s="1301">
        <f t="shared" ref="BE120" si="2775">BC120/BC$10-1</f>
        <v>1.1504171602282249</v>
      </c>
      <c r="BF120" s="490">
        <f t="shared" si="2235"/>
        <v>26856684.632932127</v>
      </c>
      <c r="BG120" s="1301">
        <f>BC120/BC110-1</f>
        <v>6.1338927001522769E-2</v>
      </c>
      <c r="BH120" s="490">
        <v>464697480.77638876</v>
      </c>
      <c r="BI120" s="490">
        <f t="shared" ref="BI120" si="2776">BH120-BH$10</f>
        <v>248601046.38638875</v>
      </c>
      <c r="BJ120" s="1301">
        <f t="shared" ref="BJ120" si="2777">BH120/BH$10-1</f>
        <v>1.1504171602282249</v>
      </c>
      <c r="BK120" s="490">
        <f t="shared" si="2237"/>
        <v>26856684.632932127</v>
      </c>
      <c r="BL120" s="1301">
        <f>BH120/BH110-1</f>
        <v>6.1338927001522769E-2</v>
      </c>
      <c r="BM120" s="490">
        <v>464697480.77638876</v>
      </c>
      <c r="BN120" s="490">
        <f t="shared" ref="BN120" si="2778">BM120-BM$10</f>
        <v>248601046.38638875</v>
      </c>
      <c r="BO120" s="1301">
        <f t="shared" ref="BO120" si="2779">BM120/BM$10-1</f>
        <v>1.1504171602282249</v>
      </c>
      <c r="BP120" s="490">
        <f t="shared" si="2239"/>
        <v>26856684.632932127</v>
      </c>
      <c r="BQ120" s="1301">
        <f>BM120/BM110-1</f>
        <v>6.1338927001522769E-2</v>
      </c>
      <c r="BR120" s="490">
        <v>464697480.77638876</v>
      </c>
      <c r="BS120" s="490">
        <f t="shared" ref="BS120" si="2780">BR120-BR$10</f>
        <v>248601046.38638875</v>
      </c>
      <c r="BT120" s="1301">
        <f t="shared" ref="BT120" si="2781">BR120/BR$10-1</f>
        <v>1.1504171602282249</v>
      </c>
      <c r="BU120" s="490">
        <f t="shared" si="2241"/>
        <v>26856684.632932127</v>
      </c>
      <c r="BV120" s="1301">
        <f>BR120/BR110-1</f>
        <v>6.1338927001522769E-2</v>
      </c>
      <c r="BW120" s="490">
        <v>464697480.77638876</v>
      </c>
      <c r="BX120" s="490">
        <f t="shared" ref="BX120" si="2782">BW120-BW$10</f>
        <v>248601046.38638875</v>
      </c>
      <c r="BY120" s="1301">
        <f t="shared" ref="BY120" si="2783">BW120/BW$10-1</f>
        <v>1.1504171602282249</v>
      </c>
      <c r="BZ120" s="490">
        <f t="shared" si="2243"/>
        <v>26856684.632932127</v>
      </c>
      <c r="CA120" s="1301">
        <f>BW120/BW110-1</f>
        <v>6.1338927001522769E-2</v>
      </c>
      <c r="CB120" s="484">
        <v>469389642.34494609</v>
      </c>
      <c r="CC120" s="490">
        <f t="shared" ref="CC120" si="2784">CB120-CB$10</f>
        <v>249446930.47494608</v>
      </c>
      <c r="CD120" s="1301">
        <f t="shared" ref="CD120" si="2785">CB120/CB$10-1</f>
        <v>1.1341450160093731</v>
      </c>
      <c r="CE120" s="490">
        <f t="shared" si="2246"/>
        <v>26925315.282570302</v>
      </c>
      <c r="CF120" s="1301">
        <f>CB120/CB110-1</f>
        <v>6.0853075910850984E-2</v>
      </c>
      <c r="CG120" s="484">
        <v>469389642.34494609</v>
      </c>
      <c r="CH120" s="490">
        <f t="shared" ref="CH120" si="2786">CG120-CG$10</f>
        <v>249446930.47494608</v>
      </c>
      <c r="CI120" s="1301">
        <f t="shared" ref="CI120" si="2787">CG120/CG$10-1</f>
        <v>1.1341450160093731</v>
      </c>
      <c r="CJ120" s="490">
        <f t="shared" si="2249"/>
        <v>26925315.282570302</v>
      </c>
      <c r="CK120" s="1301">
        <f>CG120/CG110-1</f>
        <v>6.0853075910850984E-2</v>
      </c>
      <c r="CL120" s="484">
        <v>469389642.34494609</v>
      </c>
      <c r="CM120" s="490">
        <f t="shared" ref="CM120" si="2788">CL120-CL$10</f>
        <v>249446930.47494608</v>
      </c>
      <c r="CN120" s="1301">
        <f t="shared" ref="CN120" si="2789">CL120/CL$10-1</f>
        <v>1.1341450160093731</v>
      </c>
      <c r="CO120" s="490">
        <f t="shared" si="2252"/>
        <v>26925315.282570302</v>
      </c>
      <c r="CP120" s="1301">
        <f>CL120/CL110-1</f>
        <v>6.0853075910850984E-2</v>
      </c>
      <c r="CQ120" s="131"/>
    </row>
    <row r="121" spans="1:95" s="134" customFormat="1" ht="15.75" outlineLevel="1" x14ac:dyDescent="0.25">
      <c r="A121" s="174">
        <v>2034</v>
      </c>
      <c r="B121" s="175" t="s">
        <v>158</v>
      </c>
      <c r="C121" s="175" t="s">
        <v>159</v>
      </c>
      <c r="D121" s="176" t="s">
        <v>96</v>
      </c>
      <c r="E121" s="491">
        <v>222999817.83900028</v>
      </c>
      <c r="F121" s="1298">
        <f t="shared" ref="F121" si="2790">E121-E$11</f>
        <v>140272577.33900028</v>
      </c>
      <c r="G121" s="1320">
        <f t="shared" ref="G121" si="2791">E121/E$11-1</f>
        <v>1.6956032437586299</v>
      </c>
      <c r="H121" s="1298">
        <f t="shared" si="2206"/>
        <v>16967911.255037546</v>
      </c>
      <c r="I121" s="1320">
        <f t="shared" ref="I121:I129" si="2792">E121/E111-1</f>
        <v>8.2355745458884799E-2</v>
      </c>
      <c r="J121" s="491">
        <v>201696120.4036741</v>
      </c>
      <c r="K121" s="1298">
        <f t="shared" ref="K121" si="2793">J121-J$11</f>
        <v>118968879.9036741</v>
      </c>
      <c r="L121" s="1320">
        <f t="shared" ref="L121" si="2794">J121/J$11-1</f>
        <v>1.4380859216943676</v>
      </c>
      <c r="M121" s="1298">
        <f t="shared" si="2208"/>
        <v>14432913.619741291</v>
      </c>
      <c r="N121" s="1320">
        <f t="shared" ref="N121:N129" si="2795">J121/J111-1</f>
        <v>7.7072874418914639E-2</v>
      </c>
      <c r="O121" s="491">
        <v>177137600.49418992</v>
      </c>
      <c r="P121" s="1298">
        <f t="shared" ref="P121" si="2796">O121-O$11</f>
        <v>94410359.994189918</v>
      </c>
      <c r="Q121" s="1320">
        <f t="shared" ref="Q121" si="2797">O121/O$11-1</f>
        <v>1.1412245763738476</v>
      </c>
      <c r="R121" s="1298">
        <f t="shared" si="2210"/>
        <v>11203857.944448262</v>
      </c>
      <c r="S121" s="1320">
        <f t="shared" ref="S121:S129" si="2798">O121/O111-1</f>
        <v>6.7520070193617832E-2</v>
      </c>
      <c r="T121" s="485">
        <v>147171839.84518924</v>
      </c>
      <c r="U121" s="1298">
        <f t="shared" ref="U121" si="2799">T121-T$11</f>
        <v>78733100.345189244</v>
      </c>
      <c r="V121" s="1299">
        <f t="shared" ref="V121" si="2800">T121/T$11-1</f>
        <v>1.1504171602282249</v>
      </c>
      <c r="W121" s="1298">
        <f t="shared" si="2213"/>
        <v>8505636.14626652</v>
      </c>
      <c r="X121" s="1299">
        <f t="shared" ref="X121:X129" si="2801">T121/T111-1</f>
        <v>6.1338927001522769E-2</v>
      </c>
      <c r="Y121" s="485">
        <v>147171839.84518924</v>
      </c>
      <c r="Z121" s="1298">
        <f t="shared" ref="Z121" si="2802">Y121-Y$11</f>
        <v>78733100.345189244</v>
      </c>
      <c r="AA121" s="1299">
        <f t="shared" ref="AA121" si="2803">Y121/Y$11-1</f>
        <v>1.1504171602282249</v>
      </c>
      <c r="AB121" s="1298">
        <f t="shared" si="2216"/>
        <v>8505636.14626652</v>
      </c>
      <c r="AC121" s="1299">
        <f t="shared" ref="AC121:AC129" si="2804">Y121/Y111-1</f>
        <v>6.1338927001522769E-2</v>
      </c>
      <c r="AD121" s="485">
        <v>147171839.84518924</v>
      </c>
      <c r="AE121" s="1298">
        <f t="shared" ref="AE121" si="2805">AD121-AD$11</f>
        <v>78733100.345189244</v>
      </c>
      <c r="AF121" s="1299">
        <f t="shared" ref="AF121" si="2806">AD121/AD$11-1</f>
        <v>1.1504171602282249</v>
      </c>
      <c r="AG121" s="1298">
        <f t="shared" si="2219"/>
        <v>8505636.14626652</v>
      </c>
      <c r="AH121" s="1299">
        <f t="shared" ref="AH121:AH129" si="2807">AD121/AD111-1</f>
        <v>6.1338927001522769E-2</v>
      </c>
      <c r="AI121" s="485">
        <v>0</v>
      </c>
      <c r="AJ121" s="1298">
        <f t="shared" ref="AJ121" si="2808">AI121-AI$11</f>
        <v>0</v>
      </c>
      <c r="AK121" s="1299"/>
      <c r="AL121" s="1298">
        <f t="shared" si="2222"/>
        <v>0</v>
      </c>
      <c r="AM121" s="1299"/>
      <c r="AN121" s="485">
        <v>0</v>
      </c>
      <c r="AO121" s="1298">
        <f t="shared" ref="AO121" si="2809">AN121-AN$11</f>
        <v>0</v>
      </c>
      <c r="AP121" s="1299"/>
      <c r="AQ121" s="1298">
        <f t="shared" si="2226"/>
        <v>0</v>
      </c>
      <c r="AR121" s="1299"/>
      <c r="AS121" s="485">
        <v>0</v>
      </c>
      <c r="AT121" s="1298">
        <f t="shared" ref="AT121" si="2810">AS121-AS$11</f>
        <v>0</v>
      </c>
      <c r="AU121" s="1299"/>
      <c r="AV121" s="1298">
        <f t="shared" si="2230"/>
        <v>0</v>
      </c>
      <c r="AW121" s="1299"/>
      <c r="AX121" s="491">
        <v>191587189.73098916</v>
      </c>
      <c r="AY121" s="1298">
        <f t="shared" ref="AY121" si="2811">AX121-AX$11</f>
        <v>132189118.44052225</v>
      </c>
      <c r="AZ121" s="1299">
        <f t="shared" ref="AZ121" si="2812">AX121/AX$11-1</f>
        <v>2.2254782953152548</v>
      </c>
      <c r="BA121" s="1298">
        <f t="shared" si="2233"/>
        <v>16277690.374793589</v>
      </c>
      <c r="BB121" s="1299">
        <f t="shared" ref="BB121:BB129" si="2813">AX121/AX111-1</f>
        <v>9.2851160003146305E-2</v>
      </c>
      <c r="BC121" s="491">
        <v>164492306.96975562</v>
      </c>
      <c r="BD121" s="1298">
        <f t="shared" ref="BD121" si="2814">BC121-BC$11</f>
        <v>105094235.67928872</v>
      </c>
      <c r="BE121" s="1299">
        <f t="shared" ref="BE121" si="2815">BC121/BC$11-1</f>
        <v>1.7693206765142189</v>
      </c>
      <c r="BF121" s="1298">
        <f t="shared" si="2235"/>
        <v>13134494.128265887</v>
      </c>
      <c r="BG121" s="1299">
        <f t="shared" ref="BG121:BG129" si="2816">BC121/BC111-1</f>
        <v>8.6777774346019854E-2</v>
      </c>
      <c r="BH121" s="491">
        <v>133189331.23586415</v>
      </c>
      <c r="BI121" s="1298">
        <f t="shared" ref="BI121" si="2817">BH121-BH$11</f>
        <v>73791259.945397243</v>
      </c>
      <c r="BJ121" s="1299">
        <f t="shared" ref="BJ121" si="2818">BH121/BH$11-1</f>
        <v>1.2423174413281055</v>
      </c>
      <c r="BK121" s="1298">
        <f t="shared" si="2237"/>
        <v>9116665.07474114</v>
      </c>
      <c r="BL121" s="1299">
        <f t="shared" ref="BL121:BL129" si="2819">BH121/BH111-1</f>
        <v>7.3478432895945689E-2</v>
      </c>
      <c r="BM121" s="491">
        <v>113619200.87044846</v>
      </c>
      <c r="BN121" s="1298">
        <f t="shared" ref="BN121" si="2820">BM121-BM$11</f>
        <v>67774473.96011512</v>
      </c>
      <c r="BO121" s="1299">
        <f t="shared" ref="BO121" si="2821">BM121/BM$11-1</f>
        <v>1.4783482971263777</v>
      </c>
      <c r="BP121" s="1298">
        <f t="shared" si="2239"/>
        <v>7926457.8416034579</v>
      </c>
      <c r="BQ121" s="1299">
        <f t="shared" ref="BQ121:BQ129" si="2822">BM121/BM111-1</f>
        <v>7.4995289311776236E-2</v>
      </c>
      <c r="BR121" s="491">
        <v>106517968.3920064</v>
      </c>
      <c r="BS121" s="1298">
        <f t="shared" ref="BS121" si="2823">BR121-BR$11</f>
        <v>60673241.481673062</v>
      </c>
      <c r="BT121" s="1299">
        <f t="shared" ref="BT121" si="2824">BR121/BR$11-1</f>
        <v>1.3234508212982155</v>
      </c>
      <c r="BU121" s="1298">
        <f t="shared" si="2241"/>
        <v>7081458.6298380494</v>
      </c>
      <c r="BV121" s="1299">
        <f t="shared" ref="BV121:BV129" si="2825">BR121/BR111-1</f>
        <v>7.1215880834669676E-2</v>
      </c>
      <c r="BW121" s="491">
        <v>98331795.088845</v>
      </c>
      <c r="BX121" s="1298">
        <f t="shared" ref="BX121" si="2826">BW121-BW$11</f>
        <v>52487068.178511664</v>
      </c>
      <c r="BY121" s="1299">
        <f t="shared" ref="BY121" si="2827">BW121/BW$11-1</f>
        <v>1.144887792246422</v>
      </c>
      <c r="BZ121" s="1298">
        <f t="shared" si="2243"/>
        <v>6005106.7380736917</v>
      </c>
      <c r="CA121" s="1299">
        <f t="shared" ref="CA121:CA129" si="2828">BW121/BW111-1</f>
        <v>6.5041937985025999E-2</v>
      </c>
      <c r="CB121" s="485">
        <v>86000716.831308752</v>
      </c>
      <c r="CC121" s="1298">
        <f t="shared" ref="CC121" si="2829">CB121-CB$11</f>
        <v>17561977.331308752</v>
      </c>
      <c r="CD121" s="1299">
        <f t="shared" ref="CD121" si="2830">CB121/CB$11-1</f>
        <v>0.25660871985096612</v>
      </c>
      <c r="CE121" s="1298">
        <f t="shared" si="2246"/>
        <v>1516014.9291528463</v>
      </c>
      <c r="CF121" s="1299">
        <f t="shared" ref="CF121:CF129" si="2831">CB121/CB111-1</f>
        <v>1.7944253752692152E-2</v>
      </c>
      <c r="CG121" s="485">
        <v>93370096.292111278</v>
      </c>
      <c r="CH121" s="1298">
        <f t="shared" ref="CH121" si="2832">CG121-CG$11</f>
        <v>24931356.792111278</v>
      </c>
      <c r="CI121" s="1299">
        <f t="shared" ref="CI121" si="2833">CG121/CG$11-1</f>
        <v>0.36428720011874671</v>
      </c>
      <c r="CJ121" s="1298">
        <f t="shared" si="2249"/>
        <v>2337414.6467860639</v>
      </c>
      <c r="CK121" s="1299">
        <f t="shared" ref="CK121:CK129" si="2834">CG121/CG111-1</f>
        <v>2.5676653752692014E-2</v>
      </c>
      <c r="CL121" s="485">
        <v>101302006.38590811</v>
      </c>
      <c r="CM121" s="1298">
        <f t="shared" ref="CM121" si="2835">CL121-CL$11</f>
        <v>32863266.885908112</v>
      </c>
      <c r="CN121" s="1299">
        <f t="shared" ref="CN121" si="2836">CL121/CL$11-1</f>
        <v>0.48018515720775534</v>
      </c>
      <c r="CO121" s="1298">
        <f t="shared" si="2252"/>
        <v>3274989.8641901165</v>
      </c>
      <c r="CP121" s="1299">
        <f t="shared" ref="CP121:CP129" si="2837">CL121/CL111-1</f>
        <v>3.3409053752692097E-2</v>
      </c>
      <c r="CQ121" s="131"/>
    </row>
    <row r="122" spans="1:95" s="134" customFormat="1" ht="31.5" outlineLevel="1" x14ac:dyDescent="0.25">
      <c r="A122" s="174">
        <v>2034</v>
      </c>
      <c r="B122" s="175" t="s">
        <v>160</v>
      </c>
      <c r="C122" s="175" t="s">
        <v>161</v>
      </c>
      <c r="D122" s="176" t="s">
        <v>162</v>
      </c>
      <c r="E122" s="485">
        <v>117857784.77234507</v>
      </c>
      <c r="F122" s="1298">
        <f t="shared" ref="F122" si="2838">E122-E$12</f>
        <v>63050844.541345067</v>
      </c>
      <c r="G122" s="1320">
        <f t="shared" ref="G122" si="2839">E122/E$12-1</f>
        <v>1.1504171602282249</v>
      </c>
      <c r="H122" s="1298">
        <f t="shared" si="2206"/>
        <v>6811462.2697728425</v>
      </c>
      <c r="I122" s="1320">
        <f t="shared" si="2792"/>
        <v>6.1338927001522769E-2</v>
      </c>
      <c r="J122" s="485">
        <v>117857784.77234507</v>
      </c>
      <c r="K122" s="1298">
        <f t="shared" ref="K122" si="2840">J122-J$12</f>
        <v>63050844.541345067</v>
      </c>
      <c r="L122" s="1320">
        <f t="shared" ref="L122" si="2841">J122/J$12-1</f>
        <v>1.1504171602282249</v>
      </c>
      <c r="M122" s="1298">
        <f t="shared" si="2208"/>
        <v>6811462.2697728425</v>
      </c>
      <c r="N122" s="1320">
        <f t="shared" si="2795"/>
        <v>6.1338927001522769E-2</v>
      </c>
      <c r="O122" s="485">
        <v>117857784.77234507</v>
      </c>
      <c r="P122" s="1298">
        <f t="shared" ref="P122" si="2842">O122-O$12</f>
        <v>63050844.541345067</v>
      </c>
      <c r="Q122" s="1320">
        <f t="shared" ref="Q122" si="2843">O122/O$12-1</f>
        <v>1.1504171602282249</v>
      </c>
      <c r="R122" s="1298">
        <f t="shared" si="2210"/>
        <v>6811462.2697728425</v>
      </c>
      <c r="S122" s="1320">
        <f t="shared" si="2798"/>
        <v>6.1338927001522769E-2</v>
      </c>
      <c r="T122" s="485">
        <v>117857784.77234507</v>
      </c>
      <c r="U122" s="1298">
        <f t="shared" ref="U122" si="2844">T122-T$12</f>
        <v>63050844.541345067</v>
      </c>
      <c r="V122" s="1299">
        <f t="shared" ref="V122" si="2845">T122/T$12-1</f>
        <v>1.1504171602282249</v>
      </c>
      <c r="W122" s="1298">
        <f t="shared" si="2213"/>
        <v>6811462.2697728425</v>
      </c>
      <c r="X122" s="1299">
        <f t="shared" si="2801"/>
        <v>6.1338927001522769E-2</v>
      </c>
      <c r="Y122" s="485">
        <v>117857784.77234507</v>
      </c>
      <c r="Z122" s="1298">
        <f t="shared" ref="Z122" si="2846">Y122-Y$12</f>
        <v>63050844.541345067</v>
      </c>
      <c r="AA122" s="1299">
        <f t="shared" ref="AA122" si="2847">Y122/Y$12-1</f>
        <v>1.1504171602282249</v>
      </c>
      <c r="AB122" s="1298">
        <f t="shared" si="2216"/>
        <v>6811462.2697728425</v>
      </c>
      <c r="AC122" s="1299">
        <f t="shared" si="2804"/>
        <v>6.1338927001522769E-2</v>
      </c>
      <c r="AD122" s="485">
        <v>117857784.77234507</v>
      </c>
      <c r="AE122" s="1298">
        <f t="shared" ref="AE122" si="2848">AD122-AD$12</f>
        <v>63050844.541345067</v>
      </c>
      <c r="AF122" s="1299">
        <f t="shared" ref="AF122" si="2849">AD122/AD$12-1</f>
        <v>1.1504171602282249</v>
      </c>
      <c r="AG122" s="1298">
        <f t="shared" si="2219"/>
        <v>6811462.2697728425</v>
      </c>
      <c r="AH122" s="1299">
        <f t="shared" si="2807"/>
        <v>6.1338927001522769E-2</v>
      </c>
      <c r="AI122" s="485">
        <v>0</v>
      </c>
      <c r="AJ122" s="1298">
        <f t="shared" ref="AJ122" si="2850">AI122-AI$12</f>
        <v>0</v>
      </c>
      <c r="AK122" s="1299"/>
      <c r="AL122" s="1298">
        <f t="shared" si="2222"/>
        <v>0</v>
      </c>
      <c r="AM122" s="1299"/>
      <c r="AN122" s="485">
        <v>0</v>
      </c>
      <c r="AO122" s="1298">
        <f t="shared" ref="AO122" si="2851">AN122-AN$12</f>
        <v>0</v>
      </c>
      <c r="AP122" s="1299"/>
      <c r="AQ122" s="1298">
        <f t="shared" si="2226"/>
        <v>0</v>
      </c>
      <c r="AR122" s="1299"/>
      <c r="AS122" s="485">
        <v>0</v>
      </c>
      <c r="AT122" s="1298">
        <f t="shared" ref="AT122" si="2852">AS122-AS$12</f>
        <v>0</v>
      </c>
      <c r="AU122" s="1299"/>
      <c r="AV122" s="1298">
        <f t="shared" si="2230"/>
        <v>0</v>
      </c>
      <c r="AW122" s="1299"/>
      <c r="AX122" s="485">
        <v>117857784.77234507</v>
      </c>
      <c r="AY122" s="1298">
        <f t="shared" ref="AY122" si="2853">AX122-AX$12</f>
        <v>63050844.541345067</v>
      </c>
      <c r="AZ122" s="1299">
        <f t="shared" ref="AZ122" si="2854">AX122/AX$12-1</f>
        <v>1.1504171602282249</v>
      </c>
      <c r="BA122" s="1298">
        <f t="shared" si="2233"/>
        <v>6811462.2697728425</v>
      </c>
      <c r="BB122" s="1299">
        <f t="shared" si="2813"/>
        <v>6.1338927001522769E-2</v>
      </c>
      <c r="BC122" s="485">
        <v>117857784.77234507</v>
      </c>
      <c r="BD122" s="1298">
        <f t="shared" ref="BD122" si="2855">BC122-BC$12</f>
        <v>63050844.541345067</v>
      </c>
      <c r="BE122" s="1299">
        <f t="shared" ref="BE122" si="2856">BC122/BC$12-1</f>
        <v>1.1504171602282249</v>
      </c>
      <c r="BF122" s="1298">
        <f t="shared" si="2235"/>
        <v>6811462.2697728425</v>
      </c>
      <c r="BG122" s="1299">
        <f t="shared" si="2816"/>
        <v>6.1338927001522769E-2</v>
      </c>
      <c r="BH122" s="485">
        <v>117857784.77234507</v>
      </c>
      <c r="BI122" s="1298">
        <f t="shared" ref="BI122" si="2857">BH122-BH$12</f>
        <v>63050844.541345067</v>
      </c>
      <c r="BJ122" s="1299">
        <f t="shared" ref="BJ122" si="2858">BH122/BH$12-1</f>
        <v>1.1504171602282249</v>
      </c>
      <c r="BK122" s="1298">
        <f t="shared" si="2237"/>
        <v>6811462.2697728425</v>
      </c>
      <c r="BL122" s="1299">
        <f t="shared" si="2819"/>
        <v>6.1338927001522769E-2</v>
      </c>
      <c r="BM122" s="491">
        <v>113619200.87044846</v>
      </c>
      <c r="BN122" s="1298">
        <f t="shared" ref="BN122" si="2859">BM122-BM$12</f>
        <v>67774473.96011512</v>
      </c>
      <c r="BO122" s="1299">
        <f t="shared" ref="BO122" si="2860">BM122/BM$12-1</f>
        <v>1.4783482971263777</v>
      </c>
      <c r="BP122" s="1298">
        <f t="shared" si="2239"/>
        <v>7926457.8416034579</v>
      </c>
      <c r="BQ122" s="1299">
        <f t="shared" si="2822"/>
        <v>7.4995289311776236E-2</v>
      </c>
      <c r="BR122" s="491">
        <v>106517968.3920064</v>
      </c>
      <c r="BS122" s="1298">
        <f t="shared" ref="BS122" si="2861">BR122-BR$12</f>
        <v>60673241.481673062</v>
      </c>
      <c r="BT122" s="1299">
        <f t="shared" ref="BT122" si="2862">BR122/BR$12-1</f>
        <v>1.3234508212982155</v>
      </c>
      <c r="BU122" s="1298">
        <f t="shared" si="2241"/>
        <v>7081458.6298380494</v>
      </c>
      <c r="BV122" s="1299">
        <f t="shared" si="2825"/>
        <v>7.1215880834669676E-2</v>
      </c>
      <c r="BW122" s="491">
        <v>98331795.088845</v>
      </c>
      <c r="BX122" s="1298">
        <f t="shared" ref="BX122" si="2863">BW122-BW$12</f>
        <v>52487068.178511664</v>
      </c>
      <c r="BY122" s="1299">
        <f t="shared" ref="BY122" si="2864">BW122/BW$12-1</f>
        <v>1.144887792246422</v>
      </c>
      <c r="BZ122" s="1298">
        <f t="shared" si="2243"/>
        <v>6005106.7380736917</v>
      </c>
      <c r="CA122" s="1299">
        <f t="shared" si="2828"/>
        <v>6.5041937985025999E-2</v>
      </c>
      <c r="CB122" s="485">
        <v>73174038.848431125</v>
      </c>
      <c r="CC122" s="1298">
        <f t="shared" ref="CC122" si="2865">CB122-CB$12</f>
        <v>18367098.617431127</v>
      </c>
      <c r="CD122" s="1299">
        <f t="shared" ref="CD122" si="2866">CB122/CB$12-1</f>
        <v>0.3351235909178214</v>
      </c>
      <c r="CE122" s="1298">
        <f t="shared" si="2246"/>
        <v>1289907.1008701921</v>
      </c>
      <c r="CF122" s="1299">
        <f t="shared" si="2831"/>
        <v>1.7944253752692152E-2</v>
      </c>
      <c r="CG122" s="485">
        <v>79444303.548797935</v>
      </c>
      <c r="CH122" s="1298">
        <f t="shared" ref="CH122" si="2867">CG122-CG$12</f>
        <v>24637363.317797936</v>
      </c>
      <c r="CI122" s="1299">
        <f t="shared" ref="CI122" si="2868">CG122/CG$12-1</f>
        <v>0.4495299904347243</v>
      </c>
      <c r="CJ122" s="1298">
        <f t="shared" si="2249"/>
        <v>1988798.1922791153</v>
      </c>
      <c r="CK122" s="1299">
        <f t="shared" si="2834"/>
        <v>2.5676653752692014E-2</v>
      </c>
      <c r="CL122" s="485">
        <v>86193199.589795277</v>
      </c>
      <c r="CM122" s="1298">
        <f t="shared" ref="CM122" si="2869">CL122-CL$12</f>
        <v>31386259.358795278</v>
      </c>
      <c r="CN122" s="1299">
        <f t="shared" ref="CN122" si="2870">CL122/CL$12-1</f>
        <v>0.57266943249356084</v>
      </c>
      <c r="CO122" s="1298">
        <f t="shared" si="2252"/>
        <v>2786537.6520120203</v>
      </c>
      <c r="CP122" s="1299">
        <f t="shared" si="2837"/>
        <v>3.3409053752692097E-2</v>
      </c>
      <c r="CQ122" s="131"/>
    </row>
    <row r="123" spans="1:95" s="134" customFormat="1" ht="31.5" outlineLevel="1" x14ac:dyDescent="0.25">
      <c r="A123" s="174">
        <v>2034</v>
      </c>
      <c r="B123" s="175">
        <v>0</v>
      </c>
      <c r="C123" s="175">
        <v>0</v>
      </c>
      <c r="D123" s="176" t="s">
        <v>163</v>
      </c>
      <c r="E123" s="485">
        <v>0</v>
      </c>
      <c r="F123" s="1298">
        <f t="shared" ref="F123" si="2871">E123-E$13</f>
        <v>0</v>
      </c>
      <c r="G123" s="1320"/>
      <c r="H123" s="1298">
        <f t="shared" si="2206"/>
        <v>0</v>
      </c>
      <c r="I123" s="1320"/>
      <c r="J123" s="485">
        <v>0</v>
      </c>
      <c r="K123" s="1298">
        <f t="shared" ref="K123" si="2872">J123-J$13</f>
        <v>0</v>
      </c>
      <c r="L123" s="1320"/>
      <c r="M123" s="1298">
        <f t="shared" si="2208"/>
        <v>0</v>
      </c>
      <c r="N123" s="1320"/>
      <c r="O123" s="485">
        <v>0</v>
      </c>
      <c r="P123" s="1298">
        <f t="shared" ref="P123" si="2873">O123-O$13</f>
        <v>0</v>
      </c>
      <c r="Q123" s="1320"/>
      <c r="R123" s="1298">
        <f t="shared" si="2210"/>
        <v>0</v>
      </c>
      <c r="S123" s="1320"/>
      <c r="T123" s="485">
        <v>0</v>
      </c>
      <c r="U123" s="1298">
        <f t="shared" ref="U123" si="2874">T123-T$13</f>
        <v>0</v>
      </c>
      <c r="V123" s="1299"/>
      <c r="W123" s="1298">
        <f t="shared" si="2213"/>
        <v>0</v>
      </c>
      <c r="X123" s="1299"/>
      <c r="Y123" s="485">
        <v>0</v>
      </c>
      <c r="Z123" s="1298">
        <f t="shared" ref="Z123" si="2875">Y123-Y$13</f>
        <v>0</v>
      </c>
      <c r="AA123" s="1299"/>
      <c r="AB123" s="1298">
        <f t="shared" si="2216"/>
        <v>0</v>
      </c>
      <c r="AC123" s="1299"/>
      <c r="AD123" s="485">
        <v>0</v>
      </c>
      <c r="AE123" s="1298">
        <f t="shared" ref="AE123" si="2876">AD123-AD$13</f>
        <v>0</v>
      </c>
      <c r="AF123" s="1299"/>
      <c r="AG123" s="1298">
        <f t="shared" si="2219"/>
        <v>0</v>
      </c>
      <c r="AH123" s="1299"/>
      <c r="AI123" s="485">
        <v>0</v>
      </c>
      <c r="AJ123" s="1298">
        <f t="shared" ref="AJ123" si="2877">AI123-AI$13</f>
        <v>0</v>
      </c>
      <c r="AK123" s="1299"/>
      <c r="AL123" s="1298">
        <f t="shared" si="2222"/>
        <v>0</v>
      </c>
      <c r="AM123" s="1299"/>
      <c r="AN123" s="485">
        <v>0</v>
      </c>
      <c r="AO123" s="1298">
        <f t="shared" ref="AO123" si="2878">AN123-AN$13</f>
        <v>0</v>
      </c>
      <c r="AP123" s="1299"/>
      <c r="AQ123" s="1298">
        <f t="shared" si="2226"/>
        <v>0</v>
      </c>
      <c r="AR123" s="1299"/>
      <c r="AS123" s="485">
        <v>0</v>
      </c>
      <c r="AT123" s="1298">
        <f t="shared" ref="AT123" si="2879">AS123-AS$13</f>
        <v>0</v>
      </c>
      <c r="AU123" s="1299"/>
      <c r="AV123" s="1298">
        <f t="shared" si="2230"/>
        <v>0</v>
      </c>
      <c r="AW123" s="1299"/>
      <c r="AX123" s="491">
        <v>31412628.108011153</v>
      </c>
      <c r="AY123" s="1298">
        <f t="shared" ref="AY123" si="2880">AX123-AX$13</f>
        <v>8083458.8984780535</v>
      </c>
      <c r="AZ123" s="1299">
        <f t="shared" ref="AZ123" si="2881">AX123/AX$13-1</f>
        <v>0.34649578927889446</v>
      </c>
      <c r="BA123" s="1298">
        <f t="shared" si="2233"/>
        <v>690220.8802439943</v>
      </c>
      <c r="BB123" s="1299">
        <f t="shared" si="2813"/>
        <v>2.2466367141314558E-2</v>
      </c>
      <c r="BC123" s="491">
        <v>37203813.433918461</v>
      </c>
      <c r="BD123" s="1298">
        <f t="shared" ref="BD123" si="2882">BC123-BC$13</f>
        <v>13874644.224385362</v>
      </c>
      <c r="BE123" s="1299">
        <f t="shared" ref="BE123" si="2883">BC123/BC$13-1</f>
        <v>0.5947337472573051</v>
      </c>
      <c r="BF123" s="1298">
        <f t="shared" si="2235"/>
        <v>1298419.4914753661</v>
      </c>
      <c r="BG123" s="1299">
        <f t="shared" si="2816"/>
        <v>3.6162240513410104E-2</v>
      </c>
      <c r="BH123" s="491">
        <v>43948269.258325733</v>
      </c>
      <c r="BI123" s="1298">
        <f t="shared" ref="BI123" si="2884">BH123-BH$13</f>
        <v>20619100.048792634</v>
      </c>
      <c r="BJ123" s="1299">
        <f t="shared" ref="BJ123" si="2885">BH123/BH$13-1</f>
        <v>0.88383344745799874</v>
      </c>
      <c r="BK123" s="1298">
        <f t="shared" si="2237"/>
        <v>2087192.8697070628</v>
      </c>
      <c r="BL123" s="1299">
        <f t="shared" si="2819"/>
        <v>4.9859990467768567E-2</v>
      </c>
      <c r="BM123" s="491">
        <v>113619200.87044843</v>
      </c>
      <c r="BN123" s="1298">
        <f t="shared" ref="BN123" si="2886">BM123-BM$13</f>
        <v>67774473.96011509</v>
      </c>
      <c r="BO123" s="1299">
        <f t="shared" ref="BO123" si="2887">BM123/BM$13-1</f>
        <v>1.4783482971263773</v>
      </c>
      <c r="BP123" s="1298">
        <f t="shared" si="2239"/>
        <v>7926457.8416034877</v>
      </c>
      <c r="BQ123" s="1299">
        <f t="shared" si="2822"/>
        <v>7.4995289311776681E-2</v>
      </c>
      <c r="BR123" s="491">
        <v>106517968.39200637</v>
      </c>
      <c r="BS123" s="1298">
        <f t="shared" ref="BS123" si="2888">BR123-BR$13</f>
        <v>60673241.481673032</v>
      </c>
      <c r="BT123" s="1299">
        <f t="shared" ref="BT123" si="2889">BR123/BR$13-1</f>
        <v>1.323450821298215</v>
      </c>
      <c r="BU123" s="1298">
        <f t="shared" si="2241"/>
        <v>7081458.6298380345</v>
      </c>
      <c r="BV123" s="1299">
        <f t="shared" si="2825"/>
        <v>7.1215880834669454E-2</v>
      </c>
      <c r="BW123" s="491">
        <v>98331795.08884494</v>
      </c>
      <c r="BX123" s="1298">
        <f t="shared" ref="BX123" si="2890">BW123-BW$13</f>
        <v>52487068.178511605</v>
      </c>
      <c r="BY123" s="1299">
        <f t="shared" ref="BY123" si="2891">BW123/BW$13-1</f>
        <v>1.1448877922464207</v>
      </c>
      <c r="BZ123" s="1298">
        <f t="shared" si="2243"/>
        <v>6005106.7380736619</v>
      </c>
      <c r="CA123" s="1299">
        <f t="shared" si="2828"/>
        <v>6.5041937985025777E-2</v>
      </c>
      <c r="CB123" s="485">
        <v>0</v>
      </c>
      <c r="CC123" s="1298">
        <f t="shared" ref="CC123" si="2892">CB123-CB$13</f>
        <v>0</v>
      </c>
      <c r="CD123" s="1299"/>
      <c r="CE123" s="1298">
        <f t="shared" si="2246"/>
        <v>0</v>
      </c>
      <c r="CF123" s="1299"/>
      <c r="CG123" s="485">
        <v>0</v>
      </c>
      <c r="CH123" s="1298">
        <f t="shared" ref="CH123" si="2893">CG123-CG$13</f>
        <v>0</v>
      </c>
      <c r="CI123" s="1299"/>
      <c r="CJ123" s="1298">
        <f t="shared" si="2249"/>
        <v>0</v>
      </c>
      <c r="CK123" s="1299"/>
      <c r="CL123" s="485">
        <v>0</v>
      </c>
      <c r="CM123" s="1298">
        <f t="shared" ref="CM123" si="2894">CL123-CL$13</f>
        <v>0</v>
      </c>
      <c r="CN123" s="1299"/>
      <c r="CO123" s="1298">
        <f t="shared" si="2252"/>
        <v>0</v>
      </c>
      <c r="CP123" s="1299"/>
      <c r="CQ123" s="131"/>
    </row>
    <row r="124" spans="1:95" s="134" customFormat="1" ht="15.75" outlineLevel="1" x14ac:dyDescent="0.25">
      <c r="A124" s="174">
        <v>2034</v>
      </c>
      <c r="B124" s="175" t="s">
        <v>164</v>
      </c>
      <c r="C124" s="175" t="s">
        <v>165</v>
      </c>
      <c r="D124" s="176" t="s">
        <v>99</v>
      </c>
      <c r="E124" s="485">
        <v>0</v>
      </c>
      <c r="F124" s="1298">
        <f t="shared" ref="F124" si="2895">E124-E$14</f>
        <v>0</v>
      </c>
      <c r="G124" s="1320"/>
      <c r="H124" s="1298">
        <f t="shared" si="2206"/>
        <v>0</v>
      </c>
      <c r="I124" s="1320"/>
      <c r="J124" s="485">
        <v>0</v>
      </c>
      <c r="K124" s="1298">
        <f t="shared" ref="K124" si="2896">J124-J$14</f>
        <v>0</v>
      </c>
      <c r="L124" s="1320"/>
      <c r="M124" s="1298">
        <f t="shared" si="2208"/>
        <v>0</v>
      </c>
      <c r="N124" s="1320"/>
      <c r="O124" s="485">
        <v>0</v>
      </c>
      <c r="P124" s="1298">
        <f t="shared" ref="P124" si="2897">O124-O$14</f>
        <v>0</v>
      </c>
      <c r="Q124" s="1320"/>
      <c r="R124" s="1298">
        <f t="shared" si="2210"/>
        <v>0</v>
      </c>
      <c r="S124" s="1320"/>
      <c r="T124" s="486">
        <v>75827977.993811086</v>
      </c>
      <c r="U124" s="1298">
        <f t="shared" ref="U124" si="2898">T124-T$14</f>
        <v>61539476.993811078</v>
      </c>
      <c r="V124" s="1299">
        <f t="shared" ref="V124" si="2899">T124/T$14-1</f>
        <v>4.306923238050727</v>
      </c>
      <c r="W124" s="1298">
        <f t="shared" si="2213"/>
        <v>8462275.108771041</v>
      </c>
      <c r="X124" s="1299">
        <f t="shared" si="2801"/>
        <v>0.12561696451400439</v>
      </c>
      <c r="Y124" s="486">
        <v>54524280.558484882</v>
      </c>
      <c r="Z124" s="1298">
        <f t="shared" ref="Z124" si="2900">Y124-Y$14</f>
        <v>40235779.558484875</v>
      </c>
      <c r="AA124" s="1299">
        <f t="shared" ref="AA124" si="2901">Y124/Y$14-1</f>
        <v>2.8159552607012346</v>
      </c>
      <c r="AB124" s="1298">
        <f t="shared" si="2216"/>
        <v>5927277.4734747857</v>
      </c>
      <c r="AC124" s="1299">
        <f t="shared" si="2804"/>
        <v>0.12196796298541868</v>
      </c>
      <c r="AD124" s="486">
        <v>29965760.649000689</v>
      </c>
      <c r="AE124" s="1298">
        <f t="shared" ref="AE124" si="2902">AD124-AD$14</f>
        <v>15677259.649000682</v>
      </c>
      <c r="AF124" s="1299">
        <f t="shared" ref="AF124" si="2903">AD124/AD$14-1</f>
        <v>1.0971941457680323</v>
      </c>
      <c r="AG124" s="1298">
        <f t="shared" si="2219"/>
        <v>2698221.7981817424</v>
      </c>
      <c r="AH124" s="1299">
        <f t="shared" si="2807"/>
        <v>9.8953624415600849E-2</v>
      </c>
      <c r="AI124" s="486">
        <v>340857602.61134535</v>
      </c>
      <c r="AJ124" s="1298">
        <f t="shared" ref="AJ124" si="2904">AI124-AI$14</f>
        <v>203323421.88034534</v>
      </c>
      <c r="AK124" s="1299">
        <f t="shared" ref="AK124" si="2905">AI124/AI$14-1</f>
        <v>1.4783482971263777</v>
      </c>
      <c r="AL124" s="1298">
        <f t="shared" si="2222"/>
        <v>23779373.524810374</v>
      </c>
      <c r="AM124" s="1299">
        <f t="shared" ref="AM124:AM129" si="2906">AI124/AI114-1</f>
        <v>7.4995289311776236E-2</v>
      </c>
      <c r="AN124" s="486">
        <v>319553905.17601919</v>
      </c>
      <c r="AO124" s="1298">
        <f t="shared" ref="AO124" si="2907">AN124-AN$14</f>
        <v>182019724.44501919</v>
      </c>
      <c r="AP124" s="1299">
        <f t="shared" ref="AP124" si="2908">AN124/AN$14-1</f>
        <v>1.3234508212982155</v>
      </c>
      <c r="AQ124" s="1298">
        <f t="shared" si="2226"/>
        <v>21244375.889514148</v>
      </c>
      <c r="AR124" s="1299">
        <f t="shared" ref="AR124:AR129" si="2909">AN124/AN114-1</f>
        <v>7.1215880834669676E-2</v>
      </c>
      <c r="AS124" s="486">
        <v>294995385.26653498</v>
      </c>
      <c r="AT124" s="1298">
        <f t="shared" ref="AT124" si="2910">AS124-AS$14</f>
        <v>157461204.53553498</v>
      </c>
      <c r="AU124" s="1299">
        <f t="shared" ref="AU124" si="2911">AS124/AS$14-1</f>
        <v>1.144887792246422</v>
      </c>
      <c r="AV124" s="1298">
        <f t="shared" si="2230"/>
        <v>18015320.21422106</v>
      </c>
      <c r="AW124" s="1299">
        <f t="shared" ref="AW124:AW129" si="2912">AS124/AS114-1</f>
        <v>6.5041937985025999E-2</v>
      </c>
      <c r="AX124" s="485">
        <v>0</v>
      </c>
      <c r="AY124" s="1298">
        <f t="shared" ref="AY124" si="2913">AX124-AX$14</f>
        <v>0</v>
      </c>
      <c r="AZ124" s="1299"/>
      <c r="BA124" s="1298">
        <f t="shared" si="2233"/>
        <v>0</v>
      </c>
      <c r="BB124" s="1299"/>
      <c r="BC124" s="485">
        <v>0</v>
      </c>
      <c r="BD124" s="1298">
        <f t="shared" ref="BD124" si="2914">BC124-BC$14</f>
        <v>0</v>
      </c>
      <c r="BE124" s="1299"/>
      <c r="BF124" s="1298">
        <f t="shared" si="2235"/>
        <v>0</v>
      </c>
      <c r="BG124" s="1299"/>
      <c r="BH124" s="485">
        <v>0</v>
      </c>
      <c r="BI124" s="1298">
        <f t="shared" ref="BI124" si="2915">BH124-BH$14</f>
        <v>0</v>
      </c>
      <c r="BJ124" s="1299"/>
      <c r="BK124" s="1298">
        <f t="shared" si="2237"/>
        <v>0</v>
      </c>
      <c r="BL124" s="1299"/>
      <c r="BM124" s="485">
        <v>0</v>
      </c>
      <c r="BN124" s="1298">
        <f t="shared" ref="BN124" si="2916">BM124-BM$14</f>
        <v>0</v>
      </c>
      <c r="BO124" s="1299"/>
      <c r="BP124" s="1298">
        <f t="shared" si="2239"/>
        <v>0</v>
      </c>
      <c r="BQ124" s="1299"/>
      <c r="BR124" s="485">
        <v>0</v>
      </c>
      <c r="BS124" s="1298">
        <f t="shared" ref="BS124" si="2917">BR124-BR$14</f>
        <v>0</v>
      </c>
      <c r="BT124" s="1299"/>
      <c r="BU124" s="1298">
        <f t="shared" si="2241"/>
        <v>0</v>
      </c>
      <c r="BV124" s="1299"/>
      <c r="BW124" s="485">
        <v>0</v>
      </c>
      <c r="BX124" s="1298">
        <f t="shared" ref="BX124" si="2918">BW124-BW$14</f>
        <v>0</v>
      </c>
      <c r="BY124" s="1299"/>
      <c r="BZ124" s="1298">
        <f t="shared" si="2243"/>
        <v>0</v>
      </c>
      <c r="CA124" s="1299"/>
      <c r="CB124" s="192">
        <v>186375008.50016278</v>
      </c>
      <c r="CC124" s="1298">
        <f t="shared" ref="CC124" si="2919">CB124-CB$14</f>
        <v>168240230.02016279</v>
      </c>
      <c r="CD124" s="1299">
        <f t="shared" ref="CD124" si="2920">CB124/CB$14-1</f>
        <v>9.2772145083386111</v>
      </c>
      <c r="CE124" s="1298">
        <f t="shared" si="2246"/>
        <v>21042082.144425452</v>
      </c>
      <c r="CF124" s="1299">
        <f t="shared" si="2831"/>
        <v>0.12727097141648858</v>
      </c>
      <c r="CG124" s="192">
        <v>151431666.9036673</v>
      </c>
      <c r="CH124" s="1298">
        <f t="shared" ref="CH124" si="2921">CG124-CG$14</f>
        <v>133296888.42366731</v>
      </c>
      <c r="CI124" s="1299">
        <f t="shared" ref="CI124" si="2922">CG124/CG$14-1</f>
        <v>7.3503455567805389</v>
      </c>
      <c r="CJ124" s="1298">
        <f t="shared" si="2249"/>
        <v>16986793.7000871</v>
      </c>
      <c r="CK124" s="1299">
        <f t="shared" si="2834"/>
        <v>0.12634764937719289</v>
      </c>
      <c r="CL124" s="192">
        <v>112192340.85938889</v>
      </c>
      <c r="CM124" s="1298">
        <f t="shared" ref="CM124" si="2923">CL124-CL$14</f>
        <v>94057562.379388899</v>
      </c>
      <c r="CN124" s="1299">
        <f t="shared" ref="CN124" si="2924">CL124/CL$14-1</f>
        <v>5.1865845774251174</v>
      </c>
      <c r="CO124" s="1298">
        <f t="shared" si="2252"/>
        <v>12022423.347657114</v>
      </c>
      <c r="CP124" s="1299">
        <f t="shared" si="2837"/>
        <v>0.12002029797268299</v>
      </c>
      <c r="CQ124" s="131"/>
    </row>
    <row r="125" spans="1:95" s="134" customFormat="1" ht="31.5" outlineLevel="1" x14ac:dyDescent="0.25">
      <c r="A125" s="174">
        <v>2034</v>
      </c>
      <c r="B125" s="175" t="s">
        <v>166</v>
      </c>
      <c r="C125" s="175" t="s">
        <v>249</v>
      </c>
      <c r="D125" s="176" t="s">
        <v>168</v>
      </c>
      <c r="E125" s="485">
        <v>62299878.917349212</v>
      </c>
      <c r="F125" s="1298">
        <f t="shared" ref="F125" si="2925">E125-E$15</f>
        <v>23820002.25834921</v>
      </c>
      <c r="G125" s="1320">
        <f t="shared" ref="G125" si="2926">E125/E$15-1</f>
        <v>0.61902491188931563</v>
      </c>
      <c r="H125" s="1298">
        <f t="shared" si="2206"/>
        <v>1651119.484885402</v>
      </c>
      <c r="I125" s="1320">
        <f t="shared" si="2792"/>
        <v>2.7224291153457481E-2</v>
      </c>
      <c r="J125" s="485">
        <v>73017087.221962214</v>
      </c>
      <c r="K125" s="1298">
        <f t="shared" ref="K125" si="2927">J125-J$15</f>
        <v>34537210.562962212</v>
      </c>
      <c r="L125" s="1320">
        <f t="shared" ref="L125" si="2928">J125/J$15-1</f>
        <v>0.89753953394973673</v>
      </c>
      <c r="M125" s="1298">
        <f t="shared" si="2208"/>
        <v>2942407.2681533396</v>
      </c>
      <c r="N125" s="1320">
        <f t="shared" si="2795"/>
        <v>4.1989592675883536E-2</v>
      </c>
      <c r="O125" s="485">
        <v>85371692.535051495</v>
      </c>
      <c r="P125" s="1298">
        <f t="shared" ref="P125" si="2929">O125-O$15</f>
        <v>46891815.876051493</v>
      </c>
      <c r="Q125" s="1320">
        <f t="shared" ref="Q125" si="2930">O125/O$15-1</f>
        <v>1.2186061897130336</v>
      </c>
      <c r="R125" s="1298">
        <f t="shared" si="2210"/>
        <v>4585038.0291195661</v>
      </c>
      <c r="S125" s="1320">
        <f t="shared" si="2798"/>
        <v>5.6754894198309591E-2</v>
      </c>
      <c r="T125" s="485">
        <v>62299878.917349212</v>
      </c>
      <c r="U125" s="1298">
        <f t="shared" ref="U125" si="2931">T125-T$15</f>
        <v>23820002.25834921</v>
      </c>
      <c r="V125" s="1299">
        <f t="shared" ref="V125" si="2932">T125/T$15-1</f>
        <v>0.61902491188931563</v>
      </c>
      <c r="W125" s="1298">
        <f t="shared" si="2213"/>
        <v>1651119.484885402</v>
      </c>
      <c r="X125" s="1299">
        <f t="shared" si="2801"/>
        <v>2.7224291153457481E-2</v>
      </c>
      <c r="Y125" s="485">
        <v>73017087.221962214</v>
      </c>
      <c r="Z125" s="1298">
        <f t="shared" ref="Z125" si="2933">Y125-Y$15</f>
        <v>34537210.562962212</v>
      </c>
      <c r="AA125" s="1299">
        <f t="shared" ref="AA125" si="2934">Y125/Y$15-1</f>
        <v>0.89753953394973673</v>
      </c>
      <c r="AB125" s="1298">
        <f t="shared" si="2216"/>
        <v>2942407.2681533396</v>
      </c>
      <c r="AC125" s="1299">
        <f t="shared" si="2804"/>
        <v>4.1989592675883536E-2</v>
      </c>
      <c r="AD125" s="485">
        <v>85371692.535051495</v>
      </c>
      <c r="AE125" s="1298">
        <f t="shared" ref="AE125" si="2935">AD125-AD$15</f>
        <v>46891815.876051493</v>
      </c>
      <c r="AF125" s="1299">
        <f t="shared" ref="AF125" si="2936">AD125/AD$15-1</f>
        <v>1.2186061897130336</v>
      </c>
      <c r="AG125" s="1298">
        <f t="shared" si="2219"/>
        <v>4585038.0291195661</v>
      </c>
      <c r="AH125" s="1299">
        <f t="shared" si="2807"/>
        <v>5.6754894198309591E-2</v>
      </c>
      <c r="AI125" s="485">
        <v>62299878.917349212</v>
      </c>
      <c r="AJ125" s="1298">
        <f t="shared" ref="AJ125" si="2937">AI125-AI$15</f>
        <v>23820002.25834921</v>
      </c>
      <c r="AK125" s="1299">
        <f t="shared" ref="AK125" si="2938">AI125/AI$15-1</f>
        <v>0.61902491188931563</v>
      </c>
      <c r="AL125" s="1298">
        <f t="shared" si="2222"/>
        <v>1651119.484885402</v>
      </c>
      <c r="AM125" s="1299">
        <f t="shared" si="2906"/>
        <v>2.7224291153457481E-2</v>
      </c>
      <c r="AN125" s="485">
        <v>73017087.221962214</v>
      </c>
      <c r="AO125" s="1298">
        <f t="shared" ref="AO125" si="2939">AN125-AN$15</f>
        <v>34537210.562962212</v>
      </c>
      <c r="AP125" s="1299">
        <f t="shared" ref="AP125" si="2940">AN125/AN$15-1</f>
        <v>0.89753953394973673</v>
      </c>
      <c r="AQ125" s="1298">
        <f t="shared" si="2226"/>
        <v>2942407.2681533396</v>
      </c>
      <c r="AR125" s="1299">
        <f t="shared" si="2909"/>
        <v>4.1989592675883536E-2</v>
      </c>
      <c r="AS125" s="485">
        <v>85371692.535051495</v>
      </c>
      <c r="AT125" s="1298">
        <f t="shared" ref="AT125" si="2941">AS125-AS$15</f>
        <v>46891815.876051493</v>
      </c>
      <c r="AU125" s="1299">
        <f t="shared" ref="AU125" si="2942">AS125/AS$15-1</f>
        <v>1.2186061897130336</v>
      </c>
      <c r="AV125" s="1298">
        <f t="shared" si="2230"/>
        <v>4585038.0291195661</v>
      </c>
      <c r="AW125" s="1299">
        <f t="shared" si="2912"/>
        <v>5.6754894198309591E-2</v>
      </c>
      <c r="AX125" s="485">
        <v>62299878.917349212</v>
      </c>
      <c r="AY125" s="1298">
        <f t="shared" ref="AY125" si="2943">AX125-AX$15</f>
        <v>23820002.25834921</v>
      </c>
      <c r="AZ125" s="1299">
        <f t="shared" ref="AZ125" si="2944">AX125/AX$15-1</f>
        <v>0.61902491188931563</v>
      </c>
      <c r="BA125" s="1298">
        <f t="shared" si="2233"/>
        <v>1651119.484885402</v>
      </c>
      <c r="BB125" s="1299">
        <f t="shared" si="2813"/>
        <v>2.7224291153457481E-2</v>
      </c>
      <c r="BC125" s="485">
        <v>73017087.221962214</v>
      </c>
      <c r="BD125" s="1298">
        <f t="shared" ref="BD125" si="2945">BC125-BC$15</f>
        <v>34537210.562962212</v>
      </c>
      <c r="BE125" s="1299">
        <f t="shared" ref="BE125" si="2946">BC125/BC$15-1</f>
        <v>0.89753953394973673</v>
      </c>
      <c r="BF125" s="1298">
        <f t="shared" si="2235"/>
        <v>2942407.2681533396</v>
      </c>
      <c r="BG125" s="1299">
        <f t="shared" si="2816"/>
        <v>4.1989592675883536E-2</v>
      </c>
      <c r="BH125" s="485">
        <v>85371692.535051495</v>
      </c>
      <c r="BI125" s="1298">
        <f t="shared" ref="BI125" si="2947">BH125-BH$15</f>
        <v>46891815.876051493</v>
      </c>
      <c r="BJ125" s="1299">
        <f t="shared" ref="BJ125" si="2948">BH125/BH$15-1</f>
        <v>1.2186061897130336</v>
      </c>
      <c r="BK125" s="1298">
        <f t="shared" si="2237"/>
        <v>4585038.0291195661</v>
      </c>
      <c r="BL125" s="1299">
        <f t="shared" si="2819"/>
        <v>5.6754894198309591E-2</v>
      </c>
      <c r="BM125" s="485">
        <v>62299878.917349212</v>
      </c>
      <c r="BN125" s="1298">
        <f t="shared" ref="BN125" si="2949">BM125-BM$15</f>
        <v>23820002.25834921</v>
      </c>
      <c r="BO125" s="1299">
        <f t="shared" ref="BO125" si="2950">BM125/BM$15-1</f>
        <v>0.61902491188931563</v>
      </c>
      <c r="BP125" s="1298">
        <f t="shared" si="2239"/>
        <v>1651119.484885402</v>
      </c>
      <c r="BQ125" s="1299">
        <f t="shared" si="2822"/>
        <v>2.7224291153457481E-2</v>
      </c>
      <c r="BR125" s="485">
        <v>73017087.221962214</v>
      </c>
      <c r="BS125" s="1298">
        <f t="shared" ref="BS125" si="2951">BR125-BR$15</f>
        <v>34537210.562962212</v>
      </c>
      <c r="BT125" s="1299">
        <f t="shared" ref="BT125" si="2952">BR125/BR$15-1</f>
        <v>0.89753953394973673</v>
      </c>
      <c r="BU125" s="1298">
        <f t="shared" si="2241"/>
        <v>2942407.2681533396</v>
      </c>
      <c r="BV125" s="1299">
        <f t="shared" si="2825"/>
        <v>4.1989592675883536E-2</v>
      </c>
      <c r="BW125" s="485">
        <v>85371692.535051495</v>
      </c>
      <c r="BX125" s="1298">
        <f t="shared" ref="BX125" si="2953">BW125-BW$15</f>
        <v>46891815.876051493</v>
      </c>
      <c r="BY125" s="1299">
        <f t="shared" ref="BY125" si="2954">BW125/BW$15-1</f>
        <v>1.2186061897130336</v>
      </c>
      <c r="BZ125" s="1298">
        <f t="shared" si="2243"/>
        <v>4585038.0291195661</v>
      </c>
      <c r="CA125" s="1299">
        <f t="shared" si="2828"/>
        <v>5.6754894198309591E-2</v>
      </c>
      <c r="CB125" s="485">
        <v>62299878.917349212</v>
      </c>
      <c r="CC125" s="1298">
        <f t="shared" ref="CC125" si="2955">CB125-CB$15</f>
        <v>23820002.25834921</v>
      </c>
      <c r="CD125" s="1299">
        <f t="shared" ref="CD125" si="2956">CB125/CB$15-1</f>
        <v>0.61902491188931563</v>
      </c>
      <c r="CE125" s="1298">
        <f t="shared" si="2246"/>
        <v>1651119.484885402</v>
      </c>
      <c r="CF125" s="1299">
        <f t="shared" si="2831"/>
        <v>2.7224291153457481E-2</v>
      </c>
      <c r="CG125" s="485">
        <v>73017087.221962214</v>
      </c>
      <c r="CH125" s="1298">
        <f t="shared" ref="CH125" si="2957">CG125-CG$15</f>
        <v>34537210.562962212</v>
      </c>
      <c r="CI125" s="1299">
        <f t="shared" ref="CI125" si="2958">CG125/CG$15-1</f>
        <v>0.89753953394973673</v>
      </c>
      <c r="CJ125" s="1298">
        <f t="shared" si="2249"/>
        <v>2942407.2681533396</v>
      </c>
      <c r="CK125" s="1299">
        <f t="shared" si="2834"/>
        <v>4.1989592675883536E-2</v>
      </c>
      <c r="CL125" s="485">
        <v>85371692.535051495</v>
      </c>
      <c r="CM125" s="1298">
        <f t="shared" ref="CM125" si="2959">CL125-CL$15</f>
        <v>46891815.876051493</v>
      </c>
      <c r="CN125" s="1299">
        <f t="shared" ref="CN125" si="2960">CL125/CL$15-1</f>
        <v>1.2186061897130336</v>
      </c>
      <c r="CO125" s="1298">
        <f t="shared" si="2252"/>
        <v>4585038.0291195661</v>
      </c>
      <c r="CP125" s="1299">
        <f t="shared" si="2837"/>
        <v>5.6754894198309591E-2</v>
      </c>
      <c r="CQ125" s="131"/>
    </row>
    <row r="126" spans="1:95" s="134" customFormat="1" ht="15.75" outlineLevel="1" x14ac:dyDescent="0.25">
      <c r="A126" s="174">
        <v>2034</v>
      </c>
      <c r="B126" s="175" t="s">
        <v>169</v>
      </c>
      <c r="C126" s="175" t="s">
        <v>249</v>
      </c>
      <c r="D126" s="176" t="s">
        <v>170</v>
      </c>
      <c r="E126" s="485">
        <v>61539999.247694179</v>
      </c>
      <c r="F126" s="1298">
        <f t="shared" ref="F126" si="2961">E126-E$16</f>
        <v>21457622.247694179</v>
      </c>
      <c r="G126" s="1320">
        <f t="shared" ref="G126" si="2962">E126/E$16-1</f>
        <v>0.5353380675925028</v>
      </c>
      <c r="H126" s="1298">
        <f t="shared" si="2206"/>
        <v>1426191.6232363284</v>
      </c>
      <c r="I126" s="1320">
        <f t="shared" si="2792"/>
        <v>2.3724859222792993E-2</v>
      </c>
      <c r="J126" s="485">
        <v>72126488.378407389</v>
      </c>
      <c r="K126" s="1298">
        <f t="shared" ref="K126" si="2963">J126-J$16</f>
        <v>32044111.378407389</v>
      </c>
      <c r="L126" s="1320">
        <f t="shared" ref="L126" si="2964">J126/J$16-1</f>
        <v>0.79945636403767639</v>
      </c>
      <c r="M126" s="1298">
        <f t="shared" si="2208"/>
        <v>2669901.4752646536</v>
      </c>
      <c r="N126" s="1320">
        <f t="shared" si="2795"/>
        <v>3.8439859980275548E-2</v>
      </c>
      <c r="O126" s="485">
        <v>84330402.9748023</v>
      </c>
      <c r="P126" s="1298">
        <f t="shared" ref="P126" si="2965">O126-O$16</f>
        <v>44248025.9748023</v>
      </c>
      <c r="Q126" s="1320">
        <f t="shared" ref="Q126" si="2966">O126/O$16-1</f>
        <v>1.1039271941083308</v>
      </c>
      <c r="R126" s="1298">
        <f t="shared" si="2210"/>
        <v>4256326.3895914704</v>
      </c>
      <c r="S126" s="1320">
        <f t="shared" si="2798"/>
        <v>5.3154860737758325E-2</v>
      </c>
      <c r="T126" s="485">
        <v>61539999.247694179</v>
      </c>
      <c r="U126" s="1298">
        <f t="shared" ref="U126" si="2967">T126-T$16</f>
        <v>21457622.247694179</v>
      </c>
      <c r="V126" s="1299">
        <f t="shared" ref="V126" si="2968">T126/T$16-1</f>
        <v>0.5353380675925028</v>
      </c>
      <c r="W126" s="1298">
        <f t="shared" si="2213"/>
        <v>1426191.6232363284</v>
      </c>
      <c r="X126" s="1299">
        <f t="shared" si="2801"/>
        <v>2.3724859222792993E-2</v>
      </c>
      <c r="Y126" s="485">
        <v>72126488.378407389</v>
      </c>
      <c r="Z126" s="1298">
        <f t="shared" ref="Z126" si="2969">Y126-Y$16</f>
        <v>32044111.378407389</v>
      </c>
      <c r="AA126" s="1299">
        <f t="shared" ref="AA126" si="2970">Y126/Y$16-1</f>
        <v>0.79945636403767639</v>
      </c>
      <c r="AB126" s="1298">
        <f t="shared" si="2216"/>
        <v>2669901.4752646536</v>
      </c>
      <c r="AC126" s="1299">
        <f t="shared" si="2804"/>
        <v>3.8439859980275548E-2</v>
      </c>
      <c r="AD126" s="485">
        <v>84330402.9748023</v>
      </c>
      <c r="AE126" s="1298">
        <f t="shared" ref="AE126" si="2971">AD126-AD$16</f>
        <v>44248025.9748023</v>
      </c>
      <c r="AF126" s="1299">
        <f t="shared" ref="AF126" si="2972">AD126/AD$16-1</f>
        <v>1.1039271941083308</v>
      </c>
      <c r="AG126" s="1298">
        <f t="shared" si="2219"/>
        <v>4256326.3895914704</v>
      </c>
      <c r="AH126" s="1299">
        <f t="shared" si="2807"/>
        <v>5.3154860737758325E-2</v>
      </c>
      <c r="AI126" s="485">
        <v>61539999.247694179</v>
      </c>
      <c r="AJ126" s="1298">
        <f t="shared" ref="AJ126" si="2973">AI126-AI$16</f>
        <v>21457622.247694179</v>
      </c>
      <c r="AK126" s="1299">
        <f t="shared" ref="AK126" si="2974">AI126/AI$16-1</f>
        <v>0.5353380675925028</v>
      </c>
      <c r="AL126" s="1298">
        <f t="shared" si="2222"/>
        <v>1426191.6232363284</v>
      </c>
      <c r="AM126" s="1299">
        <f t="shared" si="2906"/>
        <v>2.3724859222792993E-2</v>
      </c>
      <c r="AN126" s="485">
        <v>72126488.378407389</v>
      </c>
      <c r="AO126" s="1298">
        <f t="shared" ref="AO126" si="2975">AN126-AN$16</f>
        <v>32044111.378407389</v>
      </c>
      <c r="AP126" s="1299">
        <f t="shared" ref="AP126" si="2976">AN126/AN$16-1</f>
        <v>0.79945636403767639</v>
      </c>
      <c r="AQ126" s="1298">
        <f t="shared" si="2226"/>
        <v>2669901.4752646536</v>
      </c>
      <c r="AR126" s="1299">
        <f t="shared" si="2909"/>
        <v>3.8439859980275548E-2</v>
      </c>
      <c r="AS126" s="485">
        <v>84330402.9748023</v>
      </c>
      <c r="AT126" s="1298">
        <f t="shared" ref="AT126" si="2977">AS126-AS$16</f>
        <v>44248025.9748023</v>
      </c>
      <c r="AU126" s="1299">
        <f t="shared" ref="AU126" si="2978">AS126/AS$16-1</f>
        <v>1.1039271941083308</v>
      </c>
      <c r="AV126" s="1298">
        <f t="shared" si="2230"/>
        <v>4256326.3895914704</v>
      </c>
      <c r="AW126" s="1299">
        <f t="shared" si="2912"/>
        <v>5.3154860737758325E-2</v>
      </c>
      <c r="AX126" s="485">
        <v>61539999.247694179</v>
      </c>
      <c r="AY126" s="1298">
        <f t="shared" ref="AY126" si="2979">AX126-AX$16</f>
        <v>21457622.247694179</v>
      </c>
      <c r="AZ126" s="1299">
        <f t="shared" ref="AZ126" si="2980">AX126/AX$16-1</f>
        <v>0.5353380675925028</v>
      </c>
      <c r="BA126" s="1298">
        <f t="shared" si="2233"/>
        <v>1426191.6232363284</v>
      </c>
      <c r="BB126" s="1299">
        <f t="shared" si="2813"/>
        <v>2.3724859222792993E-2</v>
      </c>
      <c r="BC126" s="485">
        <v>72126488.378407389</v>
      </c>
      <c r="BD126" s="1298">
        <f t="shared" ref="BD126" si="2981">BC126-BC$16</f>
        <v>32044111.378407389</v>
      </c>
      <c r="BE126" s="1299">
        <f t="shared" ref="BE126" si="2982">BC126/BC$16-1</f>
        <v>0.79945636403767639</v>
      </c>
      <c r="BF126" s="1298">
        <f t="shared" si="2235"/>
        <v>2669901.4752646536</v>
      </c>
      <c r="BG126" s="1299">
        <f t="shared" si="2816"/>
        <v>3.8439859980275548E-2</v>
      </c>
      <c r="BH126" s="485">
        <v>84330402.9748023</v>
      </c>
      <c r="BI126" s="1298">
        <f t="shared" ref="BI126" si="2983">BH126-BH$16</f>
        <v>44248025.9748023</v>
      </c>
      <c r="BJ126" s="1299">
        <f t="shared" ref="BJ126" si="2984">BH126/BH$16-1</f>
        <v>1.1039271941083308</v>
      </c>
      <c r="BK126" s="1298">
        <f t="shared" si="2237"/>
        <v>4256326.3895914704</v>
      </c>
      <c r="BL126" s="1299">
        <f t="shared" si="2819"/>
        <v>5.3154860737758325E-2</v>
      </c>
      <c r="BM126" s="485">
        <v>61539999.247694179</v>
      </c>
      <c r="BN126" s="1298">
        <f t="shared" ref="BN126" si="2985">BM126-BM$16</f>
        <v>21457622.247694179</v>
      </c>
      <c r="BO126" s="1299">
        <f t="shared" ref="BO126" si="2986">BM126/BM$16-1</f>
        <v>0.5353380675925028</v>
      </c>
      <c r="BP126" s="1298">
        <f t="shared" si="2239"/>
        <v>1426191.6232363284</v>
      </c>
      <c r="BQ126" s="1299">
        <f t="shared" si="2822"/>
        <v>2.3724859222792993E-2</v>
      </c>
      <c r="BR126" s="485">
        <v>72126488.378407389</v>
      </c>
      <c r="BS126" s="1298">
        <f t="shared" ref="BS126" si="2987">BR126-BR$16</f>
        <v>32044111.378407389</v>
      </c>
      <c r="BT126" s="1299">
        <f t="shared" ref="BT126" si="2988">BR126/BR$16-1</f>
        <v>0.79945636403767639</v>
      </c>
      <c r="BU126" s="1298">
        <f t="shared" si="2241"/>
        <v>2669901.4752646536</v>
      </c>
      <c r="BV126" s="1299">
        <f t="shared" si="2825"/>
        <v>3.8439859980275548E-2</v>
      </c>
      <c r="BW126" s="485">
        <v>84330402.9748023</v>
      </c>
      <c r="BX126" s="1298">
        <f t="shared" ref="BX126" si="2989">BW126-BW$16</f>
        <v>44248025.9748023</v>
      </c>
      <c r="BY126" s="1299">
        <f t="shared" ref="BY126" si="2990">BW126/BW$16-1</f>
        <v>1.1039271941083308</v>
      </c>
      <c r="BZ126" s="1298">
        <f t="shared" si="2243"/>
        <v>4256326.3895914704</v>
      </c>
      <c r="CA126" s="1299">
        <f t="shared" si="2828"/>
        <v>5.3154860737758325E-2</v>
      </c>
      <c r="CB126" s="485">
        <v>61539999.247694179</v>
      </c>
      <c r="CC126" s="1298">
        <f t="shared" ref="CC126" si="2991">CB126-CB$16</f>
        <v>21457622.247694179</v>
      </c>
      <c r="CD126" s="1299">
        <f t="shared" ref="CD126" si="2992">CB126/CB$16-1</f>
        <v>0.5353380675925028</v>
      </c>
      <c r="CE126" s="1298">
        <f t="shared" si="2246"/>
        <v>1426191.6232363284</v>
      </c>
      <c r="CF126" s="1299">
        <f t="shared" si="2831"/>
        <v>2.3724859222792993E-2</v>
      </c>
      <c r="CG126" s="485">
        <v>72126488.378407389</v>
      </c>
      <c r="CH126" s="1298">
        <f t="shared" ref="CH126" si="2993">CG126-CG$16</f>
        <v>32044111.378407389</v>
      </c>
      <c r="CI126" s="1299">
        <f t="shared" ref="CI126" si="2994">CG126/CG$16-1</f>
        <v>0.79945636403767639</v>
      </c>
      <c r="CJ126" s="1298">
        <f t="shared" si="2249"/>
        <v>2669901.4752646536</v>
      </c>
      <c r="CK126" s="1299">
        <f t="shared" si="2834"/>
        <v>3.8439859980275548E-2</v>
      </c>
      <c r="CL126" s="485">
        <v>84330402.9748023</v>
      </c>
      <c r="CM126" s="1298">
        <f t="shared" ref="CM126" si="2995">CL126-CL$16</f>
        <v>44248025.9748023</v>
      </c>
      <c r="CN126" s="1299">
        <f t="shared" ref="CN126" si="2996">CL126/CL$16-1</f>
        <v>1.1039271941083308</v>
      </c>
      <c r="CO126" s="1298">
        <f t="shared" si="2252"/>
        <v>4256326.3895914704</v>
      </c>
      <c r="CP126" s="1299">
        <f t="shared" si="2837"/>
        <v>5.3154860737758325E-2</v>
      </c>
      <c r="CQ126" s="131"/>
    </row>
    <row r="127" spans="1:95" s="134" customFormat="1" ht="32.25" outlineLevel="1" thickBot="1" x14ac:dyDescent="0.3">
      <c r="A127" s="174">
        <v>2034</v>
      </c>
      <c r="B127" s="197" t="s">
        <v>171</v>
      </c>
      <c r="C127" s="198" t="s">
        <v>172</v>
      </c>
      <c r="D127" s="199" t="s">
        <v>173</v>
      </c>
      <c r="E127" s="492">
        <v>0</v>
      </c>
      <c r="F127" s="1298">
        <f t="shared" ref="F127" si="2997">E127-E$17</f>
        <v>0</v>
      </c>
      <c r="G127" s="1320"/>
      <c r="H127" s="1298">
        <f t="shared" si="2206"/>
        <v>0</v>
      </c>
      <c r="I127" s="1320"/>
      <c r="J127" s="492">
        <v>0</v>
      </c>
      <c r="K127" s="1298">
        <f t="shared" ref="K127" si="2998">J127-J$17</f>
        <v>0</v>
      </c>
      <c r="L127" s="1320"/>
      <c r="M127" s="1298">
        <f t="shared" si="2208"/>
        <v>0</v>
      </c>
      <c r="N127" s="1320"/>
      <c r="O127" s="492">
        <v>0</v>
      </c>
      <c r="P127" s="1298">
        <f t="shared" ref="P127" si="2999">O127-O$17</f>
        <v>0</v>
      </c>
      <c r="Q127" s="1320"/>
      <c r="R127" s="1298">
        <f t="shared" si="2210"/>
        <v>0</v>
      </c>
      <c r="S127" s="1320"/>
      <c r="T127" s="492">
        <v>0</v>
      </c>
      <c r="U127" s="1298">
        <f t="shared" ref="U127" si="3000">T127-T$17</f>
        <v>0</v>
      </c>
      <c r="V127" s="1299"/>
      <c r="W127" s="1298">
        <f t="shared" si="2213"/>
        <v>0</v>
      </c>
      <c r="X127" s="1299"/>
      <c r="Y127" s="492">
        <v>0</v>
      </c>
      <c r="Z127" s="1298">
        <f t="shared" ref="Z127" si="3001">Y127-Y$17</f>
        <v>0</v>
      </c>
      <c r="AA127" s="1299"/>
      <c r="AB127" s="1298">
        <f t="shared" si="2216"/>
        <v>0</v>
      </c>
      <c r="AC127" s="1299"/>
      <c r="AD127" s="492">
        <v>0</v>
      </c>
      <c r="AE127" s="1298">
        <f t="shared" ref="AE127" si="3002">AD127-AD$17</f>
        <v>0</v>
      </c>
      <c r="AF127" s="1299"/>
      <c r="AG127" s="1298">
        <f t="shared" si="2219"/>
        <v>0</v>
      </c>
      <c r="AH127" s="1299"/>
      <c r="AI127" s="492">
        <v>0</v>
      </c>
      <c r="AJ127" s="1298">
        <f t="shared" ref="AJ127" si="3003">AI127-AI$17</f>
        <v>0</v>
      </c>
      <c r="AK127" s="1299"/>
      <c r="AL127" s="1298">
        <f t="shared" si="2222"/>
        <v>0</v>
      </c>
      <c r="AM127" s="1299"/>
      <c r="AN127" s="492">
        <v>0</v>
      </c>
      <c r="AO127" s="1298">
        <f t="shared" ref="AO127" si="3004">AN127-AN$17</f>
        <v>0</v>
      </c>
      <c r="AP127" s="1299"/>
      <c r="AQ127" s="1298">
        <f t="shared" si="2226"/>
        <v>0</v>
      </c>
      <c r="AR127" s="1299"/>
      <c r="AS127" s="492">
        <v>0</v>
      </c>
      <c r="AT127" s="1298">
        <f t="shared" ref="AT127" si="3005">AS127-AS$17</f>
        <v>0</v>
      </c>
      <c r="AU127" s="1299"/>
      <c r="AV127" s="1298">
        <f t="shared" si="2230"/>
        <v>0</v>
      </c>
      <c r="AW127" s="1299"/>
      <c r="AX127" s="492">
        <v>0</v>
      </c>
      <c r="AY127" s="1298">
        <f t="shared" ref="AY127" si="3006">AX127-AX$17</f>
        <v>0</v>
      </c>
      <c r="AZ127" s="1299"/>
      <c r="BA127" s="1298">
        <f t="shared" si="2233"/>
        <v>0</v>
      </c>
      <c r="BB127" s="1299"/>
      <c r="BC127" s="492">
        <v>0</v>
      </c>
      <c r="BD127" s="1298">
        <f t="shared" ref="BD127" si="3007">BC127-BC$17</f>
        <v>0</v>
      </c>
      <c r="BE127" s="1299"/>
      <c r="BF127" s="1298">
        <f t="shared" si="2235"/>
        <v>0</v>
      </c>
      <c r="BG127" s="1299"/>
      <c r="BH127" s="492">
        <v>0</v>
      </c>
      <c r="BI127" s="1298">
        <f t="shared" ref="BI127" si="3008">BH127-BH$17</f>
        <v>0</v>
      </c>
      <c r="BJ127" s="1299"/>
      <c r="BK127" s="1298">
        <f t="shared" si="2237"/>
        <v>0</v>
      </c>
      <c r="BL127" s="1299"/>
      <c r="BM127" s="492">
        <v>0</v>
      </c>
      <c r="BN127" s="1298">
        <f t="shared" ref="BN127" si="3009">BM127-BM$17</f>
        <v>0</v>
      </c>
      <c r="BO127" s="1299"/>
      <c r="BP127" s="1298">
        <f t="shared" si="2239"/>
        <v>0</v>
      </c>
      <c r="BQ127" s="1299"/>
      <c r="BR127" s="492">
        <v>0</v>
      </c>
      <c r="BS127" s="1298">
        <f t="shared" ref="BS127" si="3010">BR127-BR$17</f>
        <v>0</v>
      </c>
      <c r="BT127" s="1299"/>
      <c r="BU127" s="1298">
        <f t="shared" si="2241"/>
        <v>0</v>
      </c>
      <c r="BV127" s="1299"/>
      <c r="BW127" s="492">
        <v>0</v>
      </c>
      <c r="BX127" s="1298">
        <f t="shared" ref="BX127" si="3011">BW127-BW$17</f>
        <v>0</v>
      </c>
      <c r="BY127" s="1299"/>
      <c r="BZ127" s="1298">
        <f t="shared" si="2243"/>
        <v>0</v>
      </c>
      <c r="CA127" s="1299"/>
      <c r="CB127" s="1329">
        <v>4692161.5685573146</v>
      </c>
      <c r="CC127" s="1298">
        <f t="shared" ref="CC127" si="3012">CB127-CB$17</f>
        <v>845884.08855731459</v>
      </c>
      <c r="CD127" s="1299">
        <f t="shared" ref="CD127" si="3013">CB127/CB$17-1</f>
        <v>0.21992279365068446</v>
      </c>
      <c r="CE127" s="1298">
        <f t="shared" si="2246"/>
        <v>68630.649638155475</v>
      </c>
      <c r="CF127" s="1299">
        <f t="shared" si="2831"/>
        <v>1.4843774345127292E-2</v>
      </c>
      <c r="CG127" s="1329">
        <v>4692161.5685573146</v>
      </c>
      <c r="CH127" s="1298">
        <f t="shared" ref="CH127" si="3014">CG127-CG$17</f>
        <v>845884.08855731459</v>
      </c>
      <c r="CI127" s="1299">
        <f t="shared" ref="CI127" si="3015">CG127/CG$17-1</f>
        <v>0.21992279365068446</v>
      </c>
      <c r="CJ127" s="1298">
        <f t="shared" si="2249"/>
        <v>68630.649638155475</v>
      </c>
      <c r="CK127" s="1299">
        <f t="shared" si="2834"/>
        <v>1.4843774345127292E-2</v>
      </c>
      <c r="CL127" s="1329">
        <v>4692161.5685573146</v>
      </c>
      <c r="CM127" s="1298">
        <f t="shared" ref="CM127" si="3016">CL127-CL$17</f>
        <v>845884.08855731459</v>
      </c>
      <c r="CN127" s="1299">
        <f t="shared" ref="CN127" si="3017">CL127/CL$17-1</f>
        <v>0.21992279365068446</v>
      </c>
      <c r="CO127" s="1298">
        <f t="shared" si="2252"/>
        <v>68630.649638155475</v>
      </c>
      <c r="CP127" s="1299">
        <f t="shared" si="2837"/>
        <v>1.4843774345127292E-2</v>
      </c>
      <c r="CQ127" s="131"/>
    </row>
    <row r="128" spans="1:95" s="134" customFormat="1" ht="15.75" outlineLevel="1" x14ac:dyDescent="0.25">
      <c r="A128" s="174">
        <v>2034</v>
      </c>
      <c r="B128" s="206" t="s">
        <v>174</v>
      </c>
      <c r="C128" s="206" t="s">
        <v>175</v>
      </c>
      <c r="D128" s="207" t="s">
        <v>176</v>
      </c>
      <c r="E128" s="210">
        <v>1228783.2804480002</v>
      </c>
      <c r="F128" s="1321">
        <f t="shared" ref="F128" si="3018">E128-E$18</f>
        <v>380496.20164800016</v>
      </c>
      <c r="G128" s="1322">
        <f t="shared" ref="G128" si="3019">E128/E$18-1</f>
        <v>0.44854650171762134</v>
      </c>
      <c r="H128" s="1321">
        <f t="shared" si="2206"/>
        <v>31710.04684800026</v>
      </c>
      <c r="I128" s="1322">
        <f t="shared" si="2792"/>
        <v>2.6489646546216328E-2</v>
      </c>
      <c r="J128" s="210">
        <v>1434413.8497600001</v>
      </c>
      <c r="K128" s="1321">
        <f t="shared" ref="K128" si="3020">J128-J$18</f>
        <v>586126.77096000011</v>
      </c>
      <c r="L128" s="1322">
        <f t="shared" ref="L128" si="3021">J128/J$18-1</f>
        <v>0.69095331711187224</v>
      </c>
      <c r="M128" s="1321">
        <f t="shared" si="2208"/>
        <v>56519.554032000247</v>
      </c>
      <c r="N128" s="1322">
        <f t="shared" si="2795"/>
        <v>4.1018788021136787E-2</v>
      </c>
      <c r="O128" s="211">
        <v>1671295.2654720002</v>
      </c>
      <c r="P128" s="1321">
        <f t="shared" ref="P128" si="3022">O128-O$18</f>
        <v>823008.18667200021</v>
      </c>
      <c r="Q128" s="1322">
        <f t="shared" ref="Q128" si="3023">O128/O$18-1</f>
        <v>0.97020007405540154</v>
      </c>
      <c r="R128" s="1321">
        <f t="shared" si="2210"/>
        <v>88008.404400000349</v>
      </c>
      <c r="S128" s="1322">
        <f t="shared" si="2798"/>
        <v>5.5585886906439841E-2</v>
      </c>
      <c r="T128" s="211">
        <v>1228783.2804480002</v>
      </c>
      <c r="U128" s="209">
        <f t="shared" ref="U128" si="3024">T128-T$18</f>
        <v>380496.20164800016</v>
      </c>
      <c r="V128" s="1300">
        <f t="shared" ref="V128" si="3025">T128/T$18-1</f>
        <v>0.44854650171762134</v>
      </c>
      <c r="W128" s="209">
        <f t="shared" si="2213"/>
        <v>31710.04684800026</v>
      </c>
      <c r="X128" s="1300">
        <f t="shared" si="2801"/>
        <v>2.6489646546216328E-2</v>
      </c>
      <c r="Y128" s="210">
        <v>1434413.8497600001</v>
      </c>
      <c r="Z128" s="209">
        <f t="shared" ref="Z128" si="3026">Y128-Y$18</f>
        <v>586126.77096000011</v>
      </c>
      <c r="AA128" s="1300">
        <f t="shared" ref="AA128" si="3027">Y128/Y$18-1</f>
        <v>0.69095331711187224</v>
      </c>
      <c r="AB128" s="209">
        <f t="shared" si="2216"/>
        <v>56519.554032000247</v>
      </c>
      <c r="AC128" s="1300">
        <f t="shared" si="2804"/>
        <v>4.1018788021136787E-2</v>
      </c>
      <c r="AD128" s="211">
        <v>1671295.2654720002</v>
      </c>
      <c r="AE128" s="209">
        <f t="shared" ref="AE128" si="3028">AD128-AD$18</f>
        <v>823008.18667200021</v>
      </c>
      <c r="AF128" s="1300">
        <f t="shared" ref="AF128" si="3029">AD128/AD$18-1</f>
        <v>0.97020007405540154</v>
      </c>
      <c r="AG128" s="209">
        <f t="shared" si="2219"/>
        <v>88008.404400000349</v>
      </c>
      <c r="AH128" s="1300">
        <f t="shared" si="2807"/>
        <v>5.5585886906439841E-2</v>
      </c>
      <c r="AI128" s="211">
        <v>1228783.2804480002</v>
      </c>
      <c r="AJ128" s="209">
        <f t="shared" ref="AJ128" si="3030">AI128-AI$18</f>
        <v>380496.20164800016</v>
      </c>
      <c r="AK128" s="1300">
        <f t="shared" ref="AK128" si="3031">AI128/AI$18-1</f>
        <v>0.44854650171762134</v>
      </c>
      <c r="AL128" s="209">
        <f t="shared" si="2222"/>
        <v>31710.04684800026</v>
      </c>
      <c r="AM128" s="1300">
        <f t="shared" si="2906"/>
        <v>2.6489646546216328E-2</v>
      </c>
      <c r="AN128" s="210">
        <v>1434413.8497600001</v>
      </c>
      <c r="AO128" s="209">
        <f t="shared" ref="AO128" si="3032">AN128-AN$18</f>
        <v>586126.77096000011</v>
      </c>
      <c r="AP128" s="1300">
        <f t="shared" ref="AP128" si="3033">AN128/AN$18-1</f>
        <v>0.69095331711187224</v>
      </c>
      <c r="AQ128" s="209">
        <f t="shared" si="2226"/>
        <v>56519.554032000247</v>
      </c>
      <c r="AR128" s="1300">
        <f t="shared" si="2909"/>
        <v>4.1018788021136787E-2</v>
      </c>
      <c r="AS128" s="211">
        <v>1671295.2654720002</v>
      </c>
      <c r="AT128" s="209">
        <f t="shared" ref="AT128" si="3034">AS128-AS$18</f>
        <v>823008.18667200021</v>
      </c>
      <c r="AU128" s="1300">
        <f t="shared" ref="AU128" si="3035">AS128/AS$18-1</f>
        <v>0.97020007405540154</v>
      </c>
      <c r="AV128" s="209">
        <f t="shared" si="2230"/>
        <v>88008.404400000349</v>
      </c>
      <c r="AW128" s="1300">
        <f t="shared" si="2912"/>
        <v>5.5585886906439841E-2</v>
      </c>
      <c r="AX128" s="210">
        <v>1228783.2804480002</v>
      </c>
      <c r="AY128" s="209">
        <f t="shared" ref="AY128" si="3036">AX128-AX$18</f>
        <v>380496.20164800016</v>
      </c>
      <c r="AZ128" s="1300">
        <f t="shared" ref="AZ128" si="3037">AX128/AX$18-1</f>
        <v>0.44854650171762134</v>
      </c>
      <c r="BA128" s="209">
        <f t="shared" si="2233"/>
        <v>31710.04684800026</v>
      </c>
      <c r="BB128" s="1300">
        <f t="shared" si="2813"/>
        <v>2.6489646546216328E-2</v>
      </c>
      <c r="BC128" s="210">
        <v>1434413.8497600001</v>
      </c>
      <c r="BD128" s="209">
        <f t="shared" ref="BD128" si="3038">BC128-BC$18</f>
        <v>586126.77096000011</v>
      </c>
      <c r="BE128" s="1300">
        <f t="shared" ref="BE128" si="3039">BC128/BC$18-1</f>
        <v>0.69095331711187224</v>
      </c>
      <c r="BF128" s="209">
        <f t="shared" si="2235"/>
        <v>56519.554032000247</v>
      </c>
      <c r="BG128" s="1300">
        <f t="shared" si="2816"/>
        <v>4.1018788021136787E-2</v>
      </c>
      <c r="BH128" s="211">
        <v>1671295.2654720002</v>
      </c>
      <c r="BI128" s="209">
        <f t="shared" ref="BI128" si="3040">BH128-BH$18</f>
        <v>823008.18667200021</v>
      </c>
      <c r="BJ128" s="1300">
        <f t="shared" ref="BJ128" si="3041">BH128/BH$18-1</f>
        <v>0.97020007405540154</v>
      </c>
      <c r="BK128" s="209">
        <f t="shared" si="2237"/>
        <v>88008.404400000349</v>
      </c>
      <c r="BL128" s="1300">
        <f t="shared" si="2819"/>
        <v>5.5585886906439841E-2</v>
      </c>
      <c r="BM128" s="210">
        <v>1228783.2804480002</v>
      </c>
      <c r="BN128" s="209">
        <f t="shared" ref="BN128" si="3042">BM128-BM$18</f>
        <v>380496.20164800016</v>
      </c>
      <c r="BO128" s="1300">
        <f t="shared" ref="BO128" si="3043">BM128/BM$18-1</f>
        <v>0.44854650171762134</v>
      </c>
      <c r="BP128" s="209">
        <f t="shared" si="2239"/>
        <v>31710.04684800026</v>
      </c>
      <c r="BQ128" s="1300">
        <f t="shared" si="2822"/>
        <v>2.6489646546216328E-2</v>
      </c>
      <c r="BR128" s="210">
        <v>1434413.8497600001</v>
      </c>
      <c r="BS128" s="209">
        <f t="shared" ref="BS128" si="3044">BR128-BR$18</f>
        <v>586126.77096000011</v>
      </c>
      <c r="BT128" s="1300">
        <f t="shared" ref="BT128" si="3045">BR128/BR$18-1</f>
        <v>0.69095331711187224</v>
      </c>
      <c r="BU128" s="209">
        <f t="shared" si="2241"/>
        <v>56519.554032000247</v>
      </c>
      <c r="BV128" s="1300">
        <f t="shared" si="2825"/>
        <v>4.1018788021136787E-2</v>
      </c>
      <c r="BW128" s="211">
        <v>1671295.2654720002</v>
      </c>
      <c r="BX128" s="209">
        <f t="shared" ref="BX128" si="3046">BW128-BW$18</f>
        <v>823008.18667200021</v>
      </c>
      <c r="BY128" s="1300">
        <f t="shared" ref="BY128" si="3047">BW128/BW$18-1</f>
        <v>0.97020007405540154</v>
      </c>
      <c r="BZ128" s="209">
        <f t="shared" si="2243"/>
        <v>88008.404400000349</v>
      </c>
      <c r="CA128" s="1300">
        <f t="shared" si="2828"/>
        <v>5.5585886906439841E-2</v>
      </c>
      <c r="CB128" s="211">
        <v>1228783.2804480002</v>
      </c>
      <c r="CC128" s="209">
        <f t="shared" ref="CC128" si="3048">CB128-CB$18</f>
        <v>380496.20164800016</v>
      </c>
      <c r="CD128" s="1300">
        <f t="shared" ref="CD128" si="3049">CB128/CB$18-1</f>
        <v>0.44854650171762134</v>
      </c>
      <c r="CE128" s="209">
        <f t="shared" si="2246"/>
        <v>31710.04684800026</v>
      </c>
      <c r="CF128" s="1300">
        <f t="shared" si="2831"/>
        <v>2.6489646546216328E-2</v>
      </c>
      <c r="CG128" s="210">
        <v>1434413.8497600001</v>
      </c>
      <c r="CH128" s="209">
        <f t="shared" ref="CH128" si="3050">CG128-CG$18</f>
        <v>586126.77096000011</v>
      </c>
      <c r="CI128" s="1300">
        <f t="shared" ref="CI128" si="3051">CG128/CG$18-1</f>
        <v>0.69095331711187224</v>
      </c>
      <c r="CJ128" s="209">
        <f t="shared" si="2249"/>
        <v>56519.554032000247</v>
      </c>
      <c r="CK128" s="1300">
        <f t="shared" si="2834"/>
        <v>4.1018788021136787E-2</v>
      </c>
      <c r="CL128" s="211">
        <v>1671295.2654720002</v>
      </c>
      <c r="CM128" s="209">
        <f t="shared" ref="CM128" si="3052">CL128-CL$18</f>
        <v>823008.18667200021</v>
      </c>
      <c r="CN128" s="1300">
        <f t="shared" ref="CN128" si="3053">CL128/CL$18-1</f>
        <v>0.97020007405540154</v>
      </c>
      <c r="CO128" s="209">
        <f t="shared" si="2252"/>
        <v>88008.404400000349</v>
      </c>
      <c r="CP128" s="1300">
        <f t="shared" si="2837"/>
        <v>5.5585886906439841E-2</v>
      </c>
      <c r="CQ128" s="131"/>
    </row>
    <row r="129" spans="1:95" s="134" customFormat="1" ht="16.5" outlineLevel="1" thickBot="1" x14ac:dyDescent="0.3">
      <c r="A129" s="174">
        <v>2034</v>
      </c>
      <c r="B129" s="206" t="s">
        <v>177</v>
      </c>
      <c r="C129" s="206" t="s">
        <v>178</v>
      </c>
      <c r="D129" s="207" t="s">
        <v>179</v>
      </c>
      <c r="E129" s="479">
        <v>776271.02457600017</v>
      </c>
      <c r="F129" s="1321">
        <f t="shared" ref="F129" si="3054">E129-E$19</f>
        <v>244100.72248800017</v>
      </c>
      <c r="G129" s="1322">
        <f t="shared" ref="G129" si="3055">E129/E$19-1</f>
        <v>0.45868911047883976</v>
      </c>
      <c r="H129" s="1321">
        <f t="shared" si="2206"/>
        <v>19909.752504000207</v>
      </c>
      <c r="I129" s="1322">
        <f t="shared" si="2792"/>
        <v>2.6323072371829515E-2</v>
      </c>
      <c r="J129" s="479">
        <v>906899.56252800021</v>
      </c>
      <c r="K129" s="1321">
        <f t="shared" ref="K129" si="3056">J129-J$19</f>
        <v>374729.26044000022</v>
      </c>
      <c r="L129" s="1322">
        <f t="shared" ref="L129" si="3057">J129/J$19-1</f>
        <v>0.70415289799097946</v>
      </c>
      <c r="M129" s="1321">
        <f t="shared" si="2208"/>
        <v>35871.275448000291</v>
      </c>
      <c r="N129" s="1322">
        <f t="shared" si="2795"/>
        <v>4.1182675672053914E-2</v>
      </c>
      <c r="O129" s="472">
        <v>1055966.0998560002</v>
      </c>
      <c r="P129" s="1321">
        <f t="shared" ref="P129" si="3058">O129-O$19</f>
        <v>523795.79776800016</v>
      </c>
      <c r="Q129" s="1322">
        <f t="shared" ref="Q129" si="3059">O129/O$19-1</f>
        <v>0.9842634880466985</v>
      </c>
      <c r="R129" s="1321">
        <f t="shared" si="2210"/>
        <v>55779.911256000283</v>
      </c>
      <c r="S129" s="1322">
        <f t="shared" si="2798"/>
        <v>5.5769527605732616E-2</v>
      </c>
      <c r="T129" s="472">
        <v>776271.02457600017</v>
      </c>
      <c r="U129" s="209">
        <f t="shared" ref="U129" si="3060">T129-T$19</f>
        <v>244100.72248800017</v>
      </c>
      <c r="V129" s="1300">
        <f t="shared" ref="V129" si="3061">T129/T$19-1</f>
        <v>0.45868911047883976</v>
      </c>
      <c r="W129" s="209">
        <f t="shared" si="2213"/>
        <v>19909.752504000207</v>
      </c>
      <c r="X129" s="1300">
        <f t="shared" si="2801"/>
        <v>2.6323072371829515E-2</v>
      </c>
      <c r="Y129" s="479">
        <v>906899.56252800021</v>
      </c>
      <c r="Z129" s="209">
        <f t="shared" ref="Z129" si="3062">Y129-Y$19</f>
        <v>374729.26044000022</v>
      </c>
      <c r="AA129" s="1300">
        <f t="shared" ref="AA129" si="3063">Y129/Y$19-1</f>
        <v>0.70415289799097946</v>
      </c>
      <c r="AB129" s="209">
        <f t="shared" si="2216"/>
        <v>35871.275448000291</v>
      </c>
      <c r="AC129" s="1300">
        <f t="shared" si="2804"/>
        <v>4.1182675672053914E-2</v>
      </c>
      <c r="AD129" s="472">
        <v>1055966.0998560002</v>
      </c>
      <c r="AE129" s="209">
        <f t="shared" ref="AE129" si="3064">AD129-AD$19</f>
        <v>523795.79776800016</v>
      </c>
      <c r="AF129" s="1300">
        <f t="shared" ref="AF129" si="3065">AD129/AD$19-1</f>
        <v>0.9842634880466985</v>
      </c>
      <c r="AG129" s="209">
        <f t="shared" si="2219"/>
        <v>55779.911256000283</v>
      </c>
      <c r="AH129" s="1300">
        <f t="shared" si="2807"/>
        <v>5.5769527605732616E-2</v>
      </c>
      <c r="AI129" s="472">
        <v>776271.02457600017</v>
      </c>
      <c r="AJ129" s="209">
        <f t="shared" ref="AJ129" si="3066">AI129-AI$19</f>
        <v>244100.72248800017</v>
      </c>
      <c r="AK129" s="1300">
        <f t="shared" ref="AK129" si="3067">AI129/AI$19-1</f>
        <v>0.45868911047883976</v>
      </c>
      <c r="AL129" s="209">
        <f t="shared" si="2222"/>
        <v>19909.752504000207</v>
      </c>
      <c r="AM129" s="1300">
        <f t="shared" si="2906"/>
        <v>2.6323072371829515E-2</v>
      </c>
      <c r="AN129" s="479">
        <v>906899.56252800021</v>
      </c>
      <c r="AO129" s="209">
        <f t="shared" ref="AO129" si="3068">AN129-AN$19</f>
        <v>374729.26044000022</v>
      </c>
      <c r="AP129" s="1300">
        <f t="shared" ref="AP129" si="3069">AN129/AN$19-1</f>
        <v>0.70415289799097946</v>
      </c>
      <c r="AQ129" s="209">
        <f t="shared" si="2226"/>
        <v>35871.275448000291</v>
      </c>
      <c r="AR129" s="1300">
        <f t="shared" si="2909"/>
        <v>4.1182675672053914E-2</v>
      </c>
      <c r="AS129" s="472">
        <v>1055966.0998560002</v>
      </c>
      <c r="AT129" s="209">
        <f t="shared" ref="AT129" si="3070">AS129-AS$19</f>
        <v>523795.79776800016</v>
      </c>
      <c r="AU129" s="1300">
        <f t="shared" ref="AU129" si="3071">AS129/AS$19-1</f>
        <v>0.9842634880466985</v>
      </c>
      <c r="AV129" s="209">
        <f t="shared" si="2230"/>
        <v>55779.911256000283</v>
      </c>
      <c r="AW129" s="1300">
        <f t="shared" si="2912"/>
        <v>5.5769527605732616E-2</v>
      </c>
      <c r="AX129" s="479">
        <v>776271.02457600017</v>
      </c>
      <c r="AY129" s="209">
        <f t="shared" ref="AY129" si="3072">AX129-AX$19</f>
        <v>244100.72248800017</v>
      </c>
      <c r="AZ129" s="1300">
        <f t="shared" ref="AZ129" si="3073">AX129/AX$19-1</f>
        <v>0.45868911047883976</v>
      </c>
      <c r="BA129" s="209">
        <f t="shared" si="2233"/>
        <v>19909.752504000207</v>
      </c>
      <c r="BB129" s="1300">
        <f t="shared" si="2813"/>
        <v>2.6323072371829515E-2</v>
      </c>
      <c r="BC129" s="479">
        <v>906899.56252800021</v>
      </c>
      <c r="BD129" s="209">
        <f t="shared" ref="BD129" si="3074">BC129-BC$19</f>
        <v>374729.26044000022</v>
      </c>
      <c r="BE129" s="1300">
        <f t="shared" ref="BE129" si="3075">BC129/BC$19-1</f>
        <v>0.70415289799097946</v>
      </c>
      <c r="BF129" s="209">
        <f t="shared" si="2235"/>
        <v>35871.275448000291</v>
      </c>
      <c r="BG129" s="1300">
        <f t="shared" si="2816"/>
        <v>4.1182675672053914E-2</v>
      </c>
      <c r="BH129" s="472">
        <v>1055966.0998560002</v>
      </c>
      <c r="BI129" s="209">
        <f t="shared" ref="BI129" si="3076">BH129-BH$19</f>
        <v>523795.79776800016</v>
      </c>
      <c r="BJ129" s="1300">
        <f t="shared" ref="BJ129" si="3077">BH129/BH$19-1</f>
        <v>0.9842634880466985</v>
      </c>
      <c r="BK129" s="209">
        <f t="shared" si="2237"/>
        <v>55779.911256000283</v>
      </c>
      <c r="BL129" s="1300">
        <f t="shared" si="2819"/>
        <v>5.5769527605732616E-2</v>
      </c>
      <c r="BM129" s="479">
        <v>776271.02457600017</v>
      </c>
      <c r="BN129" s="209">
        <f t="shared" ref="BN129" si="3078">BM129-BM$19</f>
        <v>244100.72248800017</v>
      </c>
      <c r="BO129" s="1300">
        <f t="shared" ref="BO129" si="3079">BM129/BM$19-1</f>
        <v>0.45868911047883976</v>
      </c>
      <c r="BP129" s="209">
        <f t="shared" si="2239"/>
        <v>19909.752504000207</v>
      </c>
      <c r="BQ129" s="1300">
        <f t="shared" si="2822"/>
        <v>2.6323072371829515E-2</v>
      </c>
      <c r="BR129" s="479">
        <v>906899.56252800021</v>
      </c>
      <c r="BS129" s="209">
        <f t="shared" ref="BS129" si="3080">BR129-BR$19</f>
        <v>374729.26044000022</v>
      </c>
      <c r="BT129" s="1300">
        <f t="shared" ref="BT129" si="3081">BR129/BR$19-1</f>
        <v>0.70415289799097946</v>
      </c>
      <c r="BU129" s="209">
        <f t="shared" si="2241"/>
        <v>35871.275448000291</v>
      </c>
      <c r="BV129" s="1300">
        <f t="shared" si="2825"/>
        <v>4.1182675672053914E-2</v>
      </c>
      <c r="BW129" s="472">
        <v>1055966.0998560002</v>
      </c>
      <c r="BX129" s="209">
        <f t="shared" ref="BX129" si="3082">BW129-BW$19</f>
        <v>523795.79776800016</v>
      </c>
      <c r="BY129" s="1300">
        <f t="shared" ref="BY129" si="3083">BW129/BW$19-1</f>
        <v>0.9842634880466985</v>
      </c>
      <c r="BZ129" s="209">
        <f t="shared" si="2243"/>
        <v>55779.911256000283</v>
      </c>
      <c r="CA129" s="1300">
        <f t="shared" si="2828"/>
        <v>5.5769527605732616E-2</v>
      </c>
      <c r="CB129" s="472">
        <v>776271.02457600017</v>
      </c>
      <c r="CC129" s="209">
        <f t="shared" ref="CC129" si="3084">CB129-CB$19</f>
        <v>244100.72248800017</v>
      </c>
      <c r="CD129" s="1300">
        <f t="shared" ref="CD129" si="3085">CB129/CB$19-1</f>
        <v>0.45868911047883976</v>
      </c>
      <c r="CE129" s="209">
        <f t="shared" si="2246"/>
        <v>19909.752504000207</v>
      </c>
      <c r="CF129" s="1300">
        <f t="shared" si="2831"/>
        <v>2.6323072371829515E-2</v>
      </c>
      <c r="CG129" s="479">
        <v>906899.56252800021</v>
      </c>
      <c r="CH129" s="209">
        <f t="shared" ref="CH129" si="3086">CG129-CG$19</f>
        <v>374729.26044000022</v>
      </c>
      <c r="CI129" s="1300">
        <f t="shared" ref="CI129" si="3087">CG129/CG$19-1</f>
        <v>0.70415289799097946</v>
      </c>
      <c r="CJ129" s="209">
        <f t="shared" si="2249"/>
        <v>35871.275448000291</v>
      </c>
      <c r="CK129" s="1300">
        <f t="shared" si="2834"/>
        <v>4.1182675672053914E-2</v>
      </c>
      <c r="CL129" s="472">
        <v>1055966.0998560002</v>
      </c>
      <c r="CM129" s="209">
        <f t="shared" ref="CM129" si="3088">CL129-CL$19</f>
        <v>523795.79776800016</v>
      </c>
      <c r="CN129" s="1300">
        <f t="shared" ref="CN129" si="3089">CL129/CL$19-1</f>
        <v>0.9842634880466985</v>
      </c>
      <c r="CO129" s="209">
        <f t="shared" si="2252"/>
        <v>55779.911256000283</v>
      </c>
      <c r="CP129" s="1300">
        <f t="shared" si="2837"/>
        <v>5.5769527605732616E-2</v>
      </c>
      <c r="CQ129" s="131"/>
    </row>
    <row r="130" spans="1:95" s="134" customFormat="1" ht="18.75" x14ac:dyDescent="0.25">
      <c r="A130" s="164">
        <v>2035</v>
      </c>
      <c r="B130" s="165"/>
      <c r="C130" s="166"/>
      <c r="D130" s="166" t="s">
        <v>157</v>
      </c>
      <c r="E130" s="490">
        <v>498390644.75695741</v>
      </c>
      <c r="F130" s="490">
        <f t="shared" ref="F130" si="3090">E130-E$10</f>
        <v>282294210.36695743</v>
      </c>
      <c r="G130" s="1319">
        <f t="shared" ref="G130" si="3091">E130/E$10-1</f>
        <v>1.3063344203888478</v>
      </c>
      <c r="H130" s="490">
        <f t="shared" si="2206"/>
        <v>33693163.980568647</v>
      </c>
      <c r="I130" s="1319">
        <f>E130/E120-1</f>
        <v>7.2505587773525448E-2</v>
      </c>
      <c r="J130" s="490">
        <v>498390644.75695741</v>
      </c>
      <c r="K130" s="490">
        <f t="shared" ref="K130" si="3092">J130-J$10</f>
        <v>282294210.36695743</v>
      </c>
      <c r="L130" s="1319">
        <f t="shared" ref="L130" si="3093">J130/J$10-1</f>
        <v>1.3063344203888478</v>
      </c>
      <c r="M130" s="490">
        <f t="shared" si="2208"/>
        <v>33693163.980568647</v>
      </c>
      <c r="N130" s="1319">
        <f>J130/J120-1</f>
        <v>7.2505587773525448E-2</v>
      </c>
      <c r="O130" s="490">
        <v>498390644.75695741</v>
      </c>
      <c r="P130" s="490">
        <f t="shared" ref="P130" si="3094">O130-O$10</f>
        <v>282294210.36695743</v>
      </c>
      <c r="Q130" s="1319">
        <f t="shared" ref="Q130" si="3095">O130/O$10-1</f>
        <v>1.3063344203888478</v>
      </c>
      <c r="R130" s="490">
        <f t="shared" si="2210"/>
        <v>33693163.980568647</v>
      </c>
      <c r="S130" s="1319">
        <f>O130/O120-1</f>
        <v>7.2505587773525448E-2</v>
      </c>
      <c r="T130" s="490">
        <v>498390644.75695741</v>
      </c>
      <c r="U130" s="490">
        <f t="shared" ref="U130" si="3096">T130-T$10</f>
        <v>282294210.36695743</v>
      </c>
      <c r="V130" s="1301">
        <f t="shared" ref="V130" si="3097">T130/T$10-1</f>
        <v>1.3063344203888478</v>
      </c>
      <c r="W130" s="490">
        <f t="shared" si="2213"/>
        <v>33693163.980568647</v>
      </c>
      <c r="X130" s="1301">
        <f>T130/T120-1</f>
        <v>7.2505587773525448E-2</v>
      </c>
      <c r="Y130" s="490">
        <v>498390644.75695741</v>
      </c>
      <c r="Z130" s="490">
        <f t="shared" ref="Z130" si="3098">Y130-Y$10</f>
        <v>282294210.36695743</v>
      </c>
      <c r="AA130" s="1301">
        <f t="shared" ref="AA130" si="3099">Y130/Y$10-1</f>
        <v>1.3063344203888478</v>
      </c>
      <c r="AB130" s="490">
        <f t="shared" si="2216"/>
        <v>33693163.980568647</v>
      </c>
      <c r="AC130" s="1301">
        <f>Y130/Y120-1</f>
        <v>7.2505587773525448E-2</v>
      </c>
      <c r="AD130" s="490">
        <v>498390644.75695741</v>
      </c>
      <c r="AE130" s="490">
        <f t="shared" ref="AE130" si="3100">AD130-AD$10</f>
        <v>282294210.36695743</v>
      </c>
      <c r="AF130" s="1301">
        <f t="shared" ref="AF130" si="3101">AD130/AD$10-1</f>
        <v>1.3063344203888478</v>
      </c>
      <c r="AG130" s="490">
        <f t="shared" si="2219"/>
        <v>33693163.980568647</v>
      </c>
      <c r="AH130" s="1301">
        <f>AD130/AD120-1</f>
        <v>7.2505587773525448E-2</v>
      </c>
      <c r="AI130" s="490">
        <v>498390644.75695741</v>
      </c>
      <c r="AJ130" s="490">
        <f t="shared" ref="AJ130" si="3102">AI130-AI$10</f>
        <v>282294210.36695743</v>
      </c>
      <c r="AK130" s="1301">
        <f t="shared" ref="AK130" si="3103">AI130/AI$10-1</f>
        <v>1.3063344203888478</v>
      </c>
      <c r="AL130" s="490">
        <f t="shared" si="2222"/>
        <v>33693163.980568647</v>
      </c>
      <c r="AM130" s="1301">
        <f>AI130/AI120-1</f>
        <v>7.2505587773525448E-2</v>
      </c>
      <c r="AN130" s="490">
        <v>498390644.75695741</v>
      </c>
      <c r="AO130" s="490">
        <f t="shared" ref="AO130" si="3104">AN130-AN$10</f>
        <v>282294210.36695743</v>
      </c>
      <c r="AP130" s="1301">
        <f t="shared" ref="AP130" si="3105">AN130/AN$10-1</f>
        <v>1.3063344203888478</v>
      </c>
      <c r="AQ130" s="490">
        <f t="shared" si="2226"/>
        <v>33693163.980568647</v>
      </c>
      <c r="AR130" s="1301">
        <f>AN130/AN120-1</f>
        <v>7.2505587773525448E-2</v>
      </c>
      <c r="AS130" s="490">
        <v>498390644.75695741</v>
      </c>
      <c r="AT130" s="490">
        <f t="shared" ref="AT130" si="3106">AS130-AS$10</f>
        <v>282294210.36695743</v>
      </c>
      <c r="AU130" s="1301">
        <f t="shared" ref="AU130" si="3107">AS130/AS$10-1</f>
        <v>1.3063344203888478</v>
      </c>
      <c r="AV130" s="490">
        <f t="shared" si="2230"/>
        <v>33693163.980568647</v>
      </c>
      <c r="AW130" s="1301">
        <f>AS130/AS120-1</f>
        <v>7.2505587773525448E-2</v>
      </c>
      <c r="AX130" s="490">
        <v>498390644.75695741</v>
      </c>
      <c r="AY130" s="490">
        <f t="shared" ref="AY130" si="3108">AX130-AX$10</f>
        <v>282294210.36695743</v>
      </c>
      <c r="AZ130" s="1301">
        <f t="shared" ref="AZ130" si="3109">AX130/AX$10-1</f>
        <v>1.3063344203888478</v>
      </c>
      <c r="BA130" s="490">
        <f t="shared" si="2233"/>
        <v>33693163.980568647</v>
      </c>
      <c r="BB130" s="1301">
        <f>AX130/AX120-1</f>
        <v>7.2505587773525448E-2</v>
      </c>
      <c r="BC130" s="490">
        <v>498390644.75695741</v>
      </c>
      <c r="BD130" s="490">
        <f t="shared" ref="BD130" si="3110">BC130-BC$10</f>
        <v>282294210.36695743</v>
      </c>
      <c r="BE130" s="1301">
        <f t="shared" ref="BE130" si="3111">BC130/BC$10-1</f>
        <v>1.3063344203888478</v>
      </c>
      <c r="BF130" s="490">
        <f t="shared" si="2235"/>
        <v>33693163.980568647</v>
      </c>
      <c r="BG130" s="1301">
        <f>BC130/BC120-1</f>
        <v>7.2505587773525448E-2</v>
      </c>
      <c r="BH130" s="490">
        <v>498390644.75695741</v>
      </c>
      <c r="BI130" s="490">
        <f t="shared" ref="BI130" si="3112">BH130-BH$10</f>
        <v>282294210.36695743</v>
      </c>
      <c r="BJ130" s="1301">
        <f t="shared" ref="BJ130" si="3113">BH130/BH$10-1</f>
        <v>1.3063344203888478</v>
      </c>
      <c r="BK130" s="490">
        <f t="shared" si="2237"/>
        <v>33693163.980568647</v>
      </c>
      <c r="BL130" s="1301">
        <f>BH130/BH120-1</f>
        <v>7.2505587773525448E-2</v>
      </c>
      <c r="BM130" s="490">
        <v>498390644.75695741</v>
      </c>
      <c r="BN130" s="490">
        <f t="shared" ref="BN130" si="3114">BM130-BM$10</f>
        <v>282294210.36695743</v>
      </c>
      <c r="BO130" s="1301">
        <f t="shared" ref="BO130" si="3115">BM130/BM$10-1</f>
        <v>1.3063344203888478</v>
      </c>
      <c r="BP130" s="490">
        <f t="shared" si="2239"/>
        <v>33693163.980568647</v>
      </c>
      <c r="BQ130" s="1301">
        <f>BM130/BM120-1</f>
        <v>7.2505587773525448E-2</v>
      </c>
      <c r="BR130" s="490">
        <v>498390644.75695741</v>
      </c>
      <c r="BS130" s="490">
        <f t="shared" ref="BS130" si="3116">BR130-BR$10</f>
        <v>282294210.36695743</v>
      </c>
      <c r="BT130" s="1301">
        <f t="shared" ref="BT130" si="3117">BR130/BR$10-1</f>
        <v>1.3063344203888478</v>
      </c>
      <c r="BU130" s="490">
        <f t="shared" si="2241"/>
        <v>33693163.980568647</v>
      </c>
      <c r="BV130" s="1301">
        <f>BR130/BR120-1</f>
        <v>7.2505587773525448E-2</v>
      </c>
      <c r="BW130" s="490">
        <v>498390644.75695741</v>
      </c>
      <c r="BX130" s="490">
        <f t="shared" ref="BX130" si="3118">BW130-BW$10</f>
        <v>282294210.36695743</v>
      </c>
      <c r="BY130" s="1301">
        <f t="shared" ref="BY130" si="3119">BW130/BW$10-1</f>
        <v>1.3063344203888478</v>
      </c>
      <c r="BZ130" s="490">
        <f t="shared" si="2243"/>
        <v>33693163.980568647</v>
      </c>
      <c r="CA130" s="1301">
        <f>BW130/BW120-1</f>
        <v>7.2505587773525448E-2</v>
      </c>
      <c r="CB130" s="484">
        <v>503150118.586936</v>
      </c>
      <c r="CC130" s="490">
        <f t="shared" ref="CC130" si="3120">CB130-CB$10</f>
        <v>283207406.71693599</v>
      </c>
      <c r="CD130" s="1301">
        <f t="shared" ref="CD130" si="3121">CB130/CB$10-1</f>
        <v>1.2876416968266238</v>
      </c>
      <c r="CE130" s="490">
        <f t="shared" si="2246"/>
        <v>33760476.241989911</v>
      </c>
      <c r="CF130" s="1301">
        <f>CB130/CB120-1</f>
        <v>7.1924203681469345E-2</v>
      </c>
      <c r="CG130" s="484">
        <v>503150118.586936</v>
      </c>
      <c r="CH130" s="490">
        <f t="shared" ref="CH130" si="3122">CG130-CG$10</f>
        <v>283207406.71693599</v>
      </c>
      <c r="CI130" s="1301">
        <f t="shared" ref="CI130" si="3123">CG130/CG$10-1</f>
        <v>1.2876416968266238</v>
      </c>
      <c r="CJ130" s="490">
        <f t="shared" si="2249"/>
        <v>33760476.241989911</v>
      </c>
      <c r="CK130" s="1301">
        <f>CG130/CG120-1</f>
        <v>7.1924203681469345E-2</v>
      </c>
      <c r="CL130" s="484">
        <v>503150118.586936</v>
      </c>
      <c r="CM130" s="490">
        <f t="shared" ref="CM130" si="3124">CL130-CL$10</f>
        <v>283207406.71693599</v>
      </c>
      <c r="CN130" s="1301">
        <f t="shared" ref="CN130" si="3125">CL130/CL$10-1</f>
        <v>1.2876416968266238</v>
      </c>
      <c r="CO130" s="490">
        <f t="shared" si="2252"/>
        <v>33760476.241989911</v>
      </c>
      <c r="CP130" s="1301">
        <f>CL130/CL120-1</f>
        <v>7.1924203681469345E-2</v>
      </c>
      <c r="CQ130" s="131"/>
    </row>
    <row r="131" spans="1:95" s="134" customFormat="1" ht="15.75" outlineLevel="1" x14ac:dyDescent="0.25">
      <c r="A131" s="174">
        <v>2035</v>
      </c>
      <c r="B131" s="175" t="s">
        <v>158</v>
      </c>
      <c r="C131" s="175" t="s">
        <v>159</v>
      </c>
      <c r="D131" s="176" t="s">
        <v>96</v>
      </c>
      <c r="E131" s="491">
        <v>245080239.47858763</v>
      </c>
      <c r="F131" s="1298">
        <f t="shared" ref="F131" si="3126">E131-E$11</f>
        <v>162352998.97858763</v>
      </c>
      <c r="G131" s="1320">
        <f t="shared" ref="G131" si="3127">E131/E$11-1</f>
        <v>1.9625095433781286</v>
      </c>
      <c r="H131" s="1298">
        <f t="shared" si="2206"/>
        <v>22080421.639587343</v>
      </c>
      <c r="I131" s="1320">
        <f t="shared" ref="I131:I139" si="3128">E131/E121-1</f>
        <v>9.9015424557560738E-2</v>
      </c>
      <c r="J131" s="491">
        <v>221067020.37916446</v>
      </c>
      <c r="K131" s="1298">
        <f t="shared" ref="K131" si="3129">J131-J$11</f>
        <v>138339779.87916446</v>
      </c>
      <c r="L131" s="1320">
        <f t="shared" ref="L131" si="3130">J131/J$11-1</f>
        <v>1.6722397488789009</v>
      </c>
      <c r="M131" s="1298">
        <f t="shared" si="2208"/>
        <v>19370899.975490361</v>
      </c>
      <c r="N131" s="1320">
        <f t="shared" ref="N131:N139" si="3131">J131/J121-1</f>
        <v>9.6040022667374547E-2</v>
      </c>
      <c r="O131" s="491">
        <v>192980015.25790051</v>
      </c>
      <c r="P131" s="1298">
        <f t="shared" ref="P131" si="3132">O131-O$11</f>
        <v>110252774.75790051</v>
      </c>
      <c r="Q131" s="1320">
        <f t="shared" ref="Q131" si="3133">O131/O$11-1</f>
        <v>1.332726367899344</v>
      </c>
      <c r="R131" s="1298">
        <f t="shared" si="2210"/>
        <v>15842414.763710588</v>
      </c>
      <c r="S131" s="1320">
        <f t="shared" ref="S131:S139" si="3134">O131/O121-1</f>
        <v>8.943564053883768E-2</v>
      </c>
      <c r="T131" s="485">
        <v>157842620.59687585</v>
      </c>
      <c r="U131" s="1298">
        <f t="shared" ref="U131" si="3135">T131-T$11</f>
        <v>89403881.096875846</v>
      </c>
      <c r="V131" s="1299">
        <f t="shared" ref="V131" si="3136">T131/T$11-1</f>
        <v>1.3063344203888478</v>
      </c>
      <c r="W131" s="1298">
        <f t="shared" si="2213"/>
        <v>10670780.751686603</v>
      </c>
      <c r="X131" s="1299">
        <f t="shared" ref="X131:X139" si="3137">T131/T121-1</f>
        <v>7.2505587773525448E-2</v>
      </c>
      <c r="Y131" s="485">
        <v>157842620.59687585</v>
      </c>
      <c r="Z131" s="1298">
        <f t="shared" ref="Z131" si="3138">Y131-Y$11</f>
        <v>89403881.096875846</v>
      </c>
      <c r="AA131" s="1299">
        <f t="shared" ref="AA131" si="3139">Y131/Y$11-1</f>
        <v>1.3063344203888478</v>
      </c>
      <c r="AB131" s="1298">
        <f t="shared" si="2216"/>
        <v>10670780.751686603</v>
      </c>
      <c r="AC131" s="1299">
        <f t="shared" ref="AC131:AC139" si="3140">Y131/Y121-1</f>
        <v>7.2505587773525448E-2</v>
      </c>
      <c r="AD131" s="485">
        <v>157842620.59687585</v>
      </c>
      <c r="AE131" s="1298">
        <f t="shared" ref="AE131" si="3141">AD131-AD$11</f>
        <v>89403881.096875846</v>
      </c>
      <c r="AF131" s="1299">
        <f t="shared" ref="AF131" si="3142">AD131/AD$11-1</f>
        <v>1.3063344203888478</v>
      </c>
      <c r="AG131" s="1298">
        <f t="shared" si="2219"/>
        <v>10670780.751686603</v>
      </c>
      <c r="AH131" s="1299">
        <f t="shared" ref="AH131:AH139" si="3143">AD131/AD121-1</f>
        <v>7.2505587773525448E-2</v>
      </c>
      <c r="AI131" s="485">
        <v>0</v>
      </c>
      <c r="AJ131" s="1298">
        <f t="shared" ref="AJ131" si="3144">AI131-AI$11</f>
        <v>0</v>
      </c>
      <c r="AK131" s="1299"/>
      <c r="AL131" s="1298">
        <f t="shared" si="2222"/>
        <v>0</v>
      </c>
      <c r="AM131" s="1299"/>
      <c r="AN131" s="485">
        <v>0</v>
      </c>
      <c r="AO131" s="1298">
        <f t="shared" ref="AO131" si="3145">AN131-AN$11</f>
        <v>0</v>
      </c>
      <c r="AP131" s="1299"/>
      <c r="AQ131" s="1298">
        <f t="shared" si="2226"/>
        <v>0</v>
      </c>
      <c r="AR131" s="1299"/>
      <c r="AS131" s="485">
        <v>0</v>
      </c>
      <c r="AT131" s="1298">
        <f t="shared" ref="AT131" si="3146">AS131-AS$11</f>
        <v>0</v>
      </c>
      <c r="AU131" s="1299"/>
      <c r="AV131" s="1298">
        <f t="shared" si="2230"/>
        <v>0</v>
      </c>
      <c r="AW131" s="1299"/>
      <c r="AX131" s="491">
        <v>212978863.50479615</v>
      </c>
      <c r="AY131" s="1298">
        <f t="shared" ref="AY131" si="3147">AX131-AX$11</f>
        <v>153580792.21432924</v>
      </c>
      <c r="AZ131" s="1299">
        <f t="shared" ref="AZ131" si="3148">AX131/AX$11-1</f>
        <v>2.585619177149582</v>
      </c>
      <c r="BA131" s="1298">
        <f t="shared" si="2233"/>
        <v>21391673.773806989</v>
      </c>
      <c r="BB131" s="1299">
        <f t="shared" ref="BB131:BB139" si="3149">AX131/AX121-1</f>
        <v>0.11165503186222114</v>
      </c>
      <c r="BC131" s="491">
        <v>182478552.89862525</v>
      </c>
      <c r="BD131" s="1298">
        <f t="shared" ref="BD131" si="3150">BC131-BC$11</f>
        <v>123080481.60815835</v>
      </c>
      <c r="BE131" s="1299">
        <f t="shared" ref="BE131" si="3151">BC131/BC$11-1</f>
        <v>2.0721292616770901</v>
      </c>
      <c r="BF131" s="1298">
        <f t="shared" si="2235"/>
        <v>17986245.928869635</v>
      </c>
      <c r="BG131" s="1299">
        <f t="shared" ref="BG131:BG139" si="3152">BC131/BC121-1</f>
        <v>0.10934399462326638</v>
      </c>
      <c r="BH131" s="491">
        <v>146724001.35836905</v>
      </c>
      <c r="BI131" s="1298">
        <f t="shared" ref="BI131" si="3153">BH131-BH$11</f>
        <v>87325930.067902148</v>
      </c>
      <c r="BJ131" s="1299">
        <f t="shared" ref="BJ131" si="3154">BH131/BH$11-1</f>
        <v>1.4701812394019185</v>
      </c>
      <c r="BK131" s="1298">
        <f t="shared" si="2237"/>
        <v>13534670.122504905</v>
      </c>
      <c r="BL131" s="1299">
        <f t="shared" ref="BL131:BL139" si="3155">BH131/BH121-1</f>
        <v>0.10161977687639601</v>
      </c>
      <c r="BM131" s="491">
        <v>123827790.73651242</v>
      </c>
      <c r="BN131" s="1298">
        <f t="shared" ref="BN131" si="3156">BM131-BM$11</f>
        <v>77983063.826179087</v>
      </c>
      <c r="BO131" s="1299">
        <f t="shared" ref="BO131" si="3157">BM131/BM$11-1</f>
        <v>1.7010258121660184</v>
      </c>
      <c r="BP131" s="1298">
        <f t="shared" si="2239"/>
        <v>10208589.866063967</v>
      </c>
      <c r="BQ131" s="1299">
        <f t="shared" ref="BQ131:BQ139" si="3158">BM131/BM121-1</f>
        <v>8.9849160950393081E-2</v>
      </c>
      <c r="BR131" s="491">
        <v>115823384.37003803</v>
      </c>
      <c r="BS131" s="1298">
        <f t="shared" ref="BS131" si="3159">BR131-BR$11</f>
        <v>69978657.459704697</v>
      </c>
      <c r="BT131" s="1299">
        <f t="shared" ref="BT131" si="3160">BR131/BR$11-1</f>
        <v>1.5264276215795629</v>
      </c>
      <c r="BU131" s="1298">
        <f t="shared" si="2241"/>
        <v>9305415.9780316353</v>
      </c>
      <c r="BV131" s="1299">
        <f t="shared" ref="BV131:BV139" si="3161">BR131/BR121-1</f>
        <v>8.736005876291153E-2</v>
      </c>
      <c r="BW131" s="491">
        <v>106461049.32961671</v>
      </c>
      <c r="BX131" s="1298">
        <f t="shared" ref="BX131" si="3162">BW131-BW$11</f>
        <v>60616322.419283375</v>
      </c>
      <c r="BY131" s="1299">
        <f t="shared" ref="BY131" si="3163">BW131/BW$11-1</f>
        <v>1.3222092594823711</v>
      </c>
      <c r="BZ131" s="1298">
        <f t="shared" si="2243"/>
        <v>8129254.2407717109</v>
      </c>
      <c r="CA131" s="1299">
        <f t="shared" ref="CA131:CA139" si="3164">BW131/BW121-1</f>
        <v>8.2671675356142504E-2</v>
      </c>
      <c r="CB131" s="485">
        <v>87476201.908713207</v>
      </c>
      <c r="CC131" s="1298">
        <f t="shared" ref="CC131" si="3165">CB131-CB$11</f>
        <v>19037462.408713207</v>
      </c>
      <c r="CD131" s="1299">
        <f t="shared" ref="CD131" si="3166">CB131/CB$11-1</f>
        <v>0.27816792868771656</v>
      </c>
      <c r="CE131" s="1298">
        <f t="shared" si="2246"/>
        <v>1475485.0774044544</v>
      </c>
      <c r="CF131" s="1299">
        <f t="shared" ref="CF131:CF139" si="3167">CB131/CB121-1</f>
        <v>1.7156660220619235E-2</v>
      </c>
      <c r="CG131" s="485">
        <v>95707730.58490099</v>
      </c>
      <c r="CH131" s="1298">
        <f t="shared" ref="CH131" si="3168">CG131-CG$11</f>
        <v>27268991.08490099</v>
      </c>
      <c r="CI131" s="1299">
        <f t="shared" ref="CI131" si="3169">CG131/CG$11-1</f>
        <v>0.39844379490509163</v>
      </c>
      <c r="CJ131" s="1298">
        <f t="shared" si="2249"/>
        <v>2337634.2927897125</v>
      </c>
      <c r="CK131" s="1299">
        <f t="shared" ref="CK131:CK139" si="3170">CG131/CG121-1</f>
        <v>2.5036220220619132E-2</v>
      </c>
      <c r="CL131" s="485">
        <v>104636440.96401443</v>
      </c>
      <c r="CM131" s="1298">
        <f t="shared" ref="CM131" si="3171">CL131-CL$11</f>
        <v>36197701.464014426</v>
      </c>
      <c r="CN131" s="1299">
        <f t="shared" ref="CN131" si="3172">CL131/CL$11-1</f>
        <v>0.52890660652822841</v>
      </c>
      <c r="CO131" s="1298">
        <f t="shared" si="2252"/>
        <v>3334434.5781063139</v>
      </c>
      <c r="CP131" s="1299">
        <f t="shared" ref="CP131:CP139" si="3173">CL131/CL121-1</f>
        <v>3.2915780220619251E-2</v>
      </c>
      <c r="CQ131" s="131"/>
    </row>
    <row r="132" spans="1:95" s="134" customFormat="1" ht="31.5" outlineLevel="1" x14ac:dyDescent="0.25">
      <c r="A132" s="174">
        <v>2035</v>
      </c>
      <c r="B132" s="175" t="s">
        <v>160</v>
      </c>
      <c r="C132" s="175" t="s">
        <v>161</v>
      </c>
      <c r="D132" s="176" t="s">
        <v>162</v>
      </c>
      <c r="E132" s="485">
        <v>126403132.73094961</v>
      </c>
      <c r="F132" s="1298">
        <f t="shared" ref="F132" si="3174">E132-E$12</f>
        <v>71596192.499949604</v>
      </c>
      <c r="G132" s="1320">
        <f t="shared" ref="G132" si="3175">E132/E$12-1</f>
        <v>1.3063344203888478</v>
      </c>
      <c r="H132" s="1298">
        <f t="shared" si="2206"/>
        <v>8545347.9586045444</v>
      </c>
      <c r="I132" s="1320">
        <f t="shared" si="3128"/>
        <v>7.2505587773525448E-2</v>
      </c>
      <c r="J132" s="485">
        <v>126403132.73094961</v>
      </c>
      <c r="K132" s="1298">
        <f t="shared" ref="K132" si="3176">J132-J$12</f>
        <v>71596192.499949604</v>
      </c>
      <c r="L132" s="1320">
        <f t="shared" ref="L132" si="3177">J132/J$12-1</f>
        <v>1.3063344203888478</v>
      </c>
      <c r="M132" s="1298">
        <f t="shared" si="2208"/>
        <v>8545347.9586045444</v>
      </c>
      <c r="N132" s="1320">
        <f t="shared" si="3131"/>
        <v>7.2505587773525448E-2</v>
      </c>
      <c r="O132" s="485">
        <v>126403132.73094961</v>
      </c>
      <c r="P132" s="1298">
        <f t="shared" ref="P132" si="3178">O132-O$12</f>
        <v>71596192.499949604</v>
      </c>
      <c r="Q132" s="1320">
        <f t="shared" ref="Q132" si="3179">O132/O$12-1</f>
        <v>1.3063344203888478</v>
      </c>
      <c r="R132" s="1298">
        <f t="shared" si="2210"/>
        <v>8545347.9586045444</v>
      </c>
      <c r="S132" s="1320">
        <f t="shared" si="3134"/>
        <v>7.2505587773525448E-2</v>
      </c>
      <c r="T132" s="485">
        <v>126403132.73094961</v>
      </c>
      <c r="U132" s="1298">
        <f t="shared" ref="U132" si="3180">T132-T$12</f>
        <v>71596192.499949604</v>
      </c>
      <c r="V132" s="1299">
        <f t="shared" ref="V132" si="3181">T132/T$12-1</f>
        <v>1.3063344203888478</v>
      </c>
      <c r="W132" s="1298">
        <f t="shared" si="2213"/>
        <v>8545347.9586045444</v>
      </c>
      <c r="X132" s="1299">
        <f t="shared" si="3137"/>
        <v>7.2505587773525448E-2</v>
      </c>
      <c r="Y132" s="485">
        <v>126403132.73094961</v>
      </c>
      <c r="Z132" s="1298">
        <f t="shared" ref="Z132" si="3182">Y132-Y$12</f>
        <v>71596192.499949604</v>
      </c>
      <c r="AA132" s="1299">
        <f t="shared" ref="AA132" si="3183">Y132/Y$12-1</f>
        <v>1.3063344203888478</v>
      </c>
      <c r="AB132" s="1298">
        <f t="shared" si="2216"/>
        <v>8545347.9586045444</v>
      </c>
      <c r="AC132" s="1299">
        <f t="shared" si="3140"/>
        <v>7.2505587773525448E-2</v>
      </c>
      <c r="AD132" s="485">
        <v>126403132.73094961</v>
      </c>
      <c r="AE132" s="1298">
        <f t="shared" ref="AE132" si="3184">AD132-AD$12</f>
        <v>71596192.499949604</v>
      </c>
      <c r="AF132" s="1299">
        <f t="shared" ref="AF132" si="3185">AD132/AD$12-1</f>
        <v>1.3063344203888478</v>
      </c>
      <c r="AG132" s="1298">
        <f t="shared" si="2219"/>
        <v>8545347.9586045444</v>
      </c>
      <c r="AH132" s="1299">
        <f t="shared" si="3143"/>
        <v>7.2505587773525448E-2</v>
      </c>
      <c r="AI132" s="485">
        <v>0</v>
      </c>
      <c r="AJ132" s="1298">
        <f t="shared" ref="AJ132" si="3186">AI132-AI$12</f>
        <v>0</v>
      </c>
      <c r="AK132" s="1299"/>
      <c r="AL132" s="1298">
        <f t="shared" si="2222"/>
        <v>0</v>
      </c>
      <c r="AM132" s="1299"/>
      <c r="AN132" s="485">
        <v>0</v>
      </c>
      <c r="AO132" s="1298">
        <f t="shared" ref="AO132" si="3187">AN132-AN$12</f>
        <v>0</v>
      </c>
      <c r="AP132" s="1299"/>
      <c r="AQ132" s="1298">
        <f t="shared" si="2226"/>
        <v>0</v>
      </c>
      <c r="AR132" s="1299"/>
      <c r="AS132" s="485">
        <v>0</v>
      </c>
      <c r="AT132" s="1298">
        <f t="shared" ref="AT132" si="3188">AS132-AS$12</f>
        <v>0</v>
      </c>
      <c r="AU132" s="1299"/>
      <c r="AV132" s="1298">
        <f t="shared" si="2230"/>
        <v>0</v>
      </c>
      <c r="AW132" s="1299"/>
      <c r="AX132" s="485">
        <v>126403132.73094961</v>
      </c>
      <c r="AY132" s="1298">
        <f t="shared" ref="AY132" si="3189">AX132-AX$12</f>
        <v>71596192.499949604</v>
      </c>
      <c r="AZ132" s="1299">
        <f t="shared" ref="AZ132" si="3190">AX132/AX$12-1</f>
        <v>1.3063344203888478</v>
      </c>
      <c r="BA132" s="1298">
        <f t="shared" si="2233"/>
        <v>8545347.9586045444</v>
      </c>
      <c r="BB132" s="1299">
        <f t="shared" si="3149"/>
        <v>7.2505587773525448E-2</v>
      </c>
      <c r="BC132" s="485">
        <v>126403132.73094961</v>
      </c>
      <c r="BD132" s="1298">
        <f t="shared" ref="BD132" si="3191">BC132-BC$12</f>
        <v>71596192.499949604</v>
      </c>
      <c r="BE132" s="1299">
        <f t="shared" ref="BE132" si="3192">BC132/BC$12-1</f>
        <v>1.3063344203888478</v>
      </c>
      <c r="BF132" s="1298">
        <f t="shared" si="2235"/>
        <v>8545347.9586045444</v>
      </c>
      <c r="BG132" s="1299">
        <f t="shared" si="3152"/>
        <v>7.2505587773525448E-2</v>
      </c>
      <c r="BH132" s="485">
        <v>126403132.73094961</v>
      </c>
      <c r="BI132" s="1298">
        <f t="shared" ref="BI132" si="3193">BH132-BH$12</f>
        <v>71596192.499949604</v>
      </c>
      <c r="BJ132" s="1299">
        <f t="shared" ref="BJ132" si="3194">BH132/BH$12-1</f>
        <v>1.3063344203888478</v>
      </c>
      <c r="BK132" s="1298">
        <f t="shared" si="2237"/>
        <v>8545347.9586045444</v>
      </c>
      <c r="BL132" s="1299">
        <f t="shared" si="3155"/>
        <v>7.2505587773525448E-2</v>
      </c>
      <c r="BM132" s="491">
        <v>123827790.73651242</v>
      </c>
      <c r="BN132" s="1298">
        <f t="shared" ref="BN132" si="3195">BM132-BM$12</f>
        <v>77983063.826179087</v>
      </c>
      <c r="BO132" s="1299">
        <f t="shared" ref="BO132" si="3196">BM132/BM$12-1</f>
        <v>1.7010258121660184</v>
      </c>
      <c r="BP132" s="1298">
        <f t="shared" si="2239"/>
        <v>10208589.866063967</v>
      </c>
      <c r="BQ132" s="1299">
        <f t="shared" si="3158"/>
        <v>8.9849160950393081E-2</v>
      </c>
      <c r="BR132" s="491">
        <v>115823384.37003803</v>
      </c>
      <c r="BS132" s="1298">
        <f t="shared" ref="BS132" si="3197">BR132-BR$12</f>
        <v>69978657.459704697</v>
      </c>
      <c r="BT132" s="1299">
        <f t="shared" ref="BT132" si="3198">BR132/BR$12-1</f>
        <v>1.5264276215795629</v>
      </c>
      <c r="BU132" s="1298">
        <f t="shared" si="2241"/>
        <v>9305415.9780316353</v>
      </c>
      <c r="BV132" s="1299">
        <f t="shared" si="3161"/>
        <v>8.736005876291153E-2</v>
      </c>
      <c r="BW132" s="491">
        <v>106461049.32961671</v>
      </c>
      <c r="BX132" s="1298">
        <f t="shared" ref="BX132" si="3199">BW132-BW$12</f>
        <v>60616322.419283375</v>
      </c>
      <c r="BY132" s="1299">
        <f t="shared" ref="BY132" si="3200">BW132/BW$12-1</f>
        <v>1.3222092594823711</v>
      </c>
      <c r="BZ132" s="1298">
        <f t="shared" si="2243"/>
        <v>8129254.2407717109</v>
      </c>
      <c r="CA132" s="1299">
        <f t="shared" si="3164"/>
        <v>8.2671675356142504E-2</v>
      </c>
      <c r="CB132" s="485">
        <v>74429460.969924048</v>
      </c>
      <c r="CC132" s="1298">
        <f t="shared" ref="CC132" si="3201">CB132-CB$12</f>
        <v>19622520.738924049</v>
      </c>
      <c r="CD132" s="1299">
        <f t="shared" ref="CD132" si="3202">CB132/CB$12-1</f>
        <v>0.35802985271973142</v>
      </c>
      <c r="CE132" s="1298">
        <f t="shared" si="2246"/>
        <v>1255422.1214929223</v>
      </c>
      <c r="CF132" s="1299">
        <f t="shared" si="3167"/>
        <v>1.7156660220619235E-2</v>
      </c>
      <c r="CG132" s="485">
        <v>81433288.627719358</v>
      </c>
      <c r="CH132" s="1298">
        <f t="shared" ref="CH132" si="3203">CG132-CG$12</f>
        <v>26626348.396719359</v>
      </c>
      <c r="CI132" s="1299">
        <f t="shared" ref="CI132" si="3204">CG132/CG$12-1</f>
        <v>0.48582074249164009</v>
      </c>
      <c r="CJ132" s="1298">
        <f t="shared" si="2249"/>
        <v>1988985.0789214224</v>
      </c>
      <c r="CK132" s="1299">
        <f t="shared" si="3170"/>
        <v>2.5036220220619132E-2</v>
      </c>
      <c r="CL132" s="485">
        <v>89030316.00400494</v>
      </c>
      <c r="CM132" s="1298">
        <f t="shared" ref="CM132" si="3205">CL132-CL$12</f>
        <v>34223375.773004942</v>
      </c>
      <c r="CN132" s="1299">
        <f t="shared" ref="CN132" si="3206">CL132/CL$12-1</f>
        <v>0.62443507389320474</v>
      </c>
      <c r="CO132" s="1298">
        <f t="shared" si="2252"/>
        <v>2837116.4142096639</v>
      </c>
      <c r="CP132" s="1299">
        <f t="shared" si="3173"/>
        <v>3.2915780220619251E-2</v>
      </c>
      <c r="CQ132" s="131"/>
    </row>
    <row r="133" spans="1:95" ht="31.5" outlineLevel="1" x14ac:dyDescent="0.25">
      <c r="A133" s="174">
        <v>2035</v>
      </c>
      <c r="B133" s="175">
        <v>0</v>
      </c>
      <c r="C133" s="175">
        <v>0</v>
      </c>
      <c r="D133" s="176" t="s">
        <v>163</v>
      </c>
      <c r="E133" s="485">
        <v>0</v>
      </c>
      <c r="F133" s="1298">
        <f t="shared" ref="F133" si="3207">E133-E$13</f>
        <v>0</v>
      </c>
      <c r="G133" s="1320"/>
      <c r="H133" s="1298">
        <f t="shared" si="2206"/>
        <v>0</v>
      </c>
      <c r="I133" s="1320"/>
      <c r="J133" s="485">
        <v>0</v>
      </c>
      <c r="K133" s="1298">
        <f t="shared" ref="K133" si="3208">J133-J$13</f>
        <v>0</v>
      </c>
      <c r="L133" s="1320"/>
      <c r="M133" s="1298">
        <f t="shared" si="2208"/>
        <v>0</v>
      </c>
      <c r="N133" s="1320"/>
      <c r="O133" s="485">
        <v>0</v>
      </c>
      <c r="P133" s="1298">
        <f t="shared" ref="P133" si="3209">O133-O$13</f>
        <v>0</v>
      </c>
      <c r="Q133" s="1320"/>
      <c r="R133" s="1298">
        <f t="shared" si="2210"/>
        <v>0</v>
      </c>
      <c r="S133" s="1320"/>
      <c r="T133" s="485">
        <v>0</v>
      </c>
      <c r="U133" s="1298">
        <f t="shared" ref="U133" si="3210">T133-T$13</f>
        <v>0</v>
      </c>
      <c r="V133" s="1299"/>
      <c r="W133" s="1298">
        <f t="shared" si="2213"/>
        <v>0</v>
      </c>
      <c r="X133" s="1299"/>
      <c r="Y133" s="485">
        <v>0</v>
      </c>
      <c r="Z133" s="1298">
        <f t="shared" ref="Z133" si="3211">Y133-Y$13</f>
        <v>0</v>
      </c>
      <c r="AA133" s="1299"/>
      <c r="AB133" s="1298">
        <f t="shared" si="2216"/>
        <v>0</v>
      </c>
      <c r="AC133" s="1299"/>
      <c r="AD133" s="485">
        <v>0</v>
      </c>
      <c r="AE133" s="1298">
        <f t="shared" ref="AE133" si="3212">AD133-AD$13</f>
        <v>0</v>
      </c>
      <c r="AF133" s="1299"/>
      <c r="AG133" s="1298">
        <f t="shared" si="2219"/>
        <v>0</v>
      </c>
      <c r="AH133" s="1299"/>
      <c r="AI133" s="485">
        <v>0</v>
      </c>
      <c r="AJ133" s="1298">
        <f t="shared" ref="AJ133" si="3213">AI133-AI$13</f>
        <v>0</v>
      </c>
      <c r="AK133" s="1299"/>
      <c r="AL133" s="1298">
        <f t="shared" si="2222"/>
        <v>0</v>
      </c>
      <c r="AM133" s="1299"/>
      <c r="AN133" s="485">
        <v>0</v>
      </c>
      <c r="AO133" s="1298">
        <f t="shared" ref="AO133" si="3214">AN133-AN$13</f>
        <v>0</v>
      </c>
      <c r="AP133" s="1299"/>
      <c r="AQ133" s="1298">
        <f t="shared" si="2226"/>
        <v>0</v>
      </c>
      <c r="AR133" s="1299"/>
      <c r="AS133" s="485">
        <v>0</v>
      </c>
      <c r="AT133" s="1298">
        <f t="shared" ref="AT133" si="3215">AS133-AS$13</f>
        <v>0</v>
      </c>
      <c r="AU133" s="1299"/>
      <c r="AV133" s="1298">
        <f t="shared" si="2230"/>
        <v>0</v>
      </c>
      <c r="AW133" s="1299"/>
      <c r="AX133" s="491">
        <v>32101375.973791499</v>
      </c>
      <c r="AY133" s="1298">
        <f t="shared" ref="AY133" si="3216">AX133-AX$13</f>
        <v>8772206.7642583996</v>
      </c>
      <c r="AZ133" s="1299">
        <f t="shared" ref="AZ133" si="3217">AX133/AX$13-1</f>
        <v>0.37601882370820872</v>
      </c>
      <c r="BA133" s="1298">
        <f t="shared" si="2233"/>
        <v>688747.8657803461</v>
      </c>
      <c r="BB133" s="1299">
        <f t="shared" si="3149"/>
        <v>2.1925827517905061E-2</v>
      </c>
      <c r="BC133" s="491">
        <v>38588467.480539225</v>
      </c>
      <c r="BD133" s="1298">
        <f t="shared" ref="BD133" si="3218">BC133-BC$13</f>
        <v>15259298.271006126</v>
      </c>
      <c r="BE133" s="1299">
        <f t="shared" ref="BE133" si="3219">BC133/BC$13-1</f>
        <v>0.65408665580644221</v>
      </c>
      <c r="BF133" s="1298">
        <f t="shared" si="2235"/>
        <v>1384654.0466207638</v>
      </c>
      <c r="BG133" s="1299">
        <f t="shared" si="3152"/>
        <v>3.7218067687609269E-2</v>
      </c>
      <c r="BH133" s="491">
        <v>46256013.899531499</v>
      </c>
      <c r="BI133" s="1298">
        <f t="shared" ref="BI133" si="3220">BH133-BH$13</f>
        <v>22926844.689998399</v>
      </c>
      <c r="BJ133" s="1299">
        <f t="shared" ref="BJ133" si="3221">BH133/BH$13-1</f>
        <v>0.98275444290702407</v>
      </c>
      <c r="BK133" s="1298">
        <f t="shared" si="2237"/>
        <v>2307744.6412057653</v>
      </c>
      <c r="BL133" s="1299">
        <f t="shared" si="3155"/>
        <v>5.2510478345369149E-2</v>
      </c>
      <c r="BM133" s="491">
        <v>123827790.73651242</v>
      </c>
      <c r="BN133" s="1298">
        <f t="shared" ref="BN133" si="3222">BM133-BM$13</f>
        <v>77983063.826179087</v>
      </c>
      <c r="BO133" s="1299">
        <f t="shared" ref="BO133" si="3223">BM133/BM$13-1</f>
        <v>1.7010258121660184</v>
      </c>
      <c r="BP133" s="1298">
        <f t="shared" si="2239"/>
        <v>10208589.866063997</v>
      </c>
      <c r="BQ133" s="1299">
        <f t="shared" si="3158"/>
        <v>8.9849160950393303E-2</v>
      </c>
      <c r="BR133" s="491">
        <v>115823384.37003802</v>
      </c>
      <c r="BS133" s="1298">
        <f t="shared" ref="BS133" si="3224">BR133-BR$13</f>
        <v>69978657.459704682</v>
      </c>
      <c r="BT133" s="1299">
        <f t="shared" ref="BT133" si="3225">BR133/BR$13-1</f>
        <v>1.5264276215795625</v>
      </c>
      <c r="BU133" s="1298">
        <f t="shared" si="2241"/>
        <v>9305415.9780316502</v>
      </c>
      <c r="BV133" s="1299">
        <f t="shared" si="3161"/>
        <v>8.7360058762911752E-2</v>
      </c>
      <c r="BW133" s="491">
        <v>106461049.32961673</v>
      </c>
      <c r="BX133" s="1298">
        <f t="shared" ref="BX133" si="3226">BW133-BW$13</f>
        <v>60616322.41928339</v>
      </c>
      <c r="BY133" s="1299">
        <f t="shared" ref="BY133" si="3227">BW133/BW$13-1</f>
        <v>1.3222092594823716</v>
      </c>
      <c r="BZ133" s="1298">
        <f t="shared" si="2243"/>
        <v>8129254.2407717854</v>
      </c>
      <c r="CA133" s="1299">
        <f t="shared" si="3164"/>
        <v>8.2671675356143171E-2</v>
      </c>
      <c r="CB133" s="485">
        <v>0</v>
      </c>
      <c r="CC133" s="1298">
        <f t="shared" ref="CC133" si="3228">CB133-CB$13</f>
        <v>0</v>
      </c>
      <c r="CD133" s="1299"/>
      <c r="CE133" s="1298">
        <f t="shared" si="2246"/>
        <v>0</v>
      </c>
      <c r="CF133" s="1299"/>
      <c r="CG133" s="485">
        <v>0</v>
      </c>
      <c r="CH133" s="1298">
        <f t="shared" ref="CH133" si="3229">CG133-CG$13</f>
        <v>0</v>
      </c>
      <c r="CI133" s="1299"/>
      <c r="CJ133" s="1298">
        <f t="shared" si="2249"/>
        <v>0</v>
      </c>
      <c r="CK133" s="1299"/>
      <c r="CL133" s="485">
        <v>0</v>
      </c>
      <c r="CM133" s="1298">
        <f t="shared" ref="CM133" si="3230">CL133-CL$13</f>
        <v>0</v>
      </c>
      <c r="CN133" s="1299"/>
      <c r="CO133" s="1298">
        <f t="shared" si="2252"/>
        <v>0</v>
      </c>
      <c r="CP133" s="1299"/>
    </row>
    <row r="134" spans="1:95" ht="15.75" outlineLevel="1" x14ac:dyDescent="0.25">
      <c r="A134" s="174">
        <v>2035</v>
      </c>
      <c r="B134" s="175" t="s">
        <v>164</v>
      </c>
      <c r="C134" s="175" t="s">
        <v>165</v>
      </c>
      <c r="D134" s="176" t="s">
        <v>99</v>
      </c>
      <c r="E134" s="485">
        <v>0</v>
      </c>
      <c r="F134" s="1298">
        <f t="shared" ref="F134" si="3231">E134-E$14</f>
        <v>0</v>
      </c>
      <c r="G134" s="1320"/>
      <c r="H134" s="1298">
        <f t="shared" si="2206"/>
        <v>0</v>
      </c>
      <c r="I134" s="1320"/>
      <c r="J134" s="485">
        <v>0</v>
      </c>
      <c r="K134" s="1298">
        <f t="shared" ref="K134" si="3232">J134-J$14</f>
        <v>0</v>
      </c>
      <c r="L134" s="1320"/>
      <c r="M134" s="1298">
        <f t="shared" si="2208"/>
        <v>0</v>
      </c>
      <c r="N134" s="1320"/>
      <c r="O134" s="485">
        <v>0</v>
      </c>
      <c r="P134" s="1298">
        <f t="shared" ref="P134" si="3233">O134-O$14</f>
        <v>0</v>
      </c>
      <c r="Q134" s="1320"/>
      <c r="R134" s="1298">
        <f t="shared" si="2210"/>
        <v>0</v>
      </c>
      <c r="S134" s="1320"/>
      <c r="T134" s="486">
        <v>87237618.881711811</v>
      </c>
      <c r="U134" s="1298">
        <f t="shared" ref="U134" si="3234">T134-T$14</f>
        <v>72949117.881711811</v>
      </c>
      <c r="V134" s="1299">
        <f t="shared" ref="V134" si="3235">T134/T$14-1</f>
        <v>5.1054423330839089</v>
      </c>
      <c r="W134" s="1298">
        <f t="shared" si="2213"/>
        <v>11409640.887900725</v>
      </c>
      <c r="X134" s="1299">
        <f t="shared" si="3137"/>
        <v>0.15046742890641185</v>
      </c>
      <c r="Y134" s="486">
        <v>63224399.782288656</v>
      </c>
      <c r="Z134" s="1298">
        <f t="shared" ref="Z134" si="3236">Y134-Y$14</f>
        <v>48935898.782288648</v>
      </c>
      <c r="AA134" s="1299">
        <f t="shared" ref="AA134" si="3237">Y134/Y$14-1</f>
        <v>3.4248448302791612</v>
      </c>
      <c r="AB134" s="1298">
        <f t="shared" si="2216"/>
        <v>8700119.2238037735</v>
      </c>
      <c r="AC134" s="1299">
        <f t="shared" si="3140"/>
        <v>0.15956412693005073</v>
      </c>
      <c r="AD134" s="486">
        <v>35137394.661024719</v>
      </c>
      <c r="AE134" s="1298">
        <f t="shared" ref="AE134" si="3238">AD134-AD$14</f>
        <v>20848893.661024712</v>
      </c>
      <c r="AF134" s="1299">
        <f t="shared" ref="AF134" si="3239">AD134/AD$14-1</f>
        <v>1.4591379222372383</v>
      </c>
      <c r="AG134" s="1298">
        <f t="shared" si="2219"/>
        <v>5171634.0120240301</v>
      </c>
      <c r="AH134" s="1299">
        <f t="shared" si="3143"/>
        <v>0.17258477342194545</v>
      </c>
      <c r="AI134" s="486">
        <v>371483372.20953727</v>
      </c>
      <c r="AJ134" s="1298">
        <f t="shared" ref="AJ134" si="3240">AI134-AI$14</f>
        <v>233949191.47853726</v>
      </c>
      <c r="AK134" s="1299">
        <f t="shared" ref="AK134" si="3241">AI134/AI$14-1</f>
        <v>1.7010258121660184</v>
      </c>
      <c r="AL134" s="1298">
        <f t="shared" si="2222"/>
        <v>30625769.598191917</v>
      </c>
      <c r="AM134" s="1299">
        <f t="shared" ref="AM134:AM139" si="3242">AI134/AI124-1</f>
        <v>8.9849160950393081E-2</v>
      </c>
      <c r="AN134" s="486">
        <v>347470153.1101141</v>
      </c>
      <c r="AO134" s="1298">
        <f t="shared" ref="AO134" si="3243">AN134-AN$14</f>
        <v>209935972.37911409</v>
      </c>
      <c r="AP134" s="1299">
        <f t="shared" ref="AP134" si="3244">AN134/AN$14-1</f>
        <v>1.5264276215795629</v>
      </c>
      <c r="AQ134" s="1298">
        <f t="shared" si="2226"/>
        <v>27916247.934094906</v>
      </c>
      <c r="AR134" s="1299">
        <f t="shared" ref="AR134:AR139" si="3245">AN134/AN124-1</f>
        <v>8.736005876291153E-2</v>
      </c>
      <c r="AS134" s="486">
        <v>319383147.98885012</v>
      </c>
      <c r="AT134" s="1298">
        <f t="shared" ref="AT134" si="3246">AS134-AS$14</f>
        <v>181848967.25785011</v>
      </c>
      <c r="AU134" s="1299">
        <f t="shared" ref="AU134" si="3247">AS134/AS$14-1</f>
        <v>1.3222092594823711</v>
      </c>
      <c r="AV134" s="1298">
        <f t="shared" si="2230"/>
        <v>24387762.722315133</v>
      </c>
      <c r="AW134" s="1299">
        <f t="shared" ref="AW134:AW139" si="3248">AS134/AS124-1</f>
        <v>8.2671675356142504E-2</v>
      </c>
      <c r="AX134" s="485">
        <v>0</v>
      </c>
      <c r="AY134" s="1298">
        <f t="shared" ref="AY134" si="3249">AX134-AX$14</f>
        <v>0</v>
      </c>
      <c r="AZ134" s="1299"/>
      <c r="BA134" s="1298">
        <f t="shared" si="2233"/>
        <v>0</v>
      </c>
      <c r="BB134" s="1299"/>
      <c r="BC134" s="485">
        <v>0</v>
      </c>
      <c r="BD134" s="1298">
        <f t="shared" ref="BD134" si="3250">BC134-BC$14</f>
        <v>0</v>
      </c>
      <c r="BE134" s="1299"/>
      <c r="BF134" s="1298">
        <f t="shared" si="2235"/>
        <v>0</v>
      </c>
      <c r="BG134" s="1299"/>
      <c r="BH134" s="485">
        <v>0</v>
      </c>
      <c r="BI134" s="1298">
        <f t="shared" ref="BI134" si="3251">BH134-BH$14</f>
        <v>0</v>
      </c>
      <c r="BJ134" s="1299"/>
      <c r="BK134" s="1298">
        <f t="shared" si="2237"/>
        <v>0</v>
      </c>
      <c r="BL134" s="1299"/>
      <c r="BM134" s="485">
        <v>0</v>
      </c>
      <c r="BN134" s="1298">
        <f t="shared" ref="BN134" si="3252">BM134-BM$14</f>
        <v>0</v>
      </c>
      <c r="BO134" s="1299"/>
      <c r="BP134" s="1298">
        <f t="shared" si="2239"/>
        <v>0</v>
      </c>
      <c r="BQ134" s="1299"/>
      <c r="BR134" s="485">
        <v>0</v>
      </c>
      <c r="BS134" s="1298">
        <f t="shared" ref="BS134" si="3253">BR134-BR$14</f>
        <v>0</v>
      </c>
      <c r="BT134" s="1299"/>
      <c r="BU134" s="1298">
        <f t="shared" si="2241"/>
        <v>0</v>
      </c>
      <c r="BV134" s="1299"/>
      <c r="BW134" s="485">
        <v>0</v>
      </c>
      <c r="BX134" s="1298">
        <f t="shared" ref="BX134" si="3254">BW134-BW$14</f>
        <v>0</v>
      </c>
      <c r="BY134" s="1299"/>
      <c r="BZ134" s="1298">
        <f t="shared" si="2243"/>
        <v>0</v>
      </c>
      <c r="CA134" s="1299"/>
      <c r="CB134" s="192">
        <v>214337183.1608786</v>
      </c>
      <c r="CC134" s="1298">
        <f t="shared" ref="CC134" si="3255">CB134-CB$14</f>
        <v>196202404.68087861</v>
      </c>
      <c r="CD134" s="1299">
        <f t="shared" ref="CD134" si="3256">CB134/CB$14-1</f>
        <v>10.819123315857489</v>
      </c>
      <c r="CE134" s="1298">
        <f t="shared" si="2246"/>
        <v>27962174.660715818</v>
      </c>
      <c r="CF134" s="1299">
        <f t="shared" si="3167"/>
        <v>0.15003178208140167</v>
      </c>
      <c r="CG134" s="192">
        <v>175088607.72747236</v>
      </c>
      <c r="CH134" s="1298">
        <f t="shared" ref="CH134" si="3257">CG134-CG$14</f>
        <v>156953829.24747238</v>
      </c>
      <c r="CI134" s="1299">
        <f t="shared" ref="CI134" si="3258">CG134/CG$14-1</f>
        <v>8.6548523005433697</v>
      </c>
      <c r="CJ134" s="1298">
        <f t="shared" si="2249"/>
        <v>23656940.823805064</v>
      </c>
      <c r="CK134" s="1299">
        <f t="shared" si="3170"/>
        <v>0.15622188745273702</v>
      </c>
      <c r="CL134" s="192">
        <v>130475864.8508094</v>
      </c>
      <c r="CM134" s="1298">
        <f t="shared" ref="CM134" si="3259">CL134-CL$14</f>
        <v>112341086.37080941</v>
      </c>
      <c r="CN134" s="1299">
        <f t="shared" ref="CN134" si="3260">CL134/CL$14-1</f>
        <v>6.1947868012121106</v>
      </c>
      <c r="CO134" s="1298">
        <f t="shared" si="2252"/>
        <v>18283523.991420507</v>
      </c>
      <c r="CP134" s="1299">
        <f t="shared" si="3173"/>
        <v>0.16296588386844801</v>
      </c>
    </row>
    <row r="135" spans="1:95" s="134" customFormat="1" ht="31.5" outlineLevel="1" x14ac:dyDescent="0.25">
      <c r="A135" s="174">
        <v>2035</v>
      </c>
      <c r="B135" s="175" t="s">
        <v>166</v>
      </c>
      <c r="C135" s="175" t="s">
        <v>249</v>
      </c>
      <c r="D135" s="176" t="s">
        <v>168</v>
      </c>
      <c r="E135" s="485">
        <v>63951141.704437315</v>
      </c>
      <c r="F135" s="1298">
        <f t="shared" ref="F135" si="3261">E135-E$15</f>
        <v>25471265.045437314</v>
      </c>
      <c r="G135" s="1320">
        <f t="shared" ref="G135" si="3262">E135/E$15-1</f>
        <v>0.66193728402920637</v>
      </c>
      <c r="H135" s="1298">
        <f t="shared" si="2206"/>
        <v>1651262.7870881036</v>
      </c>
      <c r="I135" s="1320">
        <f t="shared" si="3128"/>
        <v>2.6505072173234279E-2</v>
      </c>
      <c r="J135" s="485">
        <v>76051888.545664176</v>
      </c>
      <c r="K135" s="1298">
        <f t="shared" ref="K135" si="3263">J135-J$15</f>
        <v>37572011.886664174</v>
      </c>
      <c r="L135" s="1320">
        <f t="shared" ref="L135" si="3264">J135/J$15-1</f>
        <v>0.97640676501171986</v>
      </c>
      <c r="M135" s="1298">
        <f t="shared" si="2208"/>
        <v>3034801.3237019628</v>
      </c>
      <c r="N135" s="1320">
        <f t="shared" si="3131"/>
        <v>4.1562892182710254E-2</v>
      </c>
      <c r="O135" s="485">
        <v>90205498.567438453</v>
      </c>
      <c r="P135" s="1298">
        <f t="shared" ref="P135" si="3265">O135-O$15</f>
        <v>51725621.908438452</v>
      </c>
      <c r="Q135" s="1320">
        <f t="shared" ref="Q135" si="3266">O135/O$15-1</f>
        <v>1.3442252522485783</v>
      </c>
      <c r="R135" s="1298">
        <f t="shared" si="2210"/>
        <v>4833806.0323869586</v>
      </c>
      <c r="S135" s="1320">
        <f t="shared" si="3134"/>
        <v>5.6620712192186229E-2</v>
      </c>
      <c r="T135" s="485">
        <v>63951141.704437315</v>
      </c>
      <c r="U135" s="1298">
        <f t="shared" ref="U135" si="3267">T135-T$15</f>
        <v>25471265.045437314</v>
      </c>
      <c r="V135" s="1299">
        <f t="shared" ref="V135" si="3268">T135/T$15-1</f>
        <v>0.66193728402920637</v>
      </c>
      <c r="W135" s="1298">
        <f t="shared" si="2213"/>
        <v>1651262.7870881036</v>
      </c>
      <c r="X135" s="1299">
        <f t="shared" si="3137"/>
        <v>2.6505072173234279E-2</v>
      </c>
      <c r="Y135" s="485">
        <v>76051888.545664176</v>
      </c>
      <c r="Z135" s="1298">
        <f t="shared" ref="Z135" si="3269">Y135-Y$15</f>
        <v>37572011.886664174</v>
      </c>
      <c r="AA135" s="1299">
        <f t="shared" ref="AA135" si="3270">Y135/Y$15-1</f>
        <v>0.97640676501171986</v>
      </c>
      <c r="AB135" s="1298">
        <f t="shared" si="2216"/>
        <v>3034801.3237019628</v>
      </c>
      <c r="AC135" s="1299">
        <f t="shared" si="3140"/>
        <v>4.1562892182710254E-2</v>
      </c>
      <c r="AD135" s="485">
        <v>90205498.567438453</v>
      </c>
      <c r="AE135" s="1298">
        <f t="shared" ref="AE135" si="3271">AD135-AD$15</f>
        <v>51725621.908438452</v>
      </c>
      <c r="AF135" s="1299">
        <f t="shared" ref="AF135" si="3272">AD135/AD$15-1</f>
        <v>1.3442252522485783</v>
      </c>
      <c r="AG135" s="1298">
        <f t="shared" si="2219"/>
        <v>4833806.0323869586</v>
      </c>
      <c r="AH135" s="1299">
        <f t="shared" si="3143"/>
        <v>5.6620712192186229E-2</v>
      </c>
      <c r="AI135" s="485">
        <v>63951141.704437315</v>
      </c>
      <c r="AJ135" s="1298">
        <f t="shared" ref="AJ135" si="3273">AI135-AI$15</f>
        <v>25471265.045437314</v>
      </c>
      <c r="AK135" s="1299">
        <f t="shared" ref="AK135" si="3274">AI135/AI$15-1</f>
        <v>0.66193728402920637</v>
      </c>
      <c r="AL135" s="1298">
        <f t="shared" si="2222"/>
        <v>1651262.7870881036</v>
      </c>
      <c r="AM135" s="1299">
        <f t="shared" si="3242"/>
        <v>2.6505072173234279E-2</v>
      </c>
      <c r="AN135" s="485">
        <v>76051888.545664176</v>
      </c>
      <c r="AO135" s="1298">
        <f t="shared" ref="AO135" si="3275">AN135-AN$15</f>
        <v>37572011.886664174</v>
      </c>
      <c r="AP135" s="1299">
        <f t="shared" ref="AP135" si="3276">AN135/AN$15-1</f>
        <v>0.97640676501171986</v>
      </c>
      <c r="AQ135" s="1298">
        <f t="shared" si="2226"/>
        <v>3034801.3237019628</v>
      </c>
      <c r="AR135" s="1299">
        <f t="shared" si="3245"/>
        <v>4.1562892182710254E-2</v>
      </c>
      <c r="AS135" s="485">
        <v>90205498.567438453</v>
      </c>
      <c r="AT135" s="1298">
        <f t="shared" ref="AT135" si="3277">AS135-AS$15</f>
        <v>51725621.908438452</v>
      </c>
      <c r="AU135" s="1299">
        <f t="shared" ref="AU135" si="3278">AS135/AS$15-1</f>
        <v>1.3442252522485783</v>
      </c>
      <c r="AV135" s="1298">
        <f t="shared" si="2230"/>
        <v>4833806.0323869586</v>
      </c>
      <c r="AW135" s="1299">
        <f t="shared" si="3248"/>
        <v>5.6620712192186229E-2</v>
      </c>
      <c r="AX135" s="485">
        <v>63951141.704437315</v>
      </c>
      <c r="AY135" s="1298">
        <f t="shared" ref="AY135" si="3279">AX135-AX$15</f>
        <v>25471265.045437314</v>
      </c>
      <c r="AZ135" s="1299">
        <f t="shared" ref="AZ135" si="3280">AX135/AX$15-1</f>
        <v>0.66193728402920637</v>
      </c>
      <c r="BA135" s="1298">
        <f t="shared" si="2233"/>
        <v>1651262.7870881036</v>
      </c>
      <c r="BB135" s="1299">
        <f t="shared" si="3149"/>
        <v>2.6505072173234279E-2</v>
      </c>
      <c r="BC135" s="485">
        <v>76051888.545664176</v>
      </c>
      <c r="BD135" s="1298">
        <f t="shared" ref="BD135" si="3281">BC135-BC$15</f>
        <v>37572011.886664174</v>
      </c>
      <c r="BE135" s="1299">
        <f t="shared" ref="BE135" si="3282">BC135/BC$15-1</f>
        <v>0.97640676501171986</v>
      </c>
      <c r="BF135" s="1298">
        <f t="shared" si="2235"/>
        <v>3034801.3237019628</v>
      </c>
      <c r="BG135" s="1299">
        <f t="shared" si="3152"/>
        <v>4.1562892182710254E-2</v>
      </c>
      <c r="BH135" s="485">
        <v>90205498.567438453</v>
      </c>
      <c r="BI135" s="1298">
        <f t="shared" ref="BI135" si="3283">BH135-BH$15</f>
        <v>51725621.908438452</v>
      </c>
      <c r="BJ135" s="1299">
        <f t="shared" ref="BJ135" si="3284">BH135/BH$15-1</f>
        <v>1.3442252522485783</v>
      </c>
      <c r="BK135" s="1298">
        <f t="shared" si="2237"/>
        <v>4833806.0323869586</v>
      </c>
      <c r="BL135" s="1299">
        <f t="shared" si="3155"/>
        <v>5.6620712192186229E-2</v>
      </c>
      <c r="BM135" s="485">
        <v>63951141.704437315</v>
      </c>
      <c r="BN135" s="1298">
        <f t="shared" ref="BN135" si="3285">BM135-BM$15</f>
        <v>25471265.045437314</v>
      </c>
      <c r="BO135" s="1299">
        <f t="shared" ref="BO135" si="3286">BM135/BM$15-1</f>
        <v>0.66193728402920637</v>
      </c>
      <c r="BP135" s="1298">
        <f t="shared" si="2239"/>
        <v>1651262.7870881036</v>
      </c>
      <c r="BQ135" s="1299">
        <f t="shared" si="3158"/>
        <v>2.6505072173234279E-2</v>
      </c>
      <c r="BR135" s="485">
        <v>76051888.545664176</v>
      </c>
      <c r="BS135" s="1298">
        <f t="shared" ref="BS135" si="3287">BR135-BR$15</f>
        <v>37572011.886664174</v>
      </c>
      <c r="BT135" s="1299">
        <f t="shared" ref="BT135" si="3288">BR135/BR$15-1</f>
        <v>0.97640676501171986</v>
      </c>
      <c r="BU135" s="1298">
        <f t="shared" si="2241"/>
        <v>3034801.3237019628</v>
      </c>
      <c r="BV135" s="1299">
        <f t="shared" si="3161"/>
        <v>4.1562892182710254E-2</v>
      </c>
      <c r="BW135" s="485">
        <v>90205498.567438453</v>
      </c>
      <c r="BX135" s="1298">
        <f t="shared" ref="BX135" si="3289">BW135-BW$15</f>
        <v>51725621.908438452</v>
      </c>
      <c r="BY135" s="1299">
        <f t="shared" ref="BY135" si="3290">BW135/BW$15-1</f>
        <v>1.3442252522485783</v>
      </c>
      <c r="BZ135" s="1298">
        <f t="shared" si="2243"/>
        <v>4833806.0323869586</v>
      </c>
      <c r="CA135" s="1299">
        <f t="shared" si="3164"/>
        <v>5.6620712192186229E-2</v>
      </c>
      <c r="CB135" s="485">
        <v>63951141.704437315</v>
      </c>
      <c r="CC135" s="1298">
        <f t="shared" ref="CC135" si="3291">CB135-CB$15</f>
        <v>25471265.045437314</v>
      </c>
      <c r="CD135" s="1299">
        <f t="shared" ref="CD135" si="3292">CB135/CB$15-1</f>
        <v>0.66193728402920637</v>
      </c>
      <c r="CE135" s="1298">
        <f t="shared" si="2246"/>
        <v>1651262.7870881036</v>
      </c>
      <c r="CF135" s="1299">
        <f t="shared" si="3167"/>
        <v>2.6505072173234279E-2</v>
      </c>
      <c r="CG135" s="485">
        <v>76051888.545664176</v>
      </c>
      <c r="CH135" s="1298">
        <f t="shared" ref="CH135" si="3293">CG135-CG$15</f>
        <v>37572011.886664174</v>
      </c>
      <c r="CI135" s="1299">
        <f t="shared" ref="CI135" si="3294">CG135/CG$15-1</f>
        <v>0.97640676501171986</v>
      </c>
      <c r="CJ135" s="1298">
        <f t="shared" si="2249"/>
        <v>3034801.3237019628</v>
      </c>
      <c r="CK135" s="1299">
        <f t="shared" si="3170"/>
        <v>4.1562892182710254E-2</v>
      </c>
      <c r="CL135" s="485">
        <v>90205498.567438453</v>
      </c>
      <c r="CM135" s="1298">
        <f t="shared" ref="CM135" si="3295">CL135-CL$15</f>
        <v>51725621.908438452</v>
      </c>
      <c r="CN135" s="1299">
        <f t="shared" ref="CN135" si="3296">CL135/CL$15-1</f>
        <v>1.3442252522485783</v>
      </c>
      <c r="CO135" s="1298">
        <f t="shared" si="2252"/>
        <v>4833806.0323869586</v>
      </c>
      <c r="CP135" s="1299">
        <f t="shared" si="3173"/>
        <v>5.6620712192186229E-2</v>
      </c>
      <c r="CQ135" s="131"/>
    </row>
    <row r="136" spans="1:95" s="134" customFormat="1" ht="15.75" outlineLevel="1" x14ac:dyDescent="0.25">
      <c r="A136" s="174">
        <v>2035</v>
      </c>
      <c r="B136" s="175" t="s">
        <v>169</v>
      </c>
      <c r="C136" s="175" t="s">
        <v>249</v>
      </c>
      <c r="D136" s="176" t="s">
        <v>170</v>
      </c>
      <c r="E136" s="485">
        <v>62956130.842982829</v>
      </c>
      <c r="F136" s="1298">
        <f t="shared" ref="F136" si="3297">E136-E$16</f>
        <v>22873753.842982829</v>
      </c>
      <c r="G136" s="1320">
        <f t="shared" ref="G136" si="3298">E136/E$16-1</f>
        <v>0.57066859689940119</v>
      </c>
      <c r="H136" s="1298">
        <f t="shared" si="2206"/>
        <v>1416131.5952886492</v>
      </c>
      <c r="I136" s="1320">
        <f t="shared" si="3128"/>
        <v>2.3011563415670899E-2</v>
      </c>
      <c r="J136" s="485">
        <v>74868603.101179138</v>
      </c>
      <c r="K136" s="1298">
        <f t="shared" ref="K136" si="3299">J136-J$16</f>
        <v>34786226.101179138</v>
      </c>
      <c r="L136" s="1320">
        <f t="shared" ref="L136" si="3300">J136/J$16-1</f>
        <v>0.86786834276767411</v>
      </c>
      <c r="M136" s="1298">
        <f t="shared" si="2208"/>
        <v>2742114.7227717489</v>
      </c>
      <c r="N136" s="1320">
        <f t="shared" si="3131"/>
        <v>3.8018137086965886E-2</v>
      </c>
      <c r="O136" s="485">
        <v>88801998.200668782</v>
      </c>
      <c r="P136" s="1298">
        <f t="shared" ref="P136" si="3301">O136-O$16</f>
        <v>48719621.200668782</v>
      </c>
      <c r="Q136" s="1320">
        <f t="shared" ref="Q136" si="3302">O136/O$16-1</f>
        <v>1.2154873250323646</v>
      </c>
      <c r="R136" s="1298">
        <f t="shared" si="2210"/>
        <v>4471595.2258664817</v>
      </c>
      <c r="S136" s="1320">
        <f t="shared" si="3134"/>
        <v>5.3024710758260873E-2</v>
      </c>
      <c r="T136" s="485">
        <v>62956130.842982829</v>
      </c>
      <c r="U136" s="1298">
        <f t="shared" ref="U136" si="3303">T136-T$16</f>
        <v>22873753.842982829</v>
      </c>
      <c r="V136" s="1299">
        <f t="shared" ref="V136" si="3304">T136/T$16-1</f>
        <v>0.57066859689940119</v>
      </c>
      <c r="W136" s="1298">
        <f t="shared" si="2213"/>
        <v>1416131.5952886492</v>
      </c>
      <c r="X136" s="1299">
        <f t="shared" si="3137"/>
        <v>2.3011563415670899E-2</v>
      </c>
      <c r="Y136" s="485">
        <v>74868603.101179138</v>
      </c>
      <c r="Z136" s="1298">
        <f t="shared" ref="Z136" si="3305">Y136-Y$16</f>
        <v>34786226.101179138</v>
      </c>
      <c r="AA136" s="1299">
        <f t="shared" ref="AA136" si="3306">Y136/Y$16-1</f>
        <v>0.86786834276767411</v>
      </c>
      <c r="AB136" s="1298">
        <f t="shared" si="2216"/>
        <v>2742114.7227717489</v>
      </c>
      <c r="AC136" s="1299">
        <f t="shared" si="3140"/>
        <v>3.8018137086965886E-2</v>
      </c>
      <c r="AD136" s="485">
        <v>88801998.200668782</v>
      </c>
      <c r="AE136" s="1298">
        <f t="shared" ref="AE136" si="3307">AD136-AD$16</f>
        <v>48719621.200668782</v>
      </c>
      <c r="AF136" s="1299">
        <f t="shared" ref="AF136" si="3308">AD136/AD$16-1</f>
        <v>1.2154873250323646</v>
      </c>
      <c r="AG136" s="1298">
        <f t="shared" si="2219"/>
        <v>4471595.2258664817</v>
      </c>
      <c r="AH136" s="1299">
        <f t="shared" si="3143"/>
        <v>5.3024710758260873E-2</v>
      </c>
      <c r="AI136" s="485">
        <v>62956130.842982829</v>
      </c>
      <c r="AJ136" s="1298">
        <f t="shared" ref="AJ136" si="3309">AI136-AI$16</f>
        <v>22873753.842982829</v>
      </c>
      <c r="AK136" s="1299">
        <f t="shared" ref="AK136" si="3310">AI136/AI$16-1</f>
        <v>0.57066859689940119</v>
      </c>
      <c r="AL136" s="1298">
        <f t="shared" si="2222"/>
        <v>1416131.5952886492</v>
      </c>
      <c r="AM136" s="1299">
        <f t="shared" si="3242"/>
        <v>2.3011563415670899E-2</v>
      </c>
      <c r="AN136" s="485">
        <v>74868603.101179138</v>
      </c>
      <c r="AO136" s="1298">
        <f t="shared" ref="AO136" si="3311">AN136-AN$16</f>
        <v>34786226.101179138</v>
      </c>
      <c r="AP136" s="1299">
        <f t="shared" ref="AP136" si="3312">AN136/AN$16-1</f>
        <v>0.86786834276767411</v>
      </c>
      <c r="AQ136" s="1298">
        <f t="shared" si="2226"/>
        <v>2742114.7227717489</v>
      </c>
      <c r="AR136" s="1299">
        <f t="shared" si="3245"/>
        <v>3.8018137086965886E-2</v>
      </c>
      <c r="AS136" s="485">
        <v>88801998.200668782</v>
      </c>
      <c r="AT136" s="1298">
        <f t="shared" ref="AT136" si="3313">AS136-AS$16</f>
        <v>48719621.200668782</v>
      </c>
      <c r="AU136" s="1299">
        <f t="shared" ref="AU136" si="3314">AS136/AS$16-1</f>
        <v>1.2154873250323646</v>
      </c>
      <c r="AV136" s="1298">
        <f t="shared" si="2230"/>
        <v>4471595.2258664817</v>
      </c>
      <c r="AW136" s="1299">
        <f t="shared" si="3248"/>
        <v>5.3024710758260873E-2</v>
      </c>
      <c r="AX136" s="485">
        <v>62956130.842982829</v>
      </c>
      <c r="AY136" s="1298">
        <f t="shared" ref="AY136" si="3315">AX136-AX$16</f>
        <v>22873753.842982829</v>
      </c>
      <c r="AZ136" s="1299">
        <f t="shared" ref="AZ136" si="3316">AX136/AX$16-1</f>
        <v>0.57066859689940119</v>
      </c>
      <c r="BA136" s="1298">
        <f t="shared" si="2233"/>
        <v>1416131.5952886492</v>
      </c>
      <c r="BB136" s="1299">
        <f t="shared" si="3149"/>
        <v>2.3011563415670899E-2</v>
      </c>
      <c r="BC136" s="485">
        <v>74868603.101179138</v>
      </c>
      <c r="BD136" s="1298">
        <f t="shared" ref="BD136" si="3317">BC136-BC$16</f>
        <v>34786226.101179138</v>
      </c>
      <c r="BE136" s="1299">
        <f t="shared" ref="BE136" si="3318">BC136/BC$16-1</f>
        <v>0.86786834276767411</v>
      </c>
      <c r="BF136" s="1298">
        <f t="shared" si="2235"/>
        <v>2742114.7227717489</v>
      </c>
      <c r="BG136" s="1299">
        <f t="shared" si="3152"/>
        <v>3.8018137086965886E-2</v>
      </c>
      <c r="BH136" s="485">
        <v>88801998.200668782</v>
      </c>
      <c r="BI136" s="1298">
        <f t="shared" ref="BI136" si="3319">BH136-BH$16</f>
        <v>48719621.200668782</v>
      </c>
      <c r="BJ136" s="1299">
        <f t="shared" ref="BJ136" si="3320">BH136/BH$16-1</f>
        <v>1.2154873250323646</v>
      </c>
      <c r="BK136" s="1298">
        <f t="shared" si="2237"/>
        <v>4471595.2258664817</v>
      </c>
      <c r="BL136" s="1299">
        <f t="shared" si="3155"/>
        <v>5.3024710758260873E-2</v>
      </c>
      <c r="BM136" s="485">
        <v>62956130.842982829</v>
      </c>
      <c r="BN136" s="1298">
        <f t="shared" ref="BN136" si="3321">BM136-BM$16</f>
        <v>22873753.842982829</v>
      </c>
      <c r="BO136" s="1299">
        <f t="shared" ref="BO136" si="3322">BM136/BM$16-1</f>
        <v>0.57066859689940119</v>
      </c>
      <c r="BP136" s="1298">
        <f t="shared" si="2239"/>
        <v>1416131.5952886492</v>
      </c>
      <c r="BQ136" s="1299">
        <f t="shared" si="3158"/>
        <v>2.3011563415670899E-2</v>
      </c>
      <c r="BR136" s="485">
        <v>74868603.101179138</v>
      </c>
      <c r="BS136" s="1298">
        <f t="shared" ref="BS136" si="3323">BR136-BR$16</f>
        <v>34786226.101179138</v>
      </c>
      <c r="BT136" s="1299">
        <f t="shared" ref="BT136" si="3324">BR136/BR$16-1</f>
        <v>0.86786834276767411</v>
      </c>
      <c r="BU136" s="1298">
        <f t="shared" si="2241"/>
        <v>2742114.7227717489</v>
      </c>
      <c r="BV136" s="1299">
        <f t="shared" si="3161"/>
        <v>3.8018137086965886E-2</v>
      </c>
      <c r="BW136" s="485">
        <v>88801998.200668782</v>
      </c>
      <c r="BX136" s="1298">
        <f t="shared" ref="BX136" si="3325">BW136-BW$16</f>
        <v>48719621.200668782</v>
      </c>
      <c r="BY136" s="1299">
        <f t="shared" ref="BY136" si="3326">BW136/BW$16-1</f>
        <v>1.2154873250323646</v>
      </c>
      <c r="BZ136" s="1298">
        <f t="shared" si="2243"/>
        <v>4471595.2258664817</v>
      </c>
      <c r="CA136" s="1299">
        <f t="shared" si="3164"/>
        <v>5.3024710758260873E-2</v>
      </c>
      <c r="CB136" s="485">
        <v>62956130.842982829</v>
      </c>
      <c r="CC136" s="1298">
        <f t="shared" ref="CC136" si="3327">CB136-CB$16</f>
        <v>22873753.842982829</v>
      </c>
      <c r="CD136" s="1299">
        <f t="shared" ref="CD136" si="3328">CB136/CB$16-1</f>
        <v>0.57066859689940119</v>
      </c>
      <c r="CE136" s="1298">
        <f t="shared" si="2246"/>
        <v>1416131.5952886492</v>
      </c>
      <c r="CF136" s="1299">
        <f t="shared" si="3167"/>
        <v>2.3011563415670899E-2</v>
      </c>
      <c r="CG136" s="485">
        <v>74868603.101179138</v>
      </c>
      <c r="CH136" s="1298">
        <f t="shared" ref="CH136" si="3329">CG136-CG$16</f>
        <v>34786226.101179138</v>
      </c>
      <c r="CI136" s="1299">
        <f t="shared" ref="CI136" si="3330">CG136/CG$16-1</f>
        <v>0.86786834276767411</v>
      </c>
      <c r="CJ136" s="1298">
        <f t="shared" si="2249"/>
        <v>2742114.7227717489</v>
      </c>
      <c r="CK136" s="1299">
        <f t="shared" si="3170"/>
        <v>3.8018137086965886E-2</v>
      </c>
      <c r="CL136" s="485">
        <v>88801998.200668782</v>
      </c>
      <c r="CM136" s="1298">
        <f t="shared" ref="CM136" si="3331">CL136-CL$16</f>
        <v>48719621.200668782</v>
      </c>
      <c r="CN136" s="1299">
        <f t="shared" ref="CN136" si="3332">CL136/CL$16-1</f>
        <v>1.2154873250323646</v>
      </c>
      <c r="CO136" s="1298">
        <f t="shared" si="2252"/>
        <v>4471595.2258664817</v>
      </c>
      <c r="CP136" s="1299">
        <f t="shared" si="3173"/>
        <v>5.3024710758260873E-2</v>
      </c>
      <c r="CQ136" s="131"/>
    </row>
    <row r="137" spans="1:95" s="134" customFormat="1" ht="32.25" outlineLevel="1" thickBot="1" x14ac:dyDescent="0.3">
      <c r="A137" s="174">
        <v>2035</v>
      </c>
      <c r="B137" s="197" t="s">
        <v>171</v>
      </c>
      <c r="C137" s="198" t="s">
        <v>172</v>
      </c>
      <c r="D137" s="199" t="s">
        <v>173</v>
      </c>
      <c r="E137" s="492">
        <v>0</v>
      </c>
      <c r="F137" s="1298">
        <f t="shared" ref="F137" si="3333">E137-E$17</f>
        <v>0</v>
      </c>
      <c r="G137" s="1320"/>
      <c r="H137" s="1298">
        <f t="shared" si="2206"/>
        <v>0</v>
      </c>
      <c r="I137" s="1320"/>
      <c r="J137" s="492">
        <v>0</v>
      </c>
      <c r="K137" s="1298">
        <f t="shared" ref="K137" si="3334">J137-J$17</f>
        <v>0</v>
      </c>
      <c r="L137" s="1320"/>
      <c r="M137" s="1298">
        <f t="shared" si="2208"/>
        <v>0</v>
      </c>
      <c r="N137" s="1320"/>
      <c r="O137" s="492">
        <v>0</v>
      </c>
      <c r="P137" s="1298">
        <f t="shared" ref="P137" si="3335">O137-O$17</f>
        <v>0</v>
      </c>
      <c r="Q137" s="1320"/>
      <c r="R137" s="1298">
        <f t="shared" si="2210"/>
        <v>0</v>
      </c>
      <c r="S137" s="1320"/>
      <c r="T137" s="492">
        <v>0</v>
      </c>
      <c r="U137" s="1298">
        <f t="shared" ref="U137" si="3336">T137-T$17</f>
        <v>0</v>
      </c>
      <c r="V137" s="1299"/>
      <c r="W137" s="1298">
        <f t="shared" si="2213"/>
        <v>0</v>
      </c>
      <c r="X137" s="1299"/>
      <c r="Y137" s="492">
        <v>0</v>
      </c>
      <c r="Z137" s="1298">
        <f t="shared" ref="Z137" si="3337">Y137-Y$17</f>
        <v>0</v>
      </c>
      <c r="AA137" s="1299"/>
      <c r="AB137" s="1298">
        <f t="shared" si="2216"/>
        <v>0</v>
      </c>
      <c r="AC137" s="1299"/>
      <c r="AD137" s="492">
        <v>0</v>
      </c>
      <c r="AE137" s="1298">
        <f t="shared" ref="AE137" si="3338">AD137-AD$17</f>
        <v>0</v>
      </c>
      <c r="AF137" s="1299"/>
      <c r="AG137" s="1298">
        <f t="shared" si="2219"/>
        <v>0</v>
      </c>
      <c r="AH137" s="1299"/>
      <c r="AI137" s="492">
        <v>0</v>
      </c>
      <c r="AJ137" s="1298">
        <f t="shared" ref="AJ137" si="3339">AI137-AI$17</f>
        <v>0</v>
      </c>
      <c r="AK137" s="1299"/>
      <c r="AL137" s="1298">
        <f t="shared" si="2222"/>
        <v>0</v>
      </c>
      <c r="AM137" s="1299"/>
      <c r="AN137" s="492">
        <v>0</v>
      </c>
      <c r="AO137" s="1298">
        <f t="shared" ref="AO137" si="3340">AN137-AN$17</f>
        <v>0</v>
      </c>
      <c r="AP137" s="1299"/>
      <c r="AQ137" s="1298">
        <f t="shared" si="2226"/>
        <v>0</v>
      </c>
      <c r="AR137" s="1299"/>
      <c r="AS137" s="492">
        <v>0</v>
      </c>
      <c r="AT137" s="1298">
        <f t="shared" ref="AT137" si="3341">AS137-AS$17</f>
        <v>0</v>
      </c>
      <c r="AU137" s="1299"/>
      <c r="AV137" s="1298">
        <f t="shared" si="2230"/>
        <v>0</v>
      </c>
      <c r="AW137" s="1299"/>
      <c r="AX137" s="492">
        <v>0</v>
      </c>
      <c r="AY137" s="1298">
        <f t="shared" ref="AY137" si="3342">AX137-AX$17</f>
        <v>0</v>
      </c>
      <c r="AZ137" s="1299"/>
      <c r="BA137" s="1298">
        <f t="shared" si="2233"/>
        <v>0</v>
      </c>
      <c r="BB137" s="1299"/>
      <c r="BC137" s="492">
        <v>0</v>
      </c>
      <c r="BD137" s="1298">
        <f t="shared" ref="BD137" si="3343">BC137-BC$17</f>
        <v>0</v>
      </c>
      <c r="BE137" s="1299"/>
      <c r="BF137" s="1298">
        <f t="shared" si="2235"/>
        <v>0</v>
      </c>
      <c r="BG137" s="1299"/>
      <c r="BH137" s="492">
        <v>0</v>
      </c>
      <c r="BI137" s="1298">
        <f t="shared" ref="BI137" si="3344">BH137-BH$17</f>
        <v>0</v>
      </c>
      <c r="BJ137" s="1299"/>
      <c r="BK137" s="1298">
        <f t="shared" si="2237"/>
        <v>0</v>
      </c>
      <c r="BL137" s="1299"/>
      <c r="BM137" s="492">
        <v>0</v>
      </c>
      <c r="BN137" s="1298">
        <f t="shared" ref="BN137" si="3345">BM137-BM$17</f>
        <v>0</v>
      </c>
      <c r="BO137" s="1299"/>
      <c r="BP137" s="1298">
        <f t="shared" si="2239"/>
        <v>0</v>
      </c>
      <c r="BQ137" s="1299"/>
      <c r="BR137" s="492">
        <v>0</v>
      </c>
      <c r="BS137" s="1298">
        <f t="shared" ref="BS137" si="3346">BR137-BR$17</f>
        <v>0</v>
      </c>
      <c r="BT137" s="1299"/>
      <c r="BU137" s="1298">
        <f t="shared" si="2241"/>
        <v>0</v>
      </c>
      <c r="BV137" s="1299"/>
      <c r="BW137" s="492">
        <v>0</v>
      </c>
      <c r="BX137" s="1298">
        <f t="shared" ref="BX137" si="3347">BW137-BW$17</f>
        <v>0</v>
      </c>
      <c r="BY137" s="1299"/>
      <c r="BZ137" s="1298">
        <f t="shared" si="2243"/>
        <v>0</v>
      </c>
      <c r="CA137" s="1299"/>
      <c r="CB137" s="1329">
        <v>4759473.8299786011</v>
      </c>
      <c r="CC137" s="1298">
        <f t="shared" ref="CC137" si="3348">CB137-CB$17</f>
        <v>913196.34997860109</v>
      </c>
      <c r="CD137" s="1299">
        <f t="shared" ref="CD137" si="3349">CB137/CB$17-1</f>
        <v>0.23742341906611508</v>
      </c>
      <c r="CE137" s="1298">
        <f t="shared" si="2246"/>
        <v>67312.261421286501</v>
      </c>
      <c r="CF137" s="1299">
        <f t="shared" si="3167"/>
        <v>1.4345682781333302E-2</v>
      </c>
      <c r="CG137" s="1329">
        <v>4759473.8299786011</v>
      </c>
      <c r="CH137" s="1298">
        <f t="shared" ref="CH137" si="3350">CG137-CG$17</f>
        <v>913196.34997860109</v>
      </c>
      <c r="CI137" s="1299">
        <f t="shared" ref="CI137" si="3351">CG137/CG$17-1</f>
        <v>0.23742341906611508</v>
      </c>
      <c r="CJ137" s="1298">
        <f t="shared" si="2249"/>
        <v>67312.261421286501</v>
      </c>
      <c r="CK137" s="1299">
        <f t="shared" si="3170"/>
        <v>1.4345682781333302E-2</v>
      </c>
      <c r="CL137" s="1329">
        <v>4759473.8299786011</v>
      </c>
      <c r="CM137" s="1298">
        <f t="shared" ref="CM137" si="3352">CL137-CL$17</f>
        <v>913196.34997860109</v>
      </c>
      <c r="CN137" s="1299">
        <f t="shared" ref="CN137" si="3353">CL137/CL$17-1</f>
        <v>0.23742341906611508</v>
      </c>
      <c r="CO137" s="1298">
        <f t="shared" si="2252"/>
        <v>67312.261421286501</v>
      </c>
      <c r="CP137" s="1299">
        <f t="shared" si="3173"/>
        <v>1.4345682781333302E-2</v>
      </c>
      <c r="CQ137" s="131"/>
    </row>
    <row r="138" spans="1:95" s="134" customFormat="1" ht="15.75" outlineLevel="1" x14ac:dyDescent="0.25">
      <c r="A138" s="174">
        <v>2035</v>
      </c>
      <c r="B138" s="206" t="s">
        <v>174</v>
      </c>
      <c r="C138" s="206" t="s">
        <v>175</v>
      </c>
      <c r="D138" s="207" t="s">
        <v>176</v>
      </c>
      <c r="E138" s="210">
        <v>1261036.03896</v>
      </c>
      <c r="F138" s="1321">
        <f t="shared" ref="F138" si="3354">E138-E$18</f>
        <v>412748.96016000002</v>
      </c>
      <c r="G138" s="1322">
        <f t="shared" ref="G138" si="3355">E138/E$18-1</f>
        <v>0.48656754355362941</v>
      </c>
      <c r="H138" s="1321">
        <f t="shared" si="2206"/>
        <v>32252.758511999855</v>
      </c>
      <c r="I138" s="1322">
        <f t="shared" si="3128"/>
        <v>2.6247719207443065E-2</v>
      </c>
      <c r="J138" s="210">
        <v>1493250.4547999999</v>
      </c>
      <c r="K138" s="1321">
        <f t="shared" ref="K138" si="3356">J138-J$18</f>
        <v>644963.37599999993</v>
      </c>
      <c r="L138" s="1322">
        <f t="shared" ref="L138" si="3357">J138/J$18-1</f>
        <v>0.7603126254290884</v>
      </c>
      <c r="M138" s="1321">
        <f t="shared" si="2208"/>
        <v>58836.60503999982</v>
      </c>
      <c r="N138" s="1322">
        <f t="shared" si="3131"/>
        <v>4.1017872944997036E-2</v>
      </c>
      <c r="O138" s="211">
        <v>1765202.0968799999</v>
      </c>
      <c r="P138" s="1321">
        <f t="shared" ref="P138" si="3358">O138-O$18</f>
        <v>916915.01807999983</v>
      </c>
      <c r="Q138" s="1322">
        <f t="shared" ref="Q138" si="3359">O138/O$18-1</f>
        <v>1.0809017854864438</v>
      </c>
      <c r="R138" s="1321">
        <f t="shared" si="2210"/>
        <v>93906.83140799962</v>
      </c>
      <c r="S138" s="1322">
        <f t="shared" si="3134"/>
        <v>5.6188055664406322E-2</v>
      </c>
      <c r="T138" s="211">
        <v>1261036.03896</v>
      </c>
      <c r="U138" s="209">
        <f t="shared" ref="U138" si="3360">T138-T$18</f>
        <v>412748.96016000002</v>
      </c>
      <c r="V138" s="1300">
        <f t="shared" ref="V138" si="3361">T138/T$18-1</f>
        <v>0.48656754355362941</v>
      </c>
      <c r="W138" s="209">
        <f t="shared" si="2213"/>
        <v>32252.758511999855</v>
      </c>
      <c r="X138" s="1300">
        <f t="shared" si="3137"/>
        <v>2.6247719207443065E-2</v>
      </c>
      <c r="Y138" s="210">
        <v>1493250.4547999999</v>
      </c>
      <c r="Z138" s="209">
        <f t="shared" ref="Z138" si="3362">Y138-Y$18</f>
        <v>644963.37599999993</v>
      </c>
      <c r="AA138" s="1300">
        <f t="shared" ref="AA138" si="3363">Y138/Y$18-1</f>
        <v>0.7603126254290884</v>
      </c>
      <c r="AB138" s="209">
        <f t="shared" si="2216"/>
        <v>58836.60503999982</v>
      </c>
      <c r="AC138" s="1300">
        <f t="shared" si="3140"/>
        <v>4.1017872944997036E-2</v>
      </c>
      <c r="AD138" s="211">
        <v>1765202.0968799999</v>
      </c>
      <c r="AE138" s="209">
        <f t="shared" ref="AE138" si="3364">AD138-AD$18</f>
        <v>916915.01807999983</v>
      </c>
      <c r="AF138" s="1300">
        <f t="shared" ref="AF138" si="3365">AD138/AD$18-1</f>
        <v>1.0809017854864438</v>
      </c>
      <c r="AG138" s="209">
        <f t="shared" si="2219"/>
        <v>93906.83140799962</v>
      </c>
      <c r="AH138" s="1300">
        <f t="shared" si="3143"/>
        <v>5.6188055664406322E-2</v>
      </c>
      <c r="AI138" s="211">
        <v>1261036.03896</v>
      </c>
      <c r="AJ138" s="209">
        <f t="shared" ref="AJ138" si="3366">AI138-AI$18</f>
        <v>412748.96016000002</v>
      </c>
      <c r="AK138" s="1300">
        <f t="shared" ref="AK138" si="3367">AI138/AI$18-1</f>
        <v>0.48656754355362941</v>
      </c>
      <c r="AL138" s="209">
        <f t="shared" si="2222"/>
        <v>32252.758511999855</v>
      </c>
      <c r="AM138" s="1300">
        <f t="shared" si="3242"/>
        <v>2.6247719207443065E-2</v>
      </c>
      <c r="AN138" s="210">
        <v>1493250.4547999999</v>
      </c>
      <c r="AO138" s="209">
        <f t="shared" ref="AO138" si="3368">AN138-AN$18</f>
        <v>644963.37599999993</v>
      </c>
      <c r="AP138" s="1300">
        <f t="shared" ref="AP138" si="3369">AN138/AN$18-1</f>
        <v>0.7603126254290884</v>
      </c>
      <c r="AQ138" s="209">
        <f t="shared" si="2226"/>
        <v>58836.60503999982</v>
      </c>
      <c r="AR138" s="1300">
        <f t="shared" si="3245"/>
        <v>4.1017872944997036E-2</v>
      </c>
      <c r="AS138" s="211">
        <v>1765202.0968799999</v>
      </c>
      <c r="AT138" s="209">
        <f t="shared" ref="AT138" si="3370">AS138-AS$18</f>
        <v>916915.01807999983</v>
      </c>
      <c r="AU138" s="1300">
        <f t="shared" ref="AU138" si="3371">AS138/AS$18-1</f>
        <v>1.0809017854864438</v>
      </c>
      <c r="AV138" s="209">
        <f t="shared" si="2230"/>
        <v>93906.83140799962</v>
      </c>
      <c r="AW138" s="1300">
        <f t="shared" si="3248"/>
        <v>5.6188055664406322E-2</v>
      </c>
      <c r="AX138" s="210">
        <v>1261036.03896</v>
      </c>
      <c r="AY138" s="209">
        <f t="shared" ref="AY138" si="3372">AX138-AX$18</f>
        <v>412748.96016000002</v>
      </c>
      <c r="AZ138" s="1300">
        <f t="shared" ref="AZ138" si="3373">AX138/AX$18-1</f>
        <v>0.48656754355362941</v>
      </c>
      <c r="BA138" s="209">
        <f t="shared" si="2233"/>
        <v>32252.758511999855</v>
      </c>
      <c r="BB138" s="1300">
        <f t="shared" si="3149"/>
        <v>2.6247719207443065E-2</v>
      </c>
      <c r="BC138" s="210">
        <v>1493250.4547999999</v>
      </c>
      <c r="BD138" s="209">
        <f t="shared" ref="BD138" si="3374">BC138-BC$18</f>
        <v>644963.37599999993</v>
      </c>
      <c r="BE138" s="1300">
        <f t="shared" ref="BE138" si="3375">BC138/BC$18-1</f>
        <v>0.7603126254290884</v>
      </c>
      <c r="BF138" s="209">
        <f t="shared" si="2235"/>
        <v>58836.60503999982</v>
      </c>
      <c r="BG138" s="1300">
        <f t="shared" si="3152"/>
        <v>4.1017872944997036E-2</v>
      </c>
      <c r="BH138" s="211">
        <v>1765202.0968799999</v>
      </c>
      <c r="BI138" s="209">
        <f t="shared" ref="BI138" si="3376">BH138-BH$18</f>
        <v>916915.01807999983</v>
      </c>
      <c r="BJ138" s="1300">
        <f t="shared" ref="BJ138" si="3377">BH138/BH$18-1</f>
        <v>1.0809017854864438</v>
      </c>
      <c r="BK138" s="209">
        <f t="shared" si="2237"/>
        <v>93906.83140799962</v>
      </c>
      <c r="BL138" s="1300">
        <f t="shared" si="3155"/>
        <v>5.6188055664406322E-2</v>
      </c>
      <c r="BM138" s="210">
        <v>1261036.03896</v>
      </c>
      <c r="BN138" s="209">
        <f t="shared" ref="BN138" si="3378">BM138-BM$18</f>
        <v>412748.96016000002</v>
      </c>
      <c r="BO138" s="1300">
        <f t="shared" ref="BO138" si="3379">BM138/BM$18-1</f>
        <v>0.48656754355362941</v>
      </c>
      <c r="BP138" s="209">
        <f t="shared" si="2239"/>
        <v>32252.758511999855</v>
      </c>
      <c r="BQ138" s="1300">
        <f t="shared" si="3158"/>
        <v>2.6247719207443065E-2</v>
      </c>
      <c r="BR138" s="210">
        <v>1493250.4547999999</v>
      </c>
      <c r="BS138" s="209">
        <f t="shared" ref="BS138" si="3380">BR138-BR$18</f>
        <v>644963.37599999993</v>
      </c>
      <c r="BT138" s="1300">
        <f t="shared" ref="BT138" si="3381">BR138/BR$18-1</f>
        <v>0.7603126254290884</v>
      </c>
      <c r="BU138" s="209">
        <f t="shared" si="2241"/>
        <v>58836.60503999982</v>
      </c>
      <c r="BV138" s="1300">
        <f t="shared" si="3161"/>
        <v>4.1017872944997036E-2</v>
      </c>
      <c r="BW138" s="211">
        <v>1765202.0968799999</v>
      </c>
      <c r="BX138" s="209">
        <f t="shared" ref="BX138" si="3382">BW138-BW$18</f>
        <v>916915.01807999983</v>
      </c>
      <c r="BY138" s="1300">
        <f t="shared" ref="BY138" si="3383">BW138/BW$18-1</f>
        <v>1.0809017854864438</v>
      </c>
      <c r="BZ138" s="209">
        <f t="shared" si="2243"/>
        <v>93906.83140799962</v>
      </c>
      <c r="CA138" s="1300">
        <f t="shared" si="3164"/>
        <v>5.6188055664406322E-2</v>
      </c>
      <c r="CB138" s="211">
        <v>1261036.03896</v>
      </c>
      <c r="CC138" s="209">
        <f t="shared" ref="CC138" si="3384">CB138-CB$18</f>
        <v>412748.96016000002</v>
      </c>
      <c r="CD138" s="1300">
        <f t="shared" ref="CD138" si="3385">CB138/CB$18-1</f>
        <v>0.48656754355362941</v>
      </c>
      <c r="CE138" s="209">
        <f t="shared" si="2246"/>
        <v>32252.758511999855</v>
      </c>
      <c r="CF138" s="1300">
        <f t="shared" si="3167"/>
        <v>2.6247719207443065E-2</v>
      </c>
      <c r="CG138" s="210">
        <v>1493250.4547999999</v>
      </c>
      <c r="CH138" s="209">
        <f t="shared" ref="CH138" si="3386">CG138-CG$18</f>
        <v>644963.37599999993</v>
      </c>
      <c r="CI138" s="1300">
        <f t="shared" ref="CI138" si="3387">CG138/CG$18-1</f>
        <v>0.7603126254290884</v>
      </c>
      <c r="CJ138" s="209">
        <f t="shared" si="2249"/>
        <v>58836.60503999982</v>
      </c>
      <c r="CK138" s="1300">
        <f t="shared" si="3170"/>
        <v>4.1017872944997036E-2</v>
      </c>
      <c r="CL138" s="211">
        <v>1765202.0968799999</v>
      </c>
      <c r="CM138" s="209">
        <f t="shared" ref="CM138" si="3388">CL138-CL$18</f>
        <v>916915.01807999983</v>
      </c>
      <c r="CN138" s="1300">
        <f t="shared" ref="CN138" si="3389">CL138/CL$18-1</f>
        <v>1.0809017854864438</v>
      </c>
      <c r="CO138" s="209">
        <f t="shared" si="2252"/>
        <v>93906.83140799962</v>
      </c>
      <c r="CP138" s="1300">
        <f t="shared" si="3173"/>
        <v>5.6188055664406322E-2</v>
      </c>
      <c r="CQ138" s="131"/>
    </row>
    <row r="139" spans="1:95" s="134" customFormat="1" ht="16.5" outlineLevel="1" thickBot="1" x14ac:dyDescent="0.3">
      <c r="A139" s="174">
        <v>2035</v>
      </c>
      <c r="B139" s="206" t="s">
        <v>177</v>
      </c>
      <c r="C139" s="206" t="s">
        <v>178</v>
      </c>
      <c r="D139" s="207" t="s">
        <v>179</v>
      </c>
      <c r="E139" s="479">
        <v>796607.20727999997</v>
      </c>
      <c r="F139" s="1321">
        <f t="shared" ref="F139" si="3390">E139-E$19</f>
        <v>264436.90519199998</v>
      </c>
      <c r="G139" s="1322">
        <f t="shared" ref="G139" si="3391">E139/E$19-1</f>
        <v>0.49690278498154994</v>
      </c>
      <c r="H139" s="1321">
        <f t="shared" si="2206"/>
        <v>20336.182703999802</v>
      </c>
      <c r="I139" s="1322">
        <f t="shared" si="3128"/>
        <v>2.6197271391273924E-2</v>
      </c>
      <c r="J139" s="479">
        <v>944380.01736000006</v>
      </c>
      <c r="K139" s="1321">
        <f t="shared" ref="K139" si="3392">J139-J$19</f>
        <v>412209.71527200006</v>
      </c>
      <c r="L139" s="1322">
        <f t="shared" ref="L139" si="3393">J139/J$19-1</f>
        <v>0.77458233511842378</v>
      </c>
      <c r="M139" s="1321">
        <f t="shared" si="2208"/>
        <v>37480.454831999843</v>
      </c>
      <c r="N139" s="1322">
        <f t="shared" si="3131"/>
        <v>4.1328120974633897E-2</v>
      </c>
      <c r="O139" s="472">
        <v>1115436.3584400001</v>
      </c>
      <c r="P139" s="1321">
        <f t="shared" ref="P139" si="3394">O139-O$19</f>
        <v>583266.0563520001</v>
      </c>
      <c r="Q139" s="1322">
        <f t="shared" ref="Q139" si="3395">O139/O$19-1</f>
        <v>1.0960139152138386</v>
      </c>
      <c r="R139" s="1321">
        <f t="shared" si="2210"/>
        <v>59470.258583999937</v>
      </c>
      <c r="S139" s="1322">
        <f t="shared" si="3134"/>
        <v>5.6318340704412551E-2</v>
      </c>
      <c r="T139" s="472">
        <v>796607.20727999997</v>
      </c>
      <c r="U139" s="209">
        <f t="shared" ref="U139" si="3396">T139-T$19</f>
        <v>264436.90519199998</v>
      </c>
      <c r="V139" s="1300">
        <f t="shared" ref="V139" si="3397">T139/T$19-1</f>
        <v>0.49690278498154994</v>
      </c>
      <c r="W139" s="209">
        <f t="shared" si="2213"/>
        <v>20336.182703999802</v>
      </c>
      <c r="X139" s="1300">
        <f t="shared" si="3137"/>
        <v>2.6197271391273924E-2</v>
      </c>
      <c r="Y139" s="479">
        <v>944380.01736000006</v>
      </c>
      <c r="Z139" s="209">
        <f t="shared" ref="Z139" si="3398">Y139-Y$19</f>
        <v>412209.71527200006</v>
      </c>
      <c r="AA139" s="1300">
        <f t="shared" ref="AA139" si="3399">Y139/Y$19-1</f>
        <v>0.77458233511842378</v>
      </c>
      <c r="AB139" s="209">
        <f t="shared" si="2216"/>
        <v>37480.454831999843</v>
      </c>
      <c r="AC139" s="1300">
        <f t="shared" si="3140"/>
        <v>4.1328120974633897E-2</v>
      </c>
      <c r="AD139" s="472">
        <v>1115436.3584400001</v>
      </c>
      <c r="AE139" s="209">
        <f t="shared" ref="AE139" si="3400">AD139-AD$19</f>
        <v>583266.0563520001</v>
      </c>
      <c r="AF139" s="1300">
        <f t="shared" ref="AF139" si="3401">AD139/AD$19-1</f>
        <v>1.0960139152138386</v>
      </c>
      <c r="AG139" s="209">
        <f t="shared" si="2219"/>
        <v>59470.258583999937</v>
      </c>
      <c r="AH139" s="1300">
        <f t="shared" si="3143"/>
        <v>5.6318340704412551E-2</v>
      </c>
      <c r="AI139" s="472">
        <v>796607.20727999997</v>
      </c>
      <c r="AJ139" s="209">
        <f t="shared" ref="AJ139" si="3402">AI139-AI$19</f>
        <v>264436.90519199998</v>
      </c>
      <c r="AK139" s="1300">
        <f t="shared" ref="AK139" si="3403">AI139/AI$19-1</f>
        <v>0.49690278498154994</v>
      </c>
      <c r="AL139" s="209">
        <f t="shared" si="2222"/>
        <v>20336.182703999802</v>
      </c>
      <c r="AM139" s="1300">
        <f t="shared" si="3242"/>
        <v>2.6197271391273924E-2</v>
      </c>
      <c r="AN139" s="479">
        <v>944380.01736000006</v>
      </c>
      <c r="AO139" s="209">
        <f t="shared" ref="AO139" si="3404">AN139-AN$19</f>
        <v>412209.71527200006</v>
      </c>
      <c r="AP139" s="1300">
        <f t="shared" ref="AP139" si="3405">AN139/AN$19-1</f>
        <v>0.77458233511842378</v>
      </c>
      <c r="AQ139" s="209">
        <f t="shared" si="2226"/>
        <v>37480.454831999843</v>
      </c>
      <c r="AR139" s="1300">
        <f t="shared" si="3245"/>
        <v>4.1328120974633897E-2</v>
      </c>
      <c r="AS139" s="472">
        <v>1115436.3584400001</v>
      </c>
      <c r="AT139" s="209">
        <f t="shared" ref="AT139" si="3406">AS139-AS$19</f>
        <v>583266.0563520001</v>
      </c>
      <c r="AU139" s="1300">
        <f t="shared" ref="AU139" si="3407">AS139/AS$19-1</f>
        <v>1.0960139152138386</v>
      </c>
      <c r="AV139" s="209">
        <f t="shared" si="2230"/>
        <v>59470.258583999937</v>
      </c>
      <c r="AW139" s="1300">
        <f t="shared" si="3248"/>
        <v>5.6318340704412551E-2</v>
      </c>
      <c r="AX139" s="479">
        <v>796607.20727999997</v>
      </c>
      <c r="AY139" s="209">
        <f t="shared" ref="AY139" si="3408">AX139-AX$19</f>
        <v>264436.90519199998</v>
      </c>
      <c r="AZ139" s="1300">
        <f t="shared" ref="AZ139" si="3409">AX139/AX$19-1</f>
        <v>0.49690278498154994</v>
      </c>
      <c r="BA139" s="209">
        <f t="shared" si="2233"/>
        <v>20336.182703999802</v>
      </c>
      <c r="BB139" s="1300">
        <f t="shared" si="3149"/>
        <v>2.6197271391273924E-2</v>
      </c>
      <c r="BC139" s="479">
        <v>944380.01736000006</v>
      </c>
      <c r="BD139" s="209">
        <f t="shared" ref="BD139" si="3410">BC139-BC$19</f>
        <v>412209.71527200006</v>
      </c>
      <c r="BE139" s="1300">
        <f t="shared" ref="BE139" si="3411">BC139/BC$19-1</f>
        <v>0.77458233511842378</v>
      </c>
      <c r="BF139" s="209">
        <f t="shared" si="2235"/>
        <v>37480.454831999843</v>
      </c>
      <c r="BG139" s="1300">
        <f t="shared" si="3152"/>
        <v>4.1328120974633897E-2</v>
      </c>
      <c r="BH139" s="472">
        <v>1115436.3584400001</v>
      </c>
      <c r="BI139" s="209">
        <f t="shared" ref="BI139" si="3412">BH139-BH$19</f>
        <v>583266.0563520001</v>
      </c>
      <c r="BJ139" s="1300">
        <f t="shared" ref="BJ139" si="3413">BH139/BH$19-1</f>
        <v>1.0960139152138386</v>
      </c>
      <c r="BK139" s="209">
        <f t="shared" si="2237"/>
        <v>59470.258583999937</v>
      </c>
      <c r="BL139" s="1300">
        <f t="shared" si="3155"/>
        <v>5.6318340704412551E-2</v>
      </c>
      <c r="BM139" s="479">
        <v>796607.20727999997</v>
      </c>
      <c r="BN139" s="209">
        <f t="shared" ref="BN139" si="3414">BM139-BM$19</f>
        <v>264436.90519199998</v>
      </c>
      <c r="BO139" s="1300">
        <f t="shared" ref="BO139" si="3415">BM139/BM$19-1</f>
        <v>0.49690278498154994</v>
      </c>
      <c r="BP139" s="209">
        <f t="shared" si="2239"/>
        <v>20336.182703999802</v>
      </c>
      <c r="BQ139" s="1300">
        <f t="shared" si="3158"/>
        <v>2.6197271391273924E-2</v>
      </c>
      <c r="BR139" s="479">
        <v>944380.01736000006</v>
      </c>
      <c r="BS139" s="209">
        <f t="shared" ref="BS139" si="3416">BR139-BR$19</f>
        <v>412209.71527200006</v>
      </c>
      <c r="BT139" s="1300">
        <f t="shared" ref="BT139" si="3417">BR139/BR$19-1</f>
        <v>0.77458233511842378</v>
      </c>
      <c r="BU139" s="209">
        <f t="shared" si="2241"/>
        <v>37480.454831999843</v>
      </c>
      <c r="BV139" s="1300">
        <f t="shared" si="3161"/>
        <v>4.1328120974633897E-2</v>
      </c>
      <c r="BW139" s="472">
        <v>1115436.3584400001</v>
      </c>
      <c r="BX139" s="209">
        <f t="shared" ref="BX139" si="3418">BW139-BW$19</f>
        <v>583266.0563520001</v>
      </c>
      <c r="BY139" s="1300">
        <f t="shared" ref="BY139" si="3419">BW139/BW$19-1</f>
        <v>1.0960139152138386</v>
      </c>
      <c r="BZ139" s="209">
        <f t="shared" si="2243"/>
        <v>59470.258583999937</v>
      </c>
      <c r="CA139" s="1300">
        <f t="shared" si="3164"/>
        <v>5.6318340704412551E-2</v>
      </c>
      <c r="CB139" s="472">
        <v>796607.20727999997</v>
      </c>
      <c r="CC139" s="209">
        <f t="shared" ref="CC139" si="3420">CB139-CB$19</f>
        <v>264436.90519199998</v>
      </c>
      <c r="CD139" s="1300">
        <f t="shared" ref="CD139" si="3421">CB139/CB$19-1</f>
        <v>0.49690278498154994</v>
      </c>
      <c r="CE139" s="209">
        <f t="shared" si="2246"/>
        <v>20336.182703999802</v>
      </c>
      <c r="CF139" s="1300">
        <f t="shared" si="3167"/>
        <v>2.6197271391273924E-2</v>
      </c>
      <c r="CG139" s="479">
        <v>944380.01736000006</v>
      </c>
      <c r="CH139" s="209">
        <f t="shared" ref="CH139" si="3422">CG139-CG$19</f>
        <v>412209.71527200006</v>
      </c>
      <c r="CI139" s="1300">
        <f t="shared" ref="CI139" si="3423">CG139/CG$19-1</f>
        <v>0.77458233511842378</v>
      </c>
      <c r="CJ139" s="209">
        <f t="shared" si="2249"/>
        <v>37480.454831999843</v>
      </c>
      <c r="CK139" s="1300">
        <f t="shared" si="3170"/>
        <v>4.1328120974633897E-2</v>
      </c>
      <c r="CL139" s="472">
        <v>1115436.3584400001</v>
      </c>
      <c r="CM139" s="209">
        <f t="shared" ref="CM139" si="3424">CL139-CL$19</f>
        <v>583266.0563520001</v>
      </c>
      <c r="CN139" s="1300">
        <f t="shared" ref="CN139" si="3425">CL139/CL$19-1</f>
        <v>1.0960139152138386</v>
      </c>
      <c r="CO139" s="209">
        <f t="shared" si="2252"/>
        <v>59470.258583999937</v>
      </c>
      <c r="CP139" s="1300">
        <f t="shared" si="3173"/>
        <v>5.6318340704412551E-2</v>
      </c>
      <c r="CQ139" s="131"/>
    </row>
    <row r="140" spans="1:95" s="134" customFormat="1" ht="18.75" x14ac:dyDescent="0.25">
      <c r="A140" s="164">
        <v>2036</v>
      </c>
      <c r="B140" s="165"/>
      <c r="C140" s="166"/>
      <c r="D140" s="166" t="s">
        <v>157</v>
      </c>
      <c r="E140" s="490">
        <v>534356562.02228492</v>
      </c>
      <c r="F140" s="490">
        <f t="shared" ref="F140" si="3426">E140-E$10</f>
        <v>318260127.63228488</v>
      </c>
      <c r="G140" s="1319">
        <f t="shared" ref="G140" si="3427">E140/E$10-1</f>
        <v>1.4727689909862418</v>
      </c>
      <c r="H140" s="490">
        <f t="shared" si="2206"/>
        <v>35965917.265327513</v>
      </c>
      <c r="I140" s="1319">
        <f>E140/E130-1</f>
        <v>7.2164109907934648E-2</v>
      </c>
      <c r="J140" s="490">
        <v>534356562.02228492</v>
      </c>
      <c r="K140" s="490">
        <f t="shared" ref="K140" si="3428">J140-J$10</f>
        <v>318260127.63228488</v>
      </c>
      <c r="L140" s="1319">
        <f t="shared" ref="L140" si="3429">J140/J$10-1</f>
        <v>1.4727689909862418</v>
      </c>
      <c r="M140" s="490">
        <f t="shared" si="2208"/>
        <v>35965917.265327513</v>
      </c>
      <c r="N140" s="1319">
        <f>J140/J130-1</f>
        <v>7.2164109907934648E-2</v>
      </c>
      <c r="O140" s="490">
        <v>534356562.02228492</v>
      </c>
      <c r="P140" s="490">
        <f t="shared" ref="P140" si="3430">O140-O$10</f>
        <v>318260127.63228488</v>
      </c>
      <c r="Q140" s="1319">
        <f t="shared" ref="Q140" si="3431">O140/O$10-1</f>
        <v>1.4727689909862418</v>
      </c>
      <c r="R140" s="490">
        <f t="shared" si="2210"/>
        <v>35965917.265327513</v>
      </c>
      <c r="S140" s="1319">
        <f>O140/O130-1</f>
        <v>7.2164109907934648E-2</v>
      </c>
      <c r="T140" s="490">
        <v>534356562.02228492</v>
      </c>
      <c r="U140" s="490">
        <f t="shared" ref="U140" si="3432">T140-T$10</f>
        <v>318260127.63228488</v>
      </c>
      <c r="V140" s="1301">
        <f t="shared" ref="V140" si="3433">T140/T$10-1</f>
        <v>1.4727689909862418</v>
      </c>
      <c r="W140" s="490">
        <f t="shared" si="2213"/>
        <v>35965917.265327513</v>
      </c>
      <c r="X140" s="1301">
        <f>T140/T130-1</f>
        <v>7.2164109907934648E-2</v>
      </c>
      <c r="Y140" s="490">
        <v>534356562.02228492</v>
      </c>
      <c r="Z140" s="490">
        <f t="shared" ref="Z140" si="3434">Y140-Y$10</f>
        <v>318260127.63228488</v>
      </c>
      <c r="AA140" s="1301">
        <f t="shared" ref="AA140" si="3435">Y140/Y$10-1</f>
        <v>1.4727689909862418</v>
      </c>
      <c r="AB140" s="490">
        <f t="shared" si="2216"/>
        <v>35965917.265327513</v>
      </c>
      <c r="AC140" s="1301">
        <f>Y140/Y130-1</f>
        <v>7.2164109907934648E-2</v>
      </c>
      <c r="AD140" s="490">
        <v>534356562.02228492</v>
      </c>
      <c r="AE140" s="490">
        <f t="shared" ref="AE140" si="3436">AD140-AD$10</f>
        <v>318260127.63228488</v>
      </c>
      <c r="AF140" s="1301">
        <f t="shared" ref="AF140" si="3437">AD140/AD$10-1</f>
        <v>1.4727689909862418</v>
      </c>
      <c r="AG140" s="490">
        <f t="shared" si="2219"/>
        <v>35965917.265327513</v>
      </c>
      <c r="AH140" s="1301">
        <f>AD140/AD130-1</f>
        <v>7.2164109907934648E-2</v>
      </c>
      <c r="AI140" s="490">
        <v>534356562.02228492</v>
      </c>
      <c r="AJ140" s="490">
        <f t="shared" ref="AJ140" si="3438">AI140-AI$10</f>
        <v>318260127.63228488</v>
      </c>
      <c r="AK140" s="1301">
        <f t="shared" ref="AK140" si="3439">AI140/AI$10-1</f>
        <v>1.4727689909862418</v>
      </c>
      <c r="AL140" s="490">
        <f t="shared" si="2222"/>
        <v>35965917.265327513</v>
      </c>
      <c r="AM140" s="1301">
        <f>AI140/AI130-1</f>
        <v>7.2164109907934648E-2</v>
      </c>
      <c r="AN140" s="490">
        <v>534356562.02228492</v>
      </c>
      <c r="AO140" s="490">
        <f t="shared" ref="AO140" si="3440">AN140-AN$10</f>
        <v>318260127.63228488</v>
      </c>
      <c r="AP140" s="1301">
        <f t="shared" ref="AP140" si="3441">AN140/AN$10-1</f>
        <v>1.4727689909862418</v>
      </c>
      <c r="AQ140" s="490">
        <f t="shared" si="2226"/>
        <v>35965917.265327513</v>
      </c>
      <c r="AR140" s="1301">
        <f>AN140/AN130-1</f>
        <v>7.2164109907934648E-2</v>
      </c>
      <c r="AS140" s="490">
        <v>534356562.02228492</v>
      </c>
      <c r="AT140" s="490">
        <f t="shared" ref="AT140" si="3442">AS140-AS$10</f>
        <v>318260127.63228488</v>
      </c>
      <c r="AU140" s="1301">
        <f t="shared" ref="AU140" si="3443">AS140/AS$10-1</f>
        <v>1.4727689909862418</v>
      </c>
      <c r="AV140" s="490">
        <f t="shared" si="2230"/>
        <v>35965917.265327513</v>
      </c>
      <c r="AW140" s="1301">
        <f>AS140/AS130-1</f>
        <v>7.2164109907934648E-2</v>
      </c>
      <c r="AX140" s="490">
        <v>534356562.02228492</v>
      </c>
      <c r="AY140" s="490">
        <f t="shared" ref="AY140" si="3444">AX140-AX$10</f>
        <v>318260127.63228488</v>
      </c>
      <c r="AZ140" s="1301">
        <f t="shared" ref="AZ140" si="3445">AX140/AX$10-1</f>
        <v>1.4727689909862418</v>
      </c>
      <c r="BA140" s="490">
        <f t="shared" si="2233"/>
        <v>35965917.265327513</v>
      </c>
      <c r="BB140" s="1301">
        <f>AX140/AX130-1</f>
        <v>7.2164109907934648E-2</v>
      </c>
      <c r="BC140" s="490">
        <v>534356562.02228492</v>
      </c>
      <c r="BD140" s="490">
        <f t="shared" ref="BD140" si="3446">BC140-BC$10</f>
        <v>318260127.63228488</v>
      </c>
      <c r="BE140" s="1301">
        <f t="shared" ref="BE140" si="3447">BC140/BC$10-1</f>
        <v>1.4727689909862418</v>
      </c>
      <c r="BF140" s="490">
        <f t="shared" si="2235"/>
        <v>35965917.265327513</v>
      </c>
      <c r="BG140" s="1301">
        <f>BC140/BC130-1</f>
        <v>7.2164109907934648E-2</v>
      </c>
      <c r="BH140" s="490">
        <v>534356562.02228492</v>
      </c>
      <c r="BI140" s="490">
        <f t="shared" ref="BI140" si="3448">BH140-BH$10</f>
        <v>318260127.63228488</v>
      </c>
      <c r="BJ140" s="1301">
        <f t="shared" ref="BJ140" si="3449">BH140/BH$10-1</f>
        <v>1.4727689909862418</v>
      </c>
      <c r="BK140" s="490">
        <f t="shared" si="2237"/>
        <v>35965917.265327513</v>
      </c>
      <c r="BL140" s="1301">
        <f>BH140/BH130-1</f>
        <v>7.2164109907934648E-2</v>
      </c>
      <c r="BM140" s="490">
        <v>534356562.02228492</v>
      </c>
      <c r="BN140" s="490">
        <f t="shared" ref="BN140" si="3450">BM140-BM$10</f>
        <v>318260127.63228488</v>
      </c>
      <c r="BO140" s="1301">
        <f t="shared" ref="BO140" si="3451">BM140/BM$10-1</f>
        <v>1.4727689909862418</v>
      </c>
      <c r="BP140" s="490">
        <f t="shared" si="2239"/>
        <v>35965917.265327513</v>
      </c>
      <c r="BQ140" s="1301">
        <f>BM140/BM130-1</f>
        <v>7.2164109907934648E-2</v>
      </c>
      <c r="BR140" s="490">
        <v>534356562.02228492</v>
      </c>
      <c r="BS140" s="490">
        <f t="shared" ref="BS140" si="3452">BR140-BR$10</f>
        <v>318260127.63228488</v>
      </c>
      <c r="BT140" s="1301">
        <f t="shared" ref="BT140" si="3453">BR140/BR$10-1</f>
        <v>1.4727689909862418</v>
      </c>
      <c r="BU140" s="490">
        <f t="shared" si="2241"/>
        <v>35965917.265327513</v>
      </c>
      <c r="BV140" s="1301">
        <f>BR140/BR130-1</f>
        <v>7.2164109907934648E-2</v>
      </c>
      <c r="BW140" s="490">
        <v>534356562.02228492</v>
      </c>
      <c r="BX140" s="490">
        <f t="shared" ref="BX140" si="3454">BW140-BW$10</f>
        <v>318260127.63228488</v>
      </c>
      <c r="BY140" s="1301">
        <f t="shared" ref="BY140" si="3455">BW140/BW$10-1</f>
        <v>1.4727689909862418</v>
      </c>
      <c r="BZ140" s="490">
        <f t="shared" si="2243"/>
        <v>35965917.265327513</v>
      </c>
      <c r="CA140" s="1301">
        <f>BW140/BW130-1</f>
        <v>7.2164109907934648E-2</v>
      </c>
      <c r="CB140" s="484">
        <v>539189015.43218827</v>
      </c>
      <c r="CC140" s="490">
        <f t="shared" ref="CC140" si="3456">CB140-CB$10</f>
        <v>319246303.56218827</v>
      </c>
      <c r="CD140" s="1301">
        <f t="shared" ref="CD140" si="3457">CB140/CB$10-1</f>
        <v>1.4514975324614663</v>
      </c>
      <c r="CE140" s="490">
        <f t="shared" si="2246"/>
        <v>36038896.845252275</v>
      </c>
      <c r="CF140" s="1301">
        <f>CB140/CB130-1</f>
        <v>7.1626529566295449E-2</v>
      </c>
      <c r="CG140" s="484">
        <v>539189015.43218827</v>
      </c>
      <c r="CH140" s="490">
        <f t="shared" ref="CH140" si="3458">CG140-CG$10</f>
        <v>319246303.56218827</v>
      </c>
      <c r="CI140" s="1301">
        <f t="shared" ref="CI140" si="3459">CG140/CG$10-1</f>
        <v>1.4514975324614663</v>
      </c>
      <c r="CJ140" s="490">
        <f t="shared" si="2249"/>
        <v>36038896.845252275</v>
      </c>
      <c r="CK140" s="1301">
        <f>CG140/CG130-1</f>
        <v>7.1626529566295449E-2</v>
      </c>
      <c r="CL140" s="484">
        <v>539189015.43218827</v>
      </c>
      <c r="CM140" s="490">
        <f t="shared" ref="CM140" si="3460">CL140-CL$10</f>
        <v>319246303.56218827</v>
      </c>
      <c r="CN140" s="1301">
        <f t="shared" ref="CN140" si="3461">CL140/CL$10-1</f>
        <v>1.4514975324614663</v>
      </c>
      <c r="CO140" s="490">
        <f t="shared" si="2252"/>
        <v>36038896.845252275</v>
      </c>
      <c r="CP140" s="1301">
        <f>CL140/CL130-1</f>
        <v>7.1626529566295449E-2</v>
      </c>
      <c r="CQ140" s="131"/>
    </row>
    <row r="141" spans="1:95" s="134" customFormat="1" ht="15.75" outlineLevel="1" x14ac:dyDescent="0.25">
      <c r="A141" s="174">
        <v>2036</v>
      </c>
      <c r="B141" s="175" t="s">
        <v>158</v>
      </c>
      <c r="C141" s="175" t="s">
        <v>159</v>
      </c>
      <c r="D141" s="176" t="s">
        <v>96</v>
      </c>
      <c r="E141" s="491">
        <v>268807122.20470518</v>
      </c>
      <c r="F141" s="1298">
        <f t="shared" ref="F141" si="3462">E141-E$11</f>
        <v>186079881.70470518</v>
      </c>
      <c r="G141" s="1320">
        <f t="shared" ref="G141" si="3463">E141/E$11-1</f>
        <v>2.2493181276209158</v>
      </c>
      <c r="H141" s="1298">
        <f t="shared" si="2206"/>
        <v>23726882.726117551</v>
      </c>
      <c r="I141" s="1320">
        <f t="shared" ref="I141:I149" si="3464">E141/E131-1</f>
        <v>9.6812712345136109E-2</v>
      </c>
      <c r="J141" s="491">
        <v>242083334.22905946</v>
      </c>
      <c r="K141" s="1298">
        <f t="shared" ref="K141" si="3465">J141-J$11</f>
        <v>159356093.72905946</v>
      </c>
      <c r="L141" s="1320">
        <f t="shared" ref="L141" si="3466">J141/J$11-1</f>
        <v>1.9262832020736802</v>
      </c>
      <c r="M141" s="1298">
        <f t="shared" si="2208"/>
        <v>21016313.849895</v>
      </c>
      <c r="N141" s="1320">
        <f t="shared" ref="N141:N149" si="3467">J141/J131-1</f>
        <v>9.5067612590284734E-2</v>
      </c>
      <c r="O141" s="491">
        <v>210396341.18735254</v>
      </c>
      <c r="P141" s="1298">
        <f t="shared" ref="P141" si="3468">O141-O$11</f>
        <v>127669100.68735254</v>
      </c>
      <c r="Q141" s="1320">
        <f t="shared" ref="Q141" si="3469">O141/O$11-1</f>
        <v>1.543253466642013</v>
      </c>
      <c r="R141" s="1298">
        <f t="shared" si="2210"/>
        <v>17416325.929452032</v>
      </c>
      <c r="S141" s="1320">
        <f t="shared" ref="S141:S149" si="3470">O141/O131-1</f>
        <v>9.0249375854679403E-2</v>
      </c>
      <c r="T141" s="485">
        <v>169233192.81778523</v>
      </c>
      <c r="U141" s="1298">
        <f t="shared" ref="U141" si="3471">T141-T$11</f>
        <v>100794453.31778523</v>
      </c>
      <c r="V141" s="1299">
        <f t="shared" ref="V141" si="3472">T141/T$11-1</f>
        <v>1.4727689909862414</v>
      </c>
      <c r="W141" s="1298">
        <f t="shared" si="2213"/>
        <v>11390572.220909387</v>
      </c>
      <c r="X141" s="1299">
        <f t="shared" ref="X141:X149" si="3473">T141/T131-1</f>
        <v>7.2164109907934648E-2</v>
      </c>
      <c r="Y141" s="485">
        <v>169233192.81778523</v>
      </c>
      <c r="Z141" s="1298">
        <f t="shared" ref="Z141" si="3474">Y141-Y$11</f>
        <v>100794453.31778523</v>
      </c>
      <c r="AA141" s="1299">
        <f t="shared" ref="AA141" si="3475">Y141/Y$11-1</f>
        <v>1.4727689909862414</v>
      </c>
      <c r="AB141" s="1298">
        <f t="shared" si="2216"/>
        <v>11390572.220909387</v>
      </c>
      <c r="AC141" s="1299">
        <f t="shared" ref="AC141:AC149" si="3476">Y141/Y131-1</f>
        <v>7.2164109907934648E-2</v>
      </c>
      <c r="AD141" s="485">
        <v>169233192.81778523</v>
      </c>
      <c r="AE141" s="1298">
        <f t="shared" ref="AE141" si="3477">AD141-AD$11</f>
        <v>100794453.31778523</v>
      </c>
      <c r="AF141" s="1299">
        <f t="shared" ref="AF141" si="3478">AD141/AD$11-1</f>
        <v>1.4727689909862414</v>
      </c>
      <c r="AG141" s="1298">
        <f t="shared" si="2219"/>
        <v>11390572.220909387</v>
      </c>
      <c r="AH141" s="1299">
        <f t="shared" ref="AH141:AH149" si="3479">AD141/AD131-1</f>
        <v>7.2164109907934648E-2</v>
      </c>
      <c r="AI141" s="485">
        <v>0</v>
      </c>
      <c r="AJ141" s="1298">
        <f t="shared" ref="AJ141" si="3480">AI141-AI$11</f>
        <v>0</v>
      </c>
      <c r="AK141" s="1299"/>
      <c r="AL141" s="1298">
        <f t="shared" si="2222"/>
        <v>0</v>
      </c>
      <c r="AM141" s="1299"/>
      <c r="AN141" s="485">
        <v>0</v>
      </c>
      <c r="AO141" s="1298">
        <f t="shared" ref="AO141" si="3481">AN141-AN$11</f>
        <v>0</v>
      </c>
      <c r="AP141" s="1299"/>
      <c r="AQ141" s="1298">
        <f t="shared" si="2226"/>
        <v>0</v>
      </c>
      <c r="AR141" s="1299"/>
      <c r="AS141" s="485">
        <v>0</v>
      </c>
      <c r="AT141" s="1298">
        <f t="shared" ref="AT141" si="3482">AS141-AS$11</f>
        <v>0</v>
      </c>
      <c r="AU141" s="1299"/>
      <c r="AV141" s="1298">
        <f t="shared" si="2230"/>
        <v>0</v>
      </c>
      <c r="AW141" s="1299"/>
      <c r="AX141" s="491">
        <v>235995702.60201663</v>
      </c>
      <c r="AY141" s="1298">
        <f t="shared" ref="AY141" si="3483">AX141-AX$11</f>
        <v>176597631.31154972</v>
      </c>
      <c r="AZ141" s="1299">
        <f t="shared" ref="AZ141" si="3484">AX141/AX$11-1</f>
        <v>2.973120632957198</v>
      </c>
      <c r="BA141" s="1298">
        <f t="shared" si="2233"/>
        <v>23016839.09722048</v>
      </c>
      <c r="BB141" s="1299">
        <f t="shared" ref="BB141:BB149" si="3485">AX141/AX131-1</f>
        <v>0.10807100159355554</v>
      </c>
      <c r="BC141" s="491">
        <v>202137979.00476444</v>
      </c>
      <c r="BD141" s="1298">
        <f t="shared" ref="BD141" si="3486">BC141-BC$11</f>
        <v>142739907.71429753</v>
      </c>
      <c r="BE141" s="1299">
        <f t="shared" ref="BE141" si="3487">BC141/BC$11-1</f>
        <v>2.403106777933488</v>
      </c>
      <c r="BF141" s="1298">
        <f t="shared" si="2235"/>
        <v>19659426.106139183</v>
      </c>
      <c r="BG141" s="1299">
        <f t="shared" ref="BG141:BG149" si="3488">BC141/BC131-1</f>
        <v>0.1077355436781704</v>
      </c>
      <c r="BH141" s="491">
        <v>161910368.06527889</v>
      </c>
      <c r="BI141" s="1298">
        <f t="shared" ref="BI141" si="3489">BH141-BH$11</f>
        <v>102512296.77481198</v>
      </c>
      <c r="BJ141" s="1299">
        <f t="shared" ref="BJ141" si="3490">BH141/BH$11-1</f>
        <v>1.7258522801777354</v>
      </c>
      <c r="BK141" s="1298">
        <f t="shared" si="2237"/>
        <v>15186366.706909835</v>
      </c>
      <c r="BL141" s="1299">
        <f t="shared" ref="BL141:BL149" si="3491">BH141/BH131-1</f>
        <v>0.10350294816331784</v>
      </c>
      <c r="BM141" s="491">
        <v>134777341.49958611</v>
      </c>
      <c r="BN141" s="1298">
        <f t="shared" ref="BN141" si="3492">BM141-BM$11</f>
        <v>88932614.58925277</v>
      </c>
      <c r="BO141" s="1299">
        <f t="shared" ref="BO141" si="3493">BM141/BM$11-1</f>
        <v>1.9398657290116277</v>
      </c>
      <c r="BP141" s="1298">
        <f t="shared" si="2239"/>
        <v>10949550.763073683</v>
      </c>
      <c r="BQ141" s="1299">
        <f t="shared" ref="BQ141:BQ149" si="3494">BM141/BM131-1</f>
        <v>8.8425632872452198E-2</v>
      </c>
      <c r="BR141" s="491">
        <v>125869412.17437087</v>
      </c>
      <c r="BS141" s="1298">
        <f t="shared" ref="BS141" si="3495">BR141-BR$11</f>
        <v>80024685.264037535</v>
      </c>
      <c r="BT141" s="1299">
        <f t="shared" ref="BT141" si="3496">BR141/BR$11-1</f>
        <v>1.7455592094714842</v>
      </c>
      <c r="BU141" s="1298">
        <f t="shared" si="2241"/>
        <v>10046027.804332837</v>
      </c>
      <c r="BV141" s="1299">
        <f t="shared" ref="BV141:BV149" si="3497">BR141/BR131-1</f>
        <v>8.6735747353378301E-2</v>
      </c>
      <c r="BW141" s="491">
        <v>115307081.16046858</v>
      </c>
      <c r="BX141" s="1298">
        <f t="shared" ref="BX141" si="3498">BW141-BW$11</f>
        <v>69462354.250135243</v>
      </c>
      <c r="BY141" s="1299">
        <f t="shared" ref="BY141" si="3499">BW141/BW$11-1</f>
        <v>1.5151656238676061</v>
      </c>
      <c r="BZ141" s="1298">
        <f t="shared" si="2243"/>
        <v>8846031.8308518678</v>
      </c>
      <c r="CA141" s="1299">
        <f t="shared" ref="CA141:CA149" si="3500">BW141/BW131-1</f>
        <v>8.3091721212172676E-2</v>
      </c>
      <c r="CB141" s="485">
        <v>88968261.045669615</v>
      </c>
      <c r="CC141" s="1298">
        <f t="shared" ref="CC141" si="3501">CB141-CB$11</f>
        <v>20529521.545669615</v>
      </c>
      <c r="CD141" s="1299">
        <f t="shared" ref="CD141" si="3502">CB141/CB$11-1</f>
        <v>0.29996931117747438</v>
      </c>
      <c r="CE141" s="1298">
        <f t="shared" si="2246"/>
        <v>1492059.1369564086</v>
      </c>
      <c r="CF141" s="1299">
        <f t="shared" ref="CF141:CF149" si="3503">CB141/CB131-1</f>
        <v>1.7056743484513248E-2</v>
      </c>
      <c r="CG141" s="485">
        <v>98045152.649579808</v>
      </c>
      <c r="CH141" s="1298">
        <f t="shared" ref="CH141" si="3504">CG141-CG$11</f>
        <v>29606413.149579808</v>
      </c>
      <c r="CI141" s="1299">
        <f t="shared" ref="CI141" si="3505">CG141/CG$11-1</f>
        <v>0.43259728869757752</v>
      </c>
      <c r="CJ141" s="1298">
        <f t="shared" si="2249"/>
        <v>2337422.064678818</v>
      </c>
      <c r="CK141" s="1299">
        <f t="shared" ref="CK141:CK149" si="3506">CG141/CG131-1</f>
        <v>2.4422500151179749E-2</v>
      </c>
      <c r="CL141" s="485">
        <v>107962651.02188395</v>
      </c>
      <c r="CM141" s="1298">
        <f t="shared" ref="CM141" si="3507">CL141-CL$11</f>
        <v>39523911.52188395</v>
      </c>
      <c r="CN141" s="1299">
        <f t="shared" ref="CN141" si="3508">CL141/CL$11-1</f>
        <v>0.57750788238704986</v>
      </c>
      <c r="CO141" s="1298">
        <f t="shared" si="2252"/>
        <v>3326210.0578695238</v>
      </c>
      <c r="CP141" s="1299">
        <f t="shared" ref="CP141:CP149" si="3509">CL141/CL131-1</f>
        <v>3.1788256817846472E-2</v>
      </c>
      <c r="CQ141" s="131"/>
    </row>
    <row r="142" spans="1:95" s="134" customFormat="1" ht="31.5" outlineLevel="1" x14ac:dyDescent="0.25">
      <c r="A142" s="174">
        <v>2036</v>
      </c>
      <c r="B142" s="175" t="s">
        <v>160</v>
      </c>
      <c r="C142" s="175" t="s">
        <v>161</v>
      </c>
      <c r="D142" s="176" t="s">
        <v>162</v>
      </c>
      <c r="E142" s="485">
        <v>135524902.29405311</v>
      </c>
      <c r="F142" s="1298">
        <f t="shared" ref="F142" si="3510">E142-E$12</f>
        <v>80717962.063053101</v>
      </c>
      <c r="G142" s="1320">
        <f t="shared" ref="G142" si="3511">E142/E$12-1</f>
        <v>1.4727689909862414</v>
      </c>
      <c r="H142" s="1298">
        <f t="shared" si="2206"/>
        <v>9121769.563103497</v>
      </c>
      <c r="I142" s="1320">
        <f t="shared" si="3464"/>
        <v>7.2164109907934648E-2</v>
      </c>
      <c r="J142" s="485">
        <v>135524902.29405311</v>
      </c>
      <c r="K142" s="1298">
        <f t="shared" ref="K142" si="3512">J142-J$12</f>
        <v>80717962.063053101</v>
      </c>
      <c r="L142" s="1320">
        <f t="shared" ref="L142" si="3513">J142/J$12-1</f>
        <v>1.4727689909862414</v>
      </c>
      <c r="M142" s="1298">
        <f t="shared" si="2208"/>
        <v>9121769.563103497</v>
      </c>
      <c r="N142" s="1320">
        <f t="shared" si="3467"/>
        <v>7.2164109907934648E-2</v>
      </c>
      <c r="O142" s="485">
        <v>135524902.29405311</v>
      </c>
      <c r="P142" s="1298">
        <f t="shared" ref="P142" si="3514">O142-O$12</f>
        <v>80717962.063053101</v>
      </c>
      <c r="Q142" s="1320">
        <f t="shared" ref="Q142" si="3515">O142/O$12-1</f>
        <v>1.4727689909862414</v>
      </c>
      <c r="R142" s="1298">
        <f t="shared" si="2210"/>
        <v>9121769.563103497</v>
      </c>
      <c r="S142" s="1320">
        <f t="shared" si="3470"/>
        <v>7.2164109907934648E-2</v>
      </c>
      <c r="T142" s="485">
        <v>135524902.29405311</v>
      </c>
      <c r="U142" s="1298">
        <f t="shared" ref="U142" si="3516">T142-T$12</f>
        <v>80717962.063053101</v>
      </c>
      <c r="V142" s="1299">
        <f t="shared" ref="V142" si="3517">T142/T$12-1</f>
        <v>1.4727689909862414</v>
      </c>
      <c r="W142" s="1298">
        <f t="shared" si="2213"/>
        <v>9121769.563103497</v>
      </c>
      <c r="X142" s="1299">
        <f t="shared" si="3473"/>
        <v>7.2164109907934648E-2</v>
      </c>
      <c r="Y142" s="485">
        <v>135524902.29405311</v>
      </c>
      <c r="Z142" s="1298">
        <f t="shared" ref="Z142" si="3518">Y142-Y$12</f>
        <v>80717962.063053101</v>
      </c>
      <c r="AA142" s="1299">
        <f t="shared" ref="AA142" si="3519">Y142/Y$12-1</f>
        <v>1.4727689909862414</v>
      </c>
      <c r="AB142" s="1298">
        <f t="shared" si="2216"/>
        <v>9121769.563103497</v>
      </c>
      <c r="AC142" s="1299">
        <f t="shared" si="3476"/>
        <v>7.2164109907934648E-2</v>
      </c>
      <c r="AD142" s="485">
        <v>135524902.29405311</v>
      </c>
      <c r="AE142" s="1298">
        <f t="shared" ref="AE142" si="3520">AD142-AD$12</f>
        <v>80717962.063053101</v>
      </c>
      <c r="AF142" s="1299">
        <f t="shared" ref="AF142" si="3521">AD142/AD$12-1</f>
        <v>1.4727689909862414</v>
      </c>
      <c r="AG142" s="1298">
        <f t="shared" si="2219"/>
        <v>9121769.563103497</v>
      </c>
      <c r="AH142" s="1299">
        <f t="shared" si="3479"/>
        <v>7.2164109907934648E-2</v>
      </c>
      <c r="AI142" s="485">
        <v>0</v>
      </c>
      <c r="AJ142" s="1298">
        <f t="shared" ref="AJ142" si="3522">AI142-AI$12</f>
        <v>0</v>
      </c>
      <c r="AK142" s="1299"/>
      <c r="AL142" s="1298">
        <f t="shared" si="2222"/>
        <v>0</v>
      </c>
      <c r="AM142" s="1299"/>
      <c r="AN142" s="485">
        <v>0</v>
      </c>
      <c r="AO142" s="1298">
        <f t="shared" ref="AO142" si="3523">AN142-AN$12</f>
        <v>0</v>
      </c>
      <c r="AP142" s="1299"/>
      <c r="AQ142" s="1298">
        <f t="shared" si="2226"/>
        <v>0</v>
      </c>
      <c r="AR142" s="1299"/>
      <c r="AS142" s="485">
        <v>0</v>
      </c>
      <c r="AT142" s="1298">
        <f t="shared" ref="AT142" si="3524">AS142-AS$12</f>
        <v>0</v>
      </c>
      <c r="AU142" s="1299"/>
      <c r="AV142" s="1298">
        <f t="shared" si="2230"/>
        <v>0</v>
      </c>
      <c r="AW142" s="1299"/>
      <c r="AX142" s="485">
        <v>135524902.29405311</v>
      </c>
      <c r="AY142" s="1298">
        <f t="shared" ref="AY142" si="3525">AX142-AX$12</f>
        <v>80717962.063053101</v>
      </c>
      <c r="AZ142" s="1299">
        <f t="shared" ref="AZ142" si="3526">AX142/AX$12-1</f>
        <v>1.4727689909862414</v>
      </c>
      <c r="BA142" s="1298">
        <f t="shared" si="2233"/>
        <v>9121769.563103497</v>
      </c>
      <c r="BB142" s="1299">
        <f t="shared" si="3485"/>
        <v>7.2164109907934648E-2</v>
      </c>
      <c r="BC142" s="485">
        <v>135524902.29405311</v>
      </c>
      <c r="BD142" s="1298">
        <f t="shared" ref="BD142" si="3527">BC142-BC$12</f>
        <v>80717962.063053101</v>
      </c>
      <c r="BE142" s="1299">
        <f t="shared" ref="BE142" si="3528">BC142/BC$12-1</f>
        <v>1.4727689909862414</v>
      </c>
      <c r="BF142" s="1298">
        <f t="shared" si="2235"/>
        <v>9121769.563103497</v>
      </c>
      <c r="BG142" s="1299">
        <f t="shared" si="3488"/>
        <v>7.2164109907934648E-2</v>
      </c>
      <c r="BH142" s="485">
        <v>135524902.29405311</v>
      </c>
      <c r="BI142" s="1298">
        <f t="shared" ref="BI142" si="3529">BH142-BH$12</f>
        <v>80717962.063053101</v>
      </c>
      <c r="BJ142" s="1299">
        <f t="shared" ref="BJ142" si="3530">BH142/BH$12-1</f>
        <v>1.4727689909862414</v>
      </c>
      <c r="BK142" s="1298">
        <f t="shared" si="2237"/>
        <v>9121769.563103497</v>
      </c>
      <c r="BL142" s="1299">
        <f t="shared" si="3491"/>
        <v>7.2164109907934648E-2</v>
      </c>
      <c r="BM142" s="491">
        <v>134777341.49958611</v>
      </c>
      <c r="BN142" s="1298">
        <f t="shared" ref="BN142" si="3531">BM142-BM$12</f>
        <v>88932614.58925277</v>
      </c>
      <c r="BO142" s="1299">
        <f t="shared" ref="BO142" si="3532">BM142/BM$12-1</f>
        <v>1.9398657290116277</v>
      </c>
      <c r="BP142" s="1298">
        <f t="shared" si="2239"/>
        <v>10949550.763073683</v>
      </c>
      <c r="BQ142" s="1299">
        <f t="shared" si="3494"/>
        <v>8.8425632872452198E-2</v>
      </c>
      <c r="BR142" s="491">
        <v>125869412.17437087</v>
      </c>
      <c r="BS142" s="1298">
        <f t="shared" ref="BS142" si="3533">BR142-BR$12</f>
        <v>80024685.264037535</v>
      </c>
      <c r="BT142" s="1299">
        <f t="shared" ref="BT142" si="3534">BR142/BR$12-1</f>
        <v>1.7455592094714842</v>
      </c>
      <c r="BU142" s="1298">
        <f t="shared" si="2241"/>
        <v>10046027.804332837</v>
      </c>
      <c r="BV142" s="1299">
        <f t="shared" si="3497"/>
        <v>8.6735747353378301E-2</v>
      </c>
      <c r="BW142" s="491">
        <v>115307081.16046858</v>
      </c>
      <c r="BX142" s="1298">
        <f t="shared" ref="BX142" si="3535">BW142-BW$12</f>
        <v>69462354.250135243</v>
      </c>
      <c r="BY142" s="1299">
        <f t="shared" ref="BY142" si="3536">BW142/BW$12-1</f>
        <v>1.5151656238676061</v>
      </c>
      <c r="BZ142" s="1298">
        <f t="shared" si="2243"/>
        <v>8846031.8308518678</v>
      </c>
      <c r="CA142" s="1299">
        <f t="shared" si="3500"/>
        <v>8.3091721212172676E-2</v>
      </c>
      <c r="CB142" s="485">
        <v>75698985.193378627</v>
      </c>
      <c r="CC142" s="1298">
        <f t="shared" ref="CC142" si="3537">CB142-CB$12</f>
        <v>20892044.962378629</v>
      </c>
      <c r="CD142" s="1299">
        <f t="shared" ref="CD142" si="3538">CB142/CB$12-1</f>
        <v>0.38119341956188313</v>
      </c>
      <c r="CE142" s="1298">
        <f t="shared" si="2246"/>
        <v>1269524.2234545797</v>
      </c>
      <c r="CF142" s="1299">
        <f t="shared" si="3503"/>
        <v>1.7056743484513248E-2</v>
      </c>
      <c r="CG142" s="485">
        <v>83422093.131540895</v>
      </c>
      <c r="CH142" s="1298">
        <f t="shared" ref="CH142" si="3539">CG142-CG$12</f>
        <v>28615152.900540896</v>
      </c>
      <c r="CI142" s="1299">
        <f t="shared" ref="CI142" si="3540">CG142/CG$12-1</f>
        <v>0.52210819979976808</v>
      </c>
      <c r="CJ142" s="1298">
        <f t="shared" si="2249"/>
        <v>1988804.5038215369</v>
      </c>
      <c r="CK142" s="1299">
        <f t="shared" si="3506"/>
        <v>2.4422500151179749E-2</v>
      </c>
      <c r="CL142" s="485">
        <v>91860434.553714275</v>
      </c>
      <c r="CM142" s="1298">
        <f t="shared" ref="CM142" si="3541">CL142-CL$12</f>
        <v>37053494.322714277</v>
      </c>
      <c r="CN142" s="1299">
        <f t="shared" ref="CN142" si="3542">CL142/CL$12-1</f>
        <v>0.6760730332060394</v>
      </c>
      <c r="CO142" s="1298">
        <f t="shared" si="2252"/>
        <v>2830118.549709335</v>
      </c>
      <c r="CP142" s="1299">
        <f t="shared" si="3509"/>
        <v>3.1788256817846472E-2</v>
      </c>
      <c r="CQ142" s="131"/>
    </row>
    <row r="143" spans="1:95" s="134" customFormat="1" ht="31.5" outlineLevel="1" x14ac:dyDescent="0.25">
      <c r="A143" s="174">
        <v>2036</v>
      </c>
      <c r="B143" s="175">
        <v>0</v>
      </c>
      <c r="C143" s="175">
        <v>0</v>
      </c>
      <c r="D143" s="176" t="s">
        <v>163</v>
      </c>
      <c r="E143" s="485">
        <v>0</v>
      </c>
      <c r="F143" s="1298">
        <f t="shared" ref="F143" si="3543">E143-E$13</f>
        <v>0</v>
      </c>
      <c r="G143" s="1320"/>
      <c r="H143" s="1298">
        <f t="shared" si="2206"/>
        <v>0</v>
      </c>
      <c r="I143" s="1320"/>
      <c r="J143" s="485">
        <v>0</v>
      </c>
      <c r="K143" s="1298">
        <f t="shared" ref="K143" si="3544">J143-J$13</f>
        <v>0</v>
      </c>
      <c r="L143" s="1320"/>
      <c r="M143" s="1298">
        <f t="shared" si="2208"/>
        <v>0</v>
      </c>
      <c r="N143" s="1320"/>
      <c r="O143" s="485">
        <v>0</v>
      </c>
      <c r="P143" s="1298">
        <f t="shared" ref="P143" si="3545">O143-O$13</f>
        <v>0</v>
      </c>
      <c r="Q143" s="1320"/>
      <c r="R143" s="1298">
        <f t="shared" si="2210"/>
        <v>0</v>
      </c>
      <c r="S143" s="1320"/>
      <c r="T143" s="485">
        <v>0</v>
      </c>
      <c r="U143" s="1298">
        <f t="shared" ref="U143" si="3546">T143-T$13</f>
        <v>0</v>
      </c>
      <c r="V143" s="1299"/>
      <c r="W143" s="1298">
        <f t="shared" si="2213"/>
        <v>0</v>
      </c>
      <c r="X143" s="1299"/>
      <c r="Y143" s="485">
        <v>0</v>
      </c>
      <c r="Z143" s="1298">
        <f t="shared" ref="Z143" si="3547">Y143-Y$13</f>
        <v>0</v>
      </c>
      <c r="AA143" s="1299"/>
      <c r="AB143" s="1298">
        <f t="shared" si="2216"/>
        <v>0</v>
      </c>
      <c r="AC143" s="1299"/>
      <c r="AD143" s="485">
        <v>0</v>
      </c>
      <c r="AE143" s="1298">
        <f t="shared" ref="AE143" si="3548">AD143-AD$13</f>
        <v>0</v>
      </c>
      <c r="AF143" s="1299"/>
      <c r="AG143" s="1298">
        <f t="shared" si="2219"/>
        <v>0</v>
      </c>
      <c r="AH143" s="1299"/>
      <c r="AI143" s="485">
        <v>0</v>
      </c>
      <c r="AJ143" s="1298">
        <f t="shared" ref="AJ143" si="3549">AI143-AI$13</f>
        <v>0</v>
      </c>
      <c r="AK143" s="1299"/>
      <c r="AL143" s="1298">
        <f t="shared" si="2222"/>
        <v>0</v>
      </c>
      <c r="AM143" s="1299"/>
      <c r="AN143" s="485">
        <v>0</v>
      </c>
      <c r="AO143" s="1298">
        <f t="shared" ref="AO143" si="3550">AN143-AN$13</f>
        <v>0</v>
      </c>
      <c r="AP143" s="1299"/>
      <c r="AQ143" s="1298">
        <f t="shared" si="2226"/>
        <v>0</v>
      </c>
      <c r="AR143" s="1299"/>
      <c r="AS143" s="485">
        <v>0</v>
      </c>
      <c r="AT143" s="1298">
        <f t="shared" ref="AT143" si="3551">AS143-AS$13</f>
        <v>0</v>
      </c>
      <c r="AU143" s="1299"/>
      <c r="AV143" s="1298">
        <f t="shared" si="2230"/>
        <v>0</v>
      </c>
      <c r="AW143" s="1299"/>
      <c r="AX143" s="491">
        <v>32811419.602688551</v>
      </c>
      <c r="AY143" s="1298">
        <f t="shared" ref="AY143" si="3552">AX143-AX$13</f>
        <v>9482250.3931554519</v>
      </c>
      <c r="AZ143" s="1299">
        <f t="shared" ref="AZ143" si="3553">AX143/AX$13-1</f>
        <v>0.40645469660705613</v>
      </c>
      <c r="BA143" s="1298">
        <f t="shared" si="2233"/>
        <v>710043.62889705226</v>
      </c>
      <c r="BB143" s="1299">
        <f t="shared" si="3485"/>
        <v>2.2118791090972367E-2</v>
      </c>
      <c r="BC143" s="491">
        <v>39945355.224294998</v>
      </c>
      <c r="BD143" s="1298">
        <f t="shared" ref="BD143" si="3554">BC143-BC$13</f>
        <v>16616186.014761899</v>
      </c>
      <c r="BE143" s="1299">
        <f t="shared" ref="BE143" si="3555">BC143/BC$13-1</f>
        <v>0.71224936754164192</v>
      </c>
      <c r="BF143" s="1298">
        <f t="shared" si="2235"/>
        <v>1356887.7437557727</v>
      </c>
      <c r="BG143" s="1299">
        <f t="shared" si="3488"/>
        <v>3.5163037880166392E-2</v>
      </c>
      <c r="BH143" s="491">
        <v>48485973.122073717</v>
      </c>
      <c r="BI143" s="1298">
        <f t="shared" ref="BI143" si="3556">BH143-BH$13</f>
        <v>25156803.912540618</v>
      </c>
      <c r="BJ143" s="1299">
        <f t="shared" ref="BJ143" si="3557">BH143/BH$13-1</f>
        <v>1.0783411825167217</v>
      </c>
      <c r="BK143" s="1298">
        <f t="shared" si="2237"/>
        <v>2229959.2225422189</v>
      </c>
      <c r="BL143" s="1299">
        <f t="shared" si="3491"/>
        <v>4.8209065904072812E-2</v>
      </c>
      <c r="BM143" s="491">
        <v>134777341.49958611</v>
      </c>
      <c r="BN143" s="1298">
        <f t="shared" ref="BN143" si="3558">BM143-BM$13</f>
        <v>88932614.58925277</v>
      </c>
      <c r="BO143" s="1299">
        <f t="shared" ref="BO143" si="3559">BM143/BM$13-1</f>
        <v>1.9398657290116277</v>
      </c>
      <c r="BP143" s="1298">
        <f t="shared" si="2239"/>
        <v>10949550.763073683</v>
      </c>
      <c r="BQ143" s="1299">
        <f t="shared" si="3494"/>
        <v>8.8425632872452198E-2</v>
      </c>
      <c r="BR143" s="491">
        <v>125869412.17437083</v>
      </c>
      <c r="BS143" s="1298">
        <f t="shared" ref="BS143" si="3560">BR143-BR$13</f>
        <v>80024685.26403749</v>
      </c>
      <c r="BT143" s="1299">
        <f t="shared" ref="BT143" si="3561">BR143/BR$13-1</f>
        <v>1.7455592094714834</v>
      </c>
      <c r="BU143" s="1298">
        <f t="shared" si="2241"/>
        <v>10046027.804332808</v>
      </c>
      <c r="BV143" s="1299">
        <f t="shared" si="3497"/>
        <v>8.6735747353378079E-2</v>
      </c>
      <c r="BW143" s="491">
        <v>115307081.16046856</v>
      </c>
      <c r="BX143" s="1298">
        <f t="shared" ref="BX143" si="3562">BW143-BW$13</f>
        <v>69462354.250135228</v>
      </c>
      <c r="BY143" s="1299">
        <f t="shared" ref="BY143" si="3563">BW143/BW$13-1</f>
        <v>1.5151656238676057</v>
      </c>
      <c r="BZ143" s="1298">
        <f t="shared" si="2243"/>
        <v>8846031.830851838</v>
      </c>
      <c r="CA143" s="1299">
        <f t="shared" si="3500"/>
        <v>8.3091721212172232E-2</v>
      </c>
      <c r="CB143" s="485">
        <v>0</v>
      </c>
      <c r="CC143" s="1298">
        <f t="shared" ref="CC143" si="3564">CB143-CB$13</f>
        <v>0</v>
      </c>
      <c r="CD143" s="1299"/>
      <c r="CE143" s="1298">
        <f t="shared" si="2246"/>
        <v>0</v>
      </c>
      <c r="CF143" s="1299"/>
      <c r="CG143" s="485">
        <v>0</v>
      </c>
      <c r="CH143" s="1298">
        <f t="shared" ref="CH143" si="3565">CG143-CG$13</f>
        <v>0</v>
      </c>
      <c r="CI143" s="1299"/>
      <c r="CJ143" s="1298">
        <f t="shared" si="2249"/>
        <v>0</v>
      </c>
      <c r="CK143" s="1299"/>
      <c r="CL143" s="485">
        <v>0</v>
      </c>
      <c r="CM143" s="1298">
        <f t="shared" ref="CM143" si="3566">CL143-CL$13</f>
        <v>0</v>
      </c>
      <c r="CN143" s="1299"/>
      <c r="CO143" s="1298">
        <f t="shared" si="2252"/>
        <v>0</v>
      </c>
      <c r="CP143" s="1299"/>
      <c r="CQ143" s="131"/>
    </row>
    <row r="144" spans="1:95" s="134" customFormat="1" ht="15.75" outlineLevel="1" x14ac:dyDescent="0.25">
      <c r="A144" s="174">
        <v>2036</v>
      </c>
      <c r="B144" s="175" t="s">
        <v>164</v>
      </c>
      <c r="C144" s="175" t="s">
        <v>165</v>
      </c>
      <c r="D144" s="176" t="s">
        <v>99</v>
      </c>
      <c r="E144" s="485">
        <v>0</v>
      </c>
      <c r="F144" s="1298">
        <f t="shared" ref="F144" si="3567">E144-E$14</f>
        <v>0</v>
      </c>
      <c r="G144" s="1320"/>
      <c r="H144" s="1298">
        <f t="shared" si="2206"/>
        <v>0</v>
      </c>
      <c r="I144" s="1320"/>
      <c r="J144" s="485">
        <v>0</v>
      </c>
      <c r="K144" s="1298">
        <f t="shared" ref="K144" si="3568">J144-J$14</f>
        <v>0</v>
      </c>
      <c r="L144" s="1320"/>
      <c r="M144" s="1298">
        <f t="shared" si="2208"/>
        <v>0</v>
      </c>
      <c r="N144" s="1320"/>
      <c r="O144" s="485">
        <v>0</v>
      </c>
      <c r="P144" s="1298">
        <f t="shared" ref="P144" si="3569">O144-O$14</f>
        <v>0</v>
      </c>
      <c r="Q144" s="1320"/>
      <c r="R144" s="1298">
        <f t="shared" si="2210"/>
        <v>0</v>
      </c>
      <c r="S144" s="1320"/>
      <c r="T144" s="486">
        <v>99573929.386920035</v>
      </c>
      <c r="U144" s="1298">
        <f t="shared" ref="U144" si="3570">T144-T$14</f>
        <v>85285428.386920035</v>
      </c>
      <c r="V144" s="1299">
        <f t="shared" ref="V144" si="3571">T144/T$14-1</f>
        <v>5.968815650215511</v>
      </c>
      <c r="W144" s="1298">
        <f t="shared" si="2213"/>
        <v>12336310.505208224</v>
      </c>
      <c r="X144" s="1299">
        <f t="shared" si="3473"/>
        <v>0.14141044498171618</v>
      </c>
      <c r="Y144" s="486">
        <v>72850141.411274284</v>
      </c>
      <c r="Z144" s="1298">
        <f t="shared" ref="Z144" si="3572">Y144-Y$14</f>
        <v>58561640.411274277</v>
      </c>
      <c r="AA144" s="1299">
        <f t="shared" ref="AA144" si="3573">Y144/Y$14-1</f>
        <v>4.0985153314035001</v>
      </c>
      <c r="AB144" s="1298">
        <f t="shared" si="2216"/>
        <v>9625741.6289856285</v>
      </c>
      <c r="AC144" s="1299">
        <f t="shared" si="3476"/>
        <v>0.15224725995235366</v>
      </c>
      <c r="AD144" s="486">
        <v>41163148.369567409</v>
      </c>
      <c r="AE144" s="1298">
        <f t="shared" ref="AE144" si="3574">AD144-AD$14</f>
        <v>26874647.369567402</v>
      </c>
      <c r="AF144" s="1299">
        <f t="shared" ref="AF144" si="3575">AD144/AD$14-1</f>
        <v>1.8808584168183482</v>
      </c>
      <c r="AG144" s="1298">
        <f t="shared" si="2219"/>
        <v>6025753.7085426897</v>
      </c>
      <c r="AH144" s="1299">
        <f t="shared" si="3479"/>
        <v>0.17149119240837196</v>
      </c>
      <c r="AI144" s="486">
        <v>404332024.49875832</v>
      </c>
      <c r="AJ144" s="1298">
        <f t="shared" ref="AJ144" si="3576">AI144-AI$14</f>
        <v>266797843.76775831</v>
      </c>
      <c r="AK144" s="1299">
        <f t="shared" ref="AK144" si="3577">AI144/AI$14-1</f>
        <v>1.9398657290116277</v>
      </c>
      <c r="AL144" s="1298">
        <f t="shared" si="2222"/>
        <v>32848652.289221048</v>
      </c>
      <c r="AM144" s="1299">
        <f t="shared" ref="AM144:AM149" si="3578">AI144/AI134-1</f>
        <v>8.8425632872452198E-2</v>
      </c>
      <c r="AN144" s="486">
        <v>377608236.5231126</v>
      </c>
      <c r="AO144" s="1298">
        <f t="shared" ref="AO144" si="3579">AN144-AN$14</f>
        <v>240074055.79211259</v>
      </c>
      <c r="AP144" s="1299">
        <f t="shared" ref="AP144" si="3580">AN144/AN$14-1</f>
        <v>1.7455592094714842</v>
      </c>
      <c r="AQ144" s="1298">
        <f t="shared" si="2226"/>
        <v>30138083.412998497</v>
      </c>
      <c r="AR144" s="1299">
        <f t="shared" ref="AR144:AR149" si="3581">AN144/AN134-1</f>
        <v>8.6735747353378301E-2</v>
      </c>
      <c r="AS144" s="486">
        <v>345921243.48140574</v>
      </c>
      <c r="AT144" s="1298">
        <f t="shared" ref="AT144" si="3582">AS144-AS$14</f>
        <v>208387062.75040573</v>
      </c>
      <c r="AU144" s="1299">
        <f t="shared" ref="AU144" si="3583">AS144/AS$14-1</f>
        <v>1.5151656238676061</v>
      </c>
      <c r="AV144" s="1298">
        <f t="shared" si="2230"/>
        <v>26538095.492555618</v>
      </c>
      <c r="AW144" s="1299">
        <f t="shared" ref="AW144:AW149" si="3584">AS144/AS134-1</f>
        <v>8.3091721212172676E-2</v>
      </c>
      <c r="AX144" s="485">
        <v>0</v>
      </c>
      <c r="AY144" s="1298">
        <f t="shared" ref="AY144" si="3585">AX144-AX$14</f>
        <v>0</v>
      </c>
      <c r="AZ144" s="1299"/>
      <c r="BA144" s="1298">
        <f t="shared" si="2233"/>
        <v>0</v>
      </c>
      <c r="BB144" s="1299"/>
      <c r="BC144" s="485">
        <v>0</v>
      </c>
      <c r="BD144" s="1298">
        <f t="shared" ref="BD144" si="3586">BC144-BC$14</f>
        <v>0</v>
      </c>
      <c r="BE144" s="1299"/>
      <c r="BF144" s="1298">
        <f t="shared" si="2235"/>
        <v>0</v>
      </c>
      <c r="BG144" s="1299"/>
      <c r="BH144" s="485">
        <v>0</v>
      </c>
      <c r="BI144" s="1298">
        <f t="shared" ref="BI144" si="3587">BH144-BH$14</f>
        <v>0</v>
      </c>
      <c r="BJ144" s="1299"/>
      <c r="BK144" s="1298">
        <f t="shared" si="2237"/>
        <v>0</v>
      </c>
      <c r="BL144" s="1299"/>
      <c r="BM144" s="485">
        <v>0</v>
      </c>
      <c r="BN144" s="1298">
        <f t="shared" ref="BN144" si="3588">BM144-BM$14</f>
        <v>0</v>
      </c>
      <c r="BO144" s="1299"/>
      <c r="BP144" s="1298">
        <f t="shared" si="2239"/>
        <v>0</v>
      </c>
      <c r="BQ144" s="1299"/>
      <c r="BR144" s="485">
        <v>0</v>
      </c>
      <c r="BS144" s="1298">
        <f t="shared" ref="BS144" si="3589">BR144-BR$14</f>
        <v>0</v>
      </c>
      <c r="BT144" s="1299"/>
      <c r="BU144" s="1298">
        <f t="shared" si="2241"/>
        <v>0</v>
      </c>
      <c r="BV144" s="1299"/>
      <c r="BW144" s="485">
        <v>0</v>
      </c>
      <c r="BX144" s="1298">
        <f t="shared" ref="BX144" si="3590">BW144-BW$14</f>
        <v>0</v>
      </c>
      <c r="BY144" s="1299"/>
      <c r="BZ144" s="1298">
        <f t="shared" si="2243"/>
        <v>0</v>
      </c>
      <c r="CA144" s="1299"/>
      <c r="CB144" s="192">
        <v>244497231.66961342</v>
      </c>
      <c r="CC144" s="1298">
        <f t="shared" ref="CC144" si="3591">CB144-CB$14</f>
        <v>226362453.18961343</v>
      </c>
      <c r="CD144" s="1299">
        <f t="shared" ref="CD144" si="3592">CB144/CB$14-1</f>
        <v>12.482228742923882</v>
      </c>
      <c r="CE144" s="1298">
        <f t="shared" si="2246"/>
        <v>30160048.508734822</v>
      </c>
      <c r="CF144" s="1299">
        <f t="shared" si="3503"/>
        <v>0.14071309543196286</v>
      </c>
      <c r="CG144" s="192">
        <v>200973444.15189523</v>
      </c>
      <c r="CH144" s="1298">
        <f t="shared" ref="CH144" si="3593">CG144-CG$14</f>
        <v>182838665.67189524</v>
      </c>
      <c r="CI144" s="1299">
        <f t="shared" ref="CI144" si="3594">CG144/CG$14-1</f>
        <v>10.08221114327586</v>
      </c>
      <c r="CJ144" s="1298">
        <f t="shared" si="2249"/>
        <v>25884836.42442286</v>
      </c>
      <c r="CK144" s="1299">
        <f t="shared" si="3506"/>
        <v>0.1478384959500787</v>
      </c>
      <c r="CL144" s="192">
        <v>150930611.31571084</v>
      </c>
      <c r="CM144" s="1298">
        <f t="shared" ref="CM144" si="3595">CL144-CL$14</f>
        <v>132795832.83571085</v>
      </c>
      <c r="CN144" s="1299">
        <f t="shared" ref="CN144" si="3596">CL144/CL$14-1</f>
        <v>7.3227160167500909</v>
      </c>
      <c r="CO144" s="1298">
        <f t="shared" si="2252"/>
        <v>20454746.464901447</v>
      </c>
      <c r="CP144" s="1299">
        <f t="shared" si="3509"/>
        <v>0.1567703459048928</v>
      </c>
      <c r="CQ144" s="131"/>
    </row>
    <row r="145" spans="1:95" s="134" customFormat="1" ht="31.5" outlineLevel="1" x14ac:dyDescent="0.25">
      <c r="A145" s="174">
        <v>2036</v>
      </c>
      <c r="B145" s="175" t="s">
        <v>166</v>
      </c>
      <c r="C145" s="175" t="s">
        <v>249</v>
      </c>
      <c r="D145" s="176" t="s">
        <v>168</v>
      </c>
      <c r="E145" s="485">
        <v>65573910.466666207</v>
      </c>
      <c r="F145" s="1298">
        <f t="shared" ref="F145" si="3597">E145-E$15</f>
        <v>27094033.807666205</v>
      </c>
      <c r="G145" s="1320">
        <f t="shared" ref="G145" si="3598">E145/E$15-1</f>
        <v>0.70410916458406114</v>
      </c>
      <c r="H145" s="1298">
        <f t="shared" si="2206"/>
        <v>1622768.7622288913</v>
      </c>
      <c r="I145" s="1320">
        <f t="shared" si="3464"/>
        <v>2.5375133562569374E-2</v>
      </c>
      <c r="J145" s="485">
        <v>79051238.003617346</v>
      </c>
      <c r="K145" s="1298">
        <f t="shared" ref="K145" si="3599">J145-J$15</f>
        <v>40571361.344617344</v>
      </c>
      <c r="L145" s="1320">
        <f t="shared" ref="L145" si="3600">J145/J$15-1</f>
        <v>1.0543526868381519</v>
      </c>
      <c r="M145" s="1298">
        <f t="shared" si="2208"/>
        <v>2999349.4579531699</v>
      </c>
      <c r="N145" s="1320">
        <f t="shared" si="3467"/>
        <v>3.9438198252660817E-2</v>
      </c>
      <c r="O145" s="485">
        <v>95031606.665177077</v>
      </c>
      <c r="P145" s="1298">
        <f t="shared" ref="P145" si="3601">O145-O$15</f>
        <v>56551730.006177075</v>
      </c>
      <c r="Q145" s="1320">
        <f t="shared" ref="Q145" si="3602">O145/O$15-1</f>
        <v>1.46964426386617</v>
      </c>
      <c r="R145" s="1298">
        <f t="shared" si="2210"/>
        <v>4826108.0977386236</v>
      </c>
      <c r="S145" s="1320">
        <f t="shared" si="3470"/>
        <v>5.3501262942752703E-2</v>
      </c>
      <c r="T145" s="485">
        <v>65573910.466666207</v>
      </c>
      <c r="U145" s="1298">
        <f t="shared" ref="U145" si="3603">T145-T$15</f>
        <v>27094033.807666205</v>
      </c>
      <c r="V145" s="1299">
        <f t="shared" ref="V145" si="3604">T145/T$15-1</f>
        <v>0.70410916458406114</v>
      </c>
      <c r="W145" s="1298">
        <f t="shared" si="2213"/>
        <v>1622768.7622288913</v>
      </c>
      <c r="X145" s="1299">
        <f t="shared" si="3473"/>
        <v>2.5375133562569374E-2</v>
      </c>
      <c r="Y145" s="485">
        <v>79051238.003617346</v>
      </c>
      <c r="Z145" s="1298">
        <f t="shared" ref="Z145" si="3605">Y145-Y$15</f>
        <v>40571361.344617344</v>
      </c>
      <c r="AA145" s="1299">
        <f t="shared" ref="AA145" si="3606">Y145/Y$15-1</f>
        <v>1.0543526868381519</v>
      </c>
      <c r="AB145" s="1298">
        <f t="shared" si="2216"/>
        <v>2999349.4579531699</v>
      </c>
      <c r="AC145" s="1299">
        <f t="shared" si="3476"/>
        <v>3.9438198252660817E-2</v>
      </c>
      <c r="AD145" s="485">
        <v>95031606.665177077</v>
      </c>
      <c r="AE145" s="1298">
        <f t="shared" ref="AE145" si="3607">AD145-AD$15</f>
        <v>56551730.006177075</v>
      </c>
      <c r="AF145" s="1299">
        <f t="shared" ref="AF145" si="3608">AD145/AD$15-1</f>
        <v>1.46964426386617</v>
      </c>
      <c r="AG145" s="1298">
        <f t="shared" si="2219"/>
        <v>4826108.0977386236</v>
      </c>
      <c r="AH145" s="1299">
        <f t="shared" si="3479"/>
        <v>5.3501262942752703E-2</v>
      </c>
      <c r="AI145" s="485">
        <v>65573910.466666207</v>
      </c>
      <c r="AJ145" s="1298">
        <f t="shared" ref="AJ145" si="3609">AI145-AI$15</f>
        <v>27094033.807666205</v>
      </c>
      <c r="AK145" s="1299">
        <f t="shared" ref="AK145" si="3610">AI145/AI$15-1</f>
        <v>0.70410916458406114</v>
      </c>
      <c r="AL145" s="1298">
        <f t="shared" si="2222"/>
        <v>1622768.7622288913</v>
      </c>
      <c r="AM145" s="1299">
        <f t="shared" si="3578"/>
        <v>2.5375133562569374E-2</v>
      </c>
      <c r="AN145" s="485">
        <v>79051238.003617346</v>
      </c>
      <c r="AO145" s="1298">
        <f t="shared" ref="AO145" si="3611">AN145-AN$15</f>
        <v>40571361.344617344</v>
      </c>
      <c r="AP145" s="1299">
        <f t="shared" ref="AP145" si="3612">AN145/AN$15-1</f>
        <v>1.0543526868381519</v>
      </c>
      <c r="AQ145" s="1298">
        <f t="shared" si="2226"/>
        <v>2999349.4579531699</v>
      </c>
      <c r="AR145" s="1299">
        <f t="shared" si="3581"/>
        <v>3.9438198252660817E-2</v>
      </c>
      <c r="AS145" s="485">
        <v>95031606.665177077</v>
      </c>
      <c r="AT145" s="1298">
        <f t="shared" ref="AT145" si="3613">AS145-AS$15</f>
        <v>56551730.006177075</v>
      </c>
      <c r="AU145" s="1299">
        <f t="shared" ref="AU145" si="3614">AS145/AS$15-1</f>
        <v>1.46964426386617</v>
      </c>
      <c r="AV145" s="1298">
        <f t="shared" si="2230"/>
        <v>4826108.0977386236</v>
      </c>
      <c r="AW145" s="1299">
        <f t="shared" si="3584"/>
        <v>5.3501262942752703E-2</v>
      </c>
      <c r="AX145" s="485">
        <v>65573910.466666207</v>
      </c>
      <c r="AY145" s="1298">
        <f t="shared" ref="AY145" si="3615">AX145-AX$15</f>
        <v>27094033.807666205</v>
      </c>
      <c r="AZ145" s="1299">
        <f t="shared" ref="AZ145" si="3616">AX145/AX$15-1</f>
        <v>0.70410916458406114</v>
      </c>
      <c r="BA145" s="1298">
        <f t="shared" si="2233"/>
        <v>1622768.7622288913</v>
      </c>
      <c r="BB145" s="1299">
        <f t="shared" si="3485"/>
        <v>2.5375133562569374E-2</v>
      </c>
      <c r="BC145" s="485">
        <v>79051238.003617346</v>
      </c>
      <c r="BD145" s="1298">
        <f t="shared" ref="BD145" si="3617">BC145-BC$15</f>
        <v>40571361.344617344</v>
      </c>
      <c r="BE145" s="1299">
        <f t="shared" ref="BE145" si="3618">BC145/BC$15-1</f>
        <v>1.0543526868381519</v>
      </c>
      <c r="BF145" s="1298">
        <f t="shared" si="2235"/>
        <v>2999349.4579531699</v>
      </c>
      <c r="BG145" s="1299">
        <f t="shared" si="3488"/>
        <v>3.9438198252660817E-2</v>
      </c>
      <c r="BH145" s="485">
        <v>95031606.665177077</v>
      </c>
      <c r="BI145" s="1298">
        <f t="shared" ref="BI145" si="3619">BH145-BH$15</f>
        <v>56551730.006177075</v>
      </c>
      <c r="BJ145" s="1299">
        <f t="shared" ref="BJ145" si="3620">BH145/BH$15-1</f>
        <v>1.46964426386617</v>
      </c>
      <c r="BK145" s="1298">
        <f t="shared" si="2237"/>
        <v>4826108.0977386236</v>
      </c>
      <c r="BL145" s="1299">
        <f t="shared" si="3491"/>
        <v>5.3501262942752703E-2</v>
      </c>
      <c r="BM145" s="485">
        <v>65573910.466666207</v>
      </c>
      <c r="BN145" s="1298">
        <f t="shared" ref="BN145" si="3621">BM145-BM$15</f>
        <v>27094033.807666205</v>
      </c>
      <c r="BO145" s="1299">
        <f t="shared" ref="BO145" si="3622">BM145/BM$15-1</f>
        <v>0.70410916458406114</v>
      </c>
      <c r="BP145" s="1298">
        <f t="shared" si="2239"/>
        <v>1622768.7622288913</v>
      </c>
      <c r="BQ145" s="1299">
        <f t="shared" si="3494"/>
        <v>2.5375133562569374E-2</v>
      </c>
      <c r="BR145" s="485">
        <v>79051238.003617346</v>
      </c>
      <c r="BS145" s="1298">
        <f t="shared" ref="BS145" si="3623">BR145-BR$15</f>
        <v>40571361.344617344</v>
      </c>
      <c r="BT145" s="1299">
        <f t="shared" ref="BT145" si="3624">BR145/BR$15-1</f>
        <v>1.0543526868381519</v>
      </c>
      <c r="BU145" s="1298">
        <f t="shared" si="2241"/>
        <v>2999349.4579531699</v>
      </c>
      <c r="BV145" s="1299">
        <f t="shared" si="3497"/>
        <v>3.9438198252660817E-2</v>
      </c>
      <c r="BW145" s="485">
        <v>95031606.665177077</v>
      </c>
      <c r="BX145" s="1298">
        <f t="shared" ref="BX145" si="3625">BW145-BW$15</f>
        <v>56551730.006177075</v>
      </c>
      <c r="BY145" s="1299">
        <f t="shared" ref="BY145" si="3626">BW145/BW$15-1</f>
        <v>1.46964426386617</v>
      </c>
      <c r="BZ145" s="1298">
        <f t="shared" si="2243"/>
        <v>4826108.0977386236</v>
      </c>
      <c r="CA145" s="1299">
        <f t="shared" si="3500"/>
        <v>5.3501262942752703E-2</v>
      </c>
      <c r="CB145" s="485">
        <v>65573910.466666207</v>
      </c>
      <c r="CC145" s="1298">
        <f t="shared" ref="CC145" si="3627">CB145-CB$15</f>
        <v>27094033.807666205</v>
      </c>
      <c r="CD145" s="1299">
        <f t="shared" ref="CD145" si="3628">CB145/CB$15-1</f>
        <v>0.70410916458406114</v>
      </c>
      <c r="CE145" s="1298">
        <f t="shared" si="2246"/>
        <v>1622768.7622288913</v>
      </c>
      <c r="CF145" s="1299">
        <f t="shared" si="3503"/>
        <v>2.5375133562569374E-2</v>
      </c>
      <c r="CG145" s="485">
        <v>79051238.003617346</v>
      </c>
      <c r="CH145" s="1298">
        <f t="shared" ref="CH145" si="3629">CG145-CG$15</f>
        <v>40571361.344617344</v>
      </c>
      <c r="CI145" s="1299">
        <f t="shared" ref="CI145" si="3630">CG145/CG$15-1</f>
        <v>1.0543526868381519</v>
      </c>
      <c r="CJ145" s="1298">
        <f t="shared" si="2249"/>
        <v>2999349.4579531699</v>
      </c>
      <c r="CK145" s="1299">
        <f t="shared" si="3506"/>
        <v>3.9438198252660817E-2</v>
      </c>
      <c r="CL145" s="485">
        <v>95031606.665177077</v>
      </c>
      <c r="CM145" s="1298">
        <f t="shared" ref="CM145" si="3631">CL145-CL$15</f>
        <v>56551730.006177075</v>
      </c>
      <c r="CN145" s="1299">
        <f t="shared" ref="CN145" si="3632">CL145/CL$15-1</f>
        <v>1.46964426386617</v>
      </c>
      <c r="CO145" s="1298">
        <f t="shared" si="2252"/>
        <v>4826108.0977386236</v>
      </c>
      <c r="CP145" s="1299">
        <f t="shared" si="3509"/>
        <v>5.3501262942752703E-2</v>
      </c>
      <c r="CQ145" s="131"/>
    </row>
    <row r="146" spans="1:95" s="134" customFormat="1" ht="15.75" outlineLevel="1" x14ac:dyDescent="0.25">
      <c r="A146" s="174">
        <v>2036</v>
      </c>
      <c r="B146" s="175" t="s">
        <v>169</v>
      </c>
      <c r="C146" s="175" t="s">
        <v>249</v>
      </c>
      <c r="D146" s="176" t="s">
        <v>170</v>
      </c>
      <c r="E146" s="485">
        <v>64450627.056860387</v>
      </c>
      <c r="F146" s="1298">
        <f t="shared" ref="F146" si="3633">E146-E$16</f>
        <v>24368250.056860387</v>
      </c>
      <c r="G146" s="1320">
        <f t="shared" ref="G146" si="3634">E146/E$16-1</f>
        <v>0.60795421531164151</v>
      </c>
      <c r="H146" s="1298">
        <f t="shared" si="2206"/>
        <v>1494496.2138775587</v>
      </c>
      <c r="I146" s="1320">
        <f t="shared" si="3464"/>
        <v>2.3738692226892733E-2</v>
      </c>
      <c r="J146" s="485">
        <v>77697087.495554984</v>
      </c>
      <c r="K146" s="1298">
        <f t="shared" ref="K146" si="3635">J146-J$16</f>
        <v>37614710.495554984</v>
      </c>
      <c r="L146" s="1320">
        <f t="shared" ref="L146" si="3636">J146/J$16-1</f>
        <v>0.93843512563027343</v>
      </c>
      <c r="M146" s="1298">
        <f t="shared" si="2208"/>
        <v>2828484.3943758458</v>
      </c>
      <c r="N146" s="1320">
        <f t="shared" si="3467"/>
        <v>3.7779313052674013E-2</v>
      </c>
      <c r="O146" s="485">
        <v>93403711.875702128</v>
      </c>
      <c r="P146" s="1298">
        <f t="shared" ref="P146" si="3637">O146-O$16</f>
        <v>53321334.875702128</v>
      </c>
      <c r="Q146" s="1320">
        <f t="shared" ref="Q146" si="3638">O146/O$16-1</f>
        <v>1.3302937317240975</v>
      </c>
      <c r="R146" s="1298">
        <f t="shared" si="2210"/>
        <v>4601713.6750333458</v>
      </c>
      <c r="S146" s="1320">
        <f t="shared" si="3470"/>
        <v>5.1819933878455071E-2</v>
      </c>
      <c r="T146" s="485">
        <v>64450627.056860387</v>
      </c>
      <c r="U146" s="1298">
        <f t="shared" ref="U146" si="3639">T146-T$16</f>
        <v>24368250.056860387</v>
      </c>
      <c r="V146" s="1299">
        <f t="shared" ref="V146" si="3640">T146/T$16-1</f>
        <v>0.60795421531164151</v>
      </c>
      <c r="W146" s="1298">
        <f t="shared" si="2213"/>
        <v>1494496.2138775587</v>
      </c>
      <c r="X146" s="1299">
        <f t="shared" si="3473"/>
        <v>2.3738692226892733E-2</v>
      </c>
      <c r="Y146" s="485">
        <v>77697087.495554984</v>
      </c>
      <c r="Z146" s="1298">
        <f t="shared" ref="Z146" si="3641">Y146-Y$16</f>
        <v>37614710.495554984</v>
      </c>
      <c r="AA146" s="1299">
        <f t="shared" ref="AA146" si="3642">Y146/Y$16-1</f>
        <v>0.93843512563027343</v>
      </c>
      <c r="AB146" s="1298">
        <f t="shared" si="2216"/>
        <v>2828484.3943758458</v>
      </c>
      <c r="AC146" s="1299">
        <f t="shared" si="3476"/>
        <v>3.7779313052674013E-2</v>
      </c>
      <c r="AD146" s="485">
        <v>93403711.875702128</v>
      </c>
      <c r="AE146" s="1298">
        <f t="shared" ref="AE146" si="3643">AD146-AD$16</f>
        <v>53321334.875702128</v>
      </c>
      <c r="AF146" s="1299">
        <f t="shared" ref="AF146" si="3644">AD146/AD$16-1</f>
        <v>1.3302937317240975</v>
      </c>
      <c r="AG146" s="1298">
        <f t="shared" si="2219"/>
        <v>4601713.6750333458</v>
      </c>
      <c r="AH146" s="1299">
        <f t="shared" si="3479"/>
        <v>5.1819933878455071E-2</v>
      </c>
      <c r="AI146" s="485">
        <v>64450627.056860387</v>
      </c>
      <c r="AJ146" s="1298">
        <f t="shared" ref="AJ146" si="3645">AI146-AI$16</f>
        <v>24368250.056860387</v>
      </c>
      <c r="AK146" s="1299">
        <f t="shared" ref="AK146" si="3646">AI146/AI$16-1</f>
        <v>0.60795421531164151</v>
      </c>
      <c r="AL146" s="1298">
        <f t="shared" si="2222"/>
        <v>1494496.2138775587</v>
      </c>
      <c r="AM146" s="1299">
        <f t="shared" si="3578"/>
        <v>2.3738692226892733E-2</v>
      </c>
      <c r="AN146" s="485">
        <v>77697087.495554984</v>
      </c>
      <c r="AO146" s="1298">
        <f t="shared" ref="AO146" si="3647">AN146-AN$16</f>
        <v>37614710.495554984</v>
      </c>
      <c r="AP146" s="1299">
        <f t="shared" ref="AP146" si="3648">AN146/AN$16-1</f>
        <v>0.93843512563027343</v>
      </c>
      <c r="AQ146" s="1298">
        <f t="shared" si="2226"/>
        <v>2828484.3943758458</v>
      </c>
      <c r="AR146" s="1299">
        <f t="shared" si="3581"/>
        <v>3.7779313052674013E-2</v>
      </c>
      <c r="AS146" s="485">
        <v>93403711.875702128</v>
      </c>
      <c r="AT146" s="1298">
        <f t="shared" ref="AT146" si="3649">AS146-AS$16</f>
        <v>53321334.875702128</v>
      </c>
      <c r="AU146" s="1299">
        <f t="shared" ref="AU146" si="3650">AS146/AS$16-1</f>
        <v>1.3302937317240975</v>
      </c>
      <c r="AV146" s="1298">
        <f t="shared" si="2230"/>
        <v>4601713.6750333458</v>
      </c>
      <c r="AW146" s="1299">
        <f t="shared" si="3584"/>
        <v>5.1819933878455071E-2</v>
      </c>
      <c r="AX146" s="485">
        <v>64450627.056860387</v>
      </c>
      <c r="AY146" s="1298">
        <f t="shared" ref="AY146" si="3651">AX146-AX$16</f>
        <v>24368250.056860387</v>
      </c>
      <c r="AZ146" s="1299">
        <f t="shared" ref="AZ146" si="3652">AX146/AX$16-1</f>
        <v>0.60795421531164151</v>
      </c>
      <c r="BA146" s="1298">
        <f t="shared" si="2233"/>
        <v>1494496.2138775587</v>
      </c>
      <c r="BB146" s="1299">
        <f t="shared" si="3485"/>
        <v>2.3738692226892733E-2</v>
      </c>
      <c r="BC146" s="485">
        <v>77697087.495554984</v>
      </c>
      <c r="BD146" s="1298">
        <f t="shared" ref="BD146" si="3653">BC146-BC$16</f>
        <v>37614710.495554984</v>
      </c>
      <c r="BE146" s="1299">
        <f t="shared" ref="BE146" si="3654">BC146/BC$16-1</f>
        <v>0.93843512563027343</v>
      </c>
      <c r="BF146" s="1298">
        <f t="shared" si="2235"/>
        <v>2828484.3943758458</v>
      </c>
      <c r="BG146" s="1299">
        <f t="shared" si="3488"/>
        <v>3.7779313052674013E-2</v>
      </c>
      <c r="BH146" s="485">
        <v>93403711.875702128</v>
      </c>
      <c r="BI146" s="1298">
        <f t="shared" ref="BI146" si="3655">BH146-BH$16</f>
        <v>53321334.875702128</v>
      </c>
      <c r="BJ146" s="1299">
        <f t="shared" ref="BJ146" si="3656">BH146/BH$16-1</f>
        <v>1.3302937317240975</v>
      </c>
      <c r="BK146" s="1298">
        <f t="shared" si="2237"/>
        <v>4601713.6750333458</v>
      </c>
      <c r="BL146" s="1299">
        <f t="shared" si="3491"/>
        <v>5.1819933878455071E-2</v>
      </c>
      <c r="BM146" s="485">
        <v>64450627.056860387</v>
      </c>
      <c r="BN146" s="1298">
        <f t="shared" ref="BN146" si="3657">BM146-BM$16</f>
        <v>24368250.056860387</v>
      </c>
      <c r="BO146" s="1299">
        <f t="shared" ref="BO146" si="3658">BM146/BM$16-1</f>
        <v>0.60795421531164151</v>
      </c>
      <c r="BP146" s="1298">
        <f t="shared" si="2239"/>
        <v>1494496.2138775587</v>
      </c>
      <c r="BQ146" s="1299">
        <f t="shared" si="3494"/>
        <v>2.3738692226892733E-2</v>
      </c>
      <c r="BR146" s="485">
        <v>77697087.495554984</v>
      </c>
      <c r="BS146" s="1298">
        <f t="shared" ref="BS146" si="3659">BR146-BR$16</f>
        <v>37614710.495554984</v>
      </c>
      <c r="BT146" s="1299">
        <f t="shared" ref="BT146" si="3660">BR146/BR$16-1</f>
        <v>0.93843512563027343</v>
      </c>
      <c r="BU146" s="1298">
        <f t="shared" si="2241"/>
        <v>2828484.3943758458</v>
      </c>
      <c r="BV146" s="1299">
        <f t="shared" si="3497"/>
        <v>3.7779313052674013E-2</v>
      </c>
      <c r="BW146" s="485">
        <v>93403711.875702128</v>
      </c>
      <c r="BX146" s="1298">
        <f t="shared" ref="BX146" si="3661">BW146-BW$16</f>
        <v>53321334.875702128</v>
      </c>
      <c r="BY146" s="1299">
        <f t="shared" ref="BY146" si="3662">BW146/BW$16-1</f>
        <v>1.3302937317240975</v>
      </c>
      <c r="BZ146" s="1298">
        <f t="shared" si="2243"/>
        <v>4601713.6750333458</v>
      </c>
      <c r="CA146" s="1299">
        <f t="shared" si="3500"/>
        <v>5.1819933878455071E-2</v>
      </c>
      <c r="CB146" s="485">
        <v>64450627.056860387</v>
      </c>
      <c r="CC146" s="1298">
        <f t="shared" ref="CC146" si="3663">CB146-CB$16</f>
        <v>24368250.056860387</v>
      </c>
      <c r="CD146" s="1299">
        <f t="shared" ref="CD146" si="3664">CB146/CB$16-1</f>
        <v>0.60795421531164151</v>
      </c>
      <c r="CE146" s="1298">
        <f t="shared" si="2246"/>
        <v>1494496.2138775587</v>
      </c>
      <c r="CF146" s="1299">
        <f t="shared" si="3503"/>
        <v>2.3738692226892733E-2</v>
      </c>
      <c r="CG146" s="485">
        <v>77697087.495554984</v>
      </c>
      <c r="CH146" s="1298">
        <f t="shared" ref="CH146" si="3665">CG146-CG$16</f>
        <v>37614710.495554984</v>
      </c>
      <c r="CI146" s="1299">
        <f t="shared" ref="CI146" si="3666">CG146/CG$16-1</f>
        <v>0.93843512563027343</v>
      </c>
      <c r="CJ146" s="1298">
        <f t="shared" si="2249"/>
        <v>2828484.3943758458</v>
      </c>
      <c r="CK146" s="1299">
        <f t="shared" si="3506"/>
        <v>3.7779313052674013E-2</v>
      </c>
      <c r="CL146" s="485">
        <v>93403711.875702128</v>
      </c>
      <c r="CM146" s="1298">
        <f t="shared" ref="CM146" si="3667">CL146-CL$16</f>
        <v>53321334.875702128</v>
      </c>
      <c r="CN146" s="1299">
        <f t="shared" ref="CN146" si="3668">CL146/CL$16-1</f>
        <v>1.3302937317240975</v>
      </c>
      <c r="CO146" s="1298">
        <f t="shared" si="2252"/>
        <v>4601713.6750333458</v>
      </c>
      <c r="CP146" s="1299">
        <f t="shared" si="3509"/>
        <v>5.1819933878455071E-2</v>
      </c>
      <c r="CQ146" s="131"/>
    </row>
    <row r="147" spans="1:95" ht="32.25" outlineLevel="1" thickBot="1" x14ac:dyDescent="0.3">
      <c r="A147" s="174">
        <v>2036</v>
      </c>
      <c r="B147" s="197" t="s">
        <v>171</v>
      </c>
      <c r="C147" s="198" t="s">
        <v>172</v>
      </c>
      <c r="D147" s="199" t="s">
        <v>173</v>
      </c>
      <c r="E147" s="492">
        <v>0</v>
      </c>
      <c r="F147" s="1298">
        <f t="shared" ref="F147" si="3669">E147-E$17</f>
        <v>0</v>
      </c>
      <c r="G147" s="1320"/>
      <c r="H147" s="1298">
        <f t="shared" si="2206"/>
        <v>0</v>
      </c>
      <c r="I147" s="1320"/>
      <c r="J147" s="492">
        <v>0</v>
      </c>
      <c r="K147" s="1298">
        <f t="shared" ref="K147" si="3670">J147-J$17</f>
        <v>0</v>
      </c>
      <c r="L147" s="1320"/>
      <c r="M147" s="1298">
        <f t="shared" si="2208"/>
        <v>0</v>
      </c>
      <c r="N147" s="1320"/>
      <c r="O147" s="492">
        <v>0</v>
      </c>
      <c r="P147" s="1298">
        <f t="shared" ref="P147" si="3671">O147-O$17</f>
        <v>0</v>
      </c>
      <c r="Q147" s="1320"/>
      <c r="R147" s="1298">
        <f t="shared" si="2210"/>
        <v>0</v>
      </c>
      <c r="S147" s="1320"/>
      <c r="T147" s="492">
        <v>0</v>
      </c>
      <c r="U147" s="1298">
        <f t="shared" ref="U147" si="3672">T147-T$17</f>
        <v>0</v>
      </c>
      <c r="V147" s="1299"/>
      <c r="W147" s="1298">
        <f t="shared" si="2213"/>
        <v>0</v>
      </c>
      <c r="X147" s="1299"/>
      <c r="Y147" s="492">
        <v>0</v>
      </c>
      <c r="Z147" s="1298">
        <f t="shared" ref="Z147" si="3673">Y147-Y$17</f>
        <v>0</v>
      </c>
      <c r="AA147" s="1299"/>
      <c r="AB147" s="1298">
        <f t="shared" si="2216"/>
        <v>0</v>
      </c>
      <c r="AC147" s="1299"/>
      <c r="AD147" s="492">
        <v>0</v>
      </c>
      <c r="AE147" s="1298">
        <f t="shared" ref="AE147" si="3674">AD147-AD$17</f>
        <v>0</v>
      </c>
      <c r="AF147" s="1299"/>
      <c r="AG147" s="1298">
        <f t="shared" si="2219"/>
        <v>0</v>
      </c>
      <c r="AH147" s="1299"/>
      <c r="AI147" s="492">
        <v>0</v>
      </c>
      <c r="AJ147" s="1298">
        <f t="shared" ref="AJ147" si="3675">AI147-AI$17</f>
        <v>0</v>
      </c>
      <c r="AK147" s="1299"/>
      <c r="AL147" s="1298">
        <f t="shared" si="2222"/>
        <v>0</v>
      </c>
      <c r="AM147" s="1299"/>
      <c r="AN147" s="492">
        <v>0</v>
      </c>
      <c r="AO147" s="1298">
        <f t="shared" ref="AO147" si="3676">AN147-AN$17</f>
        <v>0</v>
      </c>
      <c r="AP147" s="1299"/>
      <c r="AQ147" s="1298">
        <f t="shared" si="2226"/>
        <v>0</v>
      </c>
      <c r="AR147" s="1299"/>
      <c r="AS147" s="492">
        <v>0</v>
      </c>
      <c r="AT147" s="1298">
        <f t="shared" ref="AT147" si="3677">AS147-AS$17</f>
        <v>0</v>
      </c>
      <c r="AU147" s="1299"/>
      <c r="AV147" s="1298">
        <f t="shared" si="2230"/>
        <v>0</v>
      </c>
      <c r="AW147" s="1299"/>
      <c r="AX147" s="492">
        <v>0</v>
      </c>
      <c r="AY147" s="1298">
        <f t="shared" ref="AY147" si="3678">AX147-AX$17</f>
        <v>0</v>
      </c>
      <c r="AZ147" s="1299"/>
      <c r="BA147" s="1298">
        <f t="shared" si="2233"/>
        <v>0</v>
      </c>
      <c r="BB147" s="1299"/>
      <c r="BC147" s="492">
        <v>0</v>
      </c>
      <c r="BD147" s="1298">
        <f t="shared" ref="BD147" si="3679">BC147-BC$17</f>
        <v>0</v>
      </c>
      <c r="BE147" s="1299"/>
      <c r="BF147" s="1298">
        <f t="shared" si="2235"/>
        <v>0</v>
      </c>
      <c r="BG147" s="1299"/>
      <c r="BH147" s="492">
        <v>0</v>
      </c>
      <c r="BI147" s="1298">
        <f t="shared" ref="BI147" si="3680">BH147-BH$17</f>
        <v>0</v>
      </c>
      <c r="BJ147" s="1299"/>
      <c r="BK147" s="1298">
        <f t="shared" si="2237"/>
        <v>0</v>
      </c>
      <c r="BL147" s="1299"/>
      <c r="BM147" s="492">
        <v>0</v>
      </c>
      <c r="BN147" s="1298">
        <f t="shared" ref="BN147" si="3681">BM147-BM$17</f>
        <v>0</v>
      </c>
      <c r="BO147" s="1299"/>
      <c r="BP147" s="1298">
        <f t="shared" si="2239"/>
        <v>0</v>
      </c>
      <c r="BQ147" s="1299"/>
      <c r="BR147" s="492">
        <v>0</v>
      </c>
      <c r="BS147" s="1298">
        <f t="shared" ref="BS147" si="3682">BR147-BR$17</f>
        <v>0</v>
      </c>
      <c r="BT147" s="1299"/>
      <c r="BU147" s="1298">
        <f t="shared" si="2241"/>
        <v>0</v>
      </c>
      <c r="BV147" s="1299"/>
      <c r="BW147" s="492">
        <v>0</v>
      </c>
      <c r="BX147" s="1298">
        <f t="shared" ref="BX147" si="3683">BW147-BW$17</f>
        <v>0</v>
      </c>
      <c r="BY147" s="1299"/>
      <c r="BZ147" s="1298">
        <f t="shared" si="2243"/>
        <v>0</v>
      </c>
      <c r="CA147" s="1299"/>
      <c r="CB147" s="1329">
        <v>4832453.4099033652</v>
      </c>
      <c r="CC147" s="1298">
        <f t="shared" ref="CC147" si="3684">CB147-CB$17</f>
        <v>986175.92990336521</v>
      </c>
      <c r="CD147" s="1299">
        <f t="shared" ref="CD147" si="3685">CB147/CB$17-1</f>
        <v>0.25639749992851923</v>
      </c>
      <c r="CE147" s="1298">
        <f t="shared" si="2246"/>
        <v>72979.579924764112</v>
      </c>
      <c r="CF147" s="1299">
        <f t="shared" si="3503"/>
        <v>1.5333539490244963E-2</v>
      </c>
      <c r="CG147" s="1329">
        <v>4832453.4099033652</v>
      </c>
      <c r="CH147" s="1298">
        <f t="shared" ref="CH147" si="3686">CG147-CG$17</f>
        <v>986175.92990336521</v>
      </c>
      <c r="CI147" s="1299">
        <f t="shared" ref="CI147" si="3687">CG147/CG$17-1</f>
        <v>0.25639749992851923</v>
      </c>
      <c r="CJ147" s="1298">
        <f t="shared" si="2249"/>
        <v>72979.579924764112</v>
      </c>
      <c r="CK147" s="1299">
        <f t="shared" si="3506"/>
        <v>1.5333539490244963E-2</v>
      </c>
      <c r="CL147" s="1329">
        <v>4832453.4099033652</v>
      </c>
      <c r="CM147" s="1298">
        <f t="shared" ref="CM147" si="3688">CL147-CL$17</f>
        <v>986175.92990336521</v>
      </c>
      <c r="CN147" s="1299">
        <f t="shared" ref="CN147" si="3689">CL147/CL$17-1</f>
        <v>0.25639749992851923</v>
      </c>
      <c r="CO147" s="1298">
        <f t="shared" si="2252"/>
        <v>72979.579924764112</v>
      </c>
      <c r="CP147" s="1299">
        <f t="shared" si="3509"/>
        <v>1.5333539490244963E-2</v>
      </c>
    </row>
    <row r="148" spans="1:95" s="134" customFormat="1" ht="15.75" outlineLevel="1" x14ac:dyDescent="0.25">
      <c r="A148" s="174">
        <v>2036</v>
      </c>
      <c r="B148" s="206" t="s">
        <v>174</v>
      </c>
      <c r="C148" s="206" t="s">
        <v>175</v>
      </c>
      <c r="D148" s="207" t="s">
        <v>176</v>
      </c>
      <c r="E148" s="210">
        <v>1294860.9946559998</v>
      </c>
      <c r="F148" s="1321">
        <f t="shared" ref="F148" si="3690">E148-E$18</f>
        <v>446573.9158559998</v>
      </c>
      <c r="G148" s="1322">
        <f t="shared" ref="G148" si="3691">E148/E$18-1</f>
        <v>0.52644196406684651</v>
      </c>
      <c r="H148" s="1321">
        <f t="shared" si="2206"/>
        <v>33824.955695999786</v>
      </c>
      <c r="I148" s="1322">
        <f t="shared" si="3464"/>
        <v>2.68231475159868E-2</v>
      </c>
      <c r="J148" s="210">
        <v>1554080.068896</v>
      </c>
      <c r="K148" s="1321">
        <f t="shared" ref="K148" si="3692">J148-J$18</f>
        <v>705792.99009600002</v>
      </c>
      <c r="L148" s="1322">
        <f t="shared" ref="L148" si="3693">J148/J$18-1</f>
        <v>0.83202138490005728</v>
      </c>
      <c r="M148" s="1321">
        <f t="shared" si="2208"/>
        <v>60829.614096000092</v>
      </c>
      <c r="N148" s="1322">
        <f t="shared" si="3467"/>
        <v>4.0736377411080271E-2</v>
      </c>
      <c r="O148" s="211">
        <v>1862057.0166239999</v>
      </c>
      <c r="P148" s="1321">
        <f t="shared" ref="P148" si="3694">O148-O$18</f>
        <v>1013769.9378239999</v>
      </c>
      <c r="Q148" s="1322">
        <f t="shared" ref="Q148" si="3695">O148/O$18-1</f>
        <v>1.1950788396518952</v>
      </c>
      <c r="R148" s="1321">
        <f t="shared" si="2210"/>
        <v>96854.919744000072</v>
      </c>
      <c r="S148" s="1322">
        <f t="shared" si="3470"/>
        <v>5.4869025997188237E-2</v>
      </c>
      <c r="T148" s="211">
        <v>1294860.9946559998</v>
      </c>
      <c r="U148" s="209">
        <f t="shared" ref="U148" si="3696">T148-T$18</f>
        <v>446573.9158559998</v>
      </c>
      <c r="V148" s="1300">
        <f t="shared" ref="V148" si="3697">T148/T$18-1</f>
        <v>0.52644196406684651</v>
      </c>
      <c r="W148" s="209">
        <f t="shared" si="2213"/>
        <v>33824.955695999786</v>
      </c>
      <c r="X148" s="1300">
        <f t="shared" si="3473"/>
        <v>2.68231475159868E-2</v>
      </c>
      <c r="Y148" s="210">
        <v>1554080.068896</v>
      </c>
      <c r="Z148" s="209">
        <f t="shared" ref="Z148" si="3698">Y148-Y$18</f>
        <v>705792.99009600002</v>
      </c>
      <c r="AA148" s="1300">
        <f t="shared" ref="AA148" si="3699">Y148/Y$18-1</f>
        <v>0.83202138490005728</v>
      </c>
      <c r="AB148" s="209">
        <f t="shared" si="2216"/>
        <v>60829.614096000092</v>
      </c>
      <c r="AC148" s="1300">
        <f t="shared" si="3476"/>
        <v>4.0736377411080271E-2</v>
      </c>
      <c r="AD148" s="211">
        <v>1862057.0166239999</v>
      </c>
      <c r="AE148" s="209">
        <f t="shared" ref="AE148" si="3700">AD148-AD$18</f>
        <v>1013769.9378239999</v>
      </c>
      <c r="AF148" s="1300">
        <f t="shared" ref="AF148" si="3701">AD148/AD$18-1</f>
        <v>1.1950788396518952</v>
      </c>
      <c r="AG148" s="209">
        <f t="shared" si="2219"/>
        <v>96854.919744000072</v>
      </c>
      <c r="AH148" s="1300">
        <f t="shared" si="3479"/>
        <v>5.4869025997188237E-2</v>
      </c>
      <c r="AI148" s="211">
        <v>1294860.9946559998</v>
      </c>
      <c r="AJ148" s="209">
        <f t="shared" ref="AJ148" si="3702">AI148-AI$18</f>
        <v>446573.9158559998</v>
      </c>
      <c r="AK148" s="1300">
        <f t="shared" ref="AK148" si="3703">AI148/AI$18-1</f>
        <v>0.52644196406684651</v>
      </c>
      <c r="AL148" s="209">
        <f t="shared" si="2222"/>
        <v>33824.955695999786</v>
      </c>
      <c r="AM148" s="1300">
        <f t="shared" si="3578"/>
        <v>2.68231475159868E-2</v>
      </c>
      <c r="AN148" s="210">
        <v>1554080.068896</v>
      </c>
      <c r="AO148" s="209">
        <f t="shared" ref="AO148" si="3704">AN148-AN$18</f>
        <v>705792.99009600002</v>
      </c>
      <c r="AP148" s="1300">
        <f t="shared" ref="AP148" si="3705">AN148/AN$18-1</f>
        <v>0.83202138490005728</v>
      </c>
      <c r="AQ148" s="209">
        <f t="shared" si="2226"/>
        <v>60829.614096000092</v>
      </c>
      <c r="AR148" s="1300">
        <f t="shared" si="3581"/>
        <v>4.0736377411080271E-2</v>
      </c>
      <c r="AS148" s="211">
        <v>1862057.0166239999</v>
      </c>
      <c r="AT148" s="209">
        <f t="shared" ref="AT148" si="3706">AS148-AS$18</f>
        <v>1013769.9378239999</v>
      </c>
      <c r="AU148" s="1300">
        <f t="shared" ref="AU148" si="3707">AS148/AS$18-1</f>
        <v>1.1950788396518952</v>
      </c>
      <c r="AV148" s="209">
        <f t="shared" si="2230"/>
        <v>96854.919744000072</v>
      </c>
      <c r="AW148" s="1300">
        <f t="shared" si="3584"/>
        <v>5.4869025997188237E-2</v>
      </c>
      <c r="AX148" s="210">
        <v>1294860.9946559998</v>
      </c>
      <c r="AY148" s="209">
        <f t="shared" ref="AY148" si="3708">AX148-AX$18</f>
        <v>446573.9158559998</v>
      </c>
      <c r="AZ148" s="1300">
        <f t="shared" ref="AZ148" si="3709">AX148/AX$18-1</f>
        <v>0.52644196406684651</v>
      </c>
      <c r="BA148" s="209">
        <f t="shared" si="2233"/>
        <v>33824.955695999786</v>
      </c>
      <c r="BB148" s="1300">
        <f t="shared" si="3485"/>
        <v>2.68231475159868E-2</v>
      </c>
      <c r="BC148" s="210">
        <v>1554080.068896</v>
      </c>
      <c r="BD148" s="209">
        <f t="shared" ref="BD148" si="3710">BC148-BC$18</f>
        <v>705792.99009600002</v>
      </c>
      <c r="BE148" s="1300">
        <f t="shared" ref="BE148" si="3711">BC148/BC$18-1</f>
        <v>0.83202138490005728</v>
      </c>
      <c r="BF148" s="209">
        <f t="shared" si="2235"/>
        <v>60829.614096000092</v>
      </c>
      <c r="BG148" s="1300">
        <f t="shared" si="3488"/>
        <v>4.0736377411080271E-2</v>
      </c>
      <c r="BH148" s="211">
        <v>1862057.0166239999</v>
      </c>
      <c r="BI148" s="209">
        <f t="shared" ref="BI148" si="3712">BH148-BH$18</f>
        <v>1013769.9378239999</v>
      </c>
      <c r="BJ148" s="1300">
        <f t="shared" ref="BJ148" si="3713">BH148/BH$18-1</f>
        <v>1.1950788396518952</v>
      </c>
      <c r="BK148" s="209">
        <f t="shared" si="2237"/>
        <v>96854.919744000072</v>
      </c>
      <c r="BL148" s="1300">
        <f t="shared" si="3491"/>
        <v>5.4869025997188237E-2</v>
      </c>
      <c r="BM148" s="210">
        <v>1294860.9946559998</v>
      </c>
      <c r="BN148" s="209">
        <f t="shared" ref="BN148" si="3714">BM148-BM$18</f>
        <v>446573.9158559998</v>
      </c>
      <c r="BO148" s="1300">
        <f t="shared" ref="BO148" si="3715">BM148/BM$18-1</f>
        <v>0.52644196406684651</v>
      </c>
      <c r="BP148" s="209">
        <f t="shared" si="2239"/>
        <v>33824.955695999786</v>
      </c>
      <c r="BQ148" s="1300">
        <f t="shared" si="3494"/>
        <v>2.68231475159868E-2</v>
      </c>
      <c r="BR148" s="210">
        <v>1554080.068896</v>
      </c>
      <c r="BS148" s="209">
        <f t="shared" ref="BS148" si="3716">BR148-BR$18</f>
        <v>705792.99009600002</v>
      </c>
      <c r="BT148" s="1300">
        <f t="shared" ref="BT148" si="3717">BR148/BR$18-1</f>
        <v>0.83202138490005728</v>
      </c>
      <c r="BU148" s="209">
        <f t="shared" si="2241"/>
        <v>60829.614096000092</v>
      </c>
      <c r="BV148" s="1300">
        <f t="shared" si="3497"/>
        <v>4.0736377411080271E-2</v>
      </c>
      <c r="BW148" s="211">
        <v>1862057.0166239999</v>
      </c>
      <c r="BX148" s="209">
        <f t="shared" ref="BX148" si="3718">BW148-BW$18</f>
        <v>1013769.9378239999</v>
      </c>
      <c r="BY148" s="1300">
        <f t="shared" ref="BY148" si="3719">BW148/BW$18-1</f>
        <v>1.1950788396518952</v>
      </c>
      <c r="BZ148" s="209">
        <f t="shared" si="2243"/>
        <v>96854.919744000072</v>
      </c>
      <c r="CA148" s="1300">
        <f t="shared" si="3500"/>
        <v>5.4869025997188237E-2</v>
      </c>
      <c r="CB148" s="211">
        <v>1294860.9946559998</v>
      </c>
      <c r="CC148" s="209">
        <f t="shared" ref="CC148" si="3720">CB148-CB$18</f>
        <v>446573.9158559998</v>
      </c>
      <c r="CD148" s="1300">
        <f t="shared" ref="CD148" si="3721">CB148/CB$18-1</f>
        <v>0.52644196406684651</v>
      </c>
      <c r="CE148" s="209">
        <f t="shared" si="2246"/>
        <v>33824.955695999786</v>
      </c>
      <c r="CF148" s="1300">
        <f t="shared" si="3503"/>
        <v>2.68231475159868E-2</v>
      </c>
      <c r="CG148" s="210">
        <v>1554080.068896</v>
      </c>
      <c r="CH148" s="209">
        <f t="shared" ref="CH148" si="3722">CG148-CG$18</f>
        <v>705792.99009600002</v>
      </c>
      <c r="CI148" s="1300">
        <f t="shared" ref="CI148" si="3723">CG148/CG$18-1</f>
        <v>0.83202138490005728</v>
      </c>
      <c r="CJ148" s="209">
        <f t="shared" si="2249"/>
        <v>60829.614096000092</v>
      </c>
      <c r="CK148" s="1300">
        <f t="shared" si="3506"/>
        <v>4.0736377411080271E-2</v>
      </c>
      <c r="CL148" s="211">
        <v>1862057.0166239999</v>
      </c>
      <c r="CM148" s="209">
        <f t="shared" ref="CM148" si="3724">CL148-CL$18</f>
        <v>1013769.9378239999</v>
      </c>
      <c r="CN148" s="1300">
        <f t="shared" ref="CN148" si="3725">CL148/CL$18-1</f>
        <v>1.1950788396518952</v>
      </c>
      <c r="CO148" s="209">
        <f t="shared" si="2252"/>
        <v>96854.919744000072</v>
      </c>
      <c r="CP148" s="1300">
        <f t="shared" si="3509"/>
        <v>5.4869025997188237E-2</v>
      </c>
      <c r="CQ148" s="131"/>
    </row>
    <row r="149" spans="1:95" s="134" customFormat="1" ht="16.5" outlineLevel="1" thickBot="1" x14ac:dyDescent="0.3">
      <c r="A149" s="174">
        <v>2036</v>
      </c>
      <c r="B149" s="206" t="s">
        <v>177</v>
      </c>
      <c r="C149" s="206" t="s">
        <v>178</v>
      </c>
      <c r="D149" s="207" t="s">
        <v>179</v>
      </c>
      <c r="E149" s="479">
        <v>817774.46039999998</v>
      </c>
      <c r="F149" s="1321">
        <f t="shared" ref="F149" si="3726">E149-E$19</f>
        <v>285604.15831199999</v>
      </c>
      <c r="G149" s="1322">
        <f t="shared" ref="G149" si="3727">E149/E$19-1</f>
        <v>0.53667812200608722</v>
      </c>
      <c r="H149" s="1321">
        <f t="shared" si="2206"/>
        <v>21167.253120000008</v>
      </c>
      <c r="I149" s="1322">
        <f t="shared" si="3464"/>
        <v>2.657175697954739E-2</v>
      </c>
      <c r="J149" s="479">
        <v>982872.32315999991</v>
      </c>
      <c r="K149" s="1321">
        <f t="shared" ref="K149" si="3728">J149-J$19</f>
        <v>450702.02107199992</v>
      </c>
      <c r="L149" s="1322">
        <f t="shared" ref="L149" si="3729">J149/J$19-1</f>
        <v>0.84691313909033505</v>
      </c>
      <c r="M149" s="1321">
        <f t="shared" si="2208"/>
        <v>38492.305799999856</v>
      </c>
      <c r="N149" s="1322">
        <f t="shared" si="3467"/>
        <v>4.0759339558670948E-2</v>
      </c>
      <c r="O149" s="472">
        <v>1176669.4405680001</v>
      </c>
      <c r="P149" s="1321">
        <f t="shared" ref="P149" si="3730">O149-O$19</f>
        <v>644499.13848000008</v>
      </c>
      <c r="Q149" s="1322">
        <f t="shared" ref="Q149" si="3731">O149/O$19-1</f>
        <v>1.2110768600789479</v>
      </c>
      <c r="R149" s="1321">
        <f t="shared" si="2210"/>
        <v>61233.08212799998</v>
      </c>
      <c r="S149" s="1322">
        <f t="shared" si="3470"/>
        <v>5.489607870917701E-2</v>
      </c>
      <c r="T149" s="472">
        <v>817774.46039999998</v>
      </c>
      <c r="U149" s="209">
        <f t="shared" ref="U149" si="3732">T149-T$19</f>
        <v>285604.15831199999</v>
      </c>
      <c r="V149" s="1300">
        <f t="shared" ref="V149" si="3733">T149/T$19-1</f>
        <v>0.53667812200608722</v>
      </c>
      <c r="W149" s="209">
        <f t="shared" si="2213"/>
        <v>21167.253120000008</v>
      </c>
      <c r="X149" s="1300">
        <f t="shared" si="3473"/>
        <v>2.657175697954739E-2</v>
      </c>
      <c r="Y149" s="479">
        <v>982872.32315999991</v>
      </c>
      <c r="Z149" s="209">
        <f t="shared" ref="Z149" si="3734">Y149-Y$19</f>
        <v>450702.02107199992</v>
      </c>
      <c r="AA149" s="1300">
        <f t="shared" ref="AA149" si="3735">Y149/Y$19-1</f>
        <v>0.84691313909033505</v>
      </c>
      <c r="AB149" s="209">
        <f t="shared" si="2216"/>
        <v>38492.305799999856</v>
      </c>
      <c r="AC149" s="1300">
        <f t="shared" si="3476"/>
        <v>4.0759339558670948E-2</v>
      </c>
      <c r="AD149" s="472">
        <v>1176669.4405680001</v>
      </c>
      <c r="AE149" s="209">
        <f t="shared" ref="AE149" si="3736">AD149-AD$19</f>
        <v>644499.13848000008</v>
      </c>
      <c r="AF149" s="1300">
        <f t="shared" ref="AF149" si="3737">AD149/AD$19-1</f>
        <v>1.2110768600789479</v>
      </c>
      <c r="AG149" s="209">
        <f t="shared" si="2219"/>
        <v>61233.08212799998</v>
      </c>
      <c r="AH149" s="1300">
        <f t="shared" si="3479"/>
        <v>5.489607870917701E-2</v>
      </c>
      <c r="AI149" s="472">
        <v>817774.46039999998</v>
      </c>
      <c r="AJ149" s="209">
        <f t="shared" ref="AJ149" si="3738">AI149-AI$19</f>
        <v>285604.15831199999</v>
      </c>
      <c r="AK149" s="1300">
        <f t="shared" ref="AK149" si="3739">AI149/AI$19-1</f>
        <v>0.53667812200608722</v>
      </c>
      <c r="AL149" s="209">
        <f t="shared" si="2222"/>
        <v>21167.253120000008</v>
      </c>
      <c r="AM149" s="1300">
        <f t="shared" si="3578"/>
        <v>2.657175697954739E-2</v>
      </c>
      <c r="AN149" s="479">
        <v>982872.32315999991</v>
      </c>
      <c r="AO149" s="209">
        <f t="shared" ref="AO149" si="3740">AN149-AN$19</f>
        <v>450702.02107199992</v>
      </c>
      <c r="AP149" s="1300">
        <f t="shared" ref="AP149" si="3741">AN149/AN$19-1</f>
        <v>0.84691313909033505</v>
      </c>
      <c r="AQ149" s="209">
        <f t="shared" si="2226"/>
        <v>38492.305799999856</v>
      </c>
      <c r="AR149" s="1300">
        <f t="shared" si="3581"/>
        <v>4.0759339558670948E-2</v>
      </c>
      <c r="AS149" s="472">
        <v>1176669.4405680001</v>
      </c>
      <c r="AT149" s="209">
        <f t="shared" ref="AT149" si="3742">AS149-AS$19</f>
        <v>644499.13848000008</v>
      </c>
      <c r="AU149" s="1300">
        <f t="shared" ref="AU149" si="3743">AS149/AS$19-1</f>
        <v>1.2110768600789479</v>
      </c>
      <c r="AV149" s="209">
        <f t="shared" si="2230"/>
        <v>61233.08212799998</v>
      </c>
      <c r="AW149" s="1300">
        <f t="shared" si="3584"/>
        <v>5.489607870917701E-2</v>
      </c>
      <c r="AX149" s="479">
        <v>817774.46039999998</v>
      </c>
      <c r="AY149" s="209">
        <f t="shared" ref="AY149" si="3744">AX149-AX$19</f>
        <v>285604.15831199999</v>
      </c>
      <c r="AZ149" s="1300">
        <f t="shared" ref="AZ149" si="3745">AX149/AX$19-1</f>
        <v>0.53667812200608722</v>
      </c>
      <c r="BA149" s="209">
        <f t="shared" si="2233"/>
        <v>21167.253120000008</v>
      </c>
      <c r="BB149" s="1300">
        <f t="shared" si="3485"/>
        <v>2.657175697954739E-2</v>
      </c>
      <c r="BC149" s="479">
        <v>982872.32315999991</v>
      </c>
      <c r="BD149" s="209">
        <f t="shared" ref="BD149" si="3746">BC149-BC$19</f>
        <v>450702.02107199992</v>
      </c>
      <c r="BE149" s="1300">
        <f t="shared" ref="BE149" si="3747">BC149/BC$19-1</f>
        <v>0.84691313909033505</v>
      </c>
      <c r="BF149" s="209">
        <f t="shared" si="2235"/>
        <v>38492.305799999856</v>
      </c>
      <c r="BG149" s="1300">
        <f t="shared" si="3488"/>
        <v>4.0759339558670948E-2</v>
      </c>
      <c r="BH149" s="472">
        <v>1176669.4405680001</v>
      </c>
      <c r="BI149" s="209">
        <f t="shared" ref="BI149" si="3748">BH149-BH$19</f>
        <v>644499.13848000008</v>
      </c>
      <c r="BJ149" s="1300">
        <f t="shared" ref="BJ149" si="3749">BH149/BH$19-1</f>
        <v>1.2110768600789479</v>
      </c>
      <c r="BK149" s="209">
        <f t="shared" si="2237"/>
        <v>61233.08212799998</v>
      </c>
      <c r="BL149" s="1300">
        <f t="shared" si="3491"/>
        <v>5.489607870917701E-2</v>
      </c>
      <c r="BM149" s="479">
        <v>817774.46039999998</v>
      </c>
      <c r="BN149" s="209">
        <f t="shared" ref="BN149" si="3750">BM149-BM$19</f>
        <v>285604.15831199999</v>
      </c>
      <c r="BO149" s="1300">
        <f t="shared" ref="BO149" si="3751">BM149/BM$19-1</f>
        <v>0.53667812200608722</v>
      </c>
      <c r="BP149" s="209">
        <f t="shared" si="2239"/>
        <v>21167.253120000008</v>
      </c>
      <c r="BQ149" s="1300">
        <f t="shared" si="3494"/>
        <v>2.657175697954739E-2</v>
      </c>
      <c r="BR149" s="479">
        <v>982872.32315999991</v>
      </c>
      <c r="BS149" s="209">
        <f t="shared" ref="BS149" si="3752">BR149-BR$19</f>
        <v>450702.02107199992</v>
      </c>
      <c r="BT149" s="1300">
        <f t="shared" ref="BT149" si="3753">BR149/BR$19-1</f>
        <v>0.84691313909033505</v>
      </c>
      <c r="BU149" s="209">
        <f t="shared" si="2241"/>
        <v>38492.305799999856</v>
      </c>
      <c r="BV149" s="1300">
        <f t="shared" si="3497"/>
        <v>4.0759339558670948E-2</v>
      </c>
      <c r="BW149" s="472">
        <v>1176669.4405680001</v>
      </c>
      <c r="BX149" s="209">
        <f t="shared" ref="BX149" si="3754">BW149-BW$19</f>
        <v>644499.13848000008</v>
      </c>
      <c r="BY149" s="1300">
        <f t="shared" ref="BY149" si="3755">BW149/BW$19-1</f>
        <v>1.2110768600789479</v>
      </c>
      <c r="BZ149" s="209">
        <f t="shared" si="2243"/>
        <v>61233.08212799998</v>
      </c>
      <c r="CA149" s="1300">
        <f t="shared" si="3500"/>
        <v>5.489607870917701E-2</v>
      </c>
      <c r="CB149" s="472">
        <v>817774.46039999998</v>
      </c>
      <c r="CC149" s="209">
        <f t="shared" ref="CC149" si="3756">CB149-CB$19</f>
        <v>285604.15831199999</v>
      </c>
      <c r="CD149" s="1300">
        <f t="shared" ref="CD149" si="3757">CB149/CB$19-1</f>
        <v>0.53667812200608722</v>
      </c>
      <c r="CE149" s="209">
        <f t="shared" si="2246"/>
        <v>21167.253120000008</v>
      </c>
      <c r="CF149" s="1300">
        <f t="shared" si="3503"/>
        <v>2.657175697954739E-2</v>
      </c>
      <c r="CG149" s="479">
        <v>982872.32315999991</v>
      </c>
      <c r="CH149" s="209">
        <f t="shared" ref="CH149" si="3758">CG149-CG$19</f>
        <v>450702.02107199992</v>
      </c>
      <c r="CI149" s="1300">
        <f t="shared" ref="CI149" si="3759">CG149/CG$19-1</f>
        <v>0.84691313909033505</v>
      </c>
      <c r="CJ149" s="209">
        <f t="shared" si="2249"/>
        <v>38492.305799999856</v>
      </c>
      <c r="CK149" s="1300">
        <f t="shared" si="3506"/>
        <v>4.0759339558670948E-2</v>
      </c>
      <c r="CL149" s="472">
        <v>1176669.4405680001</v>
      </c>
      <c r="CM149" s="209">
        <f t="shared" ref="CM149" si="3760">CL149-CL$19</f>
        <v>644499.13848000008</v>
      </c>
      <c r="CN149" s="1300">
        <f t="shared" ref="CN149" si="3761">CL149/CL$19-1</f>
        <v>1.2110768600789479</v>
      </c>
      <c r="CO149" s="209">
        <f t="shared" si="2252"/>
        <v>61233.08212799998</v>
      </c>
      <c r="CP149" s="1300">
        <f t="shared" si="3509"/>
        <v>5.489607870917701E-2</v>
      </c>
      <c r="CQ149" s="131"/>
    </row>
    <row r="150" spans="1:95" ht="18.75" x14ac:dyDescent="0.25">
      <c r="A150" s="164">
        <v>2037</v>
      </c>
      <c r="B150" s="165"/>
      <c r="C150" s="166"/>
      <c r="D150" s="166" t="s">
        <v>157</v>
      </c>
      <c r="E150" s="490">
        <v>570322479.28761244</v>
      </c>
      <c r="F150" s="490">
        <f t="shared" ref="F150" si="3762">E150-E$10</f>
        <v>354226044.89761245</v>
      </c>
      <c r="G150" s="1319">
        <f t="shared" ref="G150" si="3763">E150/E$10-1</f>
        <v>1.6392035615836353</v>
      </c>
      <c r="H150" s="490">
        <f t="shared" si="2206"/>
        <v>35965917.265327513</v>
      </c>
      <c r="I150" s="1319">
        <f>E150/E140-1</f>
        <v>6.7306962843711737E-2</v>
      </c>
      <c r="J150" s="490">
        <v>570322479.28761244</v>
      </c>
      <c r="K150" s="490">
        <f t="shared" ref="K150" si="3764">J150-J$10</f>
        <v>354226044.89761245</v>
      </c>
      <c r="L150" s="1319">
        <f t="shared" ref="L150" si="3765">J150/J$10-1</f>
        <v>1.6392035615836353</v>
      </c>
      <c r="M150" s="490">
        <f t="shared" si="2208"/>
        <v>35965917.265327513</v>
      </c>
      <c r="N150" s="1319">
        <f>J150/J140-1</f>
        <v>6.7306962843711737E-2</v>
      </c>
      <c r="O150" s="490">
        <v>570322479.28761244</v>
      </c>
      <c r="P150" s="490">
        <f t="shared" ref="P150" si="3766">O150-O$10</f>
        <v>354226044.89761245</v>
      </c>
      <c r="Q150" s="1319">
        <f t="shared" ref="Q150" si="3767">O150/O$10-1</f>
        <v>1.6392035615836353</v>
      </c>
      <c r="R150" s="490">
        <f t="shared" si="2210"/>
        <v>35965917.265327513</v>
      </c>
      <c r="S150" s="1319">
        <f>O150/O140-1</f>
        <v>6.7306962843711737E-2</v>
      </c>
      <c r="T150" s="490">
        <v>570322479.28761244</v>
      </c>
      <c r="U150" s="490">
        <f t="shared" ref="U150" si="3768">T150-T$10</f>
        <v>354226044.89761245</v>
      </c>
      <c r="V150" s="1301">
        <f t="shared" ref="V150" si="3769">T150/T$10-1</f>
        <v>1.6392035615836353</v>
      </c>
      <c r="W150" s="490">
        <f t="shared" si="2213"/>
        <v>35965917.265327513</v>
      </c>
      <c r="X150" s="1301">
        <f>T150/T140-1</f>
        <v>6.7306962843711737E-2</v>
      </c>
      <c r="Y150" s="490">
        <v>570322479.28761244</v>
      </c>
      <c r="Z150" s="490">
        <f t="shared" ref="Z150" si="3770">Y150-Y$10</f>
        <v>354226044.89761245</v>
      </c>
      <c r="AA150" s="1301">
        <f t="shared" ref="AA150" si="3771">Y150/Y$10-1</f>
        <v>1.6392035615836353</v>
      </c>
      <c r="AB150" s="490">
        <f t="shared" si="2216"/>
        <v>35965917.265327513</v>
      </c>
      <c r="AC150" s="1301">
        <f>Y150/Y140-1</f>
        <v>6.7306962843711737E-2</v>
      </c>
      <c r="AD150" s="490">
        <v>570322479.28761244</v>
      </c>
      <c r="AE150" s="490">
        <f t="shared" ref="AE150" si="3772">AD150-AD$10</f>
        <v>354226044.89761245</v>
      </c>
      <c r="AF150" s="1301">
        <f t="shared" ref="AF150" si="3773">AD150/AD$10-1</f>
        <v>1.6392035615836353</v>
      </c>
      <c r="AG150" s="490">
        <f t="shared" si="2219"/>
        <v>35965917.265327513</v>
      </c>
      <c r="AH150" s="1301">
        <f>AD150/AD140-1</f>
        <v>6.7306962843711737E-2</v>
      </c>
      <c r="AI150" s="490">
        <v>570322479.28761244</v>
      </c>
      <c r="AJ150" s="490">
        <f t="shared" ref="AJ150" si="3774">AI150-AI$10</f>
        <v>354226044.89761245</v>
      </c>
      <c r="AK150" s="1301">
        <f t="shared" ref="AK150" si="3775">AI150/AI$10-1</f>
        <v>1.6392035615836353</v>
      </c>
      <c r="AL150" s="490">
        <f t="shared" si="2222"/>
        <v>35965917.265327513</v>
      </c>
      <c r="AM150" s="1301">
        <f>AI150/AI140-1</f>
        <v>6.7306962843711737E-2</v>
      </c>
      <c r="AN150" s="490">
        <v>570322479.28761244</v>
      </c>
      <c r="AO150" s="490">
        <f t="shared" ref="AO150" si="3776">AN150-AN$10</f>
        <v>354226044.89761245</v>
      </c>
      <c r="AP150" s="1301">
        <f t="shared" ref="AP150" si="3777">AN150/AN$10-1</f>
        <v>1.6392035615836353</v>
      </c>
      <c r="AQ150" s="490">
        <f t="shared" si="2226"/>
        <v>35965917.265327513</v>
      </c>
      <c r="AR150" s="1301">
        <f>AN150/AN140-1</f>
        <v>6.7306962843711737E-2</v>
      </c>
      <c r="AS150" s="490">
        <v>570322479.28761244</v>
      </c>
      <c r="AT150" s="490">
        <f t="shared" ref="AT150" si="3778">AS150-AS$10</f>
        <v>354226044.89761245</v>
      </c>
      <c r="AU150" s="1301">
        <f t="shared" ref="AU150" si="3779">AS150/AS$10-1</f>
        <v>1.6392035615836353</v>
      </c>
      <c r="AV150" s="490">
        <f t="shared" si="2230"/>
        <v>35965917.265327513</v>
      </c>
      <c r="AW150" s="1301">
        <f>AS150/AS140-1</f>
        <v>6.7306962843711737E-2</v>
      </c>
      <c r="AX150" s="490">
        <v>570322479.28761244</v>
      </c>
      <c r="AY150" s="490">
        <f t="shared" ref="AY150" si="3780">AX150-AX$10</f>
        <v>354226044.89761245</v>
      </c>
      <c r="AZ150" s="1301">
        <f t="shared" ref="AZ150" si="3781">AX150/AX$10-1</f>
        <v>1.6392035615836353</v>
      </c>
      <c r="BA150" s="490">
        <f t="shared" si="2233"/>
        <v>35965917.265327513</v>
      </c>
      <c r="BB150" s="1301">
        <f>AX150/AX140-1</f>
        <v>6.7306962843711737E-2</v>
      </c>
      <c r="BC150" s="490">
        <v>570322479.28761244</v>
      </c>
      <c r="BD150" s="490">
        <f t="shared" ref="BD150" si="3782">BC150-BC$10</f>
        <v>354226044.89761245</v>
      </c>
      <c r="BE150" s="1301">
        <f t="shared" ref="BE150" si="3783">BC150/BC$10-1</f>
        <v>1.6392035615836353</v>
      </c>
      <c r="BF150" s="490">
        <f t="shared" si="2235"/>
        <v>35965917.265327513</v>
      </c>
      <c r="BG150" s="1301">
        <f>BC150/BC140-1</f>
        <v>6.7306962843711737E-2</v>
      </c>
      <c r="BH150" s="490">
        <v>570322479.28761244</v>
      </c>
      <c r="BI150" s="490">
        <f t="shared" ref="BI150" si="3784">BH150-BH$10</f>
        <v>354226044.89761245</v>
      </c>
      <c r="BJ150" s="1301">
        <f t="shared" ref="BJ150" si="3785">BH150/BH$10-1</f>
        <v>1.6392035615836353</v>
      </c>
      <c r="BK150" s="490">
        <f t="shared" si="2237"/>
        <v>35965917.265327513</v>
      </c>
      <c r="BL150" s="1301">
        <f>BH150/BH140-1</f>
        <v>6.7306962843711737E-2</v>
      </c>
      <c r="BM150" s="490">
        <v>570322479.28761244</v>
      </c>
      <c r="BN150" s="490">
        <f t="shared" ref="BN150" si="3786">BM150-BM$10</f>
        <v>354226044.89761245</v>
      </c>
      <c r="BO150" s="1301">
        <f t="shared" ref="BO150" si="3787">BM150/BM$10-1</f>
        <v>1.6392035615836353</v>
      </c>
      <c r="BP150" s="490">
        <f t="shared" si="2239"/>
        <v>35965917.265327513</v>
      </c>
      <c r="BQ150" s="1301">
        <f>BM150/BM140-1</f>
        <v>6.7306962843711737E-2</v>
      </c>
      <c r="BR150" s="490">
        <v>570322479.28761244</v>
      </c>
      <c r="BS150" s="490">
        <f t="shared" ref="BS150" si="3788">BR150-BR$10</f>
        <v>354226044.89761245</v>
      </c>
      <c r="BT150" s="1301">
        <f t="shared" ref="BT150" si="3789">BR150/BR$10-1</f>
        <v>1.6392035615836353</v>
      </c>
      <c r="BU150" s="490">
        <f t="shared" si="2241"/>
        <v>35965917.265327513</v>
      </c>
      <c r="BV150" s="1301">
        <f>BR150/BR140-1</f>
        <v>6.7306962843711737E-2</v>
      </c>
      <c r="BW150" s="490">
        <v>570322479.28761244</v>
      </c>
      <c r="BX150" s="490">
        <f t="shared" ref="BX150" si="3790">BW150-BW$10</f>
        <v>354226044.89761245</v>
      </c>
      <c r="BY150" s="1301">
        <f t="shared" ref="BY150" si="3791">BW150/BW$10-1</f>
        <v>1.6392035615836353</v>
      </c>
      <c r="BZ150" s="490">
        <f t="shared" si="2243"/>
        <v>35965917.265327513</v>
      </c>
      <c r="CA150" s="1301">
        <f>BW150/BW140-1</f>
        <v>6.7306962843711737E-2</v>
      </c>
      <c r="CB150" s="484">
        <v>575223453.67551422</v>
      </c>
      <c r="CC150" s="490">
        <f t="shared" ref="CC150" si="3792">CB150-CB$10</f>
        <v>355280741.80551422</v>
      </c>
      <c r="CD150" s="1301">
        <f t="shared" ref="CD150" si="3793">CB150/CB$10-1</f>
        <v>1.6153330964451666</v>
      </c>
      <c r="CE150" s="490">
        <f t="shared" si="2246"/>
        <v>36034438.243325949</v>
      </c>
      <c r="CF150" s="1301">
        <f>CB150/CB140-1</f>
        <v>6.6830809256086976E-2</v>
      </c>
      <c r="CG150" s="484">
        <v>575223453.67551422</v>
      </c>
      <c r="CH150" s="490">
        <f t="shared" ref="CH150" si="3794">CG150-CG$10</f>
        <v>355280741.80551422</v>
      </c>
      <c r="CI150" s="1301">
        <f t="shared" ref="CI150" si="3795">CG150/CG$10-1</f>
        <v>1.6153330964451666</v>
      </c>
      <c r="CJ150" s="490">
        <f t="shared" si="2249"/>
        <v>36034438.243325949</v>
      </c>
      <c r="CK150" s="1301">
        <f>CG150/CG140-1</f>
        <v>6.6830809256086976E-2</v>
      </c>
      <c r="CL150" s="484">
        <v>575223453.67551422</v>
      </c>
      <c r="CM150" s="490">
        <f t="shared" ref="CM150" si="3796">CL150-CL$10</f>
        <v>355280741.80551422</v>
      </c>
      <c r="CN150" s="1301">
        <f t="shared" ref="CN150" si="3797">CL150/CL$10-1</f>
        <v>1.6153330964451666</v>
      </c>
      <c r="CO150" s="490">
        <f t="shared" si="2252"/>
        <v>36034438.243325949</v>
      </c>
      <c r="CP150" s="1301">
        <f>CL150/CL140-1</f>
        <v>6.6830809256086976E-2</v>
      </c>
    </row>
    <row r="151" spans="1:95" ht="15.75" outlineLevel="1" x14ac:dyDescent="0.25">
      <c r="A151" s="174">
        <v>2037</v>
      </c>
      <c r="B151" s="175" t="s">
        <v>158</v>
      </c>
      <c r="C151" s="175" t="s">
        <v>159</v>
      </c>
      <c r="D151" s="176" t="s">
        <v>96</v>
      </c>
      <c r="E151" s="491">
        <v>292612504.1358794</v>
      </c>
      <c r="F151" s="1298">
        <f t="shared" ref="F151" si="3798">E151-E$11</f>
        <v>209885263.6358794</v>
      </c>
      <c r="G151" s="1320">
        <f t="shared" ref="G151" si="3799">E151/E$11-1</f>
        <v>2.5370756037230495</v>
      </c>
      <c r="H151" s="1298">
        <f t="shared" si="2206"/>
        <v>23805381.931174219</v>
      </c>
      <c r="I151" s="1320">
        <f t="shared" ref="I151:I159" si="3800">E151/E141-1</f>
        <v>8.8559342237389371E-2</v>
      </c>
      <c r="J151" s="491">
        <v>263061688.04678893</v>
      </c>
      <c r="K151" s="1298">
        <f t="shared" ref="K151" si="3801">J151-J$11</f>
        <v>180334447.54678893</v>
      </c>
      <c r="L151" s="1320">
        <f t="shared" ref="L151" si="3802">J151/J$11-1</f>
        <v>2.1798677975580358</v>
      </c>
      <c r="M151" s="1298">
        <f t="shared" si="2208"/>
        <v>20978353.817729473</v>
      </c>
      <c r="N151" s="1320">
        <f t="shared" ref="N151:N159" si="3803">J151/J141-1</f>
        <v>8.6657571387709575E-2</v>
      </c>
      <c r="O151" s="491">
        <v>227541203.97521144</v>
      </c>
      <c r="P151" s="1298">
        <f t="shared" ref="P151" si="3804">O151-O$11</f>
        <v>144813963.47521144</v>
      </c>
      <c r="Q151" s="1320">
        <f t="shared" ref="Q151" si="3805">O151/O$11-1</f>
        <v>1.7504991415156832</v>
      </c>
      <c r="R151" s="1298">
        <f t="shared" si="2210"/>
        <v>17144862.787858903</v>
      </c>
      <c r="S151" s="1320">
        <f t="shared" ref="S151:S159" si="3806">O151/O141-1</f>
        <v>8.1488407503207627E-2</v>
      </c>
      <c r="T151" s="485">
        <v>180623765.03869462</v>
      </c>
      <c r="U151" s="1298">
        <f t="shared" ref="U151" si="3807">T151-T$11</f>
        <v>112185025.53869462</v>
      </c>
      <c r="V151" s="1299">
        <f t="shared" ref="V151" si="3808">T151/T$11-1</f>
        <v>1.6392035615836353</v>
      </c>
      <c r="W151" s="1298">
        <f t="shared" si="2213"/>
        <v>11390572.220909387</v>
      </c>
      <c r="X151" s="1299">
        <f t="shared" ref="X151:X159" si="3809">T151/T141-1</f>
        <v>6.7306962843711737E-2</v>
      </c>
      <c r="Y151" s="485">
        <v>180623765.03869462</v>
      </c>
      <c r="Z151" s="1298">
        <f t="shared" ref="Z151" si="3810">Y151-Y$11</f>
        <v>112185025.53869462</v>
      </c>
      <c r="AA151" s="1299">
        <f t="shared" ref="AA151" si="3811">Y151/Y$11-1</f>
        <v>1.6392035615836353</v>
      </c>
      <c r="AB151" s="1298">
        <f t="shared" si="2216"/>
        <v>11390572.220909387</v>
      </c>
      <c r="AC151" s="1299">
        <f t="shared" ref="AC151:AC159" si="3812">Y151/Y141-1</f>
        <v>6.7306962843711737E-2</v>
      </c>
      <c r="AD151" s="485">
        <v>180623765.03869462</v>
      </c>
      <c r="AE151" s="1298">
        <f t="shared" ref="AE151" si="3813">AD151-AD$11</f>
        <v>112185025.53869462</v>
      </c>
      <c r="AF151" s="1299">
        <f t="shared" ref="AF151" si="3814">AD151/AD$11-1</f>
        <v>1.6392035615836353</v>
      </c>
      <c r="AG151" s="1298">
        <f t="shared" si="2219"/>
        <v>11390572.220909387</v>
      </c>
      <c r="AH151" s="1299">
        <f t="shared" ref="AH151:AH159" si="3815">AD151/AD141-1</f>
        <v>6.7306962843711737E-2</v>
      </c>
      <c r="AI151" s="485">
        <v>0</v>
      </c>
      <c r="AJ151" s="1298">
        <f t="shared" ref="AJ151" si="3816">AI151-AI$11</f>
        <v>0</v>
      </c>
      <c r="AK151" s="1299"/>
      <c r="AL151" s="1298">
        <f t="shared" si="2222"/>
        <v>0</v>
      </c>
      <c r="AM151" s="1299"/>
      <c r="AN151" s="485">
        <v>0</v>
      </c>
      <c r="AO151" s="1298">
        <f t="shared" ref="AO151" si="3817">AN151-AN$11</f>
        <v>0</v>
      </c>
      <c r="AP151" s="1299"/>
      <c r="AQ151" s="1298">
        <f t="shared" si="2226"/>
        <v>0</v>
      </c>
      <c r="AR151" s="1299"/>
      <c r="AS151" s="485">
        <v>0</v>
      </c>
      <c r="AT151" s="1298">
        <f t="shared" ref="AT151" si="3818">AS151-AS$11</f>
        <v>0</v>
      </c>
      <c r="AU151" s="1299"/>
      <c r="AV151" s="1298">
        <f t="shared" si="2230"/>
        <v>0</v>
      </c>
      <c r="AW151" s="1299"/>
      <c r="AX151" s="491">
        <v>259190639.33861646</v>
      </c>
      <c r="AY151" s="1298">
        <f t="shared" ref="AY151" si="3819">AX151-AX$11</f>
        <v>199792568.04814956</v>
      </c>
      <c r="AZ151" s="1299">
        <f t="shared" ref="AZ151" si="3820">AX151/AX$11-1</f>
        <v>3.3636204628788215</v>
      </c>
      <c r="BA151" s="1298">
        <f t="shared" si="2233"/>
        <v>23194936.736599833</v>
      </c>
      <c r="BB151" s="1299">
        <f t="shared" ref="BB151:BB159" si="3821">AX151/AX141-1</f>
        <v>9.828541994985307E-2</v>
      </c>
      <c r="BC151" s="491">
        <v>221813889.87243003</v>
      </c>
      <c r="BD151" s="1298">
        <f t="shared" ref="BD151" si="3822">BC151-BC$11</f>
        <v>162415818.58196312</v>
      </c>
      <c r="BE151" s="1299">
        <f t="shared" ref="BE151" si="3823">BC151/BC$11-1</f>
        <v>2.7343618244390715</v>
      </c>
      <c r="BF151" s="1298">
        <f t="shared" si="2235"/>
        <v>19675910.867665589</v>
      </c>
      <c r="BG151" s="1299">
        <f t="shared" ref="BG151:BG159" si="3824">BC151/BC141-1</f>
        <v>9.733901053399685E-2</v>
      </c>
      <c r="BH151" s="491">
        <v>176795465.58088464</v>
      </c>
      <c r="BI151" s="1298">
        <f t="shared" ref="BI151" si="3825">BH151-BH$11</f>
        <v>117397394.29041773</v>
      </c>
      <c r="BJ151" s="1299">
        <f t="shared" ref="BJ151" si="3826">BH151/BH$11-1</f>
        <v>1.9764512843577706</v>
      </c>
      <c r="BK151" s="1298">
        <f t="shared" si="2237"/>
        <v>14885097.515605748</v>
      </c>
      <c r="BL151" s="1299">
        <f t="shared" ref="BL151:BL159" si="3827">BH151/BH141-1</f>
        <v>9.1934183668858083E-2</v>
      </c>
      <c r="BM151" s="491">
        <v>145753058.66434535</v>
      </c>
      <c r="BN151" s="1298">
        <f t="shared" ref="BN151" si="3828">BM151-BM$11</f>
        <v>99908331.754012018</v>
      </c>
      <c r="BO151" s="1299">
        <f t="shared" ref="BO151" si="3829">BM151/BM$11-1</f>
        <v>2.179276407282793</v>
      </c>
      <c r="BP151" s="1298">
        <f t="shared" si="2239"/>
        <v>10975717.164759248</v>
      </c>
      <c r="BQ151" s="1299">
        <f t="shared" ref="BQ151:BQ159" si="3830">BM151/BM141-1</f>
        <v>8.1435922705100694E-2</v>
      </c>
      <c r="BR151" s="491">
        <v>135902786.63464853</v>
      </c>
      <c r="BS151" s="1298">
        <f t="shared" ref="BS151" si="3831">BR151-BR$11</f>
        <v>90058059.724315196</v>
      </c>
      <c r="BT151" s="1299">
        <f t="shared" ref="BT151" si="3832">BR151/BR$11-1</f>
        <v>1.964414793013332</v>
      </c>
      <c r="BU151" s="1298">
        <f t="shared" si="2241"/>
        <v>10033374.460277662</v>
      </c>
      <c r="BV151" s="1299">
        <f t="shared" ref="BV151:BV159" si="3833">BR151/BR141-1</f>
        <v>7.9712571044489478E-2</v>
      </c>
      <c r="BW151" s="491">
        <v>124062625.27745603</v>
      </c>
      <c r="BX151" s="1298">
        <f t="shared" ref="BX151" si="3834">BW151-BW$11</f>
        <v>78217898.367122695</v>
      </c>
      <c r="BY151" s="1299">
        <f t="shared" ref="BY151" si="3835">BW151/BW$11-1</f>
        <v>1.7061482015174247</v>
      </c>
      <c r="BZ151" s="1298">
        <f t="shared" si="2243"/>
        <v>8755544.1169874519</v>
      </c>
      <c r="CA151" s="1299">
        <f t="shared" ref="CA151:CA159" si="3836">BW151/BW141-1</f>
        <v>7.5932406135601482E-2</v>
      </c>
      <c r="CB151" s="485">
        <v>90433237.239754304</v>
      </c>
      <c r="CC151" s="1298">
        <f t="shared" ref="CC151" si="3837">CB151-CB$11</f>
        <v>21994497.739754304</v>
      </c>
      <c r="CD151" s="1299">
        <f t="shared" ref="CD151" si="3838">CB151/CB$11-1</f>
        <v>0.32137496833579626</v>
      </c>
      <c r="CE151" s="1298">
        <f t="shared" si="2246"/>
        <v>1464976.194084689</v>
      </c>
      <c r="CF151" s="1299">
        <f t="shared" ref="CF151:CF159" si="3839">CB151/CB141-1</f>
        <v>1.6466278837715898E-2</v>
      </c>
      <c r="CG151" s="485">
        <v>100381768.2085572</v>
      </c>
      <c r="CH151" s="1298">
        <f t="shared" ref="CH151" si="3840">CG151-CG$11</f>
        <v>31943028.708557203</v>
      </c>
      <c r="CI151" s="1299">
        <f t="shared" ref="CI151" si="3841">CG151/CG$11-1</f>
        <v>0.46673899814530051</v>
      </c>
      <c r="CJ151" s="1298">
        <f t="shared" si="2249"/>
        <v>2336615.5589773953</v>
      </c>
      <c r="CK151" s="1299">
        <f t="shared" ref="CK151:CK159" si="3842">CG151/CG141-1</f>
        <v>2.383203550438262E-2</v>
      </c>
      <c r="CL151" s="485">
        <v>111330847.37070021</v>
      </c>
      <c r="CM151" s="1298">
        <f t="shared" ref="CM151" si="3843">CL151-CL$11</f>
        <v>42892107.87070021</v>
      </c>
      <c r="CN151" s="1299">
        <f t="shared" ref="CN151" si="3844">CL151/CL$11-1</f>
        <v>0.62672264544995326</v>
      </c>
      <c r="CO151" s="1298">
        <f t="shared" si="2252"/>
        <v>3368196.3488162607</v>
      </c>
      <c r="CP151" s="1299">
        <f t="shared" ref="CP151:CP159" si="3845">CL151/CL141-1</f>
        <v>3.1197792171049343E-2</v>
      </c>
    </row>
    <row r="152" spans="1:95" ht="31.5" outlineLevel="1" x14ac:dyDescent="0.25">
      <c r="A152" s="174">
        <v>2037</v>
      </c>
      <c r="B152" s="175" t="s">
        <v>160</v>
      </c>
      <c r="C152" s="175" t="s">
        <v>161</v>
      </c>
      <c r="D152" s="176" t="s">
        <v>162</v>
      </c>
      <c r="E152" s="485">
        <v>144646671.85715663</v>
      </c>
      <c r="F152" s="1298">
        <f t="shared" ref="F152" si="3846">E152-E$12</f>
        <v>89839731.626156628</v>
      </c>
      <c r="G152" s="1320">
        <f t="shared" ref="G152" si="3847">E152/E$12-1</f>
        <v>1.6392035615836353</v>
      </c>
      <c r="H152" s="1298">
        <f t="shared" si="2206"/>
        <v>9121769.5631035268</v>
      </c>
      <c r="I152" s="1320">
        <f t="shared" si="3800"/>
        <v>6.7306962843711959E-2</v>
      </c>
      <c r="J152" s="485">
        <v>144646671.85715663</v>
      </c>
      <c r="K152" s="1298">
        <f t="shared" ref="K152" si="3848">J152-J$12</f>
        <v>89839731.626156628</v>
      </c>
      <c r="L152" s="1320">
        <f t="shared" ref="L152" si="3849">J152/J$12-1</f>
        <v>1.6392035615836353</v>
      </c>
      <c r="M152" s="1298">
        <f t="shared" si="2208"/>
        <v>9121769.5631035268</v>
      </c>
      <c r="N152" s="1320">
        <f t="shared" si="3803"/>
        <v>6.7306962843711959E-2</v>
      </c>
      <c r="O152" s="485">
        <v>144646671.85715663</v>
      </c>
      <c r="P152" s="1298">
        <f t="shared" ref="P152" si="3850">O152-O$12</f>
        <v>89839731.626156628</v>
      </c>
      <c r="Q152" s="1320">
        <f t="shared" ref="Q152" si="3851">O152/O$12-1</f>
        <v>1.6392035615836353</v>
      </c>
      <c r="R152" s="1298">
        <f t="shared" si="2210"/>
        <v>9121769.5631035268</v>
      </c>
      <c r="S152" s="1320">
        <f t="shared" si="3806"/>
        <v>6.7306962843711959E-2</v>
      </c>
      <c r="T152" s="485">
        <v>144646671.85715663</v>
      </c>
      <c r="U152" s="1298">
        <f t="shared" ref="U152" si="3852">T152-T$12</f>
        <v>89839731.626156628</v>
      </c>
      <c r="V152" s="1299">
        <f t="shared" ref="V152" si="3853">T152/T$12-1</f>
        <v>1.6392035615836353</v>
      </c>
      <c r="W152" s="1298">
        <f t="shared" si="2213"/>
        <v>9121769.5631035268</v>
      </c>
      <c r="X152" s="1299">
        <f t="shared" si="3809"/>
        <v>6.7306962843711959E-2</v>
      </c>
      <c r="Y152" s="485">
        <v>144646671.85715663</v>
      </c>
      <c r="Z152" s="1298">
        <f t="shared" ref="Z152" si="3854">Y152-Y$12</f>
        <v>89839731.626156628</v>
      </c>
      <c r="AA152" s="1299">
        <f t="shared" ref="AA152" si="3855">Y152/Y$12-1</f>
        <v>1.6392035615836353</v>
      </c>
      <c r="AB152" s="1298">
        <f t="shared" si="2216"/>
        <v>9121769.5631035268</v>
      </c>
      <c r="AC152" s="1299">
        <f t="shared" si="3812"/>
        <v>6.7306962843711959E-2</v>
      </c>
      <c r="AD152" s="485">
        <v>144646671.85715663</v>
      </c>
      <c r="AE152" s="1298">
        <f t="shared" ref="AE152" si="3856">AD152-AD$12</f>
        <v>89839731.626156628</v>
      </c>
      <c r="AF152" s="1299">
        <f t="shared" ref="AF152" si="3857">AD152/AD$12-1</f>
        <v>1.6392035615836353</v>
      </c>
      <c r="AG152" s="1298">
        <f t="shared" si="2219"/>
        <v>9121769.5631035268</v>
      </c>
      <c r="AH152" s="1299">
        <f t="shared" si="3815"/>
        <v>6.7306962843711959E-2</v>
      </c>
      <c r="AI152" s="485">
        <v>0</v>
      </c>
      <c r="AJ152" s="1298">
        <f t="shared" ref="AJ152" si="3858">AI152-AI$12</f>
        <v>0</v>
      </c>
      <c r="AK152" s="1299"/>
      <c r="AL152" s="1298">
        <f t="shared" si="2222"/>
        <v>0</v>
      </c>
      <c r="AM152" s="1299"/>
      <c r="AN152" s="485">
        <v>0</v>
      </c>
      <c r="AO152" s="1298">
        <f t="shared" ref="AO152" si="3859">AN152-AN$12</f>
        <v>0</v>
      </c>
      <c r="AP152" s="1299"/>
      <c r="AQ152" s="1298">
        <f t="shared" si="2226"/>
        <v>0</v>
      </c>
      <c r="AR152" s="1299"/>
      <c r="AS152" s="485">
        <v>0</v>
      </c>
      <c r="AT152" s="1298">
        <f t="shared" ref="AT152" si="3860">AS152-AS$12</f>
        <v>0</v>
      </c>
      <c r="AU152" s="1299"/>
      <c r="AV152" s="1298">
        <f t="shared" si="2230"/>
        <v>0</v>
      </c>
      <c r="AW152" s="1299"/>
      <c r="AX152" s="485">
        <v>144646671.85715663</v>
      </c>
      <c r="AY152" s="1298">
        <f t="shared" ref="AY152" si="3861">AX152-AX$12</f>
        <v>89839731.626156628</v>
      </c>
      <c r="AZ152" s="1299">
        <f t="shared" ref="AZ152" si="3862">AX152/AX$12-1</f>
        <v>1.6392035615836353</v>
      </c>
      <c r="BA152" s="1298">
        <f t="shared" si="2233"/>
        <v>9121769.5631035268</v>
      </c>
      <c r="BB152" s="1299">
        <f t="shared" si="3821"/>
        <v>6.7306962843711959E-2</v>
      </c>
      <c r="BC152" s="485">
        <v>144646671.85715663</v>
      </c>
      <c r="BD152" s="1298">
        <f t="shared" ref="BD152" si="3863">BC152-BC$12</f>
        <v>89839731.626156628</v>
      </c>
      <c r="BE152" s="1299">
        <f t="shared" ref="BE152" si="3864">BC152/BC$12-1</f>
        <v>1.6392035615836353</v>
      </c>
      <c r="BF152" s="1298">
        <f t="shared" si="2235"/>
        <v>9121769.5631035268</v>
      </c>
      <c r="BG152" s="1299">
        <f t="shared" si="3824"/>
        <v>6.7306962843711959E-2</v>
      </c>
      <c r="BH152" s="485">
        <v>144646671.85715663</v>
      </c>
      <c r="BI152" s="1298">
        <f t="shared" ref="BI152" si="3865">BH152-BH$12</f>
        <v>89839731.626156628</v>
      </c>
      <c r="BJ152" s="1299">
        <f t="shared" ref="BJ152" si="3866">BH152/BH$12-1</f>
        <v>1.6392035615836353</v>
      </c>
      <c r="BK152" s="1298">
        <f t="shared" si="2237"/>
        <v>9121769.5631035268</v>
      </c>
      <c r="BL152" s="1299">
        <f t="shared" si="3827"/>
        <v>6.7306962843711959E-2</v>
      </c>
      <c r="BM152" s="491">
        <v>145753058.66434535</v>
      </c>
      <c r="BN152" s="1298">
        <f t="shared" ref="BN152" si="3867">BM152-BM$12</f>
        <v>99908331.754012018</v>
      </c>
      <c r="BO152" s="1299">
        <f t="shared" ref="BO152" si="3868">BM152/BM$12-1</f>
        <v>2.179276407282793</v>
      </c>
      <c r="BP152" s="1298">
        <f t="shared" si="2239"/>
        <v>10975717.164759248</v>
      </c>
      <c r="BQ152" s="1299">
        <f t="shared" si="3830"/>
        <v>8.1435922705100694E-2</v>
      </c>
      <c r="BR152" s="491">
        <v>135902786.63464853</v>
      </c>
      <c r="BS152" s="1298">
        <f t="shared" ref="BS152" si="3869">BR152-BR$12</f>
        <v>90058059.724315196</v>
      </c>
      <c r="BT152" s="1299">
        <f t="shared" ref="BT152" si="3870">BR152/BR$12-1</f>
        <v>1.964414793013332</v>
      </c>
      <c r="BU152" s="1298">
        <f t="shared" si="2241"/>
        <v>10033374.460277662</v>
      </c>
      <c r="BV152" s="1299">
        <f t="shared" si="3833"/>
        <v>7.9712571044489478E-2</v>
      </c>
      <c r="BW152" s="491">
        <v>124062625.27745603</v>
      </c>
      <c r="BX152" s="1298">
        <f t="shared" ref="BX152" si="3871">BW152-BW$12</f>
        <v>78217898.367122695</v>
      </c>
      <c r="BY152" s="1299">
        <f t="shared" ref="BY152" si="3872">BW152/BW$12-1</f>
        <v>1.7061482015174247</v>
      </c>
      <c r="BZ152" s="1298">
        <f t="shared" si="2243"/>
        <v>8755544.1169874519</v>
      </c>
      <c r="CA152" s="1299">
        <f t="shared" si="3836"/>
        <v>7.5932406135601482E-2</v>
      </c>
      <c r="CB152" s="485">
        <v>76945465.791304931</v>
      </c>
      <c r="CC152" s="1298">
        <f t="shared" ref="CC152" si="3873">CB152-CB$12</f>
        <v>22138525.560304932</v>
      </c>
      <c r="CD152" s="1299">
        <f t="shared" ref="CD152" si="3874">CB152/CB$12-1</f>
        <v>0.40393653553720732</v>
      </c>
      <c r="CE152" s="1298">
        <f t="shared" si="2246"/>
        <v>1246480.5979263037</v>
      </c>
      <c r="CF152" s="1299">
        <f t="shared" si="3839"/>
        <v>1.6466278837715898E-2</v>
      </c>
      <c r="CG152" s="485">
        <v>85410211.416901693</v>
      </c>
      <c r="CH152" s="1298">
        <f t="shared" ref="CH152" si="3875">CG152-CG$12</f>
        <v>30603271.185901694</v>
      </c>
      <c r="CI152" s="1299">
        <f t="shared" ref="CI152" si="3876">CG152/CG$12-1</f>
        <v>0.55838313645890802</v>
      </c>
      <c r="CJ152" s="1298">
        <f t="shared" si="2249"/>
        <v>1988118.2853607982</v>
      </c>
      <c r="CK152" s="1299">
        <f t="shared" si="3842"/>
        <v>2.383203550438262E-2</v>
      </c>
      <c r="CL152" s="485">
        <v>94726277.299663335</v>
      </c>
      <c r="CM152" s="1298">
        <f t="shared" ref="CM152" si="3877">CL152-CL$12</f>
        <v>39919337.068663336</v>
      </c>
      <c r="CN152" s="1299">
        <f t="shared" ref="CN152" si="3878">CL152/CL$12-1</f>
        <v>0.72836281135950176</v>
      </c>
      <c r="CO152" s="1298">
        <f t="shared" si="2252"/>
        <v>2865842.7459490597</v>
      </c>
      <c r="CP152" s="1299">
        <f t="shared" si="3845"/>
        <v>3.1197792171049343E-2</v>
      </c>
    </row>
    <row r="153" spans="1:95" ht="31.5" outlineLevel="1" x14ac:dyDescent="0.25">
      <c r="A153" s="174">
        <v>2037</v>
      </c>
      <c r="B153" s="175">
        <v>0</v>
      </c>
      <c r="C153" s="175">
        <v>0</v>
      </c>
      <c r="D153" s="176" t="s">
        <v>163</v>
      </c>
      <c r="E153" s="485">
        <v>0</v>
      </c>
      <c r="F153" s="1298">
        <f t="shared" ref="F153" si="3879">E153-E$13</f>
        <v>0</v>
      </c>
      <c r="G153" s="1320"/>
      <c r="H153" s="1298">
        <f t="shared" si="2206"/>
        <v>0</v>
      </c>
      <c r="I153" s="1320"/>
      <c r="J153" s="485">
        <v>0</v>
      </c>
      <c r="K153" s="1298">
        <f t="shared" ref="K153" si="3880">J153-J$13</f>
        <v>0</v>
      </c>
      <c r="L153" s="1320"/>
      <c r="M153" s="1298">
        <f t="shared" si="2208"/>
        <v>0</v>
      </c>
      <c r="N153" s="1320"/>
      <c r="O153" s="485">
        <v>0</v>
      </c>
      <c r="P153" s="1298">
        <f t="shared" ref="P153" si="3881">O153-O$13</f>
        <v>0</v>
      </c>
      <c r="Q153" s="1320"/>
      <c r="R153" s="1298">
        <f t="shared" si="2210"/>
        <v>0</v>
      </c>
      <c r="S153" s="1320"/>
      <c r="T153" s="485">
        <v>0</v>
      </c>
      <c r="U153" s="1298">
        <f t="shared" ref="U153" si="3882">T153-T$13</f>
        <v>0</v>
      </c>
      <c r="V153" s="1299"/>
      <c r="W153" s="1298">
        <f t="shared" si="2213"/>
        <v>0</v>
      </c>
      <c r="X153" s="1299"/>
      <c r="Y153" s="485">
        <v>0</v>
      </c>
      <c r="Z153" s="1298">
        <f t="shared" ref="Z153" si="3883">Y153-Y$13</f>
        <v>0</v>
      </c>
      <c r="AA153" s="1299"/>
      <c r="AB153" s="1298">
        <f t="shared" si="2216"/>
        <v>0</v>
      </c>
      <c r="AC153" s="1299"/>
      <c r="AD153" s="485">
        <v>0</v>
      </c>
      <c r="AE153" s="1298">
        <f t="shared" ref="AE153" si="3884">AD153-AD$13</f>
        <v>0</v>
      </c>
      <c r="AF153" s="1299"/>
      <c r="AG153" s="1298">
        <f t="shared" si="2219"/>
        <v>0</v>
      </c>
      <c r="AH153" s="1299"/>
      <c r="AI153" s="485">
        <v>0</v>
      </c>
      <c r="AJ153" s="1298">
        <f t="shared" ref="AJ153" si="3885">AI153-AI$13</f>
        <v>0</v>
      </c>
      <c r="AK153" s="1299"/>
      <c r="AL153" s="1298">
        <f t="shared" si="2222"/>
        <v>0</v>
      </c>
      <c r="AM153" s="1299"/>
      <c r="AN153" s="485">
        <v>0</v>
      </c>
      <c r="AO153" s="1298">
        <f t="shared" ref="AO153" si="3886">AN153-AN$13</f>
        <v>0</v>
      </c>
      <c r="AP153" s="1299"/>
      <c r="AQ153" s="1298">
        <f t="shared" si="2226"/>
        <v>0</v>
      </c>
      <c r="AR153" s="1299"/>
      <c r="AS153" s="485">
        <v>0</v>
      </c>
      <c r="AT153" s="1298">
        <f t="shared" ref="AT153" si="3887">AS153-AS$13</f>
        <v>0</v>
      </c>
      <c r="AU153" s="1299"/>
      <c r="AV153" s="1298">
        <f t="shared" si="2230"/>
        <v>0</v>
      </c>
      <c r="AW153" s="1299"/>
      <c r="AX153" s="491">
        <v>33421864.797262978</v>
      </c>
      <c r="AY153" s="1298">
        <f t="shared" ref="AY153" si="3888">AX153-AX$13</f>
        <v>10092695.587729879</v>
      </c>
      <c r="AZ153" s="1299">
        <f t="shared" ref="AZ153" si="3889">AX153/AX$13-1</f>
        <v>0.43262130327408554</v>
      </c>
      <c r="BA153" s="1298">
        <f t="shared" si="2233"/>
        <v>610445.19457442686</v>
      </c>
      <c r="BB153" s="1299">
        <f t="shared" si="3821"/>
        <v>1.8604656609383818E-2</v>
      </c>
      <c r="BC153" s="491">
        <v>41247798.174358912</v>
      </c>
      <c r="BD153" s="1298">
        <f t="shared" ref="BD153" si="3890">BC153-BC$13</f>
        <v>17918628.964825813</v>
      </c>
      <c r="BE153" s="1299">
        <f t="shared" ref="BE153" si="3891">BC153/BC$13-1</f>
        <v>0.7680783144863832</v>
      </c>
      <c r="BF153" s="1298">
        <f t="shared" si="2235"/>
        <v>1302442.9500639141</v>
      </c>
      <c r="BG153" s="1299">
        <f t="shared" si="3824"/>
        <v>3.2605616917176894E-2</v>
      </c>
      <c r="BH153" s="491">
        <v>50745738.394326791</v>
      </c>
      <c r="BI153" s="1298">
        <f t="shared" ref="BI153" si="3892">BH153-BH$13</f>
        <v>27416569.184793692</v>
      </c>
      <c r="BJ153" s="1299">
        <f t="shared" ref="BJ153" si="3893">BH153/BH$13-1</f>
        <v>1.1752055522658877</v>
      </c>
      <c r="BK153" s="1298">
        <f t="shared" si="2237"/>
        <v>2259765.2722530738</v>
      </c>
      <c r="BL153" s="1299">
        <f t="shared" si="3827"/>
        <v>4.6606577670693206E-2</v>
      </c>
      <c r="BM153" s="491">
        <v>145753058.66434529</v>
      </c>
      <c r="BN153" s="1298">
        <f t="shared" ref="BN153" si="3894">BM153-BM$13</f>
        <v>99908331.754011959</v>
      </c>
      <c r="BO153" s="1299">
        <f t="shared" ref="BO153" si="3895">BM153/BM$13-1</f>
        <v>2.1792764072827917</v>
      </c>
      <c r="BP153" s="1298">
        <f t="shared" si="2239"/>
        <v>10975717.164759189</v>
      </c>
      <c r="BQ153" s="1299">
        <f t="shared" si="3830"/>
        <v>8.143592270510025E-2</v>
      </c>
      <c r="BR153" s="491">
        <v>135902786.63464844</v>
      </c>
      <c r="BS153" s="1298">
        <f t="shared" ref="BS153" si="3896">BR153-BR$13</f>
        <v>90058059.724315107</v>
      </c>
      <c r="BT153" s="1299">
        <f t="shared" ref="BT153" si="3897">BR153/BR$13-1</f>
        <v>1.9644147930133302</v>
      </c>
      <c r="BU153" s="1298">
        <f t="shared" si="2241"/>
        <v>10033374.460277617</v>
      </c>
      <c r="BV153" s="1299">
        <f t="shared" si="3833"/>
        <v>7.9712571044489033E-2</v>
      </c>
      <c r="BW153" s="491">
        <v>124062625.27745599</v>
      </c>
      <c r="BX153" s="1298">
        <f t="shared" ref="BX153" si="3898">BW153-BW$13</f>
        <v>78217898.36712265</v>
      </c>
      <c r="BY153" s="1299">
        <f t="shared" ref="BY153" si="3899">BW153/BW$13-1</f>
        <v>1.7061482015174234</v>
      </c>
      <c r="BZ153" s="1298">
        <f t="shared" si="2243"/>
        <v>8755544.1169874221</v>
      </c>
      <c r="CA153" s="1299">
        <f t="shared" si="3836"/>
        <v>7.5932406135601038E-2</v>
      </c>
      <c r="CB153" s="485">
        <v>0</v>
      </c>
      <c r="CC153" s="1298">
        <f t="shared" ref="CC153" si="3900">CB153-CB$13</f>
        <v>0</v>
      </c>
      <c r="CD153" s="1299"/>
      <c r="CE153" s="1298">
        <f t="shared" si="2246"/>
        <v>0</v>
      </c>
      <c r="CF153" s="1299"/>
      <c r="CG153" s="485">
        <v>0</v>
      </c>
      <c r="CH153" s="1298">
        <f t="shared" ref="CH153" si="3901">CG153-CG$13</f>
        <v>0</v>
      </c>
      <c r="CI153" s="1299"/>
      <c r="CJ153" s="1298">
        <f t="shared" si="2249"/>
        <v>0</v>
      </c>
      <c r="CK153" s="1299"/>
      <c r="CL153" s="485">
        <v>0</v>
      </c>
      <c r="CM153" s="1298">
        <f t="shared" ref="CM153" si="3902">CL153-CL$13</f>
        <v>0</v>
      </c>
      <c r="CN153" s="1299"/>
      <c r="CO153" s="1298">
        <f t="shared" si="2252"/>
        <v>0</v>
      </c>
      <c r="CP153" s="1299"/>
    </row>
    <row r="154" spans="1:95" ht="15.75" outlineLevel="1" x14ac:dyDescent="0.25">
      <c r="A154" s="174">
        <v>2037</v>
      </c>
      <c r="B154" s="175" t="s">
        <v>164</v>
      </c>
      <c r="C154" s="175" t="s">
        <v>165</v>
      </c>
      <c r="D154" s="176" t="s">
        <v>99</v>
      </c>
      <c r="E154" s="485">
        <v>0</v>
      </c>
      <c r="F154" s="1298">
        <f t="shared" ref="F154" si="3903">E154-E$14</f>
        <v>0</v>
      </c>
      <c r="G154" s="1320"/>
      <c r="H154" s="1298">
        <f t="shared" si="2206"/>
        <v>0</v>
      </c>
      <c r="I154" s="1320"/>
      <c r="J154" s="485">
        <v>0</v>
      </c>
      <c r="K154" s="1298">
        <f t="shared" ref="K154" si="3904">J154-J$14</f>
        <v>0</v>
      </c>
      <c r="L154" s="1320"/>
      <c r="M154" s="1298">
        <f t="shared" si="2208"/>
        <v>0</v>
      </c>
      <c r="N154" s="1320"/>
      <c r="O154" s="485">
        <v>0</v>
      </c>
      <c r="P154" s="1298">
        <f t="shared" ref="P154" si="3905">O154-O$14</f>
        <v>0</v>
      </c>
      <c r="Q154" s="1320"/>
      <c r="R154" s="1298">
        <f t="shared" si="2210"/>
        <v>0</v>
      </c>
      <c r="S154" s="1320"/>
      <c r="T154" s="486">
        <v>111988739.09718481</v>
      </c>
      <c r="U154" s="1298">
        <f t="shared" ref="U154" si="3906">T154-T$14</f>
        <v>97700238.097184807</v>
      </c>
      <c r="V154" s="1299">
        <f t="shared" ref="V154" si="3907">T154/T$14-1</f>
        <v>6.8376828400113316</v>
      </c>
      <c r="W154" s="1298">
        <f t="shared" si="2213"/>
        <v>12414809.710264772</v>
      </c>
      <c r="X154" s="1299">
        <f t="shared" si="3809"/>
        <v>0.1246793190416724</v>
      </c>
      <c r="Y154" s="486">
        <v>82437923.008094311</v>
      </c>
      <c r="Z154" s="1298">
        <f t="shared" ref="Z154" si="3908">Y154-Y$14</f>
        <v>68149422.008094311</v>
      </c>
      <c r="AA154" s="1299">
        <f t="shared" ref="AA154" si="3909">Y154/Y$14-1</f>
        <v>4.7695291485155975</v>
      </c>
      <c r="AB154" s="1298">
        <f t="shared" si="2216"/>
        <v>9587781.5968200266</v>
      </c>
      <c r="AC154" s="1299">
        <f t="shared" si="3812"/>
        <v>0.13160964976982492</v>
      </c>
      <c r="AD154" s="486">
        <v>46917438.936516821</v>
      </c>
      <c r="AE154" s="1298">
        <f t="shared" ref="AE154" si="3910">AD154-AD$14</f>
        <v>32628937.936516814</v>
      </c>
      <c r="AF154" s="1299">
        <f t="shared" ref="AF154" si="3911">AD154/AD$14-1</f>
        <v>2.2835801975670362</v>
      </c>
      <c r="AG154" s="1298">
        <f t="shared" si="2219"/>
        <v>5754290.5669494122</v>
      </c>
      <c r="AH154" s="1299">
        <f t="shared" si="3815"/>
        <v>0.13979228496534657</v>
      </c>
      <c r="AI154" s="486">
        <v>437259175.99303603</v>
      </c>
      <c r="AJ154" s="1298">
        <f t="shared" ref="AJ154" si="3912">AI154-AI$14</f>
        <v>299724995.26203603</v>
      </c>
      <c r="AK154" s="1299">
        <f t="shared" ref="AK154" si="3913">AI154/AI$14-1</f>
        <v>2.179276407282793</v>
      </c>
      <c r="AL154" s="1298">
        <f t="shared" si="2222"/>
        <v>32927151.494277716</v>
      </c>
      <c r="AM154" s="1299">
        <f t="shared" ref="AM154:AM159" si="3914">AI154/AI144-1</f>
        <v>8.1435922705100472E-2</v>
      </c>
      <c r="AN154" s="486">
        <v>407708359.90394557</v>
      </c>
      <c r="AO154" s="1298">
        <f t="shared" ref="AO154" si="3915">AN154-AN$14</f>
        <v>270174179.17294556</v>
      </c>
      <c r="AP154" s="1299">
        <f t="shared" ref="AP154" si="3916">AN154/AN$14-1</f>
        <v>1.964414793013332</v>
      </c>
      <c r="AQ154" s="1298">
        <f t="shared" si="2226"/>
        <v>30100123.38083297</v>
      </c>
      <c r="AR154" s="1299">
        <f t="shared" ref="AR154:AR159" si="3917">AN154/AN144-1</f>
        <v>7.9712571044489478E-2</v>
      </c>
      <c r="AS154" s="486">
        <v>372187875.83236808</v>
      </c>
      <c r="AT154" s="1298">
        <f t="shared" ref="AT154" si="3918">AS154-AS$14</f>
        <v>234653695.10136807</v>
      </c>
      <c r="AU154" s="1299">
        <f t="shared" ref="AU154" si="3919">AS154/AS$14-1</f>
        <v>1.7061482015174243</v>
      </c>
      <c r="AV154" s="1298">
        <f t="shared" si="2230"/>
        <v>26266632.350962341</v>
      </c>
      <c r="AW154" s="1299">
        <f t="shared" ref="AW154:AW159" si="3920">AS154/AS144-1</f>
        <v>7.593240613560126E-2</v>
      </c>
      <c r="AX154" s="485">
        <v>0</v>
      </c>
      <c r="AY154" s="1298">
        <f t="shared" ref="AY154" si="3921">AX154-AX$14</f>
        <v>0</v>
      </c>
      <c r="AZ154" s="1299"/>
      <c r="BA154" s="1298">
        <f t="shared" si="2233"/>
        <v>0</v>
      </c>
      <c r="BB154" s="1299"/>
      <c r="BC154" s="485">
        <v>0</v>
      </c>
      <c r="BD154" s="1298">
        <f t="shared" ref="BD154" si="3922">BC154-BC$14</f>
        <v>0</v>
      </c>
      <c r="BE154" s="1299"/>
      <c r="BF154" s="1298">
        <f t="shared" si="2235"/>
        <v>0</v>
      </c>
      <c r="BG154" s="1299"/>
      <c r="BH154" s="485">
        <v>0</v>
      </c>
      <c r="BI154" s="1298">
        <f t="shared" ref="BI154" si="3923">BH154-BH$14</f>
        <v>0</v>
      </c>
      <c r="BJ154" s="1299"/>
      <c r="BK154" s="1298">
        <f t="shared" si="2237"/>
        <v>0</v>
      </c>
      <c r="BL154" s="1299"/>
      <c r="BM154" s="485">
        <v>0</v>
      </c>
      <c r="BN154" s="1298">
        <f t="shared" ref="BN154" si="3924">BM154-BM$14</f>
        <v>0</v>
      </c>
      <c r="BO154" s="1299"/>
      <c r="BP154" s="1298">
        <f t="shared" si="2239"/>
        <v>0</v>
      </c>
      <c r="BQ154" s="1299"/>
      <c r="BR154" s="485">
        <v>0</v>
      </c>
      <c r="BS154" s="1298">
        <f t="shared" ref="BS154" si="3925">BR154-BR$14</f>
        <v>0</v>
      </c>
      <c r="BT154" s="1299"/>
      <c r="BU154" s="1298">
        <f t="shared" si="2241"/>
        <v>0</v>
      </c>
      <c r="BV154" s="1299"/>
      <c r="BW154" s="485">
        <v>0</v>
      </c>
      <c r="BX154" s="1298">
        <f t="shared" ref="BX154" si="3926">BW154-BW$14</f>
        <v>0</v>
      </c>
      <c r="BY154" s="1299"/>
      <c r="BZ154" s="1298">
        <f t="shared" si="2243"/>
        <v>0</v>
      </c>
      <c r="CA154" s="1299"/>
      <c r="CB154" s="192">
        <v>274781447.34987855</v>
      </c>
      <c r="CC154" s="1298">
        <f t="shared" ref="CC154" si="3927">CB154-CB$14</f>
        <v>256646668.86987856</v>
      </c>
      <c r="CD154" s="1299">
        <f t="shared" ref="CD154" si="3928">CB154/CB$14-1</f>
        <v>14.152181078634195</v>
      </c>
      <c r="CE154" s="1298">
        <f t="shared" si="2246"/>
        <v>30284215.680265129</v>
      </c>
      <c r="CF154" s="1299">
        <f t="shared" si="3839"/>
        <v>0.12386322525396887</v>
      </c>
      <c r="CG154" s="192">
        <v>226817354.66638845</v>
      </c>
      <c r="CH154" s="1298">
        <f t="shared" ref="CH154" si="3929">CG154-CG$14</f>
        <v>208682576.18638846</v>
      </c>
      <c r="CI154" s="1299">
        <f t="shared" ref="CI154" si="3930">CG154/CG$14-1</f>
        <v>11.507313222300166</v>
      </c>
      <c r="CJ154" s="1298">
        <f t="shared" si="2249"/>
        <v>25843910.514493227</v>
      </c>
      <c r="CK154" s="1299">
        <f t="shared" si="3842"/>
        <v>0.12859365884659102</v>
      </c>
      <c r="CL154" s="192">
        <v>171031725.54990631</v>
      </c>
      <c r="CM154" s="1298">
        <f t="shared" ref="CM154" si="3931">CL154-CL$14</f>
        <v>152896947.06990632</v>
      </c>
      <c r="CN154" s="1299">
        <f t="shared" ref="CN154" si="3932">CL154/CL$14-1</f>
        <v>8.4311450089412041</v>
      </c>
      <c r="CO154" s="1298">
        <f t="shared" si="2252"/>
        <v>20101114.234195471</v>
      </c>
      <c r="CP154" s="1299">
        <f t="shared" si="3845"/>
        <v>0.13318116225043797</v>
      </c>
    </row>
    <row r="155" spans="1:95" ht="31.5" outlineLevel="1" x14ac:dyDescent="0.25">
      <c r="A155" s="174">
        <v>2037</v>
      </c>
      <c r="B155" s="175" t="s">
        <v>166</v>
      </c>
      <c r="C155" s="175" t="s">
        <v>249</v>
      </c>
      <c r="D155" s="176" t="s">
        <v>168</v>
      </c>
      <c r="E155" s="485">
        <v>67160409.820205078</v>
      </c>
      <c r="F155" s="1298">
        <f t="shared" ref="F155" si="3933">E155-E$15</f>
        <v>28680533.161205076</v>
      </c>
      <c r="G155" s="1320">
        <f t="shared" ref="G155" si="3934">E155/E$15-1</f>
        <v>0.7453384899168336</v>
      </c>
      <c r="H155" s="1298">
        <f t="shared" si="2206"/>
        <v>1586499.3535388708</v>
      </c>
      <c r="I155" s="1320">
        <f t="shared" si="3800"/>
        <v>2.419406349641684E-2</v>
      </c>
      <c r="J155" s="485">
        <v>82075453.035923287</v>
      </c>
      <c r="K155" s="1298">
        <f t="shared" ref="K155" si="3935">J155-J$15</f>
        <v>43595576.376923285</v>
      </c>
      <c r="L155" s="1320">
        <f t="shared" ref="L155" si="3936">J155/J$15-1</f>
        <v>1.1329448054955442</v>
      </c>
      <c r="M155" s="1298">
        <f t="shared" si="2208"/>
        <v>3024215.032305941</v>
      </c>
      <c r="N155" s="1320">
        <f t="shared" si="3803"/>
        <v>3.8256390521898664E-2</v>
      </c>
      <c r="O155" s="485">
        <v>100003538.45236617</v>
      </c>
      <c r="P155" s="1298">
        <f t="shared" ref="P155" si="3937">O155-O$15</f>
        <v>61523661.793366171</v>
      </c>
      <c r="Q155" s="1320">
        <f t="shared" ref="Q155" si="3938">O155/O$15-1</f>
        <v>1.5988528845498911</v>
      </c>
      <c r="R155" s="1298">
        <f t="shared" si="2210"/>
        <v>4971931.7871890962</v>
      </c>
      <c r="S155" s="1320">
        <f t="shared" si="3806"/>
        <v>5.2318717547379823E-2</v>
      </c>
      <c r="T155" s="485">
        <v>67160409.820205078</v>
      </c>
      <c r="U155" s="1298">
        <f t="shared" ref="U155" si="3939">T155-T$15</f>
        <v>28680533.161205076</v>
      </c>
      <c r="V155" s="1299">
        <f t="shared" ref="V155" si="3940">T155/T$15-1</f>
        <v>0.7453384899168336</v>
      </c>
      <c r="W155" s="1298">
        <f t="shared" si="2213"/>
        <v>1586499.3535388708</v>
      </c>
      <c r="X155" s="1299">
        <f t="shared" si="3809"/>
        <v>2.419406349641684E-2</v>
      </c>
      <c r="Y155" s="485">
        <v>82075453.035923287</v>
      </c>
      <c r="Z155" s="1298">
        <f t="shared" ref="Z155" si="3941">Y155-Y$15</f>
        <v>43595576.376923285</v>
      </c>
      <c r="AA155" s="1299">
        <f t="shared" ref="AA155" si="3942">Y155/Y$15-1</f>
        <v>1.1329448054955442</v>
      </c>
      <c r="AB155" s="1298">
        <f t="shared" si="2216"/>
        <v>3024215.032305941</v>
      </c>
      <c r="AC155" s="1299">
        <f t="shared" si="3812"/>
        <v>3.8256390521898664E-2</v>
      </c>
      <c r="AD155" s="485">
        <v>100003538.45236617</v>
      </c>
      <c r="AE155" s="1298">
        <f t="shared" ref="AE155" si="3943">AD155-AD$15</f>
        <v>61523661.793366171</v>
      </c>
      <c r="AF155" s="1299">
        <f t="shared" ref="AF155" si="3944">AD155/AD$15-1</f>
        <v>1.5988528845498911</v>
      </c>
      <c r="AG155" s="1298">
        <f t="shared" si="2219"/>
        <v>4971931.7871890962</v>
      </c>
      <c r="AH155" s="1299">
        <f t="shared" si="3815"/>
        <v>5.2318717547379823E-2</v>
      </c>
      <c r="AI155" s="485">
        <v>67160409.820205078</v>
      </c>
      <c r="AJ155" s="1298">
        <f t="shared" ref="AJ155" si="3945">AI155-AI$15</f>
        <v>28680533.161205076</v>
      </c>
      <c r="AK155" s="1299">
        <f t="shared" ref="AK155" si="3946">AI155/AI$15-1</f>
        <v>0.7453384899168336</v>
      </c>
      <c r="AL155" s="1298">
        <f t="shared" si="2222"/>
        <v>1586499.3535388708</v>
      </c>
      <c r="AM155" s="1299">
        <f t="shared" si="3914"/>
        <v>2.419406349641684E-2</v>
      </c>
      <c r="AN155" s="485">
        <v>82075453.035923287</v>
      </c>
      <c r="AO155" s="1298">
        <f t="shared" ref="AO155" si="3947">AN155-AN$15</f>
        <v>43595576.376923285</v>
      </c>
      <c r="AP155" s="1299">
        <f t="shared" ref="AP155" si="3948">AN155/AN$15-1</f>
        <v>1.1329448054955442</v>
      </c>
      <c r="AQ155" s="1298">
        <f t="shared" si="2226"/>
        <v>3024215.032305941</v>
      </c>
      <c r="AR155" s="1299">
        <f t="shared" si="3917"/>
        <v>3.8256390521898664E-2</v>
      </c>
      <c r="AS155" s="485">
        <v>100003538.45236617</v>
      </c>
      <c r="AT155" s="1298">
        <f t="shared" ref="AT155" si="3949">AS155-AS$15</f>
        <v>61523661.793366171</v>
      </c>
      <c r="AU155" s="1299">
        <f t="shared" ref="AU155" si="3950">AS155/AS$15-1</f>
        <v>1.5988528845498911</v>
      </c>
      <c r="AV155" s="1298">
        <f t="shared" si="2230"/>
        <v>4971931.7871890962</v>
      </c>
      <c r="AW155" s="1299">
        <f t="shared" si="3920"/>
        <v>5.2318717547379823E-2</v>
      </c>
      <c r="AX155" s="485">
        <v>67160409.820205078</v>
      </c>
      <c r="AY155" s="1298">
        <f t="shared" ref="AY155" si="3951">AX155-AX$15</f>
        <v>28680533.161205076</v>
      </c>
      <c r="AZ155" s="1299">
        <f t="shared" ref="AZ155" si="3952">AX155/AX$15-1</f>
        <v>0.7453384899168336</v>
      </c>
      <c r="BA155" s="1298">
        <f t="shared" si="2233"/>
        <v>1586499.3535388708</v>
      </c>
      <c r="BB155" s="1299">
        <f t="shared" si="3821"/>
        <v>2.419406349641684E-2</v>
      </c>
      <c r="BC155" s="485">
        <v>82075453.035923287</v>
      </c>
      <c r="BD155" s="1298">
        <f t="shared" ref="BD155" si="3953">BC155-BC$15</f>
        <v>43595576.376923285</v>
      </c>
      <c r="BE155" s="1299">
        <f t="shared" ref="BE155" si="3954">BC155/BC$15-1</f>
        <v>1.1329448054955442</v>
      </c>
      <c r="BF155" s="1298">
        <f t="shared" si="2235"/>
        <v>3024215.032305941</v>
      </c>
      <c r="BG155" s="1299">
        <f t="shared" si="3824"/>
        <v>3.8256390521898664E-2</v>
      </c>
      <c r="BH155" s="485">
        <v>100003538.45236617</v>
      </c>
      <c r="BI155" s="1298">
        <f t="shared" ref="BI155" si="3955">BH155-BH$15</f>
        <v>61523661.793366171</v>
      </c>
      <c r="BJ155" s="1299">
        <f t="shared" ref="BJ155" si="3956">BH155/BH$15-1</f>
        <v>1.5988528845498911</v>
      </c>
      <c r="BK155" s="1298">
        <f t="shared" si="2237"/>
        <v>4971931.7871890962</v>
      </c>
      <c r="BL155" s="1299">
        <f t="shared" si="3827"/>
        <v>5.2318717547379823E-2</v>
      </c>
      <c r="BM155" s="485">
        <v>67160409.820205078</v>
      </c>
      <c r="BN155" s="1298">
        <f t="shared" ref="BN155" si="3957">BM155-BM$15</f>
        <v>28680533.161205076</v>
      </c>
      <c r="BO155" s="1299">
        <f t="shared" ref="BO155" si="3958">BM155/BM$15-1</f>
        <v>0.7453384899168336</v>
      </c>
      <c r="BP155" s="1298">
        <f t="shared" si="2239"/>
        <v>1586499.3535388708</v>
      </c>
      <c r="BQ155" s="1299">
        <f t="shared" si="3830"/>
        <v>2.419406349641684E-2</v>
      </c>
      <c r="BR155" s="485">
        <v>82075453.035923287</v>
      </c>
      <c r="BS155" s="1298">
        <f t="shared" ref="BS155" si="3959">BR155-BR$15</f>
        <v>43595576.376923285</v>
      </c>
      <c r="BT155" s="1299">
        <f t="shared" ref="BT155" si="3960">BR155/BR$15-1</f>
        <v>1.1329448054955442</v>
      </c>
      <c r="BU155" s="1298">
        <f t="shared" si="2241"/>
        <v>3024215.032305941</v>
      </c>
      <c r="BV155" s="1299">
        <f t="shared" si="3833"/>
        <v>3.8256390521898664E-2</v>
      </c>
      <c r="BW155" s="485">
        <v>100003538.45236617</v>
      </c>
      <c r="BX155" s="1298">
        <f t="shared" ref="BX155" si="3961">BW155-BW$15</f>
        <v>61523661.793366171</v>
      </c>
      <c r="BY155" s="1299">
        <f t="shared" ref="BY155" si="3962">BW155/BW$15-1</f>
        <v>1.5988528845498911</v>
      </c>
      <c r="BZ155" s="1298">
        <f t="shared" si="2243"/>
        <v>4971931.7871890962</v>
      </c>
      <c r="CA155" s="1299">
        <f t="shared" si="3836"/>
        <v>5.2318717547379823E-2</v>
      </c>
      <c r="CB155" s="485">
        <v>67160409.820205078</v>
      </c>
      <c r="CC155" s="1298">
        <f t="shared" ref="CC155" si="3963">CB155-CB$15</f>
        <v>28680533.161205076</v>
      </c>
      <c r="CD155" s="1299">
        <f t="shared" ref="CD155" si="3964">CB155/CB$15-1</f>
        <v>0.7453384899168336</v>
      </c>
      <c r="CE155" s="1298">
        <f t="shared" si="2246"/>
        <v>1586499.3535388708</v>
      </c>
      <c r="CF155" s="1299">
        <f t="shared" si="3839"/>
        <v>2.419406349641684E-2</v>
      </c>
      <c r="CG155" s="485">
        <v>82075453.035923287</v>
      </c>
      <c r="CH155" s="1298">
        <f t="shared" ref="CH155" si="3965">CG155-CG$15</f>
        <v>43595576.376923285</v>
      </c>
      <c r="CI155" s="1299">
        <f t="shared" ref="CI155" si="3966">CG155/CG$15-1</f>
        <v>1.1329448054955442</v>
      </c>
      <c r="CJ155" s="1298">
        <f t="shared" si="2249"/>
        <v>3024215.032305941</v>
      </c>
      <c r="CK155" s="1299">
        <f t="shared" si="3842"/>
        <v>3.8256390521898664E-2</v>
      </c>
      <c r="CL155" s="485">
        <v>100003538.45236617</v>
      </c>
      <c r="CM155" s="1298">
        <f t="shared" ref="CM155" si="3967">CL155-CL$15</f>
        <v>61523661.793366171</v>
      </c>
      <c r="CN155" s="1299">
        <f t="shared" ref="CN155" si="3968">CL155/CL$15-1</f>
        <v>1.5988528845498911</v>
      </c>
      <c r="CO155" s="1298">
        <f t="shared" si="2252"/>
        <v>4971931.7871890962</v>
      </c>
      <c r="CP155" s="1299">
        <f t="shared" si="3845"/>
        <v>5.2318717547379823E-2</v>
      </c>
    </row>
    <row r="156" spans="1:95" ht="15.75" outlineLevel="1" x14ac:dyDescent="0.25">
      <c r="A156" s="174">
        <v>2037</v>
      </c>
      <c r="B156" s="175" t="s">
        <v>169</v>
      </c>
      <c r="C156" s="175" t="s">
        <v>249</v>
      </c>
      <c r="D156" s="176" t="s">
        <v>170</v>
      </c>
      <c r="E156" s="485">
        <v>65902893.474371284</v>
      </c>
      <c r="F156" s="1298">
        <f t="shared" ref="F156" si="3969">E156-E$16</f>
        <v>25820516.474371284</v>
      </c>
      <c r="G156" s="1320">
        <f t="shared" ref="G156" si="3970">E156/E$16-1</f>
        <v>0.64418625857371903</v>
      </c>
      <c r="H156" s="1298">
        <f t="shared" si="2206"/>
        <v>1452266.4175108969</v>
      </c>
      <c r="I156" s="1320">
        <f t="shared" si="3800"/>
        <v>2.2533006796499722E-2</v>
      </c>
      <c r="J156" s="485">
        <v>80538666.347743571</v>
      </c>
      <c r="K156" s="1298">
        <f t="shared" ref="K156" si="3971">J156-J$16</f>
        <v>40456289.347743571</v>
      </c>
      <c r="L156" s="1320">
        <f t="shared" ref="L156" si="3972">J156/J$16-1</f>
        <v>1.0093285971474089</v>
      </c>
      <c r="M156" s="1298">
        <f t="shared" si="2208"/>
        <v>2841578.8521885872</v>
      </c>
      <c r="N156" s="1320">
        <f t="shared" si="3803"/>
        <v>3.6572527282327627E-2</v>
      </c>
      <c r="O156" s="485">
        <v>98131065.002878189</v>
      </c>
      <c r="P156" s="1298">
        <f t="shared" ref="P156" si="3973">O156-O$16</f>
        <v>58048688.002878189</v>
      </c>
      <c r="Q156" s="1320">
        <f t="shared" ref="Q156" si="3974">O156/O$16-1</f>
        <v>1.4482346693879506</v>
      </c>
      <c r="R156" s="1298">
        <f t="shared" si="2210"/>
        <v>4727353.1271760613</v>
      </c>
      <c r="S156" s="1320">
        <f t="shared" si="3806"/>
        <v>5.061204776815531E-2</v>
      </c>
      <c r="T156" s="485">
        <v>65902893.474371284</v>
      </c>
      <c r="U156" s="1298">
        <f t="shared" ref="U156" si="3975">T156-T$16</f>
        <v>25820516.474371284</v>
      </c>
      <c r="V156" s="1299">
        <f t="shared" ref="V156" si="3976">T156/T$16-1</f>
        <v>0.64418625857371903</v>
      </c>
      <c r="W156" s="1298">
        <f t="shared" si="2213"/>
        <v>1452266.4175108969</v>
      </c>
      <c r="X156" s="1299">
        <f t="shared" si="3809"/>
        <v>2.2533006796499722E-2</v>
      </c>
      <c r="Y156" s="485">
        <v>80538666.347743571</v>
      </c>
      <c r="Z156" s="1298">
        <f t="shared" ref="Z156" si="3977">Y156-Y$16</f>
        <v>40456289.347743571</v>
      </c>
      <c r="AA156" s="1299">
        <f t="shared" ref="AA156" si="3978">Y156/Y$16-1</f>
        <v>1.0093285971474089</v>
      </c>
      <c r="AB156" s="1298">
        <f t="shared" si="2216"/>
        <v>2841578.8521885872</v>
      </c>
      <c r="AC156" s="1299">
        <f t="shared" si="3812"/>
        <v>3.6572527282327627E-2</v>
      </c>
      <c r="AD156" s="485">
        <v>98131065.002878189</v>
      </c>
      <c r="AE156" s="1298">
        <f t="shared" ref="AE156" si="3979">AD156-AD$16</f>
        <v>58048688.002878189</v>
      </c>
      <c r="AF156" s="1299">
        <f t="shared" ref="AF156" si="3980">AD156/AD$16-1</f>
        <v>1.4482346693879506</v>
      </c>
      <c r="AG156" s="1298">
        <f t="shared" si="2219"/>
        <v>4727353.1271760613</v>
      </c>
      <c r="AH156" s="1299">
        <f t="shared" si="3815"/>
        <v>5.061204776815531E-2</v>
      </c>
      <c r="AI156" s="485">
        <v>65902893.474371284</v>
      </c>
      <c r="AJ156" s="1298">
        <f t="shared" ref="AJ156" si="3981">AI156-AI$16</f>
        <v>25820516.474371284</v>
      </c>
      <c r="AK156" s="1299">
        <f t="shared" ref="AK156" si="3982">AI156/AI$16-1</f>
        <v>0.64418625857371903</v>
      </c>
      <c r="AL156" s="1298">
        <f t="shared" si="2222"/>
        <v>1452266.4175108969</v>
      </c>
      <c r="AM156" s="1299">
        <f t="shared" si="3914"/>
        <v>2.2533006796499722E-2</v>
      </c>
      <c r="AN156" s="485">
        <v>80538666.347743571</v>
      </c>
      <c r="AO156" s="1298">
        <f t="shared" ref="AO156" si="3983">AN156-AN$16</f>
        <v>40456289.347743571</v>
      </c>
      <c r="AP156" s="1299">
        <f t="shared" ref="AP156" si="3984">AN156/AN$16-1</f>
        <v>1.0093285971474089</v>
      </c>
      <c r="AQ156" s="1298">
        <f t="shared" si="2226"/>
        <v>2841578.8521885872</v>
      </c>
      <c r="AR156" s="1299">
        <f t="shared" si="3917"/>
        <v>3.6572527282327627E-2</v>
      </c>
      <c r="AS156" s="485">
        <v>98131065.002878189</v>
      </c>
      <c r="AT156" s="1298">
        <f t="shared" ref="AT156" si="3985">AS156-AS$16</f>
        <v>58048688.002878189</v>
      </c>
      <c r="AU156" s="1299">
        <f t="shared" ref="AU156" si="3986">AS156/AS$16-1</f>
        <v>1.4482346693879506</v>
      </c>
      <c r="AV156" s="1298">
        <f t="shared" si="2230"/>
        <v>4727353.1271760613</v>
      </c>
      <c r="AW156" s="1299">
        <f t="shared" si="3920"/>
        <v>5.061204776815531E-2</v>
      </c>
      <c r="AX156" s="485">
        <v>65902893.474371284</v>
      </c>
      <c r="AY156" s="1298">
        <f t="shared" ref="AY156" si="3987">AX156-AX$16</f>
        <v>25820516.474371284</v>
      </c>
      <c r="AZ156" s="1299">
        <f t="shared" ref="AZ156" si="3988">AX156/AX$16-1</f>
        <v>0.64418625857371903</v>
      </c>
      <c r="BA156" s="1298">
        <f t="shared" si="2233"/>
        <v>1452266.4175108969</v>
      </c>
      <c r="BB156" s="1299">
        <f t="shared" si="3821"/>
        <v>2.2533006796499722E-2</v>
      </c>
      <c r="BC156" s="485">
        <v>80538666.347743571</v>
      </c>
      <c r="BD156" s="1298">
        <f t="shared" ref="BD156" si="3989">BC156-BC$16</f>
        <v>40456289.347743571</v>
      </c>
      <c r="BE156" s="1299">
        <f t="shared" ref="BE156" si="3990">BC156/BC$16-1</f>
        <v>1.0093285971474089</v>
      </c>
      <c r="BF156" s="1298">
        <f t="shared" si="2235"/>
        <v>2841578.8521885872</v>
      </c>
      <c r="BG156" s="1299">
        <f t="shared" si="3824"/>
        <v>3.6572527282327627E-2</v>
      </c>
      <c r="BH156" s="485">
        <v>98131065.002878189</v>
      </c>
      <c r="BI156" s="1298">
        <f t="shared" ref="BI156" si="3991">BH156-BH$16</f>
        <v>58048688.002878189</v>
      </c>
      <c r="BJ156" s="1299">
        <f t="shared" ref="BJ156" si="3992">BH156/BH$16-1</f>
        <v>1.4482346693879506</v>
      </c>
      <c r="BK156" s="1298">
        <f t="shared" si="2237"/>
        <v>4727353.1271760613</v>
      </c>
      <c r="BL156" s="1299">
        <f t="shared" si="3827"/>
        <v>5.061204776815531E-2</v>
      </c>
      <c r="BM156" s="485">
        <v>65902893.474371284</v>
      </c>
      <c r="BN156" s="1298">
        <f t="shared" ref="BN156" si="3993">BM156-BM$16</f>
        <v>25820516.474371284</v>
      </c>
      <c r="BO156" s="1299">
        <f t="shared" ref="BO156" si="3994">BM156/BM$16-1</f>
        <v>0.64418625857371903</v>
      </c>
      <c r="BP156" s="1298">
        <f t="shared" si="2239"/>
        <v>1452266.4175108969</v>
      </c>
      <c r="BQ156" s="1299">
        <f t="shared" si="3830"/>
        <v>2.2533006796499722E-2</v>
      </c>
      <c r="BR156" s="485">
        <v>80538666.347743571</v>
      </c>
      <c r="BS156" s="1298">
        <f t="shared" ref="BS156" si="3995">BR156-BR$16</f>
        <v>40456289.347743571</v>
      </c>
      <c r="BT156" s="1299">
        <f t="shared" ref="BT156" si="3996">BR156/BR$16-1</f>
        <v>1.0093285971474089</v>
      </c>
      <c r="BU156" s="1298">
        <f t="shared" si="2241"/>
        <v>2841578.8521885872</v>
      </c>
      <c r="BV156" s="1299">
        <f t="shared" si="3833"/>
        <v>3.6572527282327627E-2</v>
      </c>
      <c r="BW156" s="485">
        <v>98131065.002878189</v>
      </c>
      <c r="BX156" s="1298">
        <f t="shared" ref="BX156" si="3997">BW156-BW$16</f>
        <v>58048688.002878189</v>
      </c>
      <c r="BY156" s="1299">
        <f t="shared" ref="BY156" si="3998">BW156/BW$16-1</f>
        <v>1.4482346693879506</v>
      </c>
      <c r="BZ156" s="1298">
        <f t="shared" si="2243"/>
        <v>4727353.1271760613</v>
      </c>
      <c r="CA156" s="1299">
        <f t="shared" si="3836"/>
        <v>5.061204776815531E-2</v>
      </c>
      <c r="CB156" s="485">
        <v>65902893.474371284</v>
      </c>
      <c r="CC156" s="1298">
        <f t="shared" ref="CC156" si="3999">CB156-CB$16</f>
        <v>25820516.474371284</v>
      </c>
      <c r="CD156" s="1299">
        <f t="shared" ref="CD156" si="4000">CB156/CB$16-1</f>
        <v>0.64418625857371903</v>
      </c>
      <c r="CE156" s="1298">
        <f t="shared" si="2246"/>
        <v>1452266.4175108969</v>
      </c>
      <c r="CF156" s="1299">
        <f t="shared" si="3839"/>
        <v>2.2533006796499722E-2</v>
      </c>
      <c r="CG156" s="485">
        <v>80538666.347743571</v>
      </c>
      <c r="CH156" s="1298">
        <f t="shared" ref="CH156" si="4001">CG156-CG$16</f>
        <v>40456289.347743571</v>
      </c>
      <c r="CI156" s="1299">
        <f t="shared" ref="CI156" si="4002">CG156/CG$16-1</f>
        <v>1.0093285971474089</v>
      </c>
      <c r="CJ156" s="1298">
        <f t="shared" si="2249"/>
        <v>2841578.8521885872</v>
      </c>
      <c r="CK156" s="1299">
        <f t="shared" si="3842"/>
        <v>3.6572527282327627E-2</v>
      </c>
      <c r="CL156" s="485">
        <v>98131065.002878189</v>
      </c>
      <c r="CM156" s="1298">
        <f t="shared" ref="CM156" si="4003">CL156-CL$16</f>
        <v>58048688.002878189</v>
      </c>
      <c r="CN156" s="1299">
        <f t="shared" ref="CN156" si="4004">CL156/CL$16-1</f>
        <v>1.4482346693879506</v>
      </c>
      <c r="CO156" s="1298">
        <f t="shared" si="2252"/>
        <v>4727353.1271760613</v>
      </c>
      <c r="CP156" s="1299">
        <f t="shared" si="3845"/>
        <v>5.061204776815531E-2</v>
      </c>
    </row>
    <row r="157" spans="1:95" ht="32.25" outlineLevel="1" thickBot="1" x14ac:dyDescent="0.3">
      <c r="A157" s="174">
        <v>2037</v>
      </c>
      <c r="B157" s="197" t="s">
        <v>171</v>
      </c>
      <c r="C157" s="198" t="s">
        <v>172</v>
      </c>
      <c r="D157" s="199" t="s">
        <v>173</v>
      </c>
      <c r="E157" s="492">
        <v>0</v>
      </c>
      <c r="F157" s="1298">
        <f t="shared" ref="F157" si="4005">E157-E$17</f>
        <v>0</v>
      </c>
      <c r="G157" s="1320"/>
      <c r="H157" s="1298">
        <f t="shared" si="2206"/>
        <v>0</v>
      </c>
      <c r="I157" s="1320"/>
      <c r="J157" s="492">
        <v>0</v>
      </c>
      <c r="K157" s="1298">
        <f t="shared" ref="K157" si="4006">J157-J$17</f>
        <v>0</v>
      </c>
      <c r="L157" s="1320"/>
      <c r="M157" s="1298">
        <f t="shared" si="2208"/>
        <v>0</v>
      </c>
      <c r="N157" s="1320"/>
      <c r="O157" s="492">
        <v>0</v>
      </c>
      <c r="P157" s="1298">
        <f t="shared" ref="P157" si="4007">O157-O$17</f>
        <v>0</v>
      </c>
      <c r="Q157" s="1320"/>
      <c r="R157" s="1298">
        <f t="shared" si="2210"/>
        <v>0</v>
      </c>
      <c r="S157" s="1320"/>
      <c r="T157" s="492">
        <v>0</v>
      </c>
      <c r="U157" s="1298">
        <f t="shared" ref="U157" si="4008">T157-T$17</f>
        <v>0</v>
      </c>
      <c r="V157" s="1299"/>
      <c r="W157" s="1298">
        <f t="shared" si="2213"/>
        <v>0</v>
      </c>
      <c r="X157" s="1299"/>
      <c r="Y157" s="492">
        <v>0</v>
      </c>
      <c r="Z157" s="1298">
        <f t="shared" ref="Z157" si="4009">Y157-Y$17</f>
        <v>0</v>
      </c>
      <c r="AA157" s="1299"/>
      <c r="AB157" s="1298">
        <f t="shared" si="2216"/>
        <v>0</v>
      </c>
      <c r="AC157" s="1299"/>
      <c r="AD157" s="492">
        <v>0</v>
      </c>
      <c r="AE157" s="1298">
        <f t="shared" ref="AE157" si="4010">AD157-AD$17</f>
        <v>0</v>
      </c>
      <c r="AF157" s="1299"/>
      <c r="AG157" s="1298">
        <f t="shared" si="2219"/>
        <v>0</v>
      </c>
      <c r="AH157" s="1299"/>
      <c r="AI157" s="492">
        <v>0</v>
      </c>
      <c r="AJ157" s="1298">
        <f t="shared" ref="AJ157" si="4011">AI157-AI$17</f>
        <v>0</v>
      </c>
      <c r="AK157" s="1299"/>
      <c r="AL157" s="1298">
        <f t="shared" si="2222"/>
        <v>0</v>
      </c>
      <c r="AM157" s="1299"/>
      <c r="AN157" s="492">
        <v>0</v>
      </c>
      <c r="AO157" s="1298">
        <f t="shared" ref="AO157" si="4012">AN157-AN$17</f>
        <v>0</v>
      </c>
      <c r="AP157" s="1299"/>
      <c r="AQ157" s="1298">
        <f t="shared" si="2226"/>
        <v>0</v>
      </c>
      <c r="AR157" s="1299"/>
      <c r="AS157" s="492">
        <v>0</v>
      </c>
      <c r="AT157" s="1298">
        <f t="shared" ref="AT157" si="4013">AS157-AS$17</f>
        <v>0</v>
      </c>
      <c r="AU157" s="1299"/>
      <c r="AV157" s="1298">
        <f t="shared" si="2230"/>
        <v>0</v>
      </c>
      <c r="AW157" s="1299"/>
      <c r="AX157" s="492">
        <v>0</v>
      </c>
      <c r="AY157" s="1298">
        <f t="shared" ref="AY157" si="4014">AX157-AX$17</f>
        <v>0</v>
      </c>
      <c r="AZ157" s="1299"/>
      <c r="BA157" s="1298">
        <f t="shared" si="2233"/>
        <v>0</v>
      </c>
      <c r="BB157" s="1299"/>
      <c r="BC157" s="492">
        <v>0</v>
      </c>
      <c r="BD157" s="1298">
        <f t="shared" ref="BD157" si="4015">BC157-BC$17</f>
        <v>0</v>
      </c>
      <c r="BE157" s="1299"/>
      <c r="BF157" s="1298">
        <f t="shared" si="2235"/>
        <v>0</v>
      </c>
      <c r="BG157" s="1299"/>
      <c r="BH157" s="492">
        <v>0</v>
      </c>
      <c r="BI157" s="1298">
        <f t="shared" ref="BI157" si="4016">BH157-BH$17</f>
        <v>0</v>
      </c>
      <c r="BJ157" s="1299"/>
      <c r="BK157" s="1298">
        <f t="shared" si="2237"/>
        <v>0</v>
      </c>
      <c r="BL157" s="1299"/>
      <c r="BM157" s="492">
        <v>0</v>
      </c>
      <c r="BN157" s="1298">
        <f t="shared" ref="BN157" si="4017">BM157-BM$17</f>
        <v>0</v>
      </c>
      <c r="BO157" s="1299"/>
      <c r="BP157" s="1298">
        <f t="shared" si="2239"/>
        <v>0</v>
      </c>
      <c r="BQ157" s="1299"/>
      <c r="BR157" s="492">
        <v>0</v>
      </c>
      <c r="BS157" s="1298">
        <f t="shared" ref="BS157" si="4018">BR157-BR$17</f>
        <v>0</v>
      </c>
      <c r="BT157" s="1299"/>
      <c r="BU157" s="1298">
        <f t="shared" si="2241"/>
        <v>0</v>
      </c>
      <c r="BV157" s="1299"/>
      <c r="BW157" s="492">
        <v>0</v>
      </c>
      <c r="BX157" s="1298">
        <f t="shared" ref="BX157" si="4019">BW157-BW$17</f>
        <v>0</v>
      </c>
      <c r="BY157" s="1299"/>
      <c r="BZ157" s="1298">
        <f t="shared" si="2243"/>
        <v>0</v>
      </c>
      <c r="CA157" s="1299"/>
      <c r="CB157" s="1329">
        <v>4900974.3879018072</v>
      </c>
      <c r="CC157" s="1298">
        <f t="shared" ref="CC157" si="4020">CB157-CB$17</f>
        <v>1054696.9079018072</v>
      </c>
      <c r="CD157" s="1299">
        <f t="shared" ref="CD157" si="4021">CB157/CB$17-1</f>
        <v>0.27421238155230743</v>
      </c>
      <c r="CE157" s="1298">
        <f t="shared" si="2246"/>
        <v>68520.977998442017</v>
      </c>
      <c r="CF157" s="1299">
        <f t="shared" si="3839"/>
        <v>1.4179335460952069E-2</v>
      </c>
      <c r="CG157" s="1329">
        <v>4900974.3879018072</v>
      </c>
      <c r="CH157" s="1298">
        <f t="shared" ref="CH157" si="4022">CG157-CG$17</f>
        <v>1054696.9079018072</v>
      </c>
      <c r="CI157" s="1299">
        <f t="shared" ref="CI157" si="4023">CG157/CG$17-1</f>
        <v>0.27421238155230743</v>
      </c>
      <c r="CJ157" s="1298">
        <f t="shared" si="2249"/>
        <v>68520.977998442017</v>
      </c>
      <c r="CK157" s="1299">
        <f t="shared" si="3842"/>
        <v>1.4179335460952069E-2</v>
      </c>
      <c r="CL157" s="1329">
        <v>4900974.3879018072</v>
      </c>
      <c r="CM157" s="1298">
        <f t="shared" ref="CM157" si="4024">CL157-CL$17</f>
        <v>1054696.9079018072</v>
      </c>
      <c r="CN157" s="1299">
        <f t="shared" ref="CN157" si="4025">CL157/CL$17-1</f>
        <v>0.27421238155230743</v>
      </c>
      <c r="CO157" s="1298">
        <f t="shared" si="2252"/>
        <v>68520.977998442017</v>
      </c>
      <c r="CP157" s="1299">
        <f t="shared" si="3845"/>
        <v>1.4179335460952069E-2</v>
      </c>
    </row>
    <row r="158" spans="1:95" ht="15.75" outlineLevel="1" x14ac:dyDescent="0.25">
      <c r="A158" s="174">
        <v>2037</v>
      </c>
      <c r="B158" s="206" t="s">
        <v>174</v>
      </c>
      <c r="C158" s="206" t="s">
        <v>175</v>
      </c>
      <c r="D158" s="207" t="s">
        <v>176</v>
      </c>
      <c r="E158" s="210">
        <v>1327266.444288</v>
      </c>
      <c r="F158" s="1321">
        <f t="shared" ref="F158" si="4026">E158-E$18</f>
        <v>478979.36548799998</v>
      </c>
      <c r="G158" s="1322">
        <f t="shared" ref="G158" si="4027">E158/E$18-1</f>
        <v>0.56464300524955724</v>
      </c>
      <c r="H158" s="1321">
        <f t="shared" si="2206"/>
        <v>32405.449632000178</v>
      </c>
      <c r="I158" s="1322">
        <f t="shared" si="3800"/>
        <v>2.5026199542452998E-2</v>
      </c>
      <c r="J158" s="210">
        <v>1614922.6191359998</v>
      </c>
      <c r="K158" s="1321">
        <f t="shared" ref="K158" si="4028">J158-J$18</f>
        <v>766635.5403359998</v>
      </c>
      <c r="L158" s="1322">
        <f t="shared" ref="L158" si="4029">J158/J$18-1</f>
        <v>0.90374539409523269</v>
      </c>
      <c r="M158" s="1321">
        <f t="shared" si="2208"/>
        <v>60842.550239999779</v>
      </c>
      <c r="N158" s="1322">
        <f t="shared" si="3803"/>
        <v>3.9150203041482756E-2</v>
      </c>
      <c r="O158" s="211">
        <v>1961459.375616</v>
      </c>
      <c r="P158" s="1321">
        <f t="shared" ref="P158" si="4030">O158-O$18</f>
        <v>1113172.296816</v>
      </c>
      <c r="Q158" s="1322">
        <f t="shared" ref="Q158" si="4031">O158/O$18-1</f>
        <v>1.3122589328965271</v>
      </c>
      <c r="R158" s="1321">
        <f t="shared" si="2210"/>
        <v>99402.35899200011</v>
      </c>
      <c r="S158" s="1322">
        <f t="shared" si="3806"/>
        <v>5.3383090906754971E-2</v>
      </c>
      <c r="T158" s="211">
        <v>1327266.444288</v>
      </c>
      <c r="U158" s="209">
        <f t="shared" ref="U158" si="4032">T158-T$18</f>
        <v>478979.36548799998</v>
      </c>
      <c r="V158" s="1300">
        <f t="shared" ref="V158" si="4033">T158/T$18-1</f>
        <v>0.56464300524955724</v>
      </c>
      <c r="W158" s="209">
        <f t="shared" si="2213"/>
        <v>32405.449632000178</v>
      </c>
      <c r="X158" s="1300">
        <f t="shared" si="3809"/>
        <v>2.5026199542452998E-2</v>
      </c>
      <c r="Y158" s="210">
        <v>1614922.6191359998</v>
      </c>
      <c r="Z158" s="209">
        <f t="shared" ref="Z158" si="4034">Y158-Y$18</f>
        <v>766635.5403359998</v>
      </c>
      <c r="AA158" s="1300">
        <f t="shared" ref="AA158" si="4035">Y158/Y$18-1</f>
        <v>0.90374539409523269</v>
      </c>
      <c r="AB158" s="209">
        <f t="shared" si="2216"/>
        <v>60842.550239999779</v>
      </c>
      <c r="AC158" s="1300">
        <f t="shared" si="3812"/>
        <v>3.9150203041482756E-2</v>
      </c>
      <c r="AD158" s="211">
        <v>1961459.375616</v>
      </c>
      <c r="AE158" s="209">
        <f t="shared" ref="AE158" si="4036">AD158-AD$18</f>
        <v>1113172.296816</v>
      </c>
      <c r="AF158" s="1300">
        <f t="shared" ref="AF158" si="4037">AD158/AD$18-1</f>
        <v>1.3122589328965271</v>
      </c>
      <c r="AG158" s="209">
        <f t="shared" si="2219"/>
        <v>99402.35899200011</v>
      </c>
      <c r="AH158" s="1300">
        <f t="shared" si="3815"/>
        <v>5.3383090906754971E-2</v>
      </c>
      <c r="AI158" s="211">
        <v>1327266.444288</v>
      </c>
      <c r="AJ158" s="209">
        <f t="shared" ref="AJ158" si="4038">AI158-AI$18</f>
        <v>478979.36548799998</v>
      </c>
      <c r="AK158" s="1300">
        <f t="shared" ref="AK158" si="4039">AI158/AI$18-1</f>
        <v>0.56464300524955724</v>
      </c>
      <c r="AL158" s="209">
        <f t="shared" si="2222"/>
        <v>32405.449632000178</v>
      </c>
      <c r="AM158" s="1300">
        <f t="shared" si="3914"/>
        <v>2.5026199542452998E-2</v>
      </c>
      <c r="AN158" s="210">
        <v>1614922.6191359998</v>
      </c>
      <c r="AO158" s="209">
        <f t="shared" ref="AO158" si="4040">AN158-AN$18</f>
        <v>766635.5403359998</v>
      </c>
      <c r="AP158" s="1300">
        <f t="shared" ref="AP158" si="4041">AN158/AN$18-1</f>
        <v>0.90374539409523269</v>
      </c>
      <c r="AQ158" s="209">
        <f t="shared" si="2226"/>
        <v>60842.550239999779</v>
      </c>
      <c r="AR158" s="1300">
        <f t="shared" si="3917"/>
        <v>3.9150203041482756E-2</v>
      </c>
      <c r="AS158" s="211">
        <v>1961459.375616</v>
      </c>
      <c r="AT158" s="209">
        <f t="shared" ref="AT158" si="4042">AS158-AS$18</f>
        <v>1113172.296816</v>
      </c>
      <c r="AU158" s="1300">
        <f t="shared" ref="AU158" si="4043">AS158/AS$18-1</f>
        <v>1.3122589328965271</v>
      </c>
      <c r="AV158" s="209">
        <f t="shared" si="2230"/>
        <v>99402.35899200011</v>
      </c>
      <c r="AW158" s="1300">
        <f t="shared" si="3920"/>
        <v>5.3383090906754971E-2</v>
      </c>
      <c r="AX158" s="210">
        <v>1327266.444288</v>
      </c>
      <c r="AY158" s="209">
        <f t="shared" ref="AY158" si="4044">AX158-AX$18</f>
        <v>478979.36548799998</v>
      </c>
      <c r="AZ158" s="1300">
        <f t="shared" ref="AZ158" si="4045">AX158/AX$18-1</f>
        <v>0.56464300524955724</v>
      </c>
      <c r="BA158" s="209">
        <f t="shared" si="2233"/>
        <v>32405.449632000178</v>
      </c>
      <c r="BB158" s="1300">
        <f t="shared" si="3821"/>
        <v>2.5026199542452998E-2</v>
      </c>
      <c r="BC158" s="210">
        <v>1614922.6191359998</v>
      </c>
      <c r="BD158" s="209">
        <f t="shared" ref="BD158" si="4046">BC158-BC$18</f>
        <v>766635.5403359998</v>
      </c>
      <c r="BE158" s="1300">
        <f t="shared" ref="BE158" si="4047">BC158/BC$18-1</f>
        <v>0.90374539409523269</v>
      </c>
      <c r="BF158" s="209">
        <f t="shared" si="2235"/>
        <v>60842.550239999779</v>
      </c>
      <c r="BG158" s="1300">
        <f t="shared" si="3824"/>
        <v>3.9150203041482756E-2</v>
      </c>
      <c r="BH158" s="211">
        <v>1961459.375616</v>
      </c>
      <c r="BI158" s="209">
        <f t="shared" ref="BI158" si="4048">BH158-BH$18</f>
        <v>1113172.296816</v>
      </c>
      <c r="BJ158" s="1300">
        <f t="shared" ref="BJ158" si="4049">BH158/BH$18-1</f>
        <v>1.3122589328965271</v>
      </c>
      <c r="BK158" s="209">
        <f t="shared" si="2237"/>
        <v>99402.35899200011</v>
      </c>
      <c r="BL158" s="1300">
        <f t="shared" si="3827"/>
        <v>5.3383090906754971E-2</v>
      </c>
      <c r="BM158" s="210">
        <v>1327266.444288</v>
      </c>
      <c r="BN158" s="209">
        <f t="shared" ref="BN158" si="4050">BM158-BM$18</f>
        <v>478979.36548799998</v>
      </c>
      <c r="BO158" s="1300">
        <f t="shared" ref="BO158" si="4051">BM158/BM$18-1</f>
        <v>0.56464300524955724</v>
      </c>
      <c r="BP158" s="209">
        <f t="shared" si="2239"/>
        <v>32405.449632000178</v>
      </c>
      <c r="BQ158" s="1300">
        <f t="shared" si="3830"/>
        <v>2.5026199542452998E-2</v>
      </c>
      <c r="BR158" s="210">
        <v>1614922.6191359998</v>
      </c>
      <c r="BS158" s="209">
        <f t="shared" ref="BS158" si="4052">BR158-BR$18</f>
        <v>766635.5403359998</v>
      </c>
      <c r="BT158" s="1300">
        <f t="shared" ref="BT158" si="4053">BR158/BR$18-1</f>
        <v>0.90374539409523269</v>
      </c>
      <c r="BU158" s="209">
        <f t="shared" si="2241"/>
        <v>60842.550239999779</v>
      </c>
      <c r="BV158" s="1300">
        <f t="shared" si="3833"/>
        <v>3.9150203041482756E-2</v>
      </c>
      <c r="BW158" s="211">
        <v>1961459.375616</v>
      </c>
      <c r="BX158" s="209">
        <f t="shared" ref="BX158" si="4054">BW158-BW$18</f>
        <v>1113172.296816</v>
      </c>
      <c r="BY158" s="1300">
        <f t="shared" ref="BY158" si="4055">BW158/BW$18-1</f>
        <v>1.3122589328965271</v>
      </c>
      <c r="BZ158" s="209">
        <f t="shared" si="2243"/>
        <v>99402.35899200011</v>
      </c>
      <c r="CA158" s="1300">
        <f t="shared" si="3836"/>
        <v>5.3383090906754971E-2</v>
      </c>
      <c r="CB158" s="211">
        <v>1327266.444288</v>
      </c>
      <c r="CC158" s="209">
        <f t="shared" ref="CC158" si="4056">CB158-CB$18</f>
        <v>478979.36548799998</v>
      </c>
      <c r="CD158" s="1300">
        <f t="shared" ref="CD158" si="4057">CB158/CB$18-1</f>
        <v>0.56464300524955724</v>
      </c>
      <c r="CE158" s="209">
        <f t="shared" si="2246"/>
        <v>32405.449632000178</v>
      </c>
      <c r="CF158" s="1300">
        <f t="shared" si="3839"/>
        <v>2.5026199542452998E-2</v>
      </c>
      <c r="CG158" s="210">
        <v>1614922.6191359998</v>
      </c>
      <c r="CH158" s="209">
        <f t="shared" ref="CH158" si="4058">CG158-CG$18</f>
        <v>766635.5403359998</v>
      </c>
      <c r="CI158" s="1300">
        <f t="shared" ref="CI158" si="4059">CG158/CG$18-1</f>
        <v>0.90374539409523269</v>
      </c>
      <c r="CJ158" s="209">
        <f t="shared" si="2249"/>
        <v>60842.550239999779</v>
      </c>
      <c r="CK158" s="1300">
        <f t="shared" si="3842"/>
        <v>3.9150203041482756E-2</v>
      </c>
      <c r="CL158" s="211">
        <v>1961459.375616</v>
      </c>
      <c r="CM158" s="209">
        <f t="shared" ref="CM158" si="4060">CL158-CL$18</f>
        <v>1113172.296816</v>
      </c>
      <c r="CN158" s="1300">
        <f t="shared" ref="CN158" si="4061">CL158/CL$18-1</f>
        <v>1.3122589328965271</v>
      </c>
      <c r="CO158" s="209">
        <f t="shared" si="2252"/>
        <v>99402.35899200011</v>
      </c>
      <c r="CP158" s="1300">
        <f t="shared" si="3845"/>
        <v>5.3383090906754971E-2</v>
      </c>
    </row>
    <row r="159" spans="1:95" ht="16.5" outlineLevel="1" thickBot="1" x14ac:dyDescent="0.3">
      <c r="A159" s="174">
        <v>2037</v>
      </c>
      <c r="B159" s="206" t="s">
        <v>177</v>
      </c>
      <c r="C159" s="206" t="s">
        <v>178</v>
      </c>
      <c r="D159" s="207" t="s">
        <v>179</v>
      </c>
      <c r="E159" s="479">
        <v>838434.94886399992</v>
      </c>
      <c r="F159" s="1321">
        <f t="shared" ref="F159" si="4062">E159-E$19</f>
        <v>306264.64677599992</v>
      </c>
      <c r="G159" s="1322">
        <f t="shared" ref="G159" si="4063">E159/E$19-1</f>
        <v>0.57550119872220118</v>
      </c>
      <c r="H159" s="1321">
        <f t="shared" si="2206"/>
        <v>20660.488463999936</v>
      </c>
      <c r="I159" s="1322">
        <f t="shared" si="3800"/>
        <v>2.5264286749544951E-2</v>
      </c>
      <c r="J159" s="479">
        <v>1021516.7573760001</v>
      </c>
      <c r="K159" s="1321">
        <f t="shared" ref="K159" si="4064">J159-J$19</f>
        <v>489346.45528800006</v>
      </c>
      <c r="L159" s="1322">
        <f t="shared" ref="L159" si="4065">J159/J$19-1</f>
        <v>0.91952980722152633</v>
      </c>
      <c r="M159" s="1321">
        <f t="shared" si="2208"/>
        <v>38644.43421600014</v>
      </c>
      <c r="N159" s="1322">
        <f t="shared" si="3803"/>
        <v>3.9317857778063958E-2</v>
      </c>
      <c r="O159" s="472">
        <v>1239558.911232</v>
      </c>
      <c r="P159" s="1321">
        <f t="shared" ref="P159" si="4066">O159-O$19</f>
        <v>707388.60914399999</v>
      </c>
      <c r="Q159" s="1322">
        <f t="shared" ref="Q159" si="4067">O159/O$19-1</f>
        <v>1.3292523208614258</v>
      </c>
      <c r="R159" s="1321">
        <f t="shared" si="2210"/>
        <v>62889.470663999906</v>
      </c>
      <c r="S159" s="1322">
        <f t="shared" si="3806"/>
        <v>5.3447016210127707E-2</v>
      </c>
      <c r="T159" s="472">
        <v>838434.94886399992</v>
      </c>
      <c r="U159" s="209">
        <f t="shared" ref="U159" si="4068">T159-T$19</f>
        <v>306264.64677599992</v>
      </c>
      <c r="V159" s="1300">
        <f t="shared" ref="V159" si="4069">T159/T$19-1</f>
        <v>0.57550119872220118</v>
      </c>
      <c r="W159" s="209">
        <f t="shared" si="2213"/>
        <v>20660.488463999936</v>
      </c>
      <c r="X159" s="1300">
        <f t="shared" si="3809"/>
        <v>2.5264286749544951E-2</v>
      </c>
      <c r="Y159" s="479">
        <v>1021516.7573760001</v>
      </c>
      <c r="Z159" s="209">
        <f t="shared" ref="Z159" si="4070">Y159-Y$19</f>
        <v>489346.45528800006</v>
      </c>
      <c r="AA159" s="1300">
        <f t="shared" ref="AA159" si="4071">Y159/Y$19-1</f>
        <v>0.91952980722152633</v>
      </c>
      <c r="AB159" s="209">
        <f t="shared" si="2216"/>
        <v>38644.43421600014</v>
      </c>
      <c r="AC159" s="1300">
        <f t="shared" si="3812"/>
        <v>3.9317857778063958E-2</v>
      </c>
      <c r="AD159" s="472">
        <v>1239558.911232</v>
      </c>
      <c r="AE159" s="209">
        <f t="shared" ref="AE159" si="4072">AD159-AD$19</f>
        <v>707388.60914399999</v>
      </c>
      <c r="AF159" s="1300">
        <f t="shared" ref="AF159" si="4073">AD159/AD$19-1</f>
        <v>1.3292523208614258</v>
      </c>
      <c r="AG159" s="209">
        <f t="shared" si="2219"/>
        <v>62889.470663999906</v>
      </c>
      <c r="AH159" s="1300">
        <f t="shared" si="3815"/>
        <v>5.3447016210127707E-2</v>
      </c>
      <c r="AI159" s="472">
        <v>838434.94886399992</v>
      </c>
      <c r="AJ159" s="209">
        <f t="shared" ref="AJ159" si="4074">AI159-AI$19</f>
        <v>306264.64677599992</v>
      </c>
      <c r="AK159" s="1300">
        <f t="shared" ref="AK159" si="4075">AI159/AI$19-1</f>
        <v>0.57550119872220118</v>
      </c>
      <c r="AL159" s="209">
        <f t="shared" si="2222"/>
        <v>20660.488463999936</v>
      </c>
      <c r="AM159" s="1300">
        <f t="shared" si="3914"/>
        <v>2.5264286749544951E-2</v>
      </c>
      <c r="AN159" s="479">
        <v>1021516.7573760001</v>
      </c>
      <c r="AO159" s="209">
        <f t="shared" ref="AO159" si="4076">AN159-AN$19</f>
        <v>489346.45528800006</v>
      </c>
      <c r="AP159" s="1300">
        <f t="shared" ref="AP159" si="4077">AN159/AN$19-1</f>
        <v>0.91952980722152633</v>
      </c>
      <c r="AQ159" s="209">
        <f t="shared" si="2226"/>
        <v>38644.43421600014</v>
      </c>
      <c r="AR159" s="1300">
        <f t="shared" si="3917"/>
        <v>3.9317857778063958E-2</v>
      </c>
      <c r="AS159" s="472">
        <v>1239558.911232</v>
      </c>
      <c r="AT159" s="209">
        <f t="shared" ref="AT159" si="4078">AS159-AS$19</f>
        <v>707388.60914399999</v>
      </c>
      <c r="AU159" s="1300">
        <f t="shared" ref="AU159" si="4079">AS159/AS$19-1</f>
        <v>1.3292523208614258</v>
      </c>
      <c r="AV159" s="209">
        <f t="shared" si="2230"/>
        <v>62889.470663999906</v>
      </c>
      <c r="AW159" s="1300">
        <f t="shared" si="3920"/>
        <v>5.3447016210127707E-2</v>
      </c>
      <c r="AX159" s="479">
        <v>838434.94886399992</v>
      </c>
      <c r="AY159" s="209">
        <f t="shared" ref="AY159" si="4080">AX159-AX$19</f>
        <v>306264.64677599992</v>
      </c>
      <c r="AZ159" s="1300">
        <f t="shared" ref="AZ159" si="4081">AX159/AX$19-1</f>
        <v>0.57550119872220118</v>
      </c>
      <c r="BA159" s="209">
        <f t="shared" si="2233"/>
        <v>20660.488463999936</v>
      </c>
      <c r="BB159" s="1300">
        <f t="shared" si="3821"/>
        <v>2.5264286749544951E-2</v>
      </c>
      <c r="BC159" s="479">
        <v>1021516.7573760001</v>
      </c>
      <c r="BD159" s="209">
        <f t="shared" ref="BD159" si="4082">BC159-BC$19</f>
        <v>489346.45528800006</v>
      </c>
      <c r="BE159" s="1300">
        <f t="shared" ref="BE159" si="4083">BC159/BC$19-1</f>
        <v>0.91952980722152633</v>
      </c>
      <c r="BF159" s="209">
        <f t="shared" si="2235"/>
        <v>38644.43421600014</v>
      </c>
      <c r="BG159" s="1300">
        <f t="shared" si="3824"/>
        <v>3.9317857778063958E-2</v>
      </c>
      <c r="BH159" s="472">
        <v>1239558.911232</v>
      </c>
      <c r="BI159" s="209">
        <f t="shared" ref="BI159" si="4084">BH159-BH$19</f>
        <v>707388.60914399999</v>
      </c>
      <c r="BJ159" s="1300">
        <f t="shared" ref="BJ159" si="4085">BH159/BH$19-1</f>
        <v>1.3292523208614258</v>
      </c>
      <c r="BK159" s="209">
        <f t="shared" si="2237"/>
        <v>62889.470663999906</v>
      </c>
      <c r="BL159" s="1300">
        <f t="shared" si="3827"/>
        <v>5.3447016210127707E-2</v>
      </c>
      <c r="BM159" s="479">
        <v>838434.94886399992</v>
      </c>
      <c r="BN159" s="209">
        <f t="shared" ref="BN159" si="4086">BM159-BM$19</f>
        <v>306264.64677599992</v>
      </c>
      <c r="BO159" s="1300">
        <f t="shared" ref="BO159" si="4087">BM159/BM$19-1</f>
        <v>0.57550119872220118</v>
      </c>
      <c r="BP159" s="209">
        <f t="shared" si="2239"/>
        <v>20660.488463999936</v>
      </c>
      <c r="BQ159" s="1300">
        <f t="shared" si="3830"/>
        <v>2.5264286749544951E-2</v>
      </c>
      <c r="BR159" s="479">
        <v>1021516.7573760001</v>
      </c>
      <c r="BS159" s="209">
        <f t="shared" ref="BS159" si="4088">BR159-BR$19</f>
        <v>489346.45528800006</v>
      </c>
      <c r="BT159" s="1300">
        <f t="shared" ref="BT159" si="4089">BR159/BR$19-1</f>
        <v>0.91952980722152633</v>
      </c>
      <c r="BU159" s="209">
        <f t="shared" si="2241"/>
        <v>38644.43421600014</v>
      </c>
      <c r="BV159" s="1300">
        <f t="shared" si="3833"/>
        <v>3.9317857778063958E-2</v>
      </c>
      <c r="BW159" s="472">
        <v>1239558.911232</v>
      </c>
      <c r="BX159" s="209">
        <f t="shared" ref="BX159" si="4090">BW159-BW$19</f>
        <v>707388.60914399999</v>
      </c>
      <c r="BY159" s="1300">
        <f t="shared" ref="BY159" si="4091">BW159/BW$19-1</f>
        <v>1.3292523208614258</v>
      </c>
      <c r="BZ159" s="209">
        <f t="shared" si="2243"/>
        <v>62889.470663999906</v>
      </c>
      <c r="CA159" s="1300">
        <f t="shared" si="3836"/>
        <v>5.3447016210127707E-2</v>
      </c>
      <c r="CB159" s="472">
        <v>838434.94886399992</v>
      </c>
      <c r="CC159" s="209">
        <f t="shared" ref="CC159" si="4092">CB159-CB$19</f>
        <v>306264.64677599992</v>
      </c>
      <c r="CD159" s="1300">
        <f t="shared" ref="CD159" si="4093">CB159/CB$19-1</f>
        <v>0.57550119872220118</v>
      </c>
      <c r="CE159" s="209">
        <f t="shared" si="2246"/>
        <v>20660.488463999936</v>
      </c>
      <c r="CF159" s="1300">
        <f t="shared" si="3839"/>
        <v>2.5264286749544951E-2</v>
      </c>
      <c r="CG159" s="479">
        <v>1021516.7573760001</v>
      </c>
      <c r="CH159" s="209">
        <f t="shared" ref="CH159" si="4094">CG159-CG$19</f>
        <v>489346.45528800006</v>
      </c>
      <c r="CI159" s="1300">
        <f t="shared" ref="CI159" si="4095">CG159/CG$19-1</f>
        <v>0.91952980722152633</v>
      </c>
      <c r="CJ159" s="209">
        <f t="shared" si="2249"/>
        <v>38644.43421600014</v>
      </c>
      <c r="CK159" s="1300">
        <f t="shared" si="3842"/>
        <v>3.9317857778063958E-2</v>
      </c>
      <c r="CL159" s="472">
        <v>1239558.911232</v>
      </c>
      <c r="CM159" s="209">
        <f t="shared" ref="CM159" si="4096">CL159-CL$19</f>
        <v>707388.60914399999</v>
      </c>
      <c r="CN159" s="1300">
        <f t="shared" ref="CN159" si="4097">CL159/CL$19-1</f>
        <v>1.3292523208614258</v>
      </c>
      <c r="CO159" s="209">
        <f t="shared" si="2252"/>
        <v>62889.470663999906</v>
      </c>
      <c r="CP159" s="1300">
        <f t="shared" si="3845"/>
        <v>5.3447016210127707E-2</v>
      </c>
    </row>
    <row r="160" spans="1:95" ht="18.75" x14ac:dyDescent="0.25">
      <c r="A160" s="164">
        <v>2038</v>
      </c>
      <c r="B160" s="165"/>
      <c r="C160" s="166"/>
      <c r="D160" s="166" t="s">
        <v>157</v>
      </c>
      <c r="E160" s="490">
        <v>606288396.55293989</v>
      </c>
      <c r="F160" s="490">
        <f t="shared" ref="F160" si="4098">E160-E$10</f>
        <v>390191962.16293991</v>
      </c>
      <c r="G160" s="1319">
        <f t="shared" ref="G160" si="4099">E160/E$10-1</f>
        <v>1.8056381321810289</v>
      </c>
      <c r="H160" s="490">
        <f t="shared" si="2206"/>
        <v>35965917.265327454</v>
      </c>
      <c r="I160" s="1319">
        <f>E160/E150-1</f>
        <v>6.3062422702069076E-2</v>
      </c>
      <c r="J160" s="490">
        <v>606288396.55293989</v>
      </c>
      <c r="K160" s="490">
        <f t="shared" ref="K160" si="4100">J160-J$10</f>
        <v>390191962.16293991</v>
      </c>
      <c r="L160" s="1319">
        <f t="shared" ref="L160" si="4101">J160/J$10-1</f>
        <v>1.8056381321810289</v>
      </c>
      <c r="M160" s="490">
        <f t="shared" si="2208"/>
        <v>35965917.265327454</v>
      </c>
      <c r="N160" s="1319">
        <f>J160/J150-1</f>
        <v>6.3062422702069076E-2</v>
      </c>
      <c r="O160" s="490">
        <v>606288396.55293989</v>
      </c>
      <c r="P160" s="490">
        <f t="shared" ref="P160" si="4102">O160-O$10</f>
        <v>390191962.16293991</v>
      </c>
      <c r="Q160" s="1319">
        <f t="shared" ref="Q160" si="4103">O160/O$10-1</f>
        <v>1.8056381321810289</v>
      </c>
      <c r="R160" s="490">
        <f t="shared" si="2210"/>
        <v>35965917.265327454</v>
      </c>
      <c r="S160" s="1319">
        <f>O160/O150-1</f>
        <v>6.3062422702069076E-2</v>
      </c>
      <c r="T160" s="490">
        <v>606288396.55293989</v>
      </c>
      <c r="U160" s="490">
        <f t="shared" ref="U160" si="4104">T160-T$10</f>
        <v>390191962.16293991</v>
      </c>
      <c r="V160" s="1301">
        <f t="shared" ref="V160" si="4105">T160/T$10-1</f>
        <v>1.8056381321810289</v>
      </c>
      <c r="W160" s="490">
        <f t="shared" si="2213"/>
        <v>35965917.265327454</v>
      </c>
      <c r="X160" s="1301">
        <f>T160/T150-1</f>
        <v>6.3062422702069076E-2</v>
      </c>
      <c r="Y160" s="490">
        <v>606288396.55293989</v>
      </c>
      <c r="Z160" s="490">
        <f t="shared" ref="Z160" si="4106">Y160-Y$10</f>
        <v>390191962.16293991</v>
      </c>
      <c r="AA160" s="1301">
        <f t="shared" ref="AA160" si="4107">Y160/Y$10-1</f>
        <v>1.8056381321810289</v>
      </c>
      <c r="AB160" s="490">
        <f t="shared" si="2216"/>
        <v>35965917.265327454</v>
      </c>
      <c r="AC160" s="1301">
        <f>Y160/Y150-1</f>
        <v>6.3062422702069076E-2</v>
      </c>
      <c r="AD160" s="490">
        <v>606288396.55293989</v>
      </c>
      <c r="AE160" s="490">
        <f t="shared" ref="AE160" si="4108">AD160-AD$10</f>
        <v>390191962.16293991</v>
      </c>
      <c r="AF160" s="1301">
        <f t="shared" ref="AF160" si="4109">AD160/AD$10-1</f>
        <v>1.8056381321810289</v>
      </c>
      <c r="AG160" s="490">
        <f t="shared" si="2219"/>
        <v>35965917.265327454</v>
      </c>
      <c r="AH160" s="1301">
        <f>AD160/AD150-1</f>
        <v>6.3062422702069076E-2</v>
      </c>
      <c r="AI160" s="490">
        <v>606288396.55293989</v>
      </c>
      <c r="AJ160" s="490">
        <f t="shared" ref="AJ160" si="4110">AI160-AI$10</f>
        <v>390191962.16293991</v>
      </c>
      <c r="AK160" s="1301">
        <f t="shared" ref="AK160" si="4111">AI160/AI$10-1</f>
        <v>1.8056381321810289</v>
      </c>
      <c r="AL160" s="490">
        <f t="shared" si="2222"/>
        <v>35965917.265327454</v>
      </c>
      <c r="AM160" s="1301">
        <f>AI160/AI150-1</f>
        <v>6.3062422702069076E-2</v>
      </c>
      <c r="AN160" s="490">
        <v>606288396.55293989</v>
      </c>
      <c r="AO160" s="490">
        <f t="shared" ref="AO160" si="4112">AN160-AN$10</f>
        <v>390191962.16293991</v>
      </c>
      <c r="AP160" s="1301">
        <f t="shared" ref="AP160" si="4113">AN160/AN$10-1</f>
        <v>1.8056381321810289</v>
      </c>
      <c r="AQ160" s="490">
        <f t="shared" si="2226"/>
        <v>35965917.265327454</v>
      </c>
      <c r="AR160" s="1301">
        <f>AN160/AN150-1</f>
        <v>6.3062422702069076E-2</v>
      </c>
      <c r="AS160" s="490">
        <v>606288396.55293989</v>
      </c>
      <c r="AT160" s="490">
        <f t="shared" ref="AT160" si="4114">AS160-AS$10</f>
        <v>390191962.16293991</v>
      </c>
      <c r="AU160" s="1301">
        <f t="shared" ref="AU160" si="4115">AS160/AS$10-1</f>
        <v>1.8056381321810289</v>
      </c>
      <c r="AV160" s="490">
        <f t="shared" si="2230"/>
        <v>35965917.265327454</v>
      </c>
      <c r="AW160" s="1301">
        <f>AS160/AS150-1</f>
        <v>6.3062422702069076E-2</v>
      </c>
      <c r="AX160" s="490">
        <v>606288396.55293989</v>
      </c>
      <c r="AY160" s="490">
        <f t="shared" ref="AY160" si="4116">AX160-AX$10</f>
        <v>390191962.16293991</v>
      </c>
      <c r="AZ160" s="1301">
        <f t="shared" ref="AZ160" si="4117">AX160/AX$10-1</f>
        <v>1.8056381321810289</v>
      </c>
      <c r="BA160" s="490">
        <f t="shared" si="2233"/>
        <v>35965917.265327454</v>
      </c>
      <c r="BB160" s="1301">
        <f>AX160/AX150-1</f>
        <v>6.3062422702069076E-2</v>
      </c>
      <c r="BC160" s="490">
        <v>606288396.55293989</v>
      </c>
      <c r="BD160" s="490">
        <f t="shared" ref="BD160" si="4118">BC160-BC$10</f>
        <v>390191962.16293991</v>
      </c>
      <c r="BE160" s="1301">
        <f t="shared" ref="BE160" si="4119">BC160/BC$10-1</f>
        <v>1.8056381321810289</v>
      </c>
      <c r="BF160" s="490">
        <f t="shared" si="2235"/>
        <v>35965917.265327454</v>
      </c>
      <c r="BG160" s="1301">
        <f>BC160/BC150-1</f>
        <v>6.3062422702069076E-2</v>
      </c>
      <c r="BH160" s="490">
        <v>606288396.55293989</v>
      </c>
      <c r="BI160" s="490">
        <f t="shared" ref="BI160" si="4120">BH160-BH$10</f>
        <v>390191962.16293991</v>
      </c>
      <c r="BJ160" s="1301">
        <f t="shared" ref="BJ160" si="4121">BH160/BH$10-1</f>
        <v>1.8056381321810289</v>
      </c>
      <c r="BK160" s="490">
        <f t="shared" si="2237"/>
        <v>35965917.265327454</v>
      </c>
      <c r="BL160" s="1301">
        <f>BH160/BH150-1</f>
        <v>6.3062422702069076E-2</v>
      </c>
      <c r="BM160" s="490">
        <v>606288396.55293989</v>
      </c>
      <c r="BN160" s="490">
        <f t="shared" ref="BN160" si="4122">BM160-BM$10</f>
        <v>390191962.16293991</v>
      </c>
      <c r="BO160" s="1301">
        <f t="shared" ref="BO160" si="4123">BM160/BM$10-1</f>
        <v>1.8056381321810289</v>
      </c>
      <c r="BP160" s="490">
        <f t="shared" si="2239"/>
        <v>35965917.265327454</v>
      </c>
      <c r="BQ160" s="1301">
        <f>BM160/BM150-1</f>
        <v>6.3062422702069076E-2</v>
      </c>
      <c r="BR160" s="490">
        <v>606288396.55293989</v>
      </c>
      <c r="BS160" s="490">
        <f t="shared" ref="BS160" si="4124">BR160-BR$10</f>
        <v>390191962.16293991</v>
      </c>
      <c r="BT160" s="1301">
        <f t="shared" ref="BT160" si="4125">BR160/BR$10-1</f>
        <v>1.8056381321810289</v>
      </c>
      <c r="BU160" s="490">
        <f t="shared" si="2241"/>
        <v>35965917.265327454</v>
      </c>
      <c r="BV160" s="1301">
        <f>BR160/BR150-1</f>
        <v>6.3062422702069076E-2</v>
      </c>
      <c r="BW160" s="490">
        <v>606288396.55293989</v>
      </c>
      <c r="BX160" s="490">
        <f t="shared" ref="BX160" si="4126">BW160-BW$10</f>
        <v>390191962.16293991</v>
      </c>
      <c r="BY160" s="1301">
        <f t="shared" ref="BY160" si="4127">BW160/BW$10-1</f>
        <v>1.8056381321810289</v>
      </c>
      <c r="BZ160" s="490">
        <f t="shared" si="2243"/>
        <v>35965917.265327454</v>
      </c>
      <c r="CA160" s="1301">
        <f>BW160/BW150-1</f>
        <v>6.3062422702069076E-2</v>
      </c>
      <c r="CB160" s="484">
        <v>611256447.70881522</v>
      </c>
      <c r="CC160" s="490">
        <f t="shared" ref="CC160" si="4128">CB160-CB$10</f>
        <v>391313735.83881521</v>
      </c>
      <c r="CD160" s="1301">
        <f t="shared" ref="CD160" si="4129">CB160/CB$10-1</f>
        <v>1.779162094127976</v>
      </c>
      <c r="CE160" s="490">
        <f t="shared" si="2246"/>
        <v>36032994.033300996</v>
      </c>
      <c r="CF160" s="1301">
        <f>CB160/CB150-1</f>
        <v>6.2641733057058779E-2</v>
      </c>
      <c r="CG160" s="484">
        <v>611256447.70881522</v>
      </c>
      <c r="CH160" s="490">
        <f t="shared" ref="CH160" si="4130">CG160-CG$10</f>
        <v>391313735.83881521</v>
      </c>
      <c r="CI160" s="1301">
        <f t="shared" ref="CI160" si="4131">CG160/CG$10-1</f>
        <v>1.779162094127976</v>
      </c>
      <c r="CJ160" s="490">
        <f t="shared" si="2249"/>
        <v>36032994.033300996</v>
      </c>
      <c r="CK160" s="1301">
        <f>CG160/CG150-1</f>
        <v>6.2641733057058779E-2</v>
      </c>
      <c r="CL160" s="484">
        <v>611256447.70881522</v>
      </c>
      <c r="CM160" s="490">
        <f t="shared" ref="CM160" si="4132">CL160-CL$10</f>
        <v>391313735.83881521</v>
      </c>
      <c r="CN160" s="1301">
        <f t="shared" ref="CN160" si="4133">CL160/CL$10-1</f>
        <v>1.779162094127976</v>
      </c>
      <c r="CO160" s="490">
        <f t="shared" si="2252"/>
        <v>36032994.033300996</v>
      </c>
      <c r="CP160" s="1301">
        <f>CL160/CL150-1</f>
        <v>6.2641733057058779E-2</v>
      </c>
    </row>
    <row r="161" spans="1:94" ht="15.75" outlineLevel="1" x14ac:dyDescent="0.25">
      <c r="A161" s="174">
        <v>2038</v>
      </c>
      <c r="B161" s="175" t="s">
        <v>158</v>
      </c>
      <c r="C161" s="175" t="s">
        <v>159</v>
      </c>
      <c r="D161" s="176" t="s">
        <v>96</v>
      </c>
      <c r="E161" s="491">
        <v>316483577.24164277</v>
      </c>
      <c r="F161" s="1298">
        <f t="shared" ref="F161" si="4134">E161-E$11</f>
        <v>233756336.74164277</v>
      </c>
      <c r="G161" s="1320">
        <f t="shared" ref="G161" si="4135">E161/E$11-1</f>
        <v>2.8256271492779064</v>
      </c>
      <c r="H161" s="1298">
        <f t="shared" si="2206"/>
        <v>23871073.105763376</v>
      </c>
      <c r="I161" s="1320">
        <f t="shared" ref="I161:I169" si="4136">E161/E151-1</f>
        <v>8.1579128603056716E-2</v>
      </c>
      <c r="J161" s="491">
        <v>283987753.62956017</v>
      </c>
      <c r="K161" s="1298">
        <f t="shared" ref="K161" si="4137">J161-J$11</f>
        <v>201260513.12956017</v>
      </c>
      <c r="L161" s="1320">
        <f t="shared" ref="L161" si="4138">J161/J$11-1</f>
        <v>2.43282033720876</v>
      </c>
      <c r="M161" s="1298">
        <f t="shared" si="2208"/>
        <v>20926065.582771242</v>
      </c>
      <c r="N161" s="1320">
        <f t="shared" ref="N161:N169" si="4139">J161/J151-1</f>
        <v>7.9548130851533561E-2</v>
      </c>
      <c r="O161" s="491">
        <v>244390747.25420564</v>
      </c>
      <c r="P161" s="1298">
        <f t="shared" ref="P161" si="4140">O161-O$11</f>
        <v>161663506.75420564</v>
      </c>
      <c r="Q161" s="1320">
        <f t="shared" ref="Q161" si="4141">O161/O$11-1</f>
        <v>1.9541750187376992</v>
      </c>
      <c r="R161" s="1298">
        <f t="shared" si="2210"/>
        <v>16849543.278994203</v>
      </c>
      <c r="S161" s="1320">
        <f t="shared" ref="S161:S169" si="4142">O161/O151-1</f>
        <v>7.4050514740309659E-2</v>
      </c>
      <c r="T161" s="485">
        <v>192014337.25960401</v>
      </c>
      <c r="U161" s="1298">
        <f t="shared" ref="U161" si="4143">T161-T$11</f>
        <v>123575597.75960401</v>
      </c>
      <c r="V161" s="1299">
        <f t="shared" ref="V161" si="4144">T161/T$11-1</f>
        <v>1.8056381321810289</v>
      </c>
      <c r="W161" s="1298">
        <f t="shared" si="2213"/>
        <v>11390572.220909387</v>
      </c>
      <c r="X161" s="1299">
        <f t="shared" ref="X161:X169" si="4145">T161/T151-1</f>
        <v>6.3062422702069298E-2</v>
      </c>
      <c r="Y161" s="485">
        <v>192014337.25960401</v>
      </c>
      <c r="Z161" s="1298">
        <f t="shared" ref="Z161" si="4146">Y161-Y$11</f>
        <v>123575597.75960401</v>
      </c>
      <c r="AA161" s="1299">
        <f t="shared" ref="AA161" si="4147">Y161/Y$11-1</f>
        <v>1.8056381321810289</v>
      </c>
      <c r="AB161" s="1298">
        <f t="shared" si="2216"/>
        <v>11390572.220909387</v>
      </c>
      <c r="AC161" s="1299">
        <f t="shared" ref="AC161:AC169" si="4148">Y161/Y151-1</f>
        <v>6.3062422702069298E-2</v>
      </c>
      <c r="AD161" s="485">
        <v>192014337.25960401</v>
      </c>
      <c r="AE161" s="1298">
        <f t="shared" ref="AE161" si="4149">AD161-AD$11</f>
        <v>123575597.75960401</v>
      </c>
      <c r="AF161" s="1299">
        <f t="shared" ref="AF161" si="4150">AD161/AD$11-1</f>
        <v>1.8056381321810289</v>
      </c>
      <c r="AG161" s="1298">
        <f t="shared" si="2219"/>
        <v>11390572.220909387</v>
      </c>
      <c r="AH161" s="1299">
        <f t="shared" ref="AH161:AH169" si="4151">AD161/AD151-1</f>
        <v>6.3062422702069298E-2</v>
      </c>
      <c r="AI161" s="485">
        <v>0</v>
      </c>
      <c r="AJ161" s="1298">
        <f t="shared" ref="AJ161" si="4152">AI161-AI$11</f>
        <v>0</v>
      </c>
      <c r="AK161" s="1299"/>
      <c r="AL161" s="1298">
        <f t="shared" si="2222"/>
        <v>0</v>
      </c>
      <c r="AM161" s="1299"/>
      <c r="AN161" s="485">
        <v>0</v>
      </c>
      <c r="AO161" s="1298">
        <f t="shared" ref="AO161" si="4153">AN161-AN$11</f>
        <v>0</v>
      </c>
      <c r="AP161" s="1299"/>
      <c r="AQ161" s="1298">
        <f t="shared" si="2226"/>
        <v>0</v>
      </c>
      <c r="AR161" s="1299"/>
      <c r="AS161" s="485">
        <v>0</v>
      </c>
      <c r="AT161" s="1298">
        <f t="shared" ref="AT161" si="4154">AS161-AS$11</f>
        <v>0</v>
      </c>
      <c r="AU161" s="1299"/>
      <c r="AV161" s="1298">
        <f t="shared" si="2230"/>
        <v>0</v>
      </c>
      <c r="AW161" s="1299"/>
      <c r="AX161" s="491">
        <v>282401754.29843938</v>
      </c>
      <c r="AY161" s="1298">
        <f t="shared" ref="AY161" si="4155">AX161-AX$11</f>
        <v>223003683.00797248</v>
      </c>
      <c r="AZ161" s="1299">
        <f t="shared" ref="AZ161" si="4156">AX161/AX$11-1</f>
        <v>3.7543926623045669</v>
      </c>
      <c r="BA161" s="1298">
        <f t="shared" si="2233"/>
        <v>23211114.959822923</v>
      </c>
      <c r="BB161" s="1299">
        <f t="shared" ref="BB161:BB169" si="4157">AX161/AX151-1</f>
        <v>8.9552288690098347E-2</v>
      </c>
      <c r="BC161" s="491">
        <v>241346858.20137924</v>
      </c>
      <c r="BD161" s="1298">
        <f t="shared" ref="BD161" si="4158">BC161-BC$11</f>
        <v>181948786.91091233</v>
      </c>
      <c r="BE161" s="1299">
        <f t="shared" ref="BE161" si="4159">BC161/BC$11-1</f>
        <v>3.0632103527596222</v>
      </c>
      <c r="BF161" s="1298">
        <f t="shared" si="2235"/>
        <v>19532968.328949213</v>
      </c>
      <c r="BG161" s="1299">
        <f t="shared" ref="BG161:BG169" si="4160">BC161/BC151-1</f>
        <v>8.8060167648577048E-2</v>
      </c>
      <c r="BH161" s="491">
        <v>191219290.71772343</v>
      </c>
      <c r="BI161" s="1298">
        <f t="shared" ref="BI161" si="4161">BH161-BH$11</f>
        <v>131821219.42725652</v>
      </c>
      <c r="BJ161" s="1299">
        <f t="shared" ref="BJ161" si="4162">BH161/BH$11-1</f>
        <v>2.2192845081219525</v>
      </c>
      <c r="BK161" s="1298">
        <f t="shared" si="2237"/>
        <v>14423825.136838794</v>
      </c>
      <c r="BL161" s="1299">
        <f t="shared" ref="BL161:BL169" si="4163">BH161/BH151-1</f>
        <v>8.1584813781549359E-2</v>
      </c>
      <c r="BM161" s="491">
        <v>156750672.88730094</v>
      </c>
      <c r="BN161" s="1298">
        <f t="shared" ref="BN161" si="4164">BM161-BM$11</f>
        <v>110905945.9769676</v>
      </c>
      <c r="BO161" s="1299">
        <f t="shared" ref="BO161" si="4165">BM161/BM$11-1</f>
        <v>2.4191647208169882</v>
      </c>
      <c r="BP161" s="1298">
        <f t="shared" si="2239"/>
        <v>10997614.222955585</v>
      </c>
      <c r="BQ161" s="1299">
        <f t="shared" ref="BQ161:BQ169" si="4166">BM161/BM151-1</f>
        <v>7.5453745696561825E-2</v>
      </c>
      <c r="BR161" s="491">
        <v>145918731.6832734</v>
      </c>
      <c r="BS161" s="1298">
        <f t="shared" ref="BS161" si="4167">BR161-BR$11</f>
        <v>100074004.77294007</v>
      </c>
      <c r="BT161" s="1299">
        <f t="shared" ref="BT161" si="4168">BR161/BR$11-1</f>
        <v>2.1828901929914983</v>
      </c>
      <c r="BU161" s="1298">
        <f t="shared" si="2241"/>
        <v>10015945.048624873</v>
      </c>
      <c r="BV161" s="1299">
        <f t="shared" ref="BV161:BV169" si="4169">BR161/BR151-1</f>
        <v>7.3699335360584151E-2</v>
      </c>
      <c r="BW161" s="491">
        <v>132719729.55815524</v>
      </c>
      <c r="BX161" s="1298">
        <f t="shared" ref="BX161" si="4170">BW161-BW$11</f>
        <v>86875002.647821903</v>
      </c>
      <c r="BY161" s="1299">
        <f t="shared" ref="BY161" si="4171">BW161/BW$11-1</f>
        <v>1.8949835346983037</v>
      </c>
      <c r="BZ161" s="1298">
        <f t="shared" si="2243"/>
        <v>8657104.2806992084</v>
      </c>
      <c r="CA161" s="1299">
        <f t="shared" ref="CA161:CA169" si="4172">BW161/BW151-1</f>
        <v>6.9780115174399082E-2</v>
      </c>
      <c r="CB161" s="485">
        <v>91876815.302270919</v>
      </c>
      <c r="CC161" s="1298">
        <f t="shared" ref="CC161" si="4173">CB161-CB$11</f>
        <v>23438075.802270919</v>
      </c>
      <c r="CD161" s="1299">
        <f t="shared" ref="CD161" si="4174">CB161/CB$11-1</f>
        <v>0.34246796439421456</v>
      </c>
      <c r="CE161" s="1298">
        <f t="shared" si="2246"/>
        <v>1443578.0625166148</v>
      </c>
      <c r="CF161" s="1299">
        <f t="shared" ref="CF161:CF169" si="4175">CB161/CB151-1</f>
        <v>1.5962914815151885E-2</v>
      </c>
      <c r="CG161" s="485">
        <v>102723541.5018587</v>
      </c>
      <c r="CH161" s="1298">
        <f t="shared" ref="CH161" si="4176">CG161-CG$11</f>
        <v>34284802.001858696</v>
      </c>
      <c r="CI161" s="1299">
        <f t="shared" ref="CI161" si="4177">CG161/CG$11-1</f>
        <v>0.50095607038260392</v>
      </c>
      <c r="CJ161" s="1298">
        <f t="shared" si="2249"/>
        <v>2341773.2933014929</v>
      </c>
      <c r="CK161" s="1299">
        <f t="shared" ref="CK161:CK169" si="4178">CG161/CG151-1</f>
        <v>2.3328671481818608E-2</v>
      </c>
      <c r="CL161" s="485">
        <v>114748084.06603016</v>
      </c>
      <c r="CM161" s="1298">
        <f t="shared" ref="CM161" si="4179">CL161-CL$11</f>
        <v>46309344.56603016</v>
      </c>
      <c r="CN161" s="1299">
        <f t="shared" ref="CN161" si="4180">CL161/CL$11-1</f>
        <v>0.67665396680823098</v>
      </c>
      <c r="CO161" s="1298">
        <f t="shared" si="2252"/>
        <v>3417236.6953299493</v>
      </c>
      <c r="CP161" s="1299">
        <f t="shared" ref="CP161:CP169" si="4181">CL161/CL151-1</f>
        <v>3.0694428148485331E-2</v>
      </c>
    </row>
    <row r="162" spans="1:94" ht="49.35" customHeight="1" outlineLevel="1" x14ac:dyDescent="0.25">
      <c r="A162" s="174">
        <v>2038</v>
      </c>
      <c r="B162" s="175" t="s">
        <v>160</v>
      </c>
      <c r="C162" s="175" t="s">
        <v>161</v>
      </c>
      <c r="D162" s="176" t="s">
        <v>162</v>
      </c>
      <c r="E162" s="485">
        <v>153768441.4202601</v>
      </c>
      <c r="F162" s="1298">
        <f t="shared" ref="F162" si="4182">E162-E$12</f>
        <v>98961501.189260095</v>
      </c>
      <c r="G162" s="1320">
        <f t="shared" ref="G162" si="4183">E162/E$12-1</f>
        <v>1.8056381321810284</v>
      </c>
      <c r="H162" s="1298">
        <f t="shared" si="2206"/>
        <v>9121769.5631034672</v>
      </c>
      <c r="I162" s="1320">
        <f t="shared" si="4136"/>
        <v>6.3062422702068854E-2</v>
      </c>
      <c r="J162" s="485">
        <v>153768441.4202601</v>
      </c>
      <c r="K162" s="1298">
        <f t="shared" ref="K162" si="4184">J162-J$12</f>
        <v>98961501.189260095</v>
      </c>
      <c r="L162" s="1320">
        <f t="shared" ref="L162" si="4185">J162/J$12-1</f>
        <v>1.8056381321810284</v>
      </c>
      <c r="M162" s="1298">
        <f t="shared" si="2208"/>
        <v>9121769.5631034672</v>
      </c>
      <c r="N162" s="1320">
        <f t="shared" si="4139"/>
        <v>6.3062422702068854E-2</v>
      </c>
      <c r="O162" s="485">
        <v>153768441.4202601</v>
      </c>
      <c r="P162" s="1298">
        <f t="shared" ref="P162" si="4186">O162-O$12</f>
        <v>98961501.189260095</v>
      </c>
      <c r="Q162" s="1320">
        <f t="shared" ref="Q162" si="4187">O162/O$12-1</f>
        <v>1.8056381321810284</v>
      </c>
      <c r="R162" s="1298">
        <f t="shared" si="2210"/>
        <v>9121769.5631034672</v>
      </c>
      <c r="S162" s="1320">
        <f t="shared" si="4142"/>
        <v>6.3062422702068854E-2</v>
      </c>
      <c r="T162" s="485">
        <v>153768441.4202601</v>
      </c>
      <c r="U162" s="1298">
        <f t="shared" ref="U162" si="4188">T162-T$12</f>
        <v>98961501.189260095</v>
      </c>
      <c r="V162" s="1299">
        <f t="shared" ref="V162" si="4189">T162/T$12-1</f>
        <v>1.8056381321810284</v>
      </c>
      <c r="W162" s="1298">
        <f t="shared" si="2213"/>
        <v>9121769.5631034672</v>
      </c>
      <c r="X162" s="1299">
        <f t="shared" si="4145"/>
        <v>6.3062422702068854E-2</v>
      </c>
      <c r="Y162" s="485">
        <v>153768441.4202601</v>
      </c>
      <c r="Z162" s="1298">
        <f t="shared" ref="Z162" si="4190">Y162-Y$12</f>
        <v>98961501.189260095</v>
      </c>
      <c r="AA162" s="1299">
        <f t="shared" ref="AA162" si="4191">Y162/Y$12-1</f>
        <v>1.8056381321810284</v>
      </c>
      <c r="AB162" s="1298">
        <f t="shared" si="2216"/>
        <v>9121769.5631034672</v>
      </c>
      <c r="AC162" s="1299">
        <f t="shared" si="4148"/>
        <v>6.3062422702068854E-2</v>
      </c>
      <c r="AD162" s="485">
        <v>153768441.4202601</v>
      </c>
      <c r="AE162" s="1298">
        <f t="shared" ref="AE162" si="4192">AD162-AD$12</f>
        <v>98961501.189260095</v>
      </c>
      <c r="AF162" s="1299">
        <f t="shared" ref="AF162" si="4193">AD162/AD$12-1</f>
        <v>1.8056381321810284</v>
      </c>
      <c r="AG162" s="1298">
        <f t="shared" si="2219"/>
        <v>9121769.5631034672</v>
      </c>
      <c r="AH162" s="1299">
        <f t="shared" si="4151"/>
        <v>6.3062422702068854E-2</v>
      </c>
      <c r="AI162" s="485">
        <v>0</v>
      </c>
      <c r="AJ162" s="1298">
        <f t="shared" ref="AJ162" si="4194">AI162-AI$12</f>
        <v>0</v>
      </c>
      <c r="AK162" s="1299"/>
      <c r="AL162" s="1298">
        <f t="shared" si="2222"/>
        <v>0</v>
      </c>
      <c r="AM162" s="1299"/>
      <c r="AN162" s="485">
        <v>0</v>
      </c>
      <c r="AO162" s="1298">
        <f t="shared" ref="AO162" si="4195">AN162-AN$12</f>
        <v>0</v>
      </c>
      <c r="AP162" s="1299"/>
      <c r="AQ162" s="1298">
        <f t="shared" si="2226"/>
        <v>0</v>
      </c>
      <c r="AR162" s="1299"/>
      <c r="AS162" s="485">
        <v>0</v>
      </c>
      <c r="AT162" s="1298">
        <f t="shared" ref="AT162" si="4196">AS162-AS$12</f>
        <v>0</v>
      </c>
      <c r="AU162" s="1299"/>
      <c r="AV162" s="1298">
        <f t="shared" si="2230"/>
        <v>0</v>
      </c>
      <c r="AW162" s="1299"/>
      <c r="AX162" s="485">
        <v>153768441.4202601</v>
      </c>
      <c r="AY162" s="1298">
        <f t="shared" ref="AY162" si="4197">AX162-AX$12</f>
        <v>98961501.189260095</v>
      </c>
      <c r="AZ162" s="1299">
        <f t="shared" ref="AZ162" si="4198">AX162/AX$12-1</f>
        <v>1.8056381321810284</v>
      </c>
      <c r="BA162" s="1298">
        <f t="shared" si="2233"/>
        <v>9121769.5631034672</v>
      </c>
      <c r="BB162" s="1299">
        <f t="shared" si="4157"/>
        <v>6.3062422702068854E-2</v>
      </c>
      <c r="BC162" s="485">
        <v>153768441.4202601</v>
      </c>
      <c r="BD162" s="1298">
        <f t="shared" ref="BD162" si="4199">BC162-BC$12</f>
        <v>98961501.189260095</v>
      </c>
      <c r="BE162" s="1299">
        <f t="shared" ref="BE162" si="4200">BC162/BC$12-1</f>
        <v>1.8056381321810284</v>
      </c>
      <c r="BF162" s="1298">
        <f t="shared" si="2235"/>
        <v>9121769.5631034672</v>
      </c>
      <c r="BG162" s="1299">
        <f t="shared" si="4160"/>
        <v>6.3062422702068854E-2</v>
      </c>
      <c r="BH162" s="485">
        <v>153768441.4202601</v>
      </c>
      <c r="BI162" s="1298">
        <f t="shared" ref="BI162" si="4201">BH162-BH$12</f>
        <v>98961501.189260095</v>
      </c>
      <c r="BJ162" s="1299">
        <f t="shared" ref="BJ162" si="4202">BH162/BH$12-1</f>
        <v>1.8056381321810284</v>
      </c>
      <c r="BK162" s="1298">
        <f t="shared" si="2237"/>
        <v>9121769.5631034672</v>
      </c>
      <c r="BL162" s="1299">
        <f t="shared" si="4163"/>
        <v>6.3062422702068854E-2</v>
      </c>
      <c r="BM162" s="491">
        <v>156750672.88730094</v>
      </c>
      <c r="BN162" s="1298">
        <f t="shared" ref="BN162" si="4203">BM162-BM$12</f>
        <v>110905945.9769676</v>
      </c>
      <c r="BO162" s="1299">
        <f t="shared" ref="BO162" si="4204">BM162/BM$12-1</f>
        <v>2.4191647208169882</v>
      </c>
      <c r="BP162" s="1298">
        <f t="shared" si="2239"/>
        <v>10997614.222955585</v>
      </c>
      <c r="BQ162" s="1299">
        <f t="shared" si="4166"/>
        <v>7.5453745696561825E-2</v>
      </c>
      <c r="BR162" s="491">
        <v>145918731.6832734</v>
      </c>
      <c r="BS162" s="1298">
        <f t="shared" ref="BS162" si="4205">BR162-BR$12</f>
        <v>100074004.77294007</v>
      </c>
      <c r="BT162" s="1299">
        <f t="shared" ref="BT162" si="4206">BR162/BR$12-1</f>
        <v>2.1828901929914983</v>
      </c>
      <c r="BU162" s="1298">
        <f t="shared" si="2241"/>
        <v>10015945.048624873</v>
      </c>
      <c r="BV162" s="1299">
        <f t="shared" si="4169"/>
        <v>7.3699335360584151E-2</v>
      </c>
      <c r="BW162" s="491">
        <v>132719729.55815524</v>
      </c>
      <c r="BX162" s="1298">
        <f t="shared" ref="BX162" si="4207">BW162-BW$12</f>
        <v>86875002.647821903</v>
      </c>
      <c r="BY162" s="1299">
        <f t="shared" ref="BY162" si="4208">BW162/BW$12-1</f>
        <v>1.8949835346983037</v>
      </c>
      <c r="BZ162" s="1298">
        <f t="shared" si="2243"/>
        <v>8657104.2806992084</v>
      </c>
      <c r="CA162" s="1299">
        <f t="shared" si="4172"/>
        <v>6.9780115174399082E-2</v>
      </c>
      <c r="CB162" s="485">
        <v>78173739.707143709</v>
      </c>
      <c r="CC162" s="1298">
        <f t="shared" ref="CC162" si="4209">CB162-CB$12</f>
        <v>23366799.47614371</v>
      </c>
      <c r="CD162" s="1299">
        <f t="shared" ref="CD162" si="4210">CB162/CB$12-1</f>
        <v>0.42634745485986714</v>
      </c>
      <c r="CE162" s="1298">
        <f t="shared" si="2246"/>
        <v>1228273.915838778</v>
      </c>
      <c r="CF162" s="1299">
        <f t="shared" si="4175"/>
        <v>1.5962914815151885E-2</v>
      </c>
      <c r="CG162" s="485">
        <v>87402718.18023926</v>
      </c>
      <c r="CH162" s="1298">
        <f t="shared" ref="CH162" si="4211">CG162-CG$12</f>
        <v>32595777.949239261</v>
      </c>
      <c r="CI162" s="1299">
        <f t="shared" ref="CI162" si="4212">CG162/CG$12-1</f>
        <v>0.59473814469216402</v>
      </c>
      <c r="CJ162" s="1298">
        <f t="shared" si="2249"/>
        <v>1992506.7633375674</v>
      </c>
      <c r="CK162" s="1299">
        <f t="shared" si="4178"/>
        <v>2.3328671481818608E-2</v>
      </c>
      <c r="CL162" s="485">
        <v>97633846.212011352</v>
      </c>
      <c r="CM162" s="1298">
        <f t="shared" ref="CM162" si="4213">CL162-CL$12</f>
        <v>42826905.981011353</v>
      </c>
      <c r="CN162" s="1299">
        <f t="shared" ref="CN162" si="4214">CL162/CL$12-1</f>
        <v>0.78141391948729</v>
      </c>
      <c r="CO162" s="1298">
        <f t="shared" si="2252"/>
        <v>2907568.9123480171</v>
      </c>
      <c r="CP162" s="1299">
        <f t="shared" si="4181"/>
        <v>3.0694428148485331E-2</v>
      </c>
    </row>
    <row r="163" spans="1:94" ht="49.35" customHeight="1" outlineLevel="1" x14ac:dyDescent="0.25">
      <c r="A163" s="174">
        <v>2038</v>
      </c>
      <c r="B163" s="175">
        <v>0</v>
      </c>
      <c r="C163" s="175">
        <v>0</v>
      </c>
      <c r="D163" s="176" t="s">
        <v>163</v>
      </c>
      <c r="E163" s="485">
        <v>0</v>
      </c>
      <c r="F163" s="1298">
        <f t="shared" ref="F163" si="4215">E163-E$13</f>
        <v>0</v>
      </c>
      <c r="G163" s="1320"/>
      <c r="H163" s="1298">
        <f t="shared" si="2206"/>
        <v>0</v>
      </c>
      <c r="I163" s="1320"/>
      <c r="J163" s="485">
        <v>0</v>
      </c>
      <c r="K163" s="1298">
        <f t="shared" ref="K163" si="4216">J163-J$13</f>
        <v>0</v>
      </c>
      <c r="L163" s="1320"/>
      <c r="M163" s="1298">
        <f t="shared" si="2208"/>
        <v>0</v>
      </c>
      <c r="N163" s="1320"/>
      <c r="O163" s="485">
        <v>0</v>
      </c>
      <c r="P163" s="1298">
        <f t="shared" ref="P163" si="4217">O163-O$13</f>
        <v>0</v>
      </c>
      <c r="Q163" s="1320"/>
      <c r="R163" s="1298">
        <f t="shared" si="2210"/>
        <v>0</v>
      </c>
      <c r="S163" s="1320"/>
      <c r="T163" s="485">
        <v>0</v>
      </c>
      <c r="U163" s="1298">
        <f t="shared" ref="U163" si="4218">T163-T$13</f>
        <v>0</v>
      </c>
      <c r="V163" s="1299"/>
      <c r="W163" s="1298">
        <f t="shared" si="2213"/>
        <v>0</v>
      </c>
      <c r="X163" s="1299"/>
      <c r="Y163" s="485">
        <v>0</v>
      </c>
      <c r="Z163" s="1298">
        <f t="shared" ref="Z163" si="4219">Y163-Y$13</f>
        <v>0</v>
      </c>
      <c r="AA163" s="1299"/>
      <c r="AB163" s="1298">
        <f t="shared" si="2216"/>
        <v>0</v>
      </c>
      <c r="AC163" s="1299"/>
      <c r="AD163" s="485">
        <v>0</v>
      </c>
      <c r="AE163" s="1298">
        <f t="shared" ref="AE163" si="4220">AD163-AD$13</f>
        <v>0</v>
      </c>
      <c r="AF163" s="1299"/>
      <c r="AG163" s="1298">
        <f t="shared" si="2219"/>
        <v>0</v>
      </c>
      <c r="AH163" s="1299"/>
      <c r="AI163" s="485">
        <v>0</v>
      </c>
      <c r="AJ163" s="1298">
        <f t="shared" ref="AJ163" si="4221">AI163-AI$13</f>
        <v>0</v>
      </c>
      <c r="AK163" s="1299"/>
      <c r="AL163" s="1298">
        <f t="shared" si="2222"/>
        <v>0</v>
      </c>
      <c r="AM163" s="1299"/>
      <c r="AN163" s="485">
        <v>0</v>
      </c>
      <c r="AO163" s="1298">
        <f t="shared" ref="AO163" si="4222">AN163-AN$13</f>
        <v>0</v>
      </c>
      <c r="AP163" s="1299"/>
      <c r="AQ163" s="1298">
        <f t="shared" si="2226"/>
        <v>0</v>
      </c>
      <c r="AR163" s="1299"/>
      <c r="AS163" s="485">
        <v>0</v>
      </c>
      <c r="AT163" s="1298">
        <f t="shared" ref="AT163" si="4223">AS163-AS$13</f>
        <v>0</v>
      </c>
      <c r="AU163" s="1299"/>
      <c r="AV163" s="1298">
        <f t="shared" si="2230"/>
        <v>0</v>
      </c>
      <c r="AW163" s="1299"/>
      <c r="AX163" s="491">
        <v>34081822.943203375</v>
      </c>
      <c r="AY163" s="1298">
        <f t="shared" ref="AY163" si="4224">AX163-AX$13</f>
        <v>10752653.733670276</v>
      </c>
      <c r="AZ163" s="1299">
        <f t="shared" ref="AZ163" si="4225">AX163/AX$13-1</f>
        <v>0.46091027233307447</v>
      </c>
      <c r="BA163" s="1298">
        <f t="shared" si="2233"/>
        <v>659958.14594039693</v>
      </c>
      <c r="BB163" s="1299">
        <f t="shared" si="4157"/>
        <v>1.9746299314646443E-2</v>
      </c>
      <c r="BC163" s="491">
        <v>42640895.428180903</v>
      </c>
      <c r="BD163" s="1298">
        <f t="shared" ref="BD163" si="4226">BC163-BC$13</f>
        <v>19311726.218647804</v>
      </c>
      <c r="BE163" s="1299">
        <f t="shared" ref="BE163" si="4227">BC163/BC$13-1</f>
        <v>0.82779313936118948</v>
      </c>
      <c r="BF163" s="1298">
        <f t="shared" si="2235"/>
        <v>1393097.2538219914</v>
      </c>
      <c r="BG163" s="1299">
        <f t="shared" si="4160"/>
        <v>3.377385740526595E-2</v>
      </c>
      <c r="BH163" s="491">
        <v>53171456.536482155</v>
      </c>
      <c r="BI163" s="1298">
        <f t="shared" ref="BI163" si="4228">BH163-BH$13</f>
        <v>29842287.326949056</v>
      </c>
      <c r="BJ163" s="1299">
        <f t="shared" ref="BJ163" si="4229">BH163/BH$13-1</f>
        <v>1.2791834573669463</v>
      </c>
      <c r="BK163" s="1298">
        <f t="shared" si="2237"/>
        <v>2425718.1421553642</v>
      </c>
      <c r="BL163" s="1299">
        <f t="shared" si="4163"/>
        <v>4.7801415821482118E-2</v>
      </c>
      <c r="BM163" s="491">
        <v>156750672.88730091</v>
      </c>
      <c r="BN163" s="1298">
        <f t="shared" ref="BN163" si="4230">BM163-BM$13</f>
        <v>110905945.97696757</v>
      </c>
      <c r="BO163" s="1299">
        <f t="shared" ref="BO163" si="4231">BM163/BM$13-1</f>
        <v>2.4191647208169873</v>
      </c>
      <c r="BP163" s="1298">
        <f t="shared" si="2239"/>
        <v>10997614.222955614</v>
      </c>
      <c r="BQ163" s="1299">
        <f t="shared" si="4166"/>
        <v>7.5453745696562047E-2</v>
      </c>
      <c r="BR163" s="491">
        <v>145918731.68327332</v>
      </c>
      <c r="BS163" s="1298">
        <f t="shared" ref="BS163" si="4232">BR163-BR$13</f>
        <v>100074004.77293998</v>
      </c>
      <c r="BT163" s="1299">
        <f t="shared" ref="BT163" si="4233">BR163/BR$13-1</f>
        <v>2.1828901929914961</v>
      </c>
      <c r="BU163" s="1298">
        <f t="shared" si="2241"/>
        <v>10015945.048624873</v>
      </c>
      <c r="BV163" s="1299">
        <f t="shared" si="4169"/>
        <v>7.3699335360584151E-2</v>
      </c>
      <c r="BW163" s="491">
        <v>132719729.55815519</v>
      </c>
      <c r="BX163" s="1298">
        <f t="shared" ref="BX163" si="4234">BW163-BW$13</f>
        <v>86875002.647821859</v>
      </c>
      <c r="BY163" s="1299">
        <f t="shared" ref="BY163" si="4235">BW163/BW$13-1</f>
        <v>1.8949835346983028</v>
      </c>
      <c r="BZ163" s="1298">
        <f t="shared" si="2243"/>
        <v>8657104.2806992084</v>
      </c>
      <c r="CA163" s="1299">
        <f t="shared" si="4172"/>
        <v>6.9780115174399304E-2</v>
      </c>
      <c r="CB163" s="485">
        <v>0</v>
      </c>
      <c r="CC163" s="1298">
        <f t="shared" ref="CC163" si="4236">CB163-CB$13</f>
        <v>0</v>
      </c>
      <c r="CD163" s="1299"/>
      <c r="CE163" s="1298">
        <f t="shared" si="2246"/>
        <v>0</v>
      </c>
      <c r="CF163" s="1299"/>
      <c r="CG163" s="485">
        <v>0</v>
      </c>
      <c r="CH163" s="1298">
        <f t="shared" ref="CH163" si="4237">CG163-CG$13</f>
        <v>0</v>
      </c>
      <c r="CI163" s="1299"/>
      <c r="CJ163" s="1298">
        <f t="shared" si="2249"/>
        <v>0</v>
      </c>
      <c r="CK163" s="1299"/>
      <c r="CL163" s="485">
        <v>0</v>
      </c>
      <c r="CM163" s="1298">
        <f t="shared" ref="CM163" si="4238">CL163-CL$13</f>
        <v>0</v>
      </c>
      <c r="CN163" s="1299"/>
      <c r="CO163" s="1298">
        <f t="shared" si="2252"/>
        <v>0</v>
      </c>
      <c r="CP163" s="1299"/>
    </row>
    <row r="164" spans="1:94" ht="15.75" outlineLevel="1" x14ac:dyDescent="0.25">
      <c r="A164" s="174">
        <v>2038</v>
      </c>
      <c r="B164" s="175" t="s">
        <v>164</v>
      </c>
      <c r="C164" s="175" t="s">
        <v>165</v>
      </c>
      <c r="D164" s="176" t="s">
        <v>99</v>
      </c>
      <c r="E164" s="485">
        <v>0</v>
      </c>
      <c r="F164" s="1298">
        <f t="shared" ref="F164" si="4239">E164-E$14</f>
        <v>0</v>
      </c>
      <c r="G164" s="1320"/>
      <c r="H164" s="1298">
        <f t="shared" si="2206"/>
        <v>0</v>
      </c>
      <c r="I164" s="1320"/>
      <c r="J164" s="485">
        <v>0</v>
      </c>
      <c r="K164" s="1298">
        <f t="shared" ref="K164" si="4240">J164-J$14</f>
        <v>0</v>
      </c>
      <c r="L164" s="1320"/>
      <c r="M164" s="1298">
        <f t="shared" si="2208"/>
        <v>0</v>
      </c>
      <c r="N164" s="1320"/>
      <c r="O164" s="485">
        <v>0</v>
      </c>
      <c r="P164" s="1298">
        <f t="shared" ref="P164" si="4241">O164-O$14</f>
        <v>0</v>
      </c>
      <c r="Q164" s="1320"/>
      <c r="R164" s="1298">
        <f t="shared" si="2210"/>
        <v>0</v>
      </c>
      <c r="S164" s="1320"/>
      <c r="T164" s="486">
        <v>124469239.98203877</v>
      </c>
      <c r="U164" s="1298">
        <f t="shared" ref="U164" si="4242">T164-T$14</f>
        <v>110180738.98203877</v>
      </c>
      <c r="V164" s="1299">
        <f t="shared" ref="V164" si="4243">T164/T$14-1</f>
        <v>7.7111475151969202</v>
      </c>
      <c r="W164" s="1298">
        <f t="shared" si="2213"/>
        <v>12480500.884853959</v>
      </c>
      <c r="X164" s="1299">
        <f t="shared" si="4145"/>
        <v>0.11144424864024294</v>
      </c>
      <c r="Y164" s="486">
        <v>91973416.369956121</v>
      </c>
      <c r="Z164" s="1298">
        <f t="shared" ref="Z164" si="4244">Y164-Y$14</f>
        <v>77684915.369956106</v>
      </c>
      <c r="AA164" s="1299">
        <f t="shared" ref="AA164" si="4245">Y164/Y$14-1</f>
        <v>5.4368835030319884</v>
      </c>
      <c r="AB164" s="1298">
        <f t="shared" si="2216"/>
        <v>9535493.3618618101</v>
      </c>
      <c r="AC164" s="1299">
        <f t="shared" si="4148"/>
        <v>0.11566877250080099</v>
      </c>
      <c r="AD164" s="486">
        <v>52376409.994601592</v>
      </c>
      <c r="AE164" s="1298">
        <f t="shared" ref="AE164" si="4246">AD164-AD$14</f>
        <v>38087908.994601585</v>
      </c>
      <c r="AF164" s="1299">
        <f t="shared" ref="AF164" si="4247">AD164/AD$14-1</f>
        <v>2.6656336444670834</v>
      </c>
      <c r="AG164" s="1298">
        <f t="shared" si="2219"/>
        <v>5458971.058084771</v>
      </c>
      <c r="AH164" s="1299">
        <f t="shared" si="4151"/>
        <v>0.11635270768873829</v>
      </c>
      <c r="AI164" s="486">
        <v>470252018.66190284</v>
      </c>
      <c r="AJ164" s="1298">
        <f t="shared" ref="AJ164" si="4248">AI164-AI$14</f>
        <v>332717837.93090284</v>
      </c>
      <c r="AK164" s="1299">
        <f t="shared" ref="AK164" si="4249">AI164/AI$14-1</f>
        <v>2.4191647208169882</v>
      </c>
      <c r="AL164" s="1298">
        <f t="shared" si="2222"/>
        <v>32992842.668866813</v>
      </c>
      <c r="AM164" s="1299">
        <f t="shared" ref="AM164:AM169" si="4250">AI164/AI154-1</f>
        <v>7.5453745696562047E-2</v>
      </c>
      <c r="AN164" s="486">
        <v>437756195.04982024</v>
      </c>
      <c r="AO164" s="1298">
        <f t="shared" ref="AO164" si="4251">AN164-AN$14</f>
        <v>300222014.31882024</v>
      </c>
      <c r="AP164" s="1299">
        <f t="shared" ref="AP164" si="4252">AN164/AN$14-1</f>
        <v>2.1828901929914983</v>
      </c>
      <c r="AQ164" s="1298">
        <f t="shared" si="2226"/>
        <v>30047835.145874679</v>
      </c>
      <c r="AR164" s="1299">
        <f t="shared" ref="AR164:AR169" si="4253">AN164/AN154-1</f>
        <v>7.3699335360584373E-2</v>
      </c>
      <c r="AS164" s="486">
        <v>398159188.67446572</v>
      </c>
      <c r="AT164" s="1298">
        <f t="shared" ref="AT164" si="4254">AS164-AS$14</f>
        <v>260625007.94346571</v>
      </c>
      <c r="AU164" s="1299">
        <f t="shared" ref="AU164" si="4255">AS164/AS$14-1</f>
        <v>1.8949835346983037</v>
      </c>
      <c r="AV164" s="1298">
        <f t="shared" si="2230"/>
        <v>25971312.84209764</v>
      </c>
      <c r="AW164" s="1299">
        <f t="shared" ref="AW164:AW169" si="4256">AS164/AS154-1</f>
        <v>6.9780115174399304E-2</v>
      </c>
      <c r="AX164" s="485">
        <v>0</v>
      </c>
      <c r="AY164" s="1298">
        <f t="shared" ref="AY164" si="4257">AX164-AX$14</f>
        <v>0</v>
      </c>
      <c r="AZ164" s="1299"/>
      <c r="BA164" s="1298">
        <f t="shared" si="2233"/>
        <v>0</v>
      </c>
      <c r="BB164" s="1299"/>
      <c r="BC164" s="485">
        <v>0</v>
      </c>
      <c r="BD164" s="1298">
        <f t="shared" ref="BD164" si="4258">BC164-BC$14</f>
        <v>0</v>
      </c>
      <c r="BE164" s="1299"/>
      <c r="BF164" s="1298">
        <f t="shared" si="2235"/>
        <v>0</v>
      </c>
      <c r="BG164" s="1299"/>
      <c r="BH164" s="485">
        <v>0</v>
      </c>
      <c r="BI164" s="1298">
        <f t="shared" ref="BI164" si="4259">BH164-BH$14</f>
        <v>0</v>
      </c>
      <c r="BJ164" s="1299"/>
      <c r="BK164" s="1298">
        <f t="shared" si="2237"/>
        <v>0</v>
      </c>
      <c r="BL164" s="1299"/>
      <c r="BM164" s="485">
        <v>0</v>
      </c>
      <c r="BN164" s="1298">
        <f t="shared" ref="BN164" si="4260">BM164-BM$14</f>
        <v>0</v>
      </c>
      <c r="BO164" s="1299"/>
      <c r="BP164" s="1298">
        <f t="shared" si="2239"/>
        <v>0</v>
      </c>
      <c r="BQ164" s="1299"/>
      <c r="BR164" s="485">
        <v>0</v>
      </c>
      <c r="BS164" s="1298">
        <f t="shared" ref="BS164" si="4261">BR164-BR$14</f>
        <v>0</v>
      </c>
      <c r="BT164" s="1299"/>
      <c r="BU164" s="1298">
        <f t="shared" si="2241"/>
        <v>0</v>
      </c>
      <c r="BV164" s="1299"/>
      <c r="BW164" s="485">
        <v>0</v>
      </c>
      <c r="BX164" s="1298">
        <f t="shared" ref="BX164" si="4262">BW164-BW$14</f>
        <v>0</v>
      </c>
      <c r="BY164" s="1299"/>
      <c r="BZ164" s="1298">
        <f t="shared" si="2243"/>
        <v>0</v>
      </c>
      <c r="CA164" s="1299"/>
      <c r="CB164" s="192">
        <v>305169514.80836356</v>
      </c>
      <c r="CC164" s="1298">
        <f t="shared" ref="CC164" si="4263">CB164-CB$14</f>
        <v>287034736.32836354</v>
      </c>
      <c r="CD164" s="1299">
        <f t="shared" ref="CD164" si="4264">CB164/CB$14-1</f>
        <v>15.827860078077094</v>
      </c>
      <c r="CE164" s="1298">
        <f t="shared" si="2246"/>
        <v>30388067.458485007</v>
      </c>
      <c r="CF164" s="1299">
        <f t="shared" si="4175"/>
        <v>0.11058995340319311</v>
      </c>
      <c r="CG164" s="192">
        <v>252597986.52359754</v>
      </c>
      <c r="CH164" s="1298">
        <f t="shared" ref="CH164" si="4265">CG164-CG$14</f>
        <v>234463208.04359755</v>
      </c>
      <c r="CI164" s="1299">
        <f t="shared" ref="CI164" si="4266">CG164/CG$14-1</f>
        <v>12.928925947575047</v>
      </c>
      <c r="CJ164" s="1298">
        <f t="shared" si="2249"/>
        <v>25780631.857209086</v>
      </c>
      <c r="CK164" s="1299">
        <f t="shared" si="4178"/>
        <v>0.11366251888056889</v>
      </c>
      <c r="CL164" s="192">
        <v>190745309.55229956</v>
      </c>
      <c r="CM164" s="1298">
        <f t="shared" ref="CM164" si="4267">CL164-CL$14</f>
        <v>172610531.07229957</v>
      </c>
      <c r="CN164" s="1299">
        <f t="shared" ref="CN164" si="4268">CL164/CL$14-1</f>
        <v>9.5182045516940654</v>
      </c>
      <c r="CO164" s="1298">
        <f t="shared" si="2252"/>
        <v>19713584.002393246</v>
      </c>
      <c r="CP164" s="1299">
        <f t="shared" si="4181"/>
        <v>0.11526273233231743</v>
      </c>
    </row>
    <row r="165" spans="1:94" ht="31.5" outlineLevel="1" x14ac:dyDescent="0.25">
      <c r="A165" s="174">
        <v>2038</v>
      </c>
      <c r="B165" s="175" t="s">
        <v>166</v>
      </c>
      <c r="C165" s="175" t="s">
        <v>249</v>
      </c>
      <c r="D165" s="176" t="s">
        <v>168</v>
      </c>
      <c r="E165" s="485">
        <v>68717094.624571443</v>
      </c>
      <c r="F165" s="1298">
        <f t="shared" ref="F165" si="4269">E165-E$15</f>
        <v>30237217.965571441</v>
      </c>
      <c r="G165" s="1320">
        <f t="shared" ref="G165" si="4270">E165/E$15-1</f>
        <v>0.78579300639466321</v>
      </c>
      <c r="H165" s="1298">
        <f t="shared" si="2206"/>
        <v>1556684.8043663651</v>
      </c>
      <c r="I165" s="1320">
        <f t="shared" si="4136"/>
        <v>2.3178607881246815E-2</v>
      </c>
      <c r="J165" s="485">
        <v>85131958.212335259</v>
      </c>
      <c r="K165" s="1298">
        <f t="shared" ref="K165" si="4271">J165-J$15</f>
        <v>46652081.553335257</v>
      </c>
      <c r="L165" s="1320">
        <f t="shared" ref="L165" si="4272">J165/J$15-1</f>
        <v>1.2123760678017628</v>
      </c>
      <c r="M165" s="1298">
        <f t="shared" si="2208"/>
        <v>3056505.1764119714</v>
      </c>
      <c r="N165" s="1320">
        <f t="shared" si="4139"/>
        <v>3.7240186479070347E-2</v>
      </c>
      <c r="O165" s="485">
        <v>105133896.48890761</v>
      </c>
      <c r="P165" s="1298">
        <f t="shared" ref="P165" si="4273">O165-O$15</f>
        <v>66654019.829907604</v>
      </c>
      <c r="Q165" s="1320">
        <f t="shared" ref="Q165" si="4274">O165/O$15-1</f>
        <v>1.732178624702478</v>
      </c>
      <c r="R165" s="1298">
        <f t="shared" si="2210"/>
        <v>5130358.0365414321</v>
      </c>
      <c r="S165" s="1320">
        <f t="shared" si="4142"/>
        <v>5.1301765076894101E-2</v>
      </c>
      <c r="T165" s="485">
        <v>68717094.624571443</v>
      </c>
      <c r="U165" s="1298">
        <f t="shared" ref="U165" si="4275">T165-T$15</f>
        <v>30237217.965571441</v>
      </c>
      <c r="V165" s="1299">
        <f t="shared" ref="V165" si="4276">T165/T$15-1</f>
        <v>0.78579300639466321</v>
      </c>
      <c r="W165" s="1298">
        <f t="shared" si="2213"/>
        <v>1556684.8043663651</v>
      </c>
      <c r="X165" s="1299">
        <f t="shared" si="4145"/>
        <v>2.3178607881246815E-2</v>
      </c>
      <c r="Y165" s="485">
        <v>85131958.212335259</v>
      </c>
      <c r="Z165" s="1298">
        <f t="shared" ref="Z165" si="4277">Y165-Y$15</f>
        <v>46652081.553335257</v>
      </c>
      <c r="AA165" s="1299">
        <f t="shared" ref="AA165" si="4278">Y165/Y$15-1</f>
        <v>1.2123760678017628</v>
      </c>
      <c r="AB165" s="1298">
        <f t="shared" si="2216"/>
        <v>3056505.1764119714</v>
      </c>
      <c r="AC165" s="1299">
        <f t="shared" si="4148"/>
        <v>3.7240186479070347E-2</v>
      </c>
      <c r="AD165" s="485">
        <v>105133896.48890761</v>
      </c>
      <c r="AE165" s="1298">
        <f t="shared" ref="AE165" si="4279">AD165-AD$15</f>
        <v>66654019.829907604</v>
      </c>
      <c r="AF165" s="1299">
        <f t="shared" ref="AF165" si="4280">AD165/AD$15-1</f>
        <v>1.732178624702478</v>
      </c>
      <c r="AG165" s="1298">
        <f t="shared" si="2219"/>
        <v>5130358.0365414321</v>
      </c>
      <c r="AH165" s="1299">
        <f t="shared" si="4151"/>
        <v>5.1301765076894101E-2</v>
      </c>
      <c r="AI165" s="485">
        <v>68717094.624571443</v>
      </c>
      <c r="AJ165" s="1298">
        <f t="shared" ref="AJ165" si="4281">AI165-AI$15</f>
        <v>30237217.965571441</v>
      </c>
      <c r="AK165" s="1299">
        <f t="shared" ref="AK165" si="4282">AI165/AI$15-1</f>
        <v>0.78579300639466321</v>
      </c>
      <c r="AL165" s="1298">
        <f t="shared" si="2222"/>
        <v>1556684.8043663651</v>
      </c>
      <c r="AM165" s="1299">
        <f t="shared" si="4250"/>
        <v>2.3178607881246815E-2</v>
      </c>
      <c r="AN165" s="485">
        <v>85131958.212335259</v>
      </c>
      <c r="AO165" s="1298">
        <f t="shared" ref="AO165" si="4283">AN165-AN$15</f>
        <v>46652081.553335257</v>
      </c>
      <c r="AP165" s="1299">
        <f t="shared" ref="AP165" si="4284">AN165/AN$15-1</f>
        <v>1.2123760678017628</v>
      </c>
      <c r="AQ165" s="1298">
        <f t="shared" si="2226"/>
        <v>3056505.1764119714</v>
      </c>
      <c r="AR165" s="1299">
        <f t="shared" si="4253"/>
        <v>3.7240186479070347E-2</v>
      </c>
      <c r="AS165" s="485">
        <v>105133896.48890761</v>
      </c>
      <c r="AT165" s="1298">
        <f t="shared" ref="AT165" si="4285">AS165-AS$15</f>
        <v>66654019.829907604</v>
      </c>
      <c r="AU165" s="1299">
        <f t="shared" ref="AU165" si="4286">AS165/AS$15-1</f>
        <v>1.732178624702478</v>
      </c>
      <c r="AV165" s="1298">
        <f t="shared" si="2230"/>
        <v>5130358.0365414321</v>
      </c>
      <c r="AW165" s="1299">
        <f t="shared" si="4256"/>
        <v>5.1301765076894101E-2</v>
      </c>
      <c r="AX165" s="485">
        <v>68717094.624571443</v>
      </c>
      <c r="AY165" s="1298">
        <f t="shared" ref="AY165" si="4287">AX165-AX$15</f>
        <v>30237217.965571441</v>
      </c>
      <c r="AZ165" s="1299">
        <f t="shared" ref="AZ165" si="4288">AX165/AX$15-1</f>
        <v>0.78579300639466321</v>
      </c>
      <c r="BA165" s="1298">
        <f t="shared" si="2233"/>
        <v>1556684.8043663651</v>
      </c>
      <c r="BB165" s="1299">
        <f t="shared" si="4157"/>
        <v>2.3178607881246815E-2</v>
      </c>
      <c r="BC165" s="485">
        <v>85131958.212335259</v>
      </c>
      <c r="BD165" s="1298">
        <f t="shared" ref="BD165" si="4289">BC165-BC$15</f>
        <v>46652081.553335257</v>
      </c>
      <c r="BE165" s="1299">
        <f t="shared" ref="BE165" si="4290">BC165/BC$15-1</f>
        <v>1.2123760678017628</v>
      </c>
      <c r="BF165" s="1298">
        <f t="shared" si="2235"/>
        <v>3056505.1764119714</v>
      </c>
      <c r="BG165" s="1299">
        <f t="shared" si="4160"/>
        <v>3.7240186479070347E-2</v>
      </c>
      <c r="BH165" s="485">
        <v>105133896.48890761</v>
      </c>
      <c r="BI165" s="1298">
        <f t="shared" ref="BI165" si="4291">BH165-BH$15</f>
        <v>66654019.829907604</v>
      </c>
      <c r="BJ165" s="1299">
        <f t="shared" ref="BJ165" si="4292">BH165/BH$15-1</f>
        <v>1.732178624702478</v>
      </c>
      <c r="BK165" s="1298">
        <f t="shared" si="2237"/>
        <v>5130358.0365414321</v>
      </c>
      <c r="BL165" s="1299">
        <f t="shared" si="4163"/>
        <v>5.1301765076894101E-2</v>
      </c>
      <c r="BM165" s="485">
        <v>68717094.624571443</v>
      </c>
      <c r="BN165" s="1298">
        <f t="shared" ref="BN165" si="4293">BM165-BM$15</f>
        <v>30237217.965571441</v>
      </c>
      <c r="BO165" s="1299">
        <f t="shared" ref="BO165" si="4294">BM165/BM$15-1</f>
        <v>0.78579300639466321</v>
      </c>
      <c r="BP165" s="1298">
        <f t="shared" si="2239"/>
        <v>1556684.8043663651</v>
      </c>
      <c r="BQ165" s="1299">
        <f t="shared" si="4166"/>
        <v>2.3178607881246815E-2</v>
      </c>
      <c r="BR165" s="485">
        <v>85131958.212335259</v>
      </c>
      <c r="BS165" s="1298">
        <f t="shared" ref="BS165" si="4295">BR165-BR$15</f>
        <v>46652081.553335257</v>
      </c>
      <c r="BT165" s="1299">
        <f t="shared" ref="BT165" si="4296">BR165/BR$15-1</f>
        <v>1.2123760678017628</v>
      </c>
      <c r="BU165" s="1298">
        <f t="shared" si="2241"/>
        <v>3056505.1764119714</v>
      </c>
      <c r="BV165" s="1299">
        <f t="shared" si="4169"/>
        <v>3.7240186479070347E-2</v>
      </c>
      <c r="BW165" s="485">
        <v>105133896.48890761</v>
      </c>
      <c r="BX165" s="1298">
        <f t="shared" ref="BX165" si="4297">BW165-BW$15</f>
        <v>66654019.829907604</v>
      </c>
      <c r="BY165" s="1299">
        <f t="shared" ref="BY165" si="4298">BW165/BW$15-1</f>
        <v>1.732178624702478</v>
      </c>
      <c r="BZ165" s="1298">
        <f t="shared" si="2243"/>
        <v>5130358.0365414321</v>
      </c>
      <c r="CA165" s="1299">
        <f t="shared" si="4172"/>
        <v>5.1301765076894101E-2</v>
      </c>
      <c r="CB165" s="485">
        <v>68717094.624571443</v>
      </c>
      <c r="CC165" s="1298">
        <f t="shared" ref="CC165" si="4299">CB165-CB$15</f>
        <v>30237217.965571441</v>
      </c>
      <c r="CD165" s="1299">
        <f t="shared" ref="CD165" si="4300">CB165/CB$15-1</f>
        <v>0.78579300639466321</v>
      </c>
      <c r="CE165" s="1298">
        <f t="shared" si="2246"/>
        <v>1556684.8043663651</v>
      </c>
      <c r="CF165" s="1299">
        <f t="shared" si="4175"/>
        <v>2.3178607881246815E-2</v>
      </c>
      <c r="CG165" s="485">
        <v>85131958.212335259</v>
      </c>
      <c r="CH165" s="1298">
        <f t="shared" ref="CH165" si="4301">CG165-CG$15</f>
        <v>46652081.553335257</v>
      </c>
      <c r="CI165" s="1299">
        <f t="shared" ref="CI165" si="4302">CG165/CG$15-1</f>
        <v>1.2123760678017628</v>
      </c>
      <c r="CJ165" s="1298">
        <f t="shared" si="2249"/>
        <v>3056505.1764119714</v>
      </c>
      <c r="CK165" s="1299">
        <f t="shared" si="4178"/>
        <v>3.7240186479070347E-2</v>
      </c>
      <c r="CL165" s="485">
        <v>105133896.48890761</v>
      </c>
      <c r="CM165" s="1298">
        <f t="shared" ref="CM165" si="4303">CL165-CL$15</f>
        <v>66654019.829907604</v>
      </c>
      <c r="CN165" s="1299">
        <f t="shared" ref="CN165" si="4304">CL165/CL$15-1</f>
        <v>1.732178624702478</v>
      </c>
      <c r="CO165" s="1298">
        <f t="shared" si="2252"/>
        <v>5130358.0365414321</v>
      </c>
      <c r="CP165" s="1299">
        <f t="shared" si="4181"/>
        <v>5.1301765076894101E-2</v>
      </c>
    </row>
    <row r="166" spans="1:94" ht="15.75" outlineLevel="1" x14ac:dyDescent="0.25">
      <c r="A166" s="174">
        <v>2038</v>
      </c>
      <c r="B166" s="175" t="s">
        <v>169</v>
      </c>
      <c r="C166" s="175" t="s">
        <v>249</v>
      </c>
      <c r="D166" s="176" t="s">
        <v>170</v>
      </c>
      <c r="E166" s="485">
        <v>67319283.266465604</v>
      </c>
      <c r="F166" s="1298">
        <f t="shared" ref="F166" si="4305">E166-E$16</f>
        <v>27236906.266465604</v>
      </c>
      <c r="G166" s="1320">
        <f t="shared" ref="G166" si="4306">E166/E$16-1</f>
        <v>0.6795232295346556</v>
      </c>
      <c r="H166" s="1298">
        <f t="shared" si="2206"/>
        <v>1416389.7920943201</v>
      </c>
      <c r="I166" s="1320">
        <f t="shared" si="4136"/>
        <v>2.1492072918545491E-2</v>
      </c>
      <c r="J166" s="485">
        <v>83400243.290784433</v>
      </c>
      <c r="K166" s="1298">
        <f t="shared" ref="K166" si="4307">J166-J$16</f>
        <v>43317866.290784433</v>
      </c>
      <c r="L166" s="1320">
        <f t="shared" ref="L166" si="4308">J166/J$16-1</f>
        <v>1.0807209934377005</v>
      </c>
      <c r="M166" s="1298">
        <f t="shared" si="2208"/>
        <v>2861576.9430408627</v>
      </c>
      <c r="N166" s="1320">
        <f t="shared" si="4139"/>
        <v>3.5530473408702523E-2</v>
      </c>
      <c r="O166" s="485">
        <v>102995311.38956662</v>
      </c>
      <c r="P166" s="1298">
        <f t="shared" ref="P166" si="4309">O166-O$16</f>
        <v>62912934.389566615</v>
      </c>
      <c r="Q166" s="1320">
        <f t="shared" ref="Q166" si="4310">O166/O$16-1</f>
        <v>1.5695909049896573</v>
      </c>
      <c r="R166" s="1298">
        <f t="shared" si="2210"/>
        <v>4864246.3866884261</v>
      </c>
      <c r="S166" s="1320">
        <f t="shared" si="4142"/>
        <v>4.9568873898859112E-2</v>
      </c>
      <c r="T166" s="485">
        <v>67319283.266465604</v>
      </c>
      <c r="U166" s="1298">
        <f t="shared" ref="U166" si="4311">T166-T$16</f>
        <v>27236906.266465604</v>
      </c>
      <c r="V166" s="1299">
        <f t="shared" ref="V166" si="4312">T166/T$16-1</f>
        <v>0.6795232295346556</v>
      </c>
      <c r="W166" s="1298">
        <f t="shared" si="2213"/>
        <v>1416389.7920943201</v>
      </c>
      <c r="X166" s="1299">
        <f t="shared" si="4145"/>
        <v>2.1492072918545491E-2</v>
      </c>
      <c r="Y166" s="485">
        <v>83400243.290784433</v>
      </c>
      <c r="Z166" s="1298">
        <f t="shared" ref="Z166" si="4313">Y166-Y$16</f>
        <v>43317866.290784433</v>
      </c>
      <c r="AA166" s="1299">
        <f t="shared" ref="AA166" si="4314">Y166/Y$16-1</f>
        <v>1.0807209934377005</v>
      </c>
      <c r="AB166" s="1298">
        <f t="shared" si="2216"/>
        <v>2861576.9430408627</v>
      </c>
      <c r="AC166" s="1299">
        <f t="shared" si="4148"/>
        <v>3.5530473408702523E-2</v>
      </c>
      <c r="AD166" s="485">
        <v>102995311.38956662</v>
      </c>
      <c r="AE166" s="1298">
        <f t="shared" ref="AE166" si="4315">AD166-AD$16</f>
        <v>62912934.389566615</v>
      </c>
      <c r="AF166" s="1299">
        <f t="shared" ref="AF166" si="4316">AD166/AD$16-1</f>
        <v>1.5695909049896573</v>
      </c>
      <c r="AG166" s="1298">
        <f t="shared" si="2219"/>
        <v>4864246.3866884261</v>
      </c>
      <c r="AH166" s="1299">
        <f t="shared" si="4151"/>
        <v>4.9568873898859112E-2</v>
      </c>
      <c r="AI166" s="485">
        <v>67319283.266465604</v>
      </c>
      <c r="AJ166" s="1298">
        <f t="shared" ref="AJ166" si="4317">AI166-AI$16</f>
        <v>27236906.266465604</v>
      </c>
      <c r="AK166" s="1299">
        <f t="shared" ref="AK166" si="4318">AI166/AI$16-1</f>
        <v>0.6795232295346556</v>
      </c>
      <c r="AL166" s="1298">
        <f t="shared" si="2222"/>
        <v>1416389.7920943201</v>
      </c>
      <c r="AM166" s="1299">
        <f t="shared" si="4250"/>
        <v>2.1492072918545491E-2</v>
      </c>
      <c r="AN166" s="485">
        <v>83400243.290784433</v>
      </c>
      <c r="AO166" s="1298">
        <f t="shared" ref="AO166" si="4319">AN166-AN$16</f>
        <v>43317866.290784433</v>
      </c>
      <c r="AP166" s="1299">
        <f t="shared" ref="AP166" si="4320">AN166/AN$16-1</f>
        <v>1.0807209934377005</v>
      </c>
      <c r="AQ166" s="1298">
        <f t="shared" si="2226"/>
        <v>2861576.9430408627</v>
      </c>
      <c r="AR166" s="1299">
        <f t="shared" si="4253"/>
        <v>3.5530473408702523E-2</v>
      </c>
      <c r="AS166" s="485">
        <v>102995311.38956662</v>
      </c>
      <c r="AT166" s="1298">
        <f t="shared" ref="AT166" si="4321">AS166-AS$16</f>
        <v>62912934.389566615</v>
      </c>
      <c r="AU166" s="1299">
        <f t="shared" ref="AU166" si="4322">AS166/AS$16-1</f>
        <v>1.5695909049896573</v>
      </c>
      <c r="AV166" s="1298">
        <f t="shared" si="2230"/>
        <v>4864246.3866884261</v>
      </c>
      <c r="AW166" s="1299">
        <f t="shared" si="4256"/>
        <v>4.9568873898859112E-2</v>
      </c>
      <c r="AX166" s="485">
        <v>67319283.266465604</v>
      </c>
      <c r="AY166" s="1298">
        <f t="shared" ref="AY166" si="4323">AX166-AX$16</f>
        <v>27236906.266465604</v>
      </c>
      <c r="AZ166" s="1299">
        <f t="shared" ref="AZ166" si="4324">AX166/AX$16-1</f>
        <v>0.6795232295346556</v>
      </c>
      <c r="BA166" s="1298">
        <f t="shared" si="2233"/>
        <v>1416389.7920943201</v>
      </c>
      <c r="BB166" s="1299">
        <f t="shared" si="4157"/>
        <v>2.1492072918545491E-2</v>
      </c>
      <c r="BC166" s="485">
        <v>83400243.290784433</v>
      </c>
      <c r="BD166" s="1298">
        <f t="shared" ref="BD166" si="4325">BC166-BC$16</f>
        <v>43317866.290784433</v>
      </c>
      <c r="BE166" s="1299">
        <f t="shared" ref="BE166" si="4326">BC166/BC$16-1</f>
        <v>1.0807209934377005</v>
      </c>
      <c r="BF166" s="1298">
        <f t="shared" si="2235"/>
        <v>2861576.9430408627</v>
      </c>
      <c r="BG166" s="1299">
        <f t="shared" si="4160"/>
        <v>3.5530473408702523E-2</v>
      </c>
      <c r="BH166" s="485">
        <v>102995311.38956662</v>
      </c>
      <c r="BI166" s="1298">
        <f t="shared" ref="BI166" si="4327">BH166-BH$16</f>
        <v>62912934.389566615</v>
      </c>
      <c r="BJ166" s="1299">
        <f t="shared" ref="BJ166" si="4328">BH166/BH$16-1</f>
        <v>1.5695909049896573</v>
      </c>
      <c r="BK166" s="1298">
        <f t="shared" si="2237"/>
        <v>4864246.3866884261</v>
      </c>
      <c r="BL166" s="1299">
        <f t="shared" si="4163"/>
        <v>4.9568873898859112E-2</v>
      </c>
      <c r="BM166" s="485">
        <v>67319283.266465604</v>
      </c>
      <c r="BN166" s="1298">
        <f t="shared" ref="BN166" si="4329">BM166-BM$16</f>
        <v>27236906.266465604</v>
      </c>
      <c r="BO166" s="1299">
        <f t="shared" ref="BO166" si="4330">BM166/BM$16-1</f>
        <v>0.6795232295346556</v>
      </c>
      <c r="BP166" s="1298">
        <f t="shared" si="2239"/>
        <v>1416389.7920943201</v>
      </c>
      <c r="BQ166" s="1299">
        <f t="shared" si="4166"/>
        <v>2.1492072918545491E-2</v>
      </c>
      <c r="BR166" s="485">
        <v>83400243.290784433</v>
      </c>
      <c r="BS166" s="1298">
        <f t="shared" ref="BS166" si="4331">BR166-BR$16</f>
        <v>43317866.290784433</v>
      </c>
      <c r="BT166" s="1299">
        <f t="shared" ref="BT166" si="4332">BR166/BR$16-1</f>
        <v>1.0807209934377005</v>
      </c>
      <c r="BU166" s="1298">
        <f t="shared" si="2241"/>
        <v>2861576.9430408627</v>
      </c>
      <c r="BV166" s="1299">
        <f t="shared" si="4169"/>
        <v>3.5530473408702523E-2</v>
      </c>
      <c r="BW166" s="485">
        <v>102995311.38956662</v>
      </c>
      <c r="BX166" s="1298">
        <f t="shared" ref="BX166" si="4333">BW166-BW$16</f>
        <v>62912934.389566615</v>
      </c>
      <c r="BY166" s="1299">
        <f t="shared" ref="BY166" si="4334">BW166/BW$16-1</f>
        <v>1.5695909049896573</v>
      </c>
      <c r="BZ166" s="1298">
        <f t="shared" si="2243"/>
        <v>4864246.3866884261</v>
      </c>
      <c r="CA166" s="1299">
        <f t="shared" si="4172"/>
        <v>4.9568873898859112E-2</v>
      </c>
      <c r="CB166" s="485">
        <v>67319283.266465604</v>
      </c>
      <c r="CC166" s="1298">
        <f t="shared" ref="CC166" si="4335">CB166-CB$16</f>
        <v>27236906.266465604</v>
      </c>
      <c r="CD166" s="1299">
        <f t="shared" ref="CD166" si="4336">CB166/CB$16-1</f>
        <v>0.6795232295346556</v>
      </c>
      <c r="CE166" s="1298">
        <f t="shared" si="2246"/>
        <v>1416389.7920943201</v>
      </c>
      <c r="CF166" s="1299">
        <f t="shared" si="4175"/>
        <v>2.1492072918545491E-2</v>
      </c>
      <c r="CG166" s="485">
        <v>83400243.290784433</v>
      </c>
      <c r="CH166" s="1298">
        <f t="shared" ref="CH166" si="4337">CG166-CG$16</f>
        <v>43317866.290784433</v>
      </c>
      <c r="CI166" s="1299">
        <f t="shared" ref="CI166" si="4338">CG166/CG$16-1</f>
        <v>1.0807209934377005</v>
      </c>
      <c r="CJ166" s="1298">
        <f t="shared" si="2249"/>
        <v>2861576.9430408627</v>
      </c>
      <c r="CK166" s="1299">
        <f t="shared" si="4178"/>
        <v>3.5530473408702523E-2</v>
      </c>
      <c r="CL166" s="485">
        <v>102995311.38956662</v>
      </c>
      <c r="CM166" s="1298">
        <f t="shared" ref="CM166" si="4339">CL166-CL$16</f>
        <v>62912934.389566615</v>
      </c>
      <c r="CN166" s="1299">
        <f t="shared" ref="CN166" si="4340">CL166/CL$16-1</f>
        <v>1.5695909049896573</v>
      </c>
      <c r="CO166" s="1298">
        <f t="shared" si="2252"/>
        <v>4864246.3866884261</v>
      </c>
      <c r="CP166" s="1299">
        <f t="shared" si="4181"/>
        <v>4.9568873898859112E-2</v>
      </c>
    </row>
    <row r="167" spans="1:94" ht="32.25" outlineLevel="1" thickBot="1" x14ac:dyDescent="0.3">
      <c r="A167" s="174">
        <v>2038</v>
      </c>
      <c r="B167" s="197" t="s">
        <v>171</v>
      </c>
      <c r="C167" s="198" t="s">
        <v>172</v>
      </c>
      <c r="D167" s="199" t="s">
        <v>173</v>
      </c>
      <c r="E167" s="492">
        <v>0</v>
      </c>
      <c r="F167" s="1298">
        <f t="shared" ref="F167" si="4341">E167-E$17</f>
        <v>0</v>
      </c>
      <c r="G167" s="1320"/>
      <c r="H167" s="1298">
        <f t="shared" si="2206"/>
        <v>0</v>
      </c>
      <c r="I167" s="1320"/>
      <c r="J167" s="492">
        <v>0</v>
      </c>
      <c r="K167" s="1298">
        <f t="shared" ref="K167" si="4342">J167-J$17</f>
        <v>0</v>
      </c>
      <c r="L167" s="1320"/>
      <c r="M167" s="1298">
        <f t="shared" si="2208"/>
        <v>0</v>
      </c>
      <c r="N167" s="1320"/>
      <c r="O167" s="492">
        <v>0</v>
      </c>
      <c r="P167" s="1298">
        <f t="shared" ref="P167" si="4343">O167-O$17</f>
        <v>0</v>
      </c>
      <c r="Q167" s="1320"/>
      <c r="R167" s="1298">
        <f t="shared" si="2210"/>
        <v>0</v>
      </c>
      <c r="S167" s="1320"/>
      <c r="T167" s="492">
        <v>0</v>
      </c>
      <c r="U167" s="1298">
        <f t="shared" ref="U167" si="4344">T167-T$17</f>
        <v>0</v>
      </c>
      <c r="V167" s="1299"/>
      <c r="W167" s="1298">
        <f t="shared" si="2213"/>
        <v>0</v>
      </c>
      <c r="X167" s="1299"/>
      <c r="Y167" s="492">
        <v>0</v>
      </c>
      <c r="Z167" s="1298">
        <f t="shared" ref="Z167" si="4345">Y167-Y$17</f>
        <v>0</v>
      </c>
      <c r="AA167" s="1299"/>
      <c r="AB167" s="1298">
        <f t="shared" si="2216"/>
        <v>0</v>
      </c>
      <c r="AC167" s="1299"/>
      <c r="AD167" s="492">
        <v>0</v>
      </c>
      <c r="AE167" s="1298">
        <f t="shared" ref="AE167" si="4346">AD167-AD$17</f>
        <v>0</v>
      </c>
      <c r="AF167" s="1299"/>
      <c r="AG167" s="1298">
        <f t="shared" si="2219"/>
        <v>0</v>
      </c>
      <c r="AH167" s="1299"/>
      <c r="AI167" s="492">
        <v>0</v>
      </c>
      <c r="AJ167" s="1298">
        <f t="shared" ref="AJ167" si="4347">AI167-AI$17</f>
        <v>0</v>
      </c>
      <c r="AK167" s="1299"/>
      <c r="AL167" s="1298">
        <f t="shared" si="2222"/>
        <v>0</v>
      </c>
      <c r="AM167" s="1299"/>
      <c r="AN167" s="492">
        <v>0</v>
      </c>
      <c r="AO167" s="1298">
        <f t="shared" ref="AO167" si="4348">AN167-AN$17</f>
        <v>0</v>
      </c>
      <c r="AP167" s="1299"/>
      <c r="AQ167" s="1298">
        <f t="shared" si="2226"/>
        <v>0</v>
      </c>
      <c r="AR167" s="1299"/>
      <c r="AS167" s="492">
        <v>0</v>
      </c>
      <c r="AT167" s="1298">
        <f t="shared" ref="AT167" si="4349">AS167-AS$17</f>
        <v>0</v>
      </c>
      <c r="AU167" s="1299"/>
      <c r="AV167" s="1298">
        <f t="shared" si="2230"/>
        <v>0</v>
      </c>
      <c r="AW167" s="1299"/>
      <c r="AX167" s="492">
        <v>0</v>
      </c>
      <c r="AY167" s="1298">
        <f t="shared" ref="AY167" si="4350">AX167-AX$17</f>
        <v>0</v>
      </c>
      <c r="AZ167" s="1299"/>
      <c r="BA167" s="1298">
        <f t="shared" si="2233"/>
        <v>0</v>
      </c>
      <c r="BB167" s="1299"/>
      <c r="BC167" s="492">
        <v>0</v>
      </c>
      <c r="BD167" s="1298">
        <f t="shared" ref="BD167" si="4351">BC167-BC$17</f>
        <v>0</v>
      </c>
      <c r="BE167" s="1299"/>
      <c r="BF167" s="1298">
        <f t="shared" si="2235"/>
        <v>0</v>
      </c>
      <c r="BG167" s="1299"/>
      <c r="BH167" s="492">
        <v>0</v>
      </c>
      <c r="BI167" s="1298">
        <f t="shared" ref="BI167" si="4352">BH167-BH$17</f>
        <v>0</v>
      </c>
      <c r="BJ167" s="1299"/>
      <c r="BK167" s="1298">
        <f t="shared" si="2237"/>
        <v>0</v>
      </c>
      <c r="BL167" s="1299"/>
      <c r="BM167" s="492">
        <v>0</v>
      </c>
      <c r="BN167" s="1298">
        <f t="shared" ref="BN167" si="4353">BM167-BM$17</f>
        <v>0</v>
      </c>
      <c r="BO167" s="1299"/>
      <c r="BP167" s="1298">
        <f t="shared" si="2239"/>
        <v>0</v>
      </c>
      <c r="BQ167" s="1299"/>
      <c r="BR167" s="492">
        <v>0</v>
      </c>
      <c r="BS167" s="1298">
        <f t="shared" ref="BS167" si="4354">BR167-BR$17</f>
        <v>0</v>
      </c>
      <c r="BT167" s="1299"/>
      <c r="BU167" s="1298">
        <f t="shared" si="2241"/>
        <v>0</v>
      </c>
      <c r="BV167" s="1299"/>
      <c r="BW167" s="492">
        <v>0</v>
      </c>
      <c r="BX167" s="1298">
        <f t="shared" ref="BX167" si="4355">BW167-BW$17</f>
        <v>0</v>
      </c>
      <c r="BY167" s="1299"/>
      <c r="BZ167" s="1298">
        <f t="shared" si="2243"/>
        <v>0</v>
      </c>
      <c r="CA167" s="1299"/>
      <c r="CB167" s="1329">
        <v>4968051.1558753066</v>
      </c>
      <c r="CC167" s="1298">
        <f t="shared" ref="CC167" si="4356">CB167-CB$17</f>
        <v>1121773.6758753066</v>
      </c>
      <c r="CD167" s="1299">
        <f t="shared" ref="CD167" si="4357">CB167/CB$17-1</f>
        <v>0.29165178063942143</v>
      </c>
      <c r="CE167" s="1298">
        <f t="shared" si="2246"/>
        <v>67076.767973499373</v>
      </c>
      <c r="CF167" s="1299">
        <f t="shared" si="4175"/>
        <v>1.3686414713588446E-2</v>
      </c>
      <c r="CG167" s="1329">
        <v>4968051.1558753066</v>
      </c>
      <c r="CH167" s="1298">
        <f t="shared" ref="CH167" si="4358">CG167-CG$17</f>
        <v>1121773.6758753066</v>
      </c>
      <c r="CI167" s="1299">
        <f t="shared" ref="CI167" si="4359">CG167/CG$17-1</f>
        <v>0.29165178063942143</v>
      </c>
      <c r="CJ167" s="1298">
        <f t="shared" si="2249"/>
        <v>67076.767973499373</v>
      </c>
      <c r="CK167" s="1299">
        <f t="shared" si="4178"/>
        <v>1.3686414713588446E-2</v>
      </c>
      <c r="CL167" s="1329">
        <v>4968051.1558753066</v>
      </c>
      <c r="CM167" s="1298">
        <f t="shared" ref="CM167" si="4360">CL167-CL$17</f>
        <v>1121773.6758753066</v>
      </c>
      <c r="CN167" s="1299">
        <f t="shared" ref="CN167" si="4361">CL167/CL$17-1</f>
        <v>0.29165178063942143</v>
      </c>
      <c r="CO167" s="1298">
        <f t="shared" si="2252"/>
        <v>67076.767973499373</v>
      </c>
      <c r="CP167" s="1299">
        <f t="shared" si="4181"/>
        <v>1.3686414713588446E-2</v>
      </c>
    </row>
    <row r="168" spans="1:94" ht="15.75" outlineLevel="1" x14ac:dyDescent="0.25">
      <c r="A168" s="174">
        <v>2038</v>
      </c>
      <c r="B168" s="206" t="s">
        <v>174</v>
      </c>
      <c r="C168" s="206" t="s">
        <v>175</v>
      </c>
      <c r="D168" s="207" t="s">
        <v>176</v>
      </c>
      <c r="E168" s="210">
        <v>1359536.3409599999</v>
      </c>
      <c r="F168" s="1321">
        <f t="shared" ref="F168" si="4362">E168-E$18</f>
        <v>511249.26215999993</v>
      </c>
      <c r="G168" s="1322">
        <f t="shared" ref="G168" si="4363">E168/E$18-1</f>
        <v>0.60268425034036954</v>
      </c>
      <c r="H168" s="1321">
        <f t="shared" ref="H168:H231" si="4364">E168-E158</f>
        <v>32269.896671999944</v>
      </c>
      <c r="I168" s="1322">
        <f t="shared" si="4136"/>
        <v>2.4313050940808489E-2</v>
      </c>
      <c r="J168" s="210">
        <v>1677167.9255519998</v>
      </c>
      <c r="K168" s="1321">
        <f t="shared" ref="K168" si="4365">J168-J$18</f>
        <v>828880.84675199981</v>
      </c>
      <c r="L168" s="1322">
        <f t="shared" ref="L168" si="4366">J168/J$18-1</f>
        <v>0.97712303707908355</v>
      </c>
      <c r="M168" s="1321">
        <f t="shared" ref="M168:M231" si="4367">J168-J158</f>
        <v>62245.306416000007</v>
      </c>
      <c r="N168" s="1322">
        <f t="shared" si="4139"/>
        <v>3.8543832180208071E-2</v>
      </c>
      <c r="O168" s="211">
        <v>2064910.1286240001</v>
      </c>
      <c r="P168" s="1321">
        <f t="shared" ref="P168" si="4368">O168-O$18</f>
        <v>1216623.0498240001</v>
      </c>
      <c r="Q168" s="1322">
        <f t="shared" ref="Q168" si="4369">O168/O$18-1</f>
        <v>1.4342114600461131</v>
      </c>
      <c r="R168" s="1321">
        <f t="shared" ref="R168:R231" si="4370">O168-O158</f>
        <v>103450.75300800009</v>
      </c>
      <c r="S168" s="1322">
        <f t="shared" si="4142"/>
        <v>5.274172603014593E-2</v>
      </c>
      <c r="T168" s="211">
        <v>1359536.3409599999</v>
      </c>
      <c r="U168" s="209">
        <f t="shared" ref="U168" si="4371">T168-T$18</f>
        <v>511249.26215999993</v>
      </c>
      <c r="V168" s="1300">
        <f t="shared" ref="V168" si="4372">T168/T$18-1</f>
        <v>0.60268425034036954</v>
      </c>
      <c r="W168" s="209">
        <f t="shared" ref="W168:W231" si="4373">T168-T158</f>
        <v>32269.896671999944</v>
      </c>
      <c r="X168" s="1300">
        <f t="shared" si="4145"/>
        <v>2.4313050940808489E-2</v>
      </c>
      <c r="Y168" s="210">
        <v>1677167.9255519998</v>
      </c>
      <c r="Z168" s="209">
        <f t="shared" ref="Z168" si="4374">Y168-Y$18</f>
        <v>828880.84675199981</v>
      </c>
      <c r="AA168" s="1300">
        <f t="shared" ref="AA168" si="4375">Y168/Y$18-1</f>
        <v>0.97712303707908355</v>
      </c>
      <c r="AB168" s="209">
        <f t="shared" ref="AB168:AB231" si="4376">Y168-Y158</f>
        <v>62245.306416000007</v>
      </c>
      <c r="AC168" s="1300">
        <f t="shared" si="4148"/>
        <v>3.8543832180208071E-2</v>
      </c>
      <c r="AD168" s="211">
        <v>2064910.1286240001</v>
      </c>
      <c r="AE168" s="209">
        <f t="shared" ref="AE168" si="4377">AD168-AD$18</f>
        <v>1216623.0498240001</v>
      </c>
      <c r="AF168" s="1300">
        <f t="shared" ref="AF168" si="4378">AD168/AD$18-1</f>
        <v>1.4342114600461131</v>
      </c>
      <c r="AG168" s="209">
        <f t="shared" ref="AG168:AG231" si="4379">AD168-AD158</f>
        <v>103450.75300800009</v>
      </c>
      <c r="AH168" s="1300">
        <f t="shared" si="4151"/>
        <v>5.274172603014593E-2</v>
      </c>
      <c r="AI168" s="211">
        <v>1359536.3409599999</v>
      </c>
      <c r="AJ168" s="209">
        <f t="shared" ref="AJ168" si="4380">AI168-AI$18</f>
        <v>511249.26215999993</v>
      </c>
      <c r="AK168" s="1300">
        <f t="shared" ref="AK168" si="4381">AI168/AI$18-1</f>
        <v>0.60268425034036954</v>
      </c>
      <c r="AL168" s="209">
        <f t="shared" ref="AL168:AL231" si="4382">AI168-AI158</f>
        <v>32269.896671999944</v>
      </c>
      <c r="AM168" s="1300">
        <f t="shared" si="4250"/>
        <v>2.4313050940808489E-2</v>
      </c>
      <c r="AN168" s="210">
        <v>1677167.9255519998</v>
      </c>
      <c r="AO168" s="209">
        <f t="shared" ref="AO168" si="4383">AN168-AN$18</f>
        <v>828880.84675199981</v>
      </c>
      <c r="AP168" s="1300">
        <f t="shared" ref="AP168" si="4384">AN168/AN$18-1</f>
        <v>0.97712303707908355</v>
      </c>
      <c r="AQ168" s="209">
        <f t="shared" ref="AQ168:AQ231" si="4385">AN168-AN158</f>
        <v>62245.306416000007</v>
      </c>
      <c r="AR168" s="1300">
        <f t="shared" si="4253"/>
        <v>3.8543832180208071E-2</v>
      </c>
      <c r="AS168" s="211">
        <v>2064910.1286240001</v>
      </c>
      <c r="AT168" s="209">
        <f t="shared" ref="AT168" si="4386">AS168-AS$18</f>
        <v>1216623.0498240001</v>
      </c>
      <c r="AU168" s="1300">
        <f t="shared" ref="AU168" si="4387">AS168/AS$18-1</f>
        <v>1.4342114600461131</v>
      </c>
      <c r="AV168" s="209">
        <f t="shared" ref="AV168:AV231" si="4388">AS168-AS158</f>
        <v>103450.75300800009</v>
      </c>
      <c r="AW168" s="1300">
        <f t="shared" si="4256"/>
        <v>5.274172603014593E-2</v>
      </c>
      <c r="AX168" s="210">
        <v>1359536.3409599999</v>
      </c>
      <c r="AY168" s="209">
        <f t="shared" ref="AY168" si="4389">AX168-AX$18</f>
        <v>511249.26215999993</v>
      </c>
      <c r="AZ168" s="1300">
        <f t="shared" ref="AZ168" si="4390">AX168/AX$18-1</f>
        <v>0.60268425034036954</v>
      </c>
      <c r="BA168" s="209">
        <f t="shared" ref="BA168:BA231" si="4391">AX168-AX158</f>
        <v>32269.896671999944</v>
      </c>
      <c r="BB168" s="1300">
        <f t="shared" si="4157"/>
        <v>2.4313050940808489E-2</v>
      </c>
      <c r="BC168" s="210">
        <v>1677167.9255519998</v>
      </c>
      <c r="BD168" s="209">
        <f t="shared" ref="BD168" si="4392">BC168-BC$18</f>
        <v>828880.84675199981</v>
      </c>
      <c r="BE168" s="1300">
        <f t="shared" ref="BE168" si="4393">BC168/BC$18-1</f>
        <v>0.97712303707908355</v>
      </c>
      <c r="BF168" s="209">
        <f t="shared" ref="BF168:BF231" si="4394">BC168-BC158</f>
        <v>62245.306416000007</v>
      </c>
      <c r="BG168" s="1300">
        <f t="shared" si="4160"/>
        <v>3.8543832180208071E-2</v>
      </c>
      <c r="BH168" s="211">
        <v>2064910.1286240001</v>
      </c>
      <c r="BI168" s="209">
        <f t="shared" ref="BI168" si="4395">BH168-BH$18</f>
        <v>1216623.0498240001</v>
      </c>
      <c r="BJ168" s="1300">
        <f t="shared" ref="BJ168" si="4396">BH168/BH$18-1</f>
        <v>1.4342114600461131</v>
      </c>
      <c r="BK168" s="209">
        <f t="shared" ref="BK168:BK231" si="4397">BH168-BH158</f>
        <v>103450.75300800009</v>
      </c>
      <c r="BL168" s="1300">
        <f t="shared" si="4163"/>
        <v>5.274172603014593E-2</v>
      </c>
      <c r="BM168" s="210">
        <v>1359536.3409599999</v>
      </c>
      <c r="BN168" s="209">
        <f t="shared" ref="BN168" si="4398">BM168-BM$18</f>
        <v>511249.26215999993</v>
      </c>
      <c r="BO168" s="1300">
        <f t="shared" ref="BO168" si="4399">BM168/BM$18-1</f>
        <v>0.60268425034036954</v>
      </c>
      <c r="BP168" s="209">
        <f t="shared" ref="BP168:BP231" si="4400">BM168-BM158</f>
        <v>32269.896671999944</v>
      </c>
      <c r="BQ168" s="1300">
        <f t="shared" si="4166"/>
        <v>2.4313050940808489E-2</v>
      </c>
      <c r="BR168" s="210">
        <v>1677167.9255519998</v>
      </c>
      <c r="BS168" s="209">
        <f t="shared" ref="BS168" si="4401">BR168-BR$18</f>
        <v>828880.84675199981</v>
      </c>
      <c r="BT168" s="1300">
        <f t="shared" ref="BT168" si="4402">BR168/BR$18-1</f>
        <v>0.97712303707908355</v>
      </c>
      <c r="BU168" s="209">
        <f t="shared" ref="BU168:BU231" si="4403">BR168-BR158</f>
        <v>62245.306416000007</v>
      </c>
      <c r="BV168" s="1300">
        <f t="shared" si="4169"/>
        <v>3.8543832180208071E-2</v>
      </c>
      <c r="BW168" s="211">
        <v>2064910.1286240001</v>
      </c>
      <c r="BX168" s="209">
        <f t="shared" ref="BX168" si="4404">BW168-BW$18</f>
        <v>1216623.0498240001</v>
      </c>
      <c r="BY168" s="1300">
        <f t="shared" ref="BY168" si="4405">BW168/BW$18-1</f>
        <v>1.4342114600461131</v>
      </c>
      <c r="BZ168" s="209">
        <f t="shared" ref="BZ168:BZ231" si="4406">BW168-BW158</f>
        <v>103450.75300800009</v>
      </c>
      <c r="CA168" s="1300">
        <f t="shared" si="4172"/>
        <v>5.274172603014593E-2</v>
      </c>
      <c r="CB168" s="211">
        <v>1359536.3409599999</v>
      </c>
      <c r="CC168" s="209">
        <f t="shared" ref="CC168" si="4407">CB168-CB$18</f>
        <v>511249.26215999993</v>
      </c>
      <c r="CD168" s="1300">
        <f t="shared" ref="CD168" si="4408">CB168/CB$18-1</f>
        <v>0.60268425034036954</v>
      </c>
      <c r="CE168" s="209">
        <f t="shared" ref="CE168:CE231" si="4409">CB168-CB158</f>
        <v>32269.896671999944</v>
      </c>
      <c r="CF168" s="1300">
        <f t="shared" si="4175"/>
        <v>2.4313050940808489E-2</v>
      </c>
      <c r="CG168" s="210">
        <v>1677167.9255519998</v>
      </c>
      <c r="CH168" s="209">
        <f t="shared" ref="CH168" si="4410">CG168-CG$18</f>
        <v>828880.84675199981</v>
      </c>
      <c r="CI168" s="1300">
        <f t="shared" ref="CI168" si="4411">CG168/CG$18-1</f>
        <v>0.97712303707908355</v>
      </c>
      <c r="CJ168" s="209">
        <f t="shared" ref="CJ168:CJ231" si="4412">CG168-CG158</f>
        <v>62245.306416000007</v>
      </c>
      <c r="CK168" s="1300">
        <f t="shared" si="4178"/>
        <v>3.8543832180208071E-2</v>
      </c>
      <c r="CL168" s="211">
        <v>2064910.1286240001</v>
      </c>
      <c r="CM168" s="209">
        <f t="shared" ref="CM168" si="4413">CL168-CL$18</f>
        <v>1216623.0498240001</v>
      </c>
      <c r="CN168" s="1300">
        <f t="shared" ref="CN168" si="4414">CL168/CL$18-1</f>
        <v>1.4342114600461131</v>
      </c>
      <c r="CO168" s="209">
        <f t="shared" ref="CO168:CO231" si="4415">CL168-CL158</f>
        <v>103450.75300800009</v>
      </c>
      <c r="CP168" s="1300">
        <f t="shared" si="4181"/>
        <v>5.274172603014593E-2</v>
      </c>
    </row>
    <row r="169" spans="1:94" ht="16.5" outlineLevel="1" thickBot="1" x14ac:dyDescent="0.3">
      <c r="A169" s="174">
        <v>2038</v>
      </c>
      <c r="B169" s="206" t="s">
        <v>177</v>
      </c>
      <c r="C169" s="206" t="s">
        <v>178</v>
      </c>
      <c r="D169" s="207" t="s">
        <v>179</v>
      </c>
      <c r="E169" s="479">
        <v>859007.49076800002</v>
      </c>
      <c r="F169" s="1321">
        <f t="shared" ref="F169" si="4416">E169-E$19</f>
        <v>326837.18868000002</v>
      </c>
      <c r="G169" s="1322">
        <f t="shared" ref="G169" si="4417">E169/E$19-1</f>
        <v>0.61415901525815331</v>
      </c>
      <c r="H169" s="1321">
        <f t="shared" si="4364"/>
        <v>20572.5419040001</v>
      </c>
      <c r="I169" s="1322">
        <f t="shared" si="4136"/>
        <v>2.4536837272675749E-2</v>
      </c>
      <c r="J169" s="479">
        <v>1060804.1404800001</v>
      </c>
      <c r="K169" s="1321">
        <f t="shared" ref="K169" si="4418">J169-J$19</f>
        <v>528633.83839200006</v>
      </c>
      <c r="L169" s="1322">
        <f t="shared" ref="L169" si="4419">J169/J$19-1</f>
        <v>0.9933546391406578</v>
      </c>
      <c r="M169" s="1321">
        <f t="shared" si="4367"/>
        <v>39287.383104000008</v>
      </c>
      <c r="N169" s="1322">
        <f t="shared" si="4139"/>
        <v>3.845985180401601E-2</v>
      </c>
      <c r="O169" s="472">
        <v>1304971.9900559997</v>
      </c>
      <c r="P169" s="1321">
        <f t="shared" ref="P169" si="4420">O169-O$19</f>
        <v>772801.68796799972</v>
      </c>
      <c r="Q169" s="1322">
        <f t="shared" ref="Q169" si="4421">O169/O$19-1</f>
        <v>1.4521698879773428</v>
      </c>
      <c r="R169" s="1321">
        <f t="shared" si="4370"/>
        <v>65413.078823999735</v>
      </c>
      <c r="S169" s="1322">
        <f t="shared" si="4142"/>
        <v>5.2771254541654322E-2</v>
      </c>
      <c r="T169" s="472">
        <v>859007.49076800002</v>
      </c>
      <c r="U169" s="209">
        <f t="shared" ref="U169" si="4422">T169-T$19</f>
        <v>326837.18868000002</v>
      </c>
      <c r="V169" s="1300">
        <f t="shared" ref="V169" si="4423">T169/T$19-1</f>
        <v>0.61415901525815331</v>
      </c>
      <c r="W169" s="209">
        <f t="shared" si="4373"/>
        <v>20572.5419040001</v>
      </c>
      <c r="X169" s="1300">
        <f t="shared" si="4145"/>
        <v>2.4536837272675749E-2</v>
      </c>
      <c r="Y169" s="479">
        <v>1060804.1404800001</v>
      </c>
      <c r="Z169" s="209">
        <f t="shared" ref="Z169" si="4424">Y169-Y$19</f>
        <v>528633.83839200006</v>
      </c>
      <c r="AA169" s="1300">
        <f t="shared" ref="AA169" si="4425">Y169/Y$19-1</f>
        <v>0.9933546391406578</v>
      </c>
      <c r="AB169" s="209">
        <f t="shared" si="4376"/>
        <v>39287.383104000008</v>
      </c>
      <c r="AC169" s="1300">
        <f t="shared" si="4148"/>
        <v>3.845985180401601E-2</v>
      </c>
      <c r="AD169" s="472">
        <v>1304971.9900559997</v>
      </c>
      <c r="AE169" s="209">
        <f t="shared" ref="AE169" si="4426">AD169-AD$19</f>
        <v>772801.68796799972</v>
      </c>
      <c r="AF169" s="1300">
        <f t="shared" ref="AF169" si="4427">AD169/AD$19-1</f>
        <v>1.4521698879773428</v>
      </c>
      <c r="AG169" s="209">
        <f t="shared" si="4379"/>
        <v>65413.078823999735</v>
      </c>
      <c r="AH169" s="1300">
        <f t="shared" si="4151"/>
        <v>5.2771254541654322E-2</v>
      </c>
      <c r="AI169" s="472">
        <v>859007.49076800002</v>
      </c>
      <c r="AJ169" s="209">
        <f t="shared" ref="AJ169" si="4428">AI169-AI$19</f>
        <v>326837.18868000002</v>
      </c>
      <c r="AK169" s="1300">
        <f t="shared" ref="AK169" si="4429">AI169/AI$19-1</f>
        <v>0.61415901525815331</v>
      </c>
      <c r="AL169" s="209">
        <f t="shared" si="4382"/>
        <v>20572.5419040001</v>
      </c>
      <c r="AM169" s="1300">
        <f t="shared" si="4250"/>
        <v>2.4536837272675749E-2</v>
      </c>
      <c r="AN169" s="479">
        <v>1060804.1404800001</v>
      </c>
      <c r="AO169" s="209">
        <f t="shared" ref="AO169" si="4430">AN169-AN$19</f>
        <v>528633.83839200006</v>
      </c>
      <c r="AP169" s="1300">
        <f t="shared" ref="AP169" si="4431">AN169/AN$19-1</f>
        <v>0.9933546391406578</v>
      </c>
      <c r="AQ169" s="209">
        <f t="shared" si="4385"/>
        <v>39287.383104000008</v>
      </c>
      <c r="AR169" s="1300">
        <f t="shared" si="4253"/>
        <v>3.845985180401601E-2</v>
      </c>
      <c r="AS169" s="472">
        <v>1304971.9900559997</v>
      </c>
      <c r="AT169" s="209">
        <f t="shared" ref="AT169" si="4432">AS169-AS$19</f>
        <v>772801.68796799972</v>
      </c>
      <c r="AU169" s="1300">
        <f t="shared" ref="AU169" si="4433">AS169/AS$19-1</f>
        <v>1.4521698879773428</v>
      </c>
      <c r="AV169" s="209">
        <f t="shared" si="4388"/>
        <v>65413.078823999735</v>
      </c>
      <c r="AW169" s="1300">
        <f t="shared" si="4256"/>
        <v>5.2771254541654322E-2</v>
      </c>
      <c r="AX169" s="479">
        <v>859007.49076800002</v>
      </c>
      <c r="AY169" s="209">
        <f t="shared" ref="AY169" si="4434">AX169-AX$19</f>
        <v>326837.18868000002</v>
      </c>
      <c r="AZ169" s="1300">
        <f t="shared" ref="AZ169" si="4435">AX169/AX$19-1</f>
        <v>0.61415901525815331</v>
      </c>
      <c r="BA169" s="209">
        <f t="shared" si="4391"/>
        <v>20572.5419040001</v>
      </c>
      <c r="BB169" s="1300">
        <f t="shared" si="4157"/>
        <v>2.4536837272675749E-2</v>
      </c>
      <c r="BC169" s="479">
        <v>1060804.1404800001</v>
      </c>
      <c r="BD169" s="209">
        <f t="shared" ref="BD169" si="4436">BC169-BC$19</f>
        <v>528633.83839200006</v>
      </c>
      <c r="BE169" s="1300">
        <f t="shared" ref="BE169" si="4437">BC169/BC$19-1</f>
        <v>0.9933546391406578</v>
      </c>
      <c r="BF169" s="209">
        <f t="shared" si="4394"/>
        <v>39287.383104000008</v>
      </c>
      <c r="BG169" s="1300">
        <f t="shared" si="4160"/>
        <v>3.845985180401601E-2</v>
      </c>
      <c r="BH169" s="472">
        <v>1304971.9900559997</v>
      </c>
      <c r="BI169" s="209">
        <f t="shared" ref="BI169" si="4438">BH169-BH$19</f>
        <v>772801.68796799972</v>
      </c>
      <c r="BJ169" s="1300">
        <f t="shared" ref="BJ169" si="4439">BH169/BH$19-1</f>
        <v>1.4521698879773428</v>
      </c>
      <c r="BK169" s="209">
        <f t="shared" si="4397"/>
        <v>65413.078823999735</v>
      </c>
      <c r="BL169" s="1300">
        <f t="shared" si="4163"/>
        <v>5.2771254541654322E-2</v>
      </c>
      <c r="BM169" s="479">
        <v>859007.49076800002</v>
      </c>
      <c r="BN169" s="209">
        <f t="shared" ref="BN169" si="4440">BM169-BM$19</f>
        <v>326837.18868000002</v>
      </c>
      <c r="BO169" s="1300">
        <f t="shared" ref="BO169" si="4441">BM169/BM$19-1</f>
        <v>0.61415901525815331</v>
      </c>
      <c r="BP169" s="209">
        <f t="shared" si="4400"/>
        <v>20572.5419040001</v>
      </c>
      <c r="BQ169" s="1300">
        <f t="shared" si="4166"/>
        <v>2.4536837272675749E-2</v>
      </c>
      <c r="BR169" s="479">
        <v>1060804.1404800001</v>
      </c>
      <c r="BS169" s="209">
        <f t="shared" ref="BS169" si="4442">BR169-BR$19</f>
        <v>528633.83839200006</v>
      </c>
      <c r="BT169" s="1300">
        <f t="shared" ref="BT169" si="4443">BR169/BR$19-1</f>
        <v>0.9933546391406578</v>
      </c>
      <c r="BU169" s="209">
        <f t="shared" si="4403"/>
        <v>39287.383104000008</v>
      </c>
      <c r="BV169" s="1300">
        <f t="shared" si="4169"/>
        <v>3.845985180401601E-2</v>
      </c>
      <c r="BW169" s="472">
        <v>1304971.9900559997</v>
      </c>
      <c r="BX169" s="209">
        <f t="shared" ref="BX169" si="4444">BW169-BW$19</f>
        <v>772801.68796799972</v>
      </c>
      <c r="BY169" s="1300">
        <f t="shared" ref="BY169" si="4445">BW169/BW$19-1</f>
        <v>1.4521698879773428</v>
      </c>
      <c r="BZ169" s="209">
        <f t="shared" si="4406"/>
        <v>65413.078823999735</v>
      </c>
      <c r="CA169" s="1300">
        <f t="shared" si="4172"/>
        <v>5.2771254541654322E-2</v>
      </c>
      <c r="CB169" s="472">
        <v>859007.49076800002</v>
      </c>
      <c r="CC169" s="209">
        <f t="shared" ref="CC169" si="4446">CB169-CB$19</f>
        <v>326837.18868000002</v>
      </c>
      <c r="CD169" s="1300">
        <f t="shared" ref="CD169" si="4447">CB169/CB$19-1</f>
        <v>0.61415901525815331</v>
      </c>
      <c r="CE169" s="209">
        <f t="shared" si="4409"/>
        <v>20572.5419040001</v>
      </c>
      <c r="CF169" s="1300">
        <f t="shared" si="4175"/>
        <v>2.4536837272675749E-2</v>
      </c>
      <c r="CG169" s="479">
        <v>1060804.1404800001</v>
      </c>
      <c r="CH169" s="209">
        <f t="shared" ref="CH169" si="4448">CG169-CG$19</f>
        <v>528633.83839200006</v>
      </c>
      <c r="CI169" s="1300">
        <f t="shared" ref="CI169" si="4449">CG169/CG$19-1</f>
        <v>0.9933546391406578</v>
      </c>
      <c r="CJ169" s="209">
        <f t="shared" si="4412"/>
        <v>39287.383104000008</v>
      </c>
      <c r="CK169" s="1300">
        <f t="shared" si="4178"/>
        <v>3.845985180401601E-2</v>
      </c>
      <c r="CL169" s="472">
        <v>1304971.9900559997</v>
      </c>
      <c r="CM169" s="209">
        <f t="shared" ref="CM169" si="4450">CL169-CL$19</f>
        <v>772801.68796799972</v>
      </c>
      <c r="CN169" s="1300">
        <f t="shared" ref="CN169" si="4451">CL169/CL$19-1</f>
        <v>1.4521698879773428</v>
      </c>
      <c r="CO169" s="209">
        <f t="shared" si="4415"/>
        <v>65413.078823999735</v>
      </c>
      <c r="CP169" s="1300">
        <f t="shared" si="4181"/>
        <v>5.2771254541654322E-2</v>
      </c>
    </row>
    <row r="170" spans="1:94" ht="18.75" x14ac:dyDescent="0.25">
      <c r="A170" s="164">
        <v>2039</v>
      </c>
      <c r="B170" s="165"/>
      <c r="C170" s="166"/>
      <c r="D170" s="166" t="s">
        <v>157</v>
      </c>
      <c r="E170" s="490">
        <v>642254313.81826735</v>
      </c>
      <c r="F170" s="490">
        <f t="shared" ref="F170" si="4452">E170-E$10</f>
        <v>426157879.42826736</v>
      </c>
      <c r="G170" s="1319">
        <f t="shared" ref="G170" si="4453">E170/E$10-1</f>
        <v>1.9720727027784224</v>
      </c>
      <c r="H170" s="490">
        <f t="shared" si="4364"/>
        <v>35965917.265327454</v>
      </c>
      <c r="I170" s="1319">
        <f>E170/E160-1</f>
        <v>5.9321467258506289E-2</v>
      </c>
      <c r="J170" s="490">
        <v>642254313.81826735</v>
      </c>
      <c r="K170" s="490">
        <f t="shared" ref="K170" si="4454">J170-J$10</f>
        <v>426157879.42826736</v>
      </c>
      <c r="L170" s="1319">
        <f t="shared" ref="L170" si="4455">J170/J$10-1</f>
        <v>1.9720727027784224</v>
      </c>
      <c r="M170" s="490">
        <f t="shared" si="4367"/>
        <v>35965917.265327454</v>
      </c>
      <c r="N170" s="1319">
        <f>J170/J160-1</f>
        <v>5.9321467258506289E-2</v>
      </c>
      <c r="O170" s="490">
        <v>642254313.81826735</v>
      </c>
      <c r="P170" s="490">
        <f t="shared" ref="P170" si="4456">O170-O$10</f>
        <v>426157879.42826736</v>
      </c>
      <c r="Q170" s="1319">
        <f t="shared" ref="Q170" si="4457">O170/O$10-1</f>
        <v>1.9720727027784224</v>
      </c>
      <c r="R170" s="490">
        <f t="shared" si="4370"/>
        <v>35965917.265327454</v>
      </c>
      <c r="S170" s="1319">
        <f>O170/O160-1</f>
        <v>5.9321467258506289E-2</v>
      </c>
      <c r="T170" s="490">
        <v>642254313.81826735</v>
      </c>
      <c r="U170" s="490">
        <f t="shared" ref="U170" si="4458">T170-T$10</f>
        <v>426157879.42826736</v>
      </c>
      <c r="V170" s="1301">
        <f t="shared" ref="V170" si="4459">T170/T$10-1</f>
        <v>1.9720727027784224</v>
      </c>
      <c r="W170" s="490">
        <f t="shared" si="4373"/>
        <v>35965917.265327454</v>
      </c>
      <c r="X170" s="1301">
        <f>T170/T160-1</f>
        <v>5.9321467258506289E-2</v>
      </c>
      <c r="Y170" s="490">
        <v>642254313.81826735</v>
      </c>
      <c r="Z170" s="490">
        <f t="shared" ref="Z170" si="4460">Y170-Y$10</f>
        <v>426157879.42826736</v>
      </c>
      <c r="AA170" s="1301">
        <f t="shared" ref="AA170" si="4461">Y170/Y$10-1</f>
        <v>1.9720727027784224</v>
      </c>
      <c r="AB170" s="490">
        <f t="shared" si="4376"/>
        <v>35965917.265327454</v>
      </c>
      <c r="AC170" s="1301">
        <f>Y170/Y160-1</f>
        <v>5.9321467258506289E-2</v>
      </c>
      <c r="AD170" s="490">
        <v>642254313.81826735</v>
      </c>
      <c r="AE170" s="490">
        <f t="shared" ref="AE170" si="4462">AD170-AD$10</f>
        <v>426157879.42826736</v>
      </c>
      <c r="AF170" s="1301">
        <f t="shared" ref="AF170" si="4463">AD170/AD$10-1</f>
        <v>1.9720727027784224</v>
      </c>
      <c r="AG170" s="490">
        <f t="shared" si="4379"/>
        <v>35965917.265327454</v>
      </c>
      <c r="AH170" s="1301">
        <f>AD170/AD160-1</f>
        <v>5.9321467258506289E-2</v>
      </c>
      <c r="AI170" s="490">
        <v>642254313.81826735</v>
      </c>
      <c r="AJ170" s="490">
        <f t="shared" ref="AJ170" si="4464">AI170-AI$10</f>
        <v>426157879.42826736</v>
      </c>
      <c r="AK170" s="1301">
        <f t="shared" ref="AK170" si="4465">AI170/AI$10-1</f>
        <v>1.9720727027784224</v>
      </c>
      <c r="AL170" s="490">
        <f t="shared" si="4382"/>
        <v>35965917.265327454</v>
      </c>
      <c r="AM170" s="1301">
        <f>AI170/AI160-1</f>
        <v>5.9321467258506289E-2</v>
      </c>
      <c r="AN170" s="490">
        <v>642254313.81826735</v>
      </c>
      <c r="AO170" s="490">
        <f t="shared" ref="AO170" si="4466">AN170-AN$10</f>
        <v>426157879.42826736</v>
      </c>
      <c r="AP170" s="1301">
        <f t="shared" ref="AP170" si="4467">AN170/AN$10-1</f>
        <v>1.9720727027784224</v>
      </c>
      <c r="AQ170" s="490">
        <f t="shared" si="4385"/>
        <v>35965917.265327454</v>
      </c>
      <c r="AR170" s="1301">
        <f>AN170/AN160-1</f>
        <v>5.9321467258506289E-2</v>
      </c>
      <c r="AS170" s="490">
        <v>642254313.81826735</v>
      </c>
      <c r="AT170" s="490">
        <f t="shared" ref="AT170" si="4468">AS170-AS$10</f>
        <v>426157879.42826736</v>
      </c>
      <c r="AU170" s="1301">
        <f t="shared" ref="AU170" si="4469">AS170/AS$10-1</f>
        <v>1.9720727027784224</v>
      </c>
      <c r="AV170" s="490">
        <f t="shared" si="4388"/>
        <v>35965917.265327454</v>
      </c>
      <c r="AW170" s="1301">
        <f>AS170/AS160-1</f>
        <v>5.9321467258506289E-2</v>
      </c>
      <c r="AX170" s="490">
        <v>642254313.81826735</v>
      </c>
      <c r="AY170" s="490">
        <f t="shared" ref="AY170" si="4470">AX170-AX$10</f>
        <v>426157879.42826736</v>
      </c>
      <c r="AZ170" s="1301">
        <f t="shared" ref="AZ170" si="4471">AX170/AX$10-1</f>
        <v>1.9720727027784224</v>
      </c>
      <c r="BA170" s="490">
        <f t="shared" si="4391"/>
        <v>35965917.265327454</v>
      </c>
      <c r="BB170" s="1301">
        <f>AX170/AX160-1</f>
        <v>5.9321467258506289E-2</v>
      </c>
      <c r="BC170" s="490">
        <v>642254313.81826735</v>
      </c>
      <c r="BD170" s="490">
        <f t="shared" ref="BD170" si="4472">BC170-BC$10</f>
        <v>426157879.42826736</v>
      </c>
      <c r="BE170" s="1301">
        <f t="shared" ref="BE170" si="4473">BC170/BC$10-1</f>
        <v>1.9720727027784224</v>
      </c>
      <c r="BF170" s="490">
        <f t="shared" si="4394"/>
        <v>35965917.265327454</v>
      </c>
      <c r="BG170" s="1301">
        <f>BC170/BC160-1</f>
        <v>5.9321467258506289E-2</v>
      </c>
      <c r="BH170" s="490">
        <v>642254313.81826735</v>
      </c>
      <c r="BI170" s="490">
        <f t="shared" ref="BI170" si="4474">BH170-BH$10</f>
        <v>426157879.42826736</v>
      </c>
      <c r="BJ170" s="1301">
        <f t="shared" ref="BJ170" si="4475">BH170/BH$10-1</f>
        <v>1.9720727027784224</v>
      </c>
      <c r="BK170" s="490">
        <f t="shared" si="4397"/>
        <v>35965917.265327454</v>
      </c>
      <c r="BL170" s="1301">
        <f>BH170/BH160-1</f>
        <v>5.9321467258506289E-2</v>
      </c>
      <c r="BM170" s="490">
        <v>642254313.81826735</v>
      </c>
      <c r="BN170" s="490">
        <f t="shared" ref="BN170" si="4476">BM170-BM$10</f>
        <v>426157879.42826736</v>
      </c>
      <c r="BO170" s="1301">
        <f t="shared" ref="BO170" si="4477">BM170/BM$10-1</f>
        <v>1.9720727027784224</v>
      </c>
      <c r="BP170" s="490">
        <f t="shared" si="4400"/>
        <v>35965917.265327454</v>
      </c>
      <c r="BQ170" s="1301">
        <f>BM170/BM160-1</f>
        <v>5.9321467258506289E-2</v>
      </c>
      <c r="BR170" s="490">
        <v>642254313.81826735</v>
      </c>
      <c r="BS170" s="490">
        <f t="shared" ref="BS170" si="4478">BR170-BR$10</f>
        <v>426157879.42826736</v>
      </c>
      <c r="BT170" s="1301">
        <f t="shared" ref="BT170" si="4479">BR170/BR$10-1</f>
        <v>1.9720727027784224</v>
      </c>
      <c r="BU170" s="490">
        <f t="shared" si="4403"/>
        <v>35965917.265327454</v>
      </c>
      <c r="BV170" s="1301">
        <f>BR170/BR160-1</f>
        <v>5.9321467258506289E-2</v>
      </c>
      <c r="BW170" s="490">
        <v>642254313.81826735</v>
      </c>
      <c r="BX170" s="490">
        <f t="shared" ref="BX170" si="4480">BW170-BW$10</f>
        <v>426157879.42826736</v>
      </c>
      <c r="BY170" s="1301">
        <f t="shared" ref="BY170" si="4481">BW170/BW$10-1</f>
        <v>1.9720727027784224</v>
      </c>
      <c r="BZ170" s="490">
        <f t="shared" si="4406"/>
        <v>35965917.265327454</v>
      </c>
      <c r="CA170" s="1301">
        <f>BW170/BW160-1</f>
        <v>5.9321467258506289E-2</v>
      </c>
      <c r="CB170" s="484">
        <v>647287633.03648698</v>
      </c>
      <c r="CC170" s="490">
        <f t="shared" ref="CC170" si="4482">CB170-CB$10</f>
        <v>427344921.16648698</v>
      </c>
      <c r="CD170" s="1301">
        <f t="shared" ref="CD170" si="4483">CB170/CB$10-1</f>
        <v>1.9429828682801489</v>
      </c>
      <c r="CE170" s="490">
        <f t="shared" si="4409"/>
        <v>36031185.327671766</v>
      </c>
      <c r="CF170" s="1301">
        <f>CB170/CB160-1</f>
        <v>5.89461026754452E-2</v>
      </c>
      <c r="CG170" s="484">
        <v>647287633.03648698</v>
      </c>
      <c r="CH170" s="490">
        <f t="shared" ref="CH170" si="4484">CG170-CG$10</f>
        <v>427344921.16648698</v>
      </c>
      <c r="CI170" s="1301">
        <f t="shared" ref="CI170" si="4485">CG170/CG$10-1</f>
        <v>1.9429828682801489</v>
      </c>
      <c r="CJ170" s="490">
        <f t="shared" si="4412"/>
        <v>36031185.327671766</v>
      </c>
      <c r="CK170" s="1301">
        <f>CG170/CG160-1</f>
        <v>5.89461026754452E-2</v>
      </c>
      <c r="CL170" s="484">
        <v>647287633.03648698</v>
      </c>
      <c r="CM170" s="490">
        <f t="shared" ref="CM170" si="4486">CL170-CL$10</f>
        <v>427344921.16648698</v>
      </c>
      <c r="CN170" s="1301">
        <f t="shared" ref="CN170" si="4487">CL170/CL$10-1</f>
        <v>1.9429828682801489</v>
      </c>
      <c r="CO170" s="490">
        <f t="shared" si="4415"/>
        <v>36031185.327671766</v>
      </c>
      <c r="CP170" s="1301">
        <f>CL170/CL160-1</f>
        <v>5.89461026754452E-2</v>
      </c>
    </row>
    <row r="171" spans="1:94" ht="15.75" outlineLevel="1" x14ac:dyDescent="0.25">
      <c r="A171" s="174">
        <v>2039</v>
      </c>
      <c r="B171" s="175" t="s">
        <v>158</v>
      </c>
      <c r="C171" s="175" t="s">
        <v>159</v>
      </c>
      <c r="D171" s="176" t="s">
        <v>96</v>
      </c>
      <c r="E171" s="491">
        <v>340423902.11570358</v>
      </c>
      <c r="F171" s="1298">
        <f t="shared" ref="F171" si="4488">E171-E$11</f>
        <v>257696661.61570358</v>
      </c>
      <c r="G171" s="1320">
        <f t="shared" ref="G171" si="4489">E171/E$11-1</f>
        <v>3.1150158044459806</v>
      </c>
      <c r="H171" s="1298">
        <f t="shared" si="4364"/>
        <v>23940324.87406081</v>
      </c>
      <c r="I171" s="1320">
        <f t="shared" ref="I171:I179" si="4490">E171/E161-1</f>
        <v>7.5644761989598575E-2</v>
      </c>
      <c r="J171" s="491">
        <v>304866688.97376692</v>
      </c>
      <c r="K171" s="1298">
        <f t="shared" ref="K171" si="4491">J171-J$11</f>
        <v>222139448.47376692</v>
      </c>
      <c r="L171" s="1320">
        <f t="shared" ref="L171" si="4492">J171/J$11-1</f>
        <v>2.6852031704570991</v>
      </c>
      <c r="M171" s="1298">
        <f t="shared" si="4367"/>
        <v>20878935.34420675</v>
      </c>
      <c r="N171" s="1320">
        <f t="shared" ref="N171:N179" si="4493">J171/J161-1</f>
        <v>7.3520548253787288E-2</v>
      </c>
      <c r="O171" s="491">
        <v>260944102.30975059</v>
      </c>
      <c r="P171" s="1298">
        <f t="shared" ref="P171" si="4494">O171-O$11</f>
        <v>178216861.80975059</v>
      </c>
      <c r="Q171" s="1320">
        <f t="shared" ref="Q171" si="4495">O171/O$11-1</f>
        <v>2.1542705973584431</v>
      </c>
      <c r="R171" s="1298">
        <f t="shared" si="4370"/>
        <v>16553355.055544943</v>
      </c>
      <c r="S171" s="1320">
        <f t="shared" ref="S171:S179" si="4496">O171/O161-1</f>
        <v>6.7733149644682689E-2</v>
      </c>
      <c r="T171" s="485">
        <v>203404909.48051336</v>
      </c>
      <c r="U171" s="1298">
        <f t="shared" ref="U171" si="4497">T171-T$11</f>
        <v>134966169.98051336</v>
      </c>
      <c r="V171" s="1299">
        <f t="shared" ref="V171" si="4498">T171/T$11-1</f>
        <v>1.9720727027784224</v>
      </c>
      <c r="W171" s="1298">
        <f t="shared" si="4373"/>
        <v>11390572.220909357</v>
      </c>
      <c r="X171" s="1299">
        <f t="shared" ref="X171:X179" si="4499">T171/T161-1</f>
        <v>5.9321467258506066E-2</v>
      </c>
      <c r="Y171" s="485">
        <v>203404909.48051336</v>
      </c>
      <c r="Z171" s="1298">
        <f t="shared" ref="Z171" si="4500">Y171-Y$11</f>
        <v>134966169.98051336</v>
      </c>
      <c r="AA171" s="1299">
        <f t="shared" ref="AA171" si="4501">Y171/Y$11-1</f>
        <v>1.9720727027784224</v>
      </c>
      <c r="AB171" s="1298">
        <f t="shared" si="4376"/>
        <v>11390572.220909357</v>
      </c>
      <c r="AC171" s="1299">
        <f t="shared" ref="AC171:AC179" si="4502">Y171/Y161-1</f>
        <v>5.9321467258506066E-2</v>
      </c>
      <c r="AD171" s="485">
        <v>203404909.48051336</v>
      </c>
      <c r="AE171" s="1298">
        <f t="shared" ref="AE171" si="4503">AD171-AD$11</f>
        <v>134966169.98051336</v>
      </c>
      <c r="AF171" s="1299">
        <f t="shared" ref="AF171" si="4504">AD171/AD$11-1</f>
        <v>1.9720727027784224</v>
      </c>
      <c r="AG171" s="1298">
        <f t="shared" si="4379"/>
        <v>11390572.220909357</v>
      </c>
      <c r="AH171" s="1299">
        <f t="shared" ref="AH171:AH179" si="4505">AD171/AD161-1</f>
        <v>5.9321467258506066E-2</v>
      </c>
      <c r="AI171" s="485">
        <v>0</v>
      </c>
      <c r="AJ171" s="1298">
        <f t="shared" ref="AJ171" si="4506">AI171-AI$11</f>
        <v>0</v>
      </c>
      <c r="AK171" s="1299"/>
      <c r="AL171" s="1298">
        <f t="shared" si="4382"/>
        <v>0</v>
      </c>
      <c r="AM171" s="1299"/>
      <c r="AN171" s="485">
        <v>0</v>
      </c>
      <c r="AO171" s="1298">
        <f t="shared" ref="AO171" si="4507">AN171-AN$11</f>
        <v>0</v>
      </c>
      <c r="AP171" s="1299"/>
      <c r="AQ171" s="1298">
        <f t="shared" si="4385"/>
        <v>0</v>
      </c>
      <c r="AR171" s="1299"/>
      <c r="AS171" s="485">
        <v>0</v>
      </c>
      <c r="AT171" s="1298">
        <f t="shared" ref="AT171" si="4508">AS171-AS$11</f>
        <v>0</v>
      </c>
      <c r="AU171" s="1299"/>
      <c r="AV171" s="1298">
        <f t="shared" si="4388"/>
        <v>0</v>
      </c>
      <c r="AW171" s="1299"/>
      <c r="AX171" s="491">
        <v>305740031.42659795</v>
      </c>
      <c r="AY171" s="1298">
        <f t="shared" ref="AY171" si="4509">AX171-AX$11</f>
        <v>246341960.13613105</v>
      </c>
      <c r="AZ171" s="1299">
        <f t="shared" ref="AZ171" si="4510">AX171/AX$11-1</f>
        <v>4.1473057084880081</v>
      </c>
      <c r="BA171" s="1298">
        <f t="shared" si="4391"/>
        <v>23338277.128158569</v>
      </c>
      <c r="BB171" s="1299">
        <f t="shared" ref="BB171:BB179" si="4511">AX171/AX161-1</f>
        <v>8.2642111010029051E-2</v>
      </c>
      <c r="BC171" s="491">
        <v>260875099.57084158</v>
      </c>
      <c r="BD171" s="1298">
        <f t="shared" ref="BD171" si="4512">BC171-BC$11</f>
        <v>201477028.28037468</v>
      </c>
      <c r="BE171" s="1299">
        <f t="shared" ref="BE171" si="4513">BC171/BC$11-1</f>
        <v>3.3919793000536487</v>
      </c>
      <c r="BF171" s="1298">
        <f t="shared" si="4394"/>
        <v>19528241.369462341</v>
      </c>
      <c r="BG171" s="1299">
        <f t="shared" ref="BG171:BG179" si="4514">BC171/BC161-1</f>
        <v>8.0913592640050158E-2</v>
      </c>
      <c r="BH171" s="491">
        <v>205343387.05542591</v>
      </c>
      <c r="BI171" s="1298">
        <f t="shared" ref="BI171" si="4515">BH171-BH$11</f>
        <v>145945315.76495901</v>
      </c>
      <c r="BJ171" s="1299">
        <f t="shared" ref="BJ171" si="4516">BH171/BH$11-1</f>
        <v>2.4570716286604832</v>
      </c>
      <c r="BK171" s="1298">
        <f t="shared" si="4397"/>
        <v>14124096.337702483</v>
      </c>
      <c r="BL171" s="1299">
        <f t="shared" ref="BL171:BL179" si="4517">BH171/BH161-1</f>
        <v>7.3863344460117109E-2</v>
      </c>
      <c r="BM171" s="491">
        <v>167771371.0330224</v>
      </c>
      <c r="BN171" s="1298">
        <f t="shared" ref="BN171" si="4518">BM171-BM$11</f>
        <v>121926644.12268907</v>
      </c>
      <c r="BO171" s="1299">
        <f t="shared" ref="BO171" si="4519">BM171/BM$11-1</f>
        <v>2.6595565584055638</v>
      </c>
      <c r="BP171" s="1298">
        <f t="shared" si="4400"/>
        <v>11020698.145721465</v>
      </c>
      <c r="BQ171" s="1299">
        <f t="shared" ref="BQ171:BQ179" si="4520">BM171/BM161-1</f>
        <v>7.0307182372639776E-2</v>
      </c>
      <c r="BR171" s="491">
        <v>155918966.65237686</v>
      </c>
      <c r="BS171" s="1298">
        <f t="shared" ref="BS171" si="4521">BR171-BR$11</f>
        <v>110074239.74204352</v>
      </c>
      <c r="BT171" s="1299">
        <f t="shared" ref="BT171" si="4522">BR171/BR$11-1</f>
        <v>2.4010229127841733</v>
      </c>
      <c r="BU171" s="1298">
        <f t="shared" si="4403"/>
        <v>10000234.969103456</v>
      </c>
      <c r="BV171" s="1299">
        <f t="shared" ref="BV171:BV179" si="4523">BR171/BR161-1</f>
        <v>6.8532907692822054E-2</v>
      </c>
      <c r="BW171" s="491">
        <v>141278104.43103805</v>
      </c>
      <c r="BX171" s="1298">
        <f t="shared" ref="BX171" si="4524">BW171-BW$11</f>
        <v>95433377.520704716</v>
      </c>
      <c r="BY171" s="1299">
        <f t="shared" ref="BY171" si="4525">BW171/BW$11-1</f>
        <v>2.081665307056157</v>
      </c>
      <c r="BZ171" s="1298">
        <f t="shared" si="4406"/>
        <v>8558374.8728828132</v>
      </c>
      <c r="CA171" s="1299">
        <f t="shared" ref="CA171:CA179" si="4526">BW171/BW161-1</f>
        <v>6.4484571369870736E-2</v>
      </c>
      <c r="CB171" s="485">
        <v>93298682.376543254</v>
      </c>
      <c r="CC171" s="1298">
        <f t="shared" ref="CC171" si="4527">CB171-CB$11</f>
        <v>24859942.876543254</v>
      </c>
      <c r="CD171" s="1299">
        <f t="shared" ref="CD171" si="4528">CB171/CB$11-1</f>
        <v>0.36324372801376992</v>
      </c>
      <c r="CE171" s="1298">
        <f t="shared" si="4409"/>
        <v>1421867.0742723346</v>
      </c>
      <c r="CF171" s="1299">
        <f t="shared" ref="CF171:CF179" si="4529">CB171/CB161-1</f>
        <v>1.5475798432873944E-2</v>
      </c>
      <c r="CG171" s="485">
        <v>105069906.93509333</v>
      </c>
      <c r="CH171" s="1298">
        <f t="shared" ref="CH171" si="4530">CG171-CG$11</f>
        <v>36631167.435093328</v>
      </c>
      <c r="CI171" s="1299">
        <f t="shared" ref="CI171" si="4531">CG171/CG$11-1</f>
        <v>0.53524024116623781</v>
      </c>
      <c r="CJ171" s="1298">
        <f t="shared" si="4412"/>
        <v>2346365.433234632</v>
      </c>
      <c r="CK171" s="1299">
        <f t="shared" ref="CK171:CK179" si="4532">CG171/CG161-1</f>
        <v>2.2841555099540445E-2</v>
      </c>
      <c r="CL171" s="485">
        <v>118214315.21598768</v>
      </c>
      <c r="CM171" s="1298">
        <f t="shared" ref="CM171" si="4533">CL171-CL$11</f>
        <v>49775575.715987682</v>
      </c>
      <c r="CN171" s="1299">
        <f t="shared" ref="CN171" si="4534">CL171/CL$11-1</f>
        <v>0.72730117590765508</v>
      </c>
      <c r="CO171" s="1298">
        <f t="shared" si="4415"/>
        <v>3466231.1499575227</v>
      </c>
      <c r="CP171" s="1299">
        <f t="shared" ref="CP171:CP179" si="4535">CL171/CL161-1</f>
        <v>3.0207311766207168E-2</v>
      </c>
    </row>
    <row r="172" spans="1:94" ht="31.5" outlineLevel="1" x14ac:dyDescent="0.25">
      <c r="A172" s="174">
        <v>2039</v>
      </c>
      <c r="B172" s="175" t="s">
        <v>160</v>
      </c>
      <c r="C172" s="175" t="s">
        <v>161</v>
      </c>
      <c r="D172" s="176" t="s">
        <v>162</v>
      </c>
      <c r="E172" s="485">
        <v>162890210.9833636</v>
      </c>
      <c r="F172" s="1298">
        <f t="shared" ref="F172" si="4536">E172-E$12</f>
        <v>108083270.75236359</v>
      </c>
      <c r="G172" s="1320">
        <f t="shared" ref="G172" si="4537">E172/E$12-1</f>
        <v>1.9720727027784219</v>
      </c>
      <c r="H172" s="1298">
        <f t="shared" si="4364"/>
        <v>9121769.563103497</v>
      </c>
      <c r="I172" s="1320">
        <f t="shared" si="4490"/>
        <v>5.9321467258506289E-2</v>
      </c>
      <c r="J172" s="485">
        <v>162890210.9833636</v>
      </c>
      <c r="K172" s="1298">
        <f t="shared" ref="K172" si="4538">J172-J$12</f>
        <v>108083270.75236359</v>
      </c>
      <c r="L172" s="1320">
        <f t="shared" ref="L172" si="4539">J172/J$12-1</f>
        <v>1.9720727027784219</v>
      </c>
      <c r="M172" s="1298">
        <f t="shared" si="4367"/>
        <v>9121769.563103497</v>
      </c>
      <c r="N172" s="1320">
        <f t="shared" si="4493"/>
        <v>5.9321467258506289E-2</v>
      </c>
      <c r="O172" s="485">
        <v>162890210.9833636</v>
      </c>
      <c r="P172" s="1298">
        <f t="shared" ref="P172" si="4540">O172-O$12</f>
        <v>108083270.75236359</v>
      </c>
      <c r="Q172" s="1320">
        <f t="shared" ref="Q172" si="4541">O172/O$12-1</f>
        <v>1.9720727027784219</v>
      </c>
      <c r="R172" s="1298">
        <f t="shared" si="4370"/>
        <v>9121769.563103497</v>
      </c>
      <c r="S172" s="1320">
        <f t="shared" si="4496"/>
        <v>5.9321467258506289E-2</v>
      </c>
      <c r="T172" s="485">
        <v>162890210.9833636</v>
      </c>
      <c r="U172" s="1298">
        <f t="shared" ref="U172" si="4542">T172-T$12</f>
        <v>108083270.75236359</v>
      </c>
      <c r="V172" s="1299">
        <f t="shared" ref="V172" si="4543">T172/T$12-1</f>
        <v>1.9720727027784219</v>
      </c>
      <c r="W172" s="1298">
        <f t="shared" si="4373"/>
        <v>9121769.563103497</v>
      </c>
      <c r="X172" s="1299">
        <f t="shared" si="4499"/>
        <v>5.9321467258506289E-2</v>
      </c>
      <c r="Y172" s="485">
        <v>162890210.9833636</v>
      </c>
      <c r="Z172" s="1298">
        <f t="shared" ref="Z172" si="4544">Y172-Y$12</f>
        <v>108083270.75236359</v>
      </c>
      <c r="AA172" s="1299">
        <f t="shared" ref="AA172" si="4545">Y172/Y$12-1</f>
        <v>1.9720727027784219</v>
      </c>
      <c r="AB172" s="1298">
        <f t="shared" si="4376"/>
        <v>9121769.563103497</v>
      </c>
      <c r="AC172" s="1299">
        <f t="shared" si="4502"/>
        <v>5.9321467258506289E-2</v>
      </c>
      <c r="AD172" s="485">
        <v>162890210.9833636</v>
      </c>
      <c r="AE172" s="1298">
        <f t="shared" ref="AE172" si="4546">AD172-AD$12</f>
        <v>108083270.75236359</v>
      </c>
      <c r="AF172" s="1299">
        <f t="shared" ref="AF172" si="4547">AD172/AD$12-1</f>
        <v>1.9720727027784219</v>
      </c>
      <c r="AG172" s="1298">
        <f t="shared" si="4379"/>
        <v>9121769.563103497</v>
      </c>
      <c r="AH172" s="1299">
        <f t="shared" si="4505"/>
        <v>5.9321467258506289E-2</v>
      </c>
      <c r="AI172" s="485">
        <v>0</v>
      </c>
      <c r="AJ172" s="1298">
        <f t="shared" ref="AJ172" si="4548">AI172-AI$12</f>
        <v>0</v>
      </c>
      <c r="AK172" s="1299"/>
      <c r="AL172" s="1298">
        <f t="shared" si="4382"/>
        <v>0</v>
      </c>
      <c r="AM172" s="1299"/>
      <c r="AN172" s="485">
        <v>0</v>
      </c>
      <c r="AO172" s="1298">
        <f t="shared" ref="AO172" si="4549">AN172-AN$12</f>
        <v>0</v>
      </c>
      <c r="AP172" s="1299"/>
      <c r="AQ172" s="1298">
        <f t="shared" si="4385"/>
        <v>0</v>
      </c>
      <c r="AR172" s="1299"/>
      <c r="AS172" s="485">
        <v>0</v>
      </c>
      <c r="AT172" s="1298">
        <f t="shared" ref="AT172" si="4550">AS172-AS$12</f>
        <v>0</v>
      </c>
      <c r="AU172" s="1299"/>
      <c r="AV172" s="1298">
        <f t="shared" si="4388"/>
        <v>0</v>
      </c>
      <c r="AW172" s="1299"/>
      <c r="AX172" s="485">
        <v>162890210.9833636</v>
      </c>
      <c r="AY172" s="1298">
        <f t="shared" ref="AY172" si="4551">AX172-AX$12</f>
        <v>108083270.75236359</v>
      </c>
      <c r="AZ172" s="1299">
        <f t="shared" ref="AZ172" si="4552">AX172/AX$12-1</f>
        <v>1.9720727027784219</v>
      </c>
      <c r="BA172" s="1298">
        <f t="shared" si="4391"/>
        <v>9121769.563103497</v>
      </c>
      <c r="BB172" s="1299">
        <f t="shared" si="4511"/>
        <v>5.9321467258506289E-2</v>
      </c>
      <c r="BC172" s="485">
        <v>162890210.9833636</v>
      </c>
      <c r="BD172" s="1298">
        <f t="shared" ref="BD172" si="4553">BC172-BC$12</f>
        <v>108083270.75236359</v>
      </c>
      <c r="BE172" s="1299">
        <f t="shared" ref="BE172" si="4554">BC172/BC$12-1</f>
        <v>1.9720727027784219</v>
      </c>
      <c r="BF172" s="1298">
        <f t="shared" si="4394"/>
        <v>9121769.563103497</v>
      </c>
      <c r="BG172" s="1299">
        <f t="shared" si="4514"/>
        <v>5.9321467258506289E-2</v>
      </c>
      <c r="BH172" s="485">
        <v>162890210.9833636</v>
      </c>
      <c r="BI172" s="1298">
        <f t="shared" ref="BI172" si="4555">BH172-BH$12</f>
        <v>108083270.75236359</v>
      </c>
      <c r="BJ172" s="1299">
        <f t="shared" ref="BJ172" si="4556">BH172/BH$12-1</f>
        <v>1.9720727027784219</v>
      </c>
      <c r="BK172" s="1298">
        <f t="shared" si="4397"/>
        <v>9121769.563103497</v>
      </c>
      <c r="BL172" s="1299">
        <f t="shared" si="4517"/>
        <v>5.9321467258506289E-2</v>
      </c>
      <c r="BM172" s="491">
        <v>167771371.0330224</v>
      </c>
      <c r="BN172" s="1298">
        <f t="shared" ref="BN172" si="4557">BM172-BM$12</f>
        <v>121926644.12268907</v>
      </c>
      <c r="BO172" s="1299">
        <f t="shared" ref="BO172" si="4558">BM172/BM$12-1</f>
        <v>2.6595565584055638</v>
      </c>
      <c r="BP172" s="1298">
        <f t="shared" si="4400"/>
        <v>11020698.145721465</v>
      </c>
      <c r="BQ172" s="1299">
        <f t="shared" si="4520"/>
        <v>7.0307182372639776E-2</v>
      </c>
      <c r="BR172" s="491">
        <v>155918966.65237686</v>
      </c>
      <c r="BS172" s="1298">
        <f t="shared" ref="BS172" si="4559">BR172-BR$12</f>
        <v>110074239.74204352</v>
      </c>
      <c r="BT172" s="1299">
        <f t="shared" ref="BT172" si="4560">BR172/BR$12-1</f>
        <v>2.4010229127841733</v>
      </c>
      <c r="BU172" s="1298">
        <f t="shared" si="4403"/>
        <v>10000234.969103456</v>
      </c>
      <c r="BV172" s="1299">
        <f t="shared" si="4523"/>
        <v>6.8532907692822054E-2</v>
      </c>
      <c r="BW172" s="491">
        <v>141278104.43103805</v>
      </c>
      <c r="BX172" s="1298">
        <f t="shared" ref="BX172" si="4561">BW172-BW$12</f>
        <v>95433377.520704716</v>
      </c>
      <c r="BY172" s="1299">
        <f t="shared" ref="BY172" si="4562">BW172/BW$12-1</f>
        <v>2.081665307056157</v>
      </c>
      <c r="BZ172" s="1298">
        <f t="shared" si="4406"/>
        <v>8558374.8728828132</v>
      </c>
      <c r="CA172" s="1299">
        <f t="shared" si="4526"/>
        <v>6.4484571369870736E-2</v>
      </c>
      <c r="CB172" s="485">
        <v>79383540.745595425</v>
      </c>
      <c r="CC172" s="1298">
        <f t="shared" ref="CC172" si="4563">CB172-CB$12</f>
        <v>24576600.514595427</v>
      </c>
      <c r="CD172" s="1299">
        <f t="shared" ref="CD172" si="4564">CB172/CB$12-1</f>
        <v>0.44842132056652129</v>
      </c>
      <c r="CE172" s="1298">
        <f t="shared" si="4409"/>
        <v>1209801.0384517163</v>
      </c>
      <c r="CF172" s="1299">
        <f t="shared" si="4529"/>
        <v>1.5475798432873944E-2</v>
      </c>
      <c r="CG172" s="485">
        <v>89399132.183402807</v>
      </c>
      <c r="CH172" s="1298">
        <f t="shared" ref="CH172" si="4565">CG172-CG$12</f>
        <v>34592191.952402808</v>
      </c>
      <c r="CI172" s="1299">
        <f t="shared" ref="CI172" si="4566">CG172/CG$12-1</f>
        <v>0.63116444389348914</v>
      </c>
      <c r="CJ172" s="1298">
        <f t="shared" si="4412"/>
        <v>1996414.0031635463</v>
      </c>
      <c r="CK172" s="1299">
        <f t="shared" si="4532"/>
        <v>2.2841555099540445E-2</v>
      </c>
      <c r="CL172" s="485">
        <v>100583102.2434715</v>
      </c>
      <c r="CM172" s="1298">
        <f t="shared" ref="CM172" si="4567">CL172-CL$12</f>
        <v>45776162.012471505</v>
      </c>
      <c r="CN172" s="1299">
        <f t="shared" ref="CN172" si="4568">CL172/CL$12-1</f>
        <v>0.83522564513790365</v>
      </c>
      <c r="CO172" s="1298">
        <f t="shared" si="4415"/>
        <v>2949256.0314601511</v>
      </c>
      <c r="CP172" s="1299">
        <f t="shared" si="4535"/>
        <v>3.0207311766207168E-2</v>
      </c>
    </row>
    <row r="173" spans="1:94" ht="31.5" outlineLevel="1" x14ac:dyDescent="0.25">
      <c r="A173" s="174">
        <v>2039</v>
      </c>
      <c r="B173" s="175">
        <v>0</v>
      </c>
      <c r="C173" s="175">
        <v>0</v>
      </c>
      <c r="D173" s="176" t="s">
        <v>163</v>
      </c>
      <c r="E173" s="485">
        <v>0</v>
      </c>
      <c r="F173" s="1298">
        <f t="shared" ref="F173" si="4569">E173-E$13</f>
        <v>0</v>
      </c>
      <c r="G173" s="1320"/>
      <c r="H173" s="1298">
        <f t="shared" si="4364"/>
        <v>0</v>
      </c>
      <c r="I173" s="1320"/>
      <c r="J173" s="485">
        <v>0</v>
      </c>
      <c r="K173" s="1298">
        <f t="shared" ref="K173" si="4570">J173-J$13</f>
        <v>0</v>
      </c>
      <c r="L173" s="1320"/>
      <c r="M173" s="1298">
        <f t="shared" si="4367"/>
        <v>0</v>
      </c>
      <c r="N173" s="1320"/>
      <c r="O173" s="485">
        <v>0</v>
      </c>
      <c r="P173" s="1298">
        <f t="shared" ref="P173" si="4571">O173-O$13</f>
        <v>0</v>
      </c>
      <c r="Q173" s="1320"/>
      <c r="R173" s="1298">
        <f t="shared" si="4370"/>
        <v>0</v>
      </c>
      <c r="S173" s="1320"/>
      <c r="T173" s="485">
        <v>0</v>
      </c>
      <c r="U173" s="1298">
        <f t="shared" ref="U173" si="4572">T173-T$13</f>
        <v>0</v>
      </c>
      <c r="V173" s="1299"/>
      <c r="W173" s="1298">
        <f t="shared" si="4373"/>
        <v>0</v>
      </c>
      <c r="X173" s="1299"/>
      <c r="Y173" s="485">
        <v>0</v>
      </c>
      <c r="Z173" s="1298">
        <f t="shared" ref="Z173" si="4573">Y173-Y$13</f>
        <v>0</v>
      </c>
      <c r="AA173" s="1299"/>
      <c r="AB173" s="1298">
        <f t="shared" si="4376"/>
        <v>0</v>
      </c>
      <c r="AC173" s="1299"/>
      <c r="AD173" s="485">
        <v>0</v>
      </c>
      <c r="AE173" s="1298">
        <f t="shared" ref="AE173" si="4574">AD173-AD$13</f>
        <v>0</v>
      </c>
      <c r="AF173" s="1299"/>
      <c r="AG173" s="1298">
        <f t="shared" si="4379"/>
        <v>0</v>
      </c>
      <c r="AH173" s="1299"/>
      <c r="AI173" s="485">
        <v>0</v>
      </c>
      <c r="AJ173" s="1298">
        <f t="shared" ref="AJ173" si="4575">AI173-AI$13</f>
        <v>0</v>
      </c>
      <c r="AK173" s="1299"/>
      <c r="AL173" s="1298">
        <f t="shared" si="4382"/>
        <v>0</v>
      </c>
      <c r="AM173" s="1299"/>
      <c r="AN173" s="485">
        <v>0</v>
      </c>
      <c r="AO173" s="1298">
        <f t="shared" ref="AO173" si="4576">AN173-AN$13</f>
        <v>0</v>
      </c>
      <c r="AP173" s="1299"/>
      <c r="AQ173" s="1298">
        <f t="shared" si="4385"/>
        <v>0</v>
      </c>
      <c r="AR173" s="1299"/>
      <c r="AS173" s="485">
        <v>0</v>
      </c>
      <c r="AT173" s="1298">
        <f t="shared" ref="AT173" si="4577">AS173-AS$13</f>
        <v>0</v>
      </c>
      <c r="AU173" s="1299"/>
      <c r="AV173" s="1298">
        <f t="shared" si="4388"/>
        <v>0</v>
      </c>
      <c r="AW173" s="1299"/>
      <c r="AX173" s="491">
        <v>34683870.68910566</v>
      </c>
      <c r="AY173" s="1298">
        <f t="shared" ref="AY173" si="4578">AX173-AX$13</f>
        <v>11354701.479572561</v>
      </c>
      <c r="AZ173" s="1299">
        <f t="shared" ref="AZ173" si="4579">AX173/AX$13-1</f>
        <v>0.48671692410429435</v>
      </c>
      <c r="BA173" s="1298">
        <f t="shared" si="4391"/>
        <v>602047.74590228498</v>
      </c>
      <c r="BB173" s="1299">
        <f t="shared" si="4511"/>
        <v>1.7664775352703055E-2</v>
      </c>
      <c r="BC173" s="491">
        <v>43991589.402925357</v>
      </c>
      <c r="BD173" s="1298">
        <f t="shared" ref="BD173" si="4580">BC173-BC$13</f>
        <v>20662420.193392258</v>
      </c>
      <c r="BE173" s="1299">
        <f t="shared" ref="BE173" si="4581">BC173/BC$13-1</f>
        <v>0.88569035647222627</v>
      </c>
      <c r="BF173" s="1298">
        <f t="shared" si="4394"/>
        <v>1350693.974744454</v>
      </c>
      <c r="BG173" s="1299">
        <f t="shared" si="4514"/>
        <v>3.1676022775351864E-2</v>
      </c>
      <c r="BH173" s="491">
        <v>55600715.254324704</v>
      </c>
      <c r="BI173" s="1298">
        <f t="shared" ref="BI173" si="4582">BH173-BH$13</f>
        <v>32271546.044791605</v>
      </c>
      <c r="BJ173" s="1299">
        <f t="shared" ref="BJ173" si="4583">BH173/BH$13-1</f>
        <v>1.3833131285105664</v>
      </c>
      <c r="BK173" s="1298">
        <f t="shared" si="4397"/>
        <v>2429258.7178425491</v>
      </c>
      <c r="BL173" s="1299">
        <f t="shared" si="4517"/>
        <v>4.5687270503409705E-2</v>
      </c>
      <c r="BM173" s="491">
        <v>167771371.03302243</v>
      </c>
      <c r="BN173" s="1298">
        <f t="shared" ref="BN173" si="4584">BM173-BM$13</f>
        <v>121926644.1226891</v>
      </c>
      <c r="BO173" s="1299">
        <f t="shared" ref="BO173" si="4585">BM173/BM$13-1</f>
        <v>2.6595565584055647</v>
      </c>
      <c r="BP173" s="1298">
        <f t="shared" si="4400"/>
        <v>11020698.145721525</v>
      </c>
      <c r="BQ173" s="1299">
        <f t="shared" si="4520"/>
        <v>7.030718237264022E-2</v>
      </c>
      <c r="BR173" s="491">
        <v>155918966.6523768</v>
      </c>
      <c r="BS173" s="1298">
        <f t="shared" ref="BS173" si="4586">BR173-BR$13</f>
        <v>110074239.74204347</v>
      </c>
      <c r="BT173" s="1299">
        <f t="shared" ref="BT173" si="4587">BR173/BR$13-1</f>
        <v>2.401022912784172</v>
      </c>
      <c r="BU173" s="1298">
        <f t="shared" si="4403"/>
        <v>10000234.969103485</v>
      </c>
      <c r="BV173" s="1299">
        <f t="shared" si="4523"/>
        <v>6.8532907692822276E-2</v>
      </c>
      <c r="BW173" s="491">
        <v>141278104.4310382</v>
      </c>
      <c r="BX173" s="1298">
        <f t="shared" ref="BX173" si="4588">BW173-BW$13</f>
        <v>95433377.520704865</v>
      </c>
      <c r="BY173" s="1299">
        <f t="shared" ref="BY173" si="4589">BW173/BW$13-1</f>
        <v>2.0816653070561606</v>
      </c>
      <c r="BZ173" s="1298">
        <f t="shared" si="4406"/>
        <v>8558374.8728830069</v>
      </c>
      <c r="CA173" s="1299">
        <f t="shared" si="4526"/>
        <v>6.448457136987229E-2</v>
      </c>
      <c r="CB173" s="485">
        <v>0</v>
      </c>
      <c r="CC173" s="1298">
        <f t="shared" ref="CC173" si="4590">CB173-CB$13</f>
        <v>0</v>
      </c>
      <c r="CD173" s="1299"/>
      <c r="CE173" s="1298">
        <f t="shared" si="4409"/>
        <v>0</v>
      </c>
      <c r="CF173" s="1299"/>
      <c r="CG173" s="485">
        <v>0</v>
      </c>
      <c r="CH173" s="1298">
        <f t="shared" ref="CH173" si="4591">CG173-CG$13</f>
        <v>0</v>
      </c>
      <c r="CI173" s="1299"/>
      <c r="CJ173" s="1298">
        <f t="shared" si="4412"/>
        <v>0</v>
      </c>
      <c r="CK173" s="1299"/>
      <c r="CL173" s="485">
        <v>0</v>
      </c>
      <c r="CM173" s="1298">
        <f t="shared" ref="CM173" si="4592">CL173-CL$13</f>
        <v>0</v>
      </c>
      <c r="CN173" s="1299"/>
      <c r="CO173" s="1298">
        <f t="shared" si="4415"/>
        <v>0</v>
      </c>
      <c r="CP173" s="1299"/>
    </row>
    <row r="174" spans="1:94" ht="15.75" outlineLevel="1" x14ac:dyDescent="0.25">
      <c r="A174" s="174">
        <v>2039</v>
      </c>
      <c r="B174" s="175" t="s">
        <v>164</v>
      </c>
      <c r="C174" s="175" t="s">
        <v>165</v>
      </c>
      <c r="D174" s="176" t="s">
        <v>99</v>
      </c>
      <c r="E174" s="485">
        <v>0</v>
      </c>
      <c r="F174" s="1298">
        <f t="shared" ref="F174" si="4593">E174-E$14</f>
        <v>0</v>
      </c>
      <c r="G174" s="1320"/>
      <c r="H174" s="1298">
        <f t="shared" si="4364"/>
        <v>0</v>
      </c>
      <c r="I174" s="1320"/>
      <c r="J174" s="485">
        <v>0</v>
      </c>
      <c r="K174" s="1298">
        <f t="shared" ref="K174" si="4594">J174-J$14</f>
        <v>0</v>
      </c>
      <c r="L174" s="1320"/>
      <c r="M174" s="1298">
        <f t="shared" si="4367"/>
        <v>0</v>
      </c>
      <c r="N174" s="1320"/>
      <c r="O174" s="485">
        <v>0</v>
      </c>
      <c r="P174" s="1298">
        <f t="shared" ref="P174" si="4595">O174-O$14</f>
        <v>0</v>
      </c>
      <c r="Q174" s="1320"/>
      <c r="R174" s="1298">
        <f t="shared" si="4370"/>
        <v>0</v>
      </c>
      <c r="S174" s="1320"/>
      <c r="T174" s="486">
        <v>137018992.63519028</v>
      </c>
      <c r="U174" s="1298">
        <f t="shared" ref="U174" si="4596">T174-T$14</f>
        <v>122730491.63519028</v>
      </c>
      <c r="V174" s="1299">
        <f t="shared" ref="V174" si="4597">T174/T$14-1</f>
        <v>8.5894588687217936</v>
      </c>
      <c r="W174" s="1298">
        <f t="shared" si="4373"/>
        <v>12549752.653151512</v>
      </c>
      <c r="X174" s="1299">
        <f t="shared" si="4499"/>
        <v>0.1008261370838488</v>
      </c>
      <c r="Y174" s="486">
        <v>101461779.49325362</v>
      </c>
      <c r="Z174" s="1298">
        <f t="shared" ref="Z174" si="4598">Y174-Y$14</f>
        <v>87173278.493253618</v>
      </c>
      <c r="AA174" s="1299">
        <f t="shared" ref="AA174" si="4599">Y174/Y$14-1</f>
        <v>6.1009393842820581</v>
      </c>
      <c r="AB174" s="1298">
        <f t="shared" si="4376"/>
        <v>9488363.1232974976</v>
      </c>
      <c r="AC174" s="1299">
        <f t="shared" si="4502"/>
        <v>0.10316419132601617</v>
      </c>
      <c r="AD174" s="486">
        <v>57539192.829237282</v>
      </c>
      <c r="AE174" s="1298">
        <f t="shared" ref="AE174" si="4600">AD174-AD$14</f>
        <v>43250691.829237275</v>
      </c>
      <c r="AF174" s="1299">
        <f t="shared" ref="AF174" si="4601">AD174/AD$14-1</f>
        <v>3.0269579593574756</v>
      </c>
      <c r="AG174" s="1298">
        <f t="shared" si="4379"/>
        <v>5162782.8346356899</v>
      </c>
      <c r="AH174" s="1299">
        <f t="shared" si="4505"/>
        <v>9.8570765639871327E-2</v>
      </c>
      <c r="AI174" s="486">
        <v>503314113.09906721</v>
      </c>
      <c r="AJ174" s="1298">
        <f t="shared" ref="AJ174" si="4602">AI174-AI$14</f>
        <v>365779932.3680672</v>
      </c>
      <c r="AK174" s="1299">
        <f t="shared" ref="AK174" si="4603">AI174/AI$14-1</f>
        <v>2.6595565584055638</v>
      </c>
      <c r="AL174" s="1298">
        <f t="shared" si="4382"/>
        <v>33062094.437164366</v>
      </c>
      <c r="AM174" s="1299">
        <f t="shared" ref="AM174:AM179" si="4604">AI174/AI164-1</f>
        <v>7.0307182372639776E-2</v>
      </c>
      <c r="AN174" s="486">
        <v>467756899.95713055</v>
      </c>
      <c r="AO174" s="1298">
        <f t="shared" ref="AO174" si="4605">AN174-AN$14</f>
        <v>330222719.22613055</v>
      </c>
      <c r="AP174" s="1299">
        <f t="shared" ref="AP174" si="4606">AN174/AN$14-1</f>
        <v>2.4010229127841733</v>
      </c>
      <c r="AQ174" s="1298">
        <f t="shared" si="4385"/>
        <v>30000704.907310307</v>
      </c>
      <c r="AR174" s="1299">
        <f t="shared" ref="AR174:AR179" si="4607">AN174/AN164-1</f>
        <v>6.8532907692822054E-2</v>
      </c>
      <c r="AS174" s="486">
        <v>423834313.29311419</v>
      </c>
      <c r="AT174" s="1298">
        <f t="shared" ref="AT174" si="4608">AS174-AS$14</f>
        <v>286300132.56211418</v>
      </c>
      <c r="AU174" s="1299">
        <f t="shared" ref="AU174" si="4609">AS174/AS$14-1</f>
        <v>2.0816653070561575</v>
      </c>
      <c r="AV174" s="1298">
        <f t="shared" si="4388"/>
        <v>25675124.618648469</v>
      </c>
      <c r="AW174" s="1299">
        <f t="shared" ref="AW174:AW179" si="4610">AS174/AS164-1</f>
        <v>6.4484571369870958E-2</v>
      </c>
      <c r="AX174" s="485">
        <v>0</v>
      </c>
      <c r="AY174" s="1298">
        <f t="shared" ref="AY174" si="4611">AX174-AX$14</f>
        <v>0</v>
      </c>
      <c r="AZ174" s="1299"/>
      <c r="BA174" s="1298">
        <f t="shared" si="4391"/>
        <v>0</v>
      </c>
      <c r="BB174" s="1299"/>
      <c r="BC174" s="485">
        <v>0</v>
      </c>
      <c r="BD174" s="1298">
        <f t="shared" ref="BD174" si="4612">BC174-BC$14</f>
        <v>0</v>
      </c>
      <c r="BE174" s="1299"/>
      <c r="BF174" s="1298">
        <f t="shared" si="4394"/>
        <v>0</v>
      </c>
      <c r="BG174" s="1299"/>
      <c r="BH174" s="485">
        <v>0</v>
      </c>
      <c r="BI174" s="1298">
        <f t="shared" ref="BI174" si="4613">BH174-BH$14</f>
        <v>0</v>
      </c>
      <c r="BJ174" s="1299"/>
      <c r="BK174" s="1298">
        <f t="shared" si="4397"/>
        <v>0</v>
      </c>
      <c r="BL174" s="1299"/>
      <c r="BM174" s="485">
        <v>0</v>
      </c>
      <c r="BN174" s="1298">
        <f t="shared" ref="BN174" si="4614">BM174-BM$14</f>
        <v>0</v>
      </c>
      <c r="BO174" s="1299"/>
      <c r="BP174" s="1298">
        <f t="shared" si="4400"/>
        <v>0</v>
      </c>
      <c r="BQ174" s="1299"/>
      <c r="BR174" s="485">
        <v>0</v>
      </c>
      <c r="BS174" s="1298">
        <f t="shared" ref="BS174" si="4615">BR174-BR$14</f>
        <v>0</v>
      </c>
      <c r="BT174" s="1299"/>
      <c r="BU174" s="1298">
        <f t="shared" si="4403"/>
        <v>0</v>
      </c>
      <c r="BV174" s="1299"/>
      <c r="BW174" s="485">
        <v>0</v>
      </c>
      <c r="BX174" s="1298">
        <f t="shared" ref="BX174" si="4616">BW174-BW$14</f>
        <v>0</v>
      </c>
      <c r="BY174" s="1299"/>
      <c r="BZ174" s="1298">
        <f t="shared" si="4406"/>
        <v>0</v>
      </c>
      <c r="CA174" s="1299"/>
      <c r="CB174" s="192">
        <v>335665209.19514811</v>
      </c>
      <c r="CC174" s="1298">
        <f t="shared" ref="CC174" si="4617">CB174-CB$14</f>
        <v>317530430.71514809</v>
      </c>
      <c r="CD174" s="1299">
        <f t="shared" ref="CD174" si="4618">CB174/CB$14-1</f>
        <v>17.509473913085714</v>
      </c>
      <c r="CE174" s="1298">
        <f t="shared" si="4409"/>
        <v>30495694.386784554</v>
      </c>
      <c r="CF174" s="1299">
        <f t="shared" si="4529"/>
        <v>9.9930343323889614E-2</v>
      </c>
      <c r="CG174" s="192">
        <v>278321180.05685413</v>
      </c>
      <c r="CH174" s="1298">
        <f t="shared" ref="CH174" si="4619">CG174-CG$14</f>
        <v>260186401.57685414</v>
      </c>
      <c r="CI174" s="1299">
        <f t="shared" ref="CI174" si="4620">CG174/CG$14-1</f>
        <v>14.347371370640209</v>
      </c>
      <c r="CJ174" s="1298">
        <f t="shared" si="4412"/>
        <v>25723193.53325659</v>
      </c>
      <c r="CK174" s="1299">
        <f t="shared" si="4532"/>
        <v>0.10183451533907428</v>
      </c>
      <c r="CL174" s="192">
        <v>210070215.05187467</v>
      </c>
      <c r="CM174" s="1298">
        <f t="shared" ref="CM174" si="4621">CL174-CL$14</f>
        <v>191935436.57187468</v>
      </c>
      <c r="CN174" s="1299">
        <f t="shared" ref="CN174" si="4622">CL174/CL$14-1</f>
        <v>10.583831326285642</v>
      </c>
      <c r="CO174" s="1298">
        <f t="shared" si="4415"/>
        <v>19324905.499575108</v>
      </c>
      <c r="CP174" s="1299">
        <f t="shared" si="4535"/>
        <v>0.10131261180121709</v>
      </c>
    </row>
    <row r="175" spans="1:94" ht="31.5" outlineLevel="1" x14ac:dyDescent="0.25">
      <c r="A175" s="174">
        <v>2039</v>
      </c>
      <c r="B175" s="175" t="s">
        <v>166</v>
      </c>
      <c r="C175" s="175" t="s">
        <v>249</v>
      </c>
      <c r="D175" s="176" t="s">
        <v>168</v>
      </c>
      <c r="E175" s="485">
        <v>70242165.452124357</v>
      </c>
      <c r="F175" s="1298">
        <f t="shared" ref="F175" si="4623">E175-E$15</f>
        <v>31762288.793124355</v>
      </c>
      <c r="G175" s="1320">
        <f t="shared" ref="G175" si="4624">E175/E$15-1</f>
        <v>0.82542595119507789</v>
      </c>
      <c r="H175" s="1298">
        <f t="shared" si="4364"/>
        <v>1525070.8275529146</v>
      </c>
      <c r="I175" s="1320">
        <f t="shared" si="4490"/>
        <v>2.2193470720567765E-2</v>
      </c>
      <c r="J175" s="485">
        <v>88218356.904302225</v>
      </c>
      <c r="K175" s="1298">
        <f t="shared" ref="K175" si="4625">J175-J$15</f>
        <v>49738480.245302223</v>
      </c>
      <c r="L175" s="1320">
        <f t="shared" ref="L175" si="4626">J175/J$15-1</f>
        <v>1.2925841911104192</v>
      </c>
      <c r="M175" s="1298">
        <f t="shared" si="4367"/>
        <v>3086398.6919669658</v>
      </c>
      <c r="N175" s="1320">
        <f t="shared" si="4493"/>
        <v>3.6254289890394586E-2</v>
      </c>
      <c r="O175" s="485">
        <v>110423719.956673</v>
      </c>
      <c r="P175" s="1298">
        <f t="shared" ref="P175" si="4627">O175-O$15</f>
        <v>71943843.297672987</v>
      </c>
      <c r="Q175" s="1320">
        <f t="shared" ref="Q175" si="4628">O175/O$15-1</f>
        <v>1.8696484901763881</v>
      </c>
      <c r="R175" s="1298">
        <f t="shared" si="4370"/>
        <v>5289823.4677653909</v>
      </c>
      <c r="S175" s="1320">
        <f t="shared" si="4496"/>
        <v>5.0315109060221186E-2</v>
      </c>
      <c r="T175" s="485">
        <v>70242165.452124357</v>
      </c>
      <c r="U175" s="1298">
        <f t="shared" ref="U175" si="4629">T175-T$15</f>
        <v>31762288.793124355</v>
      </c>
      <c r="V175" s="1299">
        <f t="shared" ref="V175" si="4630">T175/T$15-1</f>
        <v>0.82542595119507789</v>
      </c>
      <c r="W175" s="1298">
        <f t="shared" si="4373"/>
        <v>1525070.8275529146</v>
      </c>
      <c r="X175" s="1299">
        <f t="shared" si="4499"/>
        <v>2.2193470720567765E-2</v>
      </c>
      <c r="Y175" s="485">
        <v>88218356.904302225</v>
      </c>
      <c r="Z175" s="1298">
        <f t="shared" ref="Z175" si="4631">Y175-Y$15</f>
        <v>49738480.245302223</v>
      </c>
      <c r="AA175" s="1299">
        <f t="shared" ref="AA175" si="4632">Y175/Y$15-1</f>
        <v>1.2925841911104192</v>
      </c>
      <c r="AB175" s="1298">
        <f t="shared" si="4376"/>
        <v>3086398.6919669658</v>
      </c>
      <c r="AC175" s="1299">
        <f t="shared" si="4502"/>
        <v>3.6254289890394586E-2</v>
      </c>
      <c r="AD175" s="485">
        <v>110423719.956673</v>
      </c>
      <c r="AE175" s="1298">
        <f t="shared" ref="AE175" si="4633">AD175-AD$15</f>
        <v>71943843.297672987</v>
      </c>
      <c r="AF175" s="1299">
        <f t="shared" ref="AF175" si="4634">AD175/AD$15-1</f>
        <v>1.8696484901763881</v>
      </c>
      <c r="AG175" s="1298">
        <f t="shared" si="4379"/>
        <v>5289823.4677653909</v>
      </c>
      <c r="AH175" s="1299">
        <f t="shared" si="4505"/>
        <v>5.0315109060221186E-2</v>
      </c>
      <c r="AI175" s="485">
        <v>70242165.452124357</v>
      </c>
      <c r="AJ175" s="1298">
        <f t="shared" ref="AJ175" si="4635">AI175-AI$15</f>
        <v>31762288.793124355</v>
      </c>
      <c r="AK175" s="1299">
        <f t="shared" ref="AK175" si="4636">AI175/AI$15-1</f>
        <v>0.82542595119507789</v>
      </c>
      <c r="AL175" s="1298">
        <f t="shared" si="4382"/>
        <v>1525070.8275529146</v>
      </c>
      <c r="AM175" s="1299">
        <f t="shared" si="4604"/>
        <v>2.2193470720567765E-2</v>
      </c>
      <c r="AN175" s="485">
        <v>88218356.904302225</v>
      </c>
      <c r="AO175" s="1298">
        <f t="shared" ref="AO175" si="4637">AN175-AN$15</f>
        <v>49738480.245302223</v>
      </c>
      <c r="AP175" s="1299">
        <f t="shared" ref="AP175" si="4638">AN175/AN$15-1</f>
        <v>1.2925841911104192</v>
      </c>
      <c r="AQ175" s="1298">
        <f t="shared" si="4385"/>
        <v>3086398.6919669658</v>
      </c>
      <c r="AR175" s="1299">
        <f t="shared" si="4607"/>
        <v>3.6254289890394586E-2</v>
      </c>
      <c r="AS175" s="485">
        <v>110423719.956673</v>
      </c>
      <c r="AT175" s="1298">
        <f t="shared" ref="AT175" si="4639">AS175-AS$15</f>
        <v>71943843.297672987</v>
      </c>
      <c r="AU175" s="1299">
        <f t="shared" ref="AU175" si="4640">AS175/AS$15-1</f>
        <v>1.8696484901763881</v>
      </c>
      <c r="AV175" s="1298">
        <f t="shared" si="4388"/>
        <v>5289823.4677653909</v>
      </c>
      <c r="AW175" s="1299">
        <f t="shared" si="4610"/>
        <v>5.0315109060221186E-2</v>
      </c>
      <c r="AX175" s="485">
        <v>70242165.452124357</v>
      </c>
      <c r="AY175" s="1298">
        <f t="shared" ref="AY175" si="4641">AX175-AX$15</f>
        <v>31762288.793124355</v>
      </c>
      <c r="AZ175" s="1299">
        <f t="shared" ref="AZ175" si="4642">AX175/AX$15-1</f>
        <v>0.82542595119507789</v>
      </c>
      <c r="BA175" s="1298">
        <f t="shared" si="4391"/>
        <v>1525070.8275529146</v>
      </c>
      <c r="BB175" s="1299">
        <f t="shared" si="4511"/>
        <v>2.2193470720567765E-2</v>
      </c>
      <c r="BC175" s="485">
        <v>88218356.904302225</v>
      </c>
      <c r="BD175" s="1298">
        <f t="shared" ref="BD175" si="4643">BC175-BC$15</f>
        <v>49738480.245302223</v>
      </c>
      <c r="BE175" s="1299">
        <f t="shared" ref="BE175" si="4644">BC175/BC$15-1</f>
        <v>1.2925841911104192</v>
      </c>
      <c r="BF175" s="1298">
        <f t="shared" si="4394"/>
        <v>3086398.6919669658</v>
      </c>
      <c r="BG175" s="1299">
        <f t="shared" si="4514"/>
        <v>3.6254289890394586E-2</v>
      </c>
      <c r="BH175" s="485">
        <v>110423719.956673</v>
      </c>
      <c r="BI175" s="1298">
        <f t="shared" ref="BI175" si="4645">BH175-BH$15</f>
        <v>71943843.297672987</v>
      </c>
      <c r="BJ175" s="1299">
        <f t="shared" ref="BJ175" si="4646">BH175/BH$15-1</f>
        <v>1.8696484901763881</v>
      </c>
      <c r="BK175" s="1298">
        <f t="shared" si="4397"/>
        <v>5289823.4677653909</v>
      </c>
      <c r="BL175" s="1299">
        <f t="shared" si="4517"/>
        <v>5.0315109060221186E-2</v>
      </c>
      <c r="BM175" s="485">
        <v>70242165.452124357</v>
      </c>
      <c r="BN175" s="1298">
        <f t="shared" ref="BN175" si="4647">BM175-BM$15</f>
        <v>31762288.793124355</v>
      </c>
      <c r="BO175" s="1299">
        <f t="shared" ref="BO175" si="4648">BM175/BM$15-1</f>
        <v>0.82542595119507789</v>
      </c>
      <c r="BP175" s="1298">
        <f t="shared" si="4400"/>
        <v>1525070.8275529146</v>
      </c>
      <c r="BQ175" s="1299">
        <f t="shared" si="4520"/>
        <v>2.2193470720567765E-2</v>
      </c>
      <c r="BR175" s="485">
        <v>88218356.904302225</v>
      </c>
      <c r="BS175" s="1298">
        <f t="shared" ref="BS175" si="4649">BR175-BR$15</f>
        <v>49738480.245302223</v>
      </c>
      <c r="BT175" s="1299">
        <f t="shared" ref="BT175" si="4650">BR175/BR$15-1</f>
        <v>1.2925841911104192</v>
      </c>
      <c r="BU175" s="1298">
        <f t="shared" si="4403"/>
        <v>3086398.6919669658</v>
      </c>
      <c r="BV175" s="1299">
        <f t="shared" si="4523"/>
        <v>3.6254289890394586E-2</v>
      </c>
      <c r="BW175" s="485">
        <v>110423719.956673</v>
      </c>
      <c r="BX175" s="1298">
        <f t="shared" ref="BX175" si="4651">BW175-BW$15</f>
        <v>71943843.297672987</v>
      </c>
      <c r="BY175" s="1299">
        <f t="shared" ref="BY175" si="4652">BW175/BW$15-1</f>
        <v>1.8696484901763881</v>
      </c>
      <c r="BZ175" s="1298">
        <f t="shared" si="4406"/>
        <v>5289823.4677653909</v>
      </c>
      <c r="CA175" s="1299">
        <f t="shared" si="4526"/>
        <v>5.0315109060221186E-2</v>
      </c>
      <c r="CB175" s="485">
        <v>70242165.452124357</v>
      </c>
      <c r="CC175" s="1298">
        <f t="shared" ref="CC175" si="4653">CB175-CB$15</f>
        <v>31762288.793124355</v>
      </c>
      <c r="CD175" s="1299">
        <f t="shared" ref="CD175" si="4654">CB175/CB$15-1</f>
        <v>0.82542595119507789</v>
      </c>
      <c r="CE175" s="1298">
        <f t="shared" si="4409"/>
        <v>1525070.8275529146</v>
      </c>
      <c r="CF175" s="1299">
        <f t="shared" si="4529"/>
        <v>2.2193470720567765E-2</v>
      </c>
      <c r="CG175" s="485">
        <v>88218356.904302225</v>
      </c>
      <c r="CH175" s="1298">
        <f t="shared" ref="CH175" si="4655">CG175-CG$15</f>
        <v>49738480.245302223</v>
      </c>
      <c r="CI175" s="1299">
        <f t="shared" ref="CI175" si="4656">CG175/CG$15-1</f>
        <v>1.2925841911104192</v>
      </c>
      <c r="CJ175" s="1298">
        <f t="shared" si="4412"/>
        <v>3086398.6919669658</v>
      </c>
      <c r="CK175" s="1299">
        <f t="shared" si="4532"/>
        <v>3.6254289890394586E-2</v>
      </c>
      <c r="CL175" s="485">
        <v>110423719.956673</v>
      </c>
      <c r="CM175" s="1298">
        <f t="shared" ref="CM175" si="4657">CL175-CL$15</f>
        <v>71943843.297672987</v>
      </c>
      <c r="CN175" s="1299">
        <f t="shared" ref="CN175" si="4658">CL175/CL$15-1</f>
        <v>1.8696484901763881</v>
      </c>
      <c r="CO175" s="1298">
        <f t="shared" si="4415"/>
        <v>5289823.4677653909</v>
      </c>
      <c r="CP175" s="1299">
        <f t="shared" si="4535"/>
        <v>5.0315109060221186E-2</v>
      </c>
    </row>
    <row r="176" spans="1:94" ht="15.75" outlineLevel="1" x14ac:dyDescent="0.25">
      <c r="A176" s="174">
        <v>2039</v>
      </c>
      <c r="B176" s="175" t="s">
        <v>169</v>
      </c>
      <c r="C176" s="175" t="s">
        <v>249</v>
      </c>
      <c r="D176" s="176" t="s">
        <v>170</v>
      </c>
      <c r="E176" s="485">
        <v>68698035.267075747</v>
      </c>
      <c r="F176" s="1298">
        <f t="shared" ref="F176" si="4659">E176-E$16</f>
        <v>28615658.267075747</v>
      </c>
      <c r="G176" s="1320">
        <f t="shared" ref="G176" si="4660">E176/E$16-1</f>
        <v>0.71392118953114347</v>
      </c>
      <c r="H176" s="1298">
        <f t="shared" si="4364"/>
        <v>1378752.0006101429</v>
      </c>
      <c r="I176" s="1320">
        <f t="shared" si="4490"/>
        <v>2.0480788471153533E-2</v>
      </c>
      <c r="J176" s="485">
        <v>86279056.956834525</v>
      </c>
      <c r="K176" s="1298">
        <f t="shared" ref="K176" si="4661">J176-J$16</f>
        <v>46196679.956834525</v>
      </c>
      <c r="L176" s="1320">
        <f t="shared" ref="L176" si="4662">J176/J$16-1</f>
        <v>1.1525434221836326</v>
      </c>
      <c r="M176" s="1298">
        <f t="shared" si="4367"/>
        <v>2878813.6660500914</v>
      </c>
      <c r="N176" s="1320">
        <f t="shared" si="4493"/>
        <v>3.4518048778500399E-2</v>
      </c>
      <c r="O176" s="485">
        <v>107996280.5684801</v>
      </c>
      <c r="P176" s="1298">
        <f t="shared" ref="P176" si="4663">O176-O$16</f>
        <v>67913903.568480104</v>
      </c>
      <c r="Q176" s="1320">
        <f t="shared" ref="Q176" si="4664">O176/O$16-1</f>
        <v>1.6943581856056116</v>
      </c>
      <c r="R176" s="1298">
        <f t="shared" si="4370"/>
        <v>5000969.178913489</v>
      </c>
      <c r="S176" s="1320">
        <f t="shared" si="4496"/>
        <v>4.8555309085847265E-2</v>
      </c>
      <c r="T176" s="485">
        <v>68698035.267075747</v>
      </c>
      <c r="U176" s="1298">
        <f t="shared" ref="U176" si="4665">T176-T$16</f>
        <v>28615658.267075747</v>
      </c>
      <c r="V176" s="1299">
        <f t="shared" ref="V176" si="4666">T176/T$16-1</f>
        <v>0.71392118953114347</v>
      </c>
      <c r="W176" s="1298">
        <f t="shared" si="4373"/>
        <v>1378752.0006101429</v>
      </c>
      <c r="X176" s="1299">
        <f t="shared" si="4499"/>
        <v>2.0480788471153533E-2</v>
      </c>
      <c r="Y176" s="485">
        <v>86279056.956834525</v>
      </c>
      <c r="Z176" s="1298">
        <f t="shared" ref="Z176" si="4667">Y176-Y$16</f>
        <v>46196679.956834525</v>
      </c>
      <c r="AA176" s="1299">
        <f t="shared" ref="AA176" si="4668">Y176/Y$16-1</f>
        <v>1.1525434221836326</v>
      </c>
      <c r="AB176" s="1298">
        <f t="shared" si="4376"/>
        <v>2878813.6660500914</v>
      </c>
      <c r="AC176" s="1299">
        <f t="shared" si="4502"/>
        <v>3.4518048778500399E-2</v>
      </c>
      <c r="AD176" s="485">
        <v>107996280.5684801</v>
      </c>
      <c r="AE176" s="1298">
        <f t="shared" ref="AE176" si="4669">AD176-AD$16</f>
        <v>67913903.568480104</v>
      </c>
      <c r="AF176" s="1299">
        <f t="shared" ref="AF176" si="4670">AD176/AD$16-1</f>
        <v>1.6943581856056116</v>
      </c>
      <c r="AG176" s="1298">
        <f t="shared" si="4379"/>
        <v>5000969.178913489</v>
      </c>
      <c r="AH176" s="1299">
        <f t="shared" si="4505"/>
        <v>4.8555309085847265E-2</v>
      </c>
      <c r="AI176" s="485">
        <v>68698035.267075747</v>
      </c>
      <c r="AJ176" s="1298">
        <f t="shared" ref="AJ176" si="4671">AI176-AI$16</f>
        <v>28615658.267075747</v>
      </c>
      <c r="AK176" s="1299">
        <f t="shared" ref="AK176" si="4672">AI176/AI$16-1</f>
        <v>0.71392118953114347</v>
      </c>
      <c r="AL176" s="1298">
        <f t="shared" si="4382"/>
        <v>1378752.0006101429</v>
      </c>
      <c r="AM176" s="1299">
        <f t="shared" si="4604"/>
        <v>2.0480788471153533E-2</v>
      </c>
      <c r="AN176" s="485">
        <v>86279056.956834525</v>
      </c>
      <c r="AO176" s="1298">
        <f t="shared" ref="AO176" si="4673">AN176-AN$16</f>
        <v>46196679.956834525</v>
      </c>
      <c r="AP176" s="1299">
        <f t="shared" ref="AP176" si="4674">AN176/AN$16-1</f>
        <v>1.1525434221836326</v>
      </c>
      <c r="AQ176" s="1298">
        <f t="shared" si="4385"/>
        <v>2878813.6660500914</v>
      </c>
      <c r="AR176" s="1299">
        <f t="shared" si="4607"/>
        <v>3.4518048778500399E-2</v>
      </c>
      <c r="AS176" s="485">
        <v>107996280.5684801</v>
      </c>
      <c r="AT176" s="1298">
        <f t="shared" ref="AT176" si="4675">AS176-AS$16</f>
        <v>67913903.568480104</v>
      </c>
      <c r="AU176" s="1299">
        <f t="shared" ref="AU176" si="4676">AS176/AS$16-1</f>
        <v>1.6943581856056116</v>
      </c>
      <c r="AV176" s="1298">
        <f t="shared" si="4388"/>
        <v>5000969.178913489</v>
      </c>
      <c r="AW176" s="1299">
        <f t="shared" si="4610"/>
        <v>4.8555309085847265E-2</v>
      </c>
      <c r="AX176" s="485">
        <v>68698035.267075747</v>
      </c>
      <c r="AY176" s="1298">
        <f t="shared" ref="AY176" si="4677">AX176-AX$16</f>
        <v>28615658.267075747</v>
      </c>
      <c r="AZ176" s="1299">
        <f t="shared" ref="AZ176" si="4678">AX176/AX$16-1</f>
        <v>0.71392118953114347</v>
      </c>
      <c r="BA176" s="1298">
        <f t="shared" si="4391"/>
        <v>1378752.0006101429</v>
      </c>
      <c r="BB176" s="1299">
        <f t="shared" si="4511"/>
        <v>2.0480788471153533E-2</v>
      </c>
      <c r="BC176" s="485">
        <v>86279056.956834525</v>
      </c>
      <c r="BD176" s="1298">
        <f t="shared" ref="BD176" si="4679">BC176-BC$16</f>
        <v>46196679.956834525</v>
      </c>
      <c r="BE176" s="1299">
        <f t="shared" ref="BE176" si="4680">BC176/BC$16-1</f>
        <v>1.1525434221836326</v>
      </c>
      <c r="BF176" s="1298">
        <f t="shared" si="4394"/>
        <v>2878813.6660500914</v>
      </c>
      <c r="BG176" s="1299">
        <f t="shared" si="4514"/>
        <v>3.4518048778500399E-2</v>
      </c>
      <c r="BH176" s="485">
        <v>107996280.5684801</v>
      </c>
      <c r="BI176" s="1298">
        <f t="shared" ref="BI176" si="4681">BH176-BH$16</f>
        <v>67913903.568480104</v>
      </c>
      <c r="BJ176" s="1299">
        <f t="shared" ref="BJ176" si="4682">BH176/BH$16-1</f>
        <v>1.6943581856056116</v>
      </c>
      <c r="BK176" s="1298">
        <f t="shared" si="4397"/>
        <v>5000969.178913489</v>
      </c>
      <c r="BL176" s="1299">
        <f t="shared" si="4517"/>
        <v>4.8555309085847265E-2</v>
      </c>
      <c r="BM176" s="485">
        <v>68698035.267075747</v>
      </c>
      <c r="BN176" s="1298">
        <f t="shared" ref="BN176" si="4683">BM176-BM$16</f>
        <v>28615658.267075747</v>
      </c>
      <c r="BO176" s="1299">
        <f t="shared" ref="BO176" si="4684">BM176/BM$16-1</f>
        <v>0.71392118953114347</v>
      </c>
      <c r="BP176" s="1298">
        <f t="shared" si="4400"/>
        <v>1378752.0006101429</v>
      </c>
      <c r="BQ176" s="1299">
        <f t="shared" si="4520"/>
        <v>2.0480788471153533E-2</v>
      </c>
      <c r="BR176" s="485">
        <v>86279056.956834525</v>
      </c>
      <c r="BS176" s="1298">
        <f t="shared" ref="BS176" si="4685">BR176-BR$16</f>
        <v>46196679.956834525</v>
      </c>
      <c r="BT176" s="1299">
        <f t="shared" ref="BT176" si="4686">BR176/BR$16-1</f>
        <v>1.1525434221836326</v>
      </c>
      <c r="BU176" s="1298">
        <f t="shared" si="4403"/>
        <v>2878813.6660500914</v>
      </c>
      <c r="BV176" s="1299">
        <f t="shared" si="4523"/>
        <v>3.4518048778500399E-2</v>
      </c>
      <c r="BW176" s="485">
        <v>107996280.5684801</v>
      </c>
      <c r="BX176" s="1298">
        <f t="shared" ref="BX176" si="4687">BW176-BW$16</f>
        <v>67913903.568480104</v>
      </c>
      <c r="BY176" s="1299">
        <f t="shared" ref="BY176" si="4688">BW176/BW$16-1</f>
        <v>1.6943581856056116</v>
      </c>
      <c r="BZ176" s="1298">
        <f t="shared" si="4406"/>
        <v>5000969.178913489</v>
      </c>
      <c r="CA176" s="1299">
        <f t="shared" si="4526"/>
        <v>4.8555309085847265E-2</v>
      </c>
      <c r="CB176" s="485">
        <v>68698035.267075747</v>
      </c>
      <c r="CC176" s="1298">
        <f t="shared" ref="CC176" si="4689">CB176-CB$16</f>
        <v>28615658.267075747</v>
      </c>
      <c r="CD176" s="1299">
        <f t="shared" ref="CD176" si="4690">CB176/CB$16-1</f>
        <v>0.71392118953114347</v>
      </c>
      <c r="CE176" s="1298">
        <f t="shared" si="4409"/>
        <v>1378752.0006101429</v>
      </c>
      <c r="CF176" s="1299">
        <f t="shared" si="4529"/>
        <v>2.0480788471153533E-2</v>
      </c>
      <c r="CG176" s="485">
        <v>86279056.956834525</v>
      </c>
      <c r="CH176" s="1298">
        <f t="shared" ref="CH176" si="4691">CG176-CG$16</f>
        <v>46196679.956834525</v>
      </c>
      <c r="CI176" s="1299">
        <f t="shared" ref="CI176" si="4692">CG176/CG$16-1</f>
        <v>1.1525434221836326</v>
      </c>
      <c r="CJ176" s="1298">
        <f t="shared" si="4412"/>
        <v>2878813.6660500914</v>
      </c>
      <c r="CK176" s="1299">
        <f t="shared" si="4532"/>
        <v>3.4518048778500399E-2</v>
      </c>
      <c r="CL176" s="485">
        <v>107996280.5684801</v>
      </c>
      <c r="CM176" s="1298">
        <f t="shared" ref="CM176" si="4693">CL176-CL$16</f>
        <v>67913903.568480104</v>
      </c>
      <c r="CN176" s="1299">
        <f t="shared" ref="CN176" si="4694">CL176/CL$16-1</f>
        <v>1.6943581856056116</v>
      </c>
      <c r="CO176" s="1298">
        <f t="shared" si="4415"/>
        <v>5000969.178913489</v>
      </c>
      <c r="CP176" s="1299">
        <f t="shared" si="4535"/>
        <v>4.8555309085847265E-2</v>
      </c>
    </row>
    <row r="177" spans="1:94" ht="32.25" outlineLevel="1" thickBot="1" x14ac:dyDescent="0.3">
      <c r="A177" s="174">
        <v>2039</v>
      </c>
      <c r="B177" s="197" t="s">
        <v>171</v>
      </c>
      <c r="C177" s="198" t="s">
        <v>172</v>
      </c>
      <c r="D177" s="199" t="s">
        <v>173</v>
      </c>
      <c r="E177" s="492">
        <v>0</v>
      </c>
      <c r="F177" s="1298">
        <f t="shared" ref="F177" si="4695">E177-E$17</f>
        <v>0</v>
      </c>
      <c r="G177" s="1320"/>
      <c r="H177" s="1298">
        <f t="shared" si="4364"/>
        <v>0</v>
      </c>
      <c r="I177" s="1320"/>
      <c r="J177" s="492">
        <v>0</v>
      </c>
      <c r="K177" s="1298">
        <f t="shared" ref="K177" si="4696">J177-J$17</f>
        <v>0</v>
      </c>
      <c r="L177" s="1320"/>
      <c r="M177" s="1298">
        <f t="shared" si="4367"/>
        <v>0</v>
      </c>
      <c r="N177" s="1320"/>
      <c r="O177" s="492">
        <v>0</v>
      </c>
      <c r="P177" s="1298">
        <f t="shared" ref="P177" si="4697">O177-O$17</f>
        <v>0</v>
      </c>
      <c r="Q177" s="1320"/>
      <c r="R177" s="1298">
        <f t="shared" si="4370"/>
        <v>0</v>
      </c>
      <c r="S177" s="1320"/>
      <c r="T177" s="492">
        <v>0</v>
      </c>
      <c r="U177" s="1298">
        <f t="shared" ref="U177" si="4698">T177-T$17</f>
        <v>0</v>
      </c>
      <c r="V177" s="1299"/>
      <c r="W177" s="1298">
        <f t="shared" si="4373"/>
        <v>0</v>
      </c>
      <c r="X177" s="1299"/>
      <c r="Y177" s="492">
        <v>0</v>
      </c>
      <c r="Z177" s="1298">
        <f t="shared" ref="Z177" si="4699">Y177-Y$17</f>
        <v>0</v>
      </c>
      <c r="AA177" s="1299"/>
      <c r="AB177" s="1298">
        <f t="shared" si="4376"/>
        <v>0</v>
      </c>
      <c r="AC177" s="1299"/>
      <c r="AD177" s="492">
        <v>0</v>
      </c>
      <c r="AE177" s="1298">
        <f t="shared" ref="AE177" si="4700">AD177-AD$17</f>
        <v>0</v>
      </c>
      <c r="AF177" s="1299"/>
      <c r="AG177" s="1298">
        <f t="shared" si="4379"/>
        <v>0</v>
      </c>
      <c r="AH177" s="1299"/>
      <c r="AI177" s="492">
        <v>0</v>
      </c>
      <c r="AJ177" s="1298">
        <f t="shared" ref="AJ177" si="4701">AI177-AI$17</f>
        <v>0</v>
      </c>
      <c r="AK177" s="1299"/>
      <c r="AL177" s="1298">
        <f t="shared" si="4382"/>
        <v>0</v>
      </c>
      <c r="AM177" s="1299"/>
      <c r="AN177" s="492">
        <v>0</v>
      </c>
      <c r="AO177" s="1298">
        <f t="shared" ref="AO177" si="4702">AN177-AN$17</f>
        <v>0</v>
      </c>
      <c r="AP177" s="1299"/>
      <c r="AQ177" s="1298">
        <f t="shared" si="4385"/>
        <v>0</v>
      </c>
      <c r="AR177" s="1299"/>
      <c r="AS177" s="492">
        <v>0</v>
      </c>
      <c r="AT177" s="1298">
        <f t="shared" ref="AT177" si="4703">AS177-AS$17</f>
        <v>0</v>
      </c>
      <c r="AU177" s="1299"/>
      <c r="AV177" s="1298">
        <f t="shared" si="4388"/>
        <v>0</v>
      </c>
      <c r="AW177" s="1299"/>
      <c r="AX177" s="492">
        <v>0</v>
      </c>
      <c r="AY177" s="1298">
        <f t="shared" ref="AY177" si="4704">AX177-AX$17</f>
        <v>0</v>
      </c>
      <c r="AZ177" s="1299"/>
      <c r="BA177" s="1298">
        <f t="shared" si="4391"/>
        <v>0</v>
      </c>
      <c r="BB177" s="1299"/>
      <c r="BC177" s="492">
        <v>0</v>
      </c>
      <c r="BD177" s="1298">
        <f t="shared" ref="BD177" si="4705">BC177-BC$17</f>
        <v>0</v>
      </c>
      <c r="BE177" s="1299"/>
      <c r="BF177" s="1298">
        <f t="shared" si="4394"/>
        <v>0</v>
      </c>
      <c r="BG177" s="1299"/>
      <c r="BH177" s="492">
        <v>0</v>
      </c>
      <c r="BI177" s="1298">
        <f t="shared" ref="BI177" si="4706">BH177-BH$17</f>
        <v>0</v>
      </c>
      <c r="BJ177" s="1299"/>
      <c r="BK177" s="1298">
        <f t="shared" si="4397"/>
        <v>0</v>
      </c>
      <c r="BL177" s="1299"/>
      <c r="BM177" s="492">
        <v>0</v>
      </c>
      <c r="BN177" s="1298">
        <f t="shared" ref="BN177" si="4707">BM177-BM$17</f>
        <v>0</v>
      </c>
      <c r="BO177" s="1299"/>
      <c r="BP177" s="1298">
        <f t="shared" si="4400"/>
        <v>0</v>
      </c>
      <c r="BQ177" s="1299"/>
      <c r="BR177" s="492">
        <v>0</v>
      </c>
      <c r="BS177" s="1298">
        <f t="shared" ref="BS177" si="4708">BR177-BR$17</f>
        <v>0</v>
      </c>
      <c r="BT177" s="1299"/>
      <c r="BU177" s="1298">
        <f t="shared" si="4403"/>
        <v>0</v>
      </c>
      <c r="BV177" s="1299"/>
      <c r="BW177" s="492">
        <v>0</v>
      </c>
      <c r="BX177" s="1298">
        <f t="shared" ref="BX177" si="4709">BW177-BW$17</f>
        <v>0</v>
      </c>
      <c r="BY177" s="1299"/>
      <c r="BZ177" s="1298">
        <f t="shared" si="4406"/>
        <v>0</v>
      </c>
      <c r="CA177" s="1299"/>
      <c r="CB177" s="1329">
        <v>5033319.2182196612</v>
      </c>
      <c r="CC177" s="1298">
        <f t="shared" ref="CC177" si="4710">CB177-CB$17</f>
        <v>1187041.7382196612</v>
      </c>
      <c r="CD177" s="1299">
        <f t="shared" ref="CD177" si="4711">CB177/CB$17-1</f>
        <v>0.30862093137899693</v>
      </c>
      <c r="CE177" s="1298">
        <f t="shared" si="4409"/>
        <v>65268.062344354577</v>
      </c>
      <c r="CF177" s="1299">
        <f t="shared" si="4529"/>
        <v>1.3137558430163843E-2</v>
      </c>
      <c r="CG177" s="1329">
        <v>5033319.2182196612</v>
      </c>
      <c r="CH177" s="1298">
        <f t="shared" ref="CH177" si="4712">CG177-CG$17</f>
        <v>1187041.7382196612</v>
      </c>
      <c r="CI177" s="1299">
        <f t="shared" ref="CI177" si="4713">CG177/CG$17-1</f>
        <v>0.30862093137899693</v>
      </c>
      <c r="CJ177" s="1298">
        <f t="shared" si="4412"/>
        <v>65268.062344354577</v>
      </c>
      <c r="CK177" s="1299">
        <f t="shared" si="4532"/>
        <v>1.3137558430163843E-2</v>
      </c>
      <c r="CL177" s="1329">
        <v>5033319.2182196612</v>
      </c>
      <c r="CM177" s="1298">
        <f t="shared" ref="CM177" si="4714">CL177-CL$17</f>
        <v>1187041.7382196612</v>
      </c>
      <c r="CN177" s="1299">
        <f t="shared" ref="CN177" si="4715">CL177/CL$17-1</f>
        <v>0.30862093137899693</v>
      </c>
      <c r="CO177" s="1298">
        <f t="shared" si="4415"/>
        <v>65268.062344354577</v>
      </c>
      <c r="CP177" s="1299">
        <f t="shared" si="4535"/>
        <v>1.3137558430163843E-2</v>
      </c>
    </row>
    <row r="178" spans="1:94" ht="15.75" outlineLevel="1" x14ac:dyDescent="0.25">
      <c r="A178" s="174">
        <v>2039</v>
      </c>
      <c r="B178" s="206" t="s">
        <v>174</v>
      </c>
      <c r="C178" s="206" t="s">
        <v>175</v>
      </c>
      <c r="D178" s="207" t="s">
        <v>176</v>
      </c>
      <c r="E178" s="210">
        <v>1391094.6389760002</v>
      </c>
      <c r="F178" s="1321">
        <f t="shared" ref="F178" si="4716">E178-E$18</f>
        <v>542807.56017600023</v>
      </c>
      <c r="G178" s="1322">
        <f t="shared" ref="G178" si="4717">E178/E$18-1</f>
        <v>0.63988663005908819</v>
      </c>
      <c r="H178" s="1321">
        <f t="shared" si="4364"/>
        <v>31558.298016000306</v>
      </c>
      <c r="I178" s="1322">
        <f t="shared" si="4490"/>
        <v>2.3212544648653077E-2</v>
      </c>
      <c r="J178" s="210">
        <v>1740080.0536320002</v>
      </c>
      <c r="K178" s="1321">
        <f t="shared" ref="K178" si="4718">J178-J$18</f>
        <v>891792.97483200021</v>
      </c>
      <c r="L178" s="1322">
        <f t="shared" ref="L178" si="4719">J178/J$18-1</f>
        <v>1.0512867602481277</v>
      </c>
      <c r="M178" s="1321">
        <f t="shared" si="4367"/>
        <v>62912.128080000402</v>
      </c>
      <c r="N178" s="1322">
        <f t="shared" si="4493"/>
        <v>3.7510929657979419E-2</v>
      </c>
      <c r="O178" s="211">
        <v>2171464.8023040006</v>
      </c>
      <c r="P178" s="1321">
        <f t="shared" ref="P178" si="4720">O178-O$18</f>
        <v>1323177.7235040006</v>
      </c>
      <c r="Q178" s="1322">
        <f t="shared" ref="Q178" si="4721">O178/O$18-1</f>
        <v>1.5598230322873574</v>
      </c>
      <c r="R178" s="1321">
        <f t="shared" si="4370"/>
        <v>106554.67368000047</v>
      </c>
      <c r="S178" s="1322">
        <f t="shared" si="4496"/>
        <v>5.1602572045595707E-2</v>
      </c>
      <c r="T178" s="211">
        <v>1391094.6389760002</v>
      </c>
      <c r="U178" s="209">
        <f t="shared" ref="U178" si="4722">T178-T$18</f>
        <v>542807.56017600023</v>
      </c>
      <c r="V178" s="1300">
        <f t="shared" ref="V178" si="4723">T178/T$18-1</f>
        <v>0.63988663005908819</v>
      </c>
      <c r="W178" s="209">
        <f t="shared" si="4373"/>
        <v>31558.298016000306</v>
      </c>
      <c r="X178" s="1300">
        <f t="shared" si="4499"/>
        <v>2.3212544648653077E-2</v>
      </c>
      <c r="Y178" s="210">
        <v>1740080.0536320002</v>
      </c>
      <c r="Z178" s="209">
        <f t="shared" ref="Z178" si="4724">Y178-Y$18</f>
        <v>891792.97483200021</v>
      </c>
      <c r="AA178" s="1300">
        <f t="shared" ref="AA178" si="4725">Y178/Y$18-1</f>
        <v>1.0512867602481277</v>
      </c>
      <c r="AB178" s="209">
        <f t="shared" si="4376"/>
        <v>62912.128080000402</v>
      </c>
      <c r="AC178" s="1300">
        <f t="shared" si="4502"/>
        <v>3.7510929657979419E-2</v>
      </c>
      <c r="AD178" s="211">
        <v>2171464.8023040006</v>
      </c>
      <c r="AE178" s="209">
        <f t="shared" ref="AE178" si="4726">AD178-AD$18</f>
        <v>1323177.7235040006</v>
      </c>
      <c r="AF178" s="1300">
        <f t="shared" ref="AF178" si="4727">AD178/AD$18-1</f>
        <v>1.5598230322873574</v>
      </c>
      <c r="AG178" s="209">
        <f t="shared" si="4379"/>
        <v>106554.67368000047</v>
      </c>
      <c r="AH178" s="1300">
        <f t="shared" si="4505"/>
        <v>5.1602572045595707E-2</v>
      </c>
      <c r="AI178" s="211">
        <v>1391094.6389760002</v>
      </c>
      <c r="AJ178" s="209">
        <f t="shared" ref="AJ178" si="4728">AI178-AI$18</f>
        <v>542807.56017600023</v>
      </c>
      <c r="AK178" s="1300">
        <f t="shared" ref="AK178" si="4729">AI178/AI$18-1</f>
        <v>0.63988663005908819</v>
      </c>
      <c r="AL178" s="209">
        <f t="shared" si="4382"/>
        <v>31558.298016000306</v>
      </c>
      <c r="AM178" s="1300">
        <f t="shared" si="4604"/>
        <v>2.3212544648653077E-2</v>
      </c>
      <c r="AN178" s="210">
        <v>1740080.0536320002</v>
      </c>
      <c r="AO178" s="209">
        <f t="shared" ref="AO178" si="4730">AN178-AN$18</f>
        <v>891792.97483200021</v>
      </c>
      <c r="AP178" s="1300">
        <f t="shared" ref="AP178" si="4731">AN178/AN$18-1</f>
        <v>1.0512867602481277</v>
      </c>
      <c r="AQ178" s="209">
        <f t="shared" si="4385"/>
        <v>62912.128080000402</v>
      </c>
      <c r="AR178" s="1300">
        <f t="shared" si="4607"/>
        <v>3.7510929657979419E-2</v>
      </c>
      <c r="AS178" s="211">
        <v>2171464.8023040006</v>
      </c>
      <c r="AT178" s="209">
        <f t="shared" ref="AT178" si="4732">AS178-AS$18</f>
        <v>1323177.7235040006</v>
      </c>
      <c r="AU178" s="1300">
        <f t="shared" ref="AU178" si="4733">AS178/AS$18-1</f>
        <v>1.5598230322873574</v>
      </c>
      <c r="AV178" s="209">
        <f t="shared" si="4388"/>
        <v>106554.67368000047</v>
      </c>
      <c r="AW178" s="1300">
        <f t="shared" si="4610"/>
        <v>5.1602572045595707E-2</v>
      </c>
      <c r="AX178" s="210">
        <v>1391094.6389760002</v>
      </c>
      <c r="AY178" s="209">
        <f t="shared" ref="AY178" si="4734">AX178-AX$18</f>
        <v>542807.56017600023</v>
      </c>
      <c r="AZ178" s="1300">
        <f t="shared" ref="AZ178" si="4735">AX178/AX$18-1</f>
        <v>0.63988663005908819</v>
      </c>
      <c r="BA178" s="209">
        <f t="shared" si="4391"/>
        <v>31558.298016000306</v>
      </c>
      <c r="BB178" s="1300">
        <f t="shared" si="4511"/>
        <v>2.3212544648653077E-2</v>
      </c>
      <c r="BC178" s="210">
        <v>1740080.0536320002</v>
      </c>
      <c r="BD178" s="209">
        <f t="shared" ref="BD178" si="4736">BC178-BC$18</f>
        <v>891792.97483200021</v>
      </c>
      <c r="BE178" s="1300">
        <f t="shared" ref="BE178" si="4737">BC178/BC$18-1</f>
        <v>1.0512867602481277</v>
      </c>
      <c r="BF178" s="209">
        <f t="shared" si="4394"/>
        <v>62912.128080000402</v>
      </c>
      <c r="BG178" s="1300">
        <f t="shared" si="4514"/>
        <v>3.7510929657979419E-2</v>
      </c>
      <c r="BH178" s="211">
        <v>2171464.8023040006</v>
      </c>
      <c r="BI178" s="209">
        <f t="shared" ref="BI178" si="4738">BH178-BH$18</f>
        <v>1323177.7235040006</v>
      </c>
      <c r="BJ178" s="1300">
        <f t="shared" ref="BJ178" si="4739">BH178/BH$18-1</f>
        <v>1.5598230322873574</v>
      </c>
      <c r="BK178" s="209">
        <f t="shared" si="4397"/>
        <v>106554.67368000047</v>
      </c>
      <c r="BL178" s="1300">
        <f t="shared" si="4517"/>
        <v>5.1602572045595707E-2</v>
      </c>
      <c r="BM178" s="210">
        <v>1391094.6389760002</v>
      </c>
      <c r="BN178" s="209">
        <f t="shared" ref="BN178" si="4740">BM178-BM$18</f>
        <v>542807.56017600023</v>
      </c>
      <c r="BO178" s="1300">
        <f t="shared" ref="BO178" si="4741">BM178/BM$18-1</f>
        <v>0.63988663005908819</v>
      </c>
      <c r="BP178" s="209">
        <f t="shared" si="4400"/>
        <v>31558.298016000306</v>
      </c>
      <c r="BQ178" s="1300">
        <f t="shared" si="4520"/>
        <v>2.3212544648653077E-2</v>
      </c>
      <c r="BR178" s="210">
        <v>1740080.0536320002</v>
      </c>
      <c r="BS178" s="209">
        <f t="shared" ref="BS178" si="4742">BR178-BR$18</f>
        <v>891792.97483200021</v>
      </c>
      <c r="BT178" s="1300">
        <f t="shared" ref="BT178" si="4743">BR178/BR$18-1</f>
        <v>1.0512867602481277</v>
      </c>
      <c r="BU178" s="209">
        <f t="shared" si="4403"/>
        <v>62912.128080000402</v>
      </c>
      <c r="BV178" s="1300">
        <f t="shared" si="4523"/>
        <v>3.7510929657979419E-2</v>
      </c>
      <c r="BW178" s="211">
        <v>2171464.8023040006</v>
      </c>
      <c r="BX178" s="209">
        <f t="shared" ref="BX178" si="4744">BW178-BW$18</f>
        <v>1323177.7235040006</v>
      </c>
      <c r="BY178" s="1300">
        <f t="shared" ref="BY178" si="4745">BW178/BW$18-1</f>
        <v>1.5598230322873574</v>
      </c>
      <c r="BZ178" s="209">
        <f t="shared" si="4406"/>
        <v>106554.67368000047</v>
      </c>
      <c r="CA178" s="1300">
        <f t="shared" si="4526"/>
        <v>5.1602572045595707E-2</v>
      </c>
      <c r="CB178" s="211">
        <v>1391094.6389760002</v>
      </c>
      <c r="CC178" s="209">
        <f t="shared" ref="CC178" si="4746">CB178-CB$18</f>
        <v>542807.56017600023</v>
      </c>
      <c r="CD178" s="1300">
        <f t="shared" ref="CD178" si="4747">CB178/CB$18-1</f>
        <v>0.63988663005908819</v>
      </c>
      <c r="CE178" s="209">
        <f t="shared" si="4409"/>
        <v>31558.298016000306</v>
      </c>
      <c r="CF178" s="1300">
        <f t="shared" si="4529"/>
        <v>2.3212544648653077E-2</v>
      </c>
      <c r="CG178" s="210">
        <v>1740080.0536320002</v>
      </c>
      <c r="CH178" s="209">
        <f t="shared" ref="CH178" si="4748">CG178-CG$18</f>
        <v>891792.97483200021</v>
      </c>
      <c r="CI178" s="1300">
        <f t="shared" ref="CI178" si="4749">CG178/CG$18-1</f>
        <v>1.0512867602481277</v>
      </c>
      <c r="CJ178" s="209">
        <f t="shared" si="4412"/>
        <v>62912.128080000402</v>
      </c>
      <c r="CK178" s="1300">
        <f t="shared" si="4532"/>
        <v>3.7510929657979419E-2</v>
      </c>
      <c r="CL178" s="211">
        <v>2171464.8023040006</v>
      </c>
      <c r="CM178" s="209">
        <f t="shared" ref="CM178" si="4750">CL178-CL$18</f>
        <v>1323177.7235040006</v>
      </c>
      <c r="CN178" s="1300">
        <f t="shared" ref="CN178" si="4751">CL178/CL$18-1</f>
        <v>1.5598230322873574</v>
      </c>
      <c r="CO178" s="209">
        <f t="shared" si="4415"/>
        <v>106554.67368000047</v>
      </c>
      <c r="CP178" s="1300">
        <f t="shared" si="4535"/>
        <v>5.1602572045595707E-2</v>
      </c>
    </row>
    <row r="179" spans="1:94" ht="16.5" outlineLevel="1" thickBot="1" x14ac:dyDescent="0.3">
      <c r="A179" s="174">
        <v>2039</v>
      </c>
      <c r="B179" s="206" t="s">
        <v>177</v>
      </c>
      <c r="C179" s="206" t="s">
        <v>178</v>
      </c>
      <c r="D179" s="207" t="s">
        <v>179</v>
      </c>
      <c r="E179" s="479">
        <v>879128.18865599995</v>
      </c>
      <c r="F179" s="1321">
        <f t="shared" ref="F179" si="4752">E179-E$19</f>
        <v>346957.88656799996</v>
      </c>
      <c r="G179" s="1322">
        <f t="shared" ref="G179" si="4753">E179/E$19-1</f>
        <v>0.65196777273495199</v>
      </c>
      <c r="H179" s="1321">
        <f t="shared" si="4364"/>
        <v>20120.697887999937</v>
      </c>
      <c r="I179" s="1322">
        <f t="shared" si="4490"/>
        <v>2.3423192584747898E-2</v>
      </c>
      <c r="J179" s="479">
        <v>1100576.398824</v>
      </c>
      <c r="K179" s="1321">
        <f t="shared" ref="K179" si="4754">J179-J$19</f>
        <v>568406.09673600004</v>
      </c>
      <c r="L179" s="1322">
        <f t="shared" ref="L179" si="4755">J179/J$19-1</f>
        <v>1.0680905990165681</v>
      </c>
      <c r="M179" s="1321">
        <f t="shared" si="4367"/>
        <v>39772.258343999973</v>
      </c>
      <c r="N179" s="1322">
        <f t="shared" si="4493"/>
        <v>3.7492555719101484E-2</v>
      </c>
      <c r="O179" s="472">
        <v>1372312.43784</v>
      </c>
      <c r="P179" s="1321">
        <f t="shared" ref="P179" si="4756">O179-O$19</f>
        <v>840142.13575200003</v>
      </c>
      <c r="Q179" s="1322">
        <f t="shared" ref="Q179" si="4757">O179/O$19-1</f>
        <v>1.5787091697068689</v>
      </c>
      <c r="R179" s="1321">
        <f t="shared" si="4370"/>
        <v>67340.447784000309</v>
      </c>
      <c r="S179" s="1322">
        <f t="shared" si="4496"/>
        <v>5.1602983280208514E-2</v>
      </c>
      <c r="T179" s="472">
        <v>879128.18865599995</v>
      </c>
      <c r="U179" s="209">
        <f t="shared" ref="U179" si="4758">T179-T$19</f>
        <v>346957.88656799996</v>
      </c>
      <c r="V179" s="1300">
        <f t="shared" ref="V179" si="4759">T179/T$19-1</f>
        <v>0.65196777273495199</v>
      </c>
      <c r="W179" s="209">
        <f t="shared" si="4373"/>
        <v>20120.697887999937</v>
      </c>
      <c r="X179" s="1300">
        <f t="shared" si="4499"/>
        <v>2.3423192584747898E-2</v>
      </c>
      <c r="Y179" s="479">
        <v>1100576.398824</v>
      </c>
      <c r="Z179" s="209">
        <f t="shared" ref="Z179" si="4760">Y179-Y$19</f>
        <v>568406.09673600004</v>
      </c>
      <c r="AA179" s="1300">
        <f t="shared" ref="AA179" si="4761">Y179/Y$19-1</f>
        <v>1.0680905990165681</v>
      </c>
      <c r="AB179" s="209">
        <f t="shared" si="4376"/>
        <v>39772.258343999973</v>
      </c>
      <c r="AC179" s="1300">
        <f t="shared" si="4502"/>
        <v>3.7492555719101484E-2</v>
      </c>
      <c r="AD179" s="472">
        <v>1372312.43784</v>
      </c>
      <c r="AE179" s="209">
        <f t="shared" ref="AE179" si="4762">AD179-AD$19</f>
        <v>840142.13575200003</v>
      </c>
      <c r="AF179" s="1300">
        <f t="shared" ref="AF179" si="4763">AD179/AD$19-1</f>
        <v>1.5787091697068689</v>
      </c>
      <c r="AG179" s="209">
        <f t="shared" si="4379"/>
        <v>67340.447784000309</v>
      </c>
      <c r="AH179" s="1300">
        <f t="shared" si="4505"/>
        <v>5.1602983280208514E-2</v>
      </c>
      <c r="AI179" s="472">
        <v>879128.18865599995</v>
      </c>
      <c r="AJ179" s="209">
        <f t="shared" ref="AJ179" si="4764">AI179-AI$19</f>
        <v>346957.88656799996</v>
      </c>
      <c r="AK179" s="1300">
        <f t="shared" ref="AK179" si="4765">AI179/AI$19-1</f>
        <v>0.65196777273495199</v>
      </c>
      <c r="AL179" s="209">
        <f t="shared" si="4382"/>
        <v>20120.697887999937</v>
      </c>
      <c r="AM179" s="1300">
        <f t="shared" si="4604"/>
        <v>2.3423192584747898E-2</v>
      </c>
      <c r="AN179" s="479">
        <v>1100576.398824</v>
      </c>
      <c r="AO179" s="209">
        <f t="shared" ref="AO179" si="4766">AN179-AN$19</f>
        <v>568406.09673600004</v>
      </c>
      <c r="AP179" s="1300">
        <f t="shared" ref="AP179" si="4767">AN179/AN$19-1</f>
        <v>1.0680905990165681</v>
      </c>
      <c r="AQ179" s="209">
        <f t="shared" si="4385"/>
        <v>39772.258343999973</v>
      </c>
      <c r="AR179" s="1300">
        <f t="shared" si="4607"/>
        <v>3.7492555719101484E-2</v>
      </c>
      <c r="AS179" s="472">
        <v>1372312.43784</v>
      </c>
      <c r="AT179" s="209">
        <f t="shared" ref="AT179" si="4768">AS179-AS$19</f>
        <v>840142.13575200003</v>
      </c>
      <c r="AU179" s="1300">
        <f t="shared" ref="AU179" si="4769">AS179/AS$19-1</f>
        <v>1.5787091697068689</v>
      </c>
      <c r="AV179" s="209">
        <f t="shared" si="4388"/>
        <v>67340.447784000309</v>
      </c>
      <c r="AW179" s="1300">
        <f t="shared" si="4610"/>
        <v>5.1602983280208514E-2</v>
      </c>
      <c r="AX179" s="479">
        <v>879128.18865599995</v>
      </c>
      <c r="AY179" s="209">
        <f t="shared" ref="AY179" si="4770">AX179-AX$19</f>
        <v>346957.88656799996</v>
      </c>
      <c r="AZ179" s="1300">
        <f t="shared" ref="AZ179" si="4771">AX179/AX$19-1</f>
        <v>0.65196777273495199</v>
      </c>
      <c r="BA179" s="209">
        <f t="shared" si="4391"/>
        <v>20120.697887999937</v>
      </c>
      <c r="BB179" s="1300">
        <f t="shared" si="4511"/>
        <v>2.3423192584747898E-2</v>
      </c>
      <c r="BC179" s="479">
        <v>1100576.398824</v>
      </c>
      <c r="BD179" s="209">
        <f t="shared" ref="BD179" si="4772">BC179-BC$19</f>
        <v>568406.09673600004</v>
      </c>
      <c r="BE179" s="1300">
        <f t="shared" ref="BE179" si="4773">BC179/BC$19-1</f>
        <v>1.0680905990165681</v>
      </c>
      <c r="BF179" s="209">
        <f t="shared" si="4394"/>
        <v>39772.258343999973</v>
      </c>
      <c r="BG179" s="1300">
        <f t="shared" si="4514"/>
        <v>3.7492555719101484E-2</v>
      </c>
      <c r="BH179" s="472">
        <v>1372312.43784</v>
      </c>
      <c r="BI179" s="209">
        <f t="shared" ref="BI179" si="4774">BH179-BH$19</f>
        <v>840142.13575200003</v>
      </c>
      <c r="BJ179" s="1300">
        <f t="shared" ref="BJ179" si="4775">BH179/BH$19-1</f>
        <v>1.5787091697068689</v>
      </c>
      <c r="BK179" s="209">
        <f t="shared" si="4397"/>
        <v>67340.447784000309</v>
      </c>
      <c r="BL179" s="1300">
        <f t="shared" si="4517"/>
        <v>5.1602983280208514E-2</v>
      </c>
      <c r="BM179" s="479">
        <v>879128.18865599995</v>
      </c>
      <c r="BN179" s="209">
        <f t="shared" ref="BN179" si="4776">BM179-BM$19</f>
        <v>346957.88656799996</v>
      </c>
      <c r="BO179" s="1300">
        <f t="shared" ref="BO179" si="4777">BM179/BM$19-1</f>
        <v>0.65196777273495199</v>
      </c>
      <c r="BP179" s="209">
        <f t="shared" si="4400"/>
        <v>20120.697887999937</v>
      </c>
      <c r="BQ179" s="1300">
        <f t="shared" si="4520"/>
        <v>2.3423192584747898E-2</v>
      </c>
      <c r="BR179" s="479">
        <v>1100576.398824</v>
      </c>
      <c r="BS179" s="209">
        <f t="shared" ref="BS179" si="4778">BR179-BR$19</f>
        <v>568406.09673600004</v>
      </c>
      <c r="BT179" s="1300">
        <f t="shared" ref="BT179" si="4779">BR179/BR$19-1</f>
        <v>1.0680905990165681</v>
      </c>
      <c r="BU179" s="209">
        <f t="shared" si="4403"/>
        <v>39772.258343999973</v>
      </c>
      <c r="BV179" s="1300">
        <f t="shared" si="4523"/>
        <v>3.7492555719101484E-2</v>
      </c>
      <c r="BW179" s="472">
        <v>1372312.43784</v>
      </c>
      <c r="BX179" s="209">
        <f t="shared" ref="BX179" si="4780">BW179-BW$19</f>
        <v>840142.13575200003</v>
      </c>
      <c r="BY179" s="1300">
        <f t="shared" ref="BY179" si="4781">BW179/BW$19-1</f>
        <v>1.5787091697068689</v>
      </c>
      <c r="BZ179" s="209">
        <f t="shared" si="4406"/>
        <v>67340.447784000309</v>
      </c>
      <c r="CA179" s="1300">
        <f t="shared" si="4526"/>
        <v>5.1602983280208514E-2</v>
      </c>
      <c r="CB179" s="472">
        <v>879128.18865599995</v>
      </c>
      <c r="CC179" s="209">
        <f t="shared" ref="CC179" si="4782">CB179-CB$19</f>
        <v>346957.88656799996</v>
      </c>
      <c r="CD179" s="1300">
        <f t="shared" ref="CD179" si="4783">CB179/CB$19-1</f>
        <v>0.65196777273495199</v>
      </c>
      <c r="CE179" s="209">
        <f t="shared" si="4409"/>
        <v>20120.697887999937</v>
      </c>
      <c r="CF179" s="1300">
        <f t="shared" si="4529"/>
        <v>2.3423192584747898E-2</v>
      </c>
      <c r="CG179" s="479">
        <v>1100576.398824</v>
      </c>
      <c r="CH179" s="209">
        <f t="shared" ref="CH179" si="4784">CG179-CG$19</f>
        <v>568406.09673600004</v>
      </c>
      <c r="CI179" s="1300">
        <f t="shared" ref="CI179" si="4785">CG179/CG$19-1</f>
        <v>1.0680905990165681</v>
      </c>
      <c r="CJ179" s="209">
        <f t="shared" si="4412"/>
        <v>39772.258343999973</v>
      </c>
      <c r="CK179" s="1300">
        <f t="shared" si="4532"/>
        <v>3.7492555719101484E-2</v>
      </c>
      <c r="CL179" s="472">
        <v>1372312.43784</v>
      </c>
      <c r="CM179" s="209">
        <f t="shared" ref="CM179" si="4786">CL179-CL$19</f>
        <v>840142.13575200003</v>
      </c>
      <c r="CN179" s="1300">
        <f t="shared" ref="CN179" si="4787">CL179/CL$19-1</f>
        <v>1.5787091697068689</v>
      </c>
      <c r="CO179" s="209">
        <f t="shared" si="4415"/>
        <v>67340.447784000309</v>
      </c>
      <c r="CP179" s="1300">
        <f t="shared" si="4535"/>
        <v>5.1602983280208514E-2</v>
      </c>
    </row>
    <row r="180" spans="1:94" ht="18.75" x14ac:dyDescent="0.25">
      <c r="A180" s="164">
        <v>2040</v>
      </c>
      <c r="B180" s="165"/>
      <c r="C180" s="166"/>
      <c r="D180" s="166" t="s">
        <v>157</v>
      </c>
      <c r="E180" s="490">
        <v>678220231.08359492</v>
      </c>
      <c r="F180" s="490">
        <f t="shared" ref="F180" si="4788">E180-E$10</f>
        <v>462123796.69359493</v>
      </c>
      <c r="G180" s="1319">
        <f t="shared" ref="G180" si="4789">E180/E$10-1</f>
        <v>2.1385072733758164</v>
      </c>
      <c r="H180" s="490">
        <f t="shared" si="4364"/>
        <v>35965917.265327573</v>
      </c>
      <c r="I180" s="1319">
        <f>E180/E170-1</f>
        <v>5.5999495046606285E-2</v>
      </c>
      <c r="J180" s="490">
        <v>678220231.08359492</v>
      </c>
      <c r="K180" s="490">
        <f t="shared" ref="K180" si="4790">J180-J$10</f>
        <v>462123796.69359493</v>
      </c>
      <c r="L180" s="1319">
        <f t="shared" ref="L180" si="4791">J180/J$10-1</f>
        <v>2.1385072733758164</v>
      </c>
      <c r="M180" s="490">
        <f t="shared" si="4367"/>
        <v>35965917.265327573</v>
      </c>
      <c r="N180" s="1319">
        <f>J180/J170-1</f>
        <v>5.5999495046606285E-2</v>
      </c>
      <c r="O180" s="490">
        <v>678220231.08359492</v>
      </c>
      <c r="P180" s="490">
        <f t="shared" ref="P180" si="4792">O180-O$10</f>
        <v>462123796.69359493</v>
      </c>
      <c r="Q180" s="1319">
        <f t="shared" ref="Q180" si="4793">O180/O$10-1</f>
        <v>2.1385072733758164</v>
      </c>
      <c r="R180" s="490">
        <f t="shared" si="4370"/>
        <v>35965917.265327573</v>
      </c>
      <c r="S180" s="1319">
        <f>O180/O170-1</f>
        <v>5.5999495046606285E-2</v>
      </c>
      <c r="T180" s="490">
        <v>678220231.08359492</v>
      </c>
      <c r="U180" s="490">
        <f t="shared" ref="U180" si="4794">T180-T$10</f>
        <v>462123796.69359493</v>
      </c>
      <c r="V180" s="1301">
        <f t="shared" ref="V180" si="4795">T180/T$10-1</f>
        <v>2.1385072733758164</v>
      </c>
      <c r="W180" s="490">
        <f t="shared" si="4373"/>
        <v>35965917.265327573</v>
      </c>
      <c r="X180" s="1301">
        <f>T180/T170-1</f>
        <v>5.5999495046606285E-2</v>
      </c>
      <c r="Y180" s="490">
        <v>678220231.08359492</v>
      </c>
      <c r="Z180" s="490">
        <f t="shared" ref="Z180" si="4796">Y180-Y$10</f>
        <v>462123796.69359493</v>
      </c>
      <c r="AA180" s="1301">
        <f t="shared" ref="AA180" si="4797">Y180/Y$10-1</f>
        <v>2.1385072733758164</v>
      </c>
      <c r="AB180" s="490">
        <f t="shared" si="4376"/>
        <v>35965917.265327573</v>
      </c>
      <c r="AC180" s="1301">
        <f>Y180/Y170-1</f>
        <v>5.5999495046606285E-2</v>
      </c>
      <c r="AD180" s="490">
        <v>678220231.08359492</v>
      </c>
      <c r="AE180" s="490">
        <f t="shared" ref="AE180" si="4798">AD180-AD$10</f>
        <v>462123796.69359493</v>
      </c>
      <c r="AF180" s="1301">
        <f t="shared" ref="AF180" si="4799">AD180/AD$10-1</f>
        <v>2.1385072733758164</v>
      </c>
      <c r="AG180" s="490">
        <f t="shared" si="4379"/>
        <v>35965917.265327573</v>
      </c>
      <c r="AH180" s="1301">
        <f>AD180/AD170-1</f>
        <v>5.5999495046606285E-2</v>
      </c>
      <c r="AI180" s="490">
        <v>678220231.08359492</v>
      </c>
      <c r="AJ180" s="490">
        <f t="shared" ref="AJ180" si="4800">AI180-AI$10</f>
        <v>462123796.69359493</v>
      </c>
      <c r="AK180" s="1301">
        <f t="shared" ref="AK180" si="4801">AI180/AI$10-1</f>
        <v>2.1385072733758164</v>
      </c>
      <c r="AL180" s="490">
        <f t="shared" si="4382"/>
        <v>35965917.265327573</v>
      </c>
      <c r="AM180" s="1301">
        <f>AI180/AI170-1</f>
        <v>5.5999495046606285E-2</v>
      </c>
      <c r="AN180" s="490">
        <v>678220231.08359492</v>
      </c>
      <c r="AO180" s="490">
        <f t="shared" ref="AO180" si="4802">AN180-AN$10</f>
        <v>462123796.69359493</v>
      </c>
      <c r="AP180" s="1301">
        <f t="shared" ref="AP180" si="4803">AN180/AN$10-1</f>
        <v>2.1385072733758164</v>
      </c>
      <c r="AQ180" s="490">
        <f t="shared" si="4385"/>
        <v>35965917.265327573</v>
      </c>
      <c r="AR180" s="1301">
        <f>AN180/AN170-1</f>
        <v>5.5999495046606285E-2</v>
      </c>
      <c r="AS180" s="490">
        <v>678220231.08359492</v>
      </c>
      <c r="AT180" s="490">
        <f t="shared" ref="AT180" si="4804">AS180-AS$10</f>
        <v>462123796.69359493</v>
      </c>
      <c r="AU180" s="1301">
        <f t="shared" ref="AU180" si="4805">AS180/AS$10-1</f>
        <v>2.1385072733758164</v>
      </c>
      <c r="AV180" s="490">
        <f t="shared" si="4388"/>
        <v>35965917.265327573</v>
      </c>
      <c r="AW180" s="1301">
        <f>AS180/AS170-1</f>
        <v>5.5999495046606285E-2</v>
      </c>
      <c r="AX180" s="490">
        <v>678220231.08359492</v>
      </c>
      <c r="AY180" s="490">
        <f t="shared" ref="AY180" si="4806">AX180-AX$10</f>
        <v>462123796.69359493</v>
      </c>
      <c r="AZ180" s="1301">
        <f t="shared" ref="AZ180" si="4807">AX180/AX$10-1</f>
        <v>2.1385072733758164</v>
      </c>
      <c r="BA180" s="490">
        <f t="shared" si="4391"/>
        <v>35965917.265327573</v>
      </c>
      <c r="BB180" s="1301">
        <f>AX180/AX170-1</f>
        <v>5.5999495046606285E-2</v>
      </c>
      <c r="BC180" s="490">
        <v>678220231.08359492</v>
      </c>
      <c r="BD180" s="490">
        <f t="shared" ref="BD180" si="4808">BC180-BC$10</f>
        <v>462123796.69359493</v>
      </c>
      <c r="BE180" s="1301">
        <f t="shared" ref="BE180" si="4809">BC180/BC$10-1</f>
        <v>2.1385072733758164</v>
      </c>
      <c r="BF180" s="490">
        <f t="shared" si="4394"/>
        <v>35965917.265327573</v>
      </c>
      <c r="BG180" s="1301">
        <f>BC180/BC170-1</f>
        <v>5.5999495046606285E-2</v>
      </c>
      <c r="BH180" s="490">
        <v>678220231.08359492</v>
      </c>
      <c r="BI180" s="490">
        <f t="shared" ref="BI180" si="4810">BH180-BH$10</f>
        <v>462123796.69359493</v>
      </c>
      <c r="BJ180" s="1301">
        <f t="shared" ref="BJ180" si="4811">BH180/BH$10-1</f>
        <v>2.1385072733758164</v>
      </c>
      <c r="BK180" s="490">
        <f t="shared" si="4397"/>
        <v>35965917.265327573</v>
      </c>
      <c r="BL180" s="1301">
        <f>BH180/BH170-1</f>
        <v>5.5999495046606285E-2</v>
      </c>
      <c r="BM180" s="490">
        <v>678220231.08359492</v>
      </c>
      <c r="BN180" s="490">
        <f t="shared" ref="BN180" si="4812">BM180-BM$10</f>
        <v>462123796.69359493</v>
      </c>
      <c r="BO180" s="1301">
        <f t="shared" ref="BO180" si="4813">BM180/BM$10-1</f>
        <v>2.1385072733758164</v>
      </c>
      <c r="BP180" s="490">
        <f t="shared" si="4400"/>
        <v>35965917.265327573</v>
      </c>
      <c r="BQ180" s="1301">
        <f>BM180/BM170-1</f>
        <v>5.5999495046606285E-2</v>
      </c>
      <c r="BR180" s="490">
        <v>678220231.08359492</v>
      </c>
      <c r="BS180" s="490">
        <f t="shared" ref="BS180" si="4814">BR180-BR$10</f>
        <v>462123796.69359493</v>
      </c>
      <c r="BT180" s="1301">
        <f t="shared" ref="BT180" si="4815">BR180/BR$10-1</f>
        <v>2.1385072733758164</v>
      </c>
      <c r="BU180" s="490">
        <f t="shared" si="4403"/>
        <v>35965917.265327573</v>
      </c>
      <c r="BV180" s="1301">
        <f>BR180/BR170-1</f>
        <v>5.5999495046606285E-2</v>
      </c>
      <c r="BW180" s="490">
        <v>678220231.08359492</v>
      </c>
      <c r="BX180" s="490">
        <f t="shared" ref="BX180" si="4816">BW180-BW$10</f>
        <v>462123796.69359493</v>
      </c>
      <c r="BY180" s="1301">
        <f t="shared" ref="BY180" si="4817">BW180/BW$10-1</f>
        <v>2.1385072733758164</v>
      </c>
      <c r="BZ180" s="490">
        <f t="shared" si="4406"/>
        <v>35965917.265327573</v>
      </c>
      <c r="CA180" s="1301">
        <f>BW180/BW170-1</f>
        <v>5.5999495046606285E-2</v>
      </c>
      <c r="CB180" s="484">
        <v>683316408.50133204</v>
      </c>
      <c r="CC180" s="490">
        <f t="shared" ref="CC180" si="4818">CB180-CB$10</f>
        <v>463373696.63133204</v>
      </c>
      <c r="CD180" s="1301">
        <f t="shared" ref="CD180" si="4819">CB180/CB$10-1</f>
        <v>2.1067926856572319</v>
      </c>
      <c r="CE180" s="490">
        <f t="shared" si="4409"/>
        <v>36028775.464845061</v>
      </c>
      <c r="CF180" s="1301">
        <f>CB180/CB170-1</f>
        <v>5.5661152208069664E-2</v>
      </c>
      <c r="CG180" s="484">
        <v>683316408.50133204</v>
      </c>
      <c r="CH180" s="490">
        <f t="shared" ref="CH180" si="4820">CG180-CG$10</f>
        <v>463373696.63133204</v>
      </c>
      <c r="CI180" s="1301">
        <f t="shared" ref="CI180" si="4821">CG180/CG$10-1</f>
        <v>2.1067926856572319</v>
      </c>
      <c r="CJ180" s="490">
        <f t="shared" si="4412"/>
        <v>36028775.464845061</v>
      </c>
      <c r="CK180" s="1301">
        <f>CG180/CG170-1</f>
        <v>5.5661152208069664E-2</v>
      </c>
      <c r="CL180" s="484">
        <v>683316408.50133204</v>
      </c>
      <c r="CM180" s="490">
        <f t="shared" ref="CM180" si="4822">CL180-CL$10</f>
        <v>463373696.63133204</v>
      </c>
      <c r="CN180" s="1301">
        <f t="shared" ref="CN180" si="4823">CL180/CL$10-1</f>
        <v>2.1067926856572319</v>
      </c>
      <c r="CO180" s="490">
        <f t="shared" si="4415"/>
        <v>36028775.464845061</v>
      </c>
      <c r="CP180" s="1301">
        <f>CL180/CL170-1</f>
        <v>5.5661152208069664E-2</v>
      </c>
    </row>
    <row r="181" spans="1:94" ht="15.75" outlineLevel="1" x14ac:dyDescent="0.25">
      <c r="A181" s="174">
        <v>2040</v>
      </c>
      <c r="B181" s="175" t="s">
        <v>158</v>
      </c>
      <c r="C181" s="175" t="s">
        <v>159</v>
      </c>
      <c r="D181" s="176" t="s">
        <v>96</v>
      </c>
      <c r="E181" s="491">
        <v>364451975.71757615</v>
      </c>
      <c r="F181" s="1298">
        <f t="shared" ref="F181" si="4824">E181-E$11</f>
        <v>281724735.21757615</v>
      </c>
      <c r="G181" s="1320">
        <f t="shared" ref="G181" si="4825">E181/E$11-1</f>
        <v>3.4054651589348754</v>
      </c>
      <c r="H181" s="1298">
        <f t="shared" si="4364"/>
        <v>24028073.601872563</v>
      </c>
      <c r="I181" s="1320">
        <f t="shared" ref="I181:I189" si="4826">E181/E171-1</f>
        <v>7.0582804123154208E-2</v>
      </c>
      <c r="J181" s="491">
        <v>325722704.45493275</v>
      </c>
      <c r="K181" s="1298">
        <f t="shared" ref="K181" si="4827">J181-J$11</f>
        <v>242995463.95493275</v>
      </c>
      <c r="L181" s="1320">
        <f t="shared" ref="L181" si="4828">J181/J$11-1</f>
        <v>2.9373089503080037</v>
      </c>
      <c r="M181" s="1298">
        <f t="shared" si="4367"/>
        <v>20856015.481165826</v>
      </c>
      <c r="N181" s="1320">
        <f t="shared" ref="N181:N189" si="4829">J181/J171-1</f>
        <v>6.8410279756606851E-2</v>
      </c>
      <c r="O181" s="491">
        <v>277224441.04496557</v>
      </c>
      <c r="P181" s="1298">
        <f t="shared" ref="P181" si="4830">O181-O$11</f>
        <v>194497200.54496557</v>
      </c>
      <c r="Q181" s="1320">
        <f t="shared" ref="Q181" si="4831">O181/O$11-1</f>
        <v>2.3510659774148466</v>
      </c>
      <c r="R181" s="1298">
        <f t="shared" si="4370"/>
        <v>16280338.735214978</v>
      </c>
      <c r="S181" s="1320">
        <f t="shared" ref="S181:S189" si="4832">O181/O171-1</f>
        <v>6.2390138696791109E-2</v>
      </c>
      <c r="T181" s="485">
        <v>214795481.70142278</v>
      </c>
      <c r="U181" s="1298">
        <f t="shared" ref="U181" si="4833">T181-T$11</f>
        <v>146356742.20142278</v>
      </c>
      <c r="V181" s="1299">
        <f t="shared" ref="V181" si="4834">T181/T$11-1</f>
        <v>2.1385072733758164</v>
      </c>
      <c r="W181" s="1298">
        <f t="shared" si="4373"/>
        <v>11390572.220909417</v>
      </c>
      <c r="X181" s="1299">
        <f t="shared" ref="X181:X189" si="4835">T181/T171-1</f>
        <v>5.5999495046606285E-2</v>
      </c>
      <c r="Y181" s="485">
        <v>214795481.70142278</v>
      </c>
      <c r="Z181" s="1298">
        <f t="shared" ref="Z181" si="4836">Y181-Y$11</f>
        <v>146356742.20142278</v>
      </c>
      <c r="AA181" s="1299">
        <f t="shared" ref="AA181" si="4837">Y181/Y$11-1</f>
        <v>2.1385072733758164</v>
      </c>
      <c r="AB181" s="1298">
        <f t="shared" si="4376"/>
        <v>11390572.220909417</v>
      </c>
      <c r="AC181" s="1299">
        <f t="shared" ref="AC181:AC189" si="4838">Y181/Y171-1</f>
        <v>5.5999495046606285E-2</v>
      </c>
      <c r="AD181" s="485">
        <v>214795481.70142278</v>
      </c>
      <c r="AE181" s="1298">
        <f t="shared" ref="AE181" si="4839">AD181-AD$11</f>
        <v>146356742.20142278</v>
      </c>
      <c r="AF181" s="1299">
        <f t="shared" ref="AF181" si="4840">AD181/AD$11-1</f>
        <v>2.1385072733758164</v>
      </c>
      <c r="AG181" s="1298">
        <f t="shared" si="4379"/>
        <v>11390572.220909417</v>
      </c>
      <c r="AH181" s="1299">
        <f t="shared" ref="AH181:AH189" si="4841">AD181/AD171-1</f>
        <v>5.5999495046606285E-2</v>
      </c>
      <c r="AI181" s="485">
        <v>0</v>
      </c>
      <c r="AJ181" s="1298">
        <f t="shared" ref="AJ181" si="4842">AI181-AI$11</f>
        <v>0</v>
      </c>
      <c r="AK181" s="1299"/>
      <c r="AL181" s="1298">
        <f t="shared" si="4382"/>
        <v>0</v>
      </c>
      <c r="AM181" s="1299"/>
      <c r="AN181" s="485">
        <v>0</v>
      </c>
      <c r="AO181" s="1298">
        <f t="shared" ref="AO181" si="4843">AN181-AN$11</f>
        <v>0</v>
      </c>
      <c r="AP181" s="1299"/>
      <c r="AQ181" s="1298">
        <f t="shared" si="4385"/>
        <v>0</v>
      </c>
      <c r="AR181" s="1299"/>
      <c r="AS181" s="485">
        <v>0</v>
      </c>
      <c r="AT181" s="1298">
        <f t="shared" ref="AT181" si="4844">AS181-AS$11</f>
        <v>0</v>
      </c>
      <c r="AU181" s="1299"/>
      <c r="AV181" s="1298">
        <f t="shared" si="4388"/>
        <v>0</v>
      </c>
      <c r="AW181" s="1299"/>
      <c r="AX181" s="491">
        <v>329169080.55491388</v>
      </c>
      <c r="AY181" s="1298">
        <f t="shared" ref="AY181" si="4845">AX181-AX$11</f>
        <v>269771009.26444697</v>
      </c>
      <c r="AZ181" s="1299">
        <f t="shared" ref="AZ181" si="4846">AX181/AX$11-1</f>
        <v>4.54174695244261</v>
      </c>
      <c r="BA181" s="1298">
        <f t="shared" si="4391"/>
        <v>23429049.128315926</v>
      </c>
      <c r="BB181" s="1299">
        <f t="shared" ref="BB181:BB189" si="4847">AX181/AX171-1</f>
        <v>7.6630623144096743E-2</v>
      </c>
      <c r="BC181" s="491">
        <v>280354541.31586963</v>
      </c>
      <c r="BD181" s="1298">
        <f t="shared" ref="BD181" si="4848">BC181-BC$11</f>
        <v>220956470.02540272</v>
      </c>
      <c r="BE181" s="1299">
        <f t="shared" ref="BE181" si="4849">BC181/BC$11-1</f>
        <v>3.7199266781725475</v>
      </c>
      <c r="BF181" s="1298">
        <f t="shared" si="4394"/>
        <v>19479441.745028049</v>
      </c>
      <c r="BG181" s="1299">
        <f t="shared" ref="BG181:BG189" si="4850">BC181/BC171-1</f>
        <v>7.4669609238571022E-2</v>
      </c>
      <c r="BH181" s="491">
        <v>219104317.51337552</v>
      </c>
      <c r="BI181" s="1298">
        <f t="shared" ref="BI181" si="4851">BH181-BH$11</f>
        <v>159706246.22290862</v>
      </c>
      <c r="BJ181" s="1299">
        <f t="shared" ref="BJ181" si="4852">BH181/BH$11-1</f>
        <v>2.6887446469754428</v>
      </c>
      <c r="BK181" s="1298">
        <f t="shared" si="4397"/>
        <v>13760930.457949609</v>
      </c>
      <c r="BL181" s="1299">
        <f t="shared" ref="BL181:BL189" si="4853">BH181/BH171-1</f>
        <v>6.7014237250480724E-2</v>
      </c>
      <c r="BM181" s="491">
        <v>178821318.75468111</v>
      </c>
      <c r="BN181" s="1298">
        <f t="shared" ref="BN181" si="4854">BM181-BM$11</f>
        <v>132976591.84434777</v>
      </c>
      <c r="BO181" s="1299">
        <f t="shared" ref="BO181" si="4855">BM181/BM$11-1</f>
        <v>2.9005864099579801</v>
      </c>
      <c r="BP181" s="1298">
        <f t="shared" si="4400"/>
        <v>11049947.721658707</v>
      </c>
      <c r="BQ181" s="1299">
        <f t="shared" ref="BQ181:BQ189" si="4856">BM181/BM171-1</f>
        <v>6.5863130602203501E-2</v>
      </c>
      <c r="BR181" s="491">
        <v>165911561.66713327</v>
      </c>
      <c r="BS181" s="1298">
        <f t="shared" ref="BS181" si="4857">BR181-BR$11</f>
        <v>120066834.75679994</v>
      </c>
      <c r="BT181" s="1299">
        <f t="shared" ref="BT181" si="4858">BR181/BR$11-1</f>
        <v>2.6189889840904921</v>
      </c>
      <c r="BU181" s="1298">
        <f t="shared" si="4403"/>
        <v>9992595.0147564113</v>
      </c>
      <c r="BV181" s="1299">
        <f t="shared" ref="BV181:BV189" si="4859">BR181/BR171-1</f>
        <v>6.4088386610687387E-2</v>
      </c>
      <c r="BW181" s="491">
        <v>149745473.8638109</v>
      </c>
      <c r="BX181" s="1298">
        <f t="shared" ref="BX181" si="4860">BW181-BW$11</f>
        <v>103900746.95347756</v>
      </c>
      <c r="BY181" s="1299">
        <f t="shared" ref="BY181" si="4861">BW181/BW$11-1</f>
        <v>2.2663619996405404</v>
      </c>
      <c r="BZ181" s="1298">
        <f t="shared" si="4406"/>
        <v>8467369.432772845</v>
      </c>
      <c r="CA181" s="1299">
        <f t="shared" ref="CA181:CA189" si="4862">BW181/BW171-1</f>
        <v>5.9934053241109453E-2</v>
      </c>
      <c r="CB181" s="485">
        <v>94693227.27268301</v>
      </c>
      <c r="CC181" s="1298">
        <f t="shared" ref="CC181" si="4863">CB181-CB$11</f>
        <v>26254487.77268301</v>
      </c>
      <c r="CD181" s="1299">
        <f t="shared" ref="CD181" si="4864">CB181/CB$11-1</f>
        <v>0.38362027069015503</v>
      </c>
      <c r="CE181" s="1298">
        <f t="shared" si="4409"/>
        <v>1394544.8961397558</v>
      </c>
      <c r="CF181" s="1299">
        <f t="shared" ref="CF181:CF189" si="4865">CB181/CB171-1</f>
        <v>1.494710172338265E-2</v>
      </c>
      <c r="CG181" s="485">
        <v>107414316.88959174</v>
      </c>
      <c r="CH181" s="1298">
        <f t="shared" ref="CH181" si="4866">CG181-CG$11</f>
        <v>38975577.389591739</v>
      </c>
      <c r="CI181" s="1299">
        <f t="shared" ref="CI181" si="4867">CG181/CG$11-1</f>
        <v>0.56949583926208547</v>
      </c>
      <c r="CJ181" s="1298">
        <f t="shared" si="4412"/>
        <v>2344409.9544984102</v>
      </c>
      <c r="CK181" s="1299">
        <f t="shared" ref="CK181:CK189" si="4868">CG181/CG171-1</f>
        <v>2.2312858390049373E-2</v>
      </c>
      <c r="CL181" s="485">
        <v>121722752.37147625</v>
      </c>
      <c r="CM181" s="1298">
        <f t="shared" ref="CM181" si="4869">CL181-CL$11</f>
        <v>53284012.871476248</v>
      </c>
      <c r="CN181" s="1299">
        <f t="shared" ref="CN181" si="4870">CL181/CL$11-1</f>
        <v>0.77856508259443102</v>
      </c>
      <c r="CO181" s="1298">
        <f t="shared" si="4415"/>
        <v>3508437.1554885656</v>
      </c>
      <c r="CP181" s="1299">
        <f t="shared" ref="CP181:CP189" si="4871">CL181/CL171-1</f>
        <v>2.9678615056715874E-2</v>
      </c>
    </row>
    <row r="182" spans="1:94" ht="31.5" outlineLevel="1" x14ac:dyDescent="0.25">
      <c r="A182" s="174">
        <v>2040</v>
      </c>
      <c r="B182" s="175" t="s">
        <v>160</v>
      </c>
      <c r="C182" s="175" t="s">
        <v>161</v>
      </c>
      <c r="D182" s="176" t="s">
        <v>162</v>
      </c>
      <c r="E182" s="485">
        <v>172011980.54646713</v>
      </c>
      <c r="F182" s="1298">
        <f t="shared" ref="F182" si="4872">E182-E$12</f>
        <v>117205040.31546712</v>
      </c>
      <c r="G182" s="1320">
        <f t="shared" ref="G182" si="4873">E182/E$12-1</f>
        <v>2.1385072733758159</v>
      </c>
      <c r="H182" s="1298">
        <f t="shared" si="4364"/>
        <v>9121769.5631035268</v>
      </c>
      <c r="I182" s="1320">
        <f t="shared" si="4826"/>
        <v>5.5999495046606285E-2</v>
      </c>
      <c r="J182" s="485">
        <v>172011980.54646713</v>
      </c>
      <c r="K182" s="1298">
        <f t="shared" ref="K182" si="4874">J182-J$12</f>
        <v>117205040.31546712</v>
      </c>
      <c r="L182" s="1320">
        <f t="shared" ref="L182" si="4875">J182/J$12-1</f>
        <v>2.1385072733758159</v>
      </c>
      <c r="M182" s="1298">
        <f t="shared" si="4367"/>
        <v>9121769.5631035268</v>
      </c>
      <c r="N182" s="1320">
        <f t="shared" si="4829"/>
        <v>5.5999495046606285E-2</v>
      </c>
      <c r="O182" s="485">
        <v>172011980.54646713</v>
      </c>
      <c r="P182" s="1298">
        <f t="shared" ref="P182" si="4876">O182-O$12</f>
        <v>117205040.31546712</v>
      </c>
      <c r="Q182" s="1320">
        <f t="shared" ref="Q182" si="4877">O182/O$12-1</f>
        <v>2.1385072733758159</v>
      </c>
      <c r="R182" s="1298">
        <f t="shared" si="4370"/>
        <v>9121769.5631035268</v>
      </c>
      <c r="S182" s="1320">
        <f t="shared" si="4832"/>
        <v>5.5999495046606285E-2</v>
      </c>
      <c r="T182" s="485">
        <v>172011980.54646713</v>
      </c>
      <c r="U182" s="1298">
        <f t="shared" ref="U182" si="4878">T182-T$12</f>
        <v>117205040.31546712</v>
      </c>
      <c r="V182" s="1299">
        <f t="shared" ref="V182" si="4879">T182/T$12-1</f>
        <v>2.1385072733758159</v>
      </c>
      <c r="W182" s="1298">
        <f t="shared" si="4373"/>
        <v>9121769.5631035268</v>
      </c>
      <c r="X182" s="1299">
        <f t="shared" si="4835"/>
        <v>5.5999495046606285E-2</v>
      </c>
      <c r="Y182" s="485">
        <v>172011980.54646713</v>
      </c>
      <c r="Z182" s="1298">
        <f t="shared" ref="Z182" si="4880">Y182-Y$12</f>
        <v>117205040.31546712</v>
      </c>
      <c r="AA182" s="1299">
        <f t="shared" ref="AA182" si="4881">Y182/Y$12-1</f>
        <v>2.1385072733758159</v>
      </c>
      <c r="AB182" s="1298">
        <f t="shared" si="4376"/>
        <v>9121769.5631035268</v>
      </c>
      <c r="AC182" s="1299">
        <f t="shared" si="4838"/>
        <v>5.5999495046606285E-2</v>
      </c>
      <c r="AD182" s="485">
        <v>172011980.54646713</v>
      </c>
      <c r="AE182" s="1298">
        <f t="shared" ref="AE182" si="4882">AD182-AD$12</f>
        <v>117205040.31546712</v>
      </c>
      <c r="AF182" s="1299">
        <f t="shared" ref="AF182" si="4883">AD182/AD$12-1</f>
        <v>2.1385072733758159</v>
      </c>
      <c r="AG182" s="1298">
        <f t="shared" si="4379"/>
        <v>9121769.5631035268</v>
      </c>
      <c r="AH182" s="1299">
        <f t="shared" si="4841"/>
        <v>5.5999495046606285E-2</v>
      </c>
      <c r="AI182" s="485">
        <v>0</v>
      </c>
      <c r="AJ182" s="1298">
        <f t="shared" ref="AJ182" si="4884">AI182-AI$12</f>
        <v>0</v>
      </c>
      <c r="AK182" s="1299"/>
      <c r="AL182" s="1298">
        <f t="shared" si="4382"/>
        <v>0</v>
      </c>
      <c r="AM182" s="1299"/>
      <c r="AN182" s="485">
        <v>0</v>
      </c>
      <c r="AO182" s="1298">
        <f t="shared" ref="AO182" si="4885">AN182-AN$12</f>
        <v>0</v>
      </c>
      <c r="AP182" s="1299"/>
      <c r="AQ182" s="1298">
        <f t="shared" si="4385"/>
        <v>0</v>
      </c>
      <c r="AR182" s="1299"/>
      <c r="AS182" s="485">
        <v>0</v>
      </c>
      <c r="AT182" s="1298">
        <f t="shared" ref="AT182" si="4886">AS182-AS$12</f>
        <v>0</v>
      </c>
      <c r="AU182" s="1299"/>
      <c r="AV182" s="1298">
        <f t="shared" si="4388"/>
        <v>0</v>
      </c>
      <c r="AW182" s="1299"/>
      <c r="AX182" s="485">
        <v>172011980.54646713</v>
      </c>
      <c r="AY182" s="1298">
        <f t="shared" ref="AY182" si="4887">AX182-AX$12</f>
        <v>117205040.31546712</v>
      </c>
      <c r="AZ182" s="1299">
        <f t="shared" ref="AZ182" si="4888">AX182/AX$12-1</f>
        <v>2.1385072733758159</v>
      </c>
      <c r="BA182" s="1298">
        <f t="shared" si="4391"/>
        <v>9121769.5631035268</v>
      </c>
      <c r="BB182" s="1299">
        <f t="shared" si="4847"/>
        <v>5.5999495046606285E-2</v>
      </c>
      <c r="BC182" s="485">
        <v>172011980.54646713</v>
      </c>
      <c r="BD182" s="1298">
        <f t="shared" ref="BD182" si="4889">BC182-BC$12</f>
        <v>117205040.31546712</v>
      </c>
      <c r="BE182" s="1299">
        <f t="shared" ref="BE182" si="4890">BC182/BC$12-1</f>
        <v>2.1385072733758159</v>
      </c>
      <c r="BF182" s="1298">
        <f t="shared" si="4394"/>
        <v>9121769.5631035268</v>
      </c>
      <c r="BG182" s="1299">
        <f t="shared" si="4850"/>
        <v>5.5999495046606285E-2</v>
      </c>
      <c r="BH182" s="485">
        <v>172011980.54646713</v>
      </c>
      <c r="BI182" s="1298">
        <f t="shared" ref="BI182" si="4891">BH182-BH$12</f>
        <v>117205040.31546712</v>
      </c>
      <c r="BJ182" s="1299">
        <f t="shared" ref="BJ182" si="4892">BH182/BH$12-1</f>
        <v>2.1385072733758159</v>
      </c>
      <c r="BK182" s="1298">
        <f t="shared" si="4397"/>
        <v>9121769.5631035268</v>
      </c>
      <c r="BL182" s="1299">
        <f t="shared" si="4853"/>
        <v>5.5999495046606285E-2</v>
      </c>
      <c r="BM182" s="491">
        <v>178821318.75468111</v>
      </c>
      <c r="BN182" s="1298">
        <f t="shared" ref="BN182" si="4893">BM182-BM$12</f>
        <v>132976591.84434777</v>
      </c>
      <c r="BO182" s="1299">
        <f t="shared" ref="BO182" si="4894">BM182/BM$12-1</f>
        <v>2.9005864099579801</v>
      </c>
      <c r="BP182" s="1298">
        <f t="shared" si="4400"/>
        <v>11049947.721658707</v>
      </c>
      <c r="BQ182" s="1299">
        <f t="shared" si="4856"/>
        <v>6.5863130602203501E-2</v>
      </c>
      <c r="BR182" s="491">
        <v>165911561.66713327</v>
      </c>
      <c r="BS182" s="1298">
        <f t="shared" ref="BS182" si="4895">BR182-BR$12</f>
        <v>120066834.75679994</v>
      </c>
      <c r="BT182" s="1299">
        <f t="shared" ref="BT182" si="4896">BR182/BR$12-1</f>
        <v>2.6189889840904921</v>
      </c>
      <c r="BU182" s="1298">
        <f t="shared" si="4403"/>
        <v>9992595.0147564113</v>
      </c>
      <c r="BV182" s="1299">
        <f t="shared" si="4859"/>
        <v>6.4088386610687387E-2</v>
      </c>
      <c r="BW182" s="491">
        <v>149745473.8638109</v>
      </c>
      <c r="BX182" s="1298">
        <f t="shared" ref="BX182" si="4897">BW182-BW$12</f>
        <v>103900746.95347756</v>
      </c>
      <c r="BY182" s="1299">
        <f t="shared" ref="BY182" si="4898">BW182/BW$12-1</f>
        <v>2.2663619996405404</v>
      </c>
      <c r="BZ182" s="1298">
        <f t="shared" si="4406"/>
        <v>8467369.432772845</v>
      </c>
      <c r="CA182" s="1299">
        <f t="shared" si="4862"/>
        <v>5.9934053241109453E-2</v>
      </c>
      <c r="CB182" s="485">
        <v>80570094.604282126</v>
      </c>
      <c r="CC182" s="1298">
        <f t="shared" ref="CC182" si="4899">CB182-CB$12</f>
        <v>25763154.373282127</v>
      </c>
      <c r="CD182" s="1299">
        <f t="shared" ref="CD182" si="4900">CB182/CB$12-1</f>
        <v>0.47007102138334522</v>
      </c>
      <c r="CE182" s="1298">
        <f t="shared" si="4409"/>
        <v>1186553.8586867005</v>
      </c>
      <c r="CF182" s="1299">
        <f t="shared" si="4865"/>
        <v>1.494710172338265E-2</v>
      </c>
      <c r="CG182" s="485">
        <v>91393882.36000438</v>
      </c>
      <c r="CH182" s="1298">
        <f t="shared" ref="CH182" si="4901">CG182-CG$12</f>
        <v>36586942.129004382</v>
      </c>
      <c r="CI182" s="1299">
        <f t="shared" ref="CI182" si="4902">CG182/CG$12-1</f>
        <v>0.66756038514096816</v>
      </c>
      <c r="CJ182" s="1298">
        <f t="shared" si="4412"/>
        <v>1994750.1766015738</v>
      </c>
      <c r="CK182" s="1299">
        <f t="shared" si="4868"/>
        <v>2.2312858390049373E-2</v>
      </c>
      <c r="CL182" s="485">
        <v>103568269.41616578</v>
      </c>
      <c r="CM182" s="1298">
        <f t="shared" ref="CM182" si="4903">CL182-CL$12</f>
        <v>48761329.185165785</v>
      </c>
      <c r="CN182" s="1299">
        <f t="shared" ref="CN182" si="4904">CL182/CL$12-1</f>
        <v>0.8896926006021646</v>
      </c>
      <c r="CO182" s="1298">
        <f t="shared" si="4415"/>
        <v>2985167.1726942807</v>
      </c>
      <c r="CP182" s="1299">
        <f t="shared" si="4871"/>
        <v>2.9678615056715874E-2</v>
      </c>
    </row>
    <row r="183" spans="1:94" ht="31.5" outlineLevel="1" x14ac:dyDescent="0.25">
      <c r="A183" s="174">
        <v>2040</v>
      </c>
      <c r="B183" s="175">
        <v>0</v>
      </c>
      <c r="C183" s="175">
        <v>0</v>
      </c>
      <c r="D183" s="176" t="s">
        <v>163</v>
      </c>
      <c r="E183" s="485">
        <v>0</v>
      </c>
      <c r="F183" s="1298">
        <f t="shared" ref="F183" si="4905">E183-E$13</f>
        <v>0</v>
      </c>
      <c r="G183" s="1320"/>
      <c r="H183" s="1298">
        <f t="shared" si="4364"/>
        <v>0</v>
      </c>
      <c r="I183" s="1320"/>
      <c r="J183" s="485">
        <v>0</v>
      </c>
      <c r="K183" s="1298">
        <f t="shared" ref="K183" si="4906">J183-J$13</f>
        <v>0</v>
      </c>
      <c r="L183" s="1320"/>
      <c r="M183" s="1298">
        <f t="shared" si="4367"/>
        <v>0</v>
      </c>
      <c r="N183" s="1320"/>
      <c r="O183" s="485">
        <v>0</v>
      </c>
      <c r="P183" s="1298">
        <f t="shared" ref="P183" si="4907">O183-O$13</f>
        <v>0</v>
      </c>
      <c r="Q183" s="1320"/>
      <c r="R183" s="1298">
        <f t="shared" si="4370"/>
        <v>0</v>
      </c>
      <c r="S183" s="1320"/>
      <c r="T183" s="485">
        <v>0</v>
      </c>
      <c r="U183" s="1298">
        <f t="shared" ref="U183" si="4908">T183-T$13</f>
        <v>0</v>
      </c>
      <c r="V183" s="1299"/>
      <c r="W183" s="1298">
        <f t="shared" si="4373"/>
        <v>0</v>
      </c>
      <c r="X183" s="1299"/>
      <c r="Y183" s="485">
        <v>0</v>
      </c>
      <c r="Z183" s="1298">
        <f t="shared" ref="Z183" si="4909">Y183-Y$13</f>
        <v>0</v>
      </c>
      <c r="AA183" s="1299"/>
      <c r="AB183" s="1298">
        <f t="shared" si="4376"/>
        <v>0</v>
      </c>
      <c r="AC183" s="1299"/>
      <c r="AD183" s="485">
        <v>0</v>
      </c>
      <c r="AE183" s="1298">
        <f t="shared" ref="AE183" si="4910">AD183-AD$13</f>
        <v>0</v>
      </c>
      <c r="AF183" s="1299"/>
      <c r="AG183" s="1298">
        <f t="shared" si="4379"/>
        <v>0</v>
      </c>
      <c r="AH183" s="1299"/>
      <c r="AI183" s="485">
        <v>0</v>
      </c>
      <c r="AJ183" s="1298">
        <f t="shared" ref="AJ183" si="4911">AI183-AI$13</f>
        <v>0</v>
      </c>
      <c r="AK183" s="1299"/>
      <c r="AL183" s="1298">
        <f t="shared" si="4382"/>
        <v>0</v>
      </c>
      <c r="AM183" s="1299"/>
      <c r="AN183" s="485">
        <v>0</v>
      </c>
      <c r="AO183" s="1298">
        <f t="shared" ref="AO183" si="4912">AN183-AN$13</f>
        <v>0</v>
      </c>
      <c r="AP183" s="1299"/>
      <c r="AQ183" s="1298">
        <f t="shared" si="4385"/>
        <v>0</v>
      </c>
      <c r="AR183" s="1299"/>
      <c r="AS183" s="485">
        <v>0</v>
      </c>
      <c r="AT183" s="1298">
        <f t="shared" ref="AT183" si="4913">AS183-AS$13</f>
        <v>0</v>
      </c>
      <c r="AU183" s="1299"/>
      <c r="AV183" s="1298">
        <f t="shared" si="4388"/>
        <v>0</v>
      </c>
      <c r="AW183" s="1299"/>
      <c r="AX183" s="491">
        <v>35282895.162662275</v>
      </c>
      <c r="AY183" s="1298">
        <f t="shared" ref="AY183" si="4914">AX183-AX$13</f>
        <v>11953725.953129176</v>
      </c>
      <c r="AZ183" s="1299">
        <f t="shared" ref="AZ183" si="4915">AX183/AX$13-1</f>
        <v>0.51239398393340441</v>
      </c>
      <c r="BA183" s="1298">
        <f t="shared" si="4391"/>
        <v>599024.47355661541</v>
      </c>
      <c r="BB183" s="1299">
        <f t="shared" si="4847"/>
        <v>1.7270981054164025E-2</v>
      </c>
      <c r="BC183" s="491">
        <v>45368163.139063105</v>
      </c>
      <c r="BD183" s="1298">
        <f t="shared" ref="BD183" si="4916">BC183-BC$13</f>
        <v>22038993.929530006</v>
      </c>
      <c r="BE183" s="1299">
        <f t="shared" ref="BE183" si="4917">BC183/BC$13-1</f>
        <v>0.94469690418826047</v>
      </c>
      <c r="BF183" s="1298">
        <f t="shared" si="4394"/>
        <v>1376573.7361377478</v>
      </c>
      <c r="BG183" s="1299">
        <f t="shared" si="4850"/>
        <v>3.1291748145981124E-2</v>
      </c>
      <c r="BH183" s="491">
        <v>58120123.531590015</v>
      </c>
      <c r="BI183" s="1298">
        <f t="shared" ref="BI183" si="4918">BH183-BH$13</f>
        <v>34790954.322056919</v>
      </c>
      <c r="BJ183" s="1299">
        <f t="shared" ref="BJ183" si="4919">BH183/BH$13-1</f>
        <v>1.4913070418229957</v>
      </c>
      <c r="BK183" s="1298">
        <f t="shared" si="4397"/>
        <v>2519408.2772653103</v>
      </c>
      <c r="BL183" s="1299">
        <f t="shared" si="4853"/>
        <v>4.531251559878724E-2</v>
      </c>
      <c r="BM183" s="491">
        <v>178821318.75468108</v>
      </c>
      <c r="BN183" s="1298">
        <f t="shared" ref="BN183" si="4920">BM183-BM$13</f>
        <v>132976591.84434775</v>
      </c>
      <c r="BO183" s="1299">
        <f t="shared" ref="BO183" si="4921">BM183/BM$13-1</f>
        <v>2.9005864099579797</v>
      </c>
      <c r="BP183" s="1298">
        <f t="shared" si="4400"/>
        <v>11049947.721658647</v>
      </c>
      <c r="BQ183" s="1299">
        <f t="shared" si="4856"/>
        <v>6.5863130602203279E-2</v>
      </c>
      <c r="BR183" s="491">
        <v>165911561.66713327</v>
      </c>
      <c r="BS183" s="1298">
        <f t="shared" ref="BS183" si="4922">BR183-BR$13</f>
        <v>120066834.75679994</v>
      </c>
      <c r="BT183" s="1299">
        <f t="shared" ref="BT183" si="4923">BR183/BR$13-1</f>
        <v>2.6189889840904921</v>
      </c>
      <c r="BU183" s="1298">
        <f t="shared" si="4403"/>
        <v>9992595.0147564709</v>
      </c>
      <c r="BV183" s="1299">
        <f t="shared" si="4859"/>
        <v>6.4088386610687831E-2</v>
      </c>
      <c r="BW183" s="491">
        <v>149745473.8638109</v>
      </c>
      <c r="BX183" s="1298">
        <f t="shared" ref="BX183" si="4924">BW183-BW$13</f>
        <v>103900746.95347756</v>
      </c>
      <c r="BY183" s="1299">
        <f t="shared" ref="BY183" si="4925">BW183/BW$13-1</f>
        <v>2.2663619996405404</v>
      </c>
      <c r="BZ183" s="1298">
        <f t="shared" si="4406"/>
        <v>8467369.432772696</v>
      </c>
      <c r="CA183" s="1299">
        <f t="shared" si="4862"/>
        <v>5.9934053241108343E-2</v>
      </c>
      <c r="CB183" s="485">
        <v>0</v>
      </c>
      <c r="CC183" s="1298">
        <f t="shared" ref="CC183" si="4926">CB183-CB$13</f>
        <v>0</v>
      </c>
      <c r="CD183" s="1299"/>
      <c r="CE183" s="1298">
        <f t="shared" si="4409"/>
        <v>0</v>
      </c>
      <c r="CF183" s="1299"/>
      <c r="CG183" s="485">
        <v>0</v>
      </c>
      <c r="CH183" s="1298">
        <f t="shared" ref="CH183" si="4927">CG183-CG$13</f>
        <v>0</v>
      </c>
      <c r="CI183" s="1299"/>
      <c r="CJ183" s="1298">
        <f t="shared" si="4412"/>
        <v>0</v>
      </c>
      <c r="CK183" s="1299"/>
      <c r="CL183" s="485">
        <v>0</v>
      </c>
      <c r="CM183" s="1298">
        <f t="shared" ref="CM183" si="4928">CL183-CL$13</f>
        <v>0</v>
      </c>
      <c r="CN183" s="1299"/>
      <c r="CO183" s="1298">
        <f t="shared" si="4415"/>
        <v>0</v>
      </c>
      <c r="CP183" s="1299"/>
    </row>
    <row r="184" spans="1:94" ht="15.75" outlineLevel="1" x14ac:dyDescent="0.25">
      <c r="A184" s="174">
        <v>2040</v>
      </c>
      <c r="B184" s="175" t="s">
        <v>164</v>
      </c>
      <c r="C184" s="175" t="s">
        <v>165</v>
      </c>
      <c r="D184" s="176" t="s">
        <v>99</v>
      </c>
      <c r="E184" s="485">
        <v>0</v>
      </c>
      <c r="F184" s="1298">
        <f t="shared" ref="F184" si="4929">E184-E$14</f>
        <v>0</v>
      </c>
      <c r="G184" s="1320"/>
      <c r="H184" s="1298">
        <f t="shared" si="4364"/>
        <v>0</v>
      </c>
      <c r="I184" s="1320"/>
      <c r="J184" s="485">
        <v>0</v>
      </c>
      <c r="K184" s="1298">
        <f t="shared" ref="K184" si="4930">J184-J$14</f>
        <v>0</v>
      </c>
      <c r="L184" s="1320"/>
      <c r="M184" s="1298">
        <f t="shared" si="4367"/>
        <v>0</v>
      </c>
      <c r="N184" s="1320"/>
      <c r="O184" s="485">
        <v>0</v>
      </c>
      <c r="P184" s="1298">
        <f t="shared" ref="P184" si="4931">O184-O$14</f>
        <v>0</v>
      </c>
      <c r="Q184" s="1320"/>
      <c r="R184" s="1298">
        <f t="shared" si="4370"/>
        <v>0</v>
      </c>
      <c r="S184" s="1320"/>
      <c r="T184" s="486">
        <v>149656494.01615337</v>
      </c>
      <c r="U184" s="1298">
        <f t="shared" ref="U184" si="4932">T184-T$14</f>
        <v>135367993.01615337</v>
      </c>
      <c r="V184" s="1299">
        <f t="shared" ref="V184" si="4933">T184/T$14-1</f>
        <v>9.4739114352270608</v>
      </c>
      <c r="W184" s="1298">
        <f t="shared" si="4373"/>
        <v>12637501.380963087</v>
      </c>
      <c r="X184" s="1299">
        <f t="shared" si="4835"/>
        <v>9.2231749321133316E-2</v>
      </c>
      <c r="Y184" s="486">
        <v>110927222.75350989</v>
      </c>
      <c r="Z184" s="1298">
        <f t="shared" ref="Z184" si="4934">Y184-Y$14</f>
        <v>96638721.753509879</v>
      </c>
      <c r="AA184" s="1299">
        <f t="shared" ref="AA184" si="4935">Y184/Y$14-1</f>
        <v>6.76339118802664</v>
      </c>
      <c r="AB184" s="1298">
        <f t="shared" si="4376"/>
        <v>9465443.2602562755</v>
      </c>
      <c r="AC184" s="1299">
        <f t="shared" si="4838"/>
        <v>9.3290727873402313E-2</v>
      </c>
      <c r="AD184" s="486">
        <v>62428959.343542755</v>
      </c>
      <c r="AE184" s="1298">
        <f t="shared" ref="AE184" si="4936">AD184-AD$14</f>
        <v>48140458.343542747</v>
      </c>
      <c r="AF184" s="1299">
        <f t="shared" ref="AF184" si="4937">AD184/AD$14-1</f>
        <v>3.3691748591082247</v>
      </c>
      <c r="AG184" s="1298">
        <f t="shared" si="4379"/>
        <v>4889766.5143054724</v>
      </c>
      <c r="AH184" s="1299">
        <f t="shared" si="4841"/>
        <v>8.498149302888458E-2</v>
      </c>
      <c r="AI184" s="486">
        <v>536463956.26404333</v>
      </c>
      <c r="AJ184" s="1298">
        <f t="shared" ref="AJ184" si="4938">AI184-AI$14</f>
        <v>398929775.53304332</v>
      </c>
      <c r="AK184" s="1299">
        <f t="shared" ref="AK184" si="4939">AI184/AI$14-1</f>
        <v>2.9005864099579801</v>
      </c>
      <c r="AL184" s="1298">
        <f t="shared" si="4382"/>
        <v>33149843.16497612</v>
      </c>
      <c r="AM184" s="1299">
        <f t="shared" ref="AM184:AM189" si="4940">AI184/AI174-1</f>
        <v>6.5863130602203501E-2</v>
      </c>
      <c r="AN184" s="486">
        <v>497734685.00139982</v>
      </c>
      <c r="AO184" s="1298">
        <f t="shared" ref="AO184" si="4941">AN184-AN$14</f>
        <v>360200504.27039981</v>
      </c>
      <c r="AP184" s="1299">
        <f t="shared" ref="AP184" si="4942">AN184/AN$14-1</f>
        <v>2.6189889840904921</v>
      </c>
      <c r="AQ184" s="1298">
        <f t="shared" si="4385"/>
        <v>29977785.044269264</v>
      </c>
      <c r="AR184" s="1299">
        <f t="shared" ref="AR184:AR189" si="4943">AN184/AN174-1</f>
        <v>6.4088386610687609E-2</v>
      </c>
      <c r="AS184" s="486">
        <v>449236421.59143269</v>
      </c>
      <c r="AT184" s="1298">
        <f t="shared" ref="AT184" si="4944">AS184-AS$14</f>
        <v>311702240.86043268</v>
      </c>
      <c r="AU184" s="1299">
        <f t="shared" ref="AU184" si="4945">AS184/AS$14-1</f>
        <v>2.2663619996405404</v>
      </c>
      <c r="AV184" s="1298">
        <f t="shared" si="4388"/>
        <v>25402108.298318505</v>
      </c>
      <c r="AW184" s="1299">
        <f t="shared" ref="AW184:AW189" si="4946">AS184/AS174-1</f>
        <v>5.9934053241109231E-2</v>
      </c>
      <c r="AX184" s="485">
        <v>0</v>
      </c>
      <c r="AY184" s="1298">
        <f t="shared" ref="AY184" si="4947">AX184-AX$14</f>
        <v>0</v>
      </c>
      <c r="AZ184" s="1299"/>
      <c r="BA184" s="1298">
        <f t="shared" si="4391"/>
        <v>0</v>
      </c>
      <c r="BB184" s="1299"/>
      <c r="BC184" s="485">
        <v>0</v>
      </c>
      <c r="BD184" s="1298">
        <f t="shared" ref="BD184" si="4948">BC184-BC$14</f>
        <v>0</v>
      </c>
      <c r="BE184" s="1299"/>
      <c r="BF184" s="1298">
        <f t="shared" si="4394"/>
        <v>0</v>
      </c>
      <c r="BG184" s="1299"/>
      <c r="BH184" s="485">
        <v>0</v>
      </c>
      <c r="BI184" s="1298">
        <f t="shared" ref="BI184" si="4949">BH184-BH$14</f>
        <v>0</v>
      </c>
      <c r="BJ184" s="1299"/>
      <c r="BK184" s="1298">
        <f t="shared" si="4397"/>
        <v>0</v>
      </c>
      <c r="BL184" s="1299"/>
      <c r="BM184" s="485">
        <v>0</v>
      </c>
      <c r="BN184" s="1298">
        <f t="shared" ref="BN184" si="4950">BM184-BM$14</f>
        <v>0</v>
      </c>
      <c r="BO184" s="1299"/>
      <c r="BP184" s="1298">
        <f t="shared" si="4400"/>
        <v>0</v>
      </c>
      <c r="BQ184" s="1299"/>
      <c r="BR184" s="485">
        <v>0</v>
      </c>
      <c r="BS184" s="1298">
        <f t="shared" ref="BS184" si="4951">BR184-BR$14</f>
        <v>0</v>
      </c>
      <c r="BT184" s="1299"/>
      <c r="BU184" s="1298">
        <f t="shared" si="4403"/>
        <v>0</v>
      </c>
      <c r="BV184" s="1299"/>
      <c r="BW184" s="485">
        <v>0</v>
      </c>
      <c r="BX184" s="1298">
        <f t="shared" ref="BX184" si="4952">BW184-BW$14</f>
        <v>0</v>
      </c>
      <c r="BY184" s="1299"/>
      <c r="BZ184" s="1298">
        <f t="shared" si="4406"/>
        <v>0</v>
      </c>
      <c r="CA184" s="1299"/>
      <c r="CB184" s="192">
        <v>366296811.80481529</v>
      </c>
      <c r="CC184" s="1298">
        <f t="shared" ref="CC184" si="4953">CB184-CB$14</f>
        <v>348162033.32481527</v>
      </c>
      <c r="CD184" s="1299">
        <f t="shared" ref="CD184" si="4954">CB184/CB$14-1</f>
        <v>19.198582089590285</v>
      </c>
      <c r="CE184" s="1298">
        <f t="shared" si="4409"/>
        <v>30631602.609667182</v>
      </c>
      <c r="CF184" s="1299">
        <f t="shared" si="4865"/>
        <v>9.125641195617229E-2</v>
      </c>
      <c r="CG184" s="192">
        <v>304022663.16954094</v>
      </c>
      <c r="CH184" s="1298">
        <f t="shared" ref="CH184" si="4955">CG184-CG$14</f>
        <v>285887884.68954092</v>
      </c>
      <c r="CI184" s="1299">
        <f t="shared" ref="CI184" si="4956">CG184/CG$14-1</f>
        <v>15.764619623274328</v>
      </c>
      <c r="CJ184" s="1298">
        <f t="shared" si="4412"/>
        <v>25701483.112686813</v>
      </c>
      <c r="CK184" s="1299">
        <f t="shared" si="4868"/>
        <v>9.2344690071508806E-2</v>
      </c>
      <c r="CL184" s="192">
        <v>229041577.22152776</v>
      </c>
      <c r="CM184" s="1298">
        <f t="shared" ref="CM184" si="4957">CL184-CL$14</f>
        <v>210906798.74152777</v>
      </c>
      <c r="CN184" s="1299">
        <f t="shared" ref="CN184" si="4958">CL184/CL$14-1</f>
        <v>11.629962779756426</v>
      </c>
      <c r="CO184" s="1298">
        <f t="shared" si="4415"/>
        <v>18971362.169653088</v>
      </c>
      <c r="CP184" s="1299">
        <f t="shared" si="4871"/>
        <v>9.0309624165274105E-2</v>
      </c>
    </row>
    <row r="185" spans="1:94" ht="31.5" outlineLevel="1" x14ac:dyDescent="0.25">
      <c r="A185" s="174">
        <v>2040</v>
      </c>
      <c r="B185" s="175" t="s">
        <v>166</v>
      </c>
      <c r="C185" s="175" t="s">
        <v>249</v>
      </c>
      <c r="D185" s="176" t="s">
        <v>168</v>
      </c>
      <c r="E185" s="485">
        <v>71726259.2811452</v>
      </c>
      <c r="F185" s="1298">
        <f t="shared" ref="F185" si="4959">E185-E$15</f>
        <v>33246382.622145198</v>
      </c>
      <c r="G185" s="1320">
        <f t="shared" ref="G185" si="4960">E185/E$15-1</f>
        <v>0.86399400176791508</v>
      </c>
      <c r="H185" s="1298">
        <f t="shared" si="4364"/>
        <v>1484093.8290208429</v>
      </c>
      <c r="I185" s="1320">
        <f t="shared" si="4826"/>
        <v>2.1128247107250253E-2</v>
      </c>
      <c r="J185" s="485">
        <v>91322610.524787158</v>
      </c>
      <c r="K185" s="1298">
        <f t="shared" ref="K185" si="4961">J185-J$15</f>
        <v>52842733.865787156</v>
      </c>
      <c r="L185" s="1320">
        <f t="shared" ref="L185" si="4962">J185/J$15-1</f>
        <v>1.3732563213252362</v>
      </c>
      <c r="M185" s="1298">
        <f t="shared" si="4367"/>
        <v>3104253.6204849333</v>
      </c>
      <c r="N185" s="1320">
        <f t="shared" si="4829"/>
        <v>3.5188295604421382E-2</v>
      </c>
      <c r="O185" s="485">
        <v>115861905.31407714</v>
      </c>
      <c r="P185" s="1298">
        <f t="shared" ref="P185" si="4963">O185-O$15</f>
        <v>77382028.65507713</v>
      </c>
      <c r="Q185" s="1320">
        <f t="shared" ref="Q185" si="4964">O185/O$15-1</f>
        <v>2.0109739264712108</v>
      </c>
      <c r="R185" s="1298">
        <f t="shared" si="4370"/>
        <v>5438185.3574041426</v>
      </c>
      <c r="S185" s="1320">
        <f t="shared" si="4832"/>
        <v>4.9248344101592734E-2</v>
      </c>
      <c r="T185" s="485">
        <v>71726259.2811452</v>
      </c>
      <c r="U185" s="1298">
        <f t="shared" ref="U185" si="4965">T185-T$15</f>
        <v>33246382.622145198</v>
      </c>
      <c r="V185" s="1299">
        <f t="shared" ref="V185" si="4966">T185/T$15-1</f>
        <v>0.86399400176791508</v>
      </c>
      <c r="W185" s="1298">
        <f t="shared" si="4373"/>
        <v>1484093.8290208429</v>
      </c>
      <c r="X185" s="1299">
        <f t="shared" si="4835"/>
        <v>2.1128247107250253E-2</v>
      </c>
      <c r="Y185" s="485">
        <v>91322610.524787158</v>
      </c>
      <c r="Z185" s="1298">
        <f t="shared" ref="Z185" si="4967">Y185-Y$15</f>
        <v>52842733.865787156</v>
      </c>
      <c r="AA185" s="1299">
        <f t="shared" ref="AA185" si="4968">Y185/Y$15-1</f>
        <v>1.3732563213252362</v>
      </c>
      <c r="AB185" s="1298">
        <f t="shared" si="4376"/>
        <v>3104253.6204849333</v>
      </c>
      <c r="AC185" s="1299">
        <f t="shared" si="4838"/>
        <v>3.5188295604421382E-2</v>
      </c>
      <c r="AD185" s="485">
        <v>115861905.31407714</v>
      </c>
      <c r="AE185" s="1298">
        <f t="shared" ref="AE185" si="4969">AD185-AD$15</f>
        <v>77382028.65507713</v>
      </c>
      <c r="AF185" s="1299">
        <f t="shared" ref="AF185" si="4970">AD185/AD$15-1</f>
        <v>2.0109739264712108</v>
      </c>
      <c r="AG185" s="1298">
        <f t="shared" si="4379"/>
        <v>5438185.3574041426</v>
      </c>
      <c r="AH185" s="1299">
        <f t="shared" si="4841"/>
        <v>4.9248344101592734E-2</v>
      </c>
      <c r="AI185" s="485">
        <v>71726259.2811452</v>
      </c>
      <c r="AJ185" s="1298">
        <f t="shared" ref="AJ185" si="4971">AI185-AI$15</f>
        <v>33246382.622145198</v>
      </c>
      <c r="AK185" s="1299">
        <f t="shared" ref="AK185" si="4972">AI185/AI$15-1</f>
        <v>0.86399400176791508</v>
      </c>
      <c r="AL185" s="1298">
        <f t="shared" si="4382"/>
        <v>1484093.8290208429</v>
      </c>
      <c r="AM185" s="1299">
        <f t="shared" si="4940"/>
        <v>2.1128247107250253E-2</v>
      </c>
      <c r="AN185" s="485">
        <v>91322610.524787158</v>
      </c>
      <c r="AO185" s="1298">
        <f t="shared" ref="AO185" si="4973">AN185-AN$15</f>
        <v>52842733.865787156</v>
      </c>
      <c r="AP185" s="1299">
        <f t="shared" ref="AP185" si="4974">AN185/AN$15-1</f>
        <v>1.3732563213252362</v>
      </c>
      <c r="AQ185" s="1298">
        <f t="shared" si="4385"/>
        <v>3104253.6204849333</v>
      </c>
      <c r="AR185" s="1299">
        <f t="shared" si="4943"/>
        <v>3.5188295604421382E-2</v>
      </c>
      <c r="AS185" s="485">
        <v>115861905.31407714</v>
      </c>
      <c r="AT185" s="1298">
        <f t="shared" ref="AT185" si="4975">AS185-AS$15</f>
        <v>77382028.65507713</v>
      </c>
      <c r="AU185" s="1299">
        <f t="shared" ref="AU185" si="4976">AS185/AS$15-1</f>
        <v>2.0109739264712108</v>
      </c>
      <c r="AV185" s="1298">
        <f t="shared" si="4388"/>
        <v>5438185.3574041426</v>
      </c>
      <c r="AW185" s="1299">
        <f t="shared" si="4946"/>
        <v>4.9248344101592734E-2</v>
      </c>
      <c r="AX185" s="485">
        <v>71726259.2811452</v>
      </c>
      <c r="AY185" s="1298">
        <f t="shared" ref="AY185" si="4977">AX185-AX$15</f>
        <v>33246382.622145198</v>
      </c>
      <c r="AZ185" s="1299">
        <f t="shared" ref="AZ185" si="4978">AX185/AX$15-1</f>
        <v>0.86399400176791508</v>
      </c>
      <c r="BA185" s="1298">
        <f t="shared" si="4391"/>
        <v>1484093.8290208429</v>
      </c>
      <c r="BB185" s="1299">
        <f t="shared" si="4847"/>
        <v>2.1128247107250253E-2</v>
      </c>
      <c r="BC185" s="485">
        <v>91322610.524787158</v>
      </c>
      <c r="BD185" s="1298">
        <f t="shared" ref="BD185" si="4979">BC185-BC$15</f>
        <v>52842733.865787156</v>
      </c>
      <c r="BE185" s="1299">
        <f t="shared" ref="BE185" si="4980">BC185/BC$15-1</f>
        <v>1.3732563213252362</v>
      </c>
      <c r="BF185" s="1298">
        <f t="shared" si="4394"/>
        <v>3104253.6204849333</v>
      </c>
      <c r="BG185" s="1299">
        <f t="shared" si="4850"/>
        <v>3.5188295604421382E-2</v>
      </c>
      <c r="BH185" s="485">
        <v>115861905.31407714</v>
      </c>
      <c r="BI185" s="1298">
        <f t="shared" ref="BI185" si="4981">BH185-BH$15</f>
        <v>77382028.65507713</v>
      </c>
      <c r="BJ185" s="1299">
        <f t="shared" ref="BJ185" si="4982">BH185/BH$15-1</f>
        <v>2.0109739264712108</v>
      </c>
      <c r="BK185" s="1298">
        <f t="shared" si="4397"/>
        <v>5438185.3574041426</v>
      </c>
      <c r="BL185" s="1299">
        <f t="shared" si="4853"/>
        <v>4.9248344101592734E-2</v>
      </c>
      <c r="BM185" s="485">
        <v>71726259.2811452</v>
      </c>
      <c r="BN185" s="1298">
        <f t="shared" ref="BN185" si="4983">BM185-BM$15</f>
        <v>33246382.622145198</v>
      </c>
      <c r="BO185" s="1299">
        <f t="shared" ref="BO185" si="4984">BM185/BM$15-1</f>
        <v>0.86399400176791508</v>
      </c>
      <c r="BP185" s="1298">
        <f t="shared" si="4400"/>
        <v>1484093.8290208429</v>
      </c>
      <c r="BQ185" s="1299">
        <f t="shared" si="4856"/>
        <v>2.1128247107250253E-2</v>
      </c>
      <c r="BR185" s="485">
        <v>91322610.524787158</v>
      </c>
      <c r="BS185" s="1298">
        <f t="shared" ref="BS185" si="4985">BR185-BR$15</f>
        <v>52842733.865787156</v>
      </c>
      <c r="BT185" s="1299">
        <f t="shared" ref="BT185" si="4986">BR185/BR$15-1</f>
        <v>1.3732563213252362</v>
      </c>
      <c r="BU185" s="1298">
        <f t="shared" si="4403"/>
        <v>3104253.6204849333</v>
      </c>
      <c r="BV185" s="1299">
        <f t="shared" si="4859"/>
        <v>3.5188295604421382E-2</v>
      </c>
      <c r="BW185" s="485">
        <v>115861905.31407714</v>
      </c>
      <c r="BX185" s="1298">
        <f t="shared" ref="BX185" si="4987">BW185-BW$15</f>
        <v>77382028.65507713</v>
      </c>
      <c r="BY185" s="1299">
        <f t="shared" ref="BY185" si="4988">BW185/BW$15-1</f>
        <v>2.0109739264712108</v>
      </c>
      <c r="BZ185" s="1298">
        <f t="shared" si="4406"/>
        <v>5438185.3574041426</v>
      </c>
      <c r="CA185" s="1299">
        <f t="shared" si="4862"/>
        <v>4.9248344101592734E-2</v>
      </c>
      <c r="CB185" s="485">
        <v>71726259.2811452</v>
      </c>
      <c r="CC185" s="1298">
        <f t="shared" ref="CC185" si="4989">CB185-CB$15</f>
        <v>33246382.622145198</v>
      </c>
      <c r="CD185" s="1299">
        <f t="shared" ref="CD185" si="4990">CB185/CB$15-1</f>
        <v>0.86399400176791508</v>
      </c>
      <c r="CE185" s="1298">
        <f t="shared" si="4409"/>
        <v>1484093.8290208429</v>
      </c>
      <c r="CF185" s="1299">
        <f t="shared" si="4865"/>
        <v>2.1128247107250253E-2</v>
      </c>
      <c r="CG185" s="485">
        <v>91322610.524787158</v>
      </c>
      <c r="CH185" s="1298">
        <f t="shared" ref="CH185" si="4991">CG185-CG$15</f>
        <v>52842733.865787156</v>
      </c>
      <c r="CI185" s="1299">
        <f t="shared" ref="CI185" si="4992">CG185/CG$15-1</f>
        <v>1.3732563213252362</v>
      </c>
      <c r="CJ185" s="1298">
        <f t="shared" si="4412"/>
        <v>3104253.6204849333</v>
      </c>
      <c r="CK185" s="1299">
        <f t="shared" si="4868"/>
        <v>3.5188295604421382E-2</v>
      </c>
      <c r="CL185" s="485">
        <v>115861905.31407714</v>
      </c>
      <c r="CM185" s="1298">
        <f t="shared" ref="CM185" si="4993">CL185-CL$15</f>
        <v>77382028.65507713</v>
      </c>
      <c r="CN185" s="1299">
        <f t="shared" ref="CN185" si="4994">CL185/CL$15-1</f>
        <v>2.0109739264712108</v>
      </c>
      <c r="CO185" s="1298">
        <f t="shared" si="4415"/>
        <v>5438185.3574041426</v>
      </c>
      <c r="CP185" s="1299">
        <f t="shared" si="4871"/>
        <v>4.9248344101592734E-2</v>
      </c>
    </row>
    <row r="186" spans="1:94" ht="15.75" outlineLevel="1" x14ac:dyDescent="0.25">
      <c r="A186" s="174">
        <v>2040</v>
      </c>
      <c r="B186" s="175" t="s">
        <v>169</v>
      </c>
      <c r="C186" s="175" t="s">
        <v>249</v>
      </c>
      <c r="D186" s="176" t="s">
        <v>170</v>
      </c>
      <c r="E186" s="485">
        <v>70030015.538406402</v>
      </c>
      <c r="F186" s="1298">
        <f t="shared" ref="F186" si="4995">E186-E$16</f>
        <v>29947638.538406402</v>
      </c>
      <c r="G186" s="1320">
        <f t="shared" ref="G186" si="4996">E186/E$16-1</f>
        <v>0.74715225941830754</v>
      </c>
      <c r="H186" s="1298">
        <f t="shared" si="4364"/>
        <v>1331980.2713306546</v>
      </c>
      <c r="I186" s="1320">
        <f t="shared" si="4826"/>
        <v>1.9388913615248971E-2</v>
      </c>
      <c r="J186" s="485">
        <v>89162935.55740793</v>
      </c>
      <c r="K186" s="1298">
        <f t="shared" ref="K186" si="4997">J186-J$16</f>
        <v>49080558.55740793</v>
      </c>
      <c r="L186" s="1320">
        <f t="shared" ref="L186" si="4998">J186/J$16-1</f>
        <v>1.2244922140572632</v>
      </c>
      <c r="M186" s="1298">
        <f t="shared" si="4367"/>
        <v>2883878.6005734056</v>
      </c>
      <c r="N186" s="1320">
        <f t="shared" si="4829"/>
        <v>3.342501300189471E-2</v>
      </c>
      <c r="O186" s="485">
        <v>113121904.17808509</v>
      </c>
      <c r="P186" s="1298">
        <f t="shared" ref="P186" si="4999">O186-O$16</f>
        <v>73039527.178085089</v>
      </c>
      <c r="Q186" s="1320">
        <f t="shared" ref="Q186" si="5000">O186/O$16-1</f>
        <v>1.8222354222676236</v>
      </c>
      <c r="R186" s="1298">
        <f t="shared" si="4370"/>
        <v>5125623.6096049845</v>
      </c>
      <c r="S186" s="1320">
        <f t="shared" si="4832"/>
        <v>4.746111238854045E-2</v>
      </c>
      <c r="T186" s="485">
        <v>70030015.538406402</v>
      </c>
      <c r="U186" s="1298">
        <f t="shared" ref="U186" si="5001">T186-T$16</f>
        <v>29947638.538406402</v>
      </c>
      <c r="V186" s="1299">
        <f t="shared" ref="V186" si="5002">T186/T$16-1</f>
        <v>0.74715225941830754</v>
      </c>
      <c r="W186" s="1298">
        <f t="shared" si="4373"/>
        <v>1331980.2713306546</v>
      </c>
      <c r="X186" s="1299">
        <f t="shared" si="4835"/>
        <v>1.9388913615248971E-2</v>
      </c>
      <c r="Y186" s="485">
        <v>89162935.55740793</v>
      </c>
      <c r="Z186" s="1298">
        <f t="shared" ref="Z186" si="5003">Y186-Y$16</f>
        <v>49080558.55740793</v>
      </c>
      <c r="AA186" s="1299">
        <f t="shared" ref="AA186" si="5004">Y186/Y$16-1</f>
        <v>1.2244922140572632</v>
      </c>
      <c r="AB186" s="1298">
        <f t="shared" si="4376"/>
        <v>2883878.6005734056</v>
      </c>
      <c r="AC186" s="1299">
        <f t="shared" si="4838"/>
        <v>3.342501300189471E-2</v>
      </c>
      <c r="AD186" s="485">
        <v>113121904.17808509</v>
      </c>
      <c r="AE186" s="1298">
        <f t="shared" ref="AE186" si="5005">AD186-AD$16</f>
        <v>73039527.178085089</v>
      </c>
      <c r="AF186" s="1299">
        <f t="shared" ref="AF186" si="5006">AD186/AD$16-1</f>
        <v>1.8222354222676236</v>
      </c>
      <c r="AG186" s="1298">
        <f t="shared" si="4379"/>
        <v>5125623.6096049845</v>
      </c>
      <c r="AH186" s="1299">
        <f t="shared" si="4841"/>
        <v>4.746111238854045E-2</v>
      </c>
      <c r="AI186" s="485">
        <v>70030015.538406402</v>
      </c>
      <c r="AJ186" s="1298">
        <f t="shared" ref="AJ186" si="5007">AI186-AI$16</f>
        <v>29947638.538406402</v>
      </c>
      <c r="AK186" s="1299">
        <f t="shared" ref="AK186" si="5008">AI186/AI$16-1</f>
        <v>0.74715225941830754</v>
      </c>
      <c r="AL186" s="1298">
        <f t="shared" si="4382"/>
        <v>1331980.2713306546</v>
      </c>
      <c r="AM186" s="1299">
        <f t="shared" si="4940"/>
        <v>1.9388913615248971E-2</v>
      </c>
      <c r="AN186" s="485">
        <v>89162935.55740793</v>
      </c>
      <c r="AO186" s="1298">
        <f t="shared" ref="AO186" si="5009">AN186-AN$16</f>
        <v>49080558.55740793</v>
      </c>
      <c r="AP186" s="1299">
        <f t="shared" ref="AP186" si="5010">AN186/AN$16-1</f>
        <v>1.2244922140572632</v>
      </c>
      <c r="AQ186" s="1298">
        <f t="shared" si="4385"/>
        <v>2883878.6005734056</v>
      </c>
      <c r="AR186" s="1299">
        <f t="shared" si="4943"/>
        <v>3.342501300189471E-2</v>
      </c>
      <c r="AS186" s="485">
        <v>113121904.17808509</v>
      </c>
      <c r="AT186" s="1298">
        <f t="shared" ref="AT186" si="5011">AS186-AS$16</f>
        <v>73039527.178085089</v>
      </c>
      <c r="AU186" s="1299">
        <f t="shared" ref="AU186" si="5012">AS186/AS$16-1</f>
        <v>1.8222354222676236</v>
      </c>
      <c r="AV186" s="1298">
        <f t="shared" si="4388"/>
        <v>5125623.6096049845</v>
      </c>
      <c r="AW186" s="1299">
        <f t="shared" si="4946"/>
        <v>4.746111238854045E-2</v>
      </c>
      <c r="AX186" s="485">
        <v>70030015.538406402</v>
      </c>
      <c r="AY186" s="1298">
        <f t="shared" ref="AY186" si="5013">AX186-AX$16</f>
        <v>29947638.538406402</v>
      </c>
      <c r="AZ186" s="1299">
        <f t="shared" ref="AZ186" si="5014">AX186/AX$16-1</f>
        <v>0.74715225941830754</v>
      </c>
      <c r="BA186" s="1298">
        <f t="shared" si="4391"/>
        <v>1331980.2713306546</v>
      </c>
      <c r="BB186" s="1299">
        <f t="shared" si="4847"/>
        <v>1.9388913615248971E-2</v>
      </c>
      <c r="BC186" s="485">
        <v>89162935.55740793</v>
      </c>
      <c r="BD186" s="1298">
        <f t="shared" ref="BD186" si="5015">BC186-BC$16</f>
        <v>49080558.55740793</v>
      </c>
      <c r="BE186" s="1299">
        <f t="shared" ref="BE186" si="5016">BC186/BC$16-1</f>
        <v>1.2244922140572632</v>
      </c>
      <c r="BF186" s="1298">
        <f t="shared" si="4394"/>
        <v>2883878.6005734056</v>
      </c>
      <c r="BG186" s="1299">
        <f t="shared" si="4850"/>
        <v>3.342501300189471E-2</v>
      </c>
      <c r="BH186" s="485">
        <v>113121904.17808509</v>
      </c>
      <c r="BI186" s="1298">
        <f t="shared" ref="BI186" si="5017">BH186-BH$16</f>
        <v>73039527.178085089</v>
      </c>
      <c r="BJ186" s="1299">
        <f t="shared" ref="BJ186" si="5018">BH186/BH$16-1</f>
        <v>1.8222354222676236</v>
      </c>
      <c r="BK186" s="1298">
        <f t="shared" si="4397"/>
        <v>5125623.6096049845</v>
      </c>
      <c r="BL186" s="1299">
        <f t="shared" si="4853"/>
        <v>4.746111238854045E-2</v>
      </c>
      <c r="BM186" s="485">
        <v>70030015.538406402</v>
      </c>
      <c r="BN186" s="1298">
        <f t="shared" ref="BN186" si="5019">BM186-BM$16</f>
        <v>29947638.538406402</v>
      </c>
      <c r="BO186" s="1299">
        <f t="shared" ref="BO186" si="5020">BM186/BM$16-1</f>
        <v>0.74715225941830754</v>
      </c>
      <c r="BP186" s="1298">
        <f t="shared" si="4400"/>
        <v>1331980.2713306546</v>
      </c>
      <c r="BQ186" s="1299">
        <f t="shared" si="4856"/>
        <v>1.9388913615248971E-2</v>
      </c>
      <c r="BR186" s="485">
        <v>89162935.55740793</v>
      </c>
      <c r="BS186" s="1298">
        <f t="shared" ref="BS186" si="5021">BR186-BR$16</f>
        <v>49080558.55740793</v>
      </c>
      <c r="BT186" s="1299">
        <f t="shared" ref="BT186" si="5022">BR186/BR$16-1</f>
        <v>1.2244922140572632</v>
      </c>
      <c r="BU186" s="1298">
        <f t="shared" si="4403"/>
        <v>2883878.6005734056</v>
      </c>
      <c r="BV186" s="1299">
        <f t="shared" si="4859"/>
        <v>3.342501300189471E-2</v>
      </c>
      <c r="BW186" s="485">
        <v>113121904.17808509</v>
      </c>
      <c r="BX186" s="1298">
        <f t="shared" ref="BX186" si="5023">BW186-BW$16</f>
        <v>73039527.178085089</v>
      </c>
      <c r="BY186" s="1299">
        <f t="shared" ref="BY186" si="5024">BW186/BW$16-1</f>
        <v>1.8222354222676236</v>
      </c>
      <c r="BZ186" s="1298">
        <f t="shared" si="4406"/>
        <v>5125623.6096049845</v>
      </c>
      <c r="CA186" s="1299">
        <f t="shared" si="4862"/>
        <v>4.746111238854045E-2</v>
      </c>
      <c r="CB186" s="485">
        <v>70030015.538406402</v>
      </c>
      <c r="CC186" s="1298">
        <f t="shared" ref="CC186" si="5025">CB186-CB$16</f>
        <v>29947638.538406402</v>
      </c>
      <c r="CD186" s="1299">
        <f t="shared" ref="CD186" si="5026">CB186/CB$16-1</f>
        <v>0.74715225941830754</v>
      </c>
      <c r="CE186" s="1298">
        <f t="shared" si="4409"/>
        <v>1331980.2713306546</v>
      </c>
      <c r="CF186" s="1299">
        <f t="shared" si="4865"/>
        <v>1.9388913615248971E-2</v>
      </c>
      <c r="CG186" s="485">
        <v>89162935.55740793</v>
      </c>
      <c r="CH186" s="1298">
        <f t="shared" ref="CH186" si="5027">CG186-CG$16</f>
        <v>49080558.55740793</v>
      </c>
      <c r="CI186" s="1299">
        <f t="shared" ref="CI186" si="5028">CG186/CG$16-1</f>
        <v>1.2244922140572632</v>
      </c>
      <c r="CJ186" s="1298">
        <f t="shared" si="4412"/>
        <v>2883878.6005734056</v>
      </c>
      <c r="CK186" s="1299">
        <f t="shared" si="4868"/>
        <v>3.342501300189471E-2</v>
      </c>
      <c r="CL186" s="485">
        <v>113121904.17808509</v>
      </c>
      <c r="CM186" s="1298">
        <f t="shared" ref="CM186" si="5029">CL186-CL$16</f>
        <v>73039527.178085089</v>
      </c>
      <c r="CN186" s="1299">
        <f t="shared" ref="CN186" si="5030">CL186/CL$16-1</f>
        <v>1.8222354222676236</v>
      </c>
      <c r="CO186" s="1298">
        <f t="shared" si="4415"/>
        <v>5125623.6096049845</v>
      </c>
      <c r="CP186" s="1299">
        <f t="shared" si="4871"/>
        <v>4.746111238854045E-2</v>
      </c>
    </row>
    <row r="187" spans="1:94" ht="32.25" outlineLevel="1" thickBot="1" x14ac:dyDescent="0.3">
      <c r="A187" s="174">
        <v>2040</v>
      </c>
      <c r="B187" s="197" t="s">
        <v>171</v>
      </c>
      <c r="C187" s="198" t="s">
        <v>172</v>
      </c>
      <c r="D187" s="199" t="s">
        <v>173</v>
      </c>
      <c r="E187" s="492">
        <v>0</v>
      </c>
      <c r="F187" s="1298">
        <f t="shared" ref="F187" si="5031">E187-E$17</f>
        <v>0</v>
      </c>
      <c r="G187" s="1320"/>
      <c r="H187" s="1298">
        <f t="shared" si="4364"/>
        <v>0</v>
      </c>
      <c r="I187" s="1320"/>
      <c r="J187" s="492">
        <v>0</v>
      </c>
      <c r="K187" s="1298">
        <f t="shared" ref="K187" si="5032">J187-J$17</f>
        <v>0</v>
      </c>
      <c r="L187" s="1320"/>
      <c r="M187" s="1298">
        <f t="shared" si="4367"/>
        <v>0</v>
      </c>
      <c r="N187" s="1320"/>
      <c r="O187" s="492">
        <v>0</v>
      </c>
      <c r="P187" s="1298">
        <f t="shared" ref="P187" si="5033">O187-O$17</f>
        <v>0</v>
      </c>
      <c r="Q187" s="1320"/>
      <c r="R187" s="1298">
        <f t="shared" si="4370"/>
        <v>0</v>
      </c>
      <c r="S187" s="1320"/>
      <c r="T187" s="492">
        <v>0</v>
      </c>
      <c r="U187" s="1298">
        <f t="shared" ref="U187" si="5034">T187-T$17</f>
        <v>0</v>
      </c>
      <c r="V187" s="1299"/>
      <c r="W187" s="1298">
        <f t="shared" si="4373"/>
        <v>0</v>
      </c>
      <c r="X187" s="1299"/>
      <c r="Y187" s="492">
        <v>0</v>
      </c>
      <c r="Z187" s="1298">
        <f t="shared" ref="Z187" si="5035">Y187-Y$17</f>
        <v>0</v>
      </c>
      <c r="AA187" s="1299"/>
      <c r="AB187" s="1298">
        <f t="shared" si="4376"/>
        <v>0</v>
      </c>
      <c r="AC187" s="1299"/>
      <c r="AD187" s="492">
        <v>0</v>
      </c>
      <c r="AE187" s="1298">
        <f t="shared" ref="AE187" si="5036">AD187-AD$17</f>
        <v>0</v>
      </c>
      <c r="AF187" s="1299"/>
      <c r="AG187" s="1298">
        <f t="shared" si="4379"/>
        <v>0</v>
      </c>
      <c r="AH187" s="1299"/>
      <c r="AI187" s="492">
        <v>0</v>
      </c>
      <c r="AJ187" s="1298">
        <f t="shared" ref="AJ187" si="5037">AI187-AI$17</f>
        <v>0</v>
      </c>
      <c r="AK187" s="1299"/>
      <c r="AL187" s="1298">
        <f t="shared" si="4382"/>
        <v>0</v>
      </c>
      <c r="AM187" s="1299"/>
      <c r="AN187" s="492">
        <v>0</v>
      </c>
      <c r="AO187" s="1298">
        <f t="shared" ref="AO187" si="5038">AN187-AN$17</f>
        <v>0</v>
      </c>
      <c r="AP187" s="1299"/>
      <c r="AQ187" s="1298">
        <f t="shared" si="4385"/>
        <v>0</v>
      </c>
      <c r="AR187" s="1299"/>
      <c r="AS187" s="492">
        <v>0</v>
      </c>
      <c r="AT187" s="1298">
        <f t="shared" ref="AT187" si="5039">AS187-AS$17</f>
        <v>0</v>
      </c>
      <c r="AU187" s="1299"/>
      <c r="AV187" s="1298">
        <f t="shared" si="4388"/>
        <v>0</v>
      </c>
      <c r="AW187" s="1299"/>
      <c r="AX187" s="492">
        <v>0</v>
      </c>
      <c r="AY187" s="1298">
        <f t="shared" ref="AY187" si="5040">AX187-AX$17</f>
        <v>0</v>
      </c>
      <c r="AZ187" s="1299"/>
      <c r="BA187" s="1298">
        <f t="shared" si="4391"/>
        <v>0</v>
      </c>
      <c r="BB187" s="1299"/>
      <c r="BC187" s="492">
        <v>0</v>
      </c>
      <c r="BD187" s="1298">
        <f t="shared" ref="BD187" si="5041">BC187-BC$17</f>
        <v>0</v>
      </c>
      <c r="BE187" s="1299"/>
      <c r="BF187" s="1298">
        <f t="shared" si="4394"/>
        <v>0</v>
      </c>
      <c r="BG187" s="1299"/>
      <c r="BH187" s="492">
        <v>0</v>
      </c>
      <c r="BI187" s="1298">
        <f t="shared" ref="BI187" si="5042">BH187-BH$17</f>
        <v>0</v>
      </c>
      <c r="BJ187" s="1299"/>
      <c r="BK187" s="1298">
        <f t="shared" si="4397"/>
        <v>0</v>
      </c>
      <c r="BL187" s="1299"/>
      <c r="BM187" s="492">
        <v>0</v>
      </c>
      <c r="BN187" s="1298">
        <f t="shared" ref="BN187" si="5043">BM187-BM$17</f>
        <v>0</v>
      </c>
      <c r="BO187" s="1299"/>
      <c r="BP187" s="1298">
        <f t="shared" si="4400"/>
        <v>0</v>
      </c>
      <c r="BQ187" s="1299"/>
      <c r="BR187" s="492">
        <v>0</v>
      </c>
      <c r="BS187" s="1298">
        <f t="shared" ref="BS187" si="5044">BR187-BR$17</f>
        <v>0</v>
      </c>
      <c r="BT187" s="1299"/>
      <c r="BU187" s="1298">
        <f t="shared" si="4403"/>
        <v>0</v>
      </c>
      <c r="BV187" s="1299"/>
      <c r="BW187" s="492">
        <v>0</v>
      </c>
      <c r="BX187" s="1298">
        <f t="shared" ref="BX187" si="5045">BW187-BW$17</f>
        <v>0</v>
      </c>
      <c r="BY187" s="1299"/>
      <c r="BZ187" s="1298">
        <f t="shared" si="4406"/>
        <v>0</v>
      </c>
      <c r="CA187" s="1299"/>
      <c r="CB187" s="1329">
        <v>5096177.417737091</v>
      </c>
      <c r="CC187" s="1298">
        <f t="shared" ref="CC187" si="5046">CB187-CB$17</f>
        <v>1249899.937737091</v>
      </c>
      <c r="CD187" s="1299">
        <f t="shared" ref="CD187" si="5047">CB187/CB$17-1</f>
        <v>0.32496353792370991</v>
      </c>
      <c r="CE187" s="1298">
        <f t="shared" si="4409"/>
        <v>62858.199517429806</v>
      </c>
      <c r="CF187" s="1299">
        <f t="shared" si="4865"/>
        <v>1.2488419031698728E-2</v>
      </c>
      <c r="CG187" s="1329">
        <v>5096177.417737091</v>
      </c>
      <c r="CH187" s="1298">
        <f t="shared" ref="CH187" si="5048">CG187-CG$17</f>
        <v>1249899.937737091</v>
      </c>
      <c r="CI187" s="1299">
        <f t="shared" ref="CI187" si="5049">CG187/CG$17-1</f>
        <v>0.32496353792370991</v>
      </c>
      <c r="CJ187" s="1298">
        <f t="shared" si="4412"/>
        <v>62858.199517429806</v>
      </c>
      <c r="CK187" s="1299">
        <f t="shared" si="4868"/>
        <v>1.2488419031698728E-2</v>
      </c>
      <c r="CL187" s="1329">
        <v>5096177.417737091</v>
      </c>
      <c r="CM187" s="1298">
        <f t="shared" ref="CM187" si="5050">CL187-CL$17</f>
        <v>1249899.937737091</v>
      </c>
      <c r="CN187" s="1299">
        <f t="shared" ref="CN187" si="5051">CL187/CL$17-1</f>
        <v>0.32496353792370991</v>
      </c>
      <c r="CO187" s="1298">
        <f t="shared" si="4415"/>
        <v>62858.199517429806</v>
      </c>
      <c r="CP187" s="1299">
        <f t="shared" si="4871"/>
        <v>1.2488419031698728E-2</v>
      </c>
    </row>
    <row r="188" spans="1:94" ht="15.75" outlineLevel="1" x14ac:dyDescent="0.25">
      <c r="A188" s="174">
        <v>2040</v>
      </c>
      <c r="B188" s="206" t="s">
        <v>174</v>
      </c>
      <c r="C188" s="206" t="s">
        <v>175</v>
      </c>
      <c r="D188" s="207" t="s">
        <v>176</v>
      </c>
      <c r="E188" s="210">
        <v>1422266.7734400001</v>
      </c>
      <c r="F188" s="1321">
        <f t="shared" ref="F188" si="5052">E188-E$18</f>
        <v>573979.69464000012</v>
      </c>
      <c r="G188" s="1322">
        <f t="shared" ref="G188" si="5053">E188/E$18-1</f>
        <v>0.67663378234165794</v>
      </c>
      <c r="H188" s="1321">
        <f t="shared" si="4364"/>
        <v>31172.134463999886</v>
      </c>
      <c r="I188" s="1322">
        <f t="shared" si="4826"/>
        <v>2.2408349216949119E-2</v>
      </c>
      <c r="J188" s="210">
        <v>1803424.6344000001</v>
      </c>
      <c r="K188" s="1321">
        <f t="shared" ref="K188" si="5054">J188-J$18</f>
        <v>955137.55560000008</v>
      </c>
      <c r="L188" s="1322">
        <f t="shared" ref="L188" si="5055">J188/J$18-1</f>
        <v>1.1259602786254299</v>
      </c>
      <c r="M188" s="1321">
        <f t="shared" si="4367"/>
        <v>63344.580767999869</v>
      </c>
      <c r="N188" s="1322">
        <f t="shared" si="4829"/>
        <v>3.6403256640855863E-2</v>
      </c>
      <c r="O188" s="211">
        <v>2281527.8596800002</v>
      </c>
      <c r="P188" s="1321">
        <f t="shared" ref="P188" si="5056">O188-O$18</f>
        <v>1433240.7808800002</v>
      </c>
      <c r="Q188" s="1322">
        <f t="shared" ref="Q188" si="5057">O188/O$18-1</f>
        <v>1.6895704493194508</v>
      </c>
      <c r="R188" s="1321">
        <f t="shared" si="4370"/>
        <v>110063.05737599963</v>
      </c>
      <c r="S188" s="1322">
        <f t="shared" si="4832"/>
        <v>5.0686088606740842E-2</v>
      </c>
      <c r="T188" s="211">
        <v>1422266.7734400001</v>
      </c>
      <c r="U188" s="209">
        <f t="shared" ref="U188" si="5058">T188-T$18</f>
        <v>573979.69464000012</v>
      </c>
      <c r="V188" s="1300">
        <f t="shared" ref="V188" si="5059">T188/T$18-1</f>
        <v>0.67663378234165794</v>
      </c>
      <c r="W188" s="209">
        <f t="shared" si="4373"/>
        <v>31172.134463999886</v>
      </c>
      <c r="X188" s="1300">
        <f t="shared" si="4835"/>
        <v>2.2408349216949119E-2</v>
      </c>
      <c r="Y188" s="210">
        <v>1803424.6344000001</v>
      </c>
      <c r="Z188" s="209">
        <f t="shared" ref="Z188" si="5060">Y188-Y$18</f>
        <v>955137.55560000008</v>
      </c>
      <c r="AA188" s="1300">
        <f t="shared" ref="AA188" si="5061">Y188/Y$18-1</f>
        <v>1.1259602786254299</v>
      </c>
      <c r="AB188" s="209">
        <f t="shared" si="4376"/>
        <v>63344.580767999869</v>
      </c>
      <c r="AC188" s="1300">
        <f t="shared" si="4838"/>
        <v>3.6403256640855863E-2</v>
      </c>
      <c r="AD188" s="211">
        <v>2281527.8596800002</v>
      </c>
      <c r="AE188" s="209">
        <f t="shared" ref="AE188" si="5062">AD188-AD$18</f>
        <v>1433240.7808800002</v>
      </c>
      <c r="AF188" s="1300">
        <f t="shared" ref="AF188" si="5063">AD188/AD$18-1</f>
        <v>1.6895704493194508</v>
      </c>
      <c r="AG188" s="209">
        <f t="shared" si="4379"/>
        <v>110063.05737599963</v>
      </c>
      <c r="AH188" s="1300">
        <f t="shared" si="4841"/>
        <v>5.0686088606740842E-2</v>
      </c>
      <c r="AI188" s="211">
        <v>1422266.7734400001</v>
      </c>
      <c r="AJ188" s="209">
        <f t="shared" ref="AJ188" si="5064">AI188-AI$18</f>
        <v>573979.69464000012</v>
      </c>
      <c r="AK188" s="1300">
        <f t="shared" ref="AK188" si="5065">AI188/AI$18-1</f>
        <v>0.67663378234165794</v>
      </c>
      <c r="AL188" s="209">
        <f t="shared" si="4382"/>
        <v>31172.134463999886</v>
      </c>
      <c r="AM188" s="1300">
        <f t="shared" si="4940"/>
        <v>2.2408349216949119E-2</v>
      </c>
      <c r="AN188" s="210">
        <v>1803424.6344000001</v>
      </c>
      <c r="AO188" s="209">
        <f t="shared" ref="AO188" si="5066">AN188-AN$18</f>
        <v>955137.55560000008</v>
      </c>
      <c r="AP188" s="1300">
        <f t="shared" ref="AP188" si="5067">AN188/AN$18-1</f>
        <v>1.1259602786254299</v>
      </c>
      <c r="AQ188" s="209">
        <f t="shared" si="4385"/>
        <v>63344.580767999869</v>
      </c>
      <c r="AR188" s="1300">
        <f t="shared" si="4943"/>
        <v>3.6403256640855863E-2</v>
      </c>
      <c r="AS188" s="211">
        <v>2281527.8596800002</v>
      </c>
      <c r="AT188" s="209">
        <f t="shared" ref="AT188" si="5068">AS188-AS$18</f>
        <v>1433240.7808800002</v>
      </c>
      <c r="AU188" s="1300">
        <f t="shared" ref="AU188" si="5069">AS188/AS$18-1</f>
        <v>1.6895704493194508</v>
      </c>
      <c r="AV188" s="209">
        <f t="shared" si="4388"/>
        <v>110063.05737599963</v>
      </c>
      <c r="AW188" s="1300">
        <f t="shared" si="4946"/>
        <v>5.0686088606740842E-2</v>
      </c>
      <c r="AX188" s="210">
        <v>1422266.7734400001</v>
      </c>
      <c r="AY188" s="209">
        <f t="shared" ref="AY188" si="5070">AX188-AX$18</f>
        <v>573979.69464000012</v>
      </c>
      <c r="AZ188" s="1300">
        <f t="shared" ref="AZ188" si="5071">AX188/AX$18-1</f>
        <v>0.67663378234165794</v>
      </c>
      <c r="BA188" s="209">
        <f t="shared" si="4391"/>
        <v>31172.134463999886</v>
      </c>
      <c r="BB188" s="1300">
        <f t="shared" si="4847"/>
        <v>2.2408349216949119E-2</v>
      </c>
      <c r="BC188" s="210">
        <v>1803424.6344000001</v>
      </c>
      <c r="BD188" s="209">
        <f t="shared" ref="BD188" si="5072">BC188-BC$18</f>
        <v>955137.55560000008</v>
      </c>
      <c r="BE188" s="1300">
        <f t="shared" ref="BE188" si="5073">BC188/BC$18-1</f>
        <v>1.1259602786254299</v>
      </c>
      <c r="BF188" s="209">
        <f t="shared" si="4394"/>
        <v>63344.580767999869</v>
      </c>
      <c r="BG188" s="1300">
        <f t="shared" si="4850"/>
        <v>3.6403256640855863E-2</v>
      </c>
      <c r="BH188" s="211">
        <v>2281527.8596800002</v>
      </c>
      <c r="BI188" s="209">
        <f t="shared" ref="BI188" si="5074">BH188-BH$18</f>
        <v>1433240.7808800002</v>
      </c>
      <c r="BJ188" s="1300">
        <f t="shared" ref="BJ188" si="5075">BH188/BH$18-1</f>
        <v>1.6895704493194508</v>
      </c>
      <c r="BK188" s="209">
        <f t="shared" si="4397"/>
        <v>110063.05737599963</v>
      </c>
      <c r="BL188" s="1300">
        <f t="shared" si="4853"/>
        <v>5.0686088606740842E-2</v>
      </c>
      <c r="BM188" s="210">
        <v>1422266.7734400001</v>
      </c>
      <c r="BN188" s="209">
        <f t="shared" ref="BN188" si="5076">BM188-BM$18</f>
        <v>573979.69464000012</v>
      </c>
      <c r="BO188" s="1300">
        <f t="shared" ref="BO188" si="5077">BM188/BM$18-1</f>
        <v>0.67663378234165794</v>
      </c>
      <c r="BP188" s="209">
        <f t="shared" si="4400"/>
        <v>31172.134463999886</v>
      </c>
      <c r="BQ188" s="1300">
        <f t="shared" si="4856"/>
        <v>2.2408349216949119E-2</v>
      </c>
      <c r="BR188" s="210">
        <v>1803424.6344000001</v>
      </c>
      <c r="BS188" s="209">
        <f t="shared" ref="BS188" si="5078">BR188-BR$18</f>
        <v>955137.55560000008</v>
      </c>
      <c r="BT188" s="1300">
        <f t="shared" ref="BT188" si="5079">BR188/BR$18-1</f>
        <v>1.1259602786254299</v>
      </c>
      <c r="BU188" s="209">
        <f t="shared" si="4403"/>
        <v>63344.580767999869</v>
      </c>
      <c r="BV188" s="1300">
        <f t="shared" si="4859"/>
        <v>3.6403256640855863E-2</v>
      </c>
      <c r="BW188" s="211">
        <v>2281527.8596800002</v>
      </c>
      <c r="BX188" s="209">
        <f t="shared" ref="BX188" si="5080">BW188-BW$18</f>
        <v>1433240.7808800002</v>
      </c>
      <c r="BY188" s="1300">
        <f t="shared" ref="BY188" si="5081">BW188/BW$18-1</f>
        <v>1.6895704493194508</v>
      </c>
      <c r="BZ188" s="209">
        <f t="shared" si="4406"/>
        <v>110063.05737599963</v>
      </c>
      <c r="CA188" s="1300">
        <f t="shared" si="4862"/>
        <v>5.0686088606740842E-2</v>
      </c>
      <c r="CB188" s="211">
        <v>1422266.7734400001</v>
      </c>
      <c r="CC188" s="209">
        <f t="shared" ref="CC188" si="5082">CB188-CB$18</f>
        <v>573979.69464000012</v>
      </c>
      <c r="CD188" s="1300">
        <f t="shared" ref="CD188" si="5083">CB188/CB$18-1</f>
        <v>0.67663378234165794</v>
      </c>
      <c r="CE188" s="209">
        <f t="shared" si="4409"/>
        <v>31172.134463999886</v>
      </c>
      <c r="CF188" s="1300">
        <f t="shared" si="4865"/>
        <v>2.2408349216949119E-2</v>
      </c>
      <c r="CG188" s="210">
        <v>1803424.6344000001</v>
      </c>
      <c r="CH188" s="209">
        <f t="shared" ref="CH188" si="5084">CG188-CG$18</f>
        <v>955137.55560000008</v>
      </c>
      <c r="CI188" s="1300">
        <f t="shared" ref="CI188" si="5085">CG188/CG$18-1</f>
        <v>1.1259602786254299</v>
      </c>
      <c r="CJ188" s="209">
        <f t="shared" si="4412"/>
        <v>63344.580767999869</v>
      </c>
      <c r="CK188" s="1300">
        <f t="shared" si="4868"/>
        <v>3.6403256640855863E-2</v>
      </c>
      <c r="CL188" s="211">
        <v>2281527.8596800002</v>
      </c>
      <c r="CM188" s="209">
        <f t="shared" ref="CM188" si="5086">CL188-CL$18</f>
        <v>1433240.7808800002</v>
      </c>
      <c r="CN188" s="1300">
        <f t="shared" ref="CN188" si="5087">CL188/CL$18-1</f>
        <v>1.6895704493194508</v>
      </c>
      <c r="CO188" s="209">
        <f t="shared" si="4415"/>
        <v>110063.05737599963</v>
      </c>
      <c r="CP188" s="1300">
        <f t="shared" si="4871"/>
        <v>5.0686088606740842E-2</v>
      </c>
    </row>
    <row r="189" spans="1:94" ht="16.5" outlineLevel="1" thickBot="1" x14ac:dyDescent="0.3">
      <c r="A189" s="174">
        <v>2040</v>
      </c>
      <c r="B189" s="206" t="s">
        <v>177</v>
      </c>
      <c r="C189" s="206" t="s">
        <v>178</v>
      </c>
      <c r="D189" s="207" t="s">
        <v>179</v>
      </c>
      <c r="E189" s="479">
        <v>898701.59159999993</v>
      </c>
      <c r="F189" s="1321">
        <f t="shared" ref="F189" si="5088">E189-E$19</f>
        <v>366531.28951199993</v>
      </c>
      <c r="G189" s="1322">
        <f t="shared" ref="G189" si="5089">E189/E$19-1</f>
        <v>0.68874810953165544</v>
      </c>
      <c r="H189" s="1321">
        <f t="shared" si="4364"/>
        <v>19573.402943999972</v>
      </c>
      <c r="I189" s="1322">
        <f t="shared" si="4826"/>
        <v>2.2264560727967897E-2</v>
      </c>
      <c r="J189" s="479">
        <v>1140763.9298400001</v>
      </c>
      <c r="K189" s="1321">
        <f t="shared" ref="K189" si="5090">J189-J$19</f>
        <v>608593.62775200012</v>
      </c>
      <c r="L189" s="1322">
        <f t="shared" ref="L189" si="5091">J189/J$19-1</f>
        <v>1.1436068968225941</v>
      </c>
      <c r="M189" s="1321">
        <f t="shared" si="4367"/>
        <v>40187.531016000081</v>
      </c>
      <c r="N189" s="1322">
        <f t="shared" si="4829"/>
        <v>3.651498529219932E-2</v>
      </c>
      <c r="O189" s="472">
        <v>1441836.4898400002</v>
      </c>
      <c r="P189" s="1321">
        <f t="shared" ref="P189" si="5092">O189-O$19</f>
        <v>909666.18775200017</v>
      </c>
      <c r="Q189" s="1322">
        <f t="shared" ref="Q189" si="5093">O189/O$19-1</f>
        <v>1.7093516571347065</v>
      </c>
      <c r="R189" s="1321">
        <f t="shared" si="4370"/>
        <v>69524.052000000142</v>
      </c>
      <c r="S189" s="1322">
        <f t="shared" si="4832"/>
        <v>5.0661970323194083E-2</v>
      </c>
      <c r="T189" s="472">
        <v>898701.59159999993</v>
      </c>
      <c r="U189" s="209">
        <f t="shared" ref="U189" si="5094">T189-T$19</f>
        <v>366531.28951199993</v>
      </c>
      <c r="V189" s="1300">
        <f t="shared" ref="V189" si="5095">T189/T$19-1</f>
        <v>0.68874810953165544</v>
      </c>
      <c r="W189" s="209">
        <f t="shared" si="4373"/>
        <v>19573.402943999972</v>
      </c>
      <c r="X189" s="1300">
        <f t="shared" si="4835"/>
        <v>2.2264560727967897E-2</v>
      </c>
      <c r="Y189" s="479">
        <v>1140763.9298400001</v>
      </c>
      <c r="Z189" s="209">
        <f t="shared" ref="Z189" si="5096">Y189-Y$19</f>
        <v>608593.62775200012</v>
      </c>
      <c r="AA189" s="1300">
        <f t="shared" ref="AA189" si="5097">Y189/Y$19-1</f>
        <v>1.1436068968225941</v>
      </c>
      <c r="AB189" s="209">
        <f t="shared" si="4376"/>
        <v>40187.531016000081</v>
      </c>
      <c r="AC189" s="1300">
        <f t="shared" si="4838"/>
        <v>3.651498529219932E-2</v>
      </c>
      <c r="AD189" s="472">
        <v>1441836.4898400002</v>
      </c>
      <c r="AE189" s="209">
        <f t="shared" ref="AE189" si="5098">AD189-AD$19</f>
        <v>909666.18775200017</v>
      </c>
      <c r="AF189" s="1300">
        <f t="shared" ref="AF189" si="5099">AD189/AD$19-1</f>
        <v>1.7093516571347065</v>
      </c>
      <c r="AG189" s="209">
        <f t="shared" si="4379"/>
        <v>69524.052000000142</v>
      </c>
      <c r="AH189" s="1300">
        <f t="shared" si="4841"/>
        <v>5.0661970323194083E-2</v>
      </c>
      <c r="AI189" s="472">
        <v>898701.59159999993</v>
      </c>
      <c r="AJ189" s="209">
        <f t="shared" ref="AJ189" si="5100">AI189-AI$19</f>
        <v>366531.28951199993</v>
      </c>
      <c r="AK189" s="1300">
        <f t="shared" ref="AK189" si="5101">AI189/AI$19-1</f>
        <v>0.68874810953165544</v>
      </c>
      <c r="AL189" s="209">
        <f t="shared" si="4382"/>
        <v>19573.402943999972</v>
      </c>
      <c r="AM189" s="1300">
        <f t="shared" si="4940"/>
        <v>2.2264560727967897E-2</v>
      </c>
      <c r="AN189" s="479">
        <v>1140763.9298400001</v>
      </c>
      <c r="AO189" s="209">
        <f t="shared" ref="AO189" si="5102">AN189-AN$19</f>
        <v>608593.62775200012</v>
      </c>
      <c r="AP189" s="1300">
        <f t="shared" ref="AP189" si="5103">AN189/AN$19-1</f>
        <v>1.1436068968225941</v>
      </c>
      <c r="AQ189" s="209">
        <f t="shared" si="4385"/>
        <v>40187.531016000081</v>
      </c>
      <c r="AR189" s="1300">
        <f t="shared" si="4943"/>
        <v>3.651498529219932E-2</v>
      </c>
      <c r="AS189" s="472">
        <v>1441836.4898400002</v>
      </c>
      <c r="AT189" s="209">
        <f t="shared" ref="AT189" si="5104">AS189-AS$19</f>
        <v>909666.18775200017</v>
      </c>
      <c r="AU189" s="1300">
        <f t="shared" ref="AU189" si="5105">AS189/AS$19-1</f>
        <v>1.7093516571347065</v>
      </c>
      <c r="AV189" s="209">
        <f t="shared" si="4388"/>
        <v>69524.052000000142</v>
      </c>
      <c r="AW189" s="1300">
        <f t="shared" si="4946"/>
        <v>5.0661970323194083E-2</v>
      </c>
      <c r="AX189" s="479">
        <v>898701.59159999993</v>
      </c>
      <c r="AY189" s="209">
        <f t="shared" ref="AY189" si="5106">AX189-AX$19</f>
        <v>366531.28951199993</v>
      </c>
      <c r="AZ189" s="1300">
        <f t="shared" ref="AZ189" si="5107">AX189/AX$19-1</f>
        <v>0.68874810953165544</v>
      </c>
      <c r="BA189" s="209">
        <f t="shared" si="4391"/>
        <v>19573.402943999972</v>
      </c>
      <c r="BB189" s="1300">
        <f t="shared" si="4847"/>
        <v>2.2264560727967897E-2</v>
      </c>
      <c r="BC189" s="479">
        <v>1140763.9298400001</v>
      </c>
      <c r="BD189" s="209">
        <f t="shared" ref="BD189" si="5108">BC189-BC$19</f>
        <v>608593.62775200012</v>
      </c>
      <c r="BE189" s="1300">
        <f t="shared" ref="BE189" si="5109">BC189/BC$19-1</f>
        <v>1.1436068968225941</v>
      </c>
      <c r="BF189" s="209">
        <f t="shared" si="4394"/>
        <v>40187.531016000081</v>
      </c>
      <c r="BG189" s="1300">
        <f t="shared" si="4850"/>
        <v>3.651498529219932E-2</v>
      </c>
      <c r="BH189" s="472">
        <v>1441836.4898400002</v>
      </c>
      <c r="BI189" s="209">
        <f t="shared" ref="BI189" si="5110">BH189-BH$19</f>
        <v>909666.18775200017</v>
      </c>
      <c r="BJ189" s="1300">
        <f t="shared" ref="BJ189" si="5111">BH189/BH$19-1</f>
        <v>1.7093516571347065</v>
      </c>
      <c r="BK189" s="209">
        <f t="shared" si="4397"/>
        <v>69524.052000000142</v>
      </c>
      <c r="BL189" s="1300">
        <f t="shared" si="4853"/>
        <v>5.0661970323194083E-2</v>
      </c>
      <c r="BM189" s="479">
        <v>898701.59159999993</v>
      </c>
      <c r="BN189" s="209">
        <f t="shared" ref="BN189" si="5112">BM189-BM$19</f>
        <v>366531.28951199993</v>
      </c>
      <c r="BO189" s="1300">
        <f t="shared" ref="BO189" si="5113">BM189/BM$19-1</f>
        <v>0.68874810953165544</v>
      </c>
      <c r="BP189" s="209">
        <f t="shared" si="4400"/>
        <v>19573.402943999972</v>
      </c>
      <c r="BQ189" s="1300">
        <f t="shared" si="4856"/>
        <v>2.2264560727967897E-2</v>
      </c>
      <c r="BR189" s="479">
        <v>1140763.9298400001</v>
      </c>
      <c r="BS189" s="209">
        <f t="shared" ref="BS189" si="5114">BR189-BR$19</f>
        <v>608593.62775200012</v>
      </c>
      <c r="BT189" s="1300">
        <f t="shared" ref="BT189" si="5115">BR189/BR$19-1</f>
        <v>1.1436068968225941</v>
      </c>
      <c r="BU189" s="209">
        <f t="shared" si="4403"/>
        <v>40187.531016000081</v>
      </c>
      <c r="BV189" s="1300">
        <f t="shared" si="4859"/>
        <v>3.651498529219932E-2</v>
      </c>
      <c r="BW189" s="472">
        <v>1441836.4898400002</v>
      </c>
      <c r="BX189" s="209">
        <f t="shared" ref="BX189" si="5116">BW189-BW$19</f>
        <v>909666.18775200017</v>
      </c>
      <c r="BY189" s="1300">
        <f t="shared" ref="BY189" si="5117">BW189/BW$19-1</f>
        <v>1.7093516571347065</v>
      </c>
      <c r="BZ189" s="209">
        <f t="shared" si="4406"/>
        <v>69524.052000000142</v>
      </c>
      <c r="CA189" s="1300">
        <f t="shared" si="4862"/>
        <v>5.0661970323194083E-2</v>
      </c>
      <c r="CB189" s="472">
        <v>898701.59159999993</v>
      </c>
      <c r="CC189" s="209">
        <f t="shared" ref="CC189" si="5118">CB189-CB$19</f>
        <v>366531.28951199993</v>
      </c>
      <c r="CD189" s="1300">
        <f t="shared" ref="CD189" si="5119">CB189/CB$19-1</f>
        <v>0.68874810953165544</v>
      </c>
      <c r="CE189" s="209">
        <f t="shared" si="4409"/>
        <v>19573.402943999972</v>
      </c>
      <c r="CF189" s="1300">
        <f t="shared" si="4865"/>
        <v>2.2264560727967897E-2</v>
      </c>
      <c r="CG189" s="479">
        <v>1140763.9298400001</v>
      </c>
      <c r="CH189" s="209">
        <f t="shared" ref="CH189" si="5120">CG189-CG$19</f>
        <v>608593.62775200012</v>
      </c>
      <c r="CI189" s="1300">
        <f t="shared" ref="CI189" si="5121">CG189/CG$19-1</f>
        <v>1.1436068968225941</v>
      </c>
      <c r="CJ189" s="209">
        <f t="shared" si="4412"/>
        <v>40187.531016000081</v>
      </c>
      <c r="CK189" s="1300">
        <f t="shared" si="4868"/>
        <v>3.651498529219932E-2</v>
      </c>
      <c r="CL189" s="472">
        <v>1441836.4898400002</v>
      </c>
      <c r="CM189" s="209">
        <f t="shared" ref="CM189" si="5122">CL189-CL$19</f>
        <v>909666.18775200017</v>
      </c>
      <c r="CN189" s="1300">
        <f t="shared" ref="CN189" si="5123">CL189/CL$19-1</f>
        <v>1.7093516571347065</v>
      </c>
      <c r="CO189" s="209">
        <f t="shared" si="4415"/>
        <v>69524.052000000142</v>
      </c>
      <c r="CP189" s="1300">
        <f t="shared" si="4871"/>
        <v>5.0661970323194083E-2</v>
      </c>
    </row>
    <row r="190" spans="1:94" ht="18.75" x14ac:dyDescent="0.25">
      <c r="A190" s="164">
        <v>2041</v>
      </c>
      <c r="B190" s="165"/>
      <c r="C190" s="166"/>
      <c r="D190" s="166" t="s">
        <v>157</v>
      </c>
      <c r="E190" s="490">
        <v>727603568.5782398</v>
      </c>
      <c r="F190" s="490">
        <f t="shared" ref="F190" si="5124">E190-E$10</f>
        <v>511507134.18823981</v>
      </c>
      <c r="G190" s="1319">
        <f t="shared" ref="G190" si="5125">E190/E$10-1</f>
        <v>2.367031809812731</v>
      </c>
      <c r="H190" s="490">
        <f t="shared" si="4364"/>
        <v>49383337.49464488</v>
      </c>
      <c r="I190" s="1319">
        <f>E190/E180-1</f>
        <v>7.2813129469383231E-2</v>
      </c>
      <c r="J190" s="490">
        <v>727603568.5782398</v>
      </c>
      <c r="K190" s="490">
        <f t="shared" ref="K190" si="5126">J190-J$10</f>
        <v>511507134.18823981</v>
      </c>
      <c r="L190" s="1319">
        <f t="shared" ref="L190" si="5127">J190/J$10-1</f>
        <v>2.367031809812731</v>
      </c>
      <c r="M190" s="490">
        <f t="shared" si="4367"/>
        <v>49383337.49464488</v>
      </c>
      <c r="N190" s="1319">
        <f>J190/J180-1</f>
        <v>7.2813129469383231E-2</v>
      </c>
      <c r="O190" s="490">
        <v>727603568.5782398</v>
      </c>
      <c r="P190" s="490">
        <f t="shared" ref="P190" si="5128">O190-O$10</f>
        <v>511507134.18823981</v>
      </c>
      <c r="Q190" s="1319">
        <f t="shared" ref="Q190" si="5129">O190/O$10-1</f>
        <v>2.367031809812731</v>
      </c>
      <c r="R190" s="490">
        <f t="shared" si="4370"/>
        <v>49383337.49464488</v>
      </c>
      <c r="S190" s="1319">
        <f>O190/O180-1</f>
        <v>7.2813129469383231E-2</v>
      </c>
      <c r="T190" s="490">
        <v>727603568.5782398</v>
      </c>
      <c r="U190" s="490">
        <f t="shared" ref="U190" si="5130">T190-T$10</f>
        <v>511507134.18823981</v>
      </c>
      <c r="V190" s="1301">
        <f t="shared" ref="V190" si="5131">T190/T$10-1</f>
        <v>2.367031809812731</v>
      </c>
      <c r="W190" s="490">
        <f t="shared" si="4373"/>
        <v>49383337.49464488</v>
      </c>
      <c r="X190" s="1301">
        <f>T190/T180-1</f>
        <v>7.2813129469383231E-2</v>
      </c>
      <c r="Y190" s="490">
        <v>727603568.5782398</v>
      </c>
      <c r="Z190" s="490">
        <f t="shared" ref="Z190" si="5132">Y190-Y$10</f>
        <v>511507134.18823981</v>
      </c>
      <c r="AA190" s="1301">
        <f t="shared" ref="AA190" si="5133">Y190/Y$10-1</f>
        <v>2.367031809812731</v>
      </c>
      <c r="AB190" s="490">
        <f t="shared" si="4376"/>
        <v>49383337.49464488</v>
      </c>
      <c r="AC190" s="1301">
        <f>Y190/Y180-1</f>
        <v>7.2813129469383231E-2</v>
      </c>
      <c r="AD190" s="490">
        <v>727603568.5782398</v>
      </c>
      <c r="AE190" s="490">
        <f t="shared" ref="AE190" si="5134">AD190-AD$10</f>
        <v>511507134.18823981</v>
      </c>
      <c r="AF190" s="1301">
        <f t="shared" ref="AF190" si="5135">AD190/AD$10-1</f>
        <v>2.367031809812731</v>
      </c>
      <c r="AG190" s="490">
        <f t="shared" si="4379"/>
        <v>49383337.49464488</v>
      </c>
      <c r="AH190" s="1301">
        <f>AD190/AD180-1</f>
        <v>7.2813129469383231E-2</v>
      </c>
      <c r="AI190" s="490">
        <v>727603568.5782398</v>
      </c>
      <c r="AJ190" s="490">
        <f t="shared" ref="AJ190" si="5136">AI190-AI$10</f>
        <v>511507134.18823981</v>
      </c>
      <c r="AK190" s="1301">
        <f t="shared" ref="AK190" si="5137">AI190/AI$10-1</f>
        <v>2.367031809812731</v>
      </c>
      <c r="AL190" s="490">
        <f t="shared" si="4382"/>
        <v>49383337.49464488</v>
      </c>
      <c r="AM190" s="1301">
        <f>AI190/AI180-1</f>
        <v>7.2813129469383231E-2</v>
      </c>
      <c r="AN190" s="490">
        <v>727603568.5782398</v>
      </c>
      <c r="AO190" s="490">
        <f t="shared" ref="AO190" si="5138">AN190-AN$10</f>
        <v>511507134.18823981</v>
      </c>
      <c r="AP190" s="1301">
        <f t="shared" ref="AP190" si="5139">AN190/AN$10-1</f>
        <v>2.367031809812731</v>
      </c>
      <c r="AQ190" s="490">
        <f t="shared" si="4385"/>
        <v>49383337.49464488</v>
      </c>
      <c r="AR190" s="1301">
        <f>AN190/AN180-1</f>
        <v>7.2813129469383231E-2</v>
      </c>
      <c r="AS190" s="490">
        <v>727603568.5782398</v>
      </c>
      <c r="AT190" s="490">
        <f t="shared" ref="AT190" si="5140">AS190-AS$10</f>
        <v>511507134.18823981</v>
      </c>
      <c r="AU190" s="1301">
        <f t="shared" ref="AU190" si="5141">AS190/AS$10-1</f>
        <v>2.367031809812731</v>
      </c>
      <c r="AV190" s="490">
        <f t="shared" si="4388"/>
        <v>49383337.49464488</v>
      </c>
      <c r="AW190" s="1301">
        <f>AS190/AS180-1</f>
        <v>7.2813129469383231E-2</v>
      </c>
      <c r="AX190" s="490">
        <v>727603568.5782398</v>
      </c>
      <c r="AY190" s="490">
        <f t="shared" ref="AY190" si="5142">AX190-AX$10</f>
        <v>511507134.18823981</v>
      </c>
      <c r="AZ190" s="1301">
        <f t="shared" ref="AZ190" si="5143">AX190/AX$10-1</f>
        <v>2.367031809812731</v>
      </c>
      <c r="BA190" s="490">
        <f t="shared" si="4391"/>
        <v>49383337.49464488</v>
      </c>
      <c r="BB190" s="1301">
        <f>AX190/AX180-1</f>
        <v>7.2813129469383231E-2</v>
      </c>
      <c r="BC190" s="490">
        <v>727603568.5782398</v>
      </c>
      <c r="BD190" s="490">
        <f t="shared" ref="BD190" si="5144">BC190-BC$10</f>
        <v>511507134.18823981</v>
      </c>
      <c r="BE190" s="1301">
        <f t="shared" ref="BE190" si="5145">BC190/BC$10-1</f>
        <v>2.367031809812731</v>
      </c>
      <c r="BF190" s="490">
        <f t="shared" si="4394"/>
        <v>49383337.49464488</v>
      </c>
      <c r="BG190" s="1301">
        <f>BC190/BC180-1</f>
        <v>7.2813129469383231E-2</v>
      </c>
      <c r="BH190" s="490">
        <v>727603568.5782398</v>
      </c>
      <c r="BI190" s="490">
        <f t="shared" ref="BI190" si="5146">BH190-BH$10</f>
        <v>511507134.18823981</v>
      </c>
      <c r="BJ190" s="1301">
        <f t="shared" ref="BJ190" si="5147">BH190/BH$10-1</f>
        <v>2.367031809812731</v>
      </c>
      <c r="BK190" s="490">
        <f t="shared" si="4397"/>
        <v>49383337.49464488</v>
      </c>
      <c r="BL190" s="1301">
        <f>BH190/BH180-1</f>
        <v>7.2813129469383231E-2</v>
      </c>
      <c r="BM190" s="490">
        <v>727603568.5782398</v>
      </c>
      <c r="BN190" s="490">
        <f t="shared" ref="BN190" si="5148">BM190-BM$10</f>
        <v>511507134.18823981</v>
      </c>
      <c r="BO190" s="1301">
        <f t="shared" ref="BO190" si="5149">BM190/BM$10-1</f>
        <v>2.367031809812731</v>
      </c>
      <c r="BP190" s="490">
        <f t="shared" si="4400"/>
        <v>49383337.49464488</v>
      </c>
      <c r="BQ190" s="1301">
        <f>BM190/BM180-1</f>
        <v>7.2813129469383231E-2</v>
      </c>
      <c r="BR190" s="490">
        <v>727603568.5782398</v>
      </c>
      <c r="BS190" s="490">
        <f t="shared" ref="BS190" si="5150">BR190-BR$10</f>
        <v>511507134.18823981</v>
      </c>
      <c r="BT190" s="1301">
        <f t="shared" ref="BT190" si="5151">BR190/BR$10-1</f>
        <v>2.367031809812731</v>
      </c>
      <c r="BU190" s="490">
        <f t="shared" si="4403"/>
        <v>49383337.49464488</v>
      </c>
      <c r="BV190" s="1301">
        <f>BR190/BR180-1</f>
        <v>7.2813129469383231E-2</v>
      </c>
      <c r="BW190" s="490">
        <v>727603568.5782398</v>
      </c>
      <c r="BX190" s="490">
        <f t="shared" ref="BX190" si="5152">BW190-BW$10</f>
        <v>511507134.18823981</v>
      </c>
      <c r="BY190" s="1301">
        <f t="shared" ref="BY190" si="5153">BW190/BW$10-1</f>
        <v>2.367031809812731</v>
      </c>
      <c r="BZ190" s="490">
        <f t="shared" si="4406"/>
        <v>49383337.49464488</v>
      </c>
      <c r="CA190" s="1301">
        <f>BW190/BW180-1</f>
        <v>7.2813129469383231E-2</v>
      </c>
      <c r="CB190" s="484">
        <v>732770150.153072</v>
      </c>
      <c r="CC190" s="490">
        <f t="shared" ref="CC190" si="5154">CB190-CB$10</f>
        <v>512827438.28307199</v>
      </c>
      <c r="CD190" s="1301">
        <f t="shared" ref="CD190" si="5155">CB190/CB$10-1</f>
        <v>2.3316409710642527</v>
      </c>
      <c r="CE190" s="490">
        <f t="shared" si="4409"/>
        <v>49453741.651739955</v>
      </c>
      <c r="CF190" s="1301">
        <f>CB190/CB180-1</f>
        <v>7.2373121787318473E-2</v>
      </c>
      <c r="CG190" s="484">
        <v>732770150.153072</v>
      </c>
      <c r="CH190" s="490">
        <f t="shared" ref="CH190" si="5156">CG190-CG$10</f>
        <v>512827438.28307199</v>
      </c>
      <c r="CI190" s="1301">
        <f t="shared" ref="CI190" si="5157">CG190/CG$10-1</f>
        <v>2.3316409710642527</v>
      </c>
      <c r="CJ190" s="490">
        <f t="shared" si="4412"/>
        <v>49453741.651739955</v>
      </c>
      <c r="CK190" s="1301">
        <f>CG190/CG180-1</f>
        <v>7.2373121787318473E-2</v>
      </c>
      <c r="CL190" s="484">
        <v>732770150.153072</v>
      </c>
      <c r="CM190" s="490">
        <f t="shared" ref="CM190" si="5158">CL190-CL$10</f>
        <v>512827438.28307199</v>
      </c>
      <c r="CN190" s="1301">
        <f t="shared" ref="CN190" si="5159">CL190/CL$10-1</f>
        <v>2.3316409710642527</v>
      </c>
      <c r="CO190" s="490">
        <f t="shared" si="4415"/>
        <v>49453741.651739955</v>
      </c>
      <c r="CP190" s="1301">
        <f>CL190/CL180-1</f>
        <v>7.2373121787318473E-2</v>
      </c>
    </row>
    <row r="191" spans="1:94" ht="15.75" outlineLevel="1" x14ac:dyDescent="0.25">
      <c r="A191" s="174">
        <v>2041</v>
      </c>
      <c r="B191" s="175" t="s">
        <v>158</v>
      </c>
      <c r="C191" s="175" t="s">
        <v>159</v>
      </c>
      <c r="D191" s="176" t="s">
        <v>96</v>
      </c>
      <c r="E191" s="491">
        <v>398446244.99537516</v>
      </c>
      <c r="F191" s="1298">
        <f t="shared" ref="F191" si="5160">E191-E$11</f>
        <v>315719004.49537516</v>
      </c>
      <c r="G191" s="1320">
        <f t="shared" ref="G191" si="5161">E191/E$11-1</f>
        <v>3.8163850575358564</v>
      </c>
      <c r="H191" s="1298">
        <f t="shared" si="4364"/>
        <v>33994269.27779901</v>
      </c>
      <c r="I191" s="1320">
        <f t="shared" ref="I191:I199" si="5162">E191/E181-1</f>
        <v>9.3275030848349871E-2</v>
      </c>
      <c r="J191" s="491">
        <v>356398204.05890805</v>
      </c>
      <c r="K191" s="1298">
        <f t="shared" ref="K191" si="5163">J191-J$11</f>
        <v>273670963.55890805</v>
      </c>
      <c r="L191" s="1320">
        <f t="shared" ref="L191" si="5164">J191/J$11-1</f>
        <v>3.3081118372237741</v>
      </c>
      <c r="M191" s="1298">
        <f t="shared" si="4367"/>
        <v>30675499.603975296</v>
      </c>
      <c r="N191" s="1320">
        <f t="shared" ref="N191:N199" si="5165">J191/J181-1</f>
        <v>9.4176731263815094E-2</v>
      </c>
      <c r="O191" s="491">
        <v>303020771.90092731</v>
      </c>
      <c r="P191" s="1298">
        <f t="shared" ref="P191" si="5166">O191-O$11</f>
        <v>220293531.40092731</v>
      </c>
      <c r="Q191" s="1320">
        <f t="shared" ref="Q191" si="5167">O191/O$11-1</f>
        <v>2.6628898784666619</v>
      </c>
      <c r="R191" s="1298">
        <f t="shared" si="4370"/>
        <v>25796330.85596174</v>
      </c>
      <c r="S191" s="1320">
        <f t="shared" ref="S191:S199" si="5168">O191/O181-1</f>
        <v>9.3052152107243602E-2</v>
      </c>
      <c r="T191" s="485">
        <v>230435412.91998702</v>
      </c>
      <c r="U191" s="1298">
        <f t="shared" ref="U191" si="5169">T191-T$11</f>
        <v>161996673.41998702</v>
      </c>
      <c r="V191" s="1299">
        <f t="shared" ref="V191" si="5170">T191/T$11-1</f>
        <v>2.3670318098127305</v>
      </c>
      <c r="W191" s="1298">
        <f t="shared" si="4373"/>
        <v>15639931.218564242</v>
      </c>
      <c r="X191" s="1299">
        <f t="shared" ref="X191:X199" si="5171">T191/T181-1</f>
        <v>7.2813129469383231E-2</v>
      </c>
      <c r="Y191" s="485">
        <v>230435412.91998702</v>
      </c>
      <c r="Z191" s="1298">
        <f t="shared" ref="Z191" si="5172">Y191-Y$11</f>
        <v>161996673.41998702</v>
      </c>
      <c r="AA191" s="1299">
        <f t="shared" ref="AA191" si="5173">Y191/Y$11-1</f>
        <v>2.3670318098127305</v>
      </c>
      <c r="AB191" s="1298">
        <f t="shared" si="4376"/>
        <v>15639931.218564242</v>
      </c>
      <c r="AC191" s="1299">
        <f t="shared" ref="AC191:AC199" si="5174">Y191/Y181-1</f>
        <v>7.2813129469383231E-2</v>
      </c>
      <c r="AD191" s="485">
        <v>230435412.91998702</v>
      </c>
      <c r="AE191" s="1298">
        <f t="shared" ref="AE191" si="5175">AD191-AD$11</f>
        <v>161996673.41998702</v>
      </c>
      <c r="AF191" s="1299">
        <f t="shared" ref="AF191" si="5176">AD191/AD$11-1</f>
        <v>2.3670318098127305</v>
      </c>
      <c r="AG191" s="1298">
        <f t="shared" si="4379"/>
        <v>15639931.218564242</v>
      </c>
      <c r="AH191" s="1299">
        <f t="shared" ref="AH191:AH199" si="5177">AD191/AD181-1</f>
        <v>7.2813129469383231E-2</v>
      </c>
      <c r="AI191" s="485">
        <v>0</v>
      </c>
      <c r="AJ191" s="1298">
        <f t="shared" ref="AJ191" si="5178">AI191-AI$11</f>
        <v>0</v>
      </c>
      <c r="AK191" s="1299"/>
      <c r="AL191" s="1298">
        <f t="shared" si="4382"/>
        <v>0</v>
      </c>
      <c r="AM191" s="1299"/>
      <c r="AN191" s="485">
        <v>0</v>
      </c>
      <c r="AO191" s="1298">
        <f t="shared" ref="AO191" si="5179">AN191-AN$11</f>
        <v>0</v>
      </c>
      <c r="AP191" s="1299"/>
      <c r="AQ191" s="1298">
        <f t="shared" si="4385"/>
        <v>0</v>
      </c>
      <c r="AR191" s="1299"/>
      <c r="AS191" s="485">
        <v>0</v>
      </c>
      <c r="AT191" s="1298">
        <f t="shared" ref="AT191" si="5180">AS191-AS$11</f>
        <v>0</v>
      </c>
      <c r="AU191" s="1299"/>
      <c r="AV191" s="1298">
        <f t="shared" si="4388"/>
        <v>0</v>
      </c>
      <c r="AW191" s="1299"/>
      <c r="AX191" s="491">
        <v>362561849.83879197</v>
      </c>
      <c r="AY191" s="1298">
        <f t="shared" ref="AY191" si="5181">AX191-AX$11</f>
        <v>303163778.54832506</v>
      </c>
      <c r="AZ191" s="1299">
        <f t="shared" ref="AZ191" si="5182">AX191/AX$11-1</f>
        <v>5.1039330396066473</v>
      </c>
      <c r="BA191" s="1298">
        <f t="shared" si="4391"/>
        <v>33392769.283878088</v>
      </c>
      <c r="BB191" s="1299">
        <f t="shared" ref="BB191:BB199" si="5183">AX191/AX181-1</f>
        <v>0.1014456437633342</v>
      </c>
      <c r="BC191" s="491">
        <v>309620847.69463891</v>
      </c>
      <c r="BD191" s="1298">
        <f t="shared" ref="BD191" si="5184">BC191-BC$11</f>
        <v>250222776.404172</v>
      </c>
      <c r="BE191" s="1299">
        <f t="shared" ref="BE191" si="5185">BC191/BC$11-1</f>
        <v>4.2126414371358809</v>
      </c>
      <c r="BF191" s="1298">
        <f t="shared" si="4394"/>
        <v>29266306.378769279</v>
      </c>
      <c r="BG191" s="1299">
        <f t="shared" ref="BG191:BG199" si="5186">BC191/BC181-1</f>
        <v>0.10439034174871997</v>
      </c>
      <c r="BH191" s="491">
        <v>242280904.7369999</v>
      </c>
      <c r="BI191" s="1298">
        <f t="shared" ref="BI191" si="5187">BH191-BH$11</f>
        <v>182882833.44653299</v>
      </c>
      <c r="BJ191" s="1299">
        <f t="shared" ref="BJ191" si="5188">BH191/BH$11-1</f>
        <v>3.0789355525064801</v>
      </c>
      <c r="BK191" s="1298">
        <f t="shared" si="4397"/>
        <v>23176587.223624378</v>
      </c>
      <c r="BL191" s="1299">
        <f t="shared" ref="BL191:BL199" si="5189">BH191/BH181-1</f>
        <v>0.10577877919822165</v>
      </c>
      <c r="BM191" s="491">
        <v>194327652.0505524</v>
      </c>
      <c r="BN191" s="1298">
        <f t="shared" ref="BN191" si="5190">BM191-BM$11</f>
        <v>148482925.14021906</v>
      </c>
      <c r="BO191" s="1299">
        <f t="shared" ref="BO191" si="5191">BM191/BM$11-1</f>
        <v>3.2388223280429491</v>
      </c>
      <c r="BP191" s="1298">
        <f t="shared" si="4400"/>
        <v>15506333.295871288</v>
      </c>
      <c r="BQ191" s="1299">
        <f t="shared" ref="BQ191:BQ199" si="5192">BM191/BM181-1</f>
        <v>8.6714120015767726E-2</v>
      </c>
      <c r="BR191" s="491">
        <v>180311638.40506336</v>
      </c>
      <c r="BS191" s="1298">
        <f t="shared" ref="BS191" si="5193">BR191-BR$11</f>
        <v>134466911.49473003</v>
      </c>
      <c r="BT191" s="1299">
        <f t="shared" ref="BT191" si="5194">BR191/BR$11-1</f>
        <v>2.9330943939906287</v>
      </c>
      <c r="BU191" s="1298">
        <f t="shared" si="4403"/>
        <v>14400076.737930089</v>
      </c>
      <c r="BV191" s="1299">
        <f t="shared" ref="BV191:BV199" si="5195">BR191/BR181-1</f>
        <v>8.6793690525442724E-2</v>
      </c>
      <c r="BW191" s="491">
        <v>162519161.01906979</v>
      </c>
      <c r="BX191" s="1298">
        <f t="shared" ref="BX191" si="5196">BW191-BW$11</f>
        <v>116674434.10873646</v>
      </c>
      <c r="BY191" s="1299">
        <f t="shared" ref="BY191" si="5197">BW191/BW$11-1</f>
        <v>2.5449913648070659</v>
      </c>
      <c r="BZ191" s="1298">
        <f t="shared" si="4406"/>
        <v>12773687.155258894</v>
      </c>
      <c r="CA191" s="1299">
        <f t="shared" ref="CA191:CA199" si="5198">BW191/BW181-1</f>
        <v>8.5302659410435355E-2</v>
      </c>
      <c r="CB191" s="485">
        <v>96091451.861747459</v>
      </c>
      <c r="CC191" s="1298">
        <f t="shared" ref="CC191" si="5199">CB191-CB$11</f>
        <v>27652712.361747459</v>
      </c>
      <c r="CD191" s="1299">
        <f t="shared" ref="CD191" si="5200">CB191/CB$11-1</f>
        <v>0.40405057959531043</v>
      </c>
      <c r="CE191" s="1298">
        <f t="shared" si="4409"/>
        <v>1398224.5890644491</v>
      </c>
      <c r="CF191" s="1299">
        <f t="shared" ref="CF191:CF199" si="5201">CB191/CB181-1</f>
        <v>1.4765835206334899E-2</v>
      </c>
      <c r="CG191" s="485">
        <v>109791566.71230942</v>
      </c>
      <c r="CH191" s="1298">
        <f t="shared" ref="CH191" si="5202">CG191-CG$11</f>
        <v>41352827.21230942</v>
      </c>
      <c r="CI191" s="1299">
        <f t="shared" ref="CI191" si="5203">CG191/CG$11-1</f>
        <v>0.60423128062300768</v>
      </c>
      <c r="CJ191" s="1298">
        <f t="shared" si="4412"/>
        <v>2377249.8227176815</v>
      </c>
      <c r="CK191" s="1299">
        <f t="shared" ref="CK191:CK199" si="5204">CG191/CG181-1</f>
        <v>2.2131591873001399E-2</v>
      </c>
      <c r="CL191" s="485">
        <v>125313250.8233854</v>
      </c>
      <c r="CM191" s="1298">
        <f t="shared" ref="CM191" si="5205">CL191-CL$11</f>
        <v>56874511.323385403</v>
      </c>
      <c r="CN191" s="1299">
        <f t="shared" ref="CN191" si="5206">CL191/CL$11-1</f>
        <v>0.83102803673620262</v>
      </c>
      <c r="CO191" s="1298">
        <f t="shared" si="4415"/>
        <v>3590498.4519091547</v>
      </c>
      <c r="CP191" s="1299">
        <f t="shared" ref="CP191:CP199" si="5207">CL191/CL181-1</f>
        <v>2.9497348539668122E-2</v>
      </c>
    </row>
    <row r="192" spans="1:94" ht="31.5" outlineLevel="1" x14ac:dyDescent="0.25">
      <c r="A192" s="174">
        <v>2041</v>
      </c>
      <c r="B192" s="175" t="s">
        <v>160</v>
      </c>
      <c r="C192" s="175" t="s">
        <v>161</v>
      </c>
      <c r="D192" s="176" t="s">
        <v>162</v>
      </c>
      <c r="E192" s="485">
        <v>184536711.15628207</v>
      </c>
      <c r="F192" s="1298">
        <f t="shared" ref="F192" si="5208">E192-E$12</f>
        <v>129729770.92528206</v>
      </c>
      <c r="G192" s="1320">
        <f t="shared" ref="G192" si="5209">E192/E$12-1</f>
        <v>2.3670318098127305</v>
      </c>
      <c r="H192" s="1298">
        <f t="shared" si="4364"/>
        <v>12524730.609814942</v>
      </c>
      <c r="I192" s="1320">
        <f t="shared" si="5162"/>
        <v>7.2813129469383231E-2</v>
      </c>
      <c r="J192" s="485">
        <v>184536711.15628207</v>
      </c>
      <c r="K192" s="1298">
        <f t="shared" ref="K192" si="5210">J192-J$12</f>
        <v>129729770.92528206</v>
      </c>
      <c r="L192" s="1320">
        <f t="shared" ref="L192" si="5211">J192/J$12-1</f>
        <v>2.3670318098127305</v>
      </c>
      <c r="M192" s="1298">
        <f t="shared" si="4367"/>
        <v>12524730.609814942</v>
      </c>
      <c r="N192" s="1320">
        <f t="shared" si="5165"/>
        <v>7.2813129469383231E-2</v>
      </c>
      <c r="O192" s="485">
        <v>184536711.15628207</v>
      </c>
      <c r="P192" s="1298">
        <f t="shared" ref="P192" si="5212">O192-O$12</f>
        <v>129729770.92528206</v>
      </c>
      <c r="Q192" s="1320">
        <f t="shared" ref="Q192" si="5213">O192/O$12-1</f>
        <v>2.3670318098127305</v>
      </c>
      <c r="R192" s="1298">
        <f t="shared" si="4370"/>
        <v>12524730.609814942</v>
      </c>
      <c r="S192" s="1320">
        <f t="shared" si="5168"/>
        <v>7.2813129469383231E-2</v>
      </c>
      <c r="T192" s="485">
        <v>184536711.15628207</v>
      </c>
      <c r="U192" s="1298">
        <f t="shared" ref="U192" si="5214">T192-T$12</f>
        <v>129729770.92528206</v>
      </c>
      <c r="V192" s="1299">
        <f t="shared" ref="V192" si="5215">T192/T$12-1</f>
        <v>2.3670318098127305</v>
      </c>
      <c r="W192" s="1298">
        <f t="shared" si="4373"/>
        <v>12524730.609814942</v>
      </c>
      <c r="X192" s="1299">
        <f t="shared" si="5171"/>
        <v>7.2813129469383231E-2</v>
      </c>
      <c r="Y192" s="485">
        <v>184536711.15628207</v>
      </c>
      <c r="Z192" s="1298">
        <f t="shared" ref="Z192" si="5216">Y192-Y$12</f>
        <v>129729770.92528206</v>
      </c>
      <c r="AA192" s="1299">
        <f t="shared" ref="AA192" si="5217">Y192/Y$12-1</f>
        <v>2.3670318098127305</v>
      </c>
      <c r="AB192" s="1298">
        <f t="shared" si="4376"/>
        <v>12524730.609814942</v>
      </c>
      <c r="AC192" s="1299">
        <f t="shared" si="5174"/>
        <v>7.2813129469383231E-2</v>
      </c>
      <c r="AD192" s="485">
        <v>184536711.15628207</v>
      </c>
      <c r="AE192" s="1298">
        <f t="shared" ref="AE192" si="5218">AD192-AD$12</f>
        <v>129729770.92528206</v>
      </c>
      <c r="AF192" s="1299">
        <f t="shared" ref="AF192" si="5219">AD192/AD$12-1</f>
        <v>2.3670318098127305</v>
      </c>
      <c r="AG192" s="1298">
        <f t="shared" si="4379"/>
        <v>12524730.609814942</v>
      </c>
      <c r="AH192" s="1299">
        <f t="shared" si="5177"/>
        <v>7.2813129469383231E-2</v>
      </c>
      <c r="AI192" s="485">
        <v>0</v>
      </c>
      <c r="AJ192" s="1298">
        <f t="shared" ref="AJ192" si="5220">AI192-AI$12</f>
        <v>0</v>
      </c>
      <c r="AK192" s="1299"/>
      <c r="AL192" s="1298">
        <f t="shared" si="4382"/>
        <v>0</v>
      </c>
      <c r="AM192" s="1299"/>
      <c r="AN192" s="485">
        <v>0</v>
      </c>
      <c r="AO192" s="1298">
        <f t="shared" ref="AO192" si="5221">AN192-AN$12</f>
        <v>0</v>
      </c>
      <c r="AP192" s="1299"/>
      <c r="AQ192" s="1298">
        <f t="shared" si="4385"/>
        <v>0</v>
      </c>
      <c r="AR192" s="1299"/>
      <c r="AS192" s="485">
        <v>0</v>
      </c>
      <c r="AT192" s="1298">
        <f t="shared" ref="AT192" si="5222">AS192-AS$12</f>
        <v>0</v>
      </c>
      <c r="AU192" s="1299"/>
      <c r="AV192" s="1298">
        <f t="shared" si="4388"/>
        <v>0</v>
      </c>
      <c r="AW192" s="1299"/>
      <c r="AX192" s="485">
        <v>184536711.15628207</v>
      </c>
      <c r="AY192" s="1298">
        <f t="shared" ref="AY192" si="5223">AX192-AX$12</f>
        <v>129729770.92528206</v>
      </c>
      <c r="AZ192" s="1299">
        <f t="shared" ref="AZ192" si="5224">AX192/AX$12-1</f>
        <v>2.3670318098127305</v>
      </c>
      <c r="BA192" s="1298">
        <f t="shared" si="4391"/>
        <v>12524730.609814942</v>
      </c>
      <c r="BB192" s="1299">
        <f t="shared" si="5183"/>
        <v>7.2813129469383231E-2</v>
      </c>
      <c r="BC192" s="485">
        <v>184536711.15628207</v>
      </c>
      <c r="BD192" s="1298">
        <f t="shared" ref="BD192" si="5225">BC192-BC$12</f>
        <v>129729770.92528206</v>
      </c>
      <c r="BE192" s="1299">
        <f t="shared" ref="BE192" si="5226">BC192/BC$12-1</f>
        <v>2.3670318098127305</v>
      </c>
      <c r="BF192" s="1298">
        <f t="shared" si="4394"/>
        <v>12524730.609814942</v>
      </c>
      <c r="BG192" s="1299">
        <f t="shared" si="5186"/>
        <v>7.2813129469383231E-2</v>
      </c>
      <c r="BH192" s="485">
        <v>184536711.15628207</v>
      </c>
      <c r="BI192" s="1298">
        <f t="shared" ref="BI192" si="5227">BH192-BH$12</f>
        <v>129729770.92528206</v>
      </c>
      <c r="BJ192" s="1299">
        <f t="shared" ref="BJ192" si="5228">BH192/BH$12-1</f>
        <v>2.3670318098127305</v>
      </c>
      <c r="BK192" s="1298">
        <f t="shared" si="4397"/>
        <v>12524730.609814942</v>
      </c>
      <c r="BL192" s="1299">
        <f t="shared" si="5189"/>
        <v>7.2813129469383231E-2</v>
      </c>
      <c r="BM192" s="491">
        <v>194327652.0505524</v>
      </c>
      <c r="BN192" s="1298">
        <f t="shared" ref="BN192" si="5229">BM192-BM$12</f>
        <v>148482925.14021906</v>
      </c>
      <c r="BO192" s="1299">
        <f t="shared" ref="BO192" si="5230">BM192/BM$12-1</f>
        <v>3.2388223280429491</v>
      </c>
      <c r="BP192" s="1298">
        <f t="shared" si="4400"/>
        <v>15506333.295871288</v>
      </c>
      <c r="BQ192" s="1299">
        <f t="shared" si="5192"/>
        <v>8.6714120015767726E-2</v>
      </c>
      <c r="BR192" s="491">
        <v>180311638.40506336</v>
      </c>
      <c r="BS192" s="1298">
        <f t="shared" ref="BS192" si="5231">BR192-BR$12</f>
        <v>134466911.49473003</v>
      </c>
      <c r="BT192" s="1299">
        <f t="shared" ref="BT192" si="5232">BR192/BR$12-1</f>
        <v>2.9330943939906287</v>
      </c>
      <c r="BU192" s="1298">
        <f t="shared" si="4403"/>
        <v>14400076.737930089</v>
      </c>
      <c r="BV192" s="1299">
        <f t="shared" si="5195"/>
        <v>8.6793690525442724E-2</v>
      </c>
      <c r="BW192" s="491">
        <v>162519161.01906979</v>
      </c>
      <c r="BX192" s="1298">
        <f t="shared" ref="BX192" si="5233">BW192-BW$12</f>
        <v>116674434.10873646</v>
      </c>
      <c r="BY192" s="1299">
        <f t="shared" ref="BY192" si="5234">BW192/BW$12-1</f>
        <v>2.5449913648070659</v>
      </c>
      <c r="BZ192" s="1298">
        <f t="shared" si="4406"/>
        <v>12773687.155258894</v>
      </c>
      <c r="CA192" s="1299">
        <f t="shared" si="5198"/>
        <v>8.5302659410435355E-2</v>
      </c>
      <c r="CB192" s="485">
        <v>81759779.343767762</v>
      </c>
      <c r="CC192" s="1298">
        <f t="shared" ref="CC192" si="5235">CB192-CB$12</f>
        <v>26952839.112767763</v>
      </c>
      <c r="CD192" s="1299">
        <f t="shared" ref="CD192" si="5236">CB192/CB$12-1</f>
        <v>0.49177784782670009</v>
      </c>
      <c r="CE192" s="1298">
        <f t="shared" si="4409"/>
        <v>1189684.7394856364</v>
      </c>
      <c r="CF192" s="1299">
        <f t="shared" si="5201"/>
        <v>1.4765835206334899E-2</v>
      </c>
      <c r="CG192" s="485">
        <v>93416574.464085102</v>
      </c>
      <c r="CH192" s="1298">
        <f t="shared" ref="CH192" si="5237">CG192-CG$12</f>
        <v>38609634.233085103</v>
      </c>
      <c r="CI192" s="1299">
        <f t="shared" ref="CI192" si="5238">CG192/CG$12-1</f>
        <v>0.70446615100849308</v>
      </c>
      <c r="CJ192" s="1298">
        <f t="shared" si="4412"/>
        <v>2022692.1040807217</v>
      </c>
      <c r="CK192" s="1299">
        <f t="shared" si="5204"/>
        <v>2.2131591873001399E-2</v>
      </c>
      <c r="CL192" s="485">
        <v>106623258.75678468</v>
      </c>
      <c r="CM192" s="1298">
        <f t="shared" ref="CM192" si="5239">CL192-CL$12</f>
        <v>51816318.525784679</v>
      </c>
      <c r="CN192" s="1299">
        <f t="shared" ref="CN192" si="5240">CL192/CL$12-1</f>
        <v>0.94543352187495855</v>
      </c>
      <c r="CO192" s="1298">
        <f t="shared" si="4415"/>
        <v>3054989.3406188935</v>
      </c>
      <c r="CP192" s="1299">
        <f t="shared" si="5207"/>
        <v>2.9497348539668122E-2</v>
      </c>
    </row>
    <row r="193" spans="1:94" ht="31.5" outlineLevel="1" x14ac:dyDescent="0.25">
      <c r="A193" s="174">
        <v>2041</v>
      </c>
      <c r="B193" s="175">
        <v>0</v>
      </c>
      <c r="C193" s="175">
        <v>0</v>
      </c>
      <c r="D193" s="176" t="s">
        <v>163</v>
      </c>
      <c r="E193" s="485">
        <v>0</v>
      </c>
      <c r="F193" s="1298">
        <f t="shared" ref="F193" si="5241">E193-E$13</f>
        <v>0</v>
      </c>
      <c r="G193" s="1320"/>
      <c r="H193" s="1298">
        <f t="shared" si="4364"/>
        <v>0</v>
      </c>
      <c r="I193" s="1320"/>
      <c r="J193" s="485">
        <v>0</v>
      </c>
      <c r="K193" s="1298">
        <f t="shared" ref="K193" si="5242">J193-J$13</f>
        <v>0</v>
      </c>
      <c r="L193" s="1320"/>
      <c r="M193" s="1298">
        <f t="shared" si="4367"/>
        <v>0</v>
      </c>
      <c r="N193" s="1320"/>
      <c r="O193" s="485">
        <v>0</v>
      </c>
      <c r="P193" s="1298">
        <f t="shared" ref="P193" si="5243">O193-O$13</f>
        <v>0</v>
      </c>
      <c r="Q193" s="1320"/>
      <c r="R193" s="1298">
        <f t="shared" si="4370"/>
        <v>0</v>
      </c>
      <c r="S193" s="1320"/>
      <c r="T193" s="485">
        <v>0</v>
      </c>
      <c r="U193" s="1298">
        <f t="shared" ref="U193" si="5244">T193-T$13</f>
        <v>0</v>
      </c>
      <c r="V193" s="1299"/>
      <c r="W193" s="1298">
        <f t="shared" si="4373"/>
        <v>0</v>
      </c>
      <c r="X193" s="1299"/>
      <c r="Y193" s="485">
        <v>0</v>
      </c>
      <c r="Z193" s="1298">
        <f t="shared" ref="Z193" si="5245">Y193-Y$13</f>
        <v>0</v>
      </c>
      <c r="AA193" s="1299"/>
      <c r="AB193" s="1298">
        <f t="shared" si="4376"/>
        <v>0</v>
      </c>
      <c r="AC193" s="1299"/>
      <c r="AD193" s="485">
        <v>0</v>
      </c>
      <c r="AE193" s="1298">
        <f t="shared" ref="AE193" si="5246">AD193-AD$13</f>
        <v>0</v>
      </c>
      <c r="AF193" s="1299"/>
      <c r="AG193" s="1298">
        <f t="shared" si="4379"/>
        <v>0</v>
      </c>
      <c r="AH193" s="1299"/>
      <c r="AI193" s="485">
        <v>0</v>
      </c>
      <c r="AJ193" s="1298">
        <f t="shared" ref="AJ193" si="5247">AI193-AI$13</f>
        <v>0</v>
      </c>
      <c r="AK193" s="1299"/>
      <c r="AL193" s="1298">
        <f t="shared" si="4382"/>
        <v>0</v>
      </c>
      <c r="AM193" s="1299"/>
      <c r="AN193" s="485">
        <v>0</v>
      </c>
      <c r="AO193" s="1298">
        <f t="shared" ref="AO193" si="5248">AN193-AN$13</f>
        <v>0</v>
      </c>
      <c r="AP193" s="1299"/>
      <c r="AQ193" s="1298">
        <f t="shared" si="4385"/>
        <v>0</v>
      </c>
      <c r="AR193" s="1299"/>
      <c r="AS193" s="485">
        <v>0</v>
      </c>
      <c r="AT193" s="1298">
        <f t="shared" ref="AT193" si="5249">AS193-AS$13</f>
        <v>0</v>
      </c>
      <c r="AU193" s="1299"/>
      <c r="AV193" s="1298">
        <f t="shared" si="4388"/>
        <v>0</v>
      </c>
      <c r="AW193" s="1299"/>
      <c r="AX193" s="491">
        <v>35884395.156583197</v>
      </c>
      <c r="AY193" s="1298">
        <f t="shared" ref="AY193" si="5250">AX193-AX$13</f>
        <v>12555225.947050098</v>
      </c>
      <c r="AZ193" s="1299">
        <f t="shared" ref="AZ193" si="5251">AX193/AX$13-1</f>
        <v>0.53817715642953989</v>
      </c>
      <c r="BA193" s="1298">
        <f t="shared" si="4391"/>
        <v>601499.99392092228</v>
      </c>
      <c r="BB193" s="1299">
        <f t="shared" si="5183"/>
        <v>1.7047920561730212E-2</v>
      </c>
      <c r="BC193" s="491">
        <v>46777356.36426916</v>
      </c>
      <c r="BD193" s="1298">
        <f t="shared" ref="BD193" si="5252">BC193-BC$13</f>
        <v>23448187.154736061</v>
      </c>
      <c r="BE193" s="1299">
        <f t="shared" ref="BE193" si="5253">BC193/BC$13-1</f>
        <v>1.0051016795383494</v>
      </c>
      <c r="BF193" s="1298">
        <f t="shared" si="4394"/>
        <v>1409193.2252060547</v>
      </c>
      <c r="BG193" s="1299">
        <f t="shared" si="5186"/>
        <v>3.106128015116183E-2</v>
      </c>
      <c r="BH193" s="491">
        <v>60739867.163927406</v>
      </c>
      <c r="BI193" s="1298">
        <f t="shared" ref="BI193" si="5254">BH193-BH$13</f>
        <v>37410697.954394311</v>
      </c>
      <c r="BJ193" s="1299">
        <f t="shared" ref="BJ193" si="5255">BH193/BH$13-1</f>
        <v>1.6036018093223401</v>
      </c>
      <c r="BK193" s="1298">
        <f t="shared" si="4397"/>
        <v>2619743.6323373914</v>
      </c>
      <c r="BL193" s="1299">
        <f t="shared" si="5189"/>
        <v>4.50746397831292E-2</v>
      </c>
      <c r="BM193" s="491">
        <v>194327652.05055252</v>
      </c>
      <c r="BN193" s="1298">
        <f t="shared" ref="BN193" si="5256">BM193-BM$13</f>
        <v>148482925.14021918</v>
      </c>
      <c r="BO193" s="1299">
        <f t="shared" ref="BO193" si="5257">BM193/BM$13-1</f>
        <v>3.2388223280429518</v>
      </c>
      <c r="BP193" s="1298">
        <f t="shared" si="4400"/>
        <v>15506333.295871437</v>
      </c>
      <c r="BQ193" s="1299">
        <f t="shared" si="5192"/>
        <v>8.6714120015768614E-2</v>
      </c>
      <c r="BR193" s="491">
        <v>180311638.40506333</v>
      </c>
      <c r="BS193" s="1298">
        <f t="shared" ref="BS193" si="5258">BR193-BR$13</f>
        <v>134466911.49473</v>
      </c>
      <c r="BT193" s="1299">
        <f t="shared" ref="BT193" si="5259">BR193/BR$13-1</f>
        <v>2.9330943939906282</v>
      </c>
      <c r="BU193" s="1298">
        <f t="shared" si="4403"/>
        <v>14400076.737930059</v>
      </c>
      <c r="BV193" s="1299">
        <f t="shared" si="5195"/>
        <v>8.6793690525442724E-2</v>
      </c>
      <c r="BW193" s="491">
        <v>162519161.01906982</v>
      </c>
      <c r="BX193" s="1298">
        <f t="shared" ref="BX193" si="5260">BW193-BW$13</f>
        <v>116674434.10873649</v>
      </c>
      <c r="BY193" s="1299">
        <f t="shared" ref="BY193" si="5261">BW193/BW$13-1</f>
        <v>2.5449913648070663</v>
      </c>
      <c r="BZ193" s="1298">
        <f t="shared" si="4406"/>
        <v>12773687.155258924</v>
      </c>
      <c r="CA193" s="1299">
        <f t="shared" si="5198"/>
        <v>8.5302659410435355E-2</v>
      </c>
      <c r="CB193" s="485">
        <v>0</v>
      </c>
      <c r="CC193" s="1298">
        <f t="shared" ref="CC193" si="5262">CB193-CB$13</f>
        <v>0</v>
      </c>
      <c r="CD193" s="1299"/>
      <c r="CE193" s="1298">
        <f t="shared" si="4409"/>
        <v>0</v>
      </c>
      <c r="CF193" s="1299"/>
      <c r="CG193" s="485">
        <v>0</v>
      </c>
      <c r="CH193" s="1298">
        <f t="shared" ref="CH193" si="5263">CG193-CG$13</f>
        <v>0</v>
      </c>
      <c r="CI193" s="1299"/>
      <c r="CJ193" s="1298">
        <f t="shared" si="4412"/>
        <v>0</v>
      </c>
      <c r="CK193" s="1299"/>
      <c r="CL193" s="485">
        <v>0</v>
      </c>
      <c r="CM193" s="1298">
        <f t="shared" ref="CM193" si="5264">CL193-CL$13</f>
        <v>0</v>
      </c>
      <c r="CN193" s="1299"/>
      <c r="CO193" s="1298">
        <f t="shared" si="4415"/>
        <v>0</v>
      </c>
      <c r="CP193" s="1299"/>
    </row>
    <row r="194" spans="1:94" ht="15.75" outlineLevel="1" x14ac:dyDescent="0.25">
      <c r="A194" s="174">
        <v>2041</v>
      </c>
      <c r="B194" s="175" t="s">
        <v>164</v>
      </c>
      <c r="C194" s="175" t="s">
        <v>165</v>
      </c>
      <c r="D194" s="176" t="s">
        <v>99</v>
      </c>
      <c r="E194" s="485">
        <v>0</v>
      </c>
      <c r="F194" s="1298">
        <f t="shared" ref="F194" si="5265">E194-E$14</f>
        <v>0</v>
      </c>
      <c r="G194" s="1320"/>
      <c r="H194" s="1298">
        <f t="shared" si="4364"/>
        <v>0</v>
      </c>
      <c r="I194" s="1320"/>
      <c r="J194" s="485">
        <v>0</v>
      </c>
      <c r="K194" s="1298">
        <f t="shared" ref="K194" si="5266">J194-J$14</f>
        <v>0</v>
      </c>
      <c r="L194" s="1320"/>
      <c r="M194" s="1298">
        <f t="shared" si="4367"/>
        <v>0</v>
      </c>
      <c r="N194" s="1320"/>
      <c r="O194" s="485">
        <v>0</v>
      </c>
      <c r="P194" s="1298">
        <f t="shared" ref="P194" si="5267">O194-O$14</f>
        <v>0</v>
      </c>
      <c r="Q194" s="1320"/>
      <c r="R194" s="1298">
        <f t="shared" si="4370"/>
        <v>0</v>
      </c>
      <c r="S194" s="1320"/>
      <c r="T194" s="486">
        <v>168010832.07538816</v>
      </c>
      <c r="U194" s="1298">
        <f t="shared" ref="U194" si="5268">T194-T$14</f>
        <v>153722331.07538816</v>
      </c>
      <c r="V194" s="1299">
        <f t="shared" ref="V194" si="5269">T194/T$14-1</f>
        <v>10.758464521602937</v>
      </c>
      <c r="W194" s="1298">
        <f t="shared" si="4373"/>
        <v>18354338.059234798</v>
      </c>
      <c r="X194" s="1299">
        <f t="shared" si="5171"/>
        <v>0.12264311134573092</v>
      </c>
      <c r="Y194" s="486">
        <v>125962791.13892101</v>
      </c>
      <c r="Z194" s="1298">
        <f t="shared" ref="Z194" si="5270">Y194-Y$14</f>
        <v>111674290.13892099</v>
      </c>
      <c r="AA194" s="1299">
        <f t="shared" ref="AA194" si="5271">Y194/Y$14-1</f>
        <v>7.815675705864523</v>
      </c>
      <c r="AB194" s="1298">
        <f t="shared" si="4376"/>
        <v>15035568.385411114</v>
      </c>
      <c r="AC194" s="1299">
        <f t="shared" si="5174"/>
        <v>0.13554444087022244</v>
      </c>
      <c r="AD194" s="486">
        <v>72585358.980940312</v>
      </c>
      <c r="AE194" s="1298">
        <f t="shared" ref="AE194" si="5272">AD194-AD$14</f>
        <v>58296857.980940305</v>
      </c>
      <c r="AF194" s="1299">
        <f t="shared" ref="AF194" si="5273">AD194/AD$14-1</f>
        <v>4.0799841761525775</v>
      </c>
      <c r="AG194" s="1298">
        <f t="shared" si="4379"/>
        <v>10156399.637397557</v>
      </c>
      <c r="AH194" s="1299">
        <f t="shared" si="5177"/>
        <v>0.16268731281435445</v>
      </c>
      <c r="AI194" s="486">
        <v>582982956.15165722</v>
      </c>
      <c r="AJ194" s="1298">
        <f t="shared" ref="AJ194" si="5274">AI194-AI$14</f>
        <v>445448775.42065722</v>
      </c>
      <c r="AK194" s="1299">
        <f t="shared" ref="AK194" si="5275">AI194/AI$14-1</f>
        <v>3.23882232804295</v>
      </c>
      <c r="AL194" s="1298">
        <f t="shared" si="4382"/>
        <v>46518999.887613893</v>
      </c>
      <c r="AM194" s="1299">
        <f t="shared" ref="AM194:AM199" si="5276">AI194/AI184-1</f>
        <v>8.6714120015767948E-2</v>
      </c>
      <c r="AN194" s="486">
        <v>540934915.21519005</v>
      </c>
      <c r="AO194" s="1298">
        <f t="shared" ref="AO194" si="5277">AN194-AN$14</f>
        <v>403400734.48419005</v>
      </c>
      <c r="AP194" s="1299">
        <f t="shared" ref="AP194" si="5278">AN194/AN$14-1</f>
        <v>2.9330943939906287</v>
      </c>
      <c r="AQ194" s="1298">
        <f t="shared" si="4385"/>
        <v>43200230.213790238</v>
      </c>
      <c r="AR194" s="1299">
        <f t="shared" ref="AR194:AR199" si="5279">AN194/AN184-1</f>
        <v>8.6793690525442724E-2</v>
      </c>
      <c r="AS194" s="486">
        <v>487557483.05720937</v>
      </c>
      <c r="AT194" s="1298">
        <f t="shared" ref="AT194" si="5280">AS194-AS$14</f>
        <v>350023302.32620937</v>
      </c>
      <c r="AU194" s="1299">
        <f t="shared" ref="AU194" si="5281">AS194/AS$14-1</f>
        <v>2.5449913648070659</v>
      </c>
      <c r="AV194" s="1298">
        <f t="shared" si="4388"/>
        <v>38321061.465776682</v>
      </c>
      <c r="AW194" s="1299">
        <f t="shared" ref="AW194:AW199" si="5282">AS194/AS184-1</f>
        <v>8.5302659410435355E-2</v>
      </c>
      <c r="AX194" s="485">
        <v>0</v>
      </c>
      <c r="AY194" s="1298">
        <f t="shared" ref="AY194" si="5283">AX194-AX$14</f>
        <v>0</v>
      </c>
      <c r="AZ194" s="1299"/>
      <c r="BA194" s="1298">
        <f t="shared" si="4391"/>
        <v>0</v>
      </c>
      <c r="BB194" s="1299"/>
      <c r="BC194" s="485">
        <v>0</v>
      </c>
      <c r="BD194" s="1298">
        <f t="shared" ref="BD194" si="5284">BC194-BC$14</f>
        <v>0</v>
      </c>
      <c r="BE194" s="1299"/>
      <c r="BF194" s="1298">
        <f t="shared" si="4394"/>
        <v>0</v>
      </c>
      <c r="BG194" s="1299"/>
      <c r="BH194" s="485">
        <v>0</v>
      </c>
      <c r="BI194" s="1298">
        <f t="shared" ref="BI194" si="5285">BH194-BH$14</f>
        <v>0</v>
      </c>
      <c r="BJ194" s="1299"/>
      <c r="BK194" s="1298">
        <f t="shared" si="4397"/>
        <v>0</v>
      </c>
      <c r="BL194" s="1299"/>
      <c r="BM194" s="485">
        <v>0</v>
      </c>
      <c r="BN194" s="1298">
        <f t="shared" ref="BN194" si="5286">BM194-BM$14</f>
        <v>0</v>
      </c>
      <c r="BO194" s="1299"/>
      <c r="BP194" s="1298">
        <f t="shared" si="4400"/>
        <v>0</v>
      </c>
      <c r="BQ194" s="1299"/>
      <c r="BR194" s="485">
        <v>0</v>
      </c>
      <c r="BS194" s="1298">
        <f t="shared" ref="BS194" si="5287">BR194-BR$14</f>
        <v>0</v>
      </c>
      <c r="BT194" s="1299"/>
      <c r="BU194" s="1298">
        <f t="shared" si="4403"/>
        <v>0</v>
      </c>
      <c r="BV194" s="1299"/>
      <c r="BW194" s="485">
        <v>0</v>
      </c>
      <c r="BX194" s="1298">
        <f t="shared" ref="BX194" si="5288">BW194-BW$14</f>
        <v>0</v>
      </c>
      <c r="BY194" s="1299"/>
      <c r="BZ194" s="1298">
        <f t="shared" si="4406"/>
        <v>0</v>
      </c>
      <c r="CA194" s="1299"/>
      <c r="CB194" s="192">
        <v>410298306.52097416</v>
      </c>
      <c r="CC194" s="1298">
        <f t="shared" ref="CC194" si="5289">CB194-CB$14</f>
        <v>392163528.04097414</v>
      </c>
      <c r="CD194" s="1299">
        <f t="shared" ref="CD194" si="5290">CB194/CB$14-1</f>
        <v>21.624941736866159</v>
      </c>
      <c r="CE194" s="1298">
        <f t="shared" si="4409"/>
        <v>44001494.716158867</v>
      </c>
      <c r="CF194" s="1299">
        <f t="shared" si="5201"/>
        <v>0.12012524624321741</v>
      </c>
      <c r="CG194" s="192">
        <v>342893355.61362773</v>
      </c>
      <c r="CH194" s="1298">
        <f t="shared" ref="CH194" si="5291">CG194-CG$14</f>
        <v>324758577.13362771</v>
      </c>
      <c r="CI194" s="1299">
        <f t="shared" ref="CI194" si="5292">CG194/CG$14-1</f>
        <v>17.908053163802848</v>
      </c>
      <c r="CJ194" s="1298">
        <f t="shared" si="4412"/>
        <v>38870692.44408679</v>
      </c>
      <c r="CK194" s="1299">
        <f t="shared" si="5204"/>
        <v>0.12785458833511432</v>
      </c>
      <c r="CL194" s="192">
        <v>260787555.05187157</v>
      </c>
      <c r="CM194" s="1298">
        <f t="shared" ref="CM194" si="5293">CL194-CL$14</f>
        <v>242652776.57187158</v>
      </c>
      <c r="CN194" s="1299">
        <f t="shared" ref="CN194" si="5294">CL194/CL$14-1</f>
        <v>13.380520574843636</v>
      </c>
      <c r="CO194" s="1298">
        <f t="shared" si="4415"/>
        <v>31745977.830343813</v>
      </c>
      <c r="CP194" s="1299">
        <f t="shared" si="5207"/>
        <v>0.1386035592989272</v>
      </c>
    </row>
    <row r="195" spans="1:94" ht="31.5" outlineLevel="1" x14ac:dyDescent="0.25">
      <c r="A195" s="174">
        <v>2041</v>
      </c>
      <c r="B195" s="175" t="s">
        <v>166</v>
      </c>
      <c r="C195" s="175" t="s">
        <v>249</v>
      </c>
      <c r="D195" s="176" t="s">
        <v>168</v>
      </c>
      <c r="E195" s="485">
        <v>73175250.04234992</v>
      </c>
      <c r="F195" s="1298">
        <f t="shared" ref="F195" si="5295">E195-E$15</f>
        <v>34695373.383349918</v>
      </c>
      <c r="G195" s="1320">
        <f t="shared" ref="G195" si="5296">E195/E$15-1</f>
        <v>0.90164980752959534</v>
      </c>
      <c r="H195" s="1298">
        <f t="shared" si="4364"/>
        <v>1448990.7612047195</v>
      </c>
      <c r="I195" s="1320">
        <f t="shared" si="5162"/>
        <v>2.0201677540788943E-2</v>
      </c>
      <c r="J195" s="485">
        <v>94450750.523852468</v>
      </c>
      <c r="K195" s="1298">
        <f t="shared" ref="K195" si="5297">J195-J$15</f>
        <v>55970873.864852466</v>
      </c>
      <c r="L195" s="1320">
        <f t="shared" ref="L195" si="5298">J195/J$15-1</f>
        <v>1.4545492014138648</v>
      </c>
      <c r="M195" s="1298">
        <f t="shared" si="4367"/>
        <v>3128139.9990653098</v>
      </c>
      <c r="N195" s="1320">
        <f t="shared" si="5165"/>
        <v>3.4253729510023811E-2</v>
      </c>
      <c r="O195" s="485">
        <v>121458705.19394946</v>
      </c>
      <c r="P195" s="1298">
        <f t="shared" ref="P195" si="5299">O195-O$15</f>
        <v>82978828.534949452</v>
      </c>
      <c r="Q195" s="1320">
        <f t="shared" ref="Q195" si="5300">O195/O$15-1</f>
        <v>2.1564213750030734</v>
      </c>
      <c r="R195" s="1298">
        <f t="shared" si="4370"/>
        <v>5596799.8798723221</v>
      </c>
      <c r="S195" s="1320">
        <f t="shared" si="5168"/>
        <v>4.8305781479258236E-2</v>
      </c>
      <c r="T195" s="485">
        <v>73175250.04234992</v>
      </c>
      <c r="U195" s="1298">
        <f t="shared" ref="U195" si="5301">T195-T$15</f>
        <v>34695373.383349918</v>
      </c>
      <c r="V195" s="1299">
        <f t="shared" ref="V195" si="5302">T195/T$15-1</f>
        <v>0.90164980752959534</v>
      </c>
      <c r="W195" s="1298">
        <f t="shared" si="4373"/>
        <v>1448990.7612047195</v>
      </c>
      <c r="X195" s="1299">
        <f t="shared" si="5171"/>
        <v>2.0201677540788943E-2</v>
      </c>
      <c r="Y195" s="485">
        <v>94450750.523852468</v>
      </c>
      <c r="Z195" s="1298">
        <f t="shared" ref="Z195" si="5303">Y195-Y$15</f>
        <v>55970873.864852466</v>
      </c>
      <c r="AA195" s="1299">
        <f t="shared" ref="AA195" si="5304">Y195/Y$15-1</f>
        <v>1.4545492014138648</v>
      </c>
      <c r="AB195" s="1298">
        <f t="shared" si="4376"/>
        <v>3128139.9990653098</v>
      </c>
      <c r="AC195" s="1299">
        <f t="shared" si="5174"/>
        <v>3.4253729510023811E-2</v>
      </c>
      <c r="AD195" s="485">
        <v>121458705.19394946</v>
      </c>
      <c r="AE195" s="1298">
        <f t="shared" ref="AE195" si="5305">AD195-AD$15</f>
        <v>82978828.534949452</v>
      </c>
      <c r="AF195" s="1299">
        <f t="shared" ref="AF195" si="5306">AD195/AD$15-1</f>
        <v>2.1564213750030734</v>
      </c>
      <c r="AG195" s="1298">
        <f t="shared" si="4379"/>
        <v>5596799.8798723221</v>
      </c>
      <c r="AH195" s="1299">
        <f t="shared" si="5177"/>
        <v>4.8305781479258236E-2</v>
      </c>
      <c r="AI195" s="485">
        <v>73175250.04234992</v>
      </c>
      <c r="AJ195" s="1298">
        <f t="shared" ref="AJ195" si="5307">AI195-AI$15</f>
        <v>34695373.383349918</v>
      </c>
      <c r="AK195" s="1299">
        <f t="shared" ref="AK195" si="5308">AI195/AI$15-1</f>
        <v>0.90164980752959534</v>
      </c>
      <c r="AL195" s="1298">
        <f t="shared" si="4382"/>
        <v>1448990.7612047195</v>
      </c>
      <c r="AM195" s="1299">
        <f t="shared" si="5276"/>
        <v>2.0201677540788943E-2</v>
      </c>
      <c r="AN195" s="485">
        <v>94450750.523852468</v>
      </c>
      <c r="AO195" s="1298">
        <f t="shared" ref="AO195" si="5309">AN195-AN$15</f>
        <v>55970873.864852466</v>
      </c>
      <c r="AP195" s="1299">
        <f t="shared" ref="AP195" si="5310">AN195/AN$15-1</f>
        <v>1.4545492014138648</v>
      </c>
      <c r="AQ195" s="1298">
        <f t="shared" si="4385"/>
        <v>3128139.9990653098</v>
      </c>
      <c r="AR195" s="1299">
        <f t="shared" si="5279"/>
        <v>3.4253729510023811E-2</v>
      </c>
      <c r="AS195" s="485">
        <v>121458705.19394946</v>
      </c>
      <c r="AT195" s="1298">
        <f t="shared" ref="AT195" si="5311">AS195-AS$15</f>
        <v>82978828.534949452</v>
      </c>
      <c r="AU195" s="1299">
        <f t="shared" ref="AU195" si="5312">AS195/AS$15-1</f>
        <v>2.1564213750030734</v>
      </c>
      <c r="AV195" s="1298">
        <f t="shared" si="4388"/>
        <v>5596799.8798723221</v>
      </c>
      <c r="AW195" s="1299">
        <f t="shared" si="5282"/>
        <v>4.8305781479258236E-2</v>
      </c>
      <c r="AX195" s="485">
        <v>73175250.04234992</v>
      </c>
      <c r="AY195" s="1298">
        <f t="shared" ref="AY195" si="5313">AX195-AX$15</f>
        <v>34695373.383349918</v>
      </c>
      <c r="AZ195" s="1299">
        <f t="shared" ref="AZ195" si="5314">AX195/AX$15-1</f>
        <v>0.90164980752959534</v>
      </c>
      <c r="BA195" s="1298">
        <f t="shared" si="4391"/>
        <v>1448990.7612047195</v>
      </c>
      <c r="BB195" s="1299">
        <f t="shared" si="5183"/>
        <v>2.0201677540788943E-2</v>
      </c>
      <c r="BC195" s="485">
        <v>94450750.523852468</v>
      </c>
      <c r="BD195" s="1298">
        <f t="shared" ref="BD195" si="5315">BC195-BC$15</f>
        <v>55970873.864852466</v>
      </c>
      <c r="BE195" s="1299">
        <f t="shared" ref="BE195" si="5316">BC195/BC$15-1</f>
        <v>1.4545492014138648</v>
      </c>
      <c r="BF195" s="1298">
        <f t="shared" si="4394"/>
        <v>3128139.9990653098</v>
      </c>
      <c r="BG195" s="1299">
        <f t="shared" si="5186"/>
        <v>3.4253729510023811E-2</v>
      </c>
      <c r="BH195" s="485">
        <v>121458705.19394946</v>
      </c>
      <c r="BI195" s="1298">
        <f t="shared" ref="BI195" si="5317">BH195-BH$15</f>
        <v>82978828.534949452</v>
      </c>
      <c r="BJ195" s="1299">
        <f t="shared" ref="BJ195" si="5318">BH195/BH$15-1</f>
        <v>2.1564213750030734</v>
      </c>
      <c r="BK195" s="1298">
        <f t="shared" si="4397"/>
        <v>5596799.8798723221</v>
      </c>
      <c r="BL195" s="1299">
        <f t="shared" si="5189"/>
        <v>4.8305781479258236E-2</v>
      </c>
      <c r="BM195" s="485">
        <v>73175250.04234992</v>
      </c>
      <c r="BN195" s="1298">
        <f t="shared" ref="BN195" si="5319">BM195-BM$15</f>
        <v>34695373.383349918</v>
      </c>
      <c r="BO195" s="1299">
        <f t="shared" ref="BO195" si="5320">BM195/BM$15-1</f>
        <v>0.90164980752959534</v>
      </c>
      <c r="BP195" s="1298">
        <f t="shared" si="4400"/>
        <v>1448990.7612047195</v>
      </c>
      <c r="BQ195" s="1299">
        <f t="shared" si="5192"/>
        <v>2.0201677540788943E-2</v>
      </c>
      <c r="BR195" s="485">
        <v>94450750.523852468</v>
      </c>
      <c r="BS195" s="1298">
        <f t="shared" ref="BS195" si="5321">BR195-BR$15</f>
        <v>55970873.864852466</v>
      </c>
      <c r="BT195" s="1299">
        <f t="shared" ref="BT195" si="5322">BR195/BR$15-1</f>
        <v>1.4545492014138648</v>
      </c>
      <c r="BU195" s="1298">
        <f t="shared" si="4403"/>
        <v>3128139.9990653098</v>
      </c>
      <c r="BV195" s="1299">
        <f t="shared" si="5195"/>
        <v>3.4253729510023811E-2</v>
      </c>
      <c r="BW195" s="485">
        <v>121458705.19394946</v>
      </c>
      <c r="BX195" s="1298">
        <f t="shared" ref="BX195" si="5323">BW195-BW$15</f>
        <v>82978828.534949452</v>
      </c>
      <c r="BY195" s="1299">
        <f t="shared" ref="BY195" si="5324">BW195/BW$15-1</f>
        <v>2.1564213750030734</v>
      </c>
      <c r="BZ195" s="1298">
        <f t="shared" si="4406"/>
        <v>5596799.8798723221</v>
      </c>
      <c r="CA195" s="1299">
        <f t="shared" si="5198"/>
        <v>4.8305781479258236E-2</v>
      </c>
      <c r="CB195" s="485">
        <v>73175250.04234992</v>
      </c>
      <c r="CC195" s="1298">
        <f t="shared" ref="CC195" si="5325">CB195-CB$15</f>
        <v>34695373.383349918</v>
      </c>
      <c r="CD195" s="1299">
        <f t="shared" ref="CD195" si="5326">CB195/CB$15-1</f>
        <v>0.90164980752959534</v>
      </c>
      <c r="CE195" s="1298">
        <f t="shared" si="4409"/>
        <v>1448990.7612047195</v>
      </c>
      <c r="CF195" s="1299">
        <f t="shared" si="5201"/>
        <v>2.0201677540788943E-2</v>
      </c>
      <c r="CG195" s="485">
        <v>94450750.523852468</v>
      </c>
      <c r="CH195" s="1298">
        <f t="shared" ref="CH195" si="5327">CG195-CG$15</f>
        <v>55970873.864852466</v>
      </c>
      <c r="CI195" s="1299">
        <f t="shared" ref="CI195" si="5328">CG195/CG$15-1</f>
        <v>1.4545492014138648</v>
      </c>
      <c r="CJ195" s="1298">
        <f t="shared" si="4412"/>
        <v>3128139.9990653098</v>
      </c>
      <c r="CK195" s="1299">
        <f t="shared" si="5204"/>
        <v>3.4253729510023811E-2</v>
      </c>
      <c r="CL195" s="485">
        <v>121458705.19394946</v>
      </c>
      <c r="CM195" s="1298">
        <f t="shared" ref="CM195" si="5329">CL195-CL$15</f>
        <v>82978828.534949452</v>
      </c>
      <c r="CN195" s="1299">
        <f t="shared" ref="CN195" si="5330">CL195/CL$15-1</f>
        <v>2.1564213750030734</v>
      </c>
      <c r="CO195" s="1298">
        <f t="shared" si="4415"/>
        <v>5596799.8798723221</v>
      </c>
      <c r="CP195" s="1299">
        <f t="shared" si="5207"/>
        <v>4.8305781479258236E-2</v>
      </c>
    </row>
    <row r="196" spans="1:94" ht="15.75" outlineLevel="1" x14ac:dyDescent="0.25">
      <c r="A196" s="174">
        <v>2041</v>
      </c>
      <c r="B196" s="175" t="s">
        <v>169</v>
      </c>
      <c r="C196" s="175" t="s">
        <v>249</v>
      </c>
      <c r="D196" s="176" t="s">
        <v>170</v>
      </c>
      <c r="E196" s="485">
        <v>71445362.38423261</v>
      </c>
      <c r="F196" s="1298">
        <f t="shared" ref="F196" si="5331">E196-E$16</f>
        <v>31362985.38423261</v>
      </c>
      <c r="G196" s="1320">
        <f t="shared" ref="G196" si="5332">E196/E$16-1</f>
        <v>0.78246321030892485</v>
      </c>
      <c r="H196" s="1298">
        <f t="shared" si="4364"/>
        <v>1415346.8458262086</v>
      </c>
      <c r="I196" s="1320">
        <f t="shared" si="5162"/>
        <v>2.021057449358965E-2</v>
      </c>
      <c r="J196" s="485">
        <v>92217902.839197233</v>
      </c>
      <c r="K196" s="1298">
        <f t="shared" ref="K196" si="5333">J196-J$16</f>
        <v>52135525.839197233</v>
      </c>
      <c r="L196" s="1320">
        <f t="shared" ref="L196" si="5334">J196/J$16-1</f>
        <v>1.3007094324569932</v>
      </c>
      <c r="M196" s="1298">
        <f t="shared" si="4367"/>
        <v>3054967.2817893028</v>
      </c>
      <c r="N196" s="1320">
        <f t="shared" si="5165"/>
        <v>3.4262749007656357E-2</v>
      </c>
      <c r="O196" s="485">
        <v>118587380.32708094</v>
      </c>
      <c r="P196" s="1298">
        <f t="shared" ref="P196" si="5335">O196-O$16</f>
        <v>78505003.327080935</v>
      </c>
      <c r="Q196" s="1320">
        <f t="shared" ref="Q196" si="5336">O196/O$16-1</f>
        <v>1.9585915108547813</v>
      </c>
      <c r="R196" s="1298">
        <f t="shared" si="4370"/>
        <v>5465476.1489958465</v>
      </c>
      <c r="S196" s="1320">
        <f t="shared" si="5168"/>
        <v>4.8314923521722841E-2</v>
      </c>
      <c r="T196" s="485">
        <v>71445362.38423261</v>
      </c>
      <c r="U196" s="1298">
        <f t="shared" ref="U196" si="5337">T196-T$16</f>
        <v>31362985.38423261</v>
      </c>
      <c r="V196" s="1299">
        <f t="shared" ref="V196" si="5338">T196/T$16-1</f>
        <v>0.78246321030892485</v>
      </c>
      <c r="W196" s="1298">
        <f t="shared" si="4373"/>
        <v>1415346.8458262086</v>
      </c>
      <c r="X196" s="1299">
        <f t="shared" si="5171"/>
        <v>2.021057449358965E-2</v>
      </c>
      <c r="Y196" s="485">
        <v>92217902.839197233</v>
      </c>
      <c r="Z196" s="1298">
        <f t="shared" ref="Z196" si="5339">Y196-Y$16</f>
        <v>52135525.839197233</v>
      </c>
      <c r="AA196" s="1299">
        <f t="shared" ref="AA196" si="5340">Y196/Y$16-1</f>
        <v>1.3007094324569932</v>
      </c>
      <c r="AB196" s="1298">
        <f t="shared" si="4376"/>
        <v>3054967.2817893028</v>
      </c>
      <c r="AC196" s="1299">
        <f t="shared" si="5174"/>
        <v>3.4262749007656357E-2</v>
      </c>
      <c r="AD196" s="485">
        <v>118587380.32708094</v>
      </c>
      <c r="AE196" s="1298">
        <f t="shared" ref="AE196" si="5341">AD196-AD$16</f>
        <v>78505003.327080935</v>
      </c>
      <c r="AF196" s="1299">
        <f t="shared" ref="AF196" si="5342">AD196/AD$16-1</f>
        <v>1.9585915108547813</v>
      </c>
      <c r="AG196" s="1298">
        <f t="shared" si="4379"/>
        <v>5465476.1489958465</v>
      </c>
      <c r="AH196" s="1299">
        <f t="shared" si="5177"/>
        <v>4.8314923521722841E-2</v>
      </c>
      <c r="AI196" s="485">
        <v>71445362.38423261</v>
      </c>
      <c r="AJ196" s="1298">
        <f t="shared" ref="AJ196" si="5343">AI196-AI$16</f>
        <v>31362985.38423261</v>
      </c>
      <c r="AK196" s="1299">
        <f t="shared" ref="AK196" si="5344">AI196/AI$16-1</f>
        <v>0.78246321030892485</v>
      </c>
      <c r="AL196" s="1298">
        <f t="shared" si="4382"/>
        <v>1415346.8458262086</v>
      </c>
      <c r="AM196" s="1299">
        <f t="shared" si="5276"/>
        <v>2.021057449358965E-2</v>
      </c>
      <c r="AN196" s="485">
        <v>92217902.839197233</v>
      </c>
      <c r="AO196" s="1298">
        <f t="shared" ref="AO196" si="5345">AN196-AN$16</f>
        <v>52135525.839197233</v>
      </c>
      <c r="AP196" s="1299">
        <f t="shared" ref="AP196" si="5346">AN196/AN$16-1</f>
        <v>1.3007094324569932</v>
      </c>
      <c r="AQ196" s="1298">
        <f t="shared" si="4385"/>
        <v>3054967.2817893028</v>
      </c>
      <c r="AR196" s="1299">
        <f t="shared" si="5279"/>
        <v>3.4262749007656357E-2</v>
      </c>
      <c r="AS196" s="485">
        <v>118587380.32708094</v>
      </c>
      <c r="AT196" s="1298">
        <f t="shared" ref="AT196" si="5347">AS196-AS$16</f>
        <v>78505003.327080935</v>
      </c>
      <c r="AU196" s="1299">
        <f t="shared" ref="AU196" si="5348">AS196/AS$16-1</f>
        <v>1.9585915108547813</v>
      </c>
      <c r="AV196" s="1298">
        <f t="shared" si="4388"/>
        <v>5465476.1489958465</v>
      </c>
      <c r="AW196" s="1299">
        <f t="shared" si="5282"/>
        <v>4.8314923521722841E-2</v>
      </c>
      <c r="AX196" s="485">
        <v>71445362.38423261</v>
      </c>
      <c r="AY196" s="1298">
        <f t="shared" ref="AY196" si="5349">AX196-AX$16</f>
        <v>31362985.38423261</v>
      </c>
      <c r="AZ196" s="1299">
        <f t="shared" ref="AZ196" si="5350">AX196/AX$16-1</f>
        <v>0.78246321030892485</v>
      </c>
      <c r="BA196" s="1298">
        <f t="shared" si="4391"/>
        <v>1415346.8458262086</v>
      </c>
      <c r="BB196" s="1299">
        <f t="shared" si="5183"/>
        <v>2.021057449358965E-2</v>
      </c>
      <c r="BC196" s="485">
        <v>92217902.839197233</v>
      </c>
      <c r="BD196" s="1298">
        <f t="shared" ref="BD196" si="5351">BC196-BC$16</f>
        <v>52135525.839197233</v>
      </c>
      <c r="BE196" s="1299">
        <f t="shared" ref="BE196" si="5352">BC196/BC$16-1</f>
        <v>1.3007094324569932</v>
      </c>
      <c r="BF196" s="1298">
        <f t="shared" si="4394"/>
        <v>3054967.2817893028</v>
      </c>
      <c r="BG196" s="1299">
        <f t="shared" si="5186"/>
        <v>3.4262749007656357E-2</v>
      </c>
      <c r="BH196" s="485">
        <v>118587380.32708094</v>
      </c>
      <c r="BI196" s="1298">
        <f t="shared" ref="BI196" si="5353">BH196-BH$16</f>
        <v>78505003.327080935</v>
      </c>
      <c r="BJ196" s="1299">
        <f t="shared" ref="BJ196" si="5354">BH196/BH$16-1</f>
        <v>1.9585915108547813</v>
      </c>
      <c r="BK196" s="1298">
        <f t="shared" si="4397"/>
        <v>5465476.1489958465</v>
      </c>
      <c r="BL196" s="1299">
        <f t="shared" si="5189"/>
        <v>4.8314923521722841E-2</v>
      </c>
      <c r="BM196" s="485">
        <v>71445362.38423261</v>
      </c>
      <c r="BN196" s="1298">
        <f t="shared" ref="BN196" si="5355">BM196-BM$16</f>
        <v>31362985.38423261</v>
      </c>
      <c r="BO196" s="1299">
        <f t="shared" ref="BO196" si="5356">BM196/BM$16-1</f>
        <v>0.78246321030892485</v>
      </c>
      <c r="BP196" s="1298">
        <f t="shared" si="4400"/>
        <v>1415346.8458262086</v>
      </c>
      <c r="BQ196" s="1299">
        <f t="shared" si="5192"/>
        <v>2.021057449358965E-2</v>
      </c>
      <c r="BR196" s="485">
        <v>92217902.839197233</v>
      </c>
      <c r="BS196" s="1298">
        <f t="shared" ref="BS196" si="5357">BR196-BR$16</f>
        <v>52135525.839197233</v>
      </c>
      <c r="BT196" s="1299">
        <f t="shared" ref="BT196" si="5358">BR196/BR$16-1</f>
        <v>1.3007094324569932</v>
      </c>
      <c r="BU196" s="1298">
        <f t="shared" si="4403"/>
        <v>3054967.2817893028</v>
      </c>
      <c r="BV196" s="1299">
        <f t="shared" si="5195"/>
        <v>3.4262749007656357E-2</v>
      </c>
      <c r="BW196" s="485">
        <v>118587380.32708094</v>
      </c>
      <c r="BX196" s="1298">
        <f t="shared" ref="BX196" si="5359">BW196-BW$16</f>
        <v>78505003.327080935</v>
      </c>
      <c r="BY196" s="1299">
        <f t="shared" ref="BY196" si="5360">BW196/BW$16-1</f>
        <v>1.9585915108547813</v>
      </c>
      <c r="BZ196" s="1298">
        <f t="shared" si="4406"/>
        <v>5465476.1489958465</v>
      </c>
      <c r="CA196" s="1299">
        <f t="shared" si="5198"/>
        <v>4.8314923521722841E-2</v>
      </c>
      <c r="CB196" s="485">
        <v>71445362.38423261</v>
      </c>
      <c r="CC196" s="1298">
        <f t="shared" ref="CC196" si="5361">CB196-CB$16</f>
        <v>31362985.38423261</v>
      </c>
      <c r="CD196" s="1299">
        <f t="shared" ref="CD196" si="5362">CB196/CB$16-1</f>
        <v>0.78246321030892485</v>
      </c>
      <c r="CE196" s="1298">
        <f t="shared" si="4409"/>
        <v>1415346.8458262086</v>
      </c>
      <c r="CF196" s="1299">
        <f t="shared" si="5201"/>
        <v>2.021057449358965E-2</v>
      </c>
      <c r="CG196" s="485">
        <v>92217902.839197233</v>
      </c>
      <c r="CH196" s="1298">
        <f t="shared" ref="CH196" si="5363">CG196-CG$16</f>
        <v>52135525.839197233</v>
      </c>
      <c r="CI196" s="1299">
        <f t="shared" ref="CI196" si="5364">CG196/CG$16-1</f>
        <v>1.3007094324569932</v>
      </c>
      <c r="CJ196" s="1298">
        <f t="shared" si="4412"/>
        <v>3054967.2817893028</v>
      </c>
      <c r="CK196" s="1299">
        <f t="shared" si="5204"/>
        <v>3.4262749007656357E-2</v>
      </c>
      <c r="CL196" s="485">
        <v>118587380.32708094</v>
      </c>
      <c r="CM196" s="1298">
        <f t="shared" ref="CM196" si="5365">CL196-CL$16</f>
        <v>78505003.327080935</v>
      </c>
      <c r="CN196" s="1299">
        <f t="shared" ref="CN196" si="5366">CL196/CL$16-1</f>
        <v>1.9585915108547813</v>
      </c>
      <c r="CO196" s="1298">
        <f t="shared" si="4415"/>
        <v>5465476.1489958465</v>
      </c>
      <c r="CP196" s="1299">
        <f t="shared" si="5207"/>
        <v>4.8314923521722841E-2</v>
      </c>
    </row>
    <row r="197" spans="1:94" ht="32.25" outlineLevel="1" thickBot="1" x14ac:dyDescent="0.3">
      <c r="A197" s="174">
        <v>2041</v>
      </c>
      <c r="B197" s="197" t="s">
        <v>171</v>
      </c>
      <c r="C197" s="198" t="s">
        <v>172</v>
      </c>
      <c r="D197" s="199" t="s">
        <v>173</v>
      </c>
      <c r="E197" s="492">
        <v>0</v>
      </c>
      <c r="F197" s="1298">
        <f t="shared" ref="F197" si="5367">E197-E$17</f>
        <v>0</v>
      </c>
      <c r="G197" s="1320"/>
      <c r="H197" s="1298">
        <f t="shared" si="4364"/>
        <v>0</v>
      </c>
      <c r="I197" s="1320"/>
      <c r="J197" s="492">
        <v>0</v>
      </c>
      <c r="K197" s="1298">
        <f t="shared" ref="K197" si="5368">J197-J$17</f>
        <v>0</v>
      </c>
      <c r="L197" s="1320"/>
      <c r="M197" s="1298">
        <f t="shared" si="4367"/>
        <v>0</v>
      </c>
      <c r="N197" s="1320"/>
      <c r="O197" s="492">
        <v>0</v>
      </c>
      <c r="P197" s="1298">
        <f t="shared" ref="P197" si="5369">O197-O$17</f>
        <v>0</v>
      </c>
      <c r="Q197" s="1320"/>
      <c r="R197" s="1298">
        <f t="shared" si="4370"/>
        <v>0</v>
      </c>
      <c r="S197" s="1320"/>
      <c r="T197" s="492">
        <v>0</v>
      </c>
      <c r="U197" s="1298">
        <f t="shared" ref="U197" si="5370">T197-T$17</f>
        <v>0</v>
      </c>
      <c r="V197" s="1299"/>
      <c r="W197" s="1298">
        <f t="shared" si="4373"/>
        <v>0</v>
      </c>
      <c r="X197" s="1299"/>
      <c r="Y197" s="492">
        <v>0</v>
      </c>
      <c r="Z197" s="1298">
        <f t="shared" ref="Z197" si="5371">Y197-Y$17</f>
        <v>0</v>
      </c>
      <c r="AA197" s="1299"/>
      <c r="AB197" s="1298">
        <f t="shared" si="4376"/>
        <v>0</v>
      </c>
      <c r="AC197" s="1299"/>
      <c r="AD197" s="492">
        <v>0</v>
      </c>
      <c r="AE197" s="1298">
        <f t="shared" ref="AE197" si="5372">AD197-AD$17</f>
        <v>0</v>
      </c>
      <c r="AF197" s="1299"/>
      <c r="AG197" s="1298">
        <f t="shared" si="4379"/>
        <v>0</v>
      </c>
      <c r="AH197" s="1299"/>
      <c r="AI197" s="492">
        <v>0</v>
      </c>
      <c r="AJ197" s="1298">
        <f t="shared" ref="AJ197" si="5373">AI197-AI$17</f>
        <v>0</v>
      </c>
      <c r="AK197" s="1299"/>
      <c r="AL197" s="1298">
        <f t="shared" si="4382"/>
        <v>0</v>
      </c>
      <c r="AM197" s="1299"/>
      <c r="AN197" s="492">
        <v>0</v>
      </c>
      <c r="AO197" s="1298">
        <f t="shared" ref="AO197" si="5374">AN197-AN$17</f>
        <v>0</v>
      </c>
      <c r="AP197" s="1299"/>
      <c r="AQ197" s="1298">
        <f t="shared" si="4385"/>
        <v>0</v>
      </c>
      <c r="AR197" s="1299"/>
      <c r="AS197" s="492">
        <v>0</v>
      </c>
      <c r="AT197" s="1298">
        <f t="shared" ref="AT197" si="5375">AS197-AS$17</f>
        <v>0</v>
      </c>
      <c r="AU197" s="1299"/>
      <c r="AV197" s="1298">
        <f t="shared" si="4388"/>
        <v>0</v>
      </c>
      <c r="AW197" s="1299"/>
      <c r="AX197" s="492">
        <v>0</v>
      </c>
      <c r="AY197" s="1298">
        <f t="shared" ref="AY197" si="5376">AX197-AX$17</f>
        <v>0</v>
      </c>
      <c r="AZ197" s="1299"/>
      <c r="BA197" s="1298">
        <f t="shared" si="4391"/>
        <v>0</v>
      </c>
      <c r="BB197" s="1299"/>
      <c r="BC197" s="492">
        <v>0</v>
      </c>
      <c r="BD197" s="1298">
        <f t="shared" ref="BD197" si="5377">BC197-BC$17</f>
        <v>0</v>
      </c>
      <c r="BE197" s="1299"/>
      <c r="BF197" s="1298">
        <f t="shared" si="4394"/>
        <v>0</v>
      </c>
      <c r="BG197" s="1299"/>
      <c r="BH197" s="492">
        <v>0</v>
      </c>
      <c r="BI197" s="1298">
        <f t="shared" ref="BI197" si="5378">BH197-BH$17</f>
        <v>0</v>
      </c>
      <c r="BJ197" s="1299"/>
      <c r="BK197" s="1298">
        <f t="shared" si="4397"/>
        <v>0</v>
      </c>
      <c r="BL197" s="1299"/>
      <c r="BM197" s="492">
        <v>0</v>
      </c>
      <c r="BN197" s="1298">
        <f t="shared" ref="BN197" si="5379">BM197-BM$17</f>
        <v>0</v>
      </c>
      <c r="BO197" s="1299"/>
      <c r="BP197" s="1298">
        <f t="shared" si="4400"/>
        <v>0</v>
      </c>
      <c r="BQ197" s="1299"/>
      <c r="BR197" s="492">
        <v>0</v>
      </c>
      <c r="BS197" s="1298">
        <f t="shared" ref="BS197" si="5380">BR197-BR$17</f>
        <v>0</v>
      </c>
      <c r="BT197" s="1299"/>
      <c r="BU197" s="1298">
        <f t="shared" si="4403"/>
        <v>0</v>
      </c>
      <c r="BV197" s="1299"/>
      <c r="BW197" s="492">
        <v>0</v>
      </c>
      <c r="BX197" s="1298">
        <f t="shared" ref="BX197" si="5381">BW197-BW$17</f>
        <v>0</v>
      </c>
      <c r="BY197" s="1299"/>
      <c r="BZ197" s="1298">
        <f t="shared" si="4406"/>
        <v>0</v>
      </c>
      <c r="CA197" s="1299"/>
      <c r="CB197" s="1329">
        <v>5166581.5748321982</v>
      </c>
      <c r="CC197" s="1298">
        <f t="shared" ref="CC197" si="5382">CB197-CB$17</f>
        <v>1320304.0948321982</v>
      </c>
      <c r="CD197" s="1299">
        <f t="shared" ref="CD197" si="5383">CB197/CB$17-1</f>
        <v>0.34326803037418885</v>
      </c>
      <c r="CE197" s="1298">
        <f t="shared" si="4409"/>
        <v>70404.15709510725</v>
      </c>
      <c r="CF197" s="1299">
        <f t="shared" si="5201"/>
        <v>1.381509145463955E-2</v>
      </c>
      <c r="CG197" s="1329">
        <v>5166581.5748321982</v>
      </c>
      <c r="CH197" s="1298">
        <f t="shared" ref="CH197" si="5384">CG197-CG$17</f>
        <v>1320304.0948321982</v>
      </c>
      <c r="CI197" s="1299">
        <f t="shared" ref="CI197" si="5385">CG197/CG$17-1</f>
        <v>0.34326803037418885</v>
      </c>
      <c r="CJ197" s="1298">
        <f t="shared" si="4412"/>
        <v>70404.15709510725</v>
      </c>
      <c r="CK197" s="1299">
        <f t="shared" si="5204"/>
        <v>1.381509145463955E-2</v>
      </c>
      <c r="CL197" s="1329">
        <v>5166581.5748321982</v>
      </c>
      <c r="CM197" s="1298">
        <f t="shared" ref="CM197" si="5386">CL197-CL$17</f>
        <v>1320304.0948321982</v>
      </c>
      <c r="CN197" s="1299">
        <f t="shared" ref="CN197" si="5387">CL197/CL$17-1</f>
        <v>0.34326803037418885</v>
      </c>
      <c r="CO197" s="1298">
        <f t="shared" si="4415"/>
        <v>70404.15709510725</v>
      </c>
      <c r="CP197" s="1299">
        <f t="shared" si="5207"/>
        <v>1.381509145463955E-2</v>
      </c>
    </row>
    <row r="198" spans="1:94" ht="15.75" outlineLevel="1" x14ac:dyDescent="0.25">
      <c r="A198" s="174">
        <v>2041</v>
      </c>
      <c r="B198" s="206" t="s">
        <v>174</v>
      </c>
      <c r="C198" s="206" t="s">
        <v>175</v>
      </c>
      <c r="D198" s="207" t="s">
        <v>176</v>
      </c>
      <c r="E198" s="210">
        <v>1453179.0198240001</v>
      </c>
      <c r="F198" s="1321">
        <f t="shared" ref="F198" si="5388">E198-E$18</f>
        <v>604891.94102400006</v>
      </c>
      <c r="G198" s="1322">
        <f t="shared" ref="G198" si="5389">E198/E$18-1</f>
        <v>0.7130745665484961</v>
      </c>
      <c r="H198" s="1321">
        <f t="shared" si="4364"/>
        <v>30912.24638399994</v>
      </c>
      <c r="I198" s="1322">
        <f t="shared" si="5162"/>
        <v>2.1734492404145378E-2</v>
      </c>
      <c r="J198" s="210">
        <v>1867774.7632320002</v>
      </c>
      <c r="K198" s="1321">
        <f t="shared" ref="K198" si="5390">J198-J$18</f>
        <v>1019487.6844320002</v>
      </c>
      <c r="L198" s="1322">
        <f t="shared" ref="L198" si="5391">J198/J$18-1</f>
        <v>1.2018191835176637</v>
      </c>
      <c r="M198" s="1321">
        <f t="shared" si="4367"/>
        <v>64350.128832000075</v>
      </c>
      <c r="N198" s="1322">
        <f t="shared" si="5165"/>
        <v>3.5682183554850644E-2</v>
      </c>
      <c r="O198" s="211">
        <v>2395442.073024</v>
      </c>
      <c r="P198" s="1321">
        <f t="shared" ref="P198" si="5392">O198-O$18</f>
        <v>1547154.994224</v>
      </c>
      <c r="Q198" s="1322">
        <f t="shared" ref="Q198" si="5393">O198/O$18-1</f>
        <v>1.8238577869329675</v>
      </c>
      <c r="R198" s="1321">
        <f t="shared" si="4370"/>
        <v>113914.21334399981</v>
      </c>
      <c r="S198" s="1322">
        <f t="shared" si="5168"/>
        <v>4.992891621318063E-2</v>
      </c>
      <c r="T198" s="211">
        <v>1453179.0198240001</v>
      </c>
      <c r="U198" s="209">
        <f t="shared" ref="U198" si="5394">T198-T$18</f>
        <v>604891.94102400006</v>
      </c>
      <c r="V198" s="1300">
        <f t="shared" ref="V198" si="5395">T198/T$18-1</f>
        <v>0.7130745665484961</v>
      </c>
      <c r="W198" s="209">
        <f t="shared" si="4373"/>
        <v>30912.24638399994</v>
      </c>
      <c r="X198" s="1300">
        <f t="shared" si="5171"/>
        <v>2.1734492404145378E-2</v>
      </c>
      <c r="Y198" s="210">
        <v>1867774.7632320002</v>
      </c>
      <c r="Z198" s="209">
        <f t="shared" ref="Z198" si="5396">Y198-Y$18</f>
        <v>1019487.6844320002</v>
      </c>
      <c r="AA198" s="1300">
        <f t="shared" ref="AA198" si="5397">Y198/Y$18-1</f>
        <v>1.2018191835176637</v>
      </c>
      <c r="AB198" s="209">
        <f t="shared" si="4376"/>
        <v>64350.128832000075</v>
      </c>
      <c r="AC198" s="1300">
        <f t="shared" si="5174"/>
        <v>3.5682183554850644E-2</v>
      </c>
      <c r="AD198" s="211">
        <v>2395442.073024</v>
      </c>
      <c r="AE198" s="209">
        <f t="shared" ref="AE198" si="5398">AD198-AD$18</f>
        <v>1547154.994224</v>
      </c>
      <c r="AF198" s="1300">
        <f t="shared" ref="AF198" si="5399">AD198/AD$18-1</f>
        <v>1.8238577869329675</v>
      </c>
      <c r="AG198" s="209">
        <f t="shared" si="4379"/>
        <v>113914.21334399981</v>
      </c>
      <c r="AH198" s="1300">
        <f t="shared" si="5177"/>
        <v>4.992891621318063E-2</v>
      </c>
      <c r="AI198" s="211">
        <v>1453179.0198240001</v>
      </c>
      <c r="AJ198" s="209">
        <f t="shared" ref="AJ198" si="5400">AI198-AI$18</f>
        <v>604891.94102400006</v>
      </c>
      <c r="AK198" s="1300">
        <f t="shared" ref="AK198" si="5401">AI198/AI$18-1</f>
        <v>0.7130745665484961</v>
      </c>
      <c r="AL198" s="209">
        <f t="shared" si="4382"/>
        <v>30912.24638399994</v>
      </c>
      <c r="AM198" s="1300">
        <f t="shared" si="5276"/>
        <v>2.1734492404145378E-2</v>
      </c>
      <c r="AN198" s="210">
        <v>1867774.7632320002</v>
      </c>
      <c r="AO198" s="209">
        <f t="shared" ref="AO198" si="5402">AN198-AN$18</f>
        <v>1019487.6844320002</v>
      </c>
      <c r="AP198" s="1300">
        <f t="shared" ref="AP198" si="5403">AN198/AN$18-1</f>
        <v>1.2018191835176637</v>
      </c>
      <c r="AQ198" s="209">
        <f t="shared" si="4385"/>
        <v>64350.128832000075</v>
      </c>
      <c r="AR198" s="1300">
        <f t="shared" si="5279"/>
        <v>3.5682183554850644E-2</v>
      </c>
      <c r="AS198" s="211">
        <v>2395442.073024</v>
      </c>
      <c r="AT198" s="209">
        <f t="shared" ref="AT198" si="5404">AS198-AS$18</f>
        <v>1547154.994224</v>
      </c>
      <c r="AU198" s="1300">
        <f t="shared" ref="AU198" si="5405">AS198/AS$18-1</f>
        <v>1.8238577869329675</v>
      </c>
      <c r="AV198" s="209">
        <f t="shared" si="4388"/>
        <v>113914.21334399981</v>
      </c>
      <c r="AW198" s="1300">
        <f t="shared" si="5282"/>
        <v>4.992891621318063E-2</v>
      </c>
      <c r="AX198" s="210">
        <v>1453179.0198240001</v>
      </c>
      <c r="AY198" s="209">
        <f t="shared" ref="AY198" si="5406">AX198-AX$18</f>
        <v>604891.94102400006</v>
      </c>
      <c r="AZ198" s="1300">
        <f t="shared" ref="AZ198" si="5407">AX198/AX$18-1</f>
        <v>0.7130745665484961</v>
      </c>
      <c r="BA198" s="209">
        <f t="shared" si="4391"/>
        <v>30912.24638399994</v>
      </c>
      <c r="BB198" s="1300">
        <f t="shared" si="5183"/>
        <v>2.1734492404145378E-2</v>
      </c>
      <c r="BC198" s="210">
        <v>1867774.7632320002</v>
      </c>
      <c r="BD198" s="209">
        <f t="shared" ref="BD198" si="5408">BC198-BC$18</f>
        <v>1019487.6844320002</v>
      </c>
      <c r="BE198" s="1300">
        <f t="shared" ref="BE198" si="5409">BC198/BC$18-1</f>
        <v>1.2018191835176637</v>
      </c>
      <c r="BF198" s="209">
        <f t="shared" si="4394"/>
        <v>64350.128832000075</v>
      </c>
      <c r="BG198" s="1300">
        <f t="shared" si="5186"/>
        <v>3.5682183554850644E-2</v>
      </c>
      <c r="BH198" s="211">
        <v>2395442.073024</v>
      </c>
      <c r="BI198" s="209">
        <f t="shared" ref="BI198" si="5410">BH198-BH$18</f>
        <v>1547154.994224</v>
      </c>
      <c r="BJ198" s="1300">
        <f t="shared" ref="BJ198" si="5411">BH198/BH$18-1</f>
        <v>1.8238577869329675</v>
      </c>
      <c r="BK198" s="209">
        <f t="shared" si="4397"/>
        <v>113914.21334399981</v>
      </c>
      <c r="BL198" s="1300">
        <f t="shared" si="5189"/>
        <v>4.992891621318063E-2</v>
      </c>
      <c r="BM198" s="210">
        <v>1453179.0198240001</v>
      </c>
      <c r="BN198" s="209">
        <f t="shared" ref="BN198" si="5412">BM198-BM$18</f>
        <v>604891.94102400006</v>
      </c>
      <c r="BO198" s="1300">
        <f t="shared" ref="BO198" si="5413">BM198/BM$18-1</f>
        <v>0.7130745665484961</v>
      </c>
      <c r="BP198" s="209">
        <f t="shared" si="4400"/>
        <v>30912.24638399994</v>
      </c>
      <c r="BQ198" s="1300">
        <f t="shared" si="5192"/>
        <v>2.1734492404145378E-2</v>
      </c>
      <c r="BR198" s="210">
        <v>1867774.7632320002</v>
      </c>
      <c r="BS198" s="209">
        <f t="shared" ref="BS198" si="5414">BR198-BR$18</f>
        <v>1019487.6844320002</v>
      </c>
      <c r="BT198" s="1300">
        <f t="shared" ref="BT198" si="5415">BR198/BR$18-1</f>
        <v>1.2018191835176637</v>
      </c>
      <c r="BU198" s="209">
        <f t="shared" si="4403"/>
        <v>64350.128832000075</v>
      </c>
      <c r="BV198" s="1300">
        <f t="shared" si="5195"/>
        <v>3.5682183554850644E-2</v>
      </c>
      <c r="BW198" s="211">
        <v>2395442.073024</v>
      </c>
      <c r="BX198" s="209">
        <f t="shared" ref="BX198" si="5416">BW198-BW$18</f>
        <v>1547154.994224</v>
      </c>
      <c r="BY198" s="1300">
        <f t="shared" ref="BY198" si="5417">BW198/BW$18-1</f>
        <v>1.8238577869329675</v>
      </c>
      <c r="BZ198" s="209">
        <f t="shared" si="4406"/>
        <v>113914.21334399981</v>
      </c>
      <c r="CA198" s="1300">
        <f t="shared" si="5198"/>
        <v>4.992891621318063E-2</v>
      </c>
      <c r="CB198" s="211">
        <v>1453179.0198240001</v>
      </c>
      <c r="CC198" s="209">
        <f t="shared" ref="CC198" si="5418">CB198-CB$18</f>
        <v>604891.94102400006</v>
      </c>
      <c r="CD198" s="1300">
        <f t="shared" ref="CD198" si="5419">CB198/CB$18-1</f>
        <v>0.7130745665484961</v>
      </c>
      <c r="CE198" s="209">
        <f t="shared" si="4409"/>
        <v>30912.24638399994</v>
      </c>
      <c r="CF198" s="1300">
        <f t="shared" si="5201"/>
        <v>2.1734492404145378E-2</v>
      </c>
      <c r="CG198" s="210">
        <v>1867774.7632320002</v>
      </c>
      <c r="CH198" s="209">
        <f t="shared" ref="CH198" si="5420">CG198-CG$18</f>
        <v>1019487.6844320002</v>
      </c>
      <c r="CI198" s="1300">
        <f t="shared" ref="CI198" si="5421">CG198/CG$18-1</f>
        <v>1.2018191835176637</v>
      </c>
      <c r="CJ198" s="209">
        <f t="shared" si="4412"/>
        <v>64350.128832000075</v>
      </c>
      <c r="CK198" s="1300">
        <f t="shared" si="5204"/>
        <v>3.5682183554850644E-2</v>
      </c>
      <c r="CL198" s="211">
        <v>2395442.073024</v>
      </c>
      <c r="CM198" s="209">
        <f t="shared" ref="CM198" si="5422">CL198-CL$18</f>
        <v>1547154.994224</v>
      </c>
      <c r="CN198" s="1300">
        <f t="shared" ref="CN198" si="5423">CL198/CL$18-1</f>
        <v>1.8238577869329675</v>
      </c>
      <c r="CO198" s="209">
        <f t="shared" si="4415"/>
        <v>113914.21334399981</v>
      </c>
      <c r="CP198" s="1300">
        <f t="shared" si="5207"/>
        <v>4.992891621318063E-2</v>
      </c>
    </row>
    <row r="199" spans="1:94" ht="16.5" outlineLevel="1" thickBot="1" x14ac:dyDescent="0.3">
      <c r="A199" s="174">
        <v>2041</v>
      </c>
      <c r="B199" s="206" t="s">
        <v>177</v>
      </c>
      <c r="C199" s="206" t="s">
        <v>178</v>
      </c>
      <c r="D199" s="207" t="s">
        <v>179</v>
      </c>
      <c r="E199" s="479">
        <v>918332.56296000013</v>
      </c>
      <c r="F199" s="1321">
        <f t="shared" ref="F199" si="5424">E199-E$19</f>
        <v>386162.26087200013</v>
      </c>
      <c r="G199" s="1322">
        <f t="shared" ref="G199" si="5425">E199/E$19-1</f>
        <v>0.72563662300746756</v>
      </c>
      <c r="H199" s="1321">
        <f t="shared" si="4364"/>
        <v>19630.9713600002</v>
      </c>
      <c r="I199" s="1322">
        <f t="shared" si="5162"/>
        <v>2.1843703787205238E-2</v>
      </c>
      <c r="J199" s="479">
        <v>1181567.9556000002</v>
      </c>
      <c r="K199" s="1321">
        <f t="shared" ref="K199" si="5426">J199-J$19</f>
        <v>649397.65351200022</v>
      </c>
      <c r="L199" s="1322">
        <f t="shared" ref="L199" si="5427">J199/J$19-1</f>
        <v>1.2202816484949501</v>
      </c>
      <c r="M199" s="1321">
        <f t="shared" si="4367"/>
        <v>40804.025760000106</v>
      </c>
      <c r="N199" s="1322">
        <f t="shared" si="5165"/>
        <v>3.5769035724791065E-2</v>
      </c>
      <c r="O199" s="472">
        <v>1513902.6388080004</v>
      </c>
      <c r="P199" s="1321">
        <f t="shared" ref="P199" si="5428">O199-O$19</f>
        <v>981732.33672000037</v>
      </c>
      <c r="Q199" s="1322">
        <f t="shared" ref="Q199" si="5429">O199/O$19-1</f>
        <v>1.8447709931728968</v>
      </c>
      <c r="R199" s="1321">
        <f t="shared" si="4370"/>
        <v>72066.148968000198</v>
      </c>
      <c r="S199" s="1322">
        <f t="shared" si="5168"/>
        <v>4.998219248563851E-2</v>
      </c>
      <c r="T199" s="472">
        <v>918332.56296000013</v>
      </c>
      <c r="U199" s="209">
        <f t="shared" ref="U199" si="5430">T199-T$19</f>
        <v>386162.26087200013</v>
      </c>
      <c r="V199" s="1300">
        <f t="shared" ref="V199" si="5431">T199/T$19-1</f>
        <v>0.72563662300746756</v>
      </c>
      <c r="W199" s="209">
        <f t="shared" si="4373"/>
        <v>19630.9713600002</v>
      </c>
      <c r="X199" s="1300">
        <f t="shared" si="5171"/>
        <v>2.1843703787205238E-2</v>
      </c>
      <c r="Y199" s="479">
        <v>1181567.9556000002</v>
      </c>
      <c r="Z199" s="209">
        <f t="shared" ref="Z199" si="5432">Y199-Y$19</f>
        <v>649397.65351200022</v>
      </c>
      <c r="AA199" s="1300">
        <f t="shared" ref="AA199" si="5433">Y199/Y$19-1</f>
        <v>1.2202816484949501</v>
      </c>
      <c r="AB199" s="209">
        <f t="shared" si="4376"/>
        <v>40804.025760000106</v>
      </c>
      <c r="AC199" s="1300">
        <f t="shared" si="5174"/>
        <v>3.5769035724791065E-2</v>
      </c>
      <c r="AD199" s="472">
        <v>1513902.6388080004</v>
      </c>
      <c r="AE199" s="209">
        <f t="shared" ref="AE199" si="5434">AD199-AD$19</f>
        <v>981732.33672000037</v>
      </c>
      <c r="AF199" s="1300">
        <f t="shared" ref="AF199" si="5435">AD199/AD$19-1</f>
        <v>1.8447709931728968</v>
      </c>
      <c r="AG199" s="209">
        <f t="shared" si="4379"/>
        <v>72066.148968000198</v>
      </c>
      <c r="AH199" s="1300">
        <f t="shared" si="5177"/>
        <v>4.998219248563851E-2</v>
      </c>
      <c r="AI199" s="472">
        <v>918332.56296000013</v>
      </c>
      <c r="AJ199" s="209">
        <f t="shared" ref="AJ199" si="5436">AI199-AI$19</f>
        <v>386162.26087200013</v>
      </c>
      <c r="AK199" s="1300">
        <f t="shared" ref="AK199" si="5437">AI199/AI$19-1</f>
        <v>0.72563662300746756</v>
      </c>
      <c r="AL199" s="209">
        <f t="shared" si="4382"/>
        <v>19630.9713600002</v>
      </c>
      <c r="AM199" s="1300">
        <f t="shared" si="5276"/>
        <v>2.1843703787205238E-2</v>
      </c>
      <c r="AN199" s="479">
        <v>1181567.9556000002</v>
      </c>
      <c r="AO199" s="209">
        <f t="shared" ref="AO199" si="5438">AN199-AN$19</f>
        <v>649397.65351200022</v>
      </c>
      <c r="AP199" s="1300">
        <f t="shared" ref="AP199" si="5439">AN199/AN$19-1</f>
        <v>1.2202816484949501</v>
      </c>
      <c r="AQ199" s="209">
        <f t="shared" si="4385"/>
        <v>40804.025760000106</v>
      </c>
      <c r="AR199" s="1300">
        <f t="shared" si="5279"/>
        <v>3.5769035724791065E-2</v>
      </c>
      <c r="AS199" s="472">
        <v>1513902.6388080004</v>
      </c>
      <c r="AT199" s="209">
        <f t="shared" ref="AT199" si="5440">AS199-AS$19</f>
        <v>981732.33672000037</v>
      </c>
      <c r="AU199" s="1300">
        <f t="shared" ref="AU199" si="5441">AS199/AS$19-1</f>
        <v>1.8447709931728968</v>
      </c>
      <c r="AV199" s="209">
        <f t="shared" si="4388"/>
        <v>72066.148968000198</v>
      </c>
      <c r="AW199" s="1300">
        <f t="shared" si="5282"/>
        <v>4.998219248563851E-2</v>
      </c>
      <c r="AX199" s="479">
        <v>918332.56296000013</v>
      </c>
      <c r="AY199" s="209">
        <f t="shared" ref="AY199" si="5442">AX199-AX$19</f>
        <v>386162.26087200013</v>
      </c>
      <c r="AZ199" s="1300">
        <f t="shared" ref="AZ199" si="5443">AX199/AX$19-1</f>
        <v>0.72563662300746756</v>
      </c>
      <c r="BA199" s="209">
        <f t="shared" si="4391"/>
        <v>19630.9713600002</v>
      </c>
      <c r="BB199" s="1300">
        <f t="shared" si="5183"/>
        <v>2.1843703787205238E-2</v>
      </c>
      <c r="BC199" s="479">
        <v>1181567.9556000002</v>
      </c>
      <c r="BD199" s="209">
        <f t="shared" ref="BD199" si="5444">BC199-BC$19</f>
        <v>649397.65351200022</v>
      </c>
      <c r="BE199" s="1300">
        <f t="shared" ref="BE199" si="5445">BC199/BC$19-1</f>
        <v>1.2202816484949501</v>
      </c>
      <c r="BF199" s="209">
        <f t="shared" si="4394"/>
        <v>40804.025760000106</v>
      </c>
      <c r="BG199" s="1300">
        <f t="shared" si="5186"/>
        <v>3.5769035724791065E-2</v>
      </c>
      <c r="BH199" s="472">
        <v>1513902.6388080004</v>
      </c>
      <c r="BI199" s="209">
        <f t="shared" ref="BI199" si="5446">BH199-BH$19</f>
        <v>981732.33672000037</v>
      </c>
      <c r="BJ199" s="1300">
        <f t="shared" ref="BJ199" si="5447">BH199/BH$19-1</f>
        <v>1.8447709931728968</v>
      </c>
      <c r="BK199" s="209">
        <f t="shared" si="4397"/>
        <v>72066.148968000198</v>
      </c>
      <c r="BL199" s="1300">
        <f t="shared" si="5189"/>
        <v>4.998219248563851E-2</v>
      </c>
      <c r="BM199" s="479">
        <v>918332.56296000013</v>
      </c>
      <c r="BN199" s="209">
        <f t="shared" ref="BN199" si="5448">BM199-BM$19</f>
        <v>386162.26087200013</v>
      </c>
      <c r="BO199" s="1300">
        <f t="shared" ref="BO199" si="5449">BM199/BM$19-1</f>
        <v>0.72563662300746756</v>
      </c>
      <c r="BP199" s="209">
        <f t="shared" si="4400"/>
        <v>19630.9713600002</v>
      </c>
      <c r="BQ199" s="1300">
        <f t="shared" si="5192"/>
        <v>2.1843703787205238E-2</v>
      </c>
      <c r="BR199" s="479">
        <v>1181567.9556000002</v>
      </c>
      <c r="BS199" s="209">
        <f t="shared" ref="BS199" si="5450">BR199-BR$19</f>
        <v>649397.65351200022</v>
      </c>
      <c r="BT199" s="1300">
        <f t="shared" ref="BT199" si="5451">BR199/BR$19-1</f>
        <v>1.2202816484949501</v>
      </c>
      <c r="BU199" s="209">
        <f t="shared" si="4403"/>
        <v>40804.025760000106</v>
      </c>
      <c r="BV199" s="1300">
        <f t="shared" si="5195"/>
        <v>3.5769035724791065E-2</v>
      </c>
      <c r="BW199" s="472">
        <v>1513902.6388080004</v>
      </c>
      <c r="BX199" s="209">
        <f t="shared" ref="BX199" si="5452">BW199-BW$19</f>
        <v>981732.33672000037</v>
      </c>
      <c r="BY199" s="1300">
        <f t="shared" ref="BY199" si="5453">BW199/BW$19-1</f>
        <v>1.8447709931728968</v>
      </c>
      <c r="BZ199" s="209">
        <f t="shared" si="4406"/>
        <v>72066.148968000198</v>
      </c>
      <c r="CA199" s="1300">
        <f t="shared" si="5198"/>
        <v>4.998219248563851E-2</v>
      </c>
      <c r="CB199" s="472">
        <v>918332.56296000013</v>
      </c>
      <c r="CC199" s="209">
        <f t="shared" ref="CC199" si="5454">CB199-CB$19</f>
        <v>386162.26087200013</v>
      </c>
      <c r="CD199" s="1300">
        <f t="shared" ref="CD199" si="5455">CB199/CB$19-1</f>
        <v>0.72563662300746756</v>
      </c>
      <c r="CE199" s="209">
        <f t="shared" si="4409"/>
        <v>19630.9713600002</v>
      </c>
      <c r="CF199" s="1300">
        <f t="shared" si="5201"/>
        <v>2.1843703787205238E-2</v>
      </c>
      <c r="CG199" s="479">
        <v>1181567.9556000002</v>
      </c>
      <c r="CH199" s="209">
        <f t="shared" ref="CH199" si="5456">CG199-CG$19</f>
        <v>649397.65351200022</v>
      </c>
      <c r="CI199" s="1300">
        <f t="shared" ref="CI199" si="5457">CG199/CG$19-1</f>
        <v>1.2202816484949501</v>
      </c>
      <c r="CJ199" s="209">
        <f t="shared" si="4412"/>
        <v>40804.025760000106</v>
      </c>
      <c r="CK199" s="1300">
        <f t="shared" si="5204"/>
        <v>3.5769035724791065E-2</v>
      </c>
      <c r="CL199" s="472">
        <v>1513902.6388080004</v>
      </c>
      <c r="CM199" s="209">
        <f t="shared" ref="CM199" si="5458">CL199-CL$19</f>
        <v>981732.33672000037</v>
      </c>
      <c r="CN199" s="1300">
        <f t="shared" ref="CN199" si="5459">CL199/CL$19-1</f>
        <v>1.8447709931728968</v>
      </c>
      <c r="CO199" s="209">
        <f t="shared" si="4415"/>
        <v>72066.148968000198</v>
      </c>
      <c r="CP199" s="1300">
        <f t="shared" si="5207"/>
        <v>4.998219248563851E-2</v>
      </c>
    </row>
    <row r="200" spans="1:94" ht="18.75" x14ac:dyDescent="0.25">
      <c r="A200" s="164">
        <v>2042</v>
      </c>
      <c r="B200" s="165"/>
      <c r="C200" s="166"/>
      <c r="D200" s="166" t="s">
        <v>157</v>
      </c>
      <c r="E200" s="490">
        <v>776986906.07288468</v>
      </c>
      <c r="F200" s="490">
        <f t="shared" ref="F200" si="5460">E200-E$10</f>
        <v>560890471.68288469</v>
      </c>
      <c r="G200" s="1319">
        <f t="shared" ref="G200" si="5461">E200/E$10-1</f>
        <v>2.5955563462496456</v>
      </c>
      <c r="H200" s="490">
        <f t="shared" si="4364"/>
        <v>49383337.49464488</v>
      </c>
      <c r="I200" s="1319">
        <f>E200/E190-1</f>
        <v>6.7871213978707434E-2</v>
      </c>
      <c r="J200" s="490">
        <v>776986906.07288468</v>
      </c>
      <c r="K200" s="490">
        <f t="shared" ref="K200" si="5462">J200-J$10</f>
        <v>560890471.68288469</v>
      </c>
      <c r="L200" s="1319">
        <f t="shared" ref="L200" si="5463">J200/J$10-1</f>
        <v>2.5955563462496456</v>
      </c>
      <c r="M200" s="490">
        <f t="shared" si="4367"/>
        <v>49383337.49464488</v>
      </c>
      <c r="N200" s="1319">
        <f>J200/J190-1</f>
        <v>6.7871213978707434E-2</v>
      </c>
      <c r="O200" s="490">
        <v>776986906.07288468</v>
      </c>
      <c r="P200" s="490">
        <f t="shared" ref="P200" si="5464">O200-O$10</f>
        <v>560890471.68288469</v>
      </c>
      <c r="Q200" s="1319">
        <f t="shared" ref="Q200" si="5465">O200/O$10-1</f>
        <v>2.5955563462496456</v>
      </c>
      <c r="R200" s="490">
        <f t="shared" si="4370"/>
        <v>49383337.49464488</v>
      </c>
      <c r="S200" s="1319">
        <f>O200/O190-1</f>
        <v>6.7871213978707434E-2</v>
      </c>
      <c r="T200" s="490">
        <v>776986906.07288468</v>
      </c>
      <c r="U200" s="490">
        <f t="shared" ref="U200" si="5466">T200-T$10</f>
        <v>560890471.68288469</v>
      </c>
      <c r="V200" s="1301">
        <f t="shared" ref="V200" si="5467">T200/T$10-1</f>
        <v>2.5955563462496456</v>
      </c>
      <c r="W200" s="490">
        <f t="shared" si="4373"/>
        <v>49383337.49464488</v>
      </c>
      <c r="X200" s="1301">
        <f>T200/T190-1</f>
        <v>6.7871213978707434E-2</v>
      </c>
      <c r="Y200" s="490">
        <v>776986906.07288468</v>
      </c>
      <c r="Z200" s="490">
        <f t="shared" ref="Z200" si="5468">Y200-Y$10</f>
        <v>560890471.68288469</v>
      </c>
      <c r="AA200" s="1301">
        <f t="shared" ref="AA200" si="5469">Y200/Y$10-1</f>
        <v>2.5955563462496456</v>
      </c>
      <c r="AB200" s="490">
        <f t="shared" si="4376"/>
        <v>49383337.49464488</v>
      </c>
      <c r="AC200" s="1301">
        <f>Y200/Y190-1</f>
        <v>6.7871213978707434E-2</v>
      </c>
      <c r="AD200" s="490">
        <v>776986906.07288468</v>
      </c>
      <c r="AE200" s="490">
        <f t="shared" ref="AE200" si="5470">AD200-AD$10</f>
        <v>560890471.68288469</v>
      </c>
      <c r="AF200" s="1301">
        <f t="shared" ref="AF200" si="5471">AD200/AD$10-1</f>
        <v>2.5955563462496456</v>
      </c>
      <c r="AG200" s="490">
        <f t="shared" si="4379"/>
        <v>49383337.49464488</v>
      </c>
      <c r="AH200" s="1301">
        <f>AD200/AD190-1</f>
        <v>6.7871213978707434E-2</v>
      </c>
      <c r="AI200" s="490">
        <v>776986906.07288468</v>
      </c>
      <c r="AJ200" s="490">
        <f t="shared" ref="AJ200" si="5472">AI200-AI$10</f>
        <v>560890471.68288469</v>
      </c>
      <c r="AK200" s="1301">
        <f t="shared" ref="AK200" si="5473">AI200/AI$10-1</f>
        <v>2.5955563462496456</v>
      </c>
      <c r="AL200" s="490">
        <f t="shared" si="4382"/>
        <v>49383337.49464488</v>
      </c>
      <c r="AM200" s="1301">
        <f>AI200/AI190-1</f>
        <v>6.7871213978707434E-2</v>
      </c>
      <c r="AN200" s="490">
        <v>776986906.07288468</v>
      </c>
      <c r="AO200" s="490">
        <f t="shared" ref="AO200" si="5474">AN200-AN$10</f>
        <v>560890471.68288469</v>
      </c>
      <c r="AP200" s="1301">
        <f t="shared" ref="AP200" si="5475">AN200/AN$10-1</f>
        <v>2.5955563462496456</v>
      </c>
      <c r="AQ200" s="490">
        <f t="shared" si="4385"/>
        <v>49383337.49464488</v>
      </c>
      <c r="AR200" s="1301">
        <f>AN200/AN190-1</f>
        <v>6.7871213978707434E-2</v>
      </c>
      <c r="AS200" s="490">
        <v>776986906.07288468</v>
      </c>
      <c r="AT200" s="490">
        <f t="shared" ref="AT200" si="5476">AS200-AS$10</f>
        <v>560890471.68288469</v>
      </c>
      <c r="AU200" s="1301">
        <f t="shared" ref="AU200" si="5477">AS200/AS$10-1</f>
        <v>2.5955563462496456</v>
      </c>
      <c r="AV200" s="490">
        <f t="shared" si="4388"/>
        <v>49383337.49464488</v>
      </c>
      <c r="AW200" s="1301">
        <f>AS200/AS190-1</f>
        <v>6.7871213978707434E-2</v>
      </c>
      <c r="AX200" s="490">
        <v>776986906.07288468</v>
      </c>
      <c r="AY200" s="490">
        <f t="shared" ref="AY200" si="5478">AX200-AX$10</f>
        <v>560890471.68288469</v>
      </c>
      <c r="AZ200" s="1301">
        <f t="shared" ref="AZ200" si="5479">AX200/AX$10-1</f>
        <v>2.5955563462496456</v>
      </c>
      <c r="BA200" s="490">
        <f t="shared" si="4391"/>
        <v>49383337.49464488</v>
      </c>
      <c r="BB200" s="1301">
        <f>AX200/AX190-1</f>
        <v>6.7871213978707434E-2</v>
      </c>
      <c r="BC200" s="490">
        <v>776986906.07288468</v>
      </c>
      <c r="BD200" s="490">
        <f t="shared" ref="BD200" si="5480">BC200-BC$10</f>
        <v>560890471.68288469</v>
      </c>
      <c r="BE200" s="1301">
        <f t="shared" ref="BE200" si="5481">BC200/BC$10-1</f>
        <v>2.5955563462496456</v>
      </c>
      <c r="BF200" s="490">
        <f t="shared" si="4394"/>
        <v>49383337.49464488</v>
      </c>
      <c r="BG200" s="1301">
        <f>BC200/BC190-1</f>
        <v>6.7871213978707434E-2</v>
      </c>
      <c r="BH200" s="490">
        <v>776986906.07288468</v>
      </c>
      <c r="BI200" s="490">
        <f t="shared" ref="BI200" si="5482">BH200-BH$10</f>
        <v>560890471.68288469</v>
      </c>
      <c r="BJ200" s="1301">
        <f t="shared" ref="BJ200" si="5483">BH200/BH$10-1</f>
        <v>2.5955563462496456</v>
      </c>
      <c r="BK200" s="490">
        <f t="shared" si="4397"/>
        <v>49383337.49464488</v>
      </c>
      <c r="BL200" s="1301">
        <f>BH200/BH190-1</f>
        <v>6.7871213978707434E-2</v>
      </c>
      <c r="BM200" s="490">
        <v>776986906.07288468</v>
      </c>
      <c r="BN200" s="490">
        <f t="shared" ref="BN200" si="5484">BM200-BM$10</f>
        <v>560890471.68288469</v>
      </c>
      <c r="BO200" s="1301">
        <f t="shared" ref="BO200" si="5485">BM200/BM$10-1</f>
        <v>2.5955563462496456</v>
      </c>
      <c r="BP200" s="490">
        <f t="shared" si="4400"/>
        <v>49383337.49464488</v>
      </c>
      <c r="BQ200" s="1301">
        <f>BM200/BM190-1</f>
        <v>6.7871213978707434E-2</v>
      </c>
      <c r="BR200" s="490">
        <v>776986906.07288468</v>
      </c>
      <c r="BS200" s="490">
        <f t="shared" ref="BS200" si="5486">BR200-BR$10</f>
        <v>560890471.68288469</v>
      </c>
      <c r="BT200" s="1301">
        <f t="shared" ref="BT200" si="5487">BR200/BR$10-1</f>
        <v>2.5955563462496456</v>
      </c>
      <c r="BU200" s="490">
        <f t="shared" si="4403"/>
        <v>49383337.49464488</v>
      </c>
      <c r="BV200" s="1301">
        <f>BR200/BR190-1</f>
        <v>6.7871213978707434E-2</v>
      </c>
      <c r="BW200" s="490">
        <v>776986906.07288468</v>
      </c>
      <c r="BX200" s="490">
        <f t="shared" ref="BX200" si="5488">BW200-BW$10</f>
        <v>560890471.68288469</v>
      </c>
      <c r="BY200" s="1301">
        <f t="shared" ref="BY200" si="5489">BW200/BW$10-1</f>
        <v>2.5955563462496456</v>
      </c>
      <c r="BZ200" s="490">
        <f t="shared" si="4406"/>
        <v>49383337.49464488</v>
      </c>
      <c r="CA200" s="1301">
        <f>BW200/BW190-1</f>
        <v>6.7871213978707434E-2</v>
      </c>
      <c r="CB200" s="484">
        <v>782223490.18747389</v>
      </c>
      <c r="CC200" s="490">
        <f t="shared" ref="CC200" si="5490">CB200-CB$10</f>
        <v>562280778.31747389</v>
      </c>
      <c r="CD200" s="1301">
        <f t="shared" ref="CD200" si="5491">CB200/CB$10-1</f>
        <v>2.5564874304624254</v>
      </c>
      <c r="CE200" s="490">
        <f t="shared" si="4409"/>
        <v>49453340.034401894</v>
      </c>
      <c r="CF200" s="1301">
        <f>CB200/CB190-1</f>
        <v>6.7488202165537636E-2</v>
      </c>
      <c r="CG200" s="484">
        <v>782223490.18747389</v>
      </c>
      <c r="CH200" s="490">
        <f t="shared" ref="CH200" si="5492">CG200-CG$10</f>
        <v>562280778.31747389</v>
      </c>
      <c r="CI200" s="1301">
        <f t="shared" ref="CI200" si="5493">CG200/CG$10-1</f>
        <v>2.5564874304624254</v>
      </c>
      <c r="CJ200" s="490">
        <f t="shared" si="4412"/>
        <v>49453340.034401894</v>
      </c>
      <c r="CK200" s="1301">
        <f>CG200/CG190-1</f>
        <v>6.7488202165537636E-2</v>
      </c>
      <c r="CL200" s="484">
        <v>782223490.18747389</v>
      </c>
      <c r="CM200" s="490">
        <f t="shared" ref="CM200" si="5494">CL200-CL$10</f>
        <v>562280778.31747389</v>
      </c>
      <c r="CN200" s="1301">
        <f t="shared" ref="CN200" si="5495">CL200/CL$10-1</f>
        <v>2.5564874304624254</v>
      </c>
      <c r="CO200" s="490">
        <f t="shared" si="4415"/>
        <v>49453340.034401894</v>
      </c>
      <c r="CP200" s="1301">
        <f>CL200/CL190-1</f>
        <v>6.7488202165537636E-2</v>
      </c>
    </row>
    <row r="201" spans="1:94" ht="15.75" outlineLevel="1" x14ac:dyDescent="0.25">
      <c r="A201" s="174">
        <v>2042</v>
      </c>
      <c r="B201" s="175" t="s">
        <v>158</v>
      </c>
      <c r="C201" s="175" t="s">
        <v>159</v>
      </c>
      <c r="D201" s="176" t="s">
        <v>96</v>
      </c>
      <c r="E201" s="491">
        <v>432445052.46467423</v>
      </c>
      <c r="F201" s="1298">
        <f t="shared" ref="F201" si="5496">E201-E$11</f>
        <v>349717811.96467423</v>
      </c>
      <c r="G201" s="1320">
        <f t="shared" ref="G201" si="5497">E201/E$11-1</f>
        <v>4.227359813418099</v>
      </c>
      <c r="H201" s="1298">
        <f t="shared" si="4364"/>
        <v>33998807.469299078</v>
      </c>
      <c r="I201" s="1320">
        <f t="shared" ref="I201:I209" si="5498">E201/E191-1</f>
        <v>8.5328467506811778E-2</v>
      </c>
      <c r="J201" s="491">
        <v>386942612.91743481</v>
      </c>
      <c r="K201" s="1298">
        <f t="shared" ref="K201" si="5499">J201-J$11</f>
        <v>304215372.41743481</v>
      </c>
      <c r="L201" s="1320">
        <f t="shared" ref="L201" si="5500">J201/J$11-1</f>
        <v>3.6773301101157223</v>
      </c>
      <c r="M201" s="1298">
        <f t="shared" si="4367"/>
        <v>30544408.858526766</v>
      </c>
      <c r="N201" s="1320">
        <f t="shared" ref="N201:N209" si="5501">J201/J191-1</f>
        <v>8.570303809240909E-2</v>
      </c>
      <c r="O201" s="491">
        <v>328386714.47811329</v>
      </c>
      <c r="P201" s="1298">
        <f t="shared" ref="P201" si="5502">O201-O$11</f>
        <v>245659473.97811329</v>
      </c>
      <c r="Q201" s="1320">
        <f t="shared" ref="Q201" si="5503">O201/O$11-1</f>
        <v>2.969511281814281</v>
      </c>
      <c r="R201" s="1298">
        <f t="shared" si="4370"/>
        <v>25365942.577185988</v>
      </c>
      <c r="S201" s="1320">
        <f t="shared" ref="S201:S209" si="5504">O201/O191-1</f>
        <v>8.3710243420142216E-2</v>
      </c>
      <c r="T201" s="485">
        <v>246075344.13855129</v>
      </c>
      <c r="U201" s="1298">
        <f t="shared" ref="U201" si="5505">T201-T$11</f>
        <v>177636604.63855129</v>
      </c>
      <c r="V201" s="1299">
        <f t="shared" ref="V201" si="5506">T201/T$11-1</f>
        <v>2.5955563462496456</v>
      </c>
      <c r="W201" s="1298">
        <f t="shared" si="4373"/>
        <v>15639931.218564272</v>
      </c>
      <c r="X201" s="1299">
        <f t="shared" ref="X201:X209" si="5507">T201/T191-1</f>
        <v>6.7871213978707656E-2</v>
      </c>
      <c r="Y201" s="485">
        <v>246075344.13855129</v>
      </c>
      <c r="Z201" s="1298">
        <f t="shared" ref="Z201" si="5508">Y201-Y$11</f>
        <v>177636604.63855129</v>
      </c>
      <c r="AA201" s="1299">
        <f t="shared" ref="AA201" si="5509">Y201/Y$11-1</f>
        <v>2.5955563462496456</v>
      </c>
      <c r="AB201" s="1298">
        <f t="shared" si="4376"/>
        <v>15639931.218564272</v>
      </c>
      <c r="AC201" s="1299">
        <f t="shared" ref="AC201:AC209" si="5510">Y201/Y191-1</f>
        <v>6.7871213978707656E-2</v>
      </c>
      <c r="AD201" s="485">
        <v>246075344.13855129</v>
      </c>
      <c r="AE201" s="1298">
        <f t="shared" ref="AE201" si="5511">AD201-AD$11</f>
        <v>177636604.63855129</v>
      </c>
      <c r="AF201" s="1299">
        <f t="shared" ref="AF201" si="5512">AD201/AD$11-1</f>
        <v>2.5955563462496456</v>
      </c>
      <c r="AG201" s="1298">
        <f t="shared" si="4379"/>
        <v>15639931.218564272</v>
      </c>
      <c r="AH201" s="1299">
        <f t="shared" ref="AH201:AH209" si="5513">AD201/AD191-1</f>
        <v>6.7871213978707656E-2</v>
      </c>
      <c r="AI201" s="485">
        <v>0</v>
      </c>
      <c r="AJ201" s="1298">
        <f t="shared" ref="AJ201" si="5514">AI201-AI$11</f>
        <v>0</v>
      </c>
      <c r="AK201" s="1299"/>
      <c r="AL201" s="1298">
        <f t="shared" si="4382"/>
        <v>0</v>
      </c>
      <c r="AM201" s="1299"/>
      <c r="AN201" s="485">
        <v>0</v>
      </c>
      <c r="AO201" s="1298">
        <f t="shared" ref="AO201" si="5515">AN201-AN$11</f>
        <v>0</v>
      </c>
      <c r="AP201" s="1299"/>
      <c r="AQ201" s="1298">
        <f t="shared" si="4385"/>
        <v>0</v>
      </c>
      <c r="AR201" s="1299"/>
      <c r="AS201" s="485">
        <v>0</v>
      </c>
      <c r="AT201" s="1298">
        <f t="shared" ref="AT201" si="5516">AS201-AS$11</f>
        <v>0</v>
      </c>
      <c r="AU201" s="1299"/>
      <c r="AV201" s="1298">
        <f t="shared" si="4388"/>
        <v>0</v>
      </c>
      <c r="AW201" s="1299"/>
      <c r="AX201" s="491">
        <v>396016471.59351349</v>
      </c>
      <c r="AY201" s="1298">
        <f t="shared" ref="AY201" si="5517">AX201-AX$11</f>
        <v>336618400.30304658</v>
      </c>
      <c r="AZ201" s="1299">
        <f t="shared" ref="AZ201" si="5518">AX201/AX$11-1</f>
        <v>5.6671604479701712</v>
      </c>
      <c r="BA201" s="1298">
        <f t="shared" si="4391"/>
        <v>33454621.754721522</v>
      </c>
      <c r="BB201" s="1299">
        <f t="shared" ref="BB201:BB209" si="5519">AX201/AX191-1</f>
        <v>9.2272868117802886E-2</v>
      </c>
      <c r="BC201" s="491">
        <v>338801337.45912015</v>
      </c>
      <c r="BD201" s="1298">
        <f t="shared" ref="BD201" si="5520">BC201-BC$11</f>
        <v>279403266.16865325</v>
      </c>
      <c r="BE201" s="1299">
        <f t="shared" ref="BE201" si="5521">BC201/BC$11-1</f>
        <v>4.7039114250414409</v>
      </c>
      <c r="BF201" s="1298">
        <f t="shared" si="4394"/>
        <v>29180489.764481246</v>
      </c>
      <c r="BG201" s="1299">
        <f t="shared" ref="BG201:BG209" si="5522">BC201/BC191-1</f>
        <v>9.4245881637984086E-2</v>
      </c>
      <c r="BH201" s="491">
        <v>265025898.4949238</v>
      </c>
      <c r="BI201" s="1298">
        <f t="shared" ref="BI201" si="5523">BH201-BH$11</f>
        <v>205627827.2044569</v>
      </c>
      <c r="BJ201" s="1299">
        <f t="shared" ref="BJ201" si="5524">BH201/BH$11-1</f>
        <v>3.4618603388467113</v>
      </c>
      <c r="BK201" s="1298">
        <f t="shared" si="4397"/>
        <v>22744993.757923901</v>
      </c>
      <c r="BL201" s="1299">
        <f t="shared" ref="BL201:BL209" si="5525">BH201/BH191-1</f>
        <v>9.3878606663674091E-2</v>
      </c>
      <c r="BM201" s="491">
        <v>209835498.07692376</v>
      </c>
      <c r="BN201" s="1298">
        <f t="shared" ref="BN201" si="5526">BM201-BM$11</f>
        <v>163990771.16659042</v>
      </c>
      <c r="BO201" s="1299">
        <f t="shared" ref="BO201" si="5527">BM201/BM$11-1</f>
        <v>3.5770912429544248</v>
      </c>
      <c r="BP201" s="1298">
        <f t="shared" si="4400"/>
        <v>15507846.02637136</v>
      </c>
      <c r="BQ201" s="1299">
        <f t="shared" ref="BQ201:BQ209" si="5528">BM201/BM191-1</f>
        <v>7.9802569849077187E-2</v>
      </c>
      <c r="BR201" s="491">
        <v>194668018.22784397</v>
      </c>
      <c r="BS201" s="1298">
        <f t="shared" ref="BS201" si="5529">BR201-BR$11</f>
        <v>148823291.31751063</v>
      </c>
      <c r="BT201" s="1299">
        <f t="shared" ref="BT201" si="5530">BR201/BR$11-1</f>
        <v>3.246246653592042</v>
      </c>
      <c r="BU201" s="1298">
        <f t="shared" si="4403"/>
        <v>14356379.822780609</v>
      </c>
      <c r="BV201" s="1299">
        <f t="shared" ref="BV201:BV209" si="5531">BR201/BR191-1</f>
        <v>7.9619817942808258E-2</v>
      </c>
      <c r="BW201" s="491">
        <v>175149385.41473678</v>
      </c>
      <c r="BX201" s="1298">
        <f t="shared" ref="BX201" si="5532">BW201-BW$11</f>
        <v>129304658.50440344</v>
      </c>
      <c r="BY201" s="1299">
        <f t="shared" ref="BY201" si="5533">BW201/BW$11-1</f>
        <v>2.8204914113090367</v>
      </c>
      <c r="BZ201" s="1298">
        <f t="shared" si="4406"/>
        <v>12630224.395666987</v>
      </c>
      <c r="CA201" s="1299">
        <f t="shared" ref="CA201:CA209" si="5534">BW201/BW191-1</f>
        <v>7.7715294101136534E-2</v>
      </c>
      <c r="CB201" s="485">
        <v>97491894.589170337</v>
      </c>
      <c r="CC201" s="1298">
        <f t="shared" ref="CC201" si="5535">CB201-CB$11</f>
        <v>29053155.089170337</v>
      </c>
      <c r="CD201" s="1299">
        <f t="shared" ref="CD201" si="5536">CB201/CB$11-1</f>
        <v>0.42451329906755997</v>
      </c>
      <c r="CE201" s="1298">
        <f t="shared" si="4409"/>
        <v>1400442.7274228781</v>
      </c>
      <c r="CF201" s="1299">
        <f t="shared" ref="CF201:CF209" si="5537">CB201/CB191-1</f>
        <v>1.4574061482989897E-2</v>
      </c>
      <c r="CG201" s="485">
        <v>112200373.72034335</v>
      </c>
      <c r="CH201" s="1298">
        <f t="shared" ref="CH201" si="5538">CG201-CG$11</f>
        <v>43761634.220343351</v>
      </c>
      <c r="CI201" s="1299">
        <f t="shared" ref="CI201" si="5539">CG201/CG$11-1</f>
        <v>0.63942782318986668</v>
      </c>
      <c r="CJ201" s="1298">
        <f t="shared" si="4412"/>
        <v>2408807.0080339313</v>
      </c>
      <c r="CK201" s="1299">
        <f t="shared" ref="CK201:CK209" si="5540">CG201/CG191-1</f>
        <v>2.1939818149656398E-2</v>
      </c>
      <c r="CL201" s="485">
        <v>128985627.67086679</v>
      </c>
      <c r="CM201" s="1298">
        <f t="shared" ref="CM201" si="5541">CL201-CL$11</f>
        <v>60546888.170866787</v>
      </c>
      <c r="CN201" s="1299">
        <f t="shared" ref="CN201" si="5542">CL201/CL$11-1</f>
        <v>0.88468736585756069</v>
      </c>
      <c r="CO201" s="1298">
        <f t="shared" si="4415"/>
        <v>3672376.8474813849</v>
      </c>
      <c r="CP201" s="1299">
        <f t="shared" ref="CP201:CP209" si="5543">CL201/CL191-1</f>
        <v>2.9305574816323121E-2</v>
      </c>
    </row>
    <row r="202" spans="1:94" ht="31.5" outlineLevel="1" x14ac:dyDescent="0.25">
      <c r="A202" s="174">
        <v>2042</v>
      </c>
      <c r="B202" s="175" t="s">
        <v>160</v>
      </c>
      <c r="C202" s="175" t="s">
        <v>161</v>
      </c>
      <c r="D202" s="176" t="s">
        <v>162</v>
      </c>
      <c r="E202" s="485">
        <v>197061441.76609704</v>
      </c>
      <c r="F202" s="1298">
        <f t="shared" ref="F202" si="5544">E202-E$12</f>
        <v>142254501.53509703</v>
      </c>
      <c r="G202" s="1320">
        <f t="shared" ref="G202" si="5545">E202/E$12-1</f>
        <v>2.5955563462496452</v>
      </c>
      <c r="H202" s="1298">
        <f t="shared" si="4364"/>
        <v>12524730.609814972</v>
      </c>
      <c r="I202" s="1320">
        <f t="shared" si="5498"/>
        <v>6.7871213978707656E-2</v>
      </c>
      <c r="J202" s="485">
        <v>197061441.76609704</v>
      </c>
      <c r="K202" s="1298">
        <f t="shared" ref="K202" si="5546">J202-J$12</f>
        <v>142254501.53509703</v>
      </c>
      <c r="L202" s="1320">
        <f t="shared" ref="L202" si="5547">J202/J$12-1</f>
        <v>2.5955563462496452</v>
      </c>
      <c r="M202" s="1298">
        <f t="shared" si="4367"/>
        <v>12524730.609814972</v>
      </c>
      <c r="N202" s="1320">
        <f t="shared" si="5501"/>
        <v>6.7871213978707656E-2</v>
      </c>
      <c r="O202" s="485">
        <v>197061441.76609704</v>
      </c>
      <c r="P202" s="1298">
        <f t="shared" ref="P202" si="5548">O202-O$12</f>
        <v>142254501.53509703</v>
      </c>
      <c r="Q202" s="1320">
        <f t="shared" ref="Q202" si="5549">O202/O$12-1</f>
        <v>2.5955563462496452</v>
      </c>
      <c r="R202" s="1298">
        <f t="shared" si="4370"/>
        <v>12524730.609814972</v>
      </c>
      <c r="S202" s="1320">
        <f t="shared" si="5504"/>
        <v>6.7871213978707656E-2</v>
      </c>
      <c r="T202" s="485">
        <v>197061441.76609704</v>
      </c>
      <c r="U202" s="1298">
        <f t="shared" ref="U202" si="5550">T202-T$12</f>
        <v>142254501.53509703</v>
      </c>
      <c r="V202" s="1299">
        <f t="shared" ref="V202" si="5551">T202/T$12-1</f>
        <v>2.5955563462496452</v>
      </c>
      <c r="W202" s="1298">
        <f t="shared" si="4373"/>
        <v>12524730.609814972</v>
      </c>
      <c r="X202" s="1299">
        <f t="shared" si="5507"/>
        <v>6.7871213978707656E-2</v>
      </c>
      <c r="Y202" s="485">
        <v>197061441.76609704</v>
      </c>
      <c r="Z202" s="1298">
        <f t="shared" ref="Z202" si="5552">Y202-Y$12</f>
        <v>142254501.53509703</v>
      </c>
      <c r="AA202" s="1299">
        <f t="shared" ref="AA202" si="5553">Y202/Y$12-1</f>
        <v>2.5955563462496452</v>
      </c>
      <c r="AB202" s="1298">
        <f t="shared" si="4376"/>
        <v>12524730.609814972</v>
      </c>
      <c r="AC202" s="1299">
        <f t="shared" si="5510"/>
        <v>6.7871213978707656E-2</v>
      </c>
      <c r="AD202" s="485">
        <v>197061441.76609704</v>
      </c>
      <c r="AE202" s="1298">
        <f t="shared" ref="AE202" si="5554">AD202-AD$12</f>
        <v>142254501.53509703</v>
      </c>
      <c r="AF202" s="1299">
        <f t="shared" ref="AF202" si="5555">AD202/AD$12-1</f>
        <v>2.5955563462496452</v>
      </c>
      <c r="AG202" s="1298">
        <f t="shared" si="4379"/>
        <v>12524730.609814972</v>
      </c>
      <c r="AH202" s="1299">
        <f t="shared" si="5513"/>
        <v>6.7871213978707656E-2</v>
      </c>
      <c r="AI202" s="485">
        <v>0</v>
      </c>
      <c r="AJ202" s="1298">
        <f t="shared" ref="AJ202" si="5556">AI202-AI$12</f>
        <v>0</v>
      </c>
      <c r="AK202" s="1299"/>
      <c r="AL202" s="1298">
        <f t="shared" si="4382"/>
        <v>0</v>
      </c>
      <c r="AM202" s="1299"/>
      <c r="AN202" s="485">
        <v>0</v>
      </c>
      <c r="AO202" s="1298">
        <f t="shared" ref="AO202" si="5557">AN202-AN$12</f>
        <v>0</v>
      </c>
      <c r="AP202" s="1299"/>
      <c r="AQ202" s="1298">
        <f t="shared" si="4385"/>
        <v>0</v>
      </c>
      <c r="AR202" s="1299"/>
      <c r="AS202" s="485">
        <v>0</v>
      </c>
      <c r="AT202" s="1298">
        <f t="shared" ref="AT202" si="5558">AS202-AS$12</f>
        <v>0</v>
      </c>
      <c r="AU202" s="1299"/>
      <c r="AV202" s="1298">
        <f t="shared" si="4388"/>
        <v>0</v>
      </c>
      <c r="AW202" s="1299"/>
      <c r="AX202" s="485">
        <v>197061441.76609704</v>
      </c>
      <c r="AY202" s="1298">
        <f t="shared" ref="AY202" si="5559">AX202-AX$12</f>
        <v>142254501.53509703</v>
      </c>
      <c r="AZ202" s="1299">
        <f t="shared" ref="AZ202" si="5560">AX202/AX$12-1</f>
        <v>2.5955563462496452</v>
      </c>
      <c r="BA202" s="1298">
        <f t="shared" si="4391"/>
        <v>12524730.609814972</v>
      </c>
      <c r="BB202" s="1299">
        <f t="shared" si="5519"/>
        <v>6.7871213978707656E-2</v>
      </c>
      <c r="BC202" s="485">
        <v>197061441.76609704</v>
      </c>
      <c r="BD202" s="1298">
        <f t="shared" ref="BD202" si="5561">BC202-BC$12</f>
        <v>142254501.53509703</v>
      </c>
      <c r="BE202" s="1299">
        <f t="shared" ref="BE202" si="5562">BC202/BC$12-1</f>
        <v>2.5955563462496452</v>
      </c>
      <c r="BF202" s="1298">
        <f t="shared" si="4394"/>
        <v>12524730.609814972</v>
      </c>
      <c r="BG202" s="1299">
        <f t="shared" si="5522"/>
        <v>6.7871213978707656E-2</v>
      </c>
      <c r="BH202" s="485">
        <v>197061441.76609704</v>
      </c>
      <c r="BI202" s="1298">
        <f t="shared" ref="BI202" si="5563">BH202-BH$12</f>
        <v>142254501.53509703</v>
      </c>
      <c r="BJ202" s="1299">
        <f t="shared" ref="BJ202" si="5564">BH202/BH$12-1</f>
        <v>2.5955563462496452</v>
      </c>
      <c r="BK202" s="1298">
        <f t="shared" si="4397"/>
        <v>12524730.609814972</v>
      </c>
      <c r="BL202" s="1299">
        <f t="shared" si="5525"/>
        <v>6.7871213978707656E-2</v>
      </c>
      <c r="BM202" s="491">
        <v>209835498.07692376</v>
      </c>
      <c r="BN202" s="1298">
        <f t="shared" ref="BN202" si="5565">BM202-BM$12</f>
        <v>163990771.16659042</v>
      </c>
      <c r="BO202" s="1299">
        <f t="shared" ref="BO202" si="5566">BM202/BM$12-1</f>
        <v>3.5770912429544248</v>
      </c>
      <c r="BP202" s="1298">
        <f t="shared" si="4400"/>
        <v>15507846.02637136</v>
      </c>
      <c r="BQ202" s="1299">
        <f t="shared" si="5528"/>
        <v>7.9802569849077187E-2</v>
      </c>
      <c r="BR202" s="491">
        <v>194668018.22784397</v>
      </c>
      <c r="BS202" s="1298">
        <f t="shared" ref="BS202" si="5567">BR202-BR$12</f>
        <v>148823291.31751063</v>
      </c>
      <c r="BT202" s="1299">
        <f t="shared" ref="BT202" si="5568">BR202/BR$12-1</f>
        <v>3.246246653592042</v>
      </c>
      <c r="BU202" s="1298">
        <f t="shared" si="4403"/>
        <v>14356379.822780609</v>
      </c>
      <c r="BV202" s="1299">
        <f t="shared" si="5531"/>
        <v>7.9619817942808258E-2</v>
      </c>
      <c r="BW202" s="491">
        <v>175149385.41473678</v>
      </c>
      <c r="BX202" s="1298">
        <f t="shared" ref="BX202" si="5569">BW202-BW$12</f>
        <v>129304658.50440344</v>
      </c>
      <c r="BY202" s="1299">
        <f t="shared" ref="BY202" si="5570">BW202/BW$12-1</f>
        <v>2.8204914113090367</v>
      </c>
      <c r="BZ202" s="1298">
        <f t="shared" si="4406"/>
        <v>12630224.395666987</v>
      </c>
      <c r="CA202" s="1299">
        <f t="shared" si="5534"/>
        <v>7.7715294101136534E-2</v>
      </c>
      <c r="CB202" s="485">
        <v>82951351.394759521</v>
      </c>
      <c r="CC202" s="1298">
        <f t="shared" ref="CC202" si="5571">CB202-CB$12</f>
        <v>28144411.163759522</v>
      </c>
      <c r="CD202" s="1299">
        <f t="shared" ref="CD202" si="5572">CB202/CB$12-1</f>
        <v>0.5135191098998888</v>
      </c>
      <c r="CE202" s="1298">
        <f t="shared" si="4409"/>
        <v>1191572.0509917587</v>
      </c>
      <c r="CF202" s="1299">
        <f t="shared" si="5537"/>
        <v>1.4574061482989897E-2</v>
      </c>
      <c r="CG202" s="485">
        <v>95466117.11999096</v>
      </c>
      <c r="CH202" s="1298">
        <f t="shared" ref="CH202" si="5573">CG202-CG$12</f>
        <v>40659176.888990961</v>
      </c>
      <c r="CI202" s="1299">
        <f t="shared" ref="CI202" si="5574">CG202/CG$12-1</f>
        <v>0.74186182840386428</v>
      </c>
      <c r="CJ202" s="1298">
        <f t="shared" si="4412"/>
        <v>2049542.6559058577</v>
      </c>
      <c r="CK202" s="1299">
        <f t="shared" si="5540"/>
        <v>2.1939818149656398E-2</v>
      </c>
      <c r="CL202" s="485">
        <v>109747914.64344181</v>
      </c>
      <c r="CM202" s="1298">
        <f t="shared" ref="CM202" si="5575">CL202-CL$12</f>
        <v>54940974.412441812</v>
      </c>
      <c r="CN202" s="1299">
        <f t="shared" ref="CN202" si="5576">CL202/CL$12-1</f>
        <v>1.0024455695004479</v>
      </c>
      <c r="CO202" s="1298">
        <f t="shared" si="4415"/>
        <v>3124655.8866571337</v>
      </c>
      <c r="CP202" s="1299">
        <f t="shared" si="5543"/>
        <v>2.9305574816323121E-2</v>
      </c>
    </row>
    <row r="203" spans="1:94" ht="31.5" outlineLevel="1" x14ac:dyDescent="0.25">
      <c r="A203" s="174">
        <v>2042</v>
      </c>
      <c r="B203" s="175">
        <v>0</v>
      </c>
      <c r="C203" s="175">
        <v>0</v>
      </c>
      <c r="D203" s="176" t="s">
        <v>163</v>
      </c>
      <c r="E203" s="485">
        <v>0</v>
      </c>
      <c r="F203" s="1298">
        <f t="shared" ref="F203" si="5577">E203-E$13</f>
        <v>0</v>
      </c>
      <c r="G203" s="1320"/>
      <c r="H203" s="1298">
        <f t="shared" si="4364"/>
        <v>0</v>
      </c>
      <c r="I203" s="1320"/>
      <c r="J203" s="485">
        <v>0</v>
      </c>
      <c r="K203" s="1298">
        <f t="shared" ref="K203" si="5578">J203-J$13</f>
        <v>0</v>
      </c>
      <c r="L203" s="1320"/>
      <c r="M203" s="1298">
        <f t="shared" si="4367"/>
        <v>0</v>
      </c>
      <c r="N203" s="1320"/>
      <c r="O203" s="485">
        <v>0</v>
      </c>
      <c r="P203" s="1298">
        <f t="shared" ref="P203" si="5579">O203-O$13</f>
        <v>0</v>
      </c>
      <c r="Q203" s="1320"/>
      <c r="R203" s="1298">
        <f t="shared" si="4370"/>
        <v>0</v>
      </c>
      <c r="S203" s="1320"/>
      <c r="T203" s="485">
        <v>0</v>
      </c>
      <c r="U203" s="1298">
        <f t="shared" ref="U203" si="5580">T203-T$13</f>
        <v>0</v>
      </c>
      <c r="V203" s="1299"/>
      <c r="W203" s="1298">
        <f t="shared" si="4373"/>
        <v>0</v>
      </c>
      <c r="X203" s="1299"/>
      <c r="Y203" s="485">
        <v>0</v>
      </c>
      <c r="Z203" s="1298">
        <f t="shared" ref="Z203" si="5581">Y203-Y$13</f>
        <v>0</v>
      </c>
      <c r="AA203" s="1299"/>
      <c r="AB203" s="1298">
        <f t="shared" si="4376"/>
        <v>0</v>
      </c>
      <c r="AC203" s="1299"/>
      <c r="AD203" s="485">
        <v>0</v>
      </c>
      <c r="AE203" s="1298">
        <f t="shared" ref="AE203" si="5582">AD203-AD$13</f>
        <v>0</v>
      </c>
      <c r="AF203" s="1299"/>
      <c r="AG203" s="1298">
        <f t="shared" si="4379"/>
        <v>0</v>
      </c>
      <c r="AH203" s="1299"/>
      <c r="AI203" s="485">
        <v>0</v>
      </c>
      <c r="AJ203" s="1298">
        <f t="shared" ref="AJ203" si="5583">AI203-AI$13</f>
        <v>0</v>
      </c>
      <c r="AK203" s="1299"/>
      <c r="AL203" s="1298">
        <f t="shared" si="4382"/>
        <v>0</v>
      </c>
      <c r="AM203" s="1299"/>
      <c r="AN203" s="485">
        <v>0</v>
      </c>
      <c r="AO203" s="1298">
        <f t="shared" ref="AO203" si="5584">AN203-AN$13</f>
        <v>0</v>
      </c>
      <c r="AP203" s="1299"/>
      <c r="AQ203" s="1298">
        <f t="shared" si="4385"/>
        <v>0</v>
      </c>
      <c r="AR203" s="1299"/>
      <c r="AS203" s="485">
        <v>0</v>
      </c>
      <c r="AT203" s="1298">
        <f t="shared" ref="AT203" si="5585">AS203-AS$13</f>
        <v>0</v>
      </c>
      <c r="AU203" s="1299"/>
      <c r="AV203" s="1298">
        <f t="shared" si="4388"/>
        <v>0</v>
      </c>
      <c r="AW203" s="1299"/>
      <c r="AX203" s="491">
        <v>36428580.871160768</v>
      </c>
      <c r="AY203" s="1298">
        <f t="shared" ref="AY203" si="5586">AX203-AX$13</f>
        <v>13099411.661627669</v>
      </c>
      <c r="AZ203" s="1299">
        <f t="shared" ref="AZ203" si="5587">AX203/AX$13-1</f>
        <v>0.56150356422785941</v>
      </c>
      <c r="BA203" s="1298">
        <f t="shared" si="4391"/>
        <v>544185.71457757056</v>
      </c>
      <c r="BB203" s="1299">
        <f t="shared" si="5519"/>
        <v>1.516496828783076E-2</v>
      </c>
      <c r="BC203" s="491">
        <v>48141275.458314724</v>
      </c>
      <c r="BD203" s="1298">
        <f t="shared" ref="BD203" si="5588">BC203-BC$13</f>
        <v>24812106.248781625</v>
      </c>
      <c r="BE203" s="1299">
        <f t="shared" ref="BE203" si="5589">BC203/BC$13-1</f>
        <v>1.0635657886455103</v>
      </c>
      <c r="BF203" s="1298">
        <f t="shared" si="4394"/>
        <v>1363919.0940455645</v>
      </c>
      <c r="BG203" s="1299">
        <f t="shared" si="5522"/>
        <v>2.9157677988989494E-2</v>
      </c>
      <c r="BH203" s="491">
        <v>63360815.983189419</v>
      </c>
      <c r="BI203" s="1298">
        <f t="shared" ref="BI203" si="5590">BH203-BH$13</f>
        <v>40031646.773656324</v>
      </c>
      <c r="BJ203" s="1299">
        <f t="shared" ref="BJ203" si="5591">BH203/BH$13-1</f>
        <v>1.7159482369092687</v>
      </c>
      <c r="BK203" s="1298">
        <f t="shared" si="4397"/>
        <v>2620948.8192620128</v>
      </c>
      <c r="BL203" s="1299">
        <f t="shared" si="5525"/>
        <v>4.3150387737735496E-2</v>
      </c>
      <c r="BM203" s="491">
        <v>209835498.07692385</v>
      </c>
      <c r="BN203" s="1298">
        <f t="shared" ref="BN203" si="5592">BM203-BM$13</f>
        <v>163990771.16659051</v>
      </c>
      <c r="BO203" s="1299">
        <f t="shared" ref="BO203" si="5593">BM203/BM$13-1</f>
        <v>3.5770912429544266</v>
      </c>
      <c r="BP203" s="1298">
        <f t="shared" si="4400"/>
        <v>15507846.02637133</v>
      </c>
      <c r="BQ203" s="1299">
        <f t="shared" si="5528"/>
        <v>7.9802569849076965E-2</v>
      </c>
      <c r="BR203" s="491">
        <v>194668018.22784391</v>
      </c>
      <c r="BS203" s="1298">
        <f t="shared" ref="BS203" si="5594">BR203-BR$13</f>
        <v>148823291.31751058</v>
      </c>
      <c r="BT203" s="1299">
        <f t="shared" ref="BT203" si="5595">BR203/BR$13-1</f>
        <v>3.2462466535920411</v>
      </c>
      <c r="BU203" s="1298">
        <f t="shared" si="4403"/>
        <v>14356379.822780579</v>
      </c>
      <c r="BV203" s="1299">
        <f t="shared" si="5531"/>
        <v>7.9619817942808035E-2</v>
      </c>
      <c r="BW203" s="491">
        <v>175149385.41473684</v>
      </c>
      <c r="BX203" s="1298">
        <f t="shared" ref="BX203" si="5596">BW203-BW$13</f>
        <v>129304658.5044035</v>
      </c>
      <c r="BY203" s="1299">
        <f t="shared" ref="BY203" si="5597">BW203/BW$13-1</f>
        <v>2.820491411309038</v>
      </c>
      <c r="BZ203" s="1298">
        <f t="shared" si="4406"/>
        <v>12630224.395667017</v>
      </c>
      <c r="CA203" s="1299">
        <f t="shared" si="5534"/>
        <v>7.7715294101136756E-2</v>
      </c>
      <c r="CB203" s="485">
        <v>0</v>
      </c>
      <c r="CC203" s="1298">
        <f t="shared" ref="CC203" si="5598">CB203-CB$13</f>
        <v>0</v>
      </c>
      <c r="CD203" s="1299"/>
      <c r="CE203" s="1298">
        <f t="shared" si="4409"/>
        <v>0</v>
      </c>
      <c r="CF203" s="1299"/>
      <c r="CG203" s="485">
        <v>0</v>
      </c>
      <c r="CH203" s="1298">
        <f t="shared" ref="CH203" si="5599">CG203-CG$13</f>
        <v>0</v>
      </c>
      <c r="CI203" s="1299"/>
      <c r="CJ203" s="1298">
        <f t="shared" si="4412"/>
        <v>0</v>
      </c>
      <c r="CK203" s="1299"/>
      <c r="CL203" s="485">
        <v>0</v>
      </c>
      <c r="CM203" s="1298">
        <f t="shared" ref="CM203" si="5600">CL203-CL$13</f>
        <v>0</v>
      </c>
      <c r="CN203" s="1299"/>
      <c r="CO203" s="1298">
        <f t="shared" si="4415"/>
        <v>0</v>
      </c>
      <c r="CP203" s="1299"/>
    </row>
    <row r="204" spans="1:94" ht="15.75" outlineLevel="1" x14ac:dyDescent="0.25">
      <c r="A204" s="174">
        <v>2042</v>
      </c>
      <c r="B204" s="175" t="s">
        <v>164</v>
      </c>
      <c r="C204" s="175" t="s">
        <v>165</v>
      </c>
      <c r="D204" s="176" t="s">
        <v>99</v>
      </c>
      <c r="E204" s="485">
        <v>0</v>
      </c>
      <c r="F204" s="1298">
        <f t="shared" ref="F204" si="5601">E204-E$14</f>
        <v>0</v>
      </c>
      <c r="G204" s="1320"/>
      <c r="H204" s="1298">
        <f t="shared" si="4364"/>
        <v>0</v>
      </c>
      <c r="I204" s="1320"/>
      <c r="J204" s="485">
        <v>0</v>
      </c>
      <c r="K204" s="1298">
        <f t="shared" ref="K204" si="5602">J204-J$14</f>
        <v>0</v>
      </c>
      <c r="L204" s="1320"/>
      <c r="M204" s="1298">
        <f t="shared" si="4367"/>
        <v>0</v>
      </c>
      <c r="N204" s="1320"/>
      <c r="O204" s="485">
        <v>0</v>
      </c>
      <c r="P204" s="1298">
        <f t="shared" ref="P204" si="5603">O204-O$14</f>
        <v>0</v>
      </c>
      <c r="Q204" s="1320"/>
      <c r="R204" s="1298">
        <f t="shared" si="4370"/>
        <v>0</v>
      </c>
      <c r="S204" s="1320"/>
      <c r="T204" s="486">
        <v>186369708.326123</v>
      </c>
      <c r="U204" s="1298">
        <f t="shared" ref="U204" si="5604">T204-T$14</f>
        <v>172081207.326123</v>
      </c>
      <c r="V204" s="1299">
        <f t="shared" ref="V204" si="5605">T204/T$14-1</f>
        <v>12.04333521942735</v>
      </c>
      <c r="W204" s="1298">
        <f t="shared" si="4373"/>
        <v>18358876.250734836</v>
      </c>
      <c r="X204" s="1299">
        <f t="shared" si="5507"/>
        <v>0.10927197981197434</v>
      </c>
      <c r="Y204" s="486">
        <v>140867268.77888364</v>
      </c>
      <c r="Z204" s="1298">
        <f t="shared" ref="Z204" si="5606">Y204-Y$14</f>
        <v>126578767.77888364</v>
      </c>
      <c r="AA204" s="1299">
        <f t="shared" ref="AA204" si="5607">Y204/Y$14-1</f>
        <v>8.8587856612029192</v>
      </c>
      <c r="AB204" s="1298">
        <f t="shared" si="4376"/>
        <v>14904477.639962628</v>
      </c>
      <c r="AC204" s="1299">
        <f t="shared" si="5510"/>
        <v>0.11832444728479286</v>
      </c>
      <c r="AD204" s="486">
        <v>82311370.339561999</v>
      </c>
      <c r="AE204" s="1298">
        <f t="shared" ref="AE204" si="5608">AD204-AD$14</f>
        <v>68022869.339561999</v>
      </c>
      <c r="AF204" s="1299">
        <f t="shared" ref="AF204" si="5609">AD204/AD$14-1</f>
        <v>4.7606721894453417</v>
      </c>
      <c r="AG204" s="1298">
        <f t="shared" si="4379"/>
        <v>9726011.3586216867</v>
      </c>
      <c r="AH204" s="1299">
        <f t="shared" si="5513"/>
        <v>0.13399412078647388</v>
      </c>
      <c r="AI204" s="486">
        <v>629506494.2307713</v>
      </c>
      <c r="AJ204" s="1298">
        <f t="shared" ref="AJ204" si="5610">AI204-AI$14</f>
        <v>491972313.4997713</v>
      </c>
      <c r="AK204" s="1299">
        <f t="shared" ref="AK204" si="5611">AI204/AI$14-1</f>
        <v>3.5770912429544248</v>
      </c>
      <c r="AL204" s="1298">
        <f t="shared" si="4382"/>
        <v>46523538.079114079</v>
      </c>
      <c r="AM204" s="1299">
        <f t="shared" ref="AM204:AM209" si="5612">AI204/AI194-1</f>
        <v>7.9802569849077187E-2</v>
      </c>
      <c r="AN204" s="486">
        <v>584004054.68353188</v>
      </c>
      <c r="AO204" s="1298">
        <f t="shared" ref="AO204" si="5613">AN204-AN$14</f>
        <v>446469873.95253187</v>
      </c>
      <c r="AP204" s="1299">
        <f t="shared" ref="AP204" si="5614">AN204/AN$14-1</f>
        <v>3.246246653592042</v>
      </c>
      <c r="AQ204" s="1298">
        <f t="shared" si="4385"/>
        <v>43069139.468341827</v>
      </c>
      <c r="AR204" s="1299">
        <f t="shared" ref="AR204:AR209" si="5615">AN204/AN194-1</f>
        <v>7.9619817942808258E-2</v>
      </c>
      <c r="AS204" s="486">
        <v>525448156.24421036</v>
      </c>
      <c r="AT204" s="1298">
        <f t="shared" ref="AT204" si="5616">AS204-AS$14</f>
        <v>387913975.51321036</v>
      </c>
      <c r="AU204" s="1299">
        <f t="shared" ref="AU204" si="5617">AS204/AS$14-1</f>
        <v>2.8204914113090367</v>
      </c>
      <c r="AV204" s="1298">
        <f t="shared" si="4388"/>
        <v>37890673.18700099</v>
      </c>
      <c r="AW204" s="1299">
        <f t="shared" ref="AW204:AW209" si="5618">AS204/AS194-1</f>
        <v>7.7715294101136756E-2</v>
      </c>
      <c r="AX204" s="485">
        <v>0</v>
      </c>
      <c r="AY204" s="1298">
        <f t="shared" ref="AY204" si="5619">AX204-AX$14</f>
        <v>0</v>
      </c>
      <c r="AZ204" s="1299"/>
      <c r="BA204" s="1298">
        <f t="shared" si="4391"/>
        <v>0</v>
      </c>
      <c r="BB204" s="1299"/>
      <c r="BC204" s="485">
        <v>0</v>
      </c>
      <c r="BD204" s="1298">
        <f t="shared" ref="BD204" si="5620">BC204-BC$14</f>
        <v>0</v>
      </c>
      <c r="BE204" s="1299"/>
      <c r="BF204" s="1298">
        <f t="shared" si="4394"/>
        <v>0</v>
      </c>
      <c r="BG204" s="1299"/>
      <c r="BH204" s="485">
        <v>0</v>
      </c>
      <c r="BI204" s="1298">
        <f t="shared" ref="BI204" si="5621">BH204-BH$14</f>
        <v>0</v>
      </c>
      <c r="BJ204" s="1299"/>
      <c r="BK204" s="1298">
        <f t="shared" si="4397"/>
        <v>0</v>
      </c>
      <c r="BL204" s="1299"/>
      <c r="BM204" s="485">
        <v>0</v>
      </c>
      <c r="BN204" s="1298">
        <f t="shared" ref="BN204" si="5622">BM204-BM$14</f>
        <v>0</v>
      </c>
      <c r="BO204" s="1299"/>
      <c r="BP204" s="1298">
        <f t="shared" si="4400"/>
        <v>0</v>
      </c>
      <c r="BQ204" s="1299"/>
      <c r="BR204" s="485">
        <v>0</v>
      </c>
      <c r="BS204" s="1298">
        <f t="shared" ref="BS204" si="5623">BR204-BR$14</f>
        <v>0</v>
      </c>
      <c r="BT204" s="1299"/>
      <c r="BU204" s="1298">
        <f t="shared" si="4403"/>
        <v>0</v>
      </c>
      <c r="BV204" s="1299"/>
      <c r="BW204" s="485">
        <v>0</v>
      </c>
      <c r="BX204" s="1298">
        <f t="shared" ref="BX204" si="5624">BW204-BW$14</f>
        <v>0</v>
      </c>
      <c r="BY204" s="1299"/>
      <c r="BZ204" s="1298">
        <f t="shared" si="4406"/>
        <v>0</v>
      </c>
      <c r="CA204" s="1299"/>
      <c r="CB204" s="192">
        <v>454299832.36143064</v>
      </c>
      <c r="CC204" s="1298">
        <f t="shared" ref="CC204" si="5625">CB204-CB$14</f>
        <v>436165053.88143063</v>
      </c>
      <c r="CD204" s="1299">
        <f t="shared" ref="CD204" si="5626">CB204/CB$14-1</f>
        <v>24.051303100418721</v>
      </c>
      <c r="CE204" s="1298">
        <f t="shared" si="4409"/>
        <v>44001525.840456486</v>
      </c>
      <c r="CF204" s="1299">
        <f t="shared" si="5537"/>
        <v>0.10724276737468608</v>
      </c>
      <c r="CG204" s="192">
        <v>381574147.9577868</v>
      </c>
      <c r="CH204" s="1298">
        <f t="shared" ref="CH204" si="5627">CG204-CG$14</f>
        <v>363439369.47778678</v>
      </c>
      <c r="CI204" s="1299">
        <f t="shared" ref="CI204" si="5628">CG204/CG$14-1</f>
        <v>20.041015106890175</v>
      </c>
      <c r="CJ204" s="1298">
        <f t="shared" si="4412"/>
        <v>38680792.344159067</v>
      </c>
      <c r="CK204" s="1299">
        <f t="shared" si="5540"/>
        <v>0.11280706292759013</v>
      </c>
      <c r="CL204" s="192">
        <v>291951198.04449093</v>
      </c>
      <c r="CM204" s="1298">
        <f t="shared" ref="CM204" si="5629">CL204-CL$14</f>
        <v>273816419.56449091</v>
      </c>
      <c r="CN204" s="1299">
        <f t="shared" ref="CN204" si="5630">CL204/CL$14-1</f>
        <v>15.098966875524304</v>
      </c>
      <c r="CO204" s="1298">
        <f t="shared" si="4415"/>
        <v>31163642.992619365</v>
      </c>
      <c r="CP204" s="1299">
        <f t="shared" si="5543"/>
        <v>0.11949819839532139</v>
      </c>
    </row>
    <row r="205" spans="1:94" ht="31.5" outlineLevel="1" x14ac:dyDescent="0.25">
      <c r="A205" s="174">
        <v>2042</v>
      </c>
      <c r="B205" s="175" t="s">
        <v>166</v>
      </c>
      <c r="C205" s="175" t="s">
        <v>249</v>
      </c>
      <c r="D205" s="176" t="s">
        <v>168</v>
      </c>
      <c r="E205" s="485">
        <v>74621926.884688348</v>
      </c>
      <c r="F205" s="1298">
        <f t="shared" ref="F205" si="5631">E205-E$15</f>
        <v>36142050.225688346</v>
      </c>
      <c r="G205" s="1320">
        <f t="shared" ref="G205" si="5632">E205/E$15-1</f>
        <v>0.93924548007185815</v>
      </c>
      <c r="H205" s="1298">
        <f t="shared" si="4364"/>
        <v>1446676.8423384279</v>
      </c>
      <c r="I205" s="1320">
        <f t="shared" si="5498"/>
        <v>1.9770029367869091E-2</v>
      </c>
      <c r="J205" s="485">
        <v>97645185.869102567</v>
      </c>
      <c r="K205" s="1298">
        <f t="shared" ref="K205" si="5633">J205-J$15</f>
        <v>59165309.210102566</v>
      </c>
      <c r="L205" s="1320">
        <f t="shared" ref="L205" si="5634">J205/J$15-1</f>
        <v>1.5375649390566455</v>
      </c>
      <c r="M205" s="1298">
        <f t="shared" si="4367"/>
        <v>3194435.3452500999</v>
      </c>
      <c r="N205" s="1320">
        <f t="shared" si="5501"/>
        <v>3.3821174818969624E-2</v>
      </c>
      <c r="O205" s="485">
        <v>127273215.22858229</v>
      </c>
      <c r="P205" s="1298">
        <f t="shared" ref="P205" si="5635">O205-O$15</f>
        <v>88793338.569582283</v>
      </c>
      <c r="Q205" s="1320">
        <f t="shared" ref="Q205" si="5636">O205/O$15-1</f>
        <v>2.307526589974517</v>
      </c>
      <c r="R205" s="1298">
        <f t="shared" si="4370"/>
        <v>5814510.0346328318</v>
      </c>
      <c r="S205" s="1320">
        <f t="shared" si="5504"/>
        <v>4.7872320270070601E-2</v>
      </c>
      <c r="T205" s="485">
        <v>74621926.884688348</v>
      </c>
      <c r="U205" s="1298">
        <f t="shared" ref="U205" si="5637">T205-T$15</f>
        <v>36142050.225688346</v>
      </c>
      <c r="V205" s="1299">
        <f t="shared" ref="V205" si="5638">T205/T$15-1</f>
        <v>0.93924548007185815</v>
      </c>
      <c r="W205" s="1298">
        <f t="shared" si="4373"/>
        <v>1446676.8423384279</v>
      </c>
      <c r="X205" s="1299">
        <f t="shared" si="5507"/>
        <v>1.9770029367869091E-2</v>
      </c>
      <c r="Y205" s="485">
        <v>97645185.869102567</v>
      </c>
      <c r="Z205" s="1298">
        <f t="shared" ref="Z205" si="5639">Y205-Y$15</f>
        <v>59165309.210102566</v>
      </c>
      <c r="AA205" s="1299">
        <f t="shared" ref="AA205" si="5640">Y205/Y$15-1</f>
        <v>1.5375649390566455</v>
      </c>
      <c r="AB205" s="1298">
        <f t="shared" si="4376"/>
        <v>3194435.3452500999</v>
      </c>
      <c r="AC205" s="1299">
        <f t="shared" si="5510"/>
        <v>3.3821174818969624E-2</v>
      </c>
      <c r="AD205" s="485">
        <v>127273215.22858229</v>
      </c>
      <c r="AE205" s="1298">
        <f t="shared" ref="AE205" si="5641">AD205-AD$15</f>
        <v>88793338.569582283</v>
      </c>
      <c r="AF205" s="1299">
        <f t="shared" ref="AF205" si="5642">AD205/AD$15-1</f>
        <v>2.307526589974517</v>
      </c>
      <c r="AG205" s="1298">
        <f t="shared" si="4379"/>
        <v>5814510.0346328318</v>
      </c>
      <c r="AH205" s="1299">
        <f t="shared" si="5513"/>
        <v>4.7872320270070601E-2</v>
      </c>
      <c r="AI205" s="485">
        <v>74621926.884688348</v>
      </c>
      <c r="AJ205" s="1298">
        <f t="shared" ref="AJ205" si="5643">AI205-AI$15</f>
        <v>36142050.225688346</v>
      </c>
      <c r="AK205" s="1299">
        <f t="shared" ref="AK205" si="5644">AI205/AI$15-1</f>
        <v>0.93924548007185815</v>
      </c>
      <c r="AL205" s="1298">
        <f t="shared" si="4382"/>
        <v>1446676.8423384279</v>
      </c>
      <c r="AM205" s="1299">
        <f t="shared" si="5612"/>
        <v>1.9770029367869091E-2</v>
      </c>
      <c r="AN205" s="485">
        <v>97645185.869102567</v>
      </c>
      <c r="AO205" s="1298">
        <f t="shared" ref="AO205" si="5645">AN205-AN$15</f>
        <v>59165309.210102566</v>
      </c>
      <c r="AP205" s="1299">
        <f t="shared" ref="AP205" si="5646">AN205/AN$15-1</f>
        <v>1.5375649390566455</v>
      </c>
      <c r="AQ205" s="1298">
        <f t="shared" si="4385"/>
        <v>3194435.3452500999</v>
      </c>
      <c r="AR205" s="1299">
        <f t="shared" si="5615"/>
        <v>3.3821174818969624E-2</v>
      </c>
      <c r="AS205" s="485">
        <v>127273215.22858229</v>
      </c>
      <c r="AT205" s="1298">
        <f t="shared" ref="AT205" si="5647">AS205-AS$15</f>
        <v>88793338.569582283</v>
      </c>
      <c r="AU205" s="1299">
        <f t="shared" ref="AU205" si="5648">AS205/AS$15-1</f>
        <v>2.307526589974517</v>
      </c>
      <c r="AV205" s="1298">
        <f t="shared" si="4388"/>
        <v>5814510.0346328318</v>
      </c>
      <c r="AW205" s="1299">
        <f t="shared" si="5618"/>
        <v>4.7872320270070601E-2</v>
      </c>
      <c r="AX205" s="485">
        <v>74621926.884688348</v>
      </c>
      <c r="AY205" s="1298">
        <f t="shared" ref="AY205" si="5649">AX205-AX$15</f>
        <v>36142050.225688346</v>
      </c>
      <c r="AZ205" s="1299">
        <f t="shared" ref="AZ205" si="5650">AX205/AX$15-1</f>
        <v>0.93924548007185815</v>
      </c>
      <c r="BA205" s="1298">
        <f t="shared" si="4391"/>
        <v>1446676.8423384279</v>
      </c>
      <c r="BB205" s="1299">
        <f t="shared" si="5519"/>
        <v>1.9770029367869091E-2</v>
      </c>
      <c r="BC205" s="485">
        <v>97645185.869102567</v>
      </c>
      <c r="BD205" s="1298">
        <f t="shared" ref="BD205" si="5651">BC205-BC$15</f>
        <v>59165309.210102566</v>
      </c>
      <c r="BE205" s="1299">
        <f t="shared" ref="BE205" si="5652">BC205/BC$15-1</f>
        <v>1.5375649390566455</v>
      </c>
      <c r="BF205" s="1298">
        <f t="shared" si="4394"/>
        <v>3194435.3452500999</v>
      </c>
      <c r="BG205" s="1299">
        <f t="shared" si="5522"/>
        <v>3.3821174818969624E-2</v>
      </c>
      <c r="BH205" s="485">
        <v>127273215.22858229</v>
      </c>
      <c r="BI205" s="1298">
        <f t="shared" ref="BI205" si="5653">BH205-BH$15</f>
        <v>88793338.569582283</v>
      </c>
      <c r="BJ205" s="1299">
        <f t="shared" ref="BJ205" si="5654">BH205/BH$15-1</f>
        <v>2.307526589974517</v>
      </c>
      <c r="BK205" s="1298">
        <f t="shared" si="4397"/>
        <v>5814510.0346328318</v>
      </c>
      <c r="BL205" s="1299">
        <f t="shared" si="5525"/>
        <v>4.7872320270070601E-2</v>
      </c>
      <c r="BM205" s="485">
        <v>74621926.884688348</v>
      </c>
      <c r="BN205" s="1298">
        <f t="shared" ref="BN205" si="5655">BM205-BM$15</f>
        <v>36142050.225688346</v>
      </c>
      <c r="BO205" s="1299">
        <f t="shared" ref="BO205" si="5656">BM205/BM$15-1</f>
        <v>0.93924548007185815</v>
      </c>
      <c r="BP205" s="1298">
        <f t="shared" si="4400"/>
        <v>1446676.8423384279</v>
      </c>
      <c r="BQ205" s="1299">
        <f t="shared" si="5528"/>
        <v>1.9770029367869091E-2</v>
      </c>
      <c r="BR205" s="485">
        <v>97645185.869102567</v>
      </c>
      <c r="BS205" s="1298">
        <f t="shared" ref="BS205" si="5657">BR205-BR$15</f>
        <v>59165309.210102566</v>
      </c>
      <c r="BT205" s="1299">
        <f t="shared" ref="BT205" si="5658">BR205/BR$15-1</f>
        <v>1.5375649390566455</v>
      </c>
      <c r="BU205" s="1298">
        <f t="shared" si="4403"/>
        <v>3194435.3452500999</v>
      </c>
      <c r="BV205" s="1299">
        <f t="shared" si="5531"/>
        <v>3.3821174818969624E-2</v>
      </c>
      <c r="BW205" s="485">
        <v>127273215.22858229</v>
      </c>
      <c r="BX205" s="1298">
        <f t="shared" ref="BX205" si="5659">BW205-BW$15</f>
        <v>88793338.569582283</v>
      </c>
      <c r="BY205" s="1299">
        <f t="shared" ref="BY205" si="5660">BW205/BW$15-1</f>
        <v>2.307526589974517</v>
      </c>
      <c r="BZ205" s="1298">
        <f t="shared" si="4406"/>
        <v>5814510.0346328318</v>
      </c>
      <c r="CA205" s="1299">
        <f t="shared" si="5534"/>
        <v>4.7872320270070601E-2</v>
      </c>
      <c r="CB205" s="485">
        <v>74621926.884688348</v>
      </c>
      <c r="CC205" s="1298">
        <f t="shared" ref="CC205" si="5661">CB205-CB$15</f>
        <v>36142050.225688346</v>
      </c>
      <c r="CD205" s="1299">
        <f t="shared" ref="CD205" si="5662">CB205/CB$15-1</f>
        <v>0.93924548007185815</v>
      </c>
      <c r="CE205" s="1298">
        <f t="shared" si="4409"/>
        <v>1446676.8423384279</v>
      </c>
      <c r="CF205" s="1299">
        <f t="shared" si="5537"/>
        <v>1.9770029367869091E-2</v>
      </c>
      <c r="CG205" s="485">
        <v>97645185.869102567</v>
      </c>
      <c r="CH205" s="1298">
        <f t="shared" ref="CH205" si="5663">CG205-CG$15</f>
        <v>59165309.210102566</v>
      </c>
      <c r="CI205" s="1299">
        <f t="shared" ref="CI205" si="5664">CG205/CG$15-1</f>
        <v>1.5375649390566455</v>
      </c>
      <c r="CJ205" s="1298">
        <f t="shared" si="4412"/>
        <v>3194435.3452500999</v>
      </c>
      <c r="CK205" s="1299">
        <f t="shared" si="5540"/>
        <v>3.3821174818969624E-2</v>
      </c>
      <c r="CL205" s="485">
        <v>127273215.22858229</v>
      </c>
      <c r="CM205" s="1298">
        <f t="shared" ref="CM205" si="5665">CL205-CL$15</f>
        <v>88793338.569582283</v>
      </c>
      <c r="CN205" s="1299">
        <f t="shared" ref="CN205" si="5666">CL205/CL$15-1</f>
        <v>2.307526589974517</v>
      </c>
      <c r="CO205" s="1298">
        <f t="shared" si="4415"/>
        <v>5814510.0346328318</v>
      </c>
      <c r="CP205" s="1299">
        <f t="shared" si="5543"/>
        <v>4.7872320270070601E-2</v>
      </c>
    </row>
    <row r="206" spans="1:94" ht="15.75" outlineLevel="1" x14ac:dyDescent="0.25">
      <c r="A206" s="174">
        <v>2042</v>
      </c>
      <c r="B206" s="175" t="s">
        <v>169</v>
      </c>
      <c r="C206" s="175" t="s">
        <v>249</v>
      </c>
      <c r="D206" s="176" t="s">
        <v>170</v>
      </c>
      <c r="E206" s="485">
        <v>72858484.957425013</v>
      </c>
      <c r="F206" s="1298">
        <f t="shared" ref="F206" si="5667">E206-E$16</f>
        <v>32776107.957425013</v>
      </c>
      <c r="G206" s="1320">
        <f t="shared" ref="G206" si="5668">E206/E$16-1</f>
        <v>0.81771866866640708</v>
      </c>
      <c r="H206" s="1298">
        <f t="shared" si="4364"/>
        <v>1413122.5731924027</v>
      </c>
      <c r="I206" s="1320">
        <f t="shared" si="5498"/>
        <v>1.9779066492694675E-2</v>
      </c>
      <c r="J206" s="485">
        <v>95337665.520250171</v>
      </c>
      <c r="K206" s="1298">
        <f t="shared" ref="K206" si="5669">J206-J$16</f>
        <v>55255288.520250171</v>
      </c>
      <c r="L206" s="1320">
        <f t="shared" ref="L206" si="5670">J206/J$16-1</f>
        <v>1.3785432066628727</v>
      </c>
      <c r="M206" s="1298">
        <f t="shared" si="4367"/>
        <v>3119762.6810529381</v>
      </c>
      <c r="N206" s="1320">
        <f t="shared" si="5501"/>
        <v>3.3830336463982924E-2</v>
      </c>
      <c r="O206" s="485">
        <v>124265534.60009208</v>
      </c>
      <c r="P206" s="1298">
        <f t="shared" ref="P206" si="5671">O206-O$16</f>
        <v>84183157.600092083</v>
      </c>
      <c r="Q206" s="1320">
        <f t="shared" ref="Q206" si="5672">O206/O$16-1</f>
        <v>2.1002536251802653</v>
      </c>
      <c r="R206" s="1298">
        <f t="shared" si="4370"/>
        <v>5678154.273011148</v>
      </c>
      <c r="S206" s="1320">
        <f t="shared" si="5504"/>
        <v>4.7881606435271395E-2</v>
      </c>
      <c r="T206" s="485">
        <v>72858484.957425013</v>
      </c>
      <c r="U206" s="1298">
        <f t="shared" ref="U206" si="5673">T206-T$16</f>
        <v>32776107.957425013</v>
      </c>
      <c r="V206" s="1299">
        <f t="shared" ref="V206" si="5674">T206/T$16-1</f>
        <v>0.81771866866640708</v>
      </c>
      <c r="W206" s="1298">
        <f t="shared" si="4373"/>
        <v>1413122.5731924027</v>
      </c>
      <c r="X206" s="1299">
        <f t="shared" si="5507"/>
        <v>1.9779066492694675E-2</v>
      </c>
      <c r="Y206" s="485">
        <v>95337665.520250171</v>
      </c>
      <c r="Z206" s="1298">
        <f t="shared" ref="Z206" si="5675">Y206-Y$16</f>
        <v>55255288.520250171</v>
      </c>
      <c r="AA206" s="1299">
        <f t="shared" ref="AA206" si="5676">Y206/Y$16-1</f>
        <v>1.3785432066628727</v>
      </c>
      <c r="AB206" s="1298">
        <f t="shared" si="4376"/>
        <v>3119762.6810529381</v>
      </c>
      <c r="AC206" s="1299">
        <f t="shared" si="5510"/>
        <v>3.3830336463982924E-2</v>
      </c>
      <c r="AD206" s="485">
        <v>124265534.60009208</v>
      </c>
      <c r="AE206" s="1298">
        <f t="shared" ref="AE206" si="5677">AD206-AD$16</f>
        <v>84183157.600092083</v>
      </c>
      <c r="AF206" s="1299">
        <f t="shared" ref="AF206" si="5678">AD206/AD$16-1</f>
        <v>2.1002536251802653</v>
      </c>
      <c r="AG206" s="1298">
        <f t="shared" si="4379"/>
        <v>5678154.273011148</v>
      </c>
      <c r="AH206" s="1299">
        <f t="shared" si="5513"/>
        <v>4.7881606435271395E-2</v>
      </c>
      <c r="AI206" s="485">
        <v>72858484.957425013</v>
      </c>
      <c r="AJ206" s="1298">
        <f t="shared" ref="AJ206" si="5679">AI206-AI$16</f>
        <v>32776107.957425013</v>
      </c>
      <c r="AK206" s="1299">
        <f t="shared" ref="AK206" si="5680">AI206/AI$16-1</f>
        <v>0.81771866866640708</v>
      </c>
      <c r="AL206" s="1298">
        <f t="shared" si="4382"/>
        <v>1413122.5731924027</v>
      </c>
      <c r="AM206" s="1299">
        <f t="shared" si="5612"/>
        <v>1.9779066492694675E-2</v>
      </c>
      <c r="AN206" s="485">
        <v>95337665.520250171</v>
      </c>
      <c r="AO206" s="1298">
        <f t="shared" ref="AO206" si="5681">AN206-AN$16</f>
        <v>55255288.520250171</v>
      </c>
      <c r="AP206" s="1299">
        <f t="shared" ref="AP206" si="5682">AN206/AN$16-1</f>
        <v>1.3785432066628727</v>
      </c>
      <c r="AQ206" s="1298">
        <f t="shared" si="4385"/>
        <v>3119762.6810529381</v>
      </c>
      <c r="AR206" s="1299">
        <f t="shared" si="5615"/>
        <v>3.3830336463982924E-2</v>
      </c>
      <c r="AS206" s="485">
        <v>124265534.60009208</v>
      </c>
      <c r="AT206" s="1298">
        <f t="shared" ref="AT206" si="5683">AS206-AS$16</f>
        <v>84183157.600092083</v>
      </c>
      <c r="AU206" s="1299">
        <f t="shared" ref="AU206" si="5684">AS206/AS$16-1</f>
        <v>2.1002536251802653</v>
      </c>
      <c r="AV206" s="1298">
        <f t="shared" si="4388"/>
        <v>5678154.273011148</v>
      </c>
      <c r="AW206" s="1299">
        <f t="shared" si="5618"/>
        <v>4.7881606435271395E-2</v>
      </c>
      <c r="AX206" s="485">
        <v>72858484.957425013</v>
      </c>
      <c r="AY206" s="1298">
        <f t="shared" ref="AY206" si="5685">AX206-AX$16</f>
        <v>32776107.957425013</v>
      </c>
      <c r="AZ206" s="1299">
        <f t="shared" ref="AZ206" si="5686">AX206/AX$16-1</f>
        <v>0.81771866866640708</v>
      </c>
      <c r="BA206" s="1298">
        <f t="shared" si="4391"/>
        <v>1413122.5731924027</v>
      </c>
      <c r="BB206" s="1299">
        <f t="shared" si="5519"/>
        <v>1.9779066492694675E-2</v>
      </c>
      <c r="BC206" s="485">
        <v>95337665.520250171</v>
      </c>
      <c r="BD206" s="1298">
        <f t="shared" ref="BD206" si="5687">BC206-BC$16</f>
        <v>55255288.520250171</v>
      </c>
      <c r="BE206" s="1299">
        <f t="shared" ref="BE206" si="5688">BC206/BC$16-1</f>
        <v>1.3785432066628727</v>
      </c>
      <c r="BF206" s="1298">
        <f t="shared" si="4394"/>
        <v>3119762.6810529381</v>
      </c>
      <c r="BG206" s="1299">
        <f t="shared" si="5522"/>
        <v>3.3830336463982924E-2</v>
      </c>
      <c r="BH206" s="485">
        <v>124265534.60009208</v>
      </c>
      <c r="BI206" s="1298">
        <f t="shared" ref="BI206" si="5689">BH206-BH$16</f>
        <v>84183157.600092083</v>
      </c>
      <c r="BJ206" s="1299">
        <f t="shared" ref="BJ206" si="5690">BH206/BH$16-1</f>
        <v>2.1002536251802653</v>
      </c>
      <c r="BK206" s="1298">
        <f t="shared" si="4397"/>
        <v>5678154.273011148</v>
      </c>
      <c r="BL206" s="1299">
        <f t="shared" si="5525"/>
        <v>4.7881606435271395E-2</v>
      </c>
      <c r="BM206" s="485">
        <v>72858484.957425013</v>
      </c>
      <c r="BN206" s="1298">
        <f t="shared" ref="BN206" si="5691">BM206-BM$16</f>
        <v>32776107.957425013</v>
      </c>
      <c r="BO206" s="1299">
        <f t="shared" ref="BO206" si="5692">BM206/BM$16-1</f>
        <v>0.81771866866640708</v>
      </c>
      <c r="BP206" s="1298">
        <f t="shared" si="4400"/>
        <v>1413122.5731924027</v>
      </c>
      <c r="BQ206" s="1299">
        <f t="shared" si="5528"/>
        <v>1.9779066492694675E-2</v>
      </c>
      <c r="BR206" s="485">
        <v>95337665.520250171</v>
      </c>
      <c r="BS206" s="1298">
        <f t="shared" ref="BS206" si="5693">BR206-BR$16</f>
        <v>55255288.520250171</v>
      </c>
      <c r="BT206" s="1299">
        <f t="shared" ref="BT206" si="5694">BR206/BR$16-1</f>
        <v>1.3785432066628727</v>
      </c>
      <c r="BU206" s="1298">
        <f t="shared" si="4403"/>
        <v>3119762.6810529381</v>
      </c>
      <c r="BV206" s="1299">
        <f t="shared" si="5531"/>
        <v>3.3830336463982924E-2</v>
      </c>
      <c r="BW206" s="485">
        <v>124265534.60009208</v>
      </c>
      <c r="BX206" s="1298">
        <f t="shared" ref="BX206" si="5695">BW206-BW$16</f>
        <v>84183157.600092083</v>
      </c>
      <c r="BY206" s="1299">
        <f t="shared" ref="BY206" si="5696">BW206/BW$16-1</f>
        <v>2.1002536251802653</v>
      </c>
      <c r="BZ206" s="1298">
        <f t="shared" si="4406"/>
        <v>5678154.273011148</v>
      </c>
      <c r="CA206" s="1299">
        <f t="shared" si="5534"/>
        <v>4.7881606435271395E-2</v>
      </c>
      <c r="CB206" s="485">
        <v>72858484.957425013</v>
      </c>
      <c r="CC206" s="1298">
        <f t="shared" ref="CC206" si="5697">CB206-CB$16</f>
        <v>32776107.957425013</v>
      </c>
      <c r="CD206" s="1299">
        <f t="shared" ref="CD206" si="5698">CB206/CB$16-1</f>
        <v>0.81771866866640708</v>
      </c>
      <c r="CE206" s="1298">
        <f t="shared" si="4409"/>
        <v>1413122.5731924027</v>
      </c>
      <c r="CF206" s="1299">
        <f t="shared" si="5537"/>
        <v>1.9779066492694675E-2</v>
      </c>
      <c r="CG206" s="485">
        <v>95337665.520250171</v>
      </c>
      <c r="CH206" s="1298">
        <f t="shared" ref="CH206" si="5699">CG206-CG$16</f>
        <v>55255288.520250171</v>
      </c>
      <c r="CI206" s="1299">
        <f t="shared" ref="CI206" si="5700">CG206/CG$16-1</f>
        <v>1.3785432066628727</v>
      </c>
      <c r="CJ206" s="1298">
        <f t="shared" si="4412"/>
        <v>3119762.6810529381</v>
      </c>
      <c r="CK206" s="1299">
        <f t="shared" si="5540"/>
        <v>3.3830336463982924E-2</v>
      </c>
      <c r="CL206" s="485">
        <v>124265534.60009208</v>
      </c>
      <c r="CM206" s="1298">
        <f t="shared" ref="CM206" si="5701">CL206-CL$16</f>
        <v>84183157.600092083</v>
      </c>
      <c r="CN206" s="1299">
        <f t="shared" ref="CN206" si="5702">CL206/CL$16-1</f>
        <v>2.1002536251802653</v>
      </c>
      <c r="CO206" s="1298">
        <f t="shared" si="4415"/>
        <v>5678154.273011148</v>
      </c>
      <c r="CP206" s="1299">
        <f t="shared" si="5543"/>
        <v>4.7881606435271395E-2</v>
      </c>
    </row>
    <row r="207" spans="1:94" ht="32.25" outlineLevel="1" thickBot="1" x14ac:dyDescent="0.3">
      <c r="A207" s="174">
        <v>2042</v>
      </c>
      <c r="B207" s="197" t="s">
        <v>171</v>
      </c>
      <c r="C207" s="198" t="s">
        <v>172</v>
      </c>
      <c r="D207" s="199" t="s">
        <v>173</v>
      </c>
      <c r="E207" s="492">
        <v>0</v>
      </c>
      <c r="F207" s="1298">
        <f t="shared" ref="F207" si="5703">E207-E$17</f>
        <v>0</v>
      </c>
      <c r="G207" s="1320"/>
      <c r="H207" s="1298">
        <f t="shared" si="4364"/>
        <v>0</v>
      </c>
      <c r="I207" s="1320"/>
      <c r="J207" s="492">
        <v>0</v>
      </c>
      <c r="K207" s="1298">
        <f t="shared" ref="K207" si="5704">J207-J$17</f>
        <v>0</v>
      </c>
      <c r="L207" s="1320"/>
      <c r="M207" s="1298">
        <f t="shared" si="4367"/>
        <v>0</v>
      </c>
      <c r="N207" s="1320"/>
      <c r="O207" s="492">
        <v>0</v>
      </c>
      <c r="P207" s="1298">
        <f t="shared" ref="P207" si="5705">O207-O$17</f>
        <v>0</v>
      </c>
      <c r="Q207" s="1320"/>
      <c r="R207" s="1298">
        <f t="shared" si="4370"/>
        <v>0</v>
      </c>
      <c r="S207" s="1320"/>
      <c r="T207" s="492">
        <v>0</v>
      </c>
      <c r="U207" s="1298">
        <f t="shared" ref="U207" si="5706">T207-T$17</f>
        <v>0</v>
      </c>
      <c r="V207" s="1299"/>
      <c r="W207" s="1298">
        <f t="shared" si="4373"/>
        <v>0</v>
      </c>
      <c r="X207" s="1299"/>
      <c r="Y207" s="492">
        <v>0</v>
      </c>
      <c r="Z207" s="1298">
        <f t="shared" ref="Z207" si="5707">Y207-Y$17</f>
        <v>0</v>
      </c>
      <c r="AA207" s="1299"/>
      <c r="AB207" s="1298">
        <f t="shared" si="4376"/>
        <v>0</v>
      </c>
      <c r="AC207" s="1299"/>
      <c r="AD207" s="492">
        <v>0</v>
      </c>
      <c r="AE207" s="1298">
        <f t="shared" ref="AE207" si="5708">AD207-AD$17</f>
        <v>0</v>
      </c>
      <c r="AF207" s="1299"/>
      <c r="AG207" s="1298">
        <f t="shared" si="4379"/>
        <v>0</v>
      </c>
      <c r="AH207" s="1299"/>
      <c r="AI207" s="492">
        <v>0</v>
      </c>
      <c r="AJ207" s="1298">
        <f t="shared" ref="AJ207" si="5709">AI207-AI$17</f>
        <v>0</v>
      </c>
      <c r="AK207" s="1299"/>
      <c r="AL207" s="1298">
        <f t="shared" si="4382"/>
        <v>0</v>
      </c>
      <c r="AM207" s="1299"/>
      <c r="AN207" s="492">
        <v>0</v>
      </c>
      <c r="AO207" s="1298">
        <f t="shared" ref="AO207" si="5710">AN207-AN$17</f>
        <v>0</v>
      </c>
      <c r="AP207" s="1299"/>
      <c r="AQ207" s="1298">
        <f t="shared" si="4385"/>
        <v>0</v>
      </c>
      <c r="AR207" s="1299"/>
      <c r="AS207" s="492">
        <v>0</v>
      </c>
      <c r="AT207" s="1298">
        <f t="shared" ref="AT207" si="5711">AS207-AS$17</f>
        <v>0</v>
      </c>
      <c r="AU207" s="1299"/>
      <c r="AV207" s="1298">
        <f t="shared" si="4388"/>
        <v>0</v>
      </c>
      <c r="AW207" s="1299"/>
      <c r="AX207" s="492">
        <v>0</v>
      </c>
      <c r="AY207" s="1298">
        <f t="shared" ref="AY207" si="5712">AX207-AX$17</f>
        <v>0</v>
      </c>
      <c r="AZ207" s="1299"/>
      <c r="BA207" s="1298">
        <f t="shared" si="4391"/>
        <v>0</v>
      </c>
      <c r="BB207" s="1299"/>
      <c r="BC207" s="492">
        <v>0</v>
      </c>
      <c r="BD207" s="1298">
        <f t="shared" ref="BD207" si="5713">BC207-BC$17</f>
        <v>0</v>
      </c>
      <c r="BE207" s="1299"/>
      <c r="BF207" s="1298">
        <f t="shared" si="4394"/>
        <v>0</v>
      </c>
      <c r="BG207" s="1299"/>
      <c r="BH207" s="492">
        <v>0</v>
      </c>
      <c r="BI207" s="1298">
        <f t="shared" ref="BI207" si="5714">BH207-BH$17</f>
        <v>0</v>
      </c>
      <c r="BJ207" s="1299"/>
      <c r="BK207" s="1298">
        <f t="shared" si="4397"/>
        <v>0</v>
      </c>
      <c r="BL207" s="1299"/>
      <c r="BM207" s="492">
        <v>0</v>
      </c>
      <c r="BN207" s="1298">
        <f t="shared" ref="BN207" si="5715">BM207-BM$17</f>
        <v>0</v>
      </c>
      <c r="BO207" s="1299"/>
      <c r="BP207" s="1298">
        <f t="shared" si="4400"/>
        <v>0</v>
      </c>
      <c r="BQ207" s="1299"/>
      <c r="BR207" s="492">
        <v>0</v>
      </c>
      <c r="BS207" s="1298">
        <f t="shared" ref="BS207" si="5716">BR207-BR$17</f>
        <v>0</v>
      </c>
      <c r="BT207" s="1299"/>
      <c r="BU207" s="1298">
        <f t="shared" si="4403"/>
        <v>0</v>
      </c>
      <c r="BV207" s="1299"/>
      <c r="BW207" s="492">
        <v>0</v>
      </c>
      <c r="BX207" s="1298">
        <f t="shared" ref="BX207" si="5717">BW207-BW$17</f>
        <v>0</v>
      </c>
      <c r="BY207" s="1299"/>
      <c r="BZ207" s="1298">
        <f t="shared" si="4406"/>
        <v>0</v>
      </c>
      <c r="CA207" s="1299"/>
      <c r="CB207" s="1329">
        <v>5236584.1145892078</v>
      </c>
      <c r="CC207" s="1298">
        <f t="shared" ref="CC207" si="5718">CB207-CB$17</f>
        <v>1390306.6345892078</v>
      </c>
      <c r="CD207" s="1299">
        <f t="shared" ref="CD207" si="5719">CB207/CB$17-1</f>
        <v>0.36146810567323073</v>
      </c>
      <c r="CE207" s="1298">
        <f t="shared" si="4409"/>
        <v>70002.539757009596</v>
      </c>
      <c r="CF207" s="1299">
        <f t="shared" si="5537"/>
        <v>1.3549101808052466E-2</v>
      </c>
      <c r="CG207" s="1329">
        <v>5236584.1145892078</v>
      </c>
      <c r="CH207" s="1298">
        <f t="shared" ref="CH207" si="5720">CG207-CG$17</f>
        <v>1390306.6345892078</v>
      </c>
      <c r="CI207" s="1299">
        <f t="shared" ref="CI207" si="5721">CG207/CG$17-1</f>
        <v>0.36146810567323073</v>
      </c>
      <c r="CJ207" s="1298">
        <f t="shared" si="4412"/>
        <v>70002.539757009596</v>
      </c>
      <c r="CK207" s="1299">
        <f t="shared" si="5540"/>
        <v>1.3549101808052466E-2</v>
      </c>
      <c r="CL207" s="1329">
        <v>5236584.1145892078</v>
      </c>
      <c r="CM207" s="1298">
        <f t="shared" ref="CM207" si="5722">CL207-CL$17</f>
        <v>1390306.6345892078</v>
      </c>
      <c r="CN207" s="1299">
        <f t="shared" ref="CN207" si="5723">CL207/CL$17-1</f>
        <v>0.36146810567323073</v>
      </c>
      <c r="CO207" s="1298">
        <f t="shared" si="4415"/>
        <v>70002.539757009596</v>
      </c>
      <c r="CP207" s="1299">
        <f t="shared" si="5543"/>
        <v>1.3549101808052466E-2</v>
      </c>
    </row>
    <row r="208" spans="1:94" ht="15.75" outlineLevel="1" x14ac:dyDescent="0.25">
      <c r="A208" s="174">
        <v>2042</v>
      </c>
      <c r="B208" s="206" t="s">
        <v>174</v>
      </c>
      <c r="C208" s="206" t="s">
        <v>175</v>
      </c>
      <c r="D208" s="207" t="s">
        <v>176</v>
      </c>
      <c r="E208" s="210">
        <v>1483109.410464</v>
      </c>
      <c r="F208" s="1321">
        <f t="shared" ref="F208" si="5724">E208-E$18</f>
        <v>634822.33166399994</v>
      </c>
      <c r="G208" s="1322">
        <f t="shared" ref="G208" si="5725">E208/E$18-1</f>
        <v>0.74835789384182227</v>
      </c>
      <c r="H208" s="1321">
        <f t="shared" si="4364"/>
        <v>29930.390639999881</v>
      </c>
      <c r="I208" s="1322">
        <f t="shared" si="5498"/>
        <v>2.0596492401620869E-2</v>
      </c>
      <c r="J208" s="210">
        <v>1932734.4900479999</v>
      </c>
      <c r="K208" s="1321">
        <f t="shared" ref="K208" si="5726">J208-J$18</f>
        <v>1084447.4112479999</v>
      </c>
      <c r="L208" s="1322">
        <f t="shared" ref="L208" si="5727">J208/J$18-1</f>
        <v>1.2783967106773284</v>
      </c>
      <c r="M208" s="1321">
        <f t="shared" si="4367"/>
        <v>64959.726815999718</v>
      </c>
      <c r="N208" s="1322">
        <f t="shared" si="5501"/>
        <v>3.4779207908127718E-2</v>
      </c>
      <c r="O208" s="211">
        <v>2512436.0457600001</v>
      </c>
      <c r="P208" s="1321">
        <f t="shared" ref="P208" si="5728">O208-O$18</f>
        <v>1664148.9669600001</v>
      </c>
      <c r="Q208" s="1322">
        <f t="shared" ref="Q208" si="5729">O208/O$18-1</f>
        <v>1.9617756872050096</v>
      </c>
      <c r="R208" s="1321">
        <f t="shared" si="4370"/>
        <v>116993.97273600008</v>
      </c>
      <c r="S208" s="1322">
        <f t="shared" si="5504"/>
        <v>4.8840242915290766E-2</v>
      </c>
      <c r="T208" s="211">
        <v>1483109.410464</v>
      </c>
      <c r="U208" s="209">
        <f t="shared" ref="U208" si="5730">T208-T$18</f>
        <v>634822.33166399994</v>
      </c>
      <c r="V208" s="1300">
        <f t="shared" ref="V208" si="5731">T208/T$18-1</f>
        <v>0.74835789384182227</v>
      </c>
      <c r="W208" s="209">
        <f t="shared" si="4373"/>
        <v>29930.390639999881</v>
      </c>
      <c r="X208" s="1300">
        <f t="shared" si="5507"/>
        <v>2.0596492401620869E-2</v>
      </c>
      <c r="Y208" s="210">
        <v>1932734.4900479999</v>
      </c>
      <c r="Z208" s="209">
        <f t="shared" ref="Z208" si="5732">Y208-Y$18</f>
        <v>1084447.4112479999</v>
      </c>
      <c r="AA208" s="1300">
        <f t="shared" ref="AA208" si="5733">Y208/Y$18-1</f>
        <v>1.2783967106773284</v>
      </c>
      <c r="AB208" s="209">
        <f t="shared" si="4376"/>
        <v>64959.726815999718</v>
      </c>
      <c r="AC208" s="1300">
        <f t="shared" si="5510"/>
        <v>3.4779207908127718E-2</v>
      </c>
      <c r="AD208" s="211">
        <v>2512436.0457600001</v>
      </c>
      <c r="AE208" s="209">
        <f t="shared" ref="AE208" si="5734">AD208-AD$18</f>
        <v>1664148.9669600001</v>
      </c>
      <c r="AF208" s="1300">
        <f t="shared" ref="AF208" si="5735">AD208/AD$18-1</f>
        <v>1.9617756872050096</v>
      </c>
      <c r="AG208" s="209">
        <f t="shared" si="4379"/>
        <v>116993.97273600008</v>
      </c>
      <c r="AH208" s="1300">
        <f t="shared" si="5513"/>
        <v>4.8840242915290766E-2</v>
      </c>
      <c r="AI208" s="211">
        <v>1483109.410464</v>
      </c>
      <c r="AJ208" s="209">
        <f t="shared" ref="AJ208" si="5736">AI208-AI$18</f>
        <v>634822.33166399994</v>
      </c>
      <c r="AK208" s="1300">
        <f t="shared" ref="AK208" si="5737">AI208/AI$18-1</f>
        <v>0.74835789384182227</v>
      </c>
      <c r="AL208" s="209">
        <f t="shared" si="4382"/>
        <v>29930.390639999881</v>
      </c>
      <c r="AM208" s="1300">
        <f t="shared" si="5612"/>
        <v>2.0596492401620869E-2</v>
      </c>
      <c r="AN208" s="210">
        <v>1932734.4900479999</v>
      </c>
      <c r="AO208" s="209">
        <f t="shared" ref="AO208" si="5738">AN208-AN$18</f>
        <v>1084447.4112479999</v>
      </c>
      <c r="AP208" s="1300">
        <f t="shared" ref="AP208" si="5739">AN208/AN$18-1</f>
        <v>1.2783967106773284</v>
      </c>
      <c r="AQ208" s="209">
        <f t="shared" si="4385"/>
        <v>64959.726815999718</v>
      </c>
      <c r="AR208" s="1300">
        <f t="shared" si="5615"/>
        <v>3.4779207908127718E-2</v>
      </c>
      <c r="AS208" s="211">
        <v>2512436.0457600001</v>
      </c>
      <c r="AT208" s="209">
        <f t="shared" ref="AT208" si="5740">AS208-AS$18</f>
        <v>1664148.9669600001</v>
      </c>
      <c r="AU208" s="1300">
        <f t="shared" ref="AU208" si="5741">AS208/AS$18-1</f>
        <v>1.9617756872050096</v>
      </c>
      <c r="AV208" s="209">
        <f t="shared" si="4388"/>
        <v>116993.97273600008</v>
      </c>
      <c r="AW208" s="1300">
        <f t="shared" si="5618"/>
        <v>4.8840242915290766E-2</v>
      </c>
      <c r="AX208" s="210">
        <v>1483109.410464</v>
      </c>
      <c r="AY208" s="209">
        <f t="shared" ref="AY208" si="5742">AX208-AX$18</f>
        <v>634822.33166399994</v>
      </c>
      <c r="AZ208" s="1300">
        <f t="shared" ref="AZ208" si="5743">AX208/AX$18-1</f>
        <v>0.74835789384182227</v>
      </c>
      <c r="BA208" s="209">
        <f t="shared" si="4391"/>
        <v>29930.390639999881</v>
      </c>
      <c r="BB208" s="1300">
        <f t="shared" si="5519"/>
        <v>2.0596492401620869E-2</v>
      </c>
      <c r="BC208" s="210">
        <v>1932734.4900479999</v>
      </c>
      <c r="BD208" s="209">
        <f t="shared" ref="BD208" si="5744">BC208-BC$18</f>
        <v>1084447.4112479999</v>
      </c>
      <c r="BE208" s="1300">
        <f t="shared" ref="BE208" si="5745">BC208/BC$18-1</f>
        <v>1.2783967106773284</v>
      </c>
      <c r="BF208" s="209">
        <f t="shared" si="4394"/>
        <v>64959.726815999718</v>
      </c>
      <c r="BG208" s="1300">
        <f t="shared" si="5522"/>
        <v>3.4779207908127718E-2</v>
      </c>
      <c r="BH208" s="211">
        <v>2512436.0457600001</v>
      </c>
      <c r="BI208" s="209">
        <f t="shared" ref="BI208" si="5746">BH208-BH$18</f>
        <v>1664148.9669600001</v>
      </c>
      <c r="BJ208" s="1300">
        <f t="shared" ref="BJ208" si="5747">BH208/BH$18-1</f>
        <v>1.9617756872050096</v>
      </c>
      <c r="BK208" s="209">
        <f t="shared" si="4397"/>
        <v>116993.97273600008</v>
      </c>
      <c r="BL208" s="1300">
        <f t="shared" si="5525"/>
        <v>4.8840242915290766E-2</v>
      </c>
      <c r="BM208" s="210">
        <v>1483109.410464</v>
      </c>
      <c r="BN208" s="209">
        <f t="shared" ref="BN208" si="5748">BM208-BM$18</f>
        <v>634822.33166399994</v>
      </c>
      <c r="BO208" s="1300">
        <f t="shared" ref="BO208" si="5749">BM208/BM$18-1</f>
        <v>0.74835789384182227</v>
      </c>
      <c r="BP208" s="209">
        <f t="shared" si="4400"/>
        <v>29930.390639999881</v>
      </c>
      <c r="BQ208" s="1300">
        <f t="shared" si="5528"/>
        <v>2.0596492401620869E-2</v>
      </c>
      <c r="BR208" s="210">
        <v>1932734.4900479999</v>
      </c>
      <c r="BS208" s="209">
        <f t="shared" ref="BS208" si="5750">BR208-BR$18</f>
        <v>1084447.4112479999</v>
      </c>
      <c r="BT208" s="1300">
        <f t="shared" ref="BT208" si="5751">BR208/BR$18-1</f>
        <v>1.2783967106773284</v>
      </c>
      <c r="BU208" s="209">
        <f t="shared" si="4403"/>
        <v>64959.726815999718</v>
      </c>
      <c r="BV208" s="1300">
        <f t="shared" si="5531"/>
        <v>3.4779207908127718E-2</v>
      </c>
      <c r="BW208" s="211">
        <v>2512436.0457600001</v>
      </c>
      <c r="BX208" s="209">
        <f t="shared" ref="BX208" si="5752">BW208-BW$18</f>
        <v>1664148.9669600001</v>
      </c>
      <c r="BY208" s="1300">
        <f t="shared" ref="BY208" si="5753">BW208/BW$18-1</f>
        <v>1.9617756872050096</v>
      </c>
      <c r="BZ208" s="209">
        <f t="shared" si="4406"/>
        <v>116993.97273600008</v>
      </c>
      <c r="CA208" s="1300">
        <f t="shared" si="5534"/>
        <v>4.8840242915290766E-2</v>
      </c>
      <c r="CB208" s="211">
        <v>1483109.410464</v>
      </c>
      <c r="CC208" s="209">
        <f t="shared" ref="CC208" si="5754">CB208-CB$18</f>
        <v>634822.33166399994</v>
      </c>
      <c r="CD208" s="1300">
        <f t="shared" ref="CD208" si="5755">CB208/CB$18-1</f>
        <v>0.74835789384182227</v>
      </c>
      <c r="CE208" s="209">
        <f t="shared" si="4409"/>
        <v>29930.390639999881</v>
      </c>
      <c r="CF208" s="1300">
        <f t="shared" si="5537"/>
        <v>2.0596492401620869E-2</v>
      </c>
      <c r="CG208" s="210">
        <v>1932734.4900479999</v>
      </c>
      <c r="CH208" s="209">
        <f t="shared" ref="CH208" si="5756">CG208-CG$18</f>
        <v>1084447.4112479999</v>
      </c>
      <c r="CI208" s="1300">
        <f t="shared" ref="CI208" si="5757">CG208/CG$18-1</f>
        <v>1.2783967106773284</v>
      </c>
      <c r="CJ208" s="209">
        <f t="shared" si="4412"/>
        <v>64959.726815999718</v>
      </c>
      <c r="CK208" s="1300">
        <f t="shared" si="5540"/>
        <v>3.4779207908127718E-2</v>
      </c>
      <c r="CL208" s="211">
        <v>2512436.0457600001</v>
      </c>
      <c r="CM208" s="209">
        <f t="shared" ref="CM208" si="5758">CL208-CL$18</f>
        <v>1664148.9669600001</v>
      </c>
      <c r="CN208" s="1300">
        <f t="shared" ref="CN208" si="5759">CL208/CL$18-1</f>
        <v>1.9617756872050096</v>
      </c>
      <c r="CO208" s="209">
        <f t="shared" si="4415"/>
        <v>116993.97273600008</v>
      </c>
      <c r="CP208" s="1300">
        <f t="shared" si="5543"/>
        <v>4.8840242915290766E-2</v>
      </c>
    </row>
    <row r="209" spans="1:94" ht="16.5" outlineLevel="1" thickBot="1" x14ac:dyDescent="0.3">
      <c r="A209" s="174">
        <v>2042</v>
      </c>
      <c r="B209" s="206" t="s">
        <v>177</v>
      </c>
      <c r="C209" s="206" t="s">
        <v>178</v>
      </c>
      <c r="D209" s="207" t="s">
        <v>179</v>
      </c>
      <c r="E209" s="479">
        <v>937263.37593599991</v>
      </c>
      <c r="F209" s="1321">
        <f t="shared" ref="F209" si="5760">E209-E$19</f>
        <v>405093.07384799991</v>
      </c>
      <c r="G209" s="1322">
        <f t="shared" ref="G209" si="5761">E209/E$19-1</f>
        <v>0.76120947046198273</v>
      </c>
      <c r="H209" s="1321">
        <f t="shared" si="4364"/>
        <v>18930.812975999783</v>
      </c>
      <c r="I209" s="1322">
        <f t="shared" si="5498"/>
        <v>2.0614332693356108E-2</v>
      </c>
      <c r="J209" s="479">
        <v>1222659.4799519998</v>
      </c>
      <c r="K209" s="1321">
        <f t="shared" ref="K209" si="5762">J209-J$19</f>
        <v>690489.17786399985</v>
      </c>
      <c r="L209" s="1322">
        <f t="shared" ref="L209" si="5763">J209/J$19-1</f>
        <v>1.2974966381153306</v>
      </c>
      <c r="M209" s="1321">
        <f t="shared" si="4367"/>
        <v>41091.524351999629</v>
      </c>
      <c r="N209" s="1322">
        <f t="shared" si="5501"/>
        <v>3.4777114728990144E-2</v>
      </c>
      <c r="O209" s="472">
        <v>1587645.7565759998</v>
      </c>
      <c r="P209" s="1321">
        <f t="shared" ref="P209" si="5764">O209-O$19</f>
        <v>1055475.4544879999</v>
      </c>
      <c r="Q209" s="1322">
        <f t="shared" ref="Q209" si="5765">O209/O$19-1</f>
        <v>1.983341517455564</v>
      </c>
      <c r="R209" s="1321">
        <f t="shared" si="4370"/>
        <v>73743.117767999414</v>
      </c>
      <c r="S209" s="1322">
        <f t="shared" si="5504"/>
        <v>4.8710607853925447E-2</v>
      </c>
      <c r="T209" s="472">
        <v>937263.37593599991</v>
      </c>
      <c r="U209" s="209">
        <f t="shared" ref="U209" si="5766">T209-T$19</f>
        <v>405093.07384799991</v>
      </c>
      <c r="V209" s="1300">
        <f t="shared" ref="V209" si="5767">T209/T$19-1</f>
        <v>0.76120947046198273</v>
      </c>
      <c r="W209" s="209">
        <f t="shared" si="4373"/>
        <v>18930.812975999783</v>
      </c>
      <c r="X209" s="1300">
        <f t="shared" si="5507"/>
        <v>2.0614332693356108E-2</v>
      </c>
      <c r="Y209" s="479">
        <v>1222659.4799519998</v>
      </c>
      <c r="Z209" s="209">
        <f t="shared" ref="Z209" si="5768">Y209-Y$19</f>
        <v>690489.17786399985</v>
      </c>
      <c r="AA209" s="1300">
        <f t="shared" ref="AA209" si="5769">Y209/Y$19-1</f>
        <v>1.2974966381153306</v>
      </c>
      <c r="AB209" s="209">
        <f t="shared" si="4376"/>
        <v>41091.524351999629</v>
      </c>
      <c r="AC209" s="1300">
        <f t="shared" si="5510"/>
        <v>3.4777114728990144E-2</v>
      </c>
      <c r="AD209" s="472">
        <v>1587645.7565759998</v>
      </c>
      <c r="AE209" s="209">
        <f t="shared" ref="AE209" si="5770">AD209-AD$19</f>
        <v>1055475.4544879999</v>
      </c>
      <c r="AF209" s="1300">
        <f t="shared" ref="AF209" si="5771">AD209/AD$19-1</f>
        <v>1.983341517455564</v>
      </c>
      <c r="AG209" s="209">
        <f t="shared" si="4379"/>
        <v>73743.117767999414</v>
      </c>
      <c r="AH209" s="1300">
        <f t="shared" si="5513"/>
        <v>4.8710607853925447E-2</v>
      </c>
      <c r="AI209" s="472">
        <v>937263.37593599991</v>
      </c>
      <c r="AJ209" s="209">
        <f t="shared" ref="AJ209" si="5772">AI209-AI$19</f>
        <v>405093.07384799991</v>
      </c>
      <c r="AK209" s="1300">
        <f t="shared" ref="AK209" si="5773">AI209/AI$19-1</f>
        <v>0.76120947046198273</v>
      </c>
      <c r="AL209" s="209">
        <f t="shared" si="4382"/>
        <v>18930.812975999783</v>
      </c>
      <c r="AM209" s="1300">
        <f t="shared" si="5612"/>
        <v>2.0614332693356108E-2</v>
      </c>
      <c r="AN209" s="479">
        <v>1222659.4799519998</v>
      </c>
      <c r="AO209" s="209">
        <f t="shared" ref="AO209" si="5774">AN209-AN$19</f>
        <v>690489.17786399985</v>
      </c>
      <c r="AP209" s="1300">
        <f t="shared" ref="AP209" si="5775">AN209/AN$19-1</f>
        <v>1.2974966381153306</v>
      </c>
      <c r="AQ209" s="209">
        <f t="shared" si="4385"/>
        <v>41091.524351999629</v>
      </c>
      <c r="AR209" s="1300">
        <f t="shared" si="5615"/>
        <v>3.4777114728990144E-2</v>
      </c>
      <c r="AS209" s="472">
        <v>1587645.7565759998</v>
      </c>
      <c r="AT209" s="209">
        <f t="shared" ref="AT209" si="5776">AS209-AS$19</f>
        <v>1055475.4544879999</v>
      </c>
      <c r="AU209" s="1300">
        <f t="shared" ref="AU209" si="5777">AS209/AS$19-1</f>
        <v>1.983341517455564</v>
      </c>
      <c r="AV209" s="209">
        <f t="shared" si="4388"/>
        <v>73743.117767999414</v>
      </c>
      <c r="AW209" s="1300">
        <f t="shared" si="5618"/>
        <v>4.8710607853925447E-2</v>
      </c>
      <c r="AX209" s="479">
        <v>937263.37593599991</v>
      </c>
      <c r="AY209" s="209">
        <f t="shared" ref="AY209" si="5778">AX209-AX$19</f>
        <v>405093.07384799991</v>
      </c>
      <c r="AZ209" s="1300">
        <f t="shared" ref="AZ209" si="5779">AX209/AX$19-1</f>
        <v>0.76120947046198273</v>
      </c>
      <c r="BA209" s="209">
        <f t="shared" si="4391"/>
        <v>18930.812975999783</v>
      </c>
      <c r="BB209" s="1300">
        <f t="shared" si="5519"/>
        <v>2.0614332693356108E-2</v>
      </c>
      <c r="BC209" s="479">
        <v>1222659.4799519998</v>
      </c>
      <c r="BD209" s="209">
        <f t="shared" ref="BD209" si="5780">BC209-BC$19</f>
        <v>690489.17786399985</v>
      </c>
      <c r="BE209" s="1300">
        <f t="shared" ref="BE209" si="5781">BC209/BC$19-1</f>
        <v>1.2974966381153306</v>
      </c>
      <c r="BF209" s="209">
        <f t="shared" si="4394"/>
        <v>41091.524351999629</v>
      </c>
      <c r="BG209" s="1300">
        <f t="shared" si="5522"/>
        <v>3.4777114728990144E-2</v>
      </c>
      <c r="BH209" s="472">
        <v>1587645.7565759998</v>
      </c>
      <c r="BI209" s="209">
        <f t="shared" ref="BI209" si="5782">BH209-BH$19</f>
        <v>1055475.4544879999</v>
      </c>
      <c r="BJ209" s="1300">
        <f t="shared" ref="BJ209" si="5783">BH209/BH$19-1</f>
        <v>1.983341517455564</v>
      </c>
      <c r="BK209" s="209">
        <f t="shared" si="4397"/>
        <v>73743.117767999414</v>
      </c>
      <c r="BL209" s="1300">
        <f t="shared" si="5525"/>
        <v>4.8710607853925447E-2</v>
      </c>
      <c r="BM209" s="479">
        <v>937263.37593599991</v>
      </c>
      <c r="BN209" s="209">
        <f t="shared" ref="BN209" si="5784">BM209-BM$19</f>
        <v>405093.07384799991</v>
      </c>
      <c r="BO209" s="1300">
        <f t="shared" ref="BO209" si="5785">BM209/BM$19-1</f>
        <v>0.76120947046198273</v>
      </c>
      <c r="BP209" s="209">
        <f t="shared" si="4400"/>
        <v>18930.812975999783</v>
      </c>
      <c r="BQ209" s="1300">
        <f t="shared" si="5528"/>
        <v>2.0614332693356108E-2</v>
      </c>
      <c r="BR209" s="479">
        <v>1222659.4799519998</v>
      </c>
      <c r="BS209" s="209">
        <f t="shared" ref="BS209" si="5786">BR209-BR$19</f>
        <v>690489.17786399985</v>
      </c>
      <c r="BT209" s="1300">
        <f t="shared" ref="BT209" si="5787">BR209/BR$19-1</f>
        <v>1.2974966381153306</v>
      </c>
      <c r="BU209" s="209">
        <f t="shared" si="4403"/>
        <v>41091.524351999629</v>
      </c>
      <c r="BV209" s="1300">
        <f t="shared" si="5531"/>
        <v>3.4777114728990144E-2</v>
      </c>
      <c r="BW209" s="472">
        <v>1587645.7565759998</v>
      </c>
      <c r="BX209" s="209">
        <f t="shared" ref="BX209" si="5788">BW209-BW$19</f>
        <v>1055475.4544879999</v>
      </c>
      <c r="BY209" s="1300">
        <f t="shared" ref="BY209" si="5789">BW209/BW$19-1</f>
        <v>1.983341517455564</v>
      </c>
      <c r="BZ209" s="209">
        <f t="shared" si="4406"/>
        <v>73743.117767999414</v>
      </c>
      <c r="CA209" s="1300">
        <f t="shared" si="5534"/>
        <v>4.8710607853925447E-2</v>
      </c>
      <c r="CB209" s="472">
        <v>937263.37593599991</v>
      </c>
      <c r="CC209" s="209">
        <f t="shared" ref="CC209" si="5790">CB209-CB$19</f>
        <v>405093.07384799991</v>
      </c>
      <c r="CD209" s="1300">
        <f t="shared" ref="CD209" si="5791">CB209/CB$19-1</f>
        <v>0.76120947046198273</v>
      </c>
      <c r="CE209" s="209">
        <f t="shared" si="4409"/>
        <v>18930.812975999783</v>
      </c>
      <c r="CF209" s="1300">
        <f t="shared" si="5537"/>
        <v>2.0614332693356108E-2</v>
      </c>
      <c r="CG209" s="479">
        <v>1222659.4799519998</v>
      </c>
      <c r="CH209" s="209">
        <f t="shared" ref="CH209" si="5792">CG209-CG$19</f>
        <v>690489.17786399985</v>
      </c>
      <c r="CI209" s="1300">
        <f t="shared" ref="CI209" si="5793">CG209/CG$19-1</f>
        <v>1.2974966381153306</v>
      </c>
      <c r="CJ209" s="209">
        <f t="shared" si="4412"/>
        <v>41091.524351999629</v>
      </c>
      <c r="CK209" s="1300">
        <f t="shared" si="5540"/>
        <v>3.4777114728990144E-2</v>
      </c>
      <c r="CL209" s="472">
        <v>1587645.7565759998</v>
      </c>
      <c r="CM209" s="209">
        <f t="shared" ref="CM209" si="5794">CL209-CL$19</f>
        <v>1055475.4544879999</v>
      </c>
      <c r="CN209" s="1300">
        <f t="shared" ref="CN209" si="5795">CL209/CL$19-1</f>
        <v>1.983341517455564</v>
      </c>
      <c r="CO209" s="209">
        <f t="shared" si="4415"/>
        <v>73743.117767999414</v>
      </c>
      <c r="CP209" s="1300">
        <f t="shared" si="5543"/>
        <v>4.8710607853925447E-2</v>
      </c>
    </row>
    <row r="210" spans="1:94" ht="18.75" x14ac:dyDescent="0.25">
      <c r="A210" s="164">
        <v>2043</v>
      </c>
      <c r="B210" s="165"/>
      <c r="C210" s="166"/>
      <c r="D210" s="166" t="s">
        <v>157</v>
      </c>
      <c r="E210" s="490">
        <v>826370243.56752956</v>
      </c>
      <c r="F210" s="490">
        <f t="shared" ref="F210" si="5796">E210-E$10</f>
        <v>610273809.17752957</v>
      </c>
      <c r="G210" s="1319">
        <f t="shared" ref="G210" si="5797">E210/E$10-1</f>
        <v>2.8240808826865602</v>
      </c>
      <c r="H210" s="490">
        <f t="shared" si="4364"/>
        <v>49383337.49464488</v>
      </c>
      <c r="I210" s="1319">
        <f>E210/E200-1</f>
        <v>6.3557489976558967E-2</v>
      </c>
      <c r="J210" s="490">
        <v>826370243.56752956</v>
      </c>
      <c r="K210" s="490">
        <f t="shared" ref="K210" si="5798">J210-J$10</f>
        <v>610273809.17752957</v>
      </c>
      <c r="L210" s="1319">
        <f t="shared" ref="L210" si="5799">J210/J$10-1</f>
        <v>2.8240808826865602</v>
      </c>
      <c r="M210" s="490">
        <f t="shared" si="4367"/>
        <v>49383337.49464488</v>
      </c>
      <c r="N210" s="1319">
        <f>J210/J200-1</f>
        <v>6.3557489976558967E-2</v>
      </c>
      <c r="O210" s="490">
        <v>826370243.56752956</v>
      </c>
      <c r="P210" s="490">
        <f t="shared" ref="P210" si="5800">O210-O$10</f>
        <v>610273809.17752957</v>
      </c>
      <c r="Q210" s="1319">
        <f t="shared" ref="Q210" si="5801">O210/O$10-1</f>
        <v>2.8240808826865602</v>
      </c>
      <c r="R210" s="490">
        <f t="shared" si="4370"/>
        <v>49383337.49464488</v>
      </c>
      <c r="S210" s="1319">
        <f>O210/O200-1</f>
        <v>6.3557489976558967E-2</v>
      </c>
      <c r="T210" s="490">
        <v>826370243.56752956</v>
      </c>
      <c r="U210" s="490">
        <f t="shared" ref="U210" si="5802">T210-T$10</f>
        <v>610273809.17752957</v>
      </c>
      <c r="V210" s="1301">
        <f t="shared" ref="V210" si="5803">T210/T$10-1</f>
        <v>2.8240808826865602</v>
      </c>
      <c r="W210" s="490">
        <f t="shared" si="4373"/>
        <v>49383337.49464488</v>
      </c>
      <c r="X210" s="1301">
        <f>T210/T200-1</f>
        <v>6.3557489976558967E-2</v>
      </c>
      <c r="Y210" s="490">
        <v>826370243.56752956</v>
      </c>
      <c r="Z210" s="490">
        <f t="shared" ref="Z210" si="5804">Y210-Y$10</f>
        <v>610273809.17752957</v>
      </c>
      <c r="AA210" s="1301">
        <f t="shared" ref="AA210" si="5805">Y210/Y$10-1</f>
        <v>2.8240808826865602</v>
      </c>
      <c r="AB210" s="490">
        <f t="shared" si="4376"/>
        <v>49383337.49464488</v>
      </c>
      <c r="AC210" s="1301">
        <f>Y210/Y200-1</f>
        <v>6.3557489976558967E-2</v>
      </c>
      <c r="AD210" s="490">
        <v>826370243.56752956</v>
      </c>
      <c r="AE210" s="490">
        <f t="shared" ref="AE210" si="5806">AD210-AD$10</f>
        <v>610273809.17752957</v>
      </c>
      <c r="AF210" s="1301">
        <f t="shared" ref="AF210" si="5807">AD210/AD$10-1</f>
        <v>2.8240808826865602</v>
      </c>
      <c r="AG210" s="490">
        <f t="shared" si="4379"/>
        <v>49383337.49464488</v>
      </c>
      <c r="AH210" s="1301">
        <f>AD210/AD200-1</f>
        <v>6.3557489976558967E-2</v>
      </c>
      <c r="AI210" s="490">
        <v>826370243.56752956</v>
      </c>
      <c r="AJ210" s="490">
        <f t="shared" ref="AJ210" si="5808">AI210-AI$10</f>
        <v>610273809.17752957</v>
      </c>
      <c r="AK210" s="1301">
        <f t="shared" ref="AK210" si="5809">AI210/AI$10-1</f>
        <v>2.8240808826865602</v>
      </c>
      <c r="AL210" s="490">
        <f t="shared" si="4382"/>
        <v>49383337.49464488</v>
      </c>
      <c r="AM210" s="1301">
        <f>AI210/AI200-1</f>
        <v>6.3557489976558967E-2</v>
      </c>
      <c r="AN210" s="490">
        <v>826370243.56752956</v>
      </c>
      <c r="AO210" s="490">
        <f t="shared" ref="AO210" si="5810">AN210-AN$10</f>
        <v>610273809.17752957</v>
      </c>
      <c r="AP210" s="1301">
        <f t="shared" ref="AP210" si="5811">AN210/AN$10-1</f>
        <v>2.8240808826865602</v>
      </c>
      <c r="AQ210" s="490">
        <f t="shared" si="4385"/>
        <v>49383337.49464488</v>
      </c>
      <c r="AR210" s="1301">
        <f>AN210/AN200-1</f>
        <v>6.3557489976558967E-2</v>
      </c>
      <c r="AS210" s="490">
        <v>826370243.56752956</v>
      </c>
      <c r="AT210" s="490">
        <f t="shared" ref="AT210" si="5812">AS210-AS$10</f>
        <v>610273809.17752957</v>
      </c>
      <c r="AU210" s="1301">
        <f t="shared" ref="AU210" si="5813">AS210/AS$10-1</f>
        <v>2.8240808826865602</v>
      </c>
      <c r="AV210" s="490">
        <f t="shared" si="4388"/>
        <v>49383337.49464488</v>
      </c>
      <c r="AW210" s="1301">
        <f>AS210/AS200-1</f>
        <v>6.3557489976558967E-2</v>
      </c>
      <c r="AX210" s="490">
        <v>826370243.56752956</v>
      </c>
      <c r="AY210" s="490">
        <f t="shared" ref="AY210" si="5814">AX210-AX$10</f>
        <v>610273809.17752957</v>
      </c>
      <c r="AZ210" s="1301">
        <f t="shared" ref="AZ210" si="5815">AX210/AX$10-1</f>
        <v>2.8240808826865602</v>
      </c>
      <c r="BA210" s="490">
        <f t="shared" si="4391"/>
        <v>49383337.49464488</v>
      </c>
      <c r="BB210" s="1301">
        <f>AX210/AX200-1</f>
        <v>6.3557489976558967E-2</v>
      </c>
      <c r="BC210" s="490">
        <v>826370243.56752956</v>
      </c>
      <c r="BD210" s="490">
        <f t="shared" ref="BD210" si="5816">BC210-BC$10</f>
        <v>610273809.17752957</v>
      </c>
      <c r="BE210" s="1301">
        <f t="shared" ref="BE210" si="5817">BC210/BC$10-1</f>
        <v>2.8240808826865602</v>
      </c>
      <c r="BF210" s="490">
        <f t="shared" si="4394"/>
        <v>49383337.49464488</v>
      </c>
      <c r="BG210" s="1301">
        <f>BC210/BC200-1</f>
        <v>6.3557489976558967E-2</v>
      </c>
      <c r="BH210" s="490">
        <v>826370243.56752956</v>
      </c>
      <c r="BI210" s="490">
        <f t="shared" ref="BI210" si="5818">BH210-BH$10</f>
        <v>610273809.17752957</v>
      </c>
      <c r="BJ210" s="1301">
        <f t="shared" ref="BJ210" si="5819">BH210/BH$10-1</f>
        <v>2.8240808826865602</v>
      </c>
      <c r="BK210" s="490">
        <f t="shared" si="4397"/>
        <v>49383337.49464488</v>
      </c>
      <c r="BL210" s="1301">
        <f>BH210/BH200-1</f>
        <v>6.3557489976558967E-2</v>
      </c>
      <c r="BM210" s="490">
        <v>826370243.56752956</v>
      </c>
      <c r="BN210" s="490">
        <f t="shared" ref="BN210" si="5820">BM210-BM$10</f>
        <v>610273809.17752957</v>
      </c>
      <c r="BO210" s="1301">
        <f t="shared" ref="BO210" si="5821">BM210/BM$10-1</f>
        <v>2.8240808826865602</v>
      </c>
      <c r="BP210" s="490">
        <f t="shared" si="4400"/>
        <v>49383337.49464488</v>
      </c>
      <c r="BQ210" s="1301">
        <f>BM210/BM200-1</f>
        <v>6.3557489976558967E-2</v>
      </c>
      <c r="BR210" s="490">
        <v>826370243.56752956</v>
      </c>
      <c r="BS210" s="490">
        <f t="shared" ref="BS210" si="5822">BR210-BR$10</f>
        <v>610273809.17752957</v>
      </c>
      <c r="BT210" s="1301">
        <f t="shared" ref="BT210" si="5823">BR210/BR$10-1</f>
        <v>2.8240808826865602</v>
      </c>
      <c r="BU210" s="490">
        <f t="shared" si="4403"/>
        <v>49383337.49464488</v>
      </c>
      <c r="BV210" s="1301">
        <f>BR210/BR200-1</f>
        <v>6.3557489976558967E-2</v>
      </c>
      <c r="BW210" s="490">
        <v>826370243.56752956</v>
      </c>
      <c r="BX210" s="490">
        <f t="shared" ref="BX210" si="5824">BW210-BW$10</f>
        <v>610273809.17752957</v>
      </c>
      <c r="BY210" s="1301">
        <f t="shared" ref="BY210" si="5825">BW210/BW$10-1</f>
        <v>2.8240808826865602</v>
      </c>
      <c r="BZ210" s="490">
        <f t="shared" si="4406"/>
        <v>49383337.49464488</v>
      </c>
      <c r="CA210" s="1301">
        <f>BW210/BW200-1</f>
        <v>6.3557489976558967E-2</v>
      </c>
      <c r="CB210" s="484">
        <v>831677577.86116898</v>
      </c>
      <c r="CC210" s="490">
        <f t="shared" ref="CC210" si="5826">CB210-CB$10</f>
        <v>611734865.99116898</v>
      </c>
      <c r="CD210" s="1301">
        <f t="shared" ref="CD210" si="5827">CB210/CB$10-1</f>
        <v>2.7813372891061867</v>
      </c>
      <c r="CE210" s="490">
        <f t="shared" si="4409"/>
        <v>49454087.673695087</v>
      </c>
      <c r="CF210" s="1301">
        <f>CB210/CB200-1</f>
        <v>6.3222452782442762E-2</v>
      </c>
      <c r="CG210" s="484">
        <v>831677577.86116898</v>
      </c>
      <c r="CH210" s="490">
        <f t="shared" ref="CH210" si="5828">CG210-CG$10</f>
        <v>611734865.99116898</v>
      </c>
      <c r="CI210" s="1301">
        <f t="shared" ref="CI210" si="5829">CG210/CG$10-1</f>
        <v>2.7813372891061867</v>
      </c>
      <c r="CJ210" s="490">
        <f t="shared" si="4412"/>
        <v>49454087.673695087</v>
      </c>
      <c r="CK210" s="1301">
        <f>CG210/CG200-1</f>
        <v>6.3222452782442762E-2</v>
      </c>
      <c r="CL210" s="484">
        <v>831677577.86116898</v>
      </c>
      <c r="CM210" s="490">
        <f t="shared" ref="CM210" si="5830">CL210-CL$10</f>
        <v>611734865.99116898</v>
      </c>
      <c r="CN210" s="1301">
        <f t="shared" ref="CN210" si="5831">CL210/CL$10-1</f>
        <v>2.7813372891061867</v>
      </c>
      <c r="CO210" s="490">
        <f t="shared" si="4415"/>
        <v>49454087.673695087</v>
      </c>
      <c r="CP210" s="1301">
        <f>CL210/CL200-1</f>
        <v>6.3222452782442762E-2</v>
      </c>
    </row>
    <row r="211" spans="1:94" ht="15.75" outlineLevel="1" x14ac:dyDescent="0.25">
      <c r="A211" s="174">
        <v>2043</v>
      </c>
      <c r="B211" s="175" t="s">
        <v>158</v>
      </c>
      <c r="C211" s="175" t="s">
        <v>159</v>
      </c>
      <c r="D211" s="176" t="s">
        <v>96</v>
      </c>
      <c r="E211" s="491">
        <v>466420277.30821598</v>
      </c>
      <c r="F211" s="1298">
        <f t="shared" ref="F211" si="5832">E211-E$11</f>
        <v>383693036.80821598</v>
      </c>
      <c r="G211" s="1320">
        <f t="shared" ref="G211" si="5833">E211/E$11-1</f>
        <v>4.6380495044823355</v>
      </c>
      <c r="H211" s="1298">
        <f t="shared" si="4364"/>
        <v>33975224.843541741</v>
      </c>
      <c r="I211" s="1320">
        <f t="shared" ref="I211:I219" si="5834">E211/E201-1</f>
        <v>7.8565414611413864E-2</v>
      </c>
      <c r="J211" s="491">
        <v>417316757.47311985</v>
      </c>
      <c r="K211" s="1298">
        <f t="shared" ref="K211" si="5835">J211-J$11</f>
        <v>334589516.97311985</v>
      </c>
      <c r="L211" s="1320">
        <f t="shared" ref="L211" si="5836">J211/J$11-1</f>
        <v>4.0444902422814391</v>
      </c>
      <c r="M211" s="1298">
        <f t="shared" si="4367"/>
        <v>30374144.555685043</v>
      </c>
      <c r="N211" s="1320">
        <f t="shared" ref="N211:N219" si="5837">J211/J201-1</f>
        <v>7.8497801848891324E-2</v>
      </c>
      <c r="O211" s="491">
        <v>353259116.90404963</v>
      </c>
      <c r="P211" s="1298">
        <f t="shared" ref="P211" si="5838">O211-O$11</f>
        <v>270531876.40404963</v>
      </c>
      <c r="Q211" s="1320">
        <f t="shared" ref="Q211" si="5839">O211/O$11-1</f>
        <v>3.2701668128776715</v>
      </c>
      <c r="R211" s="1298">
        <f t="shared" si="4370"/>
        <v>24872402.425936341</v>
      </c>
      <c r="S211" s="1320">
        <f t="shared" ref="S211:S219" si="5840">O211/O201-1</f>
        <v>7.574119575898397E-2</v>
      </c>
      <c r="T211" s="485">
        <v>261715275.35711554</v>
      </c>
      <c r="U211" s="1298">
        <f t="shared" ref="U211" si="5841">T211-T$11</f>
        <v>193276535.85711554</v>
      </c>
      <c r="V211" s="1299">
        <f t="shared" ref="V211" si="5842">T211/T$11-1</f>
        <v>2.8240808826865598</v>
      </c>
      <c r="W211" s="1298">
        <f t="shared" si="4373"/>
        <v>15639931.218564242</v>
      </c>
      <c r="X211" s="1299">
        <f t="shared" ref="X211:X219" si="5843">T211/T201-1</f>
        <v>6.3557489976558745E-2</v>
      </c>
      <c r="Y211" s="485">
        <v>261715275.35711554</v>
      </c>
      <c r="Z211" s="1298">
        <f t="shared" ref="Z211" si="5844">Y211-Y$11</f>
        <v>193276535.85711554</v>
      </c>
      <c r="AA211" s="1299">
        <f t="shared" ref="AA211" si="5845">Y211/Y$11-1</f>
        <v>2.8240808826865598</v>
      </c>
      <c r="AB211" s="1298">
        <f t="shared" si="4376"/>
        <v>15639931.218564242</v>
      </c>
      <c r="AC211" s="1299">
        <f t="shared" ref="AC211:AC219" si="5846">Y211/Y201-1</f>
        <v>6.3557489976558745E-2</v>
      </c>
      <c r="AD211" s="485">
        <v>261715275.35711554</v>
      </c>
      <c r="AE211" s="1298">
        <f t="shared" ref="AE211" si="5847">AD211-AD$11</f>
        <v>193276535.85711554</v>
      </c>
      <c r="AF211" s="1299">
        <f t="shared" ref="AF211" si="5848">AD211/AD$11-1</f>
        <v>2.8240808826865598</v>
      </c>
      <c r="AG211" s="1298">
        <f t="shared" si="4379"/>
        <v>15639931.218564242</v>
      </c>
      <c r="AH211" s="1299">
        <f t="shared" ref="AH211:AH219" si="5849">AD211/AD201-1</f>
        <v>6.3557489976558745E-2</v>
      </c>
      <c r="AI211" s="485">
        <v>0</v>
      </c>
      <c r="AJ211" s="1298">
        <f t="shared" ref="AJ211" si="5850">AI211-AI$11</f>
        <v>0</v>
      </c>
      <c r="AK211" s="1299"/>
      <c r="AL211" s="1298">
        <f t="shared" si="4382"/>
        <v>0</v>
      </c>
      <c r="AM211" s="1299"/>
      <c r="AN211" s="485">
        <v>0</v>
      </c>
      <c r="AO211" s="1298">
        <f t="shared" ref="AO211" si="5851">AN211-AN$11</f>
        <v>0</v>
      </c>
      <c r="AP211" s="1299"/>
      <c r="AQ211" s="1298">
        <f t="shared" si="4385"/>
        <v>0</v>
      </c>
      <c r="AR211" s="1299"/>
      <c r="AS211" s="485">
        <v>0</v>
      </c>
      <c r="AT211" s="1298">
        <f t="shared" ref="AT211" si="5852">AS211-AS$11</f>
        <v>0</v>
      </c>
      <c r="AU211" s="1299"/>
      <c r="AV211" s="1298">
        <f t="shared" si="4388"/>
        <v>0</v>
      </c>
      <c r="AW211" s="1299"/>
      <c r="AX211" s="491">
        <v>429432876.71251798</v>
      </c>
      <c r="AY211" s="1298">
        <f t="shared" ref="AY211" si="5853">AX211-AX$11</f>
        <v>370034805.42205107</v>
      </c>
      <c r="AZ211" s="1299">
        <f t="shared" ref="AZ211" si="5854">AX211/AX$11-1</f>
        <v>6.2297444577369605</v>
      </c>
      <c r="BA211" s="1298">
        <f t="shared" si="4391"/>
        <v>33416405.119004488</v>
      </c>
      <c r="BB211" s="1299">
        <f t="shared" ref="BB211:BB219" si="5855">AX211/AX201-1</f>
        <v>8.4381351574952523E-2</v>
      </c>
      <c r="BC211" s="491">
        <v>367763279.13884842</v>
      </c>
      <c r="BD211" s="1298">
        <f t="shared" ref="BD211" si="5856">BC211-BC$11</f>
        <v>308365207.84838152</v>
      </c>
      <c r="BE211" s="1299">
        <f t="shared" ref="BE211" si="5857">BC211/BC$11-1</f>
        <v>5.1915020327919743</v>
      </c>
      <c r="BF211" s="1298">
        <f t="shared" si="4394"/>
        <v>28961941.67972827</v>
      </c>
      <c r="BG211" s="1299">
        <f t="shared" ref="BG211:BG219" si="5858">BC211/BC201-1</f>
        <v>8.5483551797438828E-2</v>
      </c>
      <c r="BH211" s="491">
        <v>287152942.4068526</v>
      </c>
      <c r="BI211" s="1298">
        <f t="shared" ref="BI211" si="5859">BH211-BH$11</f>
        <v>227754871.1163857</v>
      </c>
      <c r="BJ211" s="1299">
        <f t="shared" ref="BJ211" si="5860">BH211/BH$11-1</f>
        <v>3.8343815913251582</v>
      </c>
      <c r="BK211" s="1298">
        <f t="shared" si="4397"/>
        <v>22127043.911928803</v>
      </c>
      <c r="BL211" s="1299">
        <f t="shared" ref="BL211:BL219" si="5861">BH211/BH201-1</f>
        <v>8.3490119409415531E-2</v>
      </c>
      <c r="BM211" s="491">
        <v>225335483.22804263</v>
      </c>
      <c r="BN211" s="1298">
        <f t="shared" ref="BN211" si="5862">BM211-BM$11</f>
        <v>179490756.3177093</v>
      </c>
      <c r="BO211" s="1299">
        <f t="shared" ref="BO211" si="5863">BM211/BM$11-1</f>
        <v>3.9151886904849755</v>
      </c>
      <c r="BP211" s="1298">
        <f t="shared" si="4400"/>
        <v>15499985.151118875</v>
      </c>
      <c r="BQ211" s="1299">
        <f t="shared" ref="BQ211:BQ219" si="5864">BM211/BM201-1</f>
        <v>7.3867316508271275E-2</v>
      </c>
      <c r="BR211" s="491">
        <v>208967643.2830106</v>
      </c>
      <c r="BS211" s="1298">
        <f t="shared" ref="BS211" si="5865">BR211-BR$11</f>
        <v>163122916.37267727</v>
      </c>
      <c r="BT211" s="1299">
        <f t="shared" ref="BT211" si="5866">BR211/BR$11-1</f>
        <v>3.5581609351000321</v>
      </c>
      <c r="BU211" s="1298">
        <f t="shared" si="4403"/>
        <v>14299625.055166632</v>
      </c>
      <c r="BV211" s="1299">
        <f t="shared" ref="BV211:BV219" si="5867">BR211/BR201-1</f>
        <v>7.3456468018439525E-2</v>
      </c>
      <c r="BW211" s="491">
        <v>187615096.42665386</v>
      </c>
      <c r="BX211" s="1298">
        <f t="shared" ref="BX211" si="5868">BW211-BW$11</f>
        <v>141770369.51632053</v>
      </c>
      <c r="BY211" s="1299">
        <f t="shared" ref="BY211" si="5869">BW211/BW$11-1</f>
        <v>3.0924029669454898</v>
      </c>
      <c r="BZ211" s="1298">
        <f t="shared" si="4406"/>
        <v>12465711.011917084</v>
      </c>
      <c r="CA211" s="1299">
        <f t="shared" ref="CA211:CA219" si="5870">BW211/BW201-1</f>
        <v>7.1171879835030483E-2</v>
      </c>
      <c r="CB211" s="485">
        <v>98904735.508793443</v>
      </c>
      <c r="CC211" s="1298">
        <f t="shared" ref="CC211" si="5871">CB211-CB$11</f>
        <v>30465996.008793443</v>
      </c>
      <c r="CD211" s="1299">
        <f t="shared" ref="CD211" si="5872">CB211/CB$11-1</f>
        <v>0.44515717605806349</v>
      </c>
      <c r="CE211" s="1298">
        <f t="shared" si="4409"/>
        <v>1412840.9196231067</v>
      </c>
      <c r="CF211" s="1299">
        <f t="shared" ref="CF211:CF219" si="5873">CB211/CB201-1</f>
        <v>1.4491880843805482E-2</v>
      </c>
      <c r="CG211" s="485">
        <v>114652808.81766213</v>
      </c>
      <c r="CH211" s="1298">
        <f t="shared" ref="CH211" si="5874">CG211-CG$11</f>
        <v>46214069.317662135</v>
      </c>
      <c r="CI211" s="1299">
        <f t="shared" ref="CI211" si="5875">CG211/CG$11-1</f>
        <v>0.67526184227373354</v>
      </c>
      <c r="CJ211" s="1298">
        <f t="shared" si="4412"/>
        <v>2452435.0973187834</v>
      </c>
      <c r="CK211" s="1299">
        <f t="shared" ref="CK211:CK219" si="5876">CG211/CG201-1</f>
        <v>2.1857637510472205E-2</v>
      </c>
      <c r="CL211" s="485">
        <v>132755025.5114782</v>
      </c>
      <c r="CM211" s="1298">
        <f t="shared" ref="CM211" si="5877">CL211-CL$11</f>
        <v>64316286.011478201</v>
      </c>
      <c r="CN211" s="1299">
        <f t="shared" ref="CN211" si="5878">CL211/CL$11-1</f>
        <v>0.93976432765068973</v>
      </c>
      <c r="CO211" s="1298">
        <f t="shared" si="4415"/>
        <v>3769397.8406114131</v>
      </c>
      <c r="CP211" s="1299">
        <f t="shared" ref="CP211:CP219" si="5879">CL211/CL201-1</f>
        <v>2.9223394177138928E-2</v>
      </c>
    </row>
    <row r="212" spans="1:94" ht="31.5" outlineLevel="1" x14ac:dyDescent="0.25">
      <c r="A212" s="174">
        <v>2043</v>
      </c>
      <c r="B212" s="175" t="s">
        <v>160</v>
      </c>
      <c r="C212" s="175" t="s">
        <v>161</v>
      </c>
      <c r="D212" s="176" t="s">
        <v>162</v>
      </c>
      <c r="E212" s="485">
        <v>209586172.37591198</v>
      </c>
      <c r="F212" s="1298">
        <f t="shared" ref="F212" si="5880">E212-E$12</f>
        <v>154779232.14491197</v>
      </c>
      <c r="G212" s="1320">
        <f t="shared" ref="G212" si="5881">E212/E$12-1</f>
        <v>2.8240808826865593</v>
      </c>
      <c r="H212" s="1298">
        <f t="shared" si="4364"/>
        <v>12524730.609814942</v>
      </c>
      <c r="I212" s="1320">
        <f t="shared" si="5834"/>
        <v>6.3557489976558745E-2</v>
      </c>
      <c r="J212" s="485">
        <v>209586172.37591198</v>
      </c>
      <c r="K212" s="1298">
        <f t="shared" ref="K212" si="5882">J212-J$12</f>
        <v>154779232.14491197</v>
      </c>
      <c r="L212" s="1320">
        <f t="shared" ref="L212" si="5883">J212/J$12-1</f>
        <v>2.8240808826865593</v>
      </c>
      <c r="M212" s="1298">
        <f t="shared" si="4367"/>
        <v>12524730.609814942</v>
      </c>
      <c r="N212" s="1320">
        <f t="shared" si="5837"/>
        <v>6.3557489976558745E-2</v>
      </c>
      <c r="O212" s="485">
        <v>209586172.37591198</v>
      </c>
      <c r="P212" s="1298">
        <f t="shared" ref="P212" si="5884">O212-O$12</f>
        <v>154779232.14491197</v>
      </c>
      <c r="Q212" s="1320">
        <f t="shared" ref="Q212" si="5885">O212/O$12-1</f>
        <v>2.8240808826865593</v>
      </c>
      <c r="R212" s="1298">
        <f t="shared" si="4370"/>
        <v>12524730.609814942</v>
      </c>
      <c r="S212" s="1320">
        <f t="shared" si="5840"/>
        <v>6.3557489976558745E-2</v>
      </c>
      <c r="T212" s="485">
        <v>209586172.37591198</v>
      </c>
      <c r="U212" s="1298">
        <f t="shared" ref="U212" si="5886">T212-T$12</f>
        <v>154779232.14491197</v>
      </c>
      <c r="V212" s="1299">
        <f t="shared" ref="V212" si="5887">T212/T$12-1</f>
        <v>2.8240808826865593</v>
      </c>
      <c r="W212" s="1298">
        <f t="shared" si="4373"/>
        <v>12524730.609814942</v>
      </c>
      <c r="X212" s="1299">
        <f t="shared" si="5843"/>
        <v>6.3557489976558745E-2</v>
      </c>
      <c r="Y212" s="485">
        <v>209586172.37591198</v>
      </c>
      <c r="Z212" s="1298">
        <f t="shared" ref="Z212" si="5888">Y212-Y$12</f>
        <v>154779232.14491197</v>
      </c>
      <c r="AA212" s="1299">
        <f t="shared" ref="AA212" si="5889">Y212/Y$12-1</f>
        <v>2.8240808826865593</v>
      </c>
      <c r="AB212" s="1298">
        <f t="shared" si="4376"/>
        <v>12524730.609814942</v>
      </c>
      <c r="AC212" s="1299">
        <f t="shared" si="5846"/>
        <v>6.3557489976558745E-2</v>
      </c>
      <c r="AD212" s="485">
        <v>209586172.37591198</v>
      </c>
      <c r="AE212" s="1298">
        <f t="shared" ref="AE212" si="5890">AD212-AD$12</f>
        <v>154779232.14491197</v>
      </c>
      <c r="AF212" s="1299">
        <f t="shared" ref="AF212" si="5891">AD212/AD$12-1</f>
        <v>2.8240808826865593</v>
      </c>
      <c r="AG212" s="1298">
        <f t="shared" si="4379"/>
        <v>12524730.609814942</v>
      </c>
      <c r="AH212" s="1299">
        <f t="shared" si="5849"/>
        <v>6.3557489976558745E-2</v>
      </c>
      <c r="AI212" s="485">
        <v>0</v>
      </c>
      <c r="AJ212" s="1298">
        <f t="shared" ref="AJ212" si="5892">AI212-AI$12</f>
        <v>0</v>
      </c>
      <c r="AK212" s="1299"/>
      <c r="AL212" s="1298">
        <f t="shared" si="4382"/>
        <v>0</v>
      </c>
      <c r="AM212" s="1299"/>
      <c r="AN212" s="485">
        <v>0</v>
      </c>
      <c r="AO212" s="1298">
        <f t="shared" ref="AO212" si="5893">AN212-AN$12</f>
        <v>0</v>
      </c>
      <c r="AP212" s="1299"/>
      <c r="AQ212" s="1298">
        <f t="shared" si="4385"/>
        <v>0</v>
      </c>
      <c r="AR212" s="1299"/>
      <c r="AS212" s="485">
        <v>0</v>
      </c>
      <c r="AT212" s="1298">
        <f t="shared" ref="AT212" si="5894">AS212-AS$12</f>
        <v>0</v>
      </c>
      <c r="AU212" s="1299"/>
      <c r="AV212" s="1298">
        <f t="shared" si="4388"/>
        <v>0</v>
      </c>
      <c r="AW212" s="1299"/>
      <c r="AX212" s="485">
        <v>209586172.37591198</v>
      </c>
      <c r="AY212" s="1298">
        <f t="shared" ref="AY212" si="5895">AX212-AX$12</f>
        <v>154779232.14491197</v>
      </c>
      <c r="AZ212" s="1299">
        <f t="shared" ref="AZ212" si="5896">AX212/AX$12-1</f>
        <v>2.8240808826865593</v>
      </c>
      <c r="BA212" s="1298">
        <f t="shared" si="4391"/>
        <v>12524730.609814942</v>
      </c>
      <c r="BB212" s="1299">
        <f t="shared" si="5855"/>
        <v>6.3557489976558745E-2</v>
      </c>
      <c r="BC212" s="485">
        <v>209586172.37591198</v>
      </c>
      <c r="BD212" s="1298">
        <f t="shared" ref="BD212" si="5897">BC212-BC$12</f>
        <v>154779232.14491197</v>
      </c>
      <c r="BE212" s="1299">
        <f t="shared" ref="BE212" si="5898">BC212/BC$12-1</f>
        <v>2.8240808826865593</v>
      </c>
      <c r="BF212" s="1298">
        <f t="shared" si="4394"/>
        <v>12524730.609814942</v>
      </c>
      <c r="BG212" s="1299">
        <f t="shared" si="5858"/>
        <v>6.3557489976558745E-2</v>
      </c>
      <c r="BH212" s="485">
        <v>209586172.37591198</v>
      </c>
      <c r="BI212" s="1298">
        <f t="shared" ref="BI212" si="5899">BH212-BH$12</f>
        <v>154779232.14491197</v>
      </c>
      <c r="BJ212" s="1299">
        <f t="shared" ref="BJ212" si="5900">BH212/BH$12-1</f>
        <v>2.8240808826865593</v>
      </c>
      <c r="BK212" s="1298">
        <f t="shared" si="4397"/>
        <v>12524730.609814942</v>
      </c>
      <c r="BL212" s="1299">
        <f t="shared" si="5861"/>
        <v>6.3557489976558745E-2</v>
      </c>
      <c r="BM212" s="491">
        <v>225335483.22804263</v>
      </c>
      <c r="BN212" s="1298">
        <f t="shared" ref="BN212" si="5901">BM212-BM$12</f>
        <v>179490756.3177093</v>
      </c>
      <c r="BO212" s="1299">
        <f t="shared" ref="BO212" si="5902">BM212/BM$12-1</f>
        <v>3.9151886904849755</v>
      </c>
      <c r="BP212" s="1298">
        <f t="shared" si="4400"/>
        <v>15499985.151118875</v>
      </c>
      <c r="BQ212" s="1299">
        <f t="shared" si="5864"/>
        <v>7.3867316508271275E-2</v>
      </c>
      <c r="BR212" s="491">
        <v>208967643.2830106</v>
      </c>
      <c r="BS212" s="1298">
        <f t="shared" ref="BS212" si="5903">BR212-BR$12</f>
        <v>163122916.37267727</v>
      </c>
      <c r="BT212" s="1299">
        <f t="shared" ref="BT212" si="5904">BR212/BR$12-1</f>
        <v>3.5581609351000321</v>
      </c>
      <c r="BU212" s="1298">
        <f t="shared" si="4403"/>
        <v>14299625.055166632</v>
      </c>
      <c r="BV212" s="1299">
        <f t="shared" si="5867"/>
        <v>7.3456468018439525E-2</v>
      </c>
      <c r="BW212" s="491">
        <v>187615096.42665386</v>
      </c>
      <c r="BX212" s="1298">
        <f t="shared" ref="BX212" si="5905">BW212-BW$12</f>
        <v>141770369.51632053</v>
      </c>
      <c r="BY212" s="1299">
        <f t="shared" ref="BY212" si="5906">BW212/BW$12-1</f>
        <v>3.0924029669454898</v>
      </c>
      <c r="BZ212" s="1298">
        <f t="shared" si="4406"/>
        <v>12465711.011917084</v>
      </c>
      <c r="CA212" s="1299">
        <f t="shared" si="5870"/>
        <v>7.1171879835030483E-2</v>
      </c>
      <c r="CB212" s="485">
        <v>84153472.495005012</v>
      </c>
      <c r="CC212" s="1298">
        <f t="shared" ref="CC212" si="5907">CB212-CB$12</f>
        <v>29346532.264005013</v>
      </c>
      <c r="CD212" s="1299">
        <f t="shared" ref="CD212" si="5908">CB212/CB$12-1</f>
        <v>0.53545284849538044</v>
      </c>
      <c r="CE212" s="1298">
        <f t="shared" si="4409"/>
        <v>1202121.1002454907</v>
      </c>
      <c r="CF212" s="1299">
        <f t="shared" si="5873"/>
        <v>1.4491880843805482E-2</v>
      </c>
      <c r="CG212" s="485">
        <v>97552780.902532011</v>
      </c>
      <c r="CH212" s="1298">
        <f t="shared" ref="CH212" si="5909">CG212-CG$12</f>
        <v>42745840.671532013</v>
      </c>
      <c r="CI212" s="1299">
        <f t="shared" ref="CI212" si="5910">CG212/CG$12-1</f>
        <v>0.77993481284244415</v>
      </c>
      <c r="CJ212" s="1298">
        <f t="shared" si="4412"/>
        <v>2086663.7825410515</v>
      </c>
      <c r="CK212" s="1299">
        <f t="shared" si="5876"/>
        <v>2.1857637510472205E-2</v>
      </c>
      <c r="CL212" s="485">
        <v>112955121.21318612</v>
      </c>
      <c r="CM212" s="1298">
        <f t="shared" ref="CM212" si="5911">CL212-CL$12</f>
        <v>58148180.982186116</v>
      </c>
      <c r="CN212" s="1299">
        <f t="shared" ref="CN212" si="5912">CL212/CL$12-1</f>
        <v>1.0609638256962253</v>
      </c>
      <c r="CO212" s="1298">
        <f t="shared" si="4415"/>
        <v>3207206.5697443038</v>
      </c>
      <c r="CP212" s="1299">
        <f t="shared" si="5879"/>
        <v>2.9223394177138928E-2</v>
      </c>
    </row>
    <row r="213" spans="1:94" ht="31.5" outlineLevel="1" x14ac:dyDescent="0.25">
      <c r="A213" s="174">
        <v>2043</v>
      </c>
      <c r="B213" s="175">
        <v>0</v>
      </c>
      <c r="C213" s="175">
        <v>0</v>
      </c>
      <c r="D213" s="176" t="s">
        <v>163</v>
      </c>
      <c r="E213" s="485">
        <v>0</v>
      </c>
      <c r="F213" s="1298">
        <f t="shared" ref="F213" si="5913">E213-E$13</f>
        <v>0</v>
      </c>
      <c r="G213" s="1320"/>
      <c r="H213" s="1298">
        <f t="shared" si="4364"/>
        <v>0</v>
      </c>
      <c r="I213" s="1320"/>
      <c r="J213" s="485">
        <v>0</v>
      </c>
      <c r="K213" s="1298">
        <f t="shared" ref="K213" si="5914">J213-J$13</f>
        <v>0</v>
      </c>
      <c r="L213" s="1320"/>
      <c r="M213" s="1298">
        <f t="shared" si="4367"/>
        <v>0</v>
      </c>
      <c r="N213" s="1320"/>
      <c r="O213" s="485">
        <v>0</v>
      </c>
      <c r="P213" s="1298">
        <f t="shared" ref="P213" si="5915">O213-O$13</f>
        <v>0</v>
      </c>
      <c r="Q213" s="1320"/>
      <c r="R213" s="1298">
        <f t="shared" si="4370"/>
        <v>0</v>
      </c>
      <c r="S213" s="1320"/>
      <c r="T213" s="485">
        <v>0</v>
      </c>
      <c r="U213" s="1298">
        <f t="shared" ref="U213" si="5916">T213-T$13</f>
        <v>0</v>
      </c>
      <c r="V213" s="1299"/>
      <c r="W213" s="1298">
        <f t="shared" si="4373"/>
        <v>0</v>
      </c>
      <c r="X213" s="1299"/>
      <c r="Y213" s="485">
        <v>0</v>
      </c>
      <c r="Z213" s="1298">
        <f t="shared" ref="Z213" si="5917">Y213-Y$13</f>
        <v>0</v>
      </c>
      <c r="AA213" s="1299"/>
      <c r="AB213" s="1298">
        <f t="shared" si="4376"/>
        <v>0</v>
      </c>
      <c r="AC213" s="1299"/>
      <c r="AD213" s="485">
        <v>0</v>
      </c>
      <c r="AE213" s="1298">
        <f t="shared" ref="AE213" si="5918">AD213-AD$13</f>
        <v>0</v>
      </c>
      <c r="AF213" s="1299"/>
      <c r="AG213" s="1298">
        <f t="shared" si="4379"/>
        <v>0</v>
      </c>
      <c r="AH213" s="1299"/>
      <c r="AI213" s="485">
        <v>0</v>
      </c>
      <c r="AJ213" s="1298">
        <f t="shared" ref="AJ213" si="5919">AI213-AI$13</f>
        <v>0</v>
      </c>
      <c r="AK213" s="1299"/>
      <c r="AL213" s="1298">
        <f t="shared" si="4382"/>
        <v>0</v>
      </c>
      <c r="AM213" s="1299"/>
      <c r="AN213" s="485">
        <v>0</v>
      </c>
      <c r="AO213" s="1298">
        <f t="shared" ref="AO213" si="5920">AN213-AN$13</f>
        <v>0</v>
      </c>
      <c r="AP213" s="1299"/>
      <c r="AQ213" s="1298">
        <f t="shared" si="4385"/>
        <v>0</v>
      </c>
      <c r="AR213" s="1299"/>
      <c r="AS213" s="485">
        <v>0</v>
      </c>
      <c r="AT213" s="1298">
        <f t="shared" ref="AT213" si="5921">AS213-AS$13</f>
        <v>0</v>
      </c>
      <c r="AU213" s="1299"/>
      <c r="AV213" s="1298">
        <f t="shared" si="4388"/>
        <v>0</v>
      </c>
      <c r="AW213" s="1299"/>
      <c r="AX213" s="491">
        <v>36987400.595698044</v>
      </c>
      <c r="AY213" s="1298">
        <f t="shared" ref="AY213" si="5922">AX213-AX$13</f>
        <v>13658231.386164945</v>
      </c>
      <c r="AZ213" s="1299">
        <f t="shared" ref="AZ213" si="5923">AX213/AX$13-1</f>
        <v>0.5854572558281983</v>
      </c>
      <c r="BA213" s="1298">
        <f t="shared" si="4391"/>
        <v>558819.72453727573</v>
      </c>
      <c r="BB213" s="1299">
        <f t="shared" si="5855"/>
        <v>1.5340145324729715E-2</v>
      </c>
      <c r="BC213" s="491">
        <v>49553478.334271438</v>
      </c>
      <c r="BD213" s="1298">
        <f t="shared" ref="BD213" si="5924">BC213-BC$13</f>
        <v>26224309.124738339</v>
      </c>
      <c r="BE213" s="1299">
        <f t="shared" ref="BE213" si="5925">BC213/BC$13-1</f>
        <v>1.1240995720508637</v>
      </c>
      <c r="BF213" s="1298">
        <f t="shared" si="4394"/>
        <v>1412202.8759567142</v>
      </c>
      <c r="BG213" s="1299">
        <f t="shared" si="5858"/>
        <v>2.9334554652161948E-2</v>
      </c>
      <c r="BH213" s="491">
        <v>66106174.497197047</v>
      </c>
      <c r="BI213" s="1298">
        <f t="shared" ref="BI213" si="5926">BH213-BH$13</f>
        <v>42777005.287663952</v>
      </c>
      <c r="BJ213" s="1299">
        <f t="shared" ref="BJ213" si="5927">BH213/BH$13-1</f>
        <v>1.8336274602605136</v>
      </c>
      <c r="BK213" s="1298">
        <f t="shared" si="4397"/>
        <v>2745358.514007628</v>
      </c>
      <c r="BL213" s="1299">
        <f t="shared" si="5861"/>
        <v>4.3328963988342739E-2</v>
      </c>
      <c r="BM213" s="491">
        <v>225335483.22804272</v>
      </c>
      <c r="BN213" s="1298">
        <f t="shared" ref="BN213" si="5928">BM213-BM$13</f>
        <v>179490756.31770939</v>
      </c>
      <c r="BO213" s="1299">
        <f t="shared" ref="BO213" si="5929">BM213/BM$13-1</f>
        <v>3.9151886904849773</v>
      </c>
      <c r="BP213" s="1298">
        <f t="shared" si="4400"/>
        <v>15499985.151118875</v>
      </c>
      <c r="BQ213" s="1299">
        <f t="shared" si="5864"/>
        <v>7.3867316508271275E-2</v>
      </c>
      <c r="BR213" s="491">
        <v>208967643.2830106</v>
      </c>
      <c r="BS213" s="1298">
        <f t="shared" ref="BS213" si="5930">BR213-BR$13</f>
        <v>163122916.37267727</v>
      </c>
      <c r="BT213" s="1299">
        <f t="shared" ref="BT213" si="5931">BR213/BR$13-1</f>
        <v>3.5581609351000321</v>
      </c>
      <c r="BU213" s="1298">
        <f t="shared" si="4403"/>
        <v>14299625.055166692</v>
      </c>
      <c r="BV213" s="1299">
        <f t="shared" si="5867"/>
        <v>7.3456468018439969E-2</v>
      </c>
      <c r="BW213" s="491">
        <v>187615096.42665383</v>
      </c>
      <c r="BX213" s="1298">
        <f t="shared" ref="BX213" si="5932">BW213-BW$13</f>
        <v>141770369.5163205</v>
      </c>
      <c r="BY213" s="1299">
        <f t="shared" ref="BY213" si="5933">BW213/BW$13-1</f>
        <v>3.0924029669454889</v>
      </c>
      <c r="BZ213" s="1298">
        <f t="shared" si="4406"/>
        <v>12465711.011916995</v>
      </c>
      <c r="CA213" s="1299">
        <f t="shared" si="5870"/>
        <v>7.1171879835030039E-2</v>
      </c>
      <c r="CB213" s="485">
        <v>0</v>
      </c>
      <c r="CC213" s="1298">
        <f t="shared" ref="CC213" si="5934">CB213-CB$13</f>
        <v>0</v>
      </c>
      <c r="CD213" s="1299"/>
      <c r="CE213" s="1298">
        <f t="shared" si="4409"/>
        <v>0</v>
      </c>
      <c r="CF213" s="1299"/>
      <c r="CG213" s="485">
        <v>0</v>
      </c>
      <c r="CH213" s="1298">
        <f t="shared" ref="CH213" si="5935">CG213-CG$13</f>
        <v>0</v>
      </c>
      <c r="CI213" s="1299"/>
      <c r="CJ213" s="1298">
        <f t="shared" si="4412"/>
        <v>0</v>
      </c>
      <c r="CK213" s="1299"/>
      <c r="CL213" s="485">
        <v>0</v>
      </c>
      <c r="CM213" s="1298">
        <f t="shared" ref="CM213" si="5936">CL213-CL$13</f>
        <v>0</v>
      </c>
      <c r="CN213" s="1299"/>
      <c r="CO213" s="1298">
        <f t="shared" si="4415"/>
        <v>0</v>
      </c>
      <c r="CP213" s="1299"/>
    </row>
    <row r="214" spans="1:94" ht="15.75" outlineLevel="1" x14ac:dyDescent="0.25">
      <c r="A214" s="174">
        <v>2043</v>
      </c>
      <c r="B214" s="175" t="s">
        <v>164</v>
      </c>
      <c r="C214" s="175" t="s">
        <v>165</v>
      </c>
      <c r="D214" s="176" t="s">
        <v>99</v>
      </c>
      <c r="E214" s="485">
        <v>0</v>
      </c>
      <c r="F214" s="1298">
        <f t="shared" ref="F214" si="5937">E214-E$14</f>
        <v>0</v>
      </c>
      <c r="G214" s="1320"/>
      <c r="H214" s="1298">
        <f t="shared" si="4364"/>
        <v>0</v>
      </c>
      <c r="I214" s="1320"/>
      <c r="J214" s="485">
        <v>0</v>
      </c>
      <c r="K214" s="1298">
        <f t="shared" ref="K214" si="5938">J214-J$14</f>
        <v>0</v>
      </c>
      <c r="L214" s="1320"/>
      <c r="M214" s="1298">
        <f t="shared" si="4367"/>
        <v>0</v>
      </c>
      <c r="N214" s="1320"/>
      <c r="O214" s="485">
        <v>0</v>
      </c>
      <c r="P214" s="1298">
        <f t="shared" ref="P214" si="5939">O214-O$14</f>
        <v>0</v>
      </c>
      <c r="Q214" s="1320"/>
      <c r="R214" s="1298">
        <f t="shared" si="4370"/>
        <v>0</v>
      </c>
      <c r="S214" s="1320"/>
      <c r="T214" s="486">
        <v>204705001.95110047</v>
      </c>
      <c r="U214" s="1298">
        <f t="shared" ref="U214" si="5940">T214-T$14</f>
        <v>190416500.95110047</v>
      </c>
      <c r="V214" s="1299">
        <f t="shared" ref="V214" si="5941">T214/T$14-1</f>
        <v>13.326555455404339</v>
      </c>
      <c r="W214" s="1298">
        <f t="shared" si="4373"/>
        <v>18335293.624977469</v>
      </c>
      <c r="X214" s="1299">
        <f t="shared" si="5843"/>
        <v>9.8381296991102651E-2</v>
      </c>
      <c r="Y214" s="486">
        <v>155601482.11600435</v>
      </c>
      <c r="Z214" s="1298">
        <f t="shared" ref="Z214" si="5942">Y214-Y$14</f>
        <v>141312981.11600435</v>
      </c>
      <c r="AA214" s="1299">
        <f t="shared" ref="AA214" si="5943">Y214/Y$14-1</f>
        <v>9.8899794398309702</v>
      </c>
      <c r="AB214" s="1298">
        <f t="shared" si="4376"/>
        <v>14734213.337120712</v>
      </c>
      <c r="AC214" s="1299">
        <f t="shared" si="5846"/>
        <v>0.10459642942498371</v>
      </c>
      <c r="AD214" s="486">
        <v>91543841.546934098</v>
      </c>
      <c r="AE214" s="1298">
        <f t="shared" ref="AE214" si="5944">AD214-AD$14</f>
        <v>77255340.546934098</v>
      </c>
      <c r="AF214" s="1299">
        <f t="shared" ref="AF214" si="5945">AD214/AD$14-1</f>
        <v>5.4068191300776789</v>
      </c>
      <c r="AG214" s="1298">
        <f t="shared" si="4379"/>
        <v>9232471.2073720992</v>
      </c>
      <c r="AH214" s="1299">
        <f t="shared" si="5849"/>
        <v>0.11216519867528696</v>
      </c>
      <c r="AI214" s="486">
        <v>676006449.68412793</v>
      </c>
      <c r="AJ214" s="1298">
        <f t="shared" ref="AJ214" si="5946">AI214-AI$14</f>
        <v>538472268.95312786</v>
      </c>
      <c r="AK214" s="1299">
        <f t="shared" ref="AK214" si="5947">AI214/AI$14-1</f>
        <v>3.9151886904849755</v>
      </c>
      <c r="AL214" s="1298">
        <f t="shared" si="4382"/>
        <v>46499955.453356624</v>
      </c>
      <c r="AM214" s="1299">
        <f t="shared" ref="AM214:AM219" si="5948">AI214/AI204-1</f>
        <v>7.3867316508271275E-2</v>
      </c>
      <c r="AN214" s="486">
        <v>626902929.84903181</v>
      </c>
      <c r="AO214" s="1298">
        <f t="shared" ref="AO214" si="5949">AN214-AN$14</f>
        <v>489368749.1180318</v>
      </c>
      <c r="AP214" s="1299">
        <f t="shared" ref="AP214" si="5950">AN214/AN$14-1</f>
        <v>3.5581609351000321</v>
      </c>
      <c r="AQ214" s="1298">
        <f t="shared" si="4385"/>
        <v>42898875.165499926</v>
      </c>
      <c r="AR214" s="1299">
        <f t="shared" ref="AR214:AR219" si="5951">AN214/AN204-1</f>
        <v>7.3456468018439525E-2</v>
      </c>
      <c r="AS214" s="486">
        <v>562845289.27996159</v>
      </c>
      <c r="AT214" s="1298">
        <f t="shared" ref="AT214" si="5952">AS214-AS$14</f>
        <v>425311108.54896158</v>
      </c>
      <c r="AU214" s="1299">
        <f t="shared" ref="AU214" si="5953">AS214/AS$14-1</f>
        <v>3.0924029669454898</v>
      </c>
      <c r="AV214" s="1298">
        <f t="shared" si="4388"/>
        <v>37397133.035751224</v>
      </c>
      <c r="AW214" s="1299">
        <f t="shared" ref="AW214:AW219" si="5954">AS214/AS204-1</f>
        <v>7.1171879835030483E-2</v>
      </c>
      <c r="AX214" s="485">
        <v>0</v>
      </c>
      <c r="AY214" s="1298">
        <f t="shared" ref="AY214" si="5955">AX214-AX$14</f>
        <v>0</v>
      </c>
      <c r="AZ214" s="1299"/>
      <c r="BA214" s="1298">
        <f t="shared" si="4391"/>
        <v>0</v>
      </c>
      <c r="BB214" s="1299"/>
      <c r="BC214" s="485">
        <v>0</v>
      </c>
      <c r="BD214" s="1298">
        <f t="shared" ref="BD214" si="5956">BC214-BC$14</f>
        <v>0</v>
      </c>
      <c r="BE214" s="1299"/>
      <c r="BF214" s="1298">
        <f t="shared" si="4394"/>
        <v>0</v>
      </c>
      <c r="BG214" s="1299"/>
      <c r="BH214" s="485">
        <v>0</v>
      </c>
      <c r="BI214" s="1298">
        <f t="shared" ref="BI214" si="5957">BH214-BH$14</f>
        <v>0</v>
      </c>
      <c r="BJ214" s="1299"/>
      <c r="BK214" s="1298">
        <f t="shared" si="4397"/>
        <v>0</v>
      </c>
      <c r="BL214" s="1299"/>
      <c r="BM214" s="485">
        <v>0</v>
      </c>
      <c r="BN214" s="1298">
        <f t="shared" ref="BN214" si="5958">BM214-BM$14</f>
        <v>0</v>
      </c>
      <c r="BO214" s="1299"/>
      <c r="BP214" s="1298">
        <f t="shared" si="4400"/>
        <v>0</v>
      </c>
      <c r="BQ214" s="1299"/>
      <c r="BR214" s="485">
        <v>0</v>
      </c>
      <c r="BS214" s="1298">
        <f t="shared" ref="BS214" si="5959">BR214-BR$14</f>
        <v>0</v>
      </c>
      <c r="BT214" s="1299"/>
      <c r="BU214" s="1298">
        <f t="shared" si="4403"/>
        <v>0</v>
      </c>
      <c r="BV214" s="1299"/>
      <c r="BW214" s="485">
        <v>0</v>
      </c>
      <c r="BX214" s="1298">
        <f t="shared" ref="BX214" si="5960">BW214-BW$14</f>
        <v>0</v>
      </c>
      <c r="BY214" s="1299"/>
      <c r="BZ214" s="1298">
        <f t="shared" si="4406"/>
        <v>0</v>
      </c>
      <c r="CA214" s="1299"/>
      <c r="CB214" s="192">
        <v>498255575.97396886</v>
      </c>
      <c r="CC214" s="1298">
        <f t="shared" ref="CC214" si="5961">CB214-CB$14</f>
        <v>480120797.49396884</v>
      </c>
      <c r="CD214" s="1299">
        <f t="shared" ref="CD214" si="5962">CB214/CB$14-1</f>
        <v>26.475139909951022</v>
      </c>
      <c r="CE214" s="1298">
        <f t="shared" si="4409"/>
        <v>43955743.612538218</v>
      </c>
      <c r="CF214" s="1299">
        <f t="shared" si="5873"/>
        <v>9.6754919287683094E-2</v>
      </c>
      <c r="CG214" s="192">
        <v>420004674.42247713</v>
      </c>
      <c r="CH214" s="1298">
        <f t="shared" ref="CH214" si="5963">CG214-CG$14</f>
        <v>401869895.94247711</v>
      </c>
      <c r="CI214" s="1299">
        <f t="shared" ref="CI214" si="5964">CG214/CG$14-1</f>
        <v>22.160176722626126</v>
      </c>
      <c r="CJ214" s="1298">
        <f t="shared" si="4412"/>
        <v>38430526.464690328</v>
      </c>
      <c r="CK214" s="1299">
        <f t="shared" si="5876"/>
        <v>0.10071574992795851</v>
      </c>
      <c r="CL214" s="192">
        <v>322442476.84893668</v>
      </c>
      <c r="CM214" s="1298">
        <f t="shared" ref="CM214" si="5965">CL214-CL$14</f>
        <v>304307698.36893666</v>
      </c>
      <c r="CN214" s="1299">
        <f t="shared" ref="CN214" si="5966">CL214/CL$14-1</f>
        <v>16.780337223558782</v>
      </c>
      <c r="CO214" s="1298">
        <f t="shared" si="4415"/>
        <v>30491278.804445744</v>
      </c>
      <c r="CP214" s="1299">
        <f t="shared" si="5879"/>
        <v>0.1044396426823333</v>
      </c>
    </row>
    <row r="215" spans="1:94" ht="31.5" outlineLevel="1" x14ac:dyDescent="0.25">
      <c r="A215" s="174">
        <v>2043</v>
      </c>
      <c r="B215" s="175" t="s">
        <v>166</v>
      </c>
      <c r="C215" s="175" t="s">
        <v>249</v>
      </c>
      <c r="D215" s="176" t="s">
        <v>168</v>
      </c>
      <c r="E215" s="485">
        <v>76080517.873210043</v>
      </c>
      <c r="F215" s="1298">
        <f t="shared" ref="F215" si="5967">E215-E$15</f>
        <v>37600641.214210041</v>
      </c>
      <c r="G215" s="1320">
        <f t="shared" ref="G215" si="5968">E215/E$15-1</f>
        <v>0.97715077279011187</v>
      </c>
      <c r="H215" s="1298">
        <f t="shared" si="4364"/>
        <v>1458590.9885216951</v>
      </c>
      <c r="I215" s="1320">
        <f t="shared" si="5834"/>
        <v>1.9546412822810444E-2</v>
      </c>
      <c r="J215" s="485">
        <v>100925735.74094003</v>
      </c>
      <c r="K215" s="1298">
        <f t="shared" ref="K215" si="5969">J215-J$15</f>
        <v>62445859.081940033</v>
      </c>
      <c r="L215" s="1320">
        <f t="shared" ref="L215" si="5970">J215/J$15-1</f>
        <v>1.6228185873702552</v>
      </c>
      <c r="M215" s="1298">
        <f t="shared" si="4367"/>
        <v>3280549.871837467</v>
      </c>
      <c r="N215" s="1320">
        <f t="shared" si="5837"/>
        <v>3.3596637075740565E-2</v>
      </c>
      <c r="O215" s="485">
        <v>133337384.46543257</v>
      </c>
      <c r="P215" s="1298">
        <f t="shared" ref="P215" si="5971">O215-O$15</f>
        <v>94857507.806432575</v>
      </c>
      <c r="Q215" s="1320">
        <f t="shared" ref="Q215" si="5972">O215/O$15-1</f>
        <v>2.4651198507479228</v>
      </c>
      <c r="R215" s="1298">
        <f t="shared" si="4370"/>
        <v>6064169.2368502766</v>
      </c>
      <c r="S215" s="1320">
        <f t="shared" si="5840"/>
        <v>4.7646861328670465E-2</v>
      </c>
      <c r="T215" s="485">
        <v>76080517.873210043</v>
      </c>
      <c r="U215" s="1298">
        <f t="shared" ref="U215" si="5973">T215-T$15</f>
        <v>37600641.214210041</v>
      </c>
      <c r="V215" s="1299">
        <f t="shared" ref="V215" si="5974">T215/T$15-1</f>
        <v>0.97715077279011187</v>
      </c>
      <c r="W215" s="1298">
        <f t="shared" si="4373"/>
        <v>1458590.9885216951</v>
      </c>
      <c r="X215" s="1299">
        <f t="shared" si="5843"/>
        <v>1.9546412822810444E-2</v>
      </c>
      <c r="Y215" s="485">
        <v>100925735.74094003</v>
      </c>
      <c r="Z215" s="1298">
        <f t="shared" ref="Z215" si="5975">Y215-Y$15</f>
        <v>62445859.081940033</v>
      </c>
      <c r="AA215" s="1299">
        <f t="shared" ref="AA215" si="5976">Y215/Y$15-1</f>
        <v>1.6228185873702552</v>
      </c>
      <c r="AB215" s="1298">
        <f t="shared" si="4376"/>
        <v>3280549.871837467</v>
      </c>
      <c r="AC215" s="1299">
        <f t="shared" si="5846"/>
        <v>3.3596637075740565E-2</v>
      </c>
      <c r="AD215" s="485">
        <v>133337384.46543257</v>
      </c>
      <c r="AE215" s="1298">
        <f t="shared" ref="AE215" si="5977">AD215-AD$15</f>
        <v>94857507.806432575</v>
      </c>
      <c r="AF215" s="1299">
        <f t="shared" ref="AF215" si="5978">AD215/AD$15-1</f>
        <v>2.4651198507479228</v>
      </c>
      <c r="AG215" s="1298">
        <f t="shared" si="4379"/>
        <v>6064169.2368502766</v>
      </c>
      <c r="AH215" s="1299">
        <f t="shared" si="5849"/>
        <v>4.7646861328670465E-2</v>
      </c>
      <c r="AI215" s="485">
        <v>76080517.873210043</v>
      </c>
      <c r="AJ215" s="1298">
        <f t="shared" ref="AJ215" si="5979">AI215-AI$15</f>
        <v>37600641.214210041</v>
      </c>
      <c r="AK215" s="1299">
        <f t="shared" ref="AK215" si="5980">AI215/AI$15-1</f>
        <v>0.97715077279011187</v>
      </c>
      <c r="AL215" s="1298">
        <f t="shared" si="4382"/>
        <v>1458590.9885216951</v>
      </c>
      <c r="AM215" s="1299">
        <f t="shared" si="5948"/>
        <v>1.9546412822810444E-2</v>
      </c>
      <c r="AN215" s="485">
        <v>100925735.74094003</v>
      </c>
      <c r="AO215" s="1298">
        <f t="shared" ref="AO215" si="5981">AN215-AN$15</f>
        <v>62445859.081940033</v>
      </c>
      <c r="AP215" s="1299">
        <f t="shared" ref="AP215" si="5982">AN215/AN$15-1</f>
        <v>1.6228185873702552</v>
      </c>
      <c r="AQ215" s="1298">
        <f t="shared" si="4385"/>
        <v>3280549.871837467</v>
      </c>
      <c r="AR215" s="1299">
        <f t="shared" si="5951"/>
        <v>3.3596637075740565E-2</v>
      </c>
      <c r="AS215" s="485">
        <v>133337384.46543257</v>
      </c>
      <c r="AT215" s="1298">
        <f t="shared" ref="AT215" si="5983">AS215-AS$15</f>
        <v>94857507.806432575</v>
      </c>
      <c r="AU215" s="1299">
        <f t="shared" ref="AU215" si="5984">AS215/AS$15-1</f>
        <v>2.4651198507479228</v>
      </c>
      <c r="AV215" s="1298">
        <f t="shared" si="4388"/>
        <v>6064169.2368502766</v>
      </c>
      <c r="AW215" s="1299">
        <f t="shared" si="5954"/>
        <v>4.7646861328670465E-2</v>
      </c>
      <c r="AX215" s="485">
        <v>76080517.873210043</v>
      </c>
      <c r="AY215" s="1298">
        <f t="shared" ref="AY215" si="5985">AX215-AX$15</f>
        <v>37600641.214210041</v>
      </c>
      <c r="AZ215" s="1299">
        <f t="shared" ref="AZ215" si="5986">AX215/AX$15-1</f>
        <v>0.97715077279011187</v>
      </c>
      <c r="BA215" s="1298">
        <f t="shared" si="4391"/>
        <v>1458590.9885216951</v>
      </c>
      <c r="BB215" s="1299">
        <f t="shared" si="5855"/>
        <v>1.9546412822810444E-2</v>
      </c>
      <c r="BC215" s="485">
        <v>100925735.74094003</v>
      </c>
      <c r="BD215" s="1298">
        <f t="shared" ref="BD215" si="5987">BC215-BC$15</f>
        <v>62445859.081940033</v>
      </c>
      <c r="BE215" s="1299">
        <f t="shared" ref="BE215" si="5988">BC215/BC$15-1</f>
        <v>1.6228185873702552</v>
      </c>
      <c r="BF215" s="1298">
        <f t="shared" si="4394"/>
        <v>3280549.871837467</v>
      </c>
      <c r="BG215" s="1299">
        <f t="shared" si="5858"/>
        <v>3.3596637075740565E-2</v>
      </c>
      <c r="BH215" s="485">
        <v>133337384.46543257</v>
      </c>
      <c r="BI215" s="1298">
        <f t="shared" ref="BI215" si="5989">BH215-BH$15</f>
        <v>94857507.806432575</v>
      </c>
      <c r="BJ215" s="1299">
        <f t="shared" ref="BJ215" si="5990">BH215/BH$15-1</f>
        <v>2.4651198507479228</v>
      </c>
      <c r="BK215" s="1298">
        <f t="shared" si="4397"/>
        <v>6064169.2368502766</v>
      </c>
      <c r="BL215" s="1299">
        <f t="shared" si="5861"/>
        <v>4.7646861328670465E-2</v>
      </c>
      <c r="BM215" s="485">
        <v>76080517.873210043</v>
      </c>
      <c r="BN215" s="1298">
        <f t="shared" ref="BN215" si="5991">BM215-BM$15</f>
        <v>37600641.214210041</v>
      </c>
      <c r="BO215" s="1299">
        <f t="shared" ref="BO215" si="5992">BM215/BM$15-1</f>
        <v>0.97715077279011187</v>
      </c>
      <c r="BP215" s="1298">
        <f t="shared" si="4400"/>
        <v>1458590.9885216951</v>
      </c>
      <c r="BQ215" s="1299">
        <f t="shared" si="5864"/>
        <v>1.9546412822810444E-2</v>
      </c>
      <c r="BR215" s="485">
        <v>100925735.74094003</v>
      </c>
      <c r="BS215" s="1298">
        <f t="shared" ref="BS215" si="5993">BR215-BR$15</f>
        <v>62445859.081940033</v>
      </c>
      <c r="BT215" s="1299">
        <f t="shared" ref="BT215" si="5994">BR215/BR$15-1</f>
        <v>1.6228185873702552</v>
      </c>
      <c r="BU215" s="1298">
        <f t="shared" si="4403"/>
        <v>3280549.871837467</v>
      </c>
      <c r="BV215" s="1299">
        <f t="shared" si="5867"/>
        <v>3.3596637075740565E-2</v>
      </c>
      <c r="BW215" s="485">
        <v>133337384.46543257</v>
      </c>
      <c r="BX215" s="1298">
        <f t="shared" ref="BX215" si="5995">BW215-BW$15</f>
        <v>94857507.806432575</v>
      </c>
      <c r="BY215" s="1299">
        <f t="shared" ref="BY215" si="5996">BW215/BW$15-1</f>
        <v>2.4651198507479228</v>
      </c>
      <c r="BZ215" s="1298">
        <f t="shared" si="4406"/>
        <v>6064169.2368502766</v>
      </c>
      <c r="CA215" s="1299">
        <f t="shared" si="5870"/>
        <v>4.7646861328670465E-2</v>
      </c>
      <c r="CB215" s="485">
        <v>76080517.873210043</v>
      </c>
      <c r="CC215" s="1298">
        <f t="shared" ref="CC215" si="5997">CB215-CB$15</f>
        <v>37600641.214210041</v>
      </c>
      <c r="CD215" s="1299">
        <f t="shared" ref="CD215" si="5998">CB215/CB$15-1</f>
        <v>0.97715077279011187</v>
      </c>
      <c r="CE215" s="1298">
        <f t="shared" si="4409"/>
        <v>1458590.9885216951</v>
      </c>
      <c r="CF215" s="1299">
        <f t="shared" si="5873"/>
        <v>1.9546412822810444E-2</v>
      </c>
      <c r="CG215" s="485">
        <v>100925735.74094003</v>
      </c>
      <c r="CH215" s="1298">
        <f t="shared" ref="CH215" si="5999">CG215-CG$15</f>
        <v>62445859.081940033</v>
      </c>
      <c r="CI215" s="1299">
        <f t="shared" ref="CI215" si="6000">CG215/CG$15-1</f>
        <v>1.6228185873702552</v>
      </c>
      <c r="CJ215" s="1298">
        <f t="shared" si="4412"/>
        <v>3280549.871837467</v>
      </c>
      <c r="CK215" s="1299">
        <f t="shared" si="5876"/>
        <v>3.3596637075740565E-2</v>
      </c>
      <c r="CL215" s="485">
        <v>133337384.46543257</v>
      </c>
      <c r="CM215" s="1298">
        <f t="shared" ref="CM215" si="6001">CL215-CL$15</f>
        <v>94857507.806432575</v>
      </c>
      <c r="CN215" s="1299">
        <f t="shared" ref="CN215" si="6002">CL215/CL$15-1</f>
        <v>2.4651198507479228</v>
      </c>
      <c r="CO215" s="1298">
        <f t="shared" si="4415"/>
        <v>6064169.2368502766</v>
      </c>
      <c r="CP215" s="1299">
        <f t="shared" si="5879"/>
        <v>4.7646861328670465E-2</v>
      </c>
    </row>
    <row r="216" spans="1:94" ht="15.75" outlineLevel="1" x14ac:dyDescent="0.25">
      <c r="A216" s="174">
        <v>2043</v>
      </c>
      <c r="B216" s="175" t="s">
        <v>169</v>
      </c>
      <c r="C216" s="175" t="s">
        <v>249</v>
      </c>
      <c r="D216" s="176" t="s">
        <v>170</v>
      </c>
      <c r="E216" s="485">
        <v>74283276.010191545</v>
      </c>
      <c r="F216" s="1298">
        <f t="shared" ref="F216" si="6003">E216-E$16</f>
        <v>34200899.010191545</v>
      </c>
      <c r="G216" s="1320">
        <f t="shared" ref="G216" si="6004">E216/E$16-1</f>
        <v>0.85326523948895416</v>
      </c>
      <c r="H216" s="1298">
        <f t="shared" si="4364"/>
        <v>1424791.0527665317</v>
      </c>
      <c r="I216" s="1320">
        <f t="shared" si="5834"/>
        <v>1.9555595392892311E-2</v>
      </c>
      <c r="J216" s="485">
        <v>98541577.977557734</v>
      </c>
      <c r="K216" s="1298">
        <f t="shared" ref="K216" si="6005">J216-J$16</f>
        <v>58459200.977557734</v>
      </c>
      <c r="L216" s="1320">
        <f t="shared" ref="L216" si="6006">J216/J$16-1</f>
        <v>1.4584764016754228</v>
      </c>
      <c r="M216" s="1298">
        <f t="shared" si="4367"/>
        <v>3203912.4573075622</v>
      </c>
      <c r="N216" s="1320">
        <f t="shared" si="5837"/>
        <v>3.3605946189515512E-2</v>
      </c>
      <c r="O216" s="485">
        <v>130187569.82213542</v>
      </c>
      <c r="P216" s="1298">
        <f t="shared" ref="P216" si="6007">O216-O$16</f>
        <v>90105192.822135419</v>
      </c>
      <c r="Q216" s="1320">
        <f t="shared" ref="Q216" si="6008">O216/O$16-1</f>
        <v>2.2480002326742103</v>
      </c>
      <c r="R216" s="1298">
        <f t="shared" si="4370"/>
        <v>5922035.2220433354</v>
      </c>
      <c r="S216" s="1320">
        <f t="shared" si="5840"/>
        <v>4.7656296986139157E-2</v>
      </c>
      <c r="T216" s="485">
        <v>74283276.010191545</v>
      </c>
      <c r="U216" s="1298">
        <f t="shared" ref="U216" si="6009">T216-T$16</f>
        <v>34200899.010191545</v>
      </c>
      <c r="V216" s="1299">
        <f t="shared" ref="V216" si="6010">T216/T$16-1</f>
        <v>0.85326523948895416</v>
      </c>
      <c r="W216" s="1298">
        <f t="shared" si="4373"/>
        <v>1424791.0527665317</v>
      </c>
      <c r="X216" s="1299">
        <f t="shared" si="5843"/>
        <v>1.9555595392892311E-2</v>
      </c>
      <c r="Y216" s="485">
        <v>98541577.977557734</v>
      </c>
      <c r="Z216" s="1298">
        <f t="shared" ref="Z216" si="6011">Y216-Y$16</f>
        <v>58459200.977557734</v>
      </c>
      <c r="AA216" s="1299">
        <f t="shared" ref="AA216" si="6012">Y216/Y$16-1</f>
        <v>1.4584764016754228</v>
      </c>
      <c r="AB216" s="1298">
        <f t="shared" si="4376"/>
        <v>3203912.4573075622</v>
      </c>
      <c r="AC216" s="1299">
        <f t="shared" si="5846"/>
        <v>3.3605946189515512E-2</v>
      </c>
      <c r="AD216" s="485">
        <v>130187569.82213542</v>
      </c>
      <c r="AE216" s="1298">
        <f t="shared" ref="AE216" si="6013">AD216-AD$16</f>
        <v>90105192.822135419</v>
      </c>
      <c r="AF216" s="1299">
        <f t="shared" ref="AF216" si="6014">AD216/AD$16-1</f>
        <v>2.2480002326742103</v>
      </c>
      <c r="AG216" s="1298">
        <f t="shared" si="4379"/>
        <v>5922035.2220433354</v>
      </c>
      <c r="AH216" s="1299">
        <f t="shared" si="5849"/>
        <v>4.7656296986139157E-2</v>
      </c>
      <c r="AI216" s="485">
        <v>74283276.010191545</v>
      </c>
      <c r="AJ216" s="1298">
        <f t="shared" ref="AJ216" si="6015">AI216-AI$16</f>
        <v>34200899.010191545</v>
      </c>
      <c r="AK216" s="1299">
        <f t="shared" ref="AK216" si="6016">AI216/AI$16-1</f>
        <v>0.85326523948895416</v>
      </c>
      <c r="AL216" s="1298">
        <f t="shared" si="4382"/>
        <v>1424791.0527665317</v>
      </c>
      <c r="AM216" s="1299">
        <f t="shared" si="5948"/>
        <v>1.9555595392892311E-2</v>
      </c>
      <c r="AN216" s="485">
        <v>98541577.977557734</v>
      </c>
      <c r="AO216" s="1298">
        <f t="shared" ref="AO216" si="6017">AN216-AN$16</f>
        <v>58459200.977557734</v>
      </c>
      <c r="AP216" s="1299">
        <f t="shared" ref="AP216" si="6018">AN216/AN$16-1</f>
        <v>1.4584764016754228</v>
      </c>
      <c r="AQ216" s="1298">
        <f t="shared" si="4385"/>
        <v>3203912.4573075622</v>
      </c>
      <c r="AR216" s="1299">
        <f t="shared" si="5951"/>
        <v>3.3605946189515512E-2</v>
      </c>
      <c r="AS216" s="485">
        <v>130187569.82213542</v>
      </c>
      <c r="AT216" s="1298">
        <f t="shared" ref="AT216" si="6019">AS216-AS$16</f>
        <v>90105192.822135419</v>
      </c>
      <c r="AU216" s="1299">
        <f t="shared" ref="AU216" si="6020">AS216/AS$16-1</f>
        <v>2.2480002326742103</v>
      </c>
      <c r="AV216" s="1298">
        <f t="shared" si="4388"/>
        <v>5922035.2220433354</v>
      </c>
      <c r="AW216" s="1299">
        <f t="shared" si="5954"/>
        <v>4.7656296986139157E-2</v>
      </c>
      <c r="AX216" s="485">
        <v>74283276.010191545</v>
      </c>
      <c r="AY216" s="1298">
        <f t="shared" ref="AY216" si="6021">AX216-AX$16</f>
        <v>34200899.010191545</v>
      </c>
      <c r="AZ216" s="1299">
        <f t="shared" ref="AZ216" si="6022">AX216/AX$16-1</f>
        <v>0.85326523948895416</v>
      </c>
      <c r="BA216" s="1298">
        <f t="shared" si="4391"/>
        <v>1424791.0527665317</v>
      </c>
      <c r="BB216" s="1299">
        <f t="shared" si="5855"/>
        <v>1.9555595392892311E-2</v>
      </c>
      <c r="BC216" s="485">
        <v>98541577.977557734</v>
      </c>
      <c r="BD216" s="1298">
        <f t="shared" ref="BD216" si="6023">BC216-BC$16</f>
        <v>58459200.977557734</v>
      </c>
      <c r="BE216" s="1299">
        <f t="shared" ref="BE216" si="6024">BC216/BC$16-1</f>
        <v>1.4584764016754228</v>
      </c>
      <c r="BF216" s="1298">
        <f t="shared" si="4394"/>
        <v>3203912.4573075622</v>
      </c>
      <c r="BG216" s="1299">
        <f t="shared" si="5858"/>
        <v>3.3605946189515512E-2</v>
      </c>
      <c r="BH216" s="485">
        <v>130187569.82213542</v>
      </c>
      <c r="BI216" s="1298">
        <f t="shared" ref="BI216" si="6025">BH216-BH$16</f>
        <v>90105192.822135419</v>
      </c>
      <c r="BJ216" s="1299">
        <f t="shared" ref="BJ216" si="6026">BH216/BH$16-1</f>
        <v>2.2480002326742103</v>
      </c>
      <c r="BK216" s="1298">
        <f t="shared" si="4397"/>
        <v>5922035.2220433354</v>
      </c>
      <c r="BL216" s="1299">
        <f t="shared" si="5861"/>
        <v>4.7656296986139157E-2</v>
      </c>
      <c r="BM216" s="485">
        <v>74283276.010191545</v>
      </c>
      <c r="BN216" s="1298">
        <f t="shared" ref="BN216" si="6027">BM216-BM$16</f>
        <v>34200899.010191545</v>
      </c>
      <c r="BO216" s="1299">
        <f t="shared" ref="BO216" si="6028">BM216/BM$16-1</f>
        <v>0.85326523948895416</v>
      </c>
      <c r="BP216" s="1298">
        <f t="shared" si="4400"/>
        <v>1424791.0527665317</v>
      </c>
      <c r="BQ216" s="1299">
        <f t="shared" si="5864"/>
        <v>1.9555595392892311E-2</v>
      </c>
      <c r="BR216" s="485">
        <v>98541577.977557734</v>
      </c>
      <c r="BS216" s="1298">
        <f t="shared" ref="BS216" si="6029">BR216-BR$16</f>
        <v>58459200.977557734</v>
      </c>
      <c r="BT216" s="1299">
        <f t="shared" ref="BT216" si="6030">BR216/BR$16-1</f>
        <v>1.4584764016754228</v>
      </c>
      <c r="BU216" s="1298">
        <f t="shared" si="4403"/>
        <v>3203912.4573075622</v>
      </c>
      <c r="BV216" s="1299">
        <f t="shared" si="5867"/>
        <v>3.3605946189515512E-2</v>
      </c>
      <c r="BW216" s="485">
        <v>130187569.82213542</v>
      </c>
      <c r="BX216" s="1298">
        <f t="shared" ref="BX216" si="6031">BW216-BW$16</f>
        <v>90105192.822135419</v>
      </c>
      <c r="BY216" s="1299">
        <f t="shared" ref="BY216" si="6032">BW216/BW$16-1</f>
        <v>2.2480002326742103</v>
      </c>
      <c r="BZ216" s="1298">
        <f t="shared" si="4406"/>
        <v>5922035.2220433354</v>
      </c>
      <c r="CA216" s="1299">
        <f t="shared" si="5870"/>
        <v>4.7656296986139157E-2</v>
      </c>
      <c r="CB216" s="485">
        <v>74283276.010191545</v>
      </c>
      <c r="CC216" s="1298">
        <f t="shared" ref="CC216" si="6033">CB216-CB$16</f>
        <v>34200899.010191545</v>
      </c>
      <c r="CD216" s="1299">
        <f t="shared" ref="CD216" si="6034">CB216/CB$16-1</f>
        <v>0.85326523948895416</v>
      </c>
      <c r="CE216" s="1298">
        <f t="shared" si="4409"/>
        <v>1424791.0527665317</v>
      </c>
      <c r="CF216" s="1299">
        <f t="shared" si="5873"/>
        <v>1.9555595392892311E-2</v>
      </c>
      <c r="CG216" s="485">
        <v>98541577.977557734</v>
      </c>
      <c r="CH216" s="1298">
        <f t="shared" ref="CH216" si="6035">CG216-CG$16</f>
        <v>58459200.977557734</v>
      </c>
      <c r="CI216" s="1299">
        <f t="shared" ref="CI216" si="6036">CG216/CG$16-1</f>
        <v>1.4584764016754228</v>
      </c>
      <c r="CJ216" s="1298">
        <f t="shared" si="4412"/>
        <v>3203912.4573075622</v>
      </c>
      <c r="CK216" s="1299">
        <f t="shared" si="5876"/>
        <v>3.3605946189515512E-2</v>
      </c>
      <c r="CL216" s="485">
        <v>130187569.82213542</v>
      </c>
      <c r="CM216" s="1298">
        <f t="shared" ref="CM216" si="6037">CL216-CL$16</f>
        <v>90105192.822135419</v>
      </c>
      <c r="CN216" s="1299">
        <f t="shared" ref="CN216" si="6038">CL216/CL$16-1</f>
        <v>2.2480002326742103</v>
      </c>
      <c r="CO216" s="1298">
        <f t="shared" si="4415"/>
        <v>5922035.2220433354</v>
      </c>
      <c r="CP216" s="1299">
        <f t="shared" si="5879"/>
        <v>4.7656296986139157E-2</v>
      </c>
    </row>
    <row r="217" spans="1:94" ht="32.25" outlineLevel="1" thickBot="1" x14ac:dyDescent="0.3">
      <c r="A217" s="174">
        <v>2043</v>
      </c>
      <c r="B217" s="197" t="s">
        <v>171</v>
      </c>
      <c r="C217" s="198" t="s">
        <v>172</v>
      </c>
      <c r="D217" s="199" t="s">
        <v>173</v>
      </c>
      <c r="E217" s="492">
        <v>0</v>
      </c>
      <c r="F217" s="1298">
        <f t="shared" ref="F217" si="6039">E217-E$17</f>
        <v>0</v>
      </c>
      <c r="G217" s="1320"/>
      <c r="H217" s="1298">
        <f t="shared" si="4364"/>
        <v>0</v>
      </c>
      <c r="I217" s="1320"/>
      <c r="J217" s="492">
        <v>0</v>
      </c>
      <c r="K217" s="1298">
        <f t="shared" ref="K217" si="6040">J217-J$17</f>
        <v>0</v>
      </c>
      <c r="L217" s="1320"/>
      <c r="M217" s="1298">
        <f t="shared" si="4367"/>
        <v>0</v>
      </c>
      <c r="N217" s="1320"/>
      <c r="O217" s="492">
        <v>0</v>
      </c>
      <c r="P217" s="1298">
        <f t="shared" ref="P217" si="6041">O217-O$17</f>
        <v>0</v>
      </c>
      <c r="Q217" s="1320"/>
      <c r="R217" s="1298">
        <f t="shared" si="4370"/>
        <v>0</v>
      </c>
      <c r="S217" s="1320"/>
      <c r="T217" s="492">
        <v>0</v>
      </c>
      <c r="U217" s="1298">
        <f t="shared" ref="U217" si="6042">T217-T$17</f>
        <v>0</v>
      </c>
      <c r="V217" s="1299"/>
      <c r="W217" s="1298">
        <f t="shared" si="4373"/>
        <v>0</v>
      </c>
      <c r="X217" s="1299"/>
      <c r="Y217" s="492">
        <v>0</v>
      </c>
      <c r="Z217" s="1298">
        <f t="shared" ref="Z217" si="6043">Y217-Y$17</f>
        <v>0</v>
      </c>
      <c r="AA217" s="1299"/>
      <c r="AB217" s="1298">
        <f t="shared" si="4376"/>
        <v>0</v>
      </c>
      <c r="AC217" s="1299"/>
      <c r="AD217" s="492">
        <v>0</v>
      </c>
      <c r="AE217" s="1298">
        <f t="shared" ref="AE217" si="6044">AD217-AD$17</f>
        <v>0</v>
      </c>
      <c r="AF217" s="1299"/>
      <c r="AG217" s="1298">
        <f t="shared" si="4379"/>
        <v>0</v>
      </c>
      <c r="AH217" s="1299"/>
      <c r="AI217" s="492">
        <v>0</v>
      </c>
      <c r="AJ217" s="1298">
        <f t="shared" ref="AJ217" si="6045">AI217-AI$17</f>
        <v>0</v>
      </c>
      <c r="AK217" s="1299"/>
      <c r="AL217" s="1298">
        <f t="shared" si="4382"/>
        <v>0</v>
      </c>
      <c r="AM217" s="1299"/>
      <c r="AN217" s="492">
        <v>0</v>
      </c>
      <c r="AO217" s="1298">
        <f t="shared" ref="AO217" si="6046">AN217-AN$17</f>
        <v>0</v>
      </c>
      <c r="AP217" s="1299"/>
      <c r="AQ217" s="1298">
        <f t="shared" si="4385"/>
        <v>0</v>
      </c>
      <c r="AR217" s="1299"/>
      <c r="AS217" s="492">
        <v>0</v>
      </c>
      <c r="AT217" s="1298">
        <f t="shared" ref="AT217" si="6047">AS217-AS$17</f>
        <v>0</v>
      </c>
      <c r="AU217" s="1299"/>
      <c r="AV217" s="1298">
        <f t="shared" si="4388"/>
        <v>0</v>
      </c>
      <c r="AW217" s="1299"/>
      <c r="AX217" s="492">
        <v>0</v>
      </c>
      <c r="AY217" s="1298">
        <f t="shared" ref="AY217" si="6048">AX217-AX$17</f>
        <v>0</v>
      </c>
      <c r="AZ217" s="1299"/>
      <c r="BA217" s="1298">
        <f t="shared" si="4391"/>
        <v>0</v>
      </c>
      <c r="BB217" s="1299"/>
      <c r="BC217" s="492">
        <v>0</v>
      </c>
      <c r="BD217" s="1298">
        <f t="shared" ref="BD217" si="6049">BC217-BC$17</f>
        <v>0</v>
      </c>
      <c r="BE217" s="1299"/>
      <c r="BF217" s="1298">
        <f t="shared" si="4394"/>
        <v>0</v>
      </c>
      <c r="BG217" s="1299"/>
      <c r="BH217" s="492">
        <v>0</v>
      </c>
      <c r="BI217" s="1298">
        <f t="shared" ref="BI217" si="6050">BH217-BH$17</f>
        <v>0</v>
      </c>
      <c r="BJ217" s="1299"/>
      <c r="BK217" s="1298">
        <f t="shared" si="4397"/>
        <v>0</v>
      </c>
      <c r="BL217" s="1299"/>
      <c r="BM217" s="492">
        <v>0</v>
      </c>
      <c r="BN217" s="1298">
        <f t="shared" ref="BN217" si="6051">BM217-BM$17</f>
        <v>0</v>
      </c>
      <c r="BO217" s="1299"/>
      <c r="BP217" s="1298">
        <f t="shared" si="4400"/>
        <v>0</v>
      </c>
      <c r="BQ217" s="1299"/>
      <c r="BR217" s="492">
        <v>0</v>
      </c>
      <c r="BS217" s="1298">
        <f t="shared" ref="BS217" si="6052">BR217-BR$17</f>
        <v>0</v>
      </c>
      <c r="BT217" s="1299"/>
      <c r="BU217" s="1298">
        <f t="shared" si="4403"/>
        <v>0</v>
      </c>
      <c r="BV217" s="1299"/>
      <c r="BW217" s="492">
        <v>0</v>
      </c>
      <c r="BX217" s="1298">
        <f t="shared" ref="BX217" si="6053">BW217-BW$17</f>
        <v>0</v>
      </c>
      <c r="BY217" s="1299"/>
      <c r="BZ217" s="1298">
        <f t="shared" si="4406"/>
        <v>0</v>
      </c>
      <c r="CA217" s="1299"/>
      <c r="CB217" s="1329">
        <v>5307334.2936394606</v>
      </c>
      <c r="CC217" s="1298">
        <f t="shared" ref="CC217" si="6054">CB217-CB$17</f>
        <v>1461056.8136394606</v>
      </c>
      <c r="CD217" s="1299">
        <f t="shared" ref="CD217" si="6055">CB217/CB$17-1</f>
        <v>0.37986256094021087</v>
      </c>
      <c r="CE217" s="1298">
        <f t="shared" si="4409"/>
        <v>70750.179050252773</v>
      </c>
      <c r="CF217" s="1299">
        <f t="shared" si="5873"/>
        <v>1.3510750042788677E-2</v>
      </c>
      <c r="CG217" s="1329">
        <v>5307334.2936394606</v>
      </c>
      <c r="CH217" s="1298">
        <f t="shared" ref="CH217" si="6056">CG217-CG$17</f>
        <v>1461056.8136394606</v>
      </c>
      <c r="CI217" s="1299">
        <f t="shared" ref="CI217" si="6057">CG217/CG$17-1</f>
        <v>0.37986256094021087</v>
      </c>
      <c r="CJ217" s="1298">
        <f t="shared" si="4412"/>
        <v>70750.179050252773</v>
      </c>
      <c r="CK217" s="1299">
        <f t="shared" si="5876"/>
        <v>1.3510750042788677E-2</v>
      </c>
      <c r="CL217" s="1329">
        <v>5307334.2936394606</v>
      </c>
      <c r="CM217" s="1298">
        <f t="shared" ref="CM217" si="6058">CL217-CL$17</f>
        <v>1461056.8136394606</v>
      </c>
      <c r="CN217" s="1299">
        <f t="shared" ref="CN217" si="6059">CL217/CL$17-1</f>
        <v>0.37986256094021087</v>
      </c>
      <c r="CO217" s="1298">
        <f t="shared" si="4415"/>
        <v>70750.179050252773</v>
      </c>
      <c r="CP217" s="1299">
        <f t="shared" si="5879"/>
        <v>1.3510750042788677E-2</v>
      </c>
    </row>
    <row r="218" spans="1:94" ht="15.75" outlineLevel="1" x14ac:dyDescent="0.25">
      <c r="A218" s="174">
        <v>2043</v>
      </c>
      <c r="B218" s="206" t="s">
        <v>174</v>
      </c>
      <c r="C218" s="206" t="s">
        <v>175</v>
      </c>
      <c r="D218" s="207" t="s">
        <v>176</v>
      </c>
      <c r="E218" s="210">
        <v>1513360.1051520002</v>
      </c>
      <c r="F218" s="1321">
        <f t="shared" ref="F218" si="6060">E218-E$18</f>
        <v>665073.02635200019</v>
      </c>
      <c r="G218" s="1322">
        <f t="shared" ref="G218" si="6061">E218/E$18-1</f>
        <v>0.78401881034522258</v>
      </c>
      <c r="H218" s="1321">
        <f t="shared" si="4364"/>
        <v>30250.694688000251</v>
      </c>
      <c r="I218" s="1322">
        <f t="shared" si="5834"/>
        <v>2.0396805842217702E-2</v>
      </c>
      <c r="J218" s="210">
        <v>1999144.5720960004</v>
      </c>
      <c r="K218" s="1321">
        <f t="shared" ref="K218" si="6062">J218-J$18</f>
        <v>1150857.4932960004</v>
      </c>
      <c r="L218" s="1322">
        <f t="shared" ref="L218" si="6063">J218/J$18-1</f>
        <v>1.3566839835919948</v>
      </c>
      <c r="M218" s="1321">
        <f t="shared" si="4367"/>
        <v>66410.082048000535</v>
      </c>
      <c r="N218" s="1322">
        <f t="shared" si="5837"/>
        <v>3.4360685541629188E-2</v>
      </c>
      <c r="O218" s="211">
        <v>2634083.7358080009</v>
      </c>
      <c r="P218" s="1321">
        <f t="shared" ref="P218" si="6064">O218-O$18</f>
        <v>1785796.6570080009</v>
      </c>
      <c r="Q218" s="1322">
        <f t="shared" ref="Q218" si="6065">O218/O$18-1</f>
        <v>2.10517960444973</v>
      </c>
      <c r="R218" s="1321">
        <f t="shared" si="4370"/>
        <v>121647.69004800078</v>
      </c>
      <c r="S218" s="1322">
        <f t="shared" si="5840"/>
        <v>4.8418223521865977E-2</v>
      </c>
      <c r="T218" s="211">
        <v>1513360.1051520002</v>
      </c>
      <c r="U218" s="209">
        <f t="shared" ref="U218" si="6066">T218-T$18</f>
        <v>665073.02635200019</v>
      </c>
      <c r="V218" s="1300">
        <f t="shared" ref="V218" si="6067">T218/T$18-1</f>
        <v>0.78401881034522258</v>
      </c>
      <c r="W218" s="209">
        <f t="shared" si="4373"/>
        <v>30250.694688000251</v>
      </c>
      <c r="X218" s="1300">
        <f t="shared" si="5843"/>
        <v>2.0396805842217702E-2</v>
      </c>
      <c r="Y218" s="210">
        <v>1999144.5720960004</v>
      </c>
      <c r="Z218" s="209">
        <f t="shared" ref="Z218" si="6068">Y218-Y$18</f>
        <v>1150857.4932960004</v>
      </c>
      <c r="AA218" s="1300">
        <f t="shared" ref="AA218" si="6069">Y218/Y$18-1</f>
        <v>1.3566839835919948</v>
      </c>
      <c r="AB218" s="209">
        <f t="shared" si="4376"/>
        <v>66410.082048000535</v>
      </c>
      <c r="AC218" s="1300">
        <f t="shared" si="5846"/>
        <v>3.4360685541629188E-2</v>
      </c>
      <c r="AD218" s="211">
        <v>2634083.7358080009</v>
      </c>
      <c r="AE218" s="209">
        <f t="shared" ref="AE218" si="6070">AD218-AD$18</f>
        <v>1785796.6570080009</v>
      </c>
      <c r="AF218" s="1300">
        <f t="shared" ref="AF218" si="6071">AD218/AD$18-1</f>
        <v>2.10517960444973</v>
      </c>
      <c r="AG218" s="209">
        <f t="shared" si="4379"/>
        <v>121647.69004800078</v>
      </c>
      <c r="AH218" s="1300">
        <f t="shared" si="5849"/>
        <v>4.8418223521865977E-2</v>
      </c>
      <c r="AI218" s="211">
        <v>1513360.1051520002</v>
      </c>
      <c r="AJ218" s="209">
        <f t="shared" ref="AJ218" si="6072">AI218-AI$18</f>
        <v>665073.02635200019</v>
      </c>
      <c r="AK218" s="1300">
        <f t="shared" ref="AK218" si="6073">AI218/AI$18-1</f>
        <v>0.78401881034522258</v>
      </c>
      <c r="AL218" s="209">
        <f t="shared" si="4382"/>
        <v>30250.694688000251</v>
      </c>
      <c r="AM218" s="1300">
        <f t="shared" si="5948"/>
        <v>2.0396805842217702E-2</v>
      </c>
      <c r="AN218" s="210">
        <v>1999144.5720960004</v>
      </c>
      <c r="AO218" s="209">
        <f t="shared" ref="AO218" si="6074">AN218-AN$18</f>
        <v>1150857.4932960004</v>
      </c>
      <c r="AP218" s="1300">
        <f t="shared" ref="AP218" si="6075">AN218/AN$18-1</f>
        <v>1.3566839835919948</v>
      </c>
      <c r="AQ218" s="209">
        <f t="shared" si="4385"/>
        <v>66410.082048000535</v>
      </c>
      <c r="AR218" s="1300">
        <f t="shared" si="5951"/>
        <v>3.4360685541629188E-2</v>
      </c>
      <c r="AS218" s="211">
        <v>2634083.7358080009</v>
      </c>
      <c r="AT218" s="209">
        <f t="shared" ref="AT218" si="6076">AS218-AS$18</f>
        <v>1785796.6570080009</v>
      </c>
      <c r="AU218" s="1300">
        <f t="shared" ref="AU218" si="6077">AS218/AS$18-1</f>
        <v>2.10517960444973</v>
      </c>
      <c r="AV218" s="209">
        <f t="shared" si="4388"/>
        <v>121647.69004800078</v>
      </c>
      <c r="AW218" s="1300">
        <f t="shared" si="5954"/>
        <v>4.8418223521865977E-2</v>
      </c>
      <c r="AX218" s="210">
        <v>1513360.1051520002</v>
      </c>
      <c r="AY218" s="209">
        <f t="shared" ref="AY218" si="6078">AX218-AX$18</f>
        <v>665073.02635200019</v>
      </c>
      <c r="AZ218" s="1300">
        <f t="shared" ref="AZ218" si="6079">AX218/AX$18-1</f>
        <v>0.78401881034522258</v>
      </c>
      <c r="BA218" s="209">
        <f t="shared" si="4391"/>
        <v>30250.694688000251</v>
      </c>
      <c r="BB218" s="1300">
        <f t="shared" si="5855"/>
        <v>2.0396805842217702E-2</v>
      </c>
      <c r="BC218" s="210">
        <v>1999144.5720960004</v>
      </c>
      <c r="BD218" s="209">
        <f t="shared" ref="BD218" si="6080">BC218-BC$18</f>
        <v>1150857.4932960004</v>
      </c>
      <c r="BE218" s="1300">
        <f t="shared" ref="BE218" si="6081">BC218/BC$18-1</f>
        <v>1.3566839835919948</v>
      </c>
      <c r="BF218" s="209">
        <f t="shared" si="4394"/>
        <v>66410.082048000535</v>
      </c>
      <c r="BG218" s="1300">
        <f t="shared" si="5858"/>
        <v>3.4360685541629188E-2</v>
      </c>
      <c r="BH218" s="211">
        <v>2634083.7358080009</v>
      </c>
      <c r="BI218" s="209">
        <f t="shared" ref="BI218" si="6082">BH218-BH$18</f>
        <v>1785796.6570080009</v>
      </c>
      <c r="BJ218" s="1300">
        <f t="shared" ref="BJ218" si="6083">BH218/BH$18-1</f>
        <v>2.10517960444973</v>
      </c>
      <c r="BK218" s="209">
        <f t="shared" si="4397"/>
        <v>121647.69004800078</v>
      </c>
      <c r="BL218" s="1300">
        <f t="shared" si="5861"/>
        <v>4.8418223521865977E-2</v>
      </c>
      <c r="BM218" s="210">
        <v>1513360.1051520002</v>
      </c>
      <c r="BN218" s="209">
        <f t="shared" ref="BN218" si="6084">BM218-BM$18</f>
        <v>665073.02635200019</v>
      </c>
      <c r="BO218" s="1300">
        <f t="shared" ref="BO218" si="6085">BM218/BM$18-1</f>
        <v>0.78401881034522258</v>
      </c>
      <c r="BP218" s="209">
        <f t="shared" si="4400"/>
        <v>30250.694688000251</v>
      </c>
      <c r="BQ218" s="1300">
        <f t="shared" si="5864"/>
        <v>2.0396805842217702E-2</v>
      </c>
      <c r="BR218" s="210">
        <v>1999144.5720960004</v>
      </c>
      <c r="BS218" s="209">
        <f t="shared" ref="BS218" si="6086">BR218-BR$18</f>
        <v>1150857.4932960004</v>
      </c>
      <c r="BT218" s="1300">
        <f t="shared" ref="BT218" si="6087">BR218/BR$18-1</f>
        <v>1.3566839835919948</v>
      </c>
      <c r="BU218" s="209">
        <f t="shared" si="4403"/>
        <v>66410.082048000535</v>
      </c>
      <c r="BV218" s="1300">
        <f t="shared" si="5867"/>
        <v>3.4360685541629188E-2</v>
      </c>
      <c r="BW218" s="211">
        <v>2634083.7358080009</v>
      </c>
      <c r="BX218" s="209">
        <f t="shared" ref="BX218" si="6088">BW218-BW$18</f>
        <v>1785796.6570080009</v>
      </c>
      <c r="BY218" s="1300">
        <f t="shared" ref="BY218" si="6089">BW218/BW$18-1</f>
        <v>2.10517960444973</v>
      </c>
      <c r="BZ218" s="209">
        <f t="shared" si="4406"/>
        <v>121647.69004800078</v>
      </c>
      <c r="CA218" s="1300">
        <f t="shared" si="5870"/>
        <v>4.8418223521865977E-2</v>
      </c>
      <c r="CB218" s="211">
        <v>1513360.1051520002</v>
      </c>
      <c r="CC218" s="209">
        <f t="shared" ref="CC218" si="6090">CB218-CB$18</f>
        <v>665073.02635200019</v>
      </c>
      <c r="CD218" s="1300">
        <f t="shared" ref="CD218" si="6091">CB218/CB$18-1</f>
        <v>0.78401881034522258</v>
      </c>
      <c r="CE218" s="209">
        <f t="shared" si="4409"/>
        <v>30250.694688000251</v>
      </c>
      <c r="CF218" s="1300">
        <f t="shared" si="5873"/>
        <v>2.0396805842217702E-2</v>
      </c>
      <c r="CG218" s="210">
        <v>1999144.5720960004</v>
      </c>
      <c r="CH218" s="209">
        <f t="shared" ref="CH218" si="6092">CG218-CG$18</f>
        <v>1150857.4932960004</v>
      </c>
      <c r="CI218" s="1300">
        <f t="shared" ref="CI218" si="6093">CG218/CG$18-1</f>
        <v>1.3566839835919948</v>
      </c>
      <c r="CJ218" s="209">
        <f t="shared" si="4412"/>
        <v>66410.082048000535</v>
      </c>
      <c r="CK218" s="1300">
        <f t="shared" si="5876"/>
        <v>3.4360685541629188E-2</v>
      </c>
      <c r="CL218" s="211">
        <v>2634083.7358080009</v>
      </c>
      <c r="CM218" s="209">
        <f t="shared" ref="CM218" si="6094">CL218-CL$18</f>
        <v>1785796.6570080009</v>
      </c>
      <c r="CN218" s="1300">
        <f t="shared" ref="CN218" si="6095">CL218/CL$18-1</f>
        <v>2.10517960444973</v>
      </c>
      <c r="CO218" s="209">
        <f t="shared" si="4415"/>
        <v>121647.69004800078</v>
      </c>
      <c r="CP218" s="1300">
        <f t="shared" si="5879"/>
        <v>4.8418223521865977E-2</v>
      </c>
    </row>
    <row r="219" spans="1:94" ht="16.5" outlineLevel="1" thickBot="1" x14ac:dyDescent="0.3">
      <c r="A219" s="174">
        <v>2043</v>
      </c>
      <c r="B219" s="206" t="s">
        <v>177</v>
      </c>
      <c r="C219" s="206" t="s">
        <v>178</v>
      </c>
      <c r="D219" s="207" t="s">
        <v>179</v>
      </c>
      <c r="E219" s="479">
        <v>956240.78323200019</v>
      </c>
      <c r="F219" s="1321">
        <f t="shared" ref="F219" si="6096">E219-E$19</f>
        <v>424070.48114400019</v>
      </c>
      <c r="G219" s="1322">
        <f t="shared" ref="G219" si="6097">E219/E$19-1</f>
        <v>0.79686987319686176</v>
      </c>
      <c r="H219" s="1321">
        <f t="shared" si="4364"/>
        <v>18977.407296000281</v>
      </c>
      <c r="I219" s="1322">
        <f t="shared" si="5834"/>
        <v>2.0247678276182013E-2</v>
      </c>
      <c r="J219" s="479">
        <v>1264572.4291200005</v>
      </c>
      <c r="K219" s="1321">
        <f t="shared" ref="K219" si="6098">J219-J$19</f>
        <v>732402.12703200046</v>
      </c>
      <c r="L219" s="1322">
        <f t="shared" ref="L219" si="6099">J219/J$19-1</f>
        <v>1.3762551652325952</v>
      </c>
      <c r="M219" s="1321">
        <f t="shared" si="4367"/>
        <v>41912.949168000603</v>
      </c>
      <c r="N219" s="1322">
        <f t="shared" si="5837"/>
        <v>3.4280149015526451E-2</v>
      </c>
      <c r="O219" s="472">
        <v>1664283.4346880005</v>
      </c>
      <c r="P219" s="1321">
        <f t="shared" ref="P219" si="6100">O219-O$19</f>
        <v>1132113.1326000006</v>
      </c>
      <c r="Q219" s="1322">
        <f t="shared" ref="Q219" si="6101">O219/O$19-1</f>
        <v>2.1273512034739466</v>
      </c>
      <c r="R219" s="1321">
        <f t="shared" si="4370"/>
        <v>76637.678112000693</v>
      </c>
      <c r="S219" s="1322">
        <f t="shared" si="5840"/>
        <v>4.8271270712984204E-2</v>
      </c>
      <c r="T219" s="472">
        <v>956240.78323200019</v>
      </c>
      <c r="U219" s="209">
        <f t="shared" ref="U219" si="6102">T219-T$19</f>
        <v>424070.48114400019</v>
      </c>
      <c r="V219" s="1300">
        <f t="shared" ref="V219" si="6103">T219/T$19-1</f>
        <v>0.79686987319686176</v>
      </c>
      <c r="W219" s="209">
        <f t="shared" si="4373"/>
        <v>18977.407296000281</v>
      </c>
      <c r="X219" s="1300">
        <f t="shared" si="5843"/>
        <v>2.0247678276182013E-2</v>
      </c>
      <c r="Y219" s="479">
        <v>1264572.4291200005</v>
      </c>
      <c r="Z219" s="209">
        <f t="shared" ref="Z219" si="6104">Y219-Y$19</f>
        <v>732402.12703200046</v>
      </c>
      <c r="AA219" s="1300">
        <f t="shared" ref="AA219" si="6105">Y219/Y$19-1</f>
        <v>1.3762551652325952</v>
      </c>
      <c r="AB219" s="209">
        <f t="shared" si="4376"/>
        <v>41912.949168000603</v>
      </c>
      <c r="AC219" s="1300">
        <f t="shared" si="5846"/>
        <v>3.4280149015526451E-2</v>
      </c>
      <c r="AD219" s="472">
        <v>1664283.4346880005</v>
      </c>
      <c r="AE219" s="209">
        <f t="shared" ref="AE219" si="6106">AD219-AD$19</f>
        <v>1132113.1326000006</v>
      </c>
      <c r="AF219" s="1300">
        <f t="shared" ref="AF219" si="6107">AD219/AD$19-1</f>
        <v>2.1273512034739466</v>
      </c>
      <c r="AG219" s="209">
        <f t="shared" si="4379"/>
        <v>76637.678112000693</v>
      </c>
      <c r="AH219" s="1300">
        <f t="shared" si="5849"/>
        <v>4.8271270712984204E-2</v>
      </c>
      <c r="AI219" s="472">
        <v>956240.78323200019</v>
      </c>
      <c r="AJ219" s="209">
        <f t="shared" ref="AJ219" si="6108">AI219-AI$19</f>
        <v>424070.48114400019</v>
      </c>
      <c r="AK219" s="1300">
        <f t="shared" ref="AK219" si="6109">AI219/AI$19-1</f>
        <v>0.79686987319686176</v>
      </c>
      <c r="AL219" s="209">
        <f t="shared" si="4382"/>
        <v>18977.407296000281</v>
      </c>
      <c r="AM219" s="1300">
        <f t="shared" si="5948"/>
        <v>2.0247678276182013E-2</v>
      </c>
      <c r="AN219" s="479">
        <v>1264572.4291200005</v>
      </c>
      <c r="AO219" s="209">
        <f t="shared" ref="AO219" si="6110">AN219-AN$19</f>
        <v>732402.12703200046</v>
      </c>
      <c r="AP219" s="1300">
        <f t="shared" ref="AP219" si="6111">AN219/AN$19-1</f>
        <v>1.3762551652325952</v>
      </c>
      <c r="AQ219" s="209">
        <f t="shared" si="4385"/>
        <v>41912.949168000603</v>
      </c>
      <c r="AR219" s="1300">
        <f t="shared" si="5951"/>
        <v>3.4280149015526451E-2</v>
      </c>
      <c r="AS219" s="472">
        <v>1664283.4346880005</v>
      </c>
      <c r="AT219" s="209">
        <f t="shared" ref="AT219" si="6112">AS219-AS$19</f>
        <v>1132113.1326000006</v>
      </c>
      <c r="AU219" s="1300">
        <f t="shared" ref="AU219" si="6113">AS219/AS$19-1</f>
        <v>2.1273512034739466</v>
      </c>
      <c r="AV219" s="209">
        <f t="shared" si="4388"/>
        <v>76637.678112000693</v>
      </c>
      <c r="AW219" s="1300">
        <f t="shared" si="5954"/>
        <v>4.8271270712984204E-2</v>
      </c>
      <c r="AX219" s="479">
        <v>956240.78323200019</v>
      </c>
      <c r="AY219" s="209">
        <f t="shared" ref="AY219" si="6114">AX219-AX$19</f>
        <v>424070.48114400019</v>
      </c>
      <c r="AZ219" s="1300">
        <f t="shared" ref="AZ219" si="6115">AX219/AX$19-1</f>
        <v>0.79686987319686176</v>
      </c>
      <c r="BA219" s="209">
        <f t="shared" si="4391"/>
        <v>18977.407296000281</v>
      </c>
      <c r="BB219" s="1300">
        <f t="shared" si="5855"/>
        <v>2.0247678276182013E-2</v>
      </c>
      <c r="BC219" s="479">
        <v>1264572.4291200005</v>
      </c>
      <c r="BD219" s="209">
        <f t="shared" ref="BD219" si="6116">BC219-BC$19</f>
        <v>732402.12703200046</v>
      </c>
      <c r="BE219" s="1300">
        <f t="shared" ref="BE219" si="6117">BC219/BC$19-1</f>
        <v>1.3762551652325952</v>
      </c>
      <c r="BF219" s="209">
        <f t="shared" si="4394"/>
        <v>41912.949168000603</v>
      </c>
      <c r="BG219" s="1300">
        <f t="shared" si="5858"/>
        <v>3.4280149015526451E-2</v>
      </c>
      <c r="BH219" s="472">
        <v>1664283.4346880005</v>
      </c>
      <c r="BI219" s="209">
        <f t="shared" ref="BI219" si="6118">BH219-BH$19</f>
        <v>1132113.1326000006</v>
      </c>
      <c r="BJ219" s="1300">
        <f t="shared" ref="BJ219" si="6119">BH219/BH$19-1</f>
        <v>2.1273512034739466</v>
      </c>
      <c r="BK219" s="209">
        <f t="shared" si="4397"/>
        <v>76637.678112000693</v>
      </c>
      <c r="BL219" s="1300">
        <f t="shared" si="5861"/>
        <v>4.8271270712984204E-2</v>
      </c>
      <c r="BM219" s="479">
        <v>956240.78323200019</v>
      </c>
      <c r="BN219" s="209">
        <f t="shared" ref="BN219" si="6120">BM219-BM$19</f>
        <v>424070.48114400019</v>
      </c>
      <c r="BO219" s="1300">
        <f t="shared" ref="BO219" si="6121">BM219/BM$19-1</f>
        <v>0.79686987319686176</v>
      </c>
      <c r="BP219" s="209">
        <f t="shared" si="4400"/>
        <v>18977.407296000281</v>
      </c>
      <c r="BQ219" s="1300">
        <f t="shared" si="5864"/>
        <v>2.0247678276182013E-2</v>
      </c>
      <c r="BR219" s="479">
        <v>1264572.4291200005</v>
      </c>
      <c r="BS219" s="209">
        <f t="shared" ref="BS219" si="6122">BR219-BR$19</f>
        <v>732402.12703200046</v>
      </c>
      <c r="BT219" s="1300">
        <f t="shared" ref="BT219" si="6123">BR219/BR$19-1</f>
        <v>1.3762551652325952</v>
      </c>
      <c r="BU219" s="209">
        <f t="shared" si="4403"/>
        <v>41912.949168000603</v>
      </c>
      <c r="BV219" s="1300">
        <f t="shared" si="5867"/>
        <v>3.4280149015526451E-2</v>
      </c>
      <c r="BW219" s="472">
        <v>1664283.4346880005</v>
      </c>
      <c r="BX219" s="209">
        <f t="shared" ref="BX219" si="6124">BW219-BW$19</f>
        <v>1132113.1326000006</v>
      </c>
      <c r="BY219" s="1300">
        <f t="shared" ref="BY219" si="6125">BW219/BW$19-1</f>
        <v>2.1273512034739466</v>
      </c>
      <c r="BZ219" s="209">
        <f t="shared" si="4406"/>
        <v>76637.678112000693</v>
      </c>
      <c r="CA219" s="1300">
        <f t="shared" si="5870"/>
        <v>4.8271270712984204E-2</v>
      </c>
      <c r="CB219" s="472">
        <v>956240.78323200019</v>
      </c>
      <c r="CC219" s="209">
        <f t="shared" ref="CC219" si="6126">CB219-CB$19</f>
        <v>424070.48114400019</v>
      </c>
      <c r="CD219" s="1300">
        <f t="shared" ref="CD219" si="6127">CB219/CB$19-1</f>
        <v>0.79686987319686176</v>
      </c>
      <c r="CE219" s="209">
        <f t="shared" si="4409"/>
        <v>18977.407296000281</v>
      </c>
      <c r="CF219" s="1300">
        <f t="shared" si="5873"/>
        <v>2.0247678276182013E-2</v>
      </c>
      <c r="CG219" s="479">
        <v>1264572.4291200005</v>
      </c>
      <c r="CH219" s="209">
        <f t="shared" ref="CH219" si="6128">CG219-CG$19</f>
        <v>732402.12703200046</v>
      </c>
      <c r="CI219" s="1300">
        <f t="shared" ref="CI219" si="6129">CG219/CG$19-1</f>
        <v>1.3762551652325952</v>
      </c>
      <c r="CJ219" s="209">
        <f t="shared" si="4412"/>
        <v>41912.949168000603</v>
      </c>
      <c r="CK219" s="1300">
        <f t="shared" si="5876"/>
        <v>3.4280149015526451E-2</v>
      </c>
      <c r="CL219" s="472">
        <v>1664283.4346880005</v>
      </c>
      <c r="CM219" s="209">
        <f t="shared" ref="CM219" si="6130">CL219-CL$19</f>
        <v>1132113.1326000006</v>
      </c>
      <c r="CN219" s="1300">
        <f t="shared" ref="CN219" si="6131">CL219/CL$19-1</f>
        <v>2.1273512034739466</v>
      </c>
      <c r="CO219" s="209">
        <f t="shared" si="4415"/>
        <v>76637.678112000693</v>
      </c>
      <c r="CP219" s="1300">
        <f t="shared" si="5879"/>
        <v>4.8271270712984204E-2</v>
      </c>
    </row>
    <row r="220" spans="1:94" ht="18.75" x14ac:dyDescent="0.25">
      <c r="A220" s="164">
        <v>2044</v>
      </c>
      <c r="B220" s="165"/>
      <c r="C220" s="166"/>
      <c r="D220" s="166" t="s">
        <v>157</v>
      </c>
      <c r="E220" s="490">
        <v>875753581.06217444</v>
      </c>
      <c r="F220" s="490">
        <f t="shared" ref="F220" si="6132">E220-E$10</f>
        <v>659657146.67217445</v>
      </c>
      <c r="G220" s="1319">
        <f t="shared" ref="G220" si="6133">E220/E$10-1</f>
        <v>3.0526054191234744</v>
      </c>
      <c r="H220" s="490">
        <f t="shared" si="4364"/>
        <v>49383337.49464488</v>
      </c>
      <c r="I220" s="1319">
        <f>E220/E210-1</f>
        <v>5.9759336543208086E-2</v>
      </c>
      <c r="J220" s="490">
        <v>875753581.06217444</v>
      </c>
      <c r="K220" s="490">
        <f t="shared" ref="K220" si="6134">J220-J$10</f>
        <v>659657146.67217445</v>
      </c>
      <c r="L220" s="1319">
        <f t="shared" ref="L220" si="6135">J220/J$10-1</f>
        <v>3.0526054191234744</v>
      </c>
      <c r="M220" s="490">
        <f t="shared" si="4367"/>
        <v>49383337.49464488</v>
      </c>
      <c r="N220" s="1319">
        <f>J220/J210-1</f>
        <v>5.9759336543208086E-2</v>
      </c>
      <c r="O220" s="490">
        <v>875753581.06217444</v>
      </c>
      <c r="P220" s="490">
        <f t="shared" ref="P220" si="6136">O220-O$10</f>
        <v>659657146.67217445</v>
      </c>
      <c r="Q220" s="1319">
        <f t="shared" ref="Q220" si="6137">O220/O$10-1</f>
        <v>3.0526054191234744</v>
      </c>
      <c r="R220" s="490">
        <f t="shared" si="4370"/>
        <v>49383337.49464488</v>
      </c>
      <c r="S220" s="1319">
        <f>O220/O210-1</f>
        <v>5.9759336543208086E-2</v>
      </c>
      <c r="T220" s="490">
        <v>875753581.06217444</v>
      </c>
      <c r="U220" s="490">
        <f t="shared" ref="U220" si="6138">T220-T$10</f>
        <v>659657146.67217445</v>
      </c>
      <c r="V220" s="1301">
        <f t="shared" ref="V220" si="6139">T220/T$10-1</f>
        <v>3.0526054191234744</v>
      </c>
      <c r="W220" s="490">
        <f t="shared" si="4373"/>
        <v>49383337.49464488</v>
      </c>
      <c r="X220" s="1301">
        <f>T220/T210-1</f>
        <v>5.9759336543208086E-2</v>
      </c>
      <c r="Y220" s="490">
        <v>875753581.06217444</v>
      </c>
      <c r="Z220" s="490">
        <f t="shared" ref="Z220" si="6140">Y220-Y$10</f>
        <v>659657146.67217445</v>
      </c>
      <c r="AA220" s="1301">
        <f t="shared" ref="AA220" si="6141">Y220/Y$10-1</f>
        <v>3.0526054191234744</v>
      </c>
      <c r="AB220" s="490">
        <f t="shared" si="4376"/>
        <v>49383337.49464488</v>
      </c>
      <c r="AC220" s="1301">
        <f>Y220/Y210-1</f>
        <v>5.9759336543208086E-2</v>
      </c>
      <c r="AD220" s="490">
        <v>875753581.06217444</v>
      </c>
      <c r="AE220" s="490">
        <f t="shared" ref="AE220" si="6142">AD220-AD$10</f>
        <v>659657146.67217445</v>
      </c>
      <c r="AF220" s="1301">
        <f t="shared" ref="AF220" si="6143">AD220/AD$10-1</f>
        <v>3.0526054191234744</v>
      </c>
      <c r="AG220" s="490">
        <f t="shared" si="4379"/>
        <v>49383337.49464488</v>
      </c>
      <c r="AH220" s="1301">
        <f>AD220/AD210-1</f>
        <v>5.9759336543208086E-2</v>
      </c>
      <c r="AI220" s="490">
        <v>875753581.06217444</v>
      </c>
      <c r="AJ220" s="490">
        <f t="shared" ref="AJ220" si="6144">AI220-AI$10</f>
        <v>659657146.67217445</v>
      </c>
      <c r="AK220" s="1301">
        <f t="shared" ref="AK220" si="6145">AI220/AI$10-1</f>
        <v>3.0526054191234744</v>
      </c>
      <c r="AL220" s="490">
        <f t="shared" si="4382"/>
        <v>49383337.49464488</v>
      </c>
      <c r="AM220" s="1301">
        <f>AI220/AI210-1</f>
        <v>5.9759336543208086E-2</v>
      </c>
      <c r="AN220" s="490">
        <v>875753581.06217444</v>
      </c>
      <c r="AO220" s="490">
        <f t="shared" ref="AO220" si="6146">AN220-AN$10</f>
        <v>659657146.67217445</v>
      </c>
      <c r="AP220" s="1301">
        <f t="shared" ref="AP220" si="6147">AN220/AN$10-1</f>
        <v>3.0526054191234744</v>
      </c>
      <c r="AQ220" s="490">
        <f t="shared" si="4385"/>
        <v>49383337.49464488</v>
      </c>
      <c r="AR220" s="1301">
        <f>AN220/AN210-1</f>
        <v>5.9759336543208086E-2</v>
      </c>
      <c r="AS220" s="490">
        <v>875753581.06217444</v>
      </c>
      <c r="AT220" s="490">
        <f t="shared" ref="AT220" si="6148">AS220-AS$10</f>
        <v>659657146.67217445</v>
      </c>
      <c r="AU220" s="1301">
        <f t="shared" ref="AU220" si="6149">AS220/AS$10-1</f>
        <v>3.0526054191234744</v>
      </c>
      <c r="AV220" s="490">
        <f t="shared" si="4388"/>
        <v>49383337.49464488</v>
      </c>
      <c r="AW220" s="1301">
        <f>AS220/AS210-1</f>
        <v>5.9759336543208086E-2</v>
      </c>
      <c r="AX220" s="490">
        <v>875753581.06217444</v>
      </c>
      <c r="AY220" s="490">
        <f t="shared" ref="AY220" si="6150">AX220-AX$10</f>
        <v>659657146.67217445</v>
      </c>
      <c r="AZ220" s="1301">
        <f t="shared" ref="AZ220" si="6151">AX220/AX$10-1</f>
        <v>3.0526054191234744</v>
      </c>
      <c r="BA220" s="490">
        <f t="shared" si="4391"/>
        <v>49383337.49464488</v>
      </c>
      <c r="BB220" s="1301">
        <f>AX220/AX210-1</f>
        <v>5.9759336543208086E-2</v>
      </c>
      <c r="BC220" s="490">
        <v>875753581.06217444</v>
      </c>
      <c r="BD220" s="490">
        <f t="shared" ref="BD220" si="6152">BC220-BC$10</f>
        <v>659657146.67217445</v>
      </c>
      <c r="BE220" s="1301">
        <f t="shared" ref="BE220" si="6153">BC220/BC$10-1</f>
        <v>3.0526054191234744</v>
      </c>
      <c r="BF220" s="490">
        <f t="shared" si="4394"/>
        <v>49383337.49464488</v>
      </c>
      <c r="BG220" s="1301">
        <f>BC220/BC210-1</f>
        <v>5.9759336543208086E-2</v>
      </c>
      <c r="BH220" s="490">
        <v>875753581.06217444</v>
      </c>
      <c r="BI220" s="490">
        <f t="shared" ref="BI220" si="6154">BH220-BH$10</f>
        <v>659657146.67217445</v>
      </c>
      <c r="BJ220" s="1301">
        <f t="shared" ref="BJ220" si="6155">BH220/BH$10-1</f>
        <v>3.0526054191234744</v>
      </c>
      <c r="BK220" s="490">
        <f t="shared" si="4397"/>
        <v>49383337.49464488</v>
      </c>
      <c r="BL220" s="1301">
        <f>BH220/BH210-1</f>
        <v>5.9759336543208086E-2</v>
      </c>
      <c r="BM220" s="490">
        <v>875753581.06217444</v>
      </c>
      <c r="BN220" s="490">
        <f t="shared" ref="BN220" si="6156">BM220-BM$10</f>
        <v>659657146.67217445</v>
      </c>
      <c r="BO220" s="1301">
        <f t="shared" ref="BO220" si="6157">BM220/BM$10-1</f>
        <v>3.0526054191234744</v>
      </c>
      <c r="BP220" s="490">
        <f t="shared" si="4400"/>
        <v>49383337.49464488</v>
      </c>
      <c r="BQ220" s="1301">
        <f>BM220/BM210-1</f>
        <v>5.9759336543208086E-2</v>
      </c>
      <c r="BR220" s="490">
        <v>875753581.06217444</v>
      </c>
      <c r="BS220" s="490">
        <f t="shared" ref="BS220" si="6158">BR220-BR$10</f>
        <v>659657146.67217445</v>
      </c>
      <c r="BT220" s="1301">
        <f t="shared" ref="BT220" si="6159">BR220/BR$10-1</f>
        <v>3.0526054191234744</v>
      </c>
      <c r="BU220" s="490">
        <f t="shared" si="4403"/>
        <v>49383337.49464488</v>
      </c>
      <c r="BV220" s="1301">
        <f>BR220/BR210-1</f>
        <v>5.9759336543208086E-2</v>
      </c>
      <c r="BW220" s="490">
        <v>875753581.06217444</v>
      </c>
      <c r="BX220" s="490">
        <f t="shared" ref="BX220" si="6160">BW220-BW$10</f>
        <v>659657146.67217445</v>
      </c>
      <c r="BY220" s="1301">
        <f t="shared" ref="BY220" si="6161">BW220/BW$10-1</f>
        <v>3.0526054191234744</v>
      </c>
      <c r="BZ220" s="490">
        <f t="shared" si="4406"/>
        <v>49383337.49464488</v>
      </c>
      <c r="CA220" s="1301">
        <f>BW220/BW210-1</f>
        <v>5.9759336543208086E-2</v>
      </c>
      <c r="CB220" s="484">
        <v>881131897.25810039</v>
      </c>
      <c r="CC220" s="490">
        <f t="shared" ref="CC220" si="6162">CB220-CB$10</f>
        <v>661189185.38810039</v>
      </c>
      <c r="CD220" s="1301">
        <f t="shared" ref="CD220" si="6163">CB220/CB$10-1</f>
        <v>3.0061882013117343</v>
      </c>
      <c r="CE220" s="490">
        <f t="shared" si="4409"/>
        <v>49454319.39693141</v>
      </c>
      <c r="CF220" s="1301">
        <f>CB220/CB210-1</f>
        <v>5.9463331359868254E-2</v>
      </c>
      <c r="CG220" s="484">
        <v>881131897.25810039</v>
      </c>
      <c r="CH220" s="490">
        <f t="shared" ref="CH220" si="6164">CG220-CG$10</f>
        <v>661189185.38810039</v>
      </c>
      <c r="CI220" s="1301">
        <f t="shared" ref="CI220" si="6165">CG220/CG$10-1</f>
        <v>3.0061882013117343</v>
      </c>
      <c r="CJ220" s="490">
        <f t="shared" si="4412"/>
        <v>49454319.39693141</v>
      </c>
      <c r="CK220" s="1301">
        <f>CG220/CG210-1</f>
        <v>5.9463331359868254E-2</v>
      </c>
      <c r="CL220" s="484">
        <v>881131897.25810039</v>
      </c>
      <c r="CM220" s="490">
        <f t="shared" ref="CM220" si="6166">CL220-CL$10</f>
        <v>661189185.38810039</v>
      </c>
      <c r="CN220" s="1301">
        <f t="shared" ref="CN220" si="6167">CL220/CL$10-1</f>
        <v>3.0061882013117343</v>
      </c>
      <c r="CO220" s="490">
        <f t="shared" si="4415"/>
        <v>49454319.39693141</v>
      </c>
      <c r="CP220" s="1301">
        <f>CL220/CL210-1</f>
        <v>5.9463331359868254E-2</v>
      </c>
    </row>
    <row r="221" spans="1:94" ht="15.75" outlineLevel="1" x14ac:dyDescent="0.25">
      <c r="A221" s="174">
        <v>2044</v>
      </c>
      <c r="B221" s="175" t="s">
        <v>158</v>
      </c>
      <c r="C221" s="175" t="s">
        <v>159</v>
      </c>
      <c r="D221" s="176" t="s">
        <v>96</v>
      </c>
      <c r="E221" s="491">
        <v>500371109.42491233</v>
      </c>
      <c r="F221" s="1298">
        <f t="shared" ref="F221" si="6168">E221-E$11</f>
        <v>417643868.92491233</v>
      </c>
      <c r="G221" s="1320">
        <f t="shared" ref="G221" si="6169">E221/E$11-1</f>
        <v>5.048444338294015</v>
      </c>
      <c r="H221" s="1298">
        <f t="shared" si="4364"/>
        <v>33950832.116696358</v>
      </c>
      <c r="I221" s="1320">
        <f t="shared" ref="I221:I229" si="6170">E221/E211-1</f>
        <v>7.279021468069935E-2</v>
      </c>
      <c r="J221" s="491">
        <v>447515626.33726496</v>
      </c>
      <c r="K221" s="1298">
        <f t="shared" ref="K221" si="6171">J221-J$11</f>
        <v>364788385.83726496</v>
      </c>
      <c r="L221" s="1320">
        <f t="shared" ref="L221" si="6172">J221/J$11-1</f>
        <v>4.4095316564713043</v>
      </c>
      <c r="M221" s="1298">
        <f t="shared" si="4367"/>
        <v>30198868.8641451</v>
      </c>
      <c r="N221" s="1320">
        <f t="shared" ref="N221:N229" si="6173">J221/J211-1</f>
        <v>7.2364381068714456E-2</v>
      </c>
      <c r="O221" s="491">
        <v>377616899.15413749</v>
      </c>
      <c r="P221" s="1298">
        <f t="shared" ref="P221" si="6174">O221-O$11</f>
        <v>294889658.65413749</v>
      </c>
      <c r="Q221" s="1320">
        <f t="shared" ref="Q221" si="6175">O221/O$11-1</f>
        <v>3.564601658073407</v>
      </c>
      <c r="R221" s="1298">
        <f t="shared" si="4370"/>
        <v>24357782.250087857</v>
      </c>
      <c r="S221" s="1320">
        <f t="shared" ref="S221:S229" si="6176">O221/O211-1</f>
        <v>6.8951602618379848E-2</v>
      </c>
      <c r="T221" s="485">
        <v>277355206.57567978</v>
      </c>
      <c r="U221" s="1298">
        <f t="shared" ref="U221" si="6177">T221-T$11</f>
        <v>208916467.07567978</v>
      </c>
      <c r="V221" s="1299">
        <f t="shared" ref="V221" si="6178">T221/T$11-1</f>
        <v>3.0526054191234744</v>
      </c>
      <c r="W221" s="1298">
        <f t="shared" si="4373"/>
        <v>15639931.218564242</v>
      </c>
      <c r="X221" s="1299">
        <f t="shared" ref="X221:X229" si="6179">T221/T211-1</f>
        <v>5.9759336543208086E-2</v>
      </c>
      <c r="Y221" s="485">
        <v>277355206.57567978</v>
      </c>
      <c r="Z221" s="1298">
        <f t="shared" ref="Z221" si="6180">Y221-Y$11</f>
        <v>208916467.07567978</v>
      </c>
      <c r="AA221" s="1299">
        <f t="shared" ref="AA221" si="6181">Y221/Y$11-1</f>
        <v>3.0526054191234744</v>
      </c>
      <c r="AB221" s="1298">
        <f t="shared" si="4376"/>
        <v>15639931.218564242</v>
      </c>
      <c r="AC221" s="1299">
        <f t="shared" ref="AC221:AC229" si="6182">Y221/Y211-1</f>
        <v>5.9759336543208086E-2</v>
      </c>
      <c r="AD221" s="485">
        <v>277355206.57567978</v>
      </c>
      <c r="AE221" s="1298">
        <f t="shared" ref="AE221" si="6183">AD221-AD$11</f>
        <v>208916467.07567978</v>
      </c>
      <c r="AF221" s="1299">
        <f t="shared" ref="AF221" si="6184">AD221/AD$11-1</f>
        <v>3.0526054191234744</v>
      </c>
      <c r="AG221" s="1298">
        <f t="shared" si="4379"/>
        <v>15639931.218564242</v>
      </c>
      <c r="AH221" s="1299">
        <f t="shared" ref="AH221:AH229" si="6185">AD221/AD211-1</f>
        <v>5.9759336543208086E-2</v>
      </c>
      <c r="AI221" s="485">
        <v>0</v>
      </c>
      <c r="AJ221" s="1298">
        <f t="shared" ref="AJ221" si="6186">AI221-AI$11</f>
        <v>0</v>
      </c>
      <c r="AK221" s="1299"/>
      <c r="AL221" s="1298">
        <f t="shared" si="4382"/>
        <v>0</v>
      </c>
      <c r="AM221" s="1299"/>
      <c r="AN221" s="485">
        <v>0</v>
      </c>
      <c r="AO221" s="1298">
        <f t="shared" ref="AO221" si="6187">AN221-AN$11</f>
        <v>0</v>
      </c>
      <c r="AP221" s="1299"/>
      <c r="AQ221" s="1298">
        <f t="shared" si="4385"/>
        <v>0</v>
      </c>
      <c r="AR221" s="1299"/>
      <c r="AS221" s="485">
        <v>0</v>
      </c>
      <c r="AT221" s="1298">
        <f t="shared" ref="AT221" si="6188">AS221-AS$11</f>
        <v>0</v>
      </c>
      <c r="AU221" s="1299"/>
      <c r="AV221" s="1298">
        <f t="shared" si="4388"/>
        <v>0</v>
      </c>
      <c r="AW221" s="1299"/>
      <c r="AX221" s="491">
        <v>462847873.79976153</v>
      </c>
      <c r="AY221" s="1298">
        <f t="shared" ref="AY221" si="6189">AX221-AX$11</f>
        <v>403449802.50929463</v>
      </c>
      <c r="AZ221" s="1299">
        <f t="shared" ref="AZ221" si="6190">AX221/AX$11-1</f>
        <v>6.7923047624956521</v>
      </c>
      <c r="BA221" s="1298">
        <f t="shared" si="4391"/>
        <v>33414997.087243557</v>
      </c>
      <c r="BB221" s="1299">
        <f t="shared" ref="BB221:BB229" si="6191">AX221/AX211-1</f>
        <v>7.7811921022556296E-2</v>
      </c>
      <c r="BC221" s="491">
        <v>396551289.40528888</v>
      </c>
      <c r="BD221" s="1298">
        <f t="shared" ref="BD221" si="6192">BC221-BC$11</f>
        <v>337153218.11482197</v>
      </c>
      <c r="BE221" s="1299">
        <f t="shared" ref="BE221" si="6193">BC221/BC$11-1</f>
        <v>5.6761644071923492</v>
      </c>
      <c r="BF221" s="1298">
        <f t="shared" si="4394"/>
        <v>28788010.266440451</v>
      </c>
      <c r="BG221" s="1299">
        <f t="shared" ref="BG221:BG229" si="6194">BC221/BC211-1</f>
        <v>7.8278642538347487E-2</v>
      </c>
      <c r="BH221" s="491">
        <v>308704127.03277695</v>
      </c>
      <c r="BI221" s="1298">
        <f t="shared" ref="BI221" si="6195">BH221-BH$11</f>
        <v>249306055.74231005</v>
      </c>
      <c r="BJ221" s="1299">
        <f t="shared" ref="BJ221" si="6196">BH221/BH$11-1</f>
        <v>4.1972079282365931</v>
      </c>
      <c r="BK221" s="1298">
        <f t="shared" si="4397"/>
        <v>21551184.625924349</v>
      </c>
      <c r="BL221" s="1299">
        <f t="shared" ref="BL221:BL229" si="6197">BH221/BH211-1</f>
        <v>7.5051240796235819E-2</v>
      </c>
      <c r="BM221" s="491">
        <v>240827337.47021309</v>
      </c>
      <c r="BN221" s="1298">
        <f t="shared" ref="BN221" si="6198">BM221-BM$11</f>
        <v>194982610.55987975</v>
      </c>
      <c r="BO221" s="1299">
        <f t="shared" ref="BO221" si="6199">BM221/BM$11-1</f>
        <v>4.2531087804545509</v>
      </c>
      <c r="BP221" s="1298">
        <f t="shared" si="4400"/>
        <v>15491854.242170453</v>
      </c>
      <c r="BQ221" s="1299">
        <f t="shared" ref="BQ221:BQ229" si="6200">BM221/BM211-1</f>
        <v>6.8750176493475257E-2</v>
      </c>
      <c r="BR221" s="491">
        <v>223208843.10766396</v>
      </c>
      <c r="BS221" s="1298">
        <f t="shared" ref="BS221" si="6201">BR221-BR$11</f>
        <v>177364116.19733062</v>
      </c>
      <c r="BT221" s="1299">
        <f t="shared" ref="BT221" si="6202">BR221/BR$11-1</f>
        <v>3.8688008011092112</v>
      </c>
      <c r="BU221" s="1298">
        <f t="shared" si="4403"/>
        <v>14241199.824653357</v>
      </c>
      <c r="BV221" s="1299">
        <f t="shared" ref="BV221:BV229" si="6203">BR221/BR211-1</f>
        <v>6.8150262887188173E-2</v>
      </c>
      <c r="BW221" s="491">
        <v>199909267.37995481</v>
      </c>
      <c r="BX221" s="1298">
        <f t="shared" ref="BX221" si="6204">BW221-BW$11</f>
        <v>154064540.46962148</v>
      </c>
      <c r="BY221" s="1299">
        <f t="shared" ref="BY221" si="6205">BW221/BW$11-1</f>
        <v>3.3605727605478561</v>
      </c>
      <c r="BZ221" s="1298">
        <f t="shared" si="4406"/>
        <v>12294170.953300953</v>
      </c>
      <c r="CA221" s="1299">
        <f t="shared" ref="CA221:CA229" si="6206">BW221/BW211-1</f>
        <v>6.552868712303872E-2</v>
      </c>
      <c r="CB221" s="485">
        <v>100330541.63018708</v>
      </c>
      <c r="CC221" s="1298">
        <f t="shared" ref="CC221" si="6207">CB221-CB$11</f>
        <v>31891802.130187079</v>
      </c>
      <c r="CD221" s="1299">
        <f t="shared" ref="CD221" si="6208">CB221/CB$11-1</f>
        <v>0.46599049548811577</v>
      </c>
      <c r="CE221" s="1298">
        <f t="shared" si="4409"/>
        <v>1425806.1213936359</v>
      </c>
      <c r="CF221" s="1299">
        <f t="shared" ref="CF221:CF229" si="6209">CB221/CB211-1</f>
        <v>1.441595403960072E-2</v>
      </c>
      <c r="CG221" s="485">
        <v>117150143.13098942</v>
      </c>
      <c r="CH221" s="1298">
        <f t="shared" ref="CH221" si="6210">CG221-CG$11</f>
        <v>48711403.630989417</v>
      </c>
      <c r="CI221" s="1299">
        <f t="shared" ref="CI221" si="6211">CG221/CG$11-1</f>
        <v>0.71175191107938818</v>
      </c>
      <c r="CJ221" s="1298">
        <f t="shared" si="4412"/>
        <v>2497334.3133272827</v>
      </c>
      <c r="CK221" s="1299">
        <f t="shared" ref="CK221:CK229" si="6212">CG221/CG211-1</f>
        <v>2.1781710706267221E-2</v>
      </c>
      <c r="CL221" s="485">
        <v>136624498.28616703</v>
      </c>
      <c r="CM221" s="1298">
        <f t="shared" ref="CM221" si="6213">CL221-CL$11</f>
        <v>68185758.786167026</v>
      </c>
      <c r="CN221" s="1299">
        <f t="shared" ref="CN221" si="6214">CL221/CL$11-1</f>
        <v>0.99630354510206942</v>
      </c>
      <c r="CO221" s="1298">
        <f t="shared" si="4415"/>
        <v>3869472.774688825</v>
      </c>
      <c r="CP221" s="1299">
        <f t="shared" ref="CP221:CP229" si="6215">CL221/CL211-1</f>
        <v>2.9147467372933944E-2</v>
      </c>
    </row>
    <row r="222" spans="1:94" ht="31.5" outlineLevel="1" x14ac:dyDescent="0.25">
      <c r="A222" s="174">
        <v>2044</v>
      </c>
      <c r="B222" s="175" t="s">
        <v>160</v>
      </c>
      <c r="C222" s="175" t="s">
        <v>161</v>
      </c>
      <c r="D222" s="176" t="s">
        <v>162</v>
      </c>
      <c r="E222" s="485">
        <v>222110902.98572695</v>
      </c>
      <c r="F222" s="1298">
        <f t="shared" ref="F222" si="6216">E222-E$12</f>
        <v>167303962.75472695</v>
      </c>
      <c r="G222" s="1320">
        <f t="shared" ref="G222" si="6217">E222/E$12-1</f>
        <v>3.0526054191234744</v>
      </c>
      <c r="H222" s="1298">
        <f t="shared" si="4364"/>
        <v>12524730.609814972</v>
      </c>
      <c r="I222" s="1320">
        <f t="shared" si="6170"/>
        <v>5.9759336543208308E-2</v>
      </c>
      <c r="J222" s="485">
        <v>222110902.98572695</v>
      </c>
      <c r="K222" s="1298">
        <f t="shared" ref="K222" si="6218">J222-J$12</f>
        <v>167303962.75472695</v>
      </c>
      <c r="L222" s="1320">
        <f t="shared" ref="L222" si="6219">J222/J$12-1</f>
        <v>3.0526054191234744</v>
      </c>
      <c r="M222" s="1298">
        <f t="shared" si="4367"/>
        <v>12524730.609814972</v>
      </c>
      <c r="N222" s="1320">
        <f t="shared" si="6173"/>
        <v>5.9759336543208308E-2</v>
      </c>
      <c r="O222" s="485">
        <v>222110902.98572695</v>
      </c>
      <c r="P222" s="1298">
        <f t="shared" ref="P222" si="6220">O222-O$12</f>
        <v>167303962.75472695</v>
      </c>
      <c r="Q222" s="1320">
        <f t="shared" ref="Q222" si="6221">O222/O$12-1</f>
        <v>3.0526054191234744</v>
      </c>
      <c r="R222" s="1298">
        <f t="shared" si="4370"/>
        <v>12524730.609814972</v>
      </c>
      <c r="S222" s="1320">
        <f t="shared" si="6176"/>
        <v>5.9759336543208308E-2</v>
      </c>
      <c r="T222" s="485">
        <v>222110902.98572695</v>
      </c>
      <c r="U222" s="1298">
        <f t="shared" ref="U222" si="6222">T222-T$12</f>
        <v>167303962.75472695</v>
      </c>
      <c r="V222" s="1299">
        <f t="shared" ref="V222" si="6223">T222/T$12-1</f>
        <v>3.0526054191234744</v>
      </c>
      <c r="W222" s="1298">
        <f t="shared" si="4373"/>
        <v>12524730.609814972</v>
      </c>
      <c r="X222" s="1299">
        <f t="shared" si="6179"/>
        <v>5.9759336543208308E-2</v>
      </c>
      <c r="Y222" s="485">
        <v>222110902.98572695</v>
      </c>
      <c r="Z222" s="1298">
        <f t="shared" ref="Z222" si="6224">Y222-Y$12</f>
        <v>167303962.75472695</v>
      </c>
      <c r="AA222" s="1299">
        <f t="shared" ref="AA222" si="6225">Y222/Y$12-1</f>
        <v>3.0526054191234744</v>
      </c>
      <c r="AB222" s="1298">
        <f t="shared" si="4376"/>
        <v>12524730.609814972</v>
      </c>
      <c r="AC222" s="1299">
        <f t="shared" si="6182"/>
        <v>5.9759336543208308E-2</v>
      </c>
      <c r="AD222" s="485">
        <v>222110902.98572695</v>
      </c>
      <c r="AE222" s="1298">
        <f t="shared" ref="AE222" si="6226">AD222-AD$12</f>
        <v>167303962.75472695</v>
      </c>
      <c r="AF222" s="1299">
        <f t="shared" ref="AF222" si="6227">AD222/AD$12-1</f>
        <v>3.0526054191234744</v>
      </c>
      <c r="AG222" s="1298">
        <f t="shared" si="4379"/>
        <v>12524730.609814972</v>
      </c>
      <c r="AH222" s="1299">
        <f t="shared" si="6185"/>
        <v>5.9759336543208308E-2</v>
      </c>
      <c r="AI222" s="485">
        <v>0</v>
      </c>
      <c r="AJ222" s="1298">
        <f t="shared" ref="AJ222" si="6228">AI222-AI$12</f>
        <v>0</v>
      </c>
      <c r="AK222" s="1299"/>
      <c r="AL222" s="1298">
        <f t="shared" si="4382"/>
        <v>0</v>
      </c>
      <c r="AM222" s="1299"/>
      <c r="AN222" s="485">
        <v>0</v>
      </c>
      <c r="AO222" s="1298">
        <f t="shared" ref="AO222" si="6229">AN222-AN$12</f>
        <v>0</v>
      </c>
      <c r="AP222" s="1299"/>
      <c r="AQ222" s="1298">
        <f t="shared" si="4385"/>
        <v>0</v>
      </c>
      <c r="AR222" s="1299"/>
      <c r="AS222" s="485">
        <v>0</v>
      </c>
      <c r="AT222" s="1298">
        <f t="shared" ref="AT222" si="6230">AS222-AS$12</f>
        <v>0</v>
      </c>
      <c r="AU222" s="1299"/>
      <c r="AV222" s="1298">
        <f t="shared" si="4388"/>
        <v>0</v>
      </c>
      <c r="AW222" s="1299"/>
      <c r="AX222" s="485">
        <v>222110902.98572695</v>
      </c>
      <c r="AY222" s="1298">
        <f t="shared" ref="AY222" si="6231">AX222-AX$12</f>
        <v>167303962.75472695</v>
      </c>
      <c r="AZ222" s="1299">
        <f t="shared" ref="AZ222" si="6232">AX222/AX$12-1</f>
        <v>3.0526054191234744</v>
      </c>
      <c r="BA222" s="1298">
        <f t="shared" si="4391"/>
        <v>12524730.609814972</v>
      </c>
      <c r="BB222" s="1299">
        <f t="shared" si="6191"/>
        <v>5.9759336543208308E-2</v>
      </c>
      <c r="BC222" s="485">
        <v>222110902.98572695</v>
      </c>
      <c r="BD222" s="1298">
        <f t="shared" ref="BD222" si="6233">BC222-BC$12</f>
        <v>167303962.75472695</v>
      </c>
      <c r="BE222" s="1299">
        <f t="shared" ref="BE222" si="6234">BC222/BC$12-1</f>
        <v>3.0526054191234744</v>
      </c>
      <c r="BF222" s="1298">
        <f t="shared" si="4394"/>
        <v>12524730.609814972</v>
      </c>
      <c r="BG222" s="1299">
        <f t="shared" si="6194"/>
        <v>5.9759336543208308E-2</v>
      </c>
      <c r="BH222" s="485">
        <v>222110902.98572695</v>
      </c>
      <c r="BI222" s="1298">
        <f t="shared" ref="BI222" si="6235">BH222-BH$12</f>
        <v>167303962.75472695</v>
      </c>
      <c r="BJ222" s="1299">
        <f t="shared" ref="BJ222" si="6236">BH222/BH$12-1</f>
        <v>3.0526054191234744</v>
      </c>
      <c r="BK222" s="1298">
        <f t="shared" si="4397"/>
        <v>12524730.609814972</v>
      </c>
      <c r="BL222" s="1299">
        <f t="shared" si="6197"/>
        <v>5.9759336543208308E-2</v>
      </c>
      <c r="BM222" s="491">
        <v>240827337.47021309</v>
      </c>
      <c r="BN222" s="1298">
        <f t="shared" ref="BN222" si="6237">BM222-BM$12</f>
        <v>194982610.55987975</v>
      </c>
      <c r="BO222" s="1299">
        <f t="shared" ref="BO222" si="6238">BM222/BM$12-1</f>
        <v>4.2531087804545509</v>
      </c>
      <c r="BP222" s="1298">
        <f t="shared" si="4400"/>
        <v>15491854.242170453</v>
      </c>
      <c r="BQ222" s="1299">
        <f t="shared" si="6200"/>
        <v>6.8750176493475257E-2</v>
      </c>
      <c r="BR222" s="491">
        <v>223208843.10766396</v>
      </c>
      <c r="BS222" s="1298">
        <f t="shared" ref="BS222" si="6239">BR222-BR$12</f>
        <v>177364116.19733062</v>
      </c>
      <c r="BT222" s="1299">
        <f t="shared" ref="BT222" si="6240">BR222/BR$12-1</f>
        <v>3.8688008011092112</v>
      </c>
      <c r="BU222" s="1298">
        <f t="shared" si="4403"/>
        <v>14241199.824653357</v>
      </c>
      <c r="BV222" s="1299">
        <f t="shared" si="6203"/>
        <v>6.8150262887188173E-2</v>
      </c>
      <c r="BW222" s="491">
        <v>199909267.37995481</v>
      </c>
      <c r="BX222" s="1298">
        <f t="shared" ref="BX222" si="6241">BW222-BW$12</f>
        <v>154064540.46962148</v>
      </c>
      <c r="BY222" s="1299">
        <f t="shared" ref="BY222" si="6242">BW222/BW$12-1</f>
        <v>3.3605727605478561</v>
      </c>
      <c r="BZ222" s="1298">
        <f t="shared" si="4406"/>
        <v>12294170.953300953</v>
      </c>
      <c r="CA222" s="1299">
        <f t="shared" si="6206"/>
        <v>6.552868712303872E-2</v>
      </c>
      <c r="CB222" s="485">
        <v>85366625.086765811</v>
      </c>
      <c r="CC222" s="1298">
        <f t="shared" ref="CC222" si="6243">CB222-CB$12</f>
        <v>30559684.855765812</v>
      </c>
      <c r="CD222" s="1299">
        <f t="shared" ref="CD222" si="6244">CB222/CB$12-1</f>
        <v>0.55758786618926393</v>
      </c>
      <c r="CE222" s="1298">
        <f t="shared" si="4409"/>
        <v>1213152.5917607993</v>
      </c>
      <c r="CF222" s="1299">
        <f t="shared" si="6209"/>
        <v>1.441595403960072E-2</v>
      </c>
      <c r="CG222" s="485">
        <v>99677647.35474284</v>
      </c>
      <c r="CH222" s="1298">
        <f t="shared" ref="CH222" si="6245">CG222-CG$12</f>
        <v>44870707.123742841</v>
      </c>
      <c r="CI222" s="1299">
        <f t="shared" ref="CI222" si="6246">CG222/CG$12-1</f>
        <v>0.81870483801179228</v>
      </c>
      <c r="CJ222" s="1298">
        <f t="shared" si="4412"/>
        <v>2124866.4522108287</v>
      </c>
      <c r="CK222" s="1299">
        <f t="shared" si="6212"/>
        <v>2.1781710706267221E-2</v>
      </c>
      <c r="CL222" s="485">
        <v>116247476.92335325</v>
      </c>
      <c r="CM222" s="1298">
        <f t="shared" ref="CM222" si="6247">CL222-CL$12</f>
        <v>61440536.692353256</v>
      </c>
      <c r="CN222" s="1299">
        <f t="shared" ref="CN222" si="6248">CL222/CL$12-1</f>
        <v>1.1210357015625032</v>
      </c>
      <c r="CO222" s="1298">
        <f t="shared" si="4415"/>
        <v>3292355.7101671398</v>
      </c>
      <c r="CP222" s="1299">
        <f t="shared" si="6215"/>
        <v>2.9147467372933944E-2</v>
      </c>
    </row>
    <row r="223" spans="1:94" ht="31.5" outlineLevel="1" x14ac:dyDescent="0.25">
      <c r="A223" s="174">
        <v>2044</v>
      </c>
      <c r="B223" s="175">
        <v>0</v>
      </c>
      <c r="C223" s="175">
        <v>0</v>
      </c>
      <c r="D223" s="176" t="s">
        <v>163</v>
      </c>
      <c r="E223" s="485">
        <v>0</v>
      </c>
      <c r="F223" s="1298">
        <f t="shared" ref="F223" si="6249">E223-E$13</f>
        <v>0</v>
      </c>
      <c r="G223" s="1320"/>
      <c r="H223" s="1298">
        <f t="shared" si="4364"/>
        <v>0</v>
      </c>
      <c r="I223" s="1320"/>
      <c r="J223" s="485">
        <v>0</v>
      </c>
      <c r="K223" s="1298">
        <f t="shared" ref="K223" si="6250">J223-J$13</f>
        <v>0</v>
      </c>
      <c r="L223" s="1320"/>
      <c r="M223" s="1298">
        <f t="shared" si="4367"/>
        <v>0</v>
      </c>
      <c r="N223" s="1320"/>
      <c r="O223" s="485">
        <v>0</v>
      </c>
      <c r="P223" s="1298">
        <f t="shared" ref="P223" si="6251">O223-O$13</f>
        <v>0</v>
      </c>
      <c r="Q223" s="1320"/>
      <c r="R223" s="1298">
        <f t="shared" si="4370"/>
        <v>0</v>
      </c>
      <c r="S223" s="1320"/>
      <c r="T223" s="485">
        <v>0</v>
      </c>
      <c r="U223" s="1298">
        <f t="shared" ref="U223" si="6252">T223-T$13</f>
        <v>0</v>
      </c>
      <c r="V223" s="1299"/>
      <c r="W223" s="1298">
        <f t="shared" si="4373"/>
        <v>0</v>
      </c>
      <c r="X223" s="1299"/>
      <c r="Y223" s="485">
        <v>0</v>
      </c>
      <c r="Z223" s="1298">
        <f t="shared" ref="Z223" si="6253">Y223-Y$13</f>
        <v>0</v>
      </c>
      <c r="AA223" s="1299"/>
      <c r="AB223" s="1298">
        <f t="shared" si="4376"/>
        <v>0</v>
      </c>
      <c r="AC223" s="1299"/>
      <c r="AD223" s="485">
        <v>0</v>
      </c>
      <c r="AE223" s="1298">
        <f t="shared" ref="AE223" si="6254">AD223-AD$13</f>
        <v>0</v>
      </c>
      <c r="AF223" s="1299"/>
      <c r="AG223" s="1298">
        <f t="shared" si="4379"/>
        <v>0</v>
      </c>
      <c r="AH223" s="1299"/>
      <c r="AI223" s="485">
        <v>0</v>
      </c>
      <c r="AJ223" s="1298">
        <f t="shared" ref="AJ223" si="6255">AI223-AI$13</f>
        <v>0</v>
      </c>
      <c r="AK223" s="1299"/>
      <c r="AL223" s="1298">
        <f t="shared" si="4382"/>
        <v>0</v>
      </c>
      <c r="AM223" s="1299"/>
      <c r="AN223" s="485">
        <v>0</v>
      </c>
      <c r="AO223" s="1298">
        <f t="shared" ref="AO223" si="6256">AN223-AN$13</f>
        <v>0</v>
      </c>
      <c r="AP223" s="1299"/>
      <c r="AQ223" s="1298">
        <f t="shared" si="4385"/>
        <v>0</v>
      </c>
      <c r="AR223" s="1299"/>
      <c r="AS223" s="485">
        <v>0</v>
      </c>
      <c r="AT223" s="1298">
        <f t="shared" ref="AT223" si="6257">AS223-AS$13</f>
        <v>0</v>
      </c>
      <c r="AU223" s="1299"/>
      <c r="AV223" s="1298">
        <f t="shared" si="4388"/>
        <v>0</v>
      </c>
      <c r="AW223" s="1299"/>
      <c r="AX223" s="491">
        <v>37523235.625150837</v>
      </c>
      <c r="AY223" s="1298">
        <f t="shared" ref="AY223" si="6258">AX223-AX$13</f>
        <v>14194066.415617738</v>
      </c>
      <c r="AZ223" s="1299">
        <f t="shared" ref="AZ223" si="6259">AX223/AX$13-1</f>
        <v>0.60842571324046779</v>
      </c>
      <c r="BA223" s="1298">
        <f t="shared" si="4391"/>
        <v>535835.0294527933</v>
      </c>
      <c r="BB223" s="1299">
        <f t="shared" si="6191"/>
        <v>1.4486960987334596E-2</v>
      </c>
      <c r="BC223" s="491">
        <v>50964336.931976087</v>
      </c>
      <c r="BD223" s="1298">
        <f t="shared" ref="BD223" si="6260">BC223-BC$13</f>
        <v>27635167.722442988</v>
      </c>
      <c r="BE223" s="1299">
        <f t="shared" ref="BE223" si="6261">BC223/BC$13-1</f>
        <v>1.184575733247728</v>
      </c>
      <c r="BF223" s="1298">
        <f t="shared" si="4394"/>
        <v>1410858.597704649</v>
      </c>
      <c r="BG223" s="1299">
        <f t="shared" si="6194"/>
        <v>2.8471434198573453E-2</v>
      </c>
      <c r="BH223" s="491">
        <v>68912772.121360555</v>
      </c>
      <c r="BI223" s="1298">
        <f t="shared" ref="BI223" si="6262">BH223-BH$13</f>
        <v>45583602.91182746</v>
      </c>
      <c r="BJ223" s="1299">
        <f t="shared" ref="BJ223" si="6263">BH223/BH$13-1</f>
        <v>1.9539316853683943</v>
      </c>
      <c r="BK223" s="1298">
        <f t="shared" si="4397"/>
        <v>2806597.6241635084</v>
      </c>
      <c r="BL223" s="1299">
        <f t="shared" si="6197"/>
        <v>4.2455907417279226E-2</v>
      </c>
      <c r="BM223" s="491">
        <v>240827337.47021317</v>
      </c>
      <c r="BN223" s="1298">
        <f t="shared" ref="BN223" si="6264">BM223-BM$13</f>
        <v>194982610.55987984</v>
      </c>
      <c r="BO223" s="1299">
        <f t="shared" ref="BO223" si="6265">BM223/BM$13-1</f>
        <v>4.2531087804545527</v>
      </c>
      <c r="BP223" s="1298">
        <f t="shared" si="4400"/>
        <v>15491854.242170453</v>
      </c>
      <c r="BQ223" s="1299">
        <f t="shared" si="6200"/>
        <v>6.8750176493475257E-2</v>
      </c>
      <c r="BR223" s="491">
        <v>223208843.10766393</v>
      </c>
      <c r="BS223" s="1298">
        <f t="shared" ref="BS223" si="6266">BR223-BR$13</f>
        <v>177364116.19733059</v>
      </c>
      <c r="BT223" s="1299">
        <f t="shared" ref="BT223" si="6267">BR223/BR$13-1</f>
        <v>3.8688008011092103</v>
      </c>
      <c r="BU223" s="1298">
        <f t="shared" si="4403"/>
        <v>14241199.824653327</v>
      </c>
      <c r="BV223" s="1299">
        <f t="shared" si="6203"/>
        <v>6.8150262887188173E-2</v>
      </c>
      <c r="BW223" s="491">
        <v>199909267.37995481</v>
      </c>
      <c r="BX223" s="1298">
        <f t="shared" ref="BX223" si="6268">BW223-BW$13</f>
        <v>154064540.46962148</v>
      </c>
      <c r="BY223" s="1299">
        <f t="shared" ref="BY223" si="6269">BW223/BW$13-1</f>
        <v>3.3605727605478561</v>
      </c>
      <c r="BZ223" s="1298">
        <f t="shared" si="4406"/>
        <v>12294170.953300983</v>
      </c>
      <c r="CA223" s="1299">
        <f t="shared" si="6206"/>
        <v>6.5528687123038942E-2</v>
      </c>
      <c r="CB223" s="485">
        <v>0</v>
      </c>
      <c r="CC223" s="1298">
        <f t="shared" ref="CC223" si="6270">CB223-CB$13</f>
        <v>0</v>
      </c>
      <c r="CD223" s="1299"/>
      <c r="CE223" s="1298">
        <f t="shared" si="4409"/>
        <v>0</v>
      </c>
      <c r="CF223" s="1299"/>
      <c r="CG223" s="485">
        <v>0</v>
      </c>
      <c r="CH223" s="1298">
        <f t="shared" ref="CH223" si="6271">CG223-CG$13</f>
        <v>0</v>
      </c>
      <c r="CI223" s="1299"/>
      <c r="CJ223" s="1298">
        <f t="shared" si="4412"/>
        <v>0</v>
      </c>
      <c r="CK223" s="1299"/>
      <c r="CL223" s="485">
        <v>0</v>
      </c>
      <c r="CM223" s="1298">
        <f t="shared" ref="CM223" si="6272">CL223-CL$13</f>
        <v>0</v>
      </c>
      <c r="CN223" s="1299"/>
      <c r="CO223" s="1298">
        <f t="shared" si="4415"/>
        <v>0</v>
      </c>
      <c r="CP223" s="1299"/>
    </row>
    <row r="224" spans="1:94" ht="15.75" outlineLevel="1" x14ac:dyDescent="0.25">
      <c r="A224" s="174">
        <v>2044</v>
      </c>
      <c r="B224" s="175" t="s">
        <v>164</v>
      </c>
      <c r="C224" s="175" t="s">
        <v>165</v>
      </c>
      <c r="D224" s="176" t="s">
        <v>99</v>
      </c>
      <c r="E224" s="485">
        <v>0</v>
      </c>
      <c r="F224" s="1298">
        <f t="shared" ref="F224" si="6273">E224-E$14</f>
        <v>0</v>
      </c>
      <c r="G224" s="1320"/>
      <c r="H224" s="1298">
        <f t="shared" si="4364"/>
        <v>0</v>
      </c>
      <c r="I224" s="1320"/>
      <c r="J224" s="485">
        <v>0</v>
      </c>
      <c r="K224" s="1298">
        <f t="shared" ref="K224" si="6274">J224-J$14</f>
        <v>0</v>
      </c>
      <c r="L224" s="1320"/>
      <c r="M224" s="1298">
        <f t="shared" si="4367"/>
        <v>0</v>
      </c>
      <c r="N224" s="1320"/>
      <c r="O224" s="485">
        <v>0</v>
      </c>
      <c r="P224" s="1298">
        <f t="shared" ref="P224" si="6275">O224-O$14</f>
        <v>0</v>
      </c>
      <c r="Q224" s="1320"/>
      <c r="R224" s="1298">
        <f t="shared" si="4370"/>
        <v>0</v>
      </c>
      <c r="S224" s="1320"/>
      <c r="T224" s="486">
        <v>223015902.84923255</v>
      </c>
      <c r="U224" s="1298">
        <f t="shared" ref="U224" si="6276">T224-T$14</f>
        <v>208727401.84923255</v>
      </c>
      <c r="V224" s="1299">
        <f t="shared" ref="V224" si="6277">T224/T$14-1</f>
        <v>14.608068533517438</v>
      </c>
      <c r="W224" s="1298">
        <f t="shared" si="4373"/>
        <v>18310900.898132086</v>
      </c>
      <c r="X224" s="1299">
        <f t="shared" si="6179"/>
        <v>8.9450187946585435E-2</v>
      </c>
      <c r="Y224" s="486">
        <v>170160419.76158518</v>
      </c>
      <c r="Z224" s="1298">
        <f t="shared" ref="Z224" si="6278">Y224-Y$14</f>
        <v>155871918.76158518</v>
      </c>
      <c r="AA224" s="1299">
        <f t="shared" ref="AA224" si="6279">Y224/Y$14-1</f>
        <v>10.908906312956487</v>
      </c>
      <c r="AB224" s="1298">
        <f t="shared" si="4376"/>
        <v>14558937.645580828</v>
      </c>
      <c r="AC224" s="1299">
        <f t="shared" si="6182"/>
        <v>9.3565546083467455E-2</v>
      </c>
      <c r="AD224" s="486">
        <v>100261692.57845774</v>
      </c>
      <c r="AE224" s="1298">
        <f t="shared" ref="AE224" si="6280">AD224-AD$14</f>
        <v>85973191.578457743</v>
      </c>
      <c r="AF224" s="1299">
        <f t="shared" ref="AF224" si="6281">AD224/AD$14-1</f>
        <v>6.0169496841171579</v>
      </c>
      <c r="AG224" s="1298">
        <f t="shared" si="4379"/>
        <v>8717851.0315236449</v>
      </c>
      <c r="AH224" s="1299">
        <f t="shared" si="6185"/>
        <v>9.5231431019355384E-2</v>
      </c>
      <c r="AI224" s="486">
        <v>722482012.41063929</v>
      </c>
      <c r="AJ224" s="1298">
        <f t="shared" ref="AJ224" si="6282">AI224-AI$14</f>
        <v>584947831.67963934</v>
      </c>
      <c r="AK224" s="1299">
        <f t="shared" ref="AK224" si="6283">AI224/AI$14-1</f>
        <v>4.2531087804545509</v>
      </c>
      <c r="AL224" s="1298">
        <f t="shared" si="4382"/>
        <v>46475562.726511359</v>
      </c>
      <c r="AM224" s="1299">
        <f t="shared" ref="AM224:AM229" si="6284">AI224/AI214-1</f>
        <v>6.8750176493475257E-2</v>
      </c>
      <c r="AN224" s="486">
        <v>669626529.32299185</v>
      </c>
      <c r="AO224" s="1298">
        <f t="shared" ref="AO224" si="6285">AN224-AN$14</f>
        <v>532092348.59199184</v>
      </c>
      <c r="AP224" s="1299">
        <f t="shared" ref="AP224" si="6286">AN224/AN$14-1</f>
        <v>3.8688008011092112</v>
      </c>
      <c r="AQ224" s="1298">
        <f t="shared" si="4385"/>
        <v>42723599.473960042</v>
      </c>
      <c r="AR224" s="1299">
        <f t="shared" ref="AR224:AR229" si="6287">AN224/AN214-1</f>
        <v>6.8150262887188173E-2</v>
      </c>
      <c r="AS224" s="486">
        <v>599727802.13986444</v>
      </c>
      <c r="AT224" s="1298">
        <f t="shared" ref="AT224" si="6288">AS224-AS$14</f>
        <v>462193621.40886444</v>
      </c>
      <c r="AU224" s="1299">
        <f t="shared" ref="AU224" si="6289">AS224/AS$14-1</f>
        <v>3.3605727605478561</v>
      </c>
      <c r="AV224" s="1298">
        <f t="shared" si="4388"/>
        <v>36882512.859902859</v>
      </c>
      <c r="AW224" s="1299">
        <f t="shared" ref="AW224:AW229" si="6290">AS224/AS214-1</f>
        <v>6.552868712303872E-2</v>
      </c>
      <c r="AX224" s="485">
        <v>0</v>
      </c>
      <c r="AY224" s="1298">
        <f t="shared" ref="AY224" si="6291">AX224-AX$14</f>
        <v>0</v>
      </c>
      <c r="AZ224" s="1299"/>
      <c r="BA224" s="1298">
        <f t="shared" si="4391"/>
        <v>0</v>
      </c>
      <c r="BB224" s="1299"/>
      <c r="BC224" s="485">
        <v>0</v>
      </c>
      <c r="BD224" s="1298">
        <f t="shared" ref="BD224" si="6292">BC224-BC$14</f>
        <v>0</v>
      </c>
      <c r="BE224" s="1299"/>
      <c r="BF224" s="1298">
        <f t="shared" si="4394"/>
        <v>0</v>
      </c>
      <c r="BG224" s="1299"/>
      <c r="BH224" s="485">
        <v>0</v>
      </c>
      <c r="BI224" s="1298">
        <f t="shared" ref="BI224" si="6293">BH224-BH$14</f>
        <v>0</v>
      </c>
      <c r="BJ224" s="1299"/>
      <c r="BK224" s="1298">
        <f t="shared" si="4397"/>
        <v>0</v>
      </c>
      <c r="BL224" s="1299"/>
      <c r="BM224" s="485">
        <v>0</v>
      </c>
      <c r="BN224" s="1298">
        <f t="shared" ref="BN224" si="6294">BM224-BM$14</f>
        <v>0</v>
      </c>
      <c r="BO224" s="1299"/>
      <c r="BP224" s="1298">
        <f t="shared" si="4400"/>
        <v>0</v>
      </c>
      <c r="BQ224" s="1299"/>
      <c r="BR224" s="485">
        <v>0</v>
      </c>
      <c r="BS224" s="1298">
        <f t="shared" ref="BS224" si="6295">BR224-BR$14</f>
        <v>0</v>
      </c>
      <c r="BT224" s="1299"/>
      <c r="BU224" s="1298">
        <f t="shared" si="4403"/>
        <v>0</v>
      </c>
      <c r="BV224" s="1299"/>
      <c r="BW224" s="485">
        <v>0</v>
      </c>
      <c r="BX224" s="1298">
        <f t="shared" ref="BX224" si="6296">BW224-BW$14</f>
        <v>0</v>
      </c>
      <c r="BY224" s="1299"/>
      <c r="BZ224" s="1298">
        <f t="shared" si="4406"/>
        <v>0</v>
      </c>
      <c r="CA224" s="1299"/>
      <c r="CB224" s="192">
        <v>542163161.88961244</v>
      </c>
      <c r="CC224" s="1298">
        <f t="shared" ref="CC224" si="6297">CB224-CB$14</f>
        <v>524028383.40961242</v>
      </c>
      <c r="CD224" s="1299">
        <f t="shared" ref="CD224" si="6298">CB224/CB$14-1</f>
        <v>28.896321175774986</v>
      </c>
      <c r="CE224" s="1298">
        <f t="shared" si="4409"/>
        <v>43907585.915643573</v>
      </c>
      <c r="CF224" s="1299">
        <f t="shared" si="6209"/>
        <v>8.8122618256333274E-2</v>
      </c>
      <c r="CG224" s="192">
        <v>458177055.03318554</v>
      </c>
      <c r="CH224" s="1298">
        <f t="shared" ref="CH224" si="6299">CG224-CG$14</f>
        <v>440042276.55318552</v>
      </c>
      <c r="CI224" s="1299">
        <f t="shared" ref="CI224" si="6300">CG224/CG$14-1</f>
        <v>24.265103488222241</v>
      </c>
      <c r="CJ224" s="1298">
        <f t="shared" si="4412"/>
        <v>38172380.610708416</v>
      </c>
      <c r="CK224" s="1299">
        <f t="shared" si="6212"/>
        <v>9.0885608983273691E-2</v>
      </c>
      <c r="CL224" s="192">
        <v>352234143.12627017</v>
      </c>
      <c r="CM224" s="1298">
        <f t="shared" ref="CM224" si="6301">CL224-CL$14</f>
        <v>334099364.64627016</v>
      </c>
      <c r="CN224" s="1299">
        <f t="shared" ref="CN224" si="6302">CL224/CL$14-1</f>
        <v>18.423129072943066</v>
      </c>
      <c r="CO224" s="1298">
        <f t="shared" si="4415"/>
        <v>29791666.277333498</v>
      </c>
      <c r="CP224" s="1299">
        <f t="shared" si="6215"/>
        <v>9.239373970970588E-2</v>
      </c>
    </row>
    <row r="225" spans="1:94" ht="31.5" outlineLevel="1" x14ac:dyDescent="0.25">
      <c r="A225" s="174">
        <v>2044</v>
      </c>
      <c r="B225" s="175" t="s">
        <v>166</v>
      </c>
      <c r="C225" s="175" t="s">
        <v>249</v>
      </c>
      <c r="D225" s="176" t="s">
        <v>168</v>
      </c>
      <c r="E225" s="485">
        <v>77551432.289379686</v>
      </c>
      <c r="F225" s="1298">
        <f t="shared" ref="F225" si="6303">E225-E$15</f>
        <v>39071555.630379684</v>
      </c>
      <c r="G225" s="1320">
        <f t="shared" ref="G225" si="6304">E225/E$15-1</f>
        <v>1.0153763219311487</v>
      </c>
      <c r="H225" s="1298">
        <f t="shared" si="4364"/>
        <v>1470914.4161696434</v>
      </c>
      <c r="I225" s="1320">
        <f t="shared" si="6170"/>
        <v>1.9333654098161679E-2</v>
      </c>
      <c r="J225" s="485">
        <v>104294933.73493031</v>
      </c>
      <c r="K225" s="1298">
        <f t="shared" ref="K225" si="6305">J225-J$15</f>
        <v>65815057.075930305</v>
      </c>
      <c r="L225" s="1320">
        <f t="shared" ref="L225" si="6306">J225/J$15-1</f>
        <v>1.7103759884463381</v>
      </c>
      <c r="M225" s="1298">
        <f t="shared" si="4367"/>
        <v>3369197.9939902723</v>
      </c>
      <c r="N225" s="1320">
        <f t="shared" si="6173"/>
        <v>3.3382942113381775E-2</v>
      </c>
      <c r="O225" s="485">
        <v>139661873.97014293</v>
      </c>
      <c r="P225" s="1298">
        <f t="shared" ref="P225" si="6307">O225-O$15</f>
        <v>101181997.31114292</v>
      </c>
      <c r="Q225" s="1320">
        <f t="shared" ref="Q225" si="6308">O225/O$15-1</f>
        <v>2.6294782129317875</v>
      </c>
      <c r="R225" s="1298">
        <f t="shared" si="4370"/>
        <v>6324489.5047103614</v>
      </c>
      <c r="S225" s="1320">
        <f t="shared" si="6176"/>
        <v>4.7432230128602537E-2</v>
      </c>
      <c r="T225" s="485">
        <v>77551432.289379686</v>
      </c>
      <c r="U225" s="1298">
        <f t="shared" ref="U225" si="6309">T225-T$15</f>
        <v>39071555.630379684</v>
      </c>
      <c r="V225" s="1299">
        <f t="shared" ref="V225" si="6310">T225/T$15-1</f>
        <v>1.0153763219311487</v>
      </c>
      <c r="W225" s="1298">
        <f t="shared" si="4373"/>
        <v>1470914.4161696434</v>
      </c>
      <c r="X225" s="1299">
        <f t="shared" si="6179"/>
        <v>1.9333654098161679E-2</v>
      </c>
      <c r="Y225" s="485">
        <v>104294933.73493031</v>
      </c>
      <c r="Z225" s="1298">
        <f t="shared" ref="Z225" si="6311">Y225-Y$15</f>
        <v>65815057.075930305</v>
      </c>
      <c r="AA225" s="1299">
        <f t="shared" ref="AA225" si="6312">Y225/Y$15-1</f>
        <v>1.7103759884463381</v>
      </c>
      <c r="AB225" s="1298">
        <f t="shared" si="4376"/>
        <v>3369197.9939902723</v>
      </c>
      <c r="AC225" s="1299">
        <f t="shared" si="6182"/>
        <v>3.3382942113381775E-2</v>
      </c>
      <c r="AD225" s="485">
        <v>139661873.97014293</v>
      </c>
      <c r="AE225" s="1298">
        <f t="shared" ref="AE225" si="6313">AD225-AD$15</f>
        <v>101181997.31114292</v>
      </c>
      <c r="AF225" s="1299">
        <f t="shared" ref="AF225" si="6314">AD225/AD$15-1</f>
        <v>2.6294782129317875</v>
      </c>
      <c r="AG225" s="1298">
        <f t="shared" si="4379"/>
        <v>6324489.5047103614</v>
      </c>
      <c r="AH225" s="1299">
        <f t="shared" si="6185"/>
        <v>4.7432230128602537E-2</v>
      </c>
      <c r="AI225" s="485">
        <v>77551432.289379686</v>
      </c>
      <c r="AJ225" s="1298">
        <f t="shared" ref="AJ225" si="6315">AI225-AI$15</f>
        <v>39071555.630379684</v>
      </c>
      <c r="AK225" s="1299">
        <f t="shared" ref="AK225" si="6316">AI225/AI$15-1</f>
        <v>1.0153763219311487</v>
      </c>
      <c r="AL225" s="1298">
        <f t="shared" si="4382"/>
        <v>1470914.4161696434</v>
      </c>
      <c r="AM225" s="1299">
        <f t="shared" si="6284"/>
        <v>1.9333654098161679E-2</v>
      </c>
      <c r="AN225" s="485">
        <v>104294933.73493031</v>
      </c>
      <c r="AO225" s="1298">
        <f t="shared" ref="AO225" si="6317">AN225-AN$15</f>
        <v>65815057.075930305</v>
      </c>
      <c r="AP225" s="1299">
        <f t="shared" ref="AP225" si="6318">AN225/AN$15-1</f>
        <v>1.7103759884463381</v>
      </c>
      <c r="AQ225" s="1298">
        <f t="shared" si="4385"/>
        <v>3369197.9939902723</v>
      </c>
      <c r="AR225" s="1299">
        <f t="shared" si="6287"/>
        <v>3.3382942113381775E-2</v>
      </c>
      <c r="AS225" s="485">
        <v>139661873.97014293</v>
      </c>
      <c r="AT225" s="1298">
        <f t="shared" ref="AT225" si="6319">AS225-AS$15</f>
        <v>101181997.31114292</v>
      </c>
      <c r="AU225" s="1299">
        <f t="shared" ref="AU225" si="6320">AS225/AS$15-1</f>
        <v>2.6294782129317875</v>
      </c>
      <c r="AV225" s="1298">
        <f t="shared" si="4388"/>
        <v>6324489.5047103614</v>
      </c>
      <c r="AW225" s="1299">
        <f t="shared" si="6290"/>
        <v>4.7432230128602537E-2</v>
      </c>
      <c r="AX225" s="485">
        <v>77551432.289379686</v>
      </c>
      <c r="AY225" s="1298">
        <f t="shared" ref="AY225" si="6321">AX225-AX$15</f>
        <v>39071555.630379684</v>
      </c>
      <c r="AZ225" s="1299">
        <f t="shared" ref="AZ225" si="6322">AX225/AX$15-1</f>
        <v>1.0153763219311487</v>
      </c>
      <c r="BA225" s="1298">
        <f t="shared" si="4391"/>
        <v>1470914.4161696434</v>
      </c>
      <c r="BB225" s="1299">
        <f t="shared" si="6191"/>
        <v>1.9333654098161679E-2</v>
      </c>
      <c r="BC225" s="485">
        <v>104294933.73493031</v>
      </c>
      <c r="BD225" s="1298">
        <f t="shared" ref="BD225" si="6323">BC225-BC$15</f>
        <v>65815057.075930305</v>
      </c>
      <c r="BE225" s="1299">
        <f t="shared" ref="BE225" si="6324">BC225/BC$15-1</f>
        <v>1.7103759884463381</v>
      </c>
      <c r="BF225" s="1298">
        <f t="shared" si="4394"/>
        <v>3369197.9939902723</v>
      </c>
      <c r="BG225" s="1299">
        <f t="shared" si="6194"/>
        <v>3.3382942113381775E-2</v>
      </c>
      <c r="BH225" s="485">
        <v>139661873.97014293</v>
      </c>
      <c r="BI225" s="1298">
        <f t="shared" ref="BI225" si="6325">BH225-BH$15</f>
        <v>101181997.31114292</v>
      </c>
      <c r="BJ225" s="1299">
        <f t="shared" ref="BJ225" si="6326">BH225/BH$15-1</f>
        <v>2.6294782129317875</v>
      </c>
      <c r="BK225" s="1298">
        <f t="shared" si="4397"/>
        <v>6324489.5047103614</v>
      </c>
      <c r="BL225" s="1299">
        <f t="shared" si="6197"/>
        <v>4.7432230128602537E-2</v>
      </c>
      <c r="BM225" s="485">
        <v>77551432.289379686</v>
      </c>
      <c r="BN225" s="1298">
        <f t="shared" ref="BN225" si="6327">BM225-BM$15</f>
        <v>39071555.630379684</v>
      </c>
      <c r="BO225" s="1299">
        <f t="shared" ref="BO225" si="6328">BM225/BM$15-1</f>
        <v>1.0153763219311487</v>
      </c>
      <c r="BP225" s="1298">
        <f t="shared" si="4400"/>
        <v>1470914.4161696434</v>
      </c>
      <c r="BQ225" s="1299">
        <f t="shared" si="6200"/>
        <v>1.9333654098161679E-2</v>
      </c>
      <c r="BR225" s="485">
        <v>104294933.73493031</v>
      </c>
      <c r="BS225" s="1298">
        <f t="shared" ref="BS225" si="6329">BR225-BR$15</f>
        <v>65815057.075930305</v>
      </c>
      <c r="BT225" s="1299">
        <f t="shared" ref="BT225" si="6330">BR225/BR$15-1</f>
        <v>1.7103759884463381</v>
      </c>
      <c r="BU225" s="1298">
        <f t="shared" si="4403"/>
        <v>3369197.9939902723</v>
      </c>
      <c r="BV225" s="1299">
        <f t="shared" si="6203"/>
        <v>3.3382942113381775E-2</v>
      </c>
      <c r="BW225" s="485">
        <v>139661873.97014293</v>
      </c>
      <c r="BX225" s="1298">
        <f t="shared" ref="BX225" si="6331">BW225-BW$15</f>
        <v>101181997.31114292</v>
      </c>
      <c r="BY225" s="1299">
        <f t="shared" ref="BY225" si="6332">BW225/BW$15-1</f>
        <v>2.6294782129317875</v>
      </c>
      <c r="BZ225" s="1298">
        <f t="shared" si="4406"/>
        <v>6324489.5047103614</v>
      </c>
      <c r="CA225" s="1299">
        <f t="shared" si="6206"/>
        <v>4.7432230128602537E-2</v>
      </c>
      <c r="CB225" s="485">
        <v>77551432.289379686</v>
      </c>
      <c r="CC225" s="1298">
        <f t="shared" ref="CC225" si="6333">CB225-CB$15</f>
        <v>39071555.630379684</v>
      </c>
      <c r="CD225" s="1299">
        <f t="shared" ref="CD225" si="6334">CB225/CB$15-1</f>
        <v>1.0153763219311487</v>
      </c>
      <c r="CE225" s="1298">
        <f t="shared" si="4409"/>
        <v>1470914.4161696434</v>
      </c>
      <c r="CF225" s="1299">
        <f t="shared" si="6209"/>
        <v>1.9333654098161679E-2</v>
      </c>
      <c r="CG225" s="485">
        <v>104294933.73493031</v>
      </c>
      <c r="CH225" s="1298">
        <f t="shared" ref="CH225" si="6335">CG225-CG$15</f>
        <v>65815057.075930305</v>
      </c>
      <c r="CI225" s="1299">
        <f t="shared" ref="CI225" si="6336">CG225/CG$15-1</f>
        <v>1.7103759884463381</v>
      </c>
      <c r="CJ225" s="1298">
        <f t="shared" si="4412"/>
        <v>3369197.9939902723</v>
      </c>
      <c r="CK225" s="1299">
        <f t="shared" si="6212"/>
        <v>3.3382942113381775E-2</v>
      </c>
      <c r="CL225" s="485">
        <v>139661873.97014293</v>
      </c>
      <c r="CM225" s="1298">
        <f t="shared" ref="CM225" si="6337">CL225-CL$15</f>
        <v>101181997.31114292</v>
      </c>
      <c r="CN225" s="1299">
        <f t="shared" ref="CN225" si="6338">CL225/CL$15-1</f>
        <v>2.6294782129317875</v>
      </c>
      <c r="CO225" s="1298">
        <f t="shared" si="4415"/>
        <v>6324489.5047103614</v>
      </c>
      <c r="CP225" s="1299">
        <f t="shared" si="6215"/>
        <v>4.7432230128602537E-2</v>
      </c>
    </row>
    <row r="226" spans="1:94" ht="15.75" outlineLevel="1" x14ac:dyDescent="0.25">
      <c r="A226" s="174">
        <v>2044</v>
      </c>
      <c r="B226" s="175" t="s">
        <v>169</v>
      </c>
      <c r="C226" s="175" t="s">
        <v>249</v>
      </c>
      <c r="D226" s="176" t="s">
        <v>170</v>
      </c>
      <c r="E226" s="485">
        <v>75720136.362155437</v>
      </c>
      <c r="F226" s="1298">
        <f t="shared" ref="F226" si="6339">E226-E$16</f>
        <v>35637759.362155437</v>
      </c>
      <c r="G226" s="1320">
        <f t="shared" ref="G226" si="6340">E226/E$16-1</f>
        <v>0.88911292267310982</v>
      </c>
      <c r="H226" s="1298">
        <f t="shared" si="4364"/>
        <v>1436860.3519638926</v>
      </c>
      <c r="I226" s="1320">
        <f t="shared" si="6170"/>
        <v>1.9342985785478328E-2</v>
      </c>
      <c r="J226" s="485">
        <v>101832118.00425225</v>
      </c>
      <c r="K226" s="1298">
        <f t="shared" ref="K226" si="6341">J226-J$16</f>
        <v>61749741.004252255</v>
      </c>
      <c r="L226" s="1320">
        <f t="shared" ref="L226" si="6342">J226/J$16-1</f>
        <v>1.5405708350144067</v>
      </c>
      <c r="M226" s="1298">
        <f t="shared" si="4367"/>
        <v>3290540.0266945213</v>
      </c>
      <c r="N226" s="1320">
        <f t="shared" si="6173"/>
        <v>3.3392402417626421E-2</v>
      </c>
      <c r="O226" s="485">
        <v>136363904.95216703</v>
      </c>
      <c r="P226" s="1298">
        <f t="shared" ref="P226" si="6343">O226-O$16</f>
        <v>96281527.952167034</v>
      </c>
      <c r="Q226" s="1320">
        <f t="shared" ref="Q226" si="6344">O226/O$16-1</f>
        <v>2.4020912719863654</v>
      </c>
      <c r="R226" s="1298">
        <f t="shared" si="4370"/>
        <v>6176335.1300316155</v>
      </c>
      <c r="S226" s="1320">
        <f t="shared" si="6176"/>
        <v>4.7441819049774292E-2</v>
      </c>
      <c r="T226" s="485">
        <v>75720136.362155437</v>
      </c>
      <c r="U226" s="1298">
        <f t="shared" ref="U226" si="6345">T226-T$16</f>
        <v>35637759.362155437</v>
      </c>
      <c r="V226" s="1299">
        <f t="shared" ref="V226" si="6346">T226/T$16-1</f>
        <v>0.88911292267310982</v>
      </c>
      <c r="W226" s="1298">
        <f t="shared" si="4373"/>
        <v>1436860.3519638926</v>
      </c>
      <c r="X226" s="1299">
        <f t="shared" si="6179"/>
        <v>1.9342985785478328E-2</v>
      </c>
      <c r="Y226" s="485">
        <v>101832118.00425225</v>
      </c>
      <c r="Z226" s="1298">
        <f t="shared" ref="Z226" si="6347">Y226-Y$16</f>
        <v>61749741.004252255</v>
      </c>
      <c r="AA226" s="1299">
        <f t="shared" ref="AA226" si="6348">Y226/Y$16-1</f>
        <v>1.5405708350144067</v>
      </c>
      <c r="AB226" s="1298">
        <f t="shared" si="4376"/>
        <v>3290540.0266945213</v>
      </c>
      <c r="AC226" s="1299">
        <f t="shared" si="6182"/>
        <v>3.3392402417626421E-2</v>
      </c>
      <c r="AD226" s="485">
        <v>136363904.95216703</v>
      </c>
      <c r="AE226" s="1298">
        <f t="shared" ref="AE226" si="6349">AD226-AD$16</f>
        <v>96281527.952167034</v>
      </c>
      <c r="AF226" s="1299">
        <f t="shared" ref="AF226" si="6350">AD226/AD$16-1</f>
        <v>2.4020912719863654</v>
      </c>
      <c r="AG226" s="1298">
        <f t="shared" si="4379"/>
        <v>6176335.1300316155</v>
      </c>
      <c r="AH226" s="1299">
        <f t="shared" si="6185"/>
        <v>4.7441819049774292E-2</v>
      </c>
      <c r="AI226" s="485">
        <v>75720136.362155437</v>
      </c>
      <c r="AJ226" s="1298">
        <f t="shared" ref="AJ226" si="6351">AI226-AI$16</f>
        <v>35637759.362155437</v>
      </c>
      <c r="AK226" s="1299">
        <f t="shared" ref="AK226" si="6352">AI226/AI$16-1</f>
        <v>0.88911292267310982</v>
      </c>
      <c r="AL226" s="1298">
        <f t="shared" si="4382"/>
        <v>1436860.3519638926</v>
      </c>
      <c r="AM226" s="1299">
        <f t="shared" si="6284"/>
        <v>1.9342985785478328E-2</v>
      </c>
      <c r="AN226" s="485">
        <v>101832118.00425225</v>
      </c>
      <c r="AO226" s="1298">
        <f t="shared" ref="AO226" si="6353">AN226-AN$16</f>
        <v>61749741.004252255</v>
      </c>
      <c r="AP226" s="1299">
        <f t="shared" ref="AP226" si="6354">AN226/AN$16-1</f>
        <v>1.5405708350144067</v>
      </c>
      <c r="AQ226" s="1298">
        <f t="shared" si="4385"/>
        <v>3290540.0266945213</v>
      </c>
      <c r="AR226" s="1299">
        <f t="shared" si="6287"/>
        <v>3.3392402417626421E-2</v>
      </c>
      <c r="AS226" s="485">
        <v>136363904.95216703</v>
      </c>
      <c r="AT226" s="1298">
        <f t="shared" ref="AT226" si="6355">AS226-AS$16</f>
        <v>96281527.952167034</v>
      </c>
      <c r="AU226" s="1299">
        <f t="shared" ref="AU226" si="6356">AS226/AS$16-1</f>
        <v>2.4020912719863654</v>
      </c>
      <c r="AV226" s="1298">
        <f t="shared" si="4388"/>
        <v>6176335.1300316155</v>
      </c>
      <c r="AW226" s="1299">
        <f t="shared" si="6290"/>
        <v>4.7441819049774292E-2</v>
      </c>
      <c r="AX226" s="485">
        <v>75720136.362155437</v>
      </c>
      <c r="AY226" s="1298">
        <f t="shared" ref="AY226" si="6357">AX226-AX$16</f>
        <v>35637759.362155437</v>
      </c>
      <c r="AZ226" s="1299">
        <f t="shared" ref="AZ226" si="6358">AX226/AX$16-1</f>
        <v>0.88911292267310982</v>
      </c>
      <c r="BA226" s="1298">
        <f t="shared" si="4391"/>
        <v>1436860.3519638926</v>
      </c>
      <c r="BB226" s="1299">
        <f t="shared" si="6191"/>
        <v>1.9342985785478328E-2</v>
      </c>
      <c r="BC226" s="485">
        <v>101832118.00425225</v>
      </c>
      <c r="BD226" s="1298">
        <f t="shared" ref="BD226" si="6359">BC226-BC$16</f>
        <v>61749741.004252255</v>
      </c>
      <c r="BE226" s="1299">
        <f t="shared" ref="BE226" si="6360">BC226/BC$16-1</f>
        <v>1.5405708350144067</v>
      </c>
      <c r="BF226" s="1298">
        <f t="shared" si="4394"/>
        <v>3290540.0266945213</v>
      </c>
      <c r="BG226" s="1299">
        <f t="shared" si="6194"/>
        <v>3.3392402417626421E-2</v>
      </c>
      <c r="BH226" s="485">
        <v>136363904.95216703</v>
      </c>
      <c r="BI226" s="1298">
        <f t="shared" ref="BI226" si="6361">BH226-BH$16</f>
        <v>96281527.952167034</v>
      </c>
      <c r="BJ226" s="1299">
        <f t="shared" ref="BJ226" si="6362">BH226/BH$16-1</f>
        <v>2.4020912719863654</v>
      </c>
      <c r="BK226" s="1298">
        <f t="shared" si="4397"/>
        <v>6176335.1300316155</v>
      </c>
      <c r="BL226" s="1299">
        <f t="shared" si="6197"/>
        <v>4.7441819049774292E-2</v>
      </c>
      <c r="BM226" s="485">
        <v>75720136.362155437</v>
      </c>
      <c r="BN226" s="1298">
        <f t="shared" ref="BN226" si="6363">BM226-BM$16</f>
        <v>35637759.362155437</v>
      </c>
      <c r="BO226" s="1299">
        <f t="shared" ref="BO226" si="6364">BM226/BM$16-1</f>
        <v>0.88911292267310982</v>
      </c>
      <c r="BP226" s="1298">
        <f t="shared" si="4400"/>
        <v>1436860.3519638926</v>
      </c>
      <c r="BQ226" s="1299">
        <f t="shared" si="6200"/>
        <v>1.9342985785478328E-2</v>
      </c>
      <c r="BR226" s="485">
        <v>101832118.00425225</v>
      </c>
      <c r="BS226" s="1298">
        <f t="shared" ref="BS226" si="6365">BR226-BR$16</f>
        <v>61749741.004252255</v>
      </c>
      <c r="BT226" s="1299">
        <f t="shared" ref="BT226" si="6366">BR226/BR$16-1</f>
        <v>1.5405708350144067</v>
      </c>
      <c r="BU226" s="1298">
        <f t="shared" si="4403"/>
        <v>3290540.0266945213</v>
      </c>
      <c r="BV226" s="1299">
        <f t="shared" si="6203"/>
        <v>3.3392402417626421E-2</v>
      </c>
      <c r="BW226" s="485">
        <v>136363904.95216703</v>
      </c>
      <c r="BX226" s="1298">
        <f t="shared" ref="BX226" si="6367">BW226-BW$16</f>
        <v>96281527.952167034</v>
      </c>
      <c r="BY226" s="1299">
        <f t="shared" ref="BY226" si="6368">BW226/BW$16-1</f>
        <v>2.4020912719863654</v>
      </c>
      <c r="BZ226" s="1298">
        <f t="shared" si="4406"/>
        <v>6176335.1300316155</v>
      </c>
      <c r="CA226" s="1299">
        <f t="shared" si="6206"/>
        <v>4.7441819049774292E-2</v>
      </c>
      <c r="CB226" s="485">
        <v>75720136.362155437</v>
      </c>
      <c r="CC226" s="1298">
        <f t="shared" ref="CC226" si="6369">CB226-CB$16</f>
        <v>35637759.362155437</v>
      </c>
      <c r="CD226" s="1299">
        <f t="shared" ref="CD226" si="6370">CB226/CB$16-1</f>
        <v>0.88911292267310982</v>
      </c>
      <c r="CE226" s="1298">
        <f t="shared" si="4409"/>
        <v>1436860.3519638926</v>
      </c>
      <c r="CF226" s="1299">
        <f t="shared" si="6209"/>
        <v>1.9342985785478328E-2</v>
      </c>
      <c r="CG226" s="485">
        <v>101832118.00425225</v>
      </c>
      <c r="CH226" s="1298">
        <f t="shared" ref="CH226" si="6371">CG226-CG$16</f>
        <v>61749741.004252255</v>
      </c>
      <c r="CI226" s="1299">
        <f t="shared" ref="CI226" si="6372">CG226/CG$16-1</f>
        <v>1.5405708350144067</v>
      </c>
      <c r="CJ226" s="1298">
        <f t="shared" si="4412"/>
        <v>3290540.0266945213</v>
      </c>
      <c r="CK226" s="1299">
        <f t="shared" si="6212"/>
        <v>3.3392402417626421E-2</v>
      </c>
      <c r="CL226" s="485">
        <v>136363904.95216703</v>
      </c>
      <c r="CM226" s="1298">
        <f t="shared" ref="CM226" si="6373">CL226-CL$16</f>
        <v>96281527.952167034</v>
      </c>
      <c r="CN226" s="1299">
        <f t="shared" ref="CN226" si="6374">CL226/CL$16-1</f>
        <v>2.4020912719863654</v>
      </c>
      <c r="CO226" s="1298">
        <f t="shared" si="4415"/>
        <v>6176335.1300316155</v>
      </c>
      <c r="CP226" s="1299">
        <f t="shared" si="6215"/>
        <v>4.7441819049774292E-2</v>
      </c>
    </row>
    <row r="227" spans="1:94" ht="32.25" outlineLevel="1" thickBot="1" x14ac:dyDescent="0.3">
      <c r="A227" s="174">
        <v>2044</v>
      </c>
      <c r="B227" s="197" t="s">
        <v>171</v>
      </c>
      <c r="C227" s="198" t="s">
        <v>172</v>
      </c>
      <c r="D227" s="199" t="s">
        <v>173</v>
      </c>
      <c r="E227" s="492">
        <v>0</v>
      </c>
      <c r="F227" s="1298">
        <f t="shared" ref="F227" si="6375">E227-E$17</f>
        <v>0</v>
      </c>
      <c r="G227" s="1320"/>
      <c r="H227" s="1298">
        <f t="shared" si="4364"/>
        <v>0</v>
      </c>
      <c r="I227" s="1320"/>
      <c r="J227" s="492">
        <v>0</v>
      </c>
      <c r="K227" s="1298">
        <f t="shared" ref="K227" si="6376">J227-J$17</f>
        <v>0</v>
      </c>
      <c r="L227" s="1320"/>
      <c r="M227" s="1298">
        <f t="shared" si="4367"/>
        <v>0</v>
      </c>
      <c r="N227" s="1320"/>
      <c r="O227" s="492">
        <v>0</v>
      </c>
      <c r="P227" s="1298">
        <f t="shared" ref="P227" si="6377">O227-O$17</f>
        <v>0</v>
      </c>
      <c r="Q227" s="1320"/>
      <c r="R227" s="1298">
        <f t="shared" si="4370"/>
        <v>0</v>
      </c>
      <c r="S227" s="1320"/>
      <c r="T227" s="492">
        <v>0</v>
      </c>
      <c r="U227" s="1298">
        <f t="shared" ref="U227" si="6378">T227-T$17</f>
        <v>0</v>
      </c>
      <c r="V227" s="1299"/>
      <c r="W227" s="1298">
        <f t="shared" si="4373"/>
        <v>0</v>
      </c>
      <c r="X227" s="1299"/>
      <c r="Y227" s="492">
        <v>0</v>
      </c>
      <c r="Z227" s="1298">
        <f t="shared" ref="Z227" si="6379">Y227-Y$17</f>
        <v>0</v>
      </c>
      <c r="AA227" s="1299"/>
      <c r="AB227" s="1298">
        <f t="shared" si="4376"/>
        <v>0</v>
      </c>
      <c r="AC227" s="1299"/>
      <c r="AD227" s="492">
        <v>0</v>
      </c>
      <c r="AE227" s="1298">
        <f t="shared" ref="AE227" si="6380">AD227-AD$17</f>
        <v>0</v>
      </c>
      <c r="AF227" s="1299"/>
      <c r="AG227" s="1298">
        <f t="shared" si="4379"/>
        <v>0</v>
      </c>
      <c r="AH227" s="1299"/>
      <c r="AI227" s="492">
        <v>0</v>
      </c>
      <c r="AJ227" s="1298">
        <f t="shared" ref="AJ227" si="6381">AI227-AI$17</f>
        <v>0</v>
      </c>
      <c r="AK227" s="1299"/>
      <c r="AL227" s="1298">
        <f t="shared" si="4382"/>
        <v>0</v>
      </c>
      <c r="AM227" s="1299"/>
      <c r="AN227" s="492">
        <v>0</v>
      </c>
      <c r="AO227" s="1298">
        <f t="shared" ref="AO227" si="6382">AN227-AN$17</f>
        <v>0</v>
      </c>
      <c r="AP227" s="1299"/>
      <c r="AQ227" s="1298">
        <f t="shared" si="4385"/>
        <v>0</v>
      </c>
      <c r="AR227" s="1299"/>
      <c r="AS227" s="492">
        <v>0</v>
      </c>
      <c r="AT227" s="1298">
        <f t="shared" ref="AT227" si="6383">AS227-AS$17</f>
        <v>0</v>
      </c>
      <c r="AU227" s="1299"/>
      <c r="AV227" s="1298">
        <f t="shared" si="4388"/>
        <v>0</v>
      </c>
      <c r="AW227" s="1299"/>
      <c r="AX227" s="492">
        <v>0</v>
      </c>
      <c r="AY227" s="1298">
        <f t="shared" ref="AY227" si="6384">AX227-AX$17</f>
        <v>0</v>
      </c>
      <c r="AZ227" s="1299"/>
      <c r="BA227" s="1298">
        <f t="shared" si="4391"/>
        <v>0</v>
      </c>
      <c r="BB227" s="1299"/>
      <c r="BC227" s="492">
        <v>0</v>
      </c>
      <c r="BD227" s="1298">
        <f t="shared" ref="BD227" si="6385">BC227-BC$17</f>
        <v>0</v>
      </c>
      <c r="BE227" s="1299"/>
      <c r="BF227" s="1298">
        <f t="shared" si="4394"/>
        <v>0</v>
      </c>
      <c r="BG227" s="1299"/>
      <c r="BH227" s="492">
        <v>0</v>
      </c>
      <c r="BI227" s="1298">
        <f t="shared" ref="BI227" si="6386">BH227-BH$17</f>
        <v>0</v>
      </c>
      <c r="BJ227" s="1299"/>
      <c r="BK227" s="1298">
        <f t="shared" si="4397"/>
        <v>0</v>
      </c>
      <c r="BL227" s="1299"/>
      <c r="BM227" s="492">
        <v>0</v>
      </c>
      <c r="BN227" s="1298">
        <f t="shared" ref="BN227" si="6387">BM227-BM$17</f>
        <v>0</v>
      </c>
      <c r="BO227" s="1299"/>
      <c r="BP227" s="1298">
        <f t="shared" si="4400"/>
        <v>0</v>
      </c>
      <c r="BQ227" s="1299"/>
      <c r="BR227" s="492">
        <v>0</v>
      </c>
      <c r="BS227" s="1298">
        <f t="shared" ref="BS227" si="6388">BR227-BR$17</f>
        <v>0</v>
      </c>
      <c r="BT227" s="1299"/>
      <c r="BU227" s="1298">
        <f t="shared" si="4403"/>
        <v>0</v>
      </c>
      <c r="BV227" s="1299"/>
      <c r="BW227" s="492">
        <v>0</v>
      </c>
      <c r="BX227" s="1298">
        <f t="shared" ref="BX227" si="6389">BW227-BW$17</f>
        <v>0</v>
      </c>
      <c r="BY227" s="1299"/>
      <c r="BZ227" s="1298">
        <f t="shared" si="4406"/>
        <v>0</v>
      </c>
      <c r="CA227" s="1299"/>
      <c r="CB227" s="1329">
        <v>5378316.1959259138</v>
      </c>
      <c r="CC227" s="1298">
        <f t="shared" ref="CC227" si="6390">CB227-CB$17</f>
        <v>1532038.7159259138</v>
      </c>
      <c r="CD227" s="1299">
        <f t="shared" ref="CD227" si="6391">CB227/CB$17-1</f>
        <v>0.39831726231200393</v>
      </c>
      <c r="CE227" s="1298">
        <f t="shared" si="4409"/>
        <v>70981.902286453173</v>
      </c>
      <c r="CF227" s="1299">
        <f t="shared" si="6209"/>
        <v>1.3374304002580217E-2</v>
      </c>
      <c r="CG227" s="1329">
        <v>5378316.1959259138</v>
      </c>
      <c r="CH227" s="1298">
        <f t="shared" ref="CH227" si="6392">CG227-CG$17</f>
        <v>1532038.7159259138</v>
      </c>
      <c r="CI227" s="1299">
        <f t="shared" ref="CI227" si="6393">CG227/CG$17-1</f>
        <v>0.39831726231200393</v>
      </c>
      <c r="CJ227" s="1298">
        <f t="shared" si="4412"/>
        <v>70981.902286453173</v>
      </c>
      <c r="CK227" s="1299">
        <f t="shared" si="6212"/>
        <v>1.3374304002580217E-2</v>
      </c>
      <c r="CL227" s="1329">
        <v>5378316.1959259138</v>
      </c>
      <c r="CM227" s="1298">
        <f t="shared" ref="CM227" si="6394">CL227-CL$17</f>
        <v>1532038.7159259138</v>
      </c>
      <c r="CN227" s="1299">
        <f t="shared" ref="CN227" si="6395">CL227/CL$17-1</f>
        <v>0.39831726231200393</v>
      </c>
      <c r="CO227" s="1298">
        <f t="shared" si="4415"/>
        <v>70981.902286453173</v>
      </c>
      <c r="CP227" s="1299">
        <f t="shared" si="6215"/>
        <v>1.3374304002580217E-2</v>
      </c>
    </row>
    <row r="228" spans="1:94" ht="15.75" outlineLevel="1" x14ac:dyDescent="0.25">
      <c r="A228" s="174">
        <v>2044</v>
      </c>
      <c r="B228" s="206" t="s">
        <v>174</v>
      </c>
      <c r="C228" s="206" t="s">
        <v>175</v>
      </c>
      <c r="D228" s="207" t="s">
        <v>176</v>
      </c>
      <c r="E228" s="210">
        <v>1543553.9041920002</v>
      </c>
      <c r="F228" s="1321">
        <f t="shared" ref="F228" si="6396">E228-E$18</f>
        <v>695266.82539200014</v>
      </c>
      <c r="G228" s="1322">
        <f t="shared" ref="G228" si="6397">E228/E$18-1</f>
        <v>0.81961265563013797</v>
      </c>
      <c r="H228" s="1321">
        <f t="shared" si="4364"/>
        <v>30193.799039999954</v>
      </c>
      <c r="I228" s="1322">
        <f t="shared" si="6170"/>
        <v>1.9951496631376742E-2</v>
      </c>
      <c r="J228" s="210">
        <v>2067238.795872</v>
      </c>
      <c r="K228" s="1321">
        <f t="shared" ref="K228" si="6398">J228-J$18</f>
        <v>1218951.717072</v>
      </c>
      <c r="L228" s="1322">
        <f t="shared" ref="L228" si="6399">J228/J$18-1</f>
        <v>1.4369566005842596</v>
      </c>
      <c r="M228" s="1321">
        <f t="shared" si="4367"/>
        <v>68094.223775999621</v>
      </c>
      <c r="N228" s="1322">
        <f t="shared" si="6173"/>
        <v>3.4061680543997053E-2</v>
      </c>
      <c r="O228" s="211">
        <v>2760609.2949120002</v>
      </c>
      <c r="P228" s="1321">
        <f t="shared" ref="P228" si="6400">O228-O$18</f>
        <v>1912322.2161120002</v>
      </c>
      <c r="Q228" s="1322">
        <f t="shared" ref="Q228" si="6401">O228/O$18-1</f>
        <v>2.2543337790989351</v>
      </c>
      <c r="R228" s="1321">
        <f t="shared" si="4370"/>
        <v>126525.55910399929</v>
      </c>
      <c r="S228" s="1322">
        <f t="shared" si="6176"/>
        <v>4.8033992763403033E-2</v>
      </c>
      <c r="T228" s="211">
        <v>1543553.9041920002</v>
      </c>
      <c r="U228" s="209">
        <f t="shared" ref="U228" si="6402">T228-T$18</f>
        <v>695266.82539200014</v>
      </c>
      <c r="V228" s="1300">
        <f t="shared" ref="V228" si="6403">T228/T$18-1</f>
        <v>0.81961265563013797</v>
      </c>
      <c r="W228" s="209">
        <f t="shared" si="4373"/>
        <v>30193.799039999954</v>
      </c>
      <c r="X228" s="1300">
        <f t="shared" si="6179"/>
        <v>1.9951496631376742E-2</v>
      </c>
      <c r="Y228" s="210">
        <v>2067238.795872</v>
      </c>
      <c r="Z228" s="209">
        <f t="shared" ref="Z228" si="6404">Y228-Y$18</f>
        <v>1218951.717072</v>
      </c>
      <c r="AA228" s="1300">
        <f t="shared" ref="AA228" si="6405">Y228/Y$18-1</f>
        <v>1.4369566005842596</v>
      </c>
      <c r="AB228" s="209">
        <f t="shared" si="4376"/>
        <v>68094.223775999621</v>
      </c>
      <c r="AC228" s="1300">
        <f t="shared" si="6182"/>
        <v>3.4061680543997053E-2</v>
      </c>
      <c r="AD228" s="211">
        <v>2760609.2949120002</v>
      </c>
      <c r="AE228" s="209">
        <f t="shared" ref="AE228" si="6406">AD228-AD$18</f>
        <v>1912322.2161120002</v>
      </c>
      <c r="AF228" s="1300">
        <f t="shared" ref="AF228" si="6407">AD228/AD$18-1</f>
        <v>2.2543337790989351</v>
      </c>
      <c r="AG228" s="209">
        <f t="shared" si="4379"/>
        <v>126525.55910399929</v>
      </c>
      <c r="AH228" s="1300">
        <f t="shared" si="6185"/>
        <v>4.8033992763403033E-2</v>
      </c>
      <c r="AI228" s="211">
        <v>1543553.9041920002</v>
      </c>
      <c r="AJ228" s="209">
        <f t="shared" ref="AJ228" si="6408">AI228-AI$18</f>
        <v>695266.82539200014</v>
      </c>
      <c r="AK228" s="1300">
        <f t="shared" ref="AK228" si="6409">AI228/AI$18-1</f>
        <v>0.81961265563013797</v>
      </c>
      <c r="AL228" s="209">
        <f t="shared" si="4382"/>
        <v>30193.799039999954</v>
      </c>
      <c r="AM228" s="1300">
        <f t="shared" si="6284"/>
        <v>1.9951496631376742E-2</v>
      </c>
      <c r="AN228" s="210">
        <v>2067238.795872</v>
      </c>
      <c r="AO228" s="209">
        <f t="shared" ref="AO228" si="6410">AN228-AN$18</f>
        <v>1218951.717072</v>
      </c>
      <c r="AP228" s="1300">
        <f t="shared" ref="AP228" si="6411">AN228/AN$18-1</f>
        <v>1.4369566005842596</v>
      </c>
      <c r="AQ228" s="209">
        <f t="shared" si="4385"/>
        <v>68094.223775999621</v>
      </c>
      <c r="AR228" s="1300">
        <f t="shared" si="6287"/>
        <v>3.4061680543997053E-2</v>
      </c>
      <c r="AS228" s="211">
        <v>2760609.2949120002</v>
      </c>
      <c r="AT228" s="209">
        <f t="shared" ref="AT228" si="6412">AS228-AS$18</f>
        <v>1912322.2161120002</v>
      </c>
      <c r="AU228" s="1300">
        <f t="shared" ref="AU228" si="6413">AS228/AS$18-1</f>
        <v>2.2543337790989351</v>
      </c>
      <c r="AV228" s="209">
        <f t="shared" si="4388"/>
        <v>126525.55910399929</v>
      </c>
      <c r="AW228" s="1300">
        <f t="shared" si="6290"/>
        <v>4.8033992763403033E-2</v>
      </c>
      <c r="AX228" s="210">
        <v>1543553.9041920002</v>
      </c>
      <c r="AY228" s="209">
        <f t="shared" ref="AY228" si="6414">AX228-AX$18</f>
        <v>695266.82539200014</v>
      </c>
      <c r="AZ228" s="1300">
        <f t="shared" ref="AZ228" si="6415">AX228/AX$18-1</f>
        <v>0.81961265563013797</v>
      </c>
      <c r="BA228" s="209">
        <f t="shared" si="4391"/>
        <v>30193.799039999954</v>
      </c>
      <c r="BB228" s="1300">
        <f t="shared" si="6191"/>
        <v>1.9951496631376742E-2</v>
      </c>
      <c r="BC228" s="210">
        <v>2067238.795872</v>
      </c>
      <c r="BD228" s="209">
        <f t="shared" ref="BD228" si="6416">BC228-BC$18</f>
        <v>1218951.717072</v>
      </c>
      <c r="BE228" s="1300">
        <f t="shared" ref="BE228" si="6417">BC228/BC$18-1</f>
        <v>1.4369566005842596</v>
      </c>
      <c r="BF228" s="209">
        <f t="shared" si="4394"/>
        <v>68094.223775999621</v>
      </c>
      <c r="BG228" s="1300">
        <f t="shared" si="6194"/>
        <v>3.4061680543997053E-2</v>
      </c>
      <c r="BH228" s="211">
        <v>2760609.2949120002</v>
      </c>
      <c r="BI228" s="209">
        <f t="shared" ref="BI228" si="6418">BH228-BH$18</f>
        <v>1912322.2161120002</v>
      </c>
      <c r="BJ228" s="1300">
        <f t="shared" ref="BJ228" si="6419">BH228/BH$18-1</f>
        <v>2.2543337790989351</v>
      </c>
      <c r="BK228" s="209">
        <f t="shared" si="4397"/>
        <v>126525.55910399929</v>
      </c>
      <c r="BL228" s="1300">
        <f t="shared" si="6197"/>
        <v>4.8033992763403033E-2</v>
      </c>
      <c r="BM228" s="210">
        <v>1543553.9041920002</v>
      </c>
      <c r="BN228" s="209">
        <f t="shared" ref="BN228" si="6420">BM228-BM$18</f>
        <v>695266.82539200014</v>
      </c>
      <c r="BO228" s="1300">
        <f t="shared" ref="BO228" si="6421">BM228/BM$18-1</f>
        <v>0.81961265563013797</v>
      </c>
      <c r="BP228" s="209">
        <f t="shared" si="4400"/>
        <v>30193.799039999954</v>
      </c>
      <c r="BQ228" s="1300">
        <f t="shared" si="6200"/>
        <v>1.9951496631376742E-2</v>
      </c>
      <c r="BR228" s="210">
        <v>2067238.795872</v>
      </c>
      <c r="BS228" s="209">
        <f t="shared" ref="BS228" si="6422">BR228-BR$18</f>
        <v>1218951.717072</v>
      </c>
      <c r="BT228" s="1300">
        <f t="shared" ref="BT228" si="6423">BR228/BR$18-1</f>
        <v>1.4369566005842596</v>
      </c>
      <c r="BU228" s="209">
        <f t="shared" si="4403"/>
        <v>68094.223775999621</v>
      </c>
      <c r="BV228" s="1300">
        <f t="shared" si="6203"/>
        <v>3.4061680543997053E-2</v>
      </c>
      <c r="BW228" s="211">
        <v>2760609.2949120002</v>
      </c>
      <c r="BX228" s="209">
        <f t="shared" ref="BX228" si="6424">BW228-BW$18</f>
        <v>1912322.2161120002</v>
      </c>
      <c r="BY228" s="1300">
        <f t="shared" ref="BY228" si="6425">BW228/BW$18-1</f>
        <v>2.2543337790989351</v>
      </c>
      <c r="BZ228" s="209">
        <f t="shared" si="4406"/>
        <v>126525.55910399929</v>
      </c>
      <c r="CA228" s="1300">
        <f t="shared" si="6206"/>
        <v>4.8033992763403033E-2</v>
      </c>
      <c r="CB228" s="211">
        <v>1543553.9041920002</v>
      </c>
      <c r="CC228" s="209">
        <f t="shared" ref="CC228" si="6426">CB228-CB$18</f>
        <v>695266.82539200014</v>
      </c>
      <c r="CD228" s="1300">
        <f t="shared" ref="CD228" si="6427">CB228/CB$18-1</f>
        <v>0.81961265563013797</v>
      </c>
      <c r="CE228" s="209">
        <f t="shared" si="4409"/>
        <v>30193.799039999954</v>
      </c>
      <c r="CF228" s="1300">
        <f t="shared" si="6209"/>
        <v>1.9951496631376742E-2</v>
      </c>
      <c r="CG228" s="210">
        <v>2067238.795872</v>
      </c>
      <c r="CH228" s="209">
        <f t="shared" ref="CH228" si="6428">CG228-CG$18</f>
        <v>1218951.717072</v>
      </c>
      <c r="CI228" s="1300">
        <f t="shared" ref="CI228" si="6429">CG228/CG$18-1</f>
        <v>1.4369566005842596</v>
      </c>
      <c r="CJ228" s="209">
        <f t="shared" si="4412"/>
        <v>68094.223775999621</v>
      </c>
      <c r="CK228" s="1300">
        <f t="shared" si="6212"/>
        <v>3.4061680543997053E-2</v>
      </c>
      <c r="CL228" s="211">
        <v>2760609.2949120002</v>
      </c>
      <c r="CM228" s="209">
        <f t="shared" ref="CM228" si="6430">CL228-CL$18</f>
        <v>1912322.2161120002</v>
      </c>
      <c r="CN228" s="1300">
        <f t="shared" ref="CN228" si="6431">CL228/CL$18-1</f>
        <v>2.2543337790989351</v>
      </c>
      <c r="CO228" s="209">
        <f t="shared" si="4415"/>
        <v>126525.55910399929</v>
      </c>
      <c r="CP228" s="1300">
        <f t="shared" si="6215"/>
        <v>4.8033992763403033E-2</v>
      </c>
    </row>
    <row r="229" spans="1:94" ht="16.5" outlineLevel="1" thickBot="1" x14ac:dyDescent="0.3">
      <c r="A229" s="174">
        <v>2044</v>
      </c>
      <c r="B229" s="206" t="s">
        <v>177</v>
      </c>
      <c r="C229" s="206" t="s">
        <v>178</v>
      </c>
      <c r="D229" s="207" t="s">
        <v>179</v>
      </c>
      <c r="E229" s="479">
        <v>975399.68092800002</v>
      </c>
      <c r="F229" s="1321">
        <f t="shared" ref="F229" si="6432">E229-E$19</f>
        <v>443229.37884000002</v>
      </c>
      <c r="G229" s="1322">
        <f t="shared" ref="G229" si="6433">E229/E$19-1</f>
        <v>0.83287131412813675</v>
      </c>
      <c r="H229" s="1321">
        <f t="shared" si="4364"/>
        <v>19158.897695999825</v>
      </c>
      <c r="I229" s="1322">
        <f t="shared" si="6170"/>
        <v>2.0035641683514793E-2</v>
      </c>
      <c r="J229" s="479">
        <v>1307749.42224</v>
      </c>
      <c r="K229" s="1321">
        <f t="shared" ref="K229" si="6434">J229-J$19</f>
        <v>775579.12015199999</v>
      </c>
      <c r="L229" s="1322">
        <f t="shared" ref="L229" si="6435">J229/J$19-1</f>
        <v>1.4573889544549403</v>
      </c>
      <c r="M229" s="1321">
        <f t="shared" si="4367"/>
        <v>43176.993119999534</v>
      </c>
      <c r="N229" s="1322">
        <f t="shared" si="6173"/>
        <v>3.4143550915502585E-2</v>
      </c>
      <c r="O229" s="472">
        <v>1744251.0191040002</v>
      </c>
      <c r="P229" s="1321">
        <f t="shared" ref="P229" si="6436">O229-O$19</f>
        <v>1212080.7170160003</v>
      </c>
      <c r="Q229" s="1322">
        <f t="shared" ref="Q229" si="6437">O229/O$19-1</f>
        <v>2.27761810882782</v>
      </c>
      <c r="R229" s="1321">
        <f t="shared" si="4370"/>
        <v>79967.584415999707</v>
      </c>
      <c r="S229" s="1322">
        <f t="shared" si="6176"/>
        <v>4.8049258166768416E-2</v>
      </c>
      <c r="T229" s="472">
        <v>975399.68092800002</v>
      </c>
      <c r="U229" s="209">
        <f t="shared" ref="U229" si="6438">T229-T$19</f>
        <v>443229.37884000002</v>
      </c>
      <c r="V229" s="1300">
        <f t="shared" ref="V229" si="6439">T229/T$19-1</f>
        <v>0.83287131412813675</v>
      </c>
      <c r="W229" s="209">
        <f t="shared" si="4373"/>
        <v>19158.897695999825</v>
      </c>
      <c r="X229" s="1300">
        <f t="shared" si="6179"/>
        <v>2.0035641683514793E-2</v>
      </c>
      <c r="Y229" s="479">
        <v>1307749.42224</v>
      </c>
      <c r="Z229" s="209">
        <f t="shared" ref="Z229" si="6440">Y229-Y$19</f>
        <v>775579.12015199999</v>
      </c>
      <c r="AA229" s="1300">
        <f t="shared" ref="AA229" si="6441">Y229/Y$19-1</f>
        <v>1.4573889544549403</v>
      </c>
      <c r="AB229" s="209">
        <f t="shared" si="4376"/>
        <v>43176.993119999534</v>
      </c>
      <c r="AC229" s="1300">
        <f t="shared" si="6182"/>
        <v>3.4143550915502585E-2</v>
      </c>
      <c r="AD229" s="472">
        <v>1744251.0191040002</v>
      </c>
      <c r="AE229" s="209">
        <f t="shared" ref="AE229" si="6442">AD229-AD$19</f>
        <v>1212080.7170160003</v>
      </c>
      <c r="AF229" s="1300">
        <f t="shared" ref="AF229" si="6443">AD229/AD$19-1</f>
        <v>2.27761810882782</v>
      </c>
      <c r="AG229" s="209">
        <f t="shared" si="4379"/>
        <v>79967.584415999707</v>
      </c>
      <c r="AH229" s="1300">
        <f t="shared" si="6185"/>
        <v>4.8049258166768416E-2</v>
      </c>
      <c r="AI229" s="472">
        <v>975399.68092800002</v>
      </c>
      <c r="AJ229" s="209">
        <f t="shared" ref="AJ229" si="6444">AI229-AI$19</f>
        <v>443229.37884000002</v>
      </c>
      <c r="AK229" s="1300">
        <f t="shared" ref="AK229" si="6445">AI229/AI$19-1</f>
        <v>0.83287131412813675</v>
      </c>
      <c r="AL229" s="209">
        <f t="shared" si="4382"/>
        <v>19158.897695999825</v>
      </c>
      <c r="AM229" s="1300">
        <f t="shared" si="6284"/>
        <v>2.0035641683514793E-2</v>
      </c>
      <c r="AN229" s="479">
        <v>1307749.42224</v>
      </c>
      <c r="AO229" s="209">
        <f t="shared" ref="AO229" si="6446">AN229-AN$19</f>
        <v>775579.12015199999</v>
      </c>
      <c r="AP229" s="1300">
        <f t="shared" ref="AP229" si="6447">AN229/AN$19-1</f>
        <v>1.4573889544549403</v>
      </c>
      <c r="AQ229" s="209">
        <f t="shared" si="4385"/>
        <v>43176.993119999534</v>
      </c>
      <c r="AR229" s="1300">
        <f t="shared" si="6287"/>
        <v>3.4143550915502585E-2</v>
      </c>
      <c r="AS229" s="472">
        <v>1744251.0191040002</v>
      </c>
      <c r="AT229" s="209">
        <f t="shared" ref="AT229" si="6448">AS229-AS$19</f>
        <v>1212080.7170160003</v>
      </c>
      <c r="AU229" s="1300">
        <f t="shared" ref="AU229" si="6449">AS229/AS$19-1</f>
        <v>2.27761810882782</v>
      </c>
      <c r="AV229" s="209">
        <f t="shared" si="4388"/>
        <v>79967.584415999707</v>
      </c>
      <c r="AW229" s="1300">
        <f t="shared" si="6290"/>
        <v>4.8049258166768416E-2</v>
      </c>
      <c r="AX229" s="479">
        <v>975399.68092800002</v>
      </c>
      <c r="AY229" s="209">
        <f t="shared" ref="AY229" si="6450">AX229-AX$19</f>
        <v>443229.37884000002</v>
      </c>
      <c r="AZ229" s="1300">
        <f t="shared" ref="AZ229" si="6451">AX229/AX$19-1</f>
        <v>0.83287131412813675</v>
      </c>
      <c r="BA229" s="209">
        <f t="shared" si="4391"/>
        <v>19158.897695999825</v>
      </c>
      <c r="BB229" s="1300">
        <f t="shared" si="6191"/>
        <v>2.0035641683514793E-2</v>
      </c>
      <c r="BC229" s="479">
        <v>1307749.42224</v>
      </c>
      <c r="BD229" s="209">
        <f t="shared" ref="BD229" si="6452">BC229-BC$19</f>
        <v>775579.12015199999</v>
      </c>
      <c r="BE229" s="1300">
        <f t="shared" ref="BE229" si="6453">BC229/BC$19-1</f>
        <v>1.4573889544549403</v>
      </c>
      <c r="BF229" s="209">
        <f t="shared" si="4394"/>
        <v>43176.993119999534</v>
      </c>
      <c r="BG229" s="1300">
        <f t="shared" si="6194"/>
        <v>3.4143550915502585E-2</v>
      </c>
      <c r="BH229" s="472">
        <v>1744251.0191040002</v>
      </c>
      <c r="BI229" s="209">
        <f t="shared" ref="BI229" si="6454">BH229-BH$19</f>
        <v>1212080.7170160003</v>
      </c>
      <c r="BJ229" s="1300">
        <f t="shared" ref="BJ229" si="6455">BH229/BH$19-1</f>
        <v>2.27761810882782</v>
      </c>
      <c r="BK229" s="209">
        <f t="shared" si="4397"/>
        <v>79967.584415999707</v>
      </c>
      <c r="BL229" s="1300">
        <f t="shared" si="6197"/>
        <v>4.8049258166768416E-2</v>
      </c>
      <c r="BM229" s="479">
        <v>975399.68092800002</v>
      </c>
      <c r="BN229" s="209">
        <f t="shared" ref="BN229" si="6456">BM229-BM$19</f>
        <v>443229.37884000002</v>
      </c>
      <c r="BO229" s="1300">
        <f t="shared" ref="BO229" si="6457">BM229/BM$19-1</f>
        <v>0.83287131412813675</v>
      </c>
      <c r="BP229" s="209">
        <f t="shared" si="4400"/>
        <v>19158.897695999825</v>
      </c>
      <c r="BQ229" s="1300">
        <f t="shared" si="6200"/>
        <v>2.0035641683514793E-2</v>
      </c>
      <c r="BR229" s="479">
        <v>1307749.42224</v>
      </c>
      <c r="BS229" s="209">
        <f t="shared" ref="BS229" si="6458">BR229-BR$19</f>
        <v>775579.12015199999</v>
      </c>
      <c r="BT229" s="1300">
        <f t="shared" ref="BT229" si="6459">BR229/BR$19-1</f>
        <v>1.4573889544549403</v>
      </c>
      <c r="BU229" s="209">
        <f t="shared" si="4403"/>
        <v>43176.993119999534</v>
      </c>
      <c r="BV229" s="1300">
        <f t="shared" si="6203"/>
        <v>3.4143550915502585E-2</v>
      </c>
      <c r="BW229" s="472">
        <v>1744251.0191040002</v>
      </c>
      <c r="BX229" s="209">
        <f t="shared" ref="BX229" si="6460">BW229-BW$19</f>
        <v>1212080.7170160003</v>
      </c>
      <c r="BY229" s="1300">
        <f t="shared" ref="BY229" si="6461">BW229/BW$19-1</f>
        <v>2.27761810882782</v>
      </c>
      <c r="BZ229" s="209">
        <f t="shared" si="4406"/>
        <v>79967.584415999707</v>
      </c>
      <c r="CA229" s="1300">
        <f t="shared" si="6206"/>
        <v>4.8049258166768416E-2</v>
      </c>
      <c r="CB229" s="472">
        <v>975399.68092800002</v>
      </c>
      <c r="CC229" s="209">
        <f t="shared" ref="CC229" si="6462">CB229-CB$19</f>
        <v>443229.37884000002</v>
      </c>
      <c r="CD229" s="1300">
        <f t="shared" ref="CD229" si="6463">CB229/CB$19-1</f>
        <v>0.83287131412813675</v>
      </c>
      <c r="CE229" s="209">
        <f t="shared" si="4409"/>
        <v>19158.897695999825</v>
      </c>
      <c r="CF229" s="1300">
        <f t="shared" si="6209"/>
        <v>2.0035641683514793E-2</v>
      </c>
      <c r="CG229" s="479">
        <v>1307749.42224</v>
      </c>
      <c r="CH229" s="209">
        <f t="shared" ref="CH229" si="6464">CG229-CG$19</f>
        <v>775579.12015199999</v>
      </c>
      <c r="CI229" s="1300">
        <f t="shared" ref="CI229" si="6465">CG229/CG$19-1</f>
        <v>1.4573889544549403</v>
      </c>
      <c r="CJ229" s="209">
        <f t="shared" si="4412"/>
        <v>43176.993119999534</v>
      </c>
      <c r="CK229" s="1300">
        <f t="shared" si="6212"/>
        <v>3.4143550915502585E-2</v>
      </c>
      <c r="CL229" s="472">
        <v>1744251.0191040002</v>
      </c>
      <c r="CM229" s="209">
        <f t="shared" ref="CM229" si="6466">CL229-CL$19</f>
        <v>1212080.7170160003</v>
      </c>
      <c r="CN229" s="1300">
        <f t="shared" ref="CN229" si="6467">CL229/CL$19-1</f>
        <v>2.27761810882782</v>
      </c>
      <c r="CO229" s="209">
        <f t="shared" si="4415"/>
        <v>79967.584415999707</v>
      </c>
      <c r="CP229" s="1300">
        <f t="shared" si="6215"/>
        <v>4.8049258166768416E-2</v>
      </c>
    </row>
    <row r="230" spans="1:94" ht="18.75" x14ac:dyDescent="0.25">
      <c r="A230" s="164">
        <v>2045</v>
      </c>
      <c r="B230" s="165"/>
      <c r="C230" s="166"/>
      <c r="D230" s="166" t="s">
        <v>157</v>
      </c>
      <c r="E230" s="490">
        <v>925136918.55681956</v>
      </c>
      <c r="F230" s="490">
        <f t="shared" ref="F230" si="6468">E230-E$10</f>
        <v>709040484.16681957</v>
      </c>
      <c r="G230" s="1319">
        <f t="shared" ref="G230" si="6469">E230/E$10-1</f>
        <v>3.2811299555603899</v>
      </c>
      <c r="H230" s="490">
        <f t="shared" si="4364"/>
        <v>49383337.494645119</v>
      </c>
      <c r="I230" s="1319">
        <f>E230/E220-1</f>
        <v>5.6389535324251394E-2</v>
      </c>
      <c r="J230" s="490">
        <v>925136918.55681956</v>
      </c>
      <c r="K230" s="490">
        <f t="shared" ref="K230" si="6470">J230-J$10</f>
        <v>709040484.16681957</v>
      </c>
      <c r="L230" s="1319">
        <f t="shared" ref="L230" si="6471">J230/J$10-1</f>
        <v>3.2811299555603899</v>
      </c>
      <c r="M230" s="490">
        <f t="shared" si="4367"/>
        <v>49383337.494645119</v>
      </c>
      <c r="N230" s="1319">
        <f>J230/J220-1</f>
        <v>5.6389535324251394E-2</v>
      </c>
      <c r="O230" s="490">
        <v>925136918.55681956</v>
      </c>
      <c r="P230" s="490">
        <f t="shared" ref="P230" si="6472">O230-O$10</f>
        <v>709040484.16681957</v>
      </c>
      <c r="Q230" s="1319">
        <f t="shared" ref="Q230" si="6473">O230/O$10-1</f>
        <v>3.2811299555603899</v>
      </c>
      <c r="R230" s="490">
        <f t="shared" si="4370"/>
        <v>49383337.494645119</v>
      </c>
      <c r="S230" s="1319">
        <f>O230/O220-1</f>
        <v>5.6389535324251394E-2</v>
      </c>
      <c r="T230" s="490">
        <v>925136918.55681956</v>
      </c>
      <c r="U230" s="490">
        <f t="shared" ref="U230" si="6474">T230-T$10</f>
        <v>709040484.16681957</v>
      </c>
      <c r="V230" s="1301">
        <f t="shared" ref="V230" si="6475">T230/T$10-1</f>
        <v>3.2811299555603899</v>
      </c>
      <c r="W230" s="490">
        <f t="shared" si="4373"/>
        <v>49383337.494645119</v>
      </c>
      <c r="X230" s="1301">
        <f>T230/T220-1</f>
        <v>5.6389535324251394E-2</v>
      </c>
      <c r="Y230" s="490">
        <v>925136918.55681956</v>
      </c>
      <c r="Z230" s="490">
        <f t="shared" ref="Z230" si="6476">Y230-Y$10</f>
        <v>709040484.16681957</v>
      </c>
      <c r="AA230" s="1301">
        <f t="shared" ref="AA230" si="6477">Y230/Y$10-1</f>
        <v>3.2811299555603899</v>
      </c>
      <c r="AB230" s="490">
        <f t="shared" si="4376"/>
        <v>49383337.494645119</v>
      </c>
      <c r="AC230" s="1301">
        <f>Y230/Y220-1</f>
        <v>5.6389535324251394E-2</v>
      </c>
      <c r="AD230" s="490">
        <v>925136918.55681956</v>
      </c>
      <c r="AE230" s="490">
        <f t="shared" ref="AE230" si="6478">AD230-AD$10</f>
        <v>709040484.16681957</v>
      </c>
      <c r="AF230" s="1301">
        <f t="shared" ref="AF230" si="6479">AD230/AD$10-1</f>
        <v>3.2811299555603899</v>
      </c>
      <c r="AG230" s="490">
        <f t="shared" si="4379"/>
        <v>49383337.494645119</v>
      </c>
      <c r="AH230" s="1301">
        <f>AD230/AD220-1</f>
        <v>5.6389535324251394E-2</v>
      </c>
      <c r="AI230" s="490">
        <v>925136918.55681956</v>
      </c>
      <c r="AJ230" s="490">
        <f t="shared" ref="AJ230" si="6480">AI230-AI$10</f>
        <v>709040484.16681957</v>
      </c>
      <c r="AK230" s="1301">
        <f t="shared" ref="AK230" si="6481">AI230/AI$10-1</f>
        <v>3.2811299555603899</v>
      </c>
      <c r="AL230" s="490">
        <f t="shared" si="4382"/>
        <v>49383337.494645119</v>
      </c>
      <c r="AM230" s="1301">
        <f>AI230/AI220-1</f>
        <v>5.6389535324251394E-2</v>
      </c>
      <c r="AN230" s="490">
        <v>925136918.55681956</v>
      </c>
      <c r="AO230" s="490">
        <f t="shared" ref="AO230" si="6482">AN230-AN$10</f>
        <v>709040484.16681957</v>
      </c>
      <c r="AP230" s="1301">
        <f t="shared" ref="AP230" si="6483">AN230/AN$10-1</f>
        <v>3.2811299555603899</v>
      </c>
      <c r="AQ230" s="490">
        <f t="shared" si="4385"/>
        <v>49383337.494645119</v>
      </c>
      <c r="AR230" s="1301">
        <f>AN230/AN220-1</f>
        <v>5.6389535324251394E-2</v>
      </c>
      <c r="AS230" s="490">
        <v>925136918.55681956</v>
      </c>
      <c r="AT230" s="490">
        <f t="shared" ref="AT230" si="6484">AS230-AS$10</f>
        <v>709040484.16681957</v>
      </c>
      <c r="AU230" s="1301">
        <f t="shared" ref="AU230" si="6485">AS230/AS$10-1</f>
        <v>3.2811299555603899</v>
      </c>
      <c r="AV230" s="490">
        <f t="shared" si="4388"/>
        <v>49383337.494645119</v>
      </c>
      <c r="AW230" s="1301">
        <f>AS230/AS220-1</f>
        <v>5.6389535324251394E-2</v>
      </c>
      <c r="AX230" s="490">
        <v>925136918.55681956</v>
      </c>
      <c r="AY230" s="490">
        <f t="shared" ref="AY230" si="6486">AX230-AX$10</f>
        <v>709040484.16681957</v>
      </c>
      <c r="AZ230" s="1301">
        <f t="shared" ref="AZ230" si="6487">AX230/AX$10-1</f>
        <v>3.2811299555603899</v>
      </c>
      <c r="BA230" s="490">
        <f t="shared" si="4391"/>
        <v>49383337.494645119</v>
      </c>
      <c r="BB230" s="1301">
        <f>AX230/AX220-1</f>
        <v>5.6389535324251394E-2</v>
      </c>
      <c r="BC230" s="490">
        <v>925136918.55681956</v>
      </c>
      <c r="BD230" s="490">
        <f t="shared" ref="BD230" si="6488">BC230-BC$10</f>
        <v>709040484.16681957</v>
      </c>
      <c r="BE230" s="1301">
        <f t="shared" ref="BE230" si="6489">BC230/BC$10-1</f>
        <v>3.2811299555603899</v>
      </c>
      <c r="BF230" s="490">
        <f t="shared" si="4394"/>
        <v>49383337.494645119</v>
      </c>
      <c r="BG230" s="1301">
        <f>BC230/BC220-1</f>
        <v>5.6389535324251394E-2</v>
      </c>
      <c r="BH230" s="490">
        <v>925136918.55681956</v>
      </c>
      <c r="BI230" s="490">
        <f t="shared" ref="BI230" si="6490">BH230-BH$10</f>
        <v>709040484.16681957</v>
      </c>
      <c r="BJ230" s="1301">
        <f t="shared" ref="BJ230" si="6491">BH230/BH$10-1</f>
        <v>3.2811299555603899</v>
      </c>
      <c r="BK230" s="490">
        <f t="shared" si="4397"/>
        <v>49383337.494645119</v>
      </c>
      <c r="BL230" s="1301">
        <f>BH230/BH220-1</f>
        <v>5.6389535324251394E-2</v>
      </c>
      <c r="BM230" s="490">
        <v>925136918.55681956</v>
      </c>
      <c r="BN230" s="490">
        <f t="shared" ref="BN230" si="6492">BM230-BM$10</f>
        <v>709040484.16681957</v>
      </c>
      <c r="BO230" s="1301">
        <f t="shared" ref="BO230" si="6493">BM230/BM$10-1</f>
        <v>3.2811299555603899</v>
      </c>
      <c r="BP230" s="490">
        <f t="shared" si="4400"/>
        <v>49383337.494645119</v>
      </c>
      <c r="BQ230" s="1301">
        <f>BM230/BM220-1</f>
        <v>5.6389535324251394E-2</v>
      </c>
      <c r="BR230" s="490">
        <v>925136918.55681956</v>
      </c>
      <c r="BS230" s="490">
        <f t="shared" ref="BS230" si="6494">BR230-BR$10</f>
        <v>709040484.16681957</v>
      </c>
      <c r="BT230" s="1301">
        <f t="shared" ref="BT230" si="6495">BR230/BR$10-1</f>
        <v>3.2811299555603899</v>
      </c>
      <c r="BU230" s="490">
        <f t="shared" si="4403"/>
        <v>49383337.494645119</v>
      </c>
      <c r="BV230" s="1301">
        <f>BR230/BR220-1</f>
        <v>5.6389535324251394E-2</v>
      </c>
      <c r="BW230" s="490">
        <v>925136918.55681956</v>
      </c>
      <c r="BX230" s="490">
        <f t="shared" ref="BX230" si="6496">BW230-BW$10</f>
        <v>709040484.16681957</v>
      </c>
      <c r="BY230" s="1301">
        <f t="shared" ref="BY230" si="6497">BW230/BW$10-1</f>
        <v>3.2811299555603899</v>
      </c>
      <c r="BZ230" s="490">
        <f t="shared" si="4406"/>
        <v>49383337.494645119</v>
      </c>
      <c r="CA230" s="1301">
        <f>BW230/BW220-1</f>
        <v>5.6389535324251394E-2</v>
      </c>
      <c r="CB230" s="484">
        <v>930586365.06340647</v>
      </c>
      <c r="CC230" s="490">
        <f t="shared" ref="CC230" si="6498">CB230-CB$10</f>
        <v>710643653.19340646</v>
      </c>
      <c r="CD230" s="1301">
        <f t="shared" ref="CD230" si="6499">CB230/CB$10-1</f>
        <v>3.2310397882765107</v>
      </c>
      <c r="CE230" s="490">
        <f t="shared" si="4409"/>
        <v>49454467.805306077</v>
      </c>
      <c r="CF230" s="1301">
        <f>CB230/CB220-1</f>
        <v>5.6126066891004855E-2</v>
      </c>
      <c r="CG230" s="484">
        <v>930586365.06340647</v>
      </c>
      <c r="CH230" s="490">
        <f t="shared" ref="CH230" si="6500">CG230-CG$10</f>
        <v>710643653.19340646</v>
      </c>
      <c r="CI230" s="1301">
        <f t="shared" ref="CI230" si="6501">CG230/CG$10-1</f>
        <v>3.2310397882765107</v>
      </c>
      <c r="CJ230" s="490">
        <f t="shared" si="4412"/>
        <v>49454467.805306077</v>
      </c>
      <c r="CK230" s="1301">
        <f>CG230/CG220-1</f>
        <v>5.6126066891004855E-2</v>
      </c>
      <c r="CL230" s="484">
        <v>930586365.06340647</v>
      </c>
      <c r="CM230" s="490">
        <f t="shared" ref="CM230" si="6502">CL230-CL$10</f>
        <v>710643653.19340646</v>
      </c>
      <c r="CN230" s="1301">
        <f t="shared" ref="CN230" si="6503">CL230/CL$10-1</f>
        <v>3.2310397882765107</v>
      </c>
      <c r="CO230" s="490">
        <f t="shared" si="4415"/>
        <v>49454467.805306077</v>
      </c>
      <c r="CP230" s="1301">
        <f>CL230/CL220-1</f>
        <v>5.6126066891004855E-2</v>
      </c>
    </row>
    <row r="231" spans="1:94" ht="15.75" outlineLevel="1" x14ac:dyDescent="0.25">
      <c r="A231" s="174">
        <v>2045</v>
      </c>
      <c r="B231" s="175" t="s">
        <v>158</v>
      </c>
      <c r="C231" s="175" t="s">
        <v>159</v>
      </c>
      <c r="D231" s="176" t="s">
        <v>96</v>
      </c>
      <c r="E231" s="491">
        <v>534299229.72895807</v>
      </c>
      <c r="F231" s="1298">
        <f t="shared" ref="F231" si="6504">E231-E$11</f>
        <v>451571989.22895807</v>
      </c>
      <c r="G231" s="1320">
        <f t="shared" ref="G231" si="6505">E231/E$11-1</f>
        <v>5.4585646336040679</v>
      </c>
      <c r="H231" s="1298">
        <f t="shared" si="4364"/>
        <v>33928120.304045737</v>
      </c>
      <c r="I231" s="1320">
        <f t="shared" ref="I231:I239" si="6506">E231/E221-1</f>
        <v>6.7805913780753846E-2</v>
      </c>
      <c r="J231" s="491">
        <v>477537417.02900958</v>
      </c>
      <c r="K231" s="1298">
        <f t="shared" ref="K231" si="6507">J231-J$11</f>
        <v>394810176.52900958</v>
      </c>
      <c r="L231" s="1320">
        <f t="shared" ref="L231" si="6508">J231/J$11-1</f>
        <v>4.7724325644466479</v>
      </c>
      <c r="M231" s="1298">
        <f t="shared" si="4367"/>
        <v>30021790.691744626</v>
      </c>
      <c r="N231" s="1320">
        <f t="shared" ref="N231:N239" si="6509">J231/J221-1</f>
        <v>6.7085457858669484E-2</v>
      </c>
      <c r="O231" s="491">
        <v>401442570.0328992</v>
      </c>
      <c r="P231" s="1298">
        <f t="shared" ref="P231" si="6510">O231-O$11</f>
        <v>318715329.5328992</v>
      </c>
      <c r="Q231" s="1320">
        <f t="shared" ref="Q231" si="6511">O231/O$11-1</f>
        <v>3.8526043852858747</v>
      </c>
      <c r="R231" s="1298">
        <f t="shared" si="4370"/>
        <v>23825670.878761709</v>
      </c>
      <c r="S231" s="1320">
        <f t="shared" ref="S231:S239" si="6512">O231/O221-1</f>
        <v>6.309482158275026E-2</v>
      </c>
      <c r="T231" s="485">
        <v>292995137.79424411</v>
      </c>
      <c r="U231" s="1298">
        <f t="shared" ref="U231" si="6513">T231-T$11</f>
        <v>224556398.29424411</v>
      </c>
      <c r="V231" s="1299">
        <f t="shared" ref="V231" si="6514">T231/T$11-1</f>
        <v>3.2811299555603899</v>
      </c>
      <c r="W231" s="1298">
        <f t="shared" si="4373"/>
        <v>15639931.218564332</v>
      </c>
      <c r="X231" s="1299">
        <f t="shared" ref="X231:X239" si="6515">T231/T221-1</f>
        <v>5.6389535324251394E-2</v>
      </c>
      <c r="Y231" s="485">
        <v>292995137.79424411</v>
      </c>
      <c r="Z231" s="1298">
        <f t="shared" ref="Z231" si="6516">Y231-Y$11</f>
        <v>224556398.29424411</v>
      </c>
      <c r="AA231" s="1299">
        <f t="shared" ref="AA231" si="6517">Y231/Y$11-1</f>
        <v>3.2811299555603899</v>
      </c>
      <c r="AB231" s="1298">
        <f t="shared" si="4376"/>
        <v>15639931.218564332</v>
      </c>
      <c r="AC231" s="1299">
        <f t="shared" ref="AC231:AC239" si="6518">Y231/Y221-1</f>
        <v>5.6389535324251394E-2</v>
      </c>
      <c r="AD231" s="485">
        <v>292995137.79424411</v>
      </c>
      <c r="AE231" s="1298">
        <f t="shared" ref="AE231" si="6519">AD231-AD$11</f>
        <v>224556398.29424411</v>
      </c>
      <c r="AF231" s="1299">
        <f t="shared" ref="AF231" si="6520">AD231/AD$11-1</f>
        <v>3.2811299555603899</v>
      </c>
      <c r="AG231" s="1298">
        <f t="shared" si="4379"/>
        <v>15639931.218564332</v>
      </c>
      <c r="AH231" s="1299">
        <f t="shared" ref="AH231:AH239" si="6521">AD231/AD221-1</f>
        <v>5.6389535324251394E-2</v>
      </c>
      <c r="AI231" s="485">
        <v>0</v>
      </c>
      <c r="AJ231" s="1298">
        <f t="shared" ref="AJ231" si="6522">AI231-AI$11</f>
        <v>0</v>
      </c>
      <c r="AK231" s="1299"/>
      <c r="AL231" s="1298">
        <f t="shared" si="4382"/>
        <v>0</v>
      </c>
      <c r="AM231" s="1299"/>
      <c r="AN231" s="485">
        <v>0</v>
      </c>
      <c r="AO231" s="1298">
        <f t="shared" ref="AO231" si="6523">AN231-AN$11</f>
        <v>0</v>
      </c>
      <c r="AP231" s="1299"/>
      <c r="AQ231" s="1298">
        <f t="shared" si="4385"/>
        <v>0</v>
      </c>
      <c r="AR231" s="1299"/>
      <c r="AS231" s="485">
        <v>0</v>
      </c>
      <c r="AT231" s="1298">
        <f t="shared" ref="AT231" si="6524">AS231-AS$11</f>
        <v>0</v>
      </c>
      <c r="AU231" s="1299"/>
      <c r="AV231" s="1298">
        <f t="shared" si="4388"/>
        <v>0</v>
      </c>
      <c r="AW231" s="1299"/>
      <c r="AX231" s="491">
        <v>496268206.73219115</v>
      </c>
      <c r="AY231" s="1298">
        <f t="shared" ref="AY231" si="6525">AX231-AX$11</f>
        <v>436870135.44172424</v>
      </c>
      <c r="AZ231" s="1299">
        <f t="shared" ref="AZ231" si="6526">AX231/AX$11-1</f>
        <v>7.3549548992147109</v>
      </c>
      <c r="BA231" s="1298">
        <f t="shared" si="4391"/>
        <v>33420332.932429612</v>
      </c>
      <c r="BB231" s="1299">
        <f t="shared" ref="BB231:BB239" si="6527">AX231/AX221-1</f>
        <v>7.2205868978212129E-2</v>
      </c>
      <c r="BC231" s="491">
        <v>425171252.5244078</v>
      </c>
      <c r="BD231" s="1298">
        <f t="shared" ref="BD231" si="6528">BC231-BC$11</f>
        <v>365773181.2339409</v>
      </c>
      <c r="BE231" s="1299">
        <f t="shared" ref="BE231" si="6529">BC231/BC$11-1</f>
        <v>6.1579976131757945</v>
      </c>
      <c r="BF231" s="1298">
        <f t="shared" si="4394"/>
        <v>28619963.119118929</v>
      </c>
      <c r="BG231" s="1299">
        <f t="shared" ref="BG231:BG239" si="6530">BC231/BC221-1</f>
        <v>7.217216003014526E-2</v>
      </c>
      <c r="BH231" s="491">
        <v>329671331.44903141</v>
      </c>
      <c r="BI231" s="1298">
        <f t="shared" ref="BI231" si="6531">BH231-BH$11</f>
        <v>270273260.15856451</v>
      </c>
      <c r="BJ231" s="1299">
        <f t="shared" ref="BJ231" si="6532">BH231/BH$11-1</f>
        <v>4.5502026292551019</v>
      </c>
      <c r="BK231" s="1298">
        <f t="shared" si="4397"/>
        <v>20967204.416254461</v>
      </c>
      <c r="BL231" s="1299">
        <f t="shared" ref="BL231:BL239" si="6533">BH231/BH221-1</f>
        <v>6.7920065137412999E-2</v>
      </c>
      <c r="BM231" s="491">
        <v>256311621.10816666</v>
      </c>
      <c r="BN231" s="1298">
        <f t="shared" ref="BN231" si="6534">BM231-BM$11</f>
        <v>210466894.19783333</v>
      </c>
      <c r="BO231" s="1299">
        <f t="shared" ref="BO231" si="6535">BM231/BM$11-1</f>
        <v>4.5908637346554766</v>
      </c>
      <c r="BP231" s="1298">
        <f t="shared" si="4400"/>
        <v>15484283.637953579</v>
      </c>
      <c r="BQ231" s="1299">
        <f t="shared" ref="BQ231:BQ239" si="6536">BM231/BM221-1</f>
        <v>6.4296204079691499E-2</v>
      </c>
      <c r="BR231" s="491">
        <v>237391016.87485051</v>
      </c>
      <c r="BS231" s="1298">
        <f t="shared" ref="BS231" si="6537">BR231-BR$11</f>
        <v>191546289.96451718</v>
      </c>
      <c r="BT231" s="1299">
        <f t="shared" ref="BT231" si="6538">BR231/BR$11-1</f>
        <v>4.1781531459257728</v>
      </c>
      <c r="BU231" s="1298">
        <f t="shared" si="4403"/>
        <v>14182173.767186552</v>
      </c>
      <c r="BV231" s="1299">
        <f t="shared" ref="BV231:BV239" si="6539">BR231/BR221-1</f>
        <v>6.3537687708662194E-2</v>
      </c>
      <c r="BW231" s="491">
        <v>212026067.87614703</v>
      </c>
      <c r="BX231" s="1298">
        <f t="shared" ref="BX231" si="6540">BW231-BW$11</f>
        <v>166181340.9658137</v>
      </c>
      <c r="BY231" s="1299">
        <f t="shared" ref="BY231" si="6541">BW231/BW$11-1</f>
        <v>3.6248736150363383</v>
      </c>
      <c r="BZ231" s="1298">
        <f t="shared" si="4406"/>
        <v>12116800.496192217</v>
      </c>
      <c r="CA231" s="1299">
        <f t="shared" ref="CA231:CA239" si="6542">BW231/BW221-1</f>
        <v>6.0611499681816117E-2</v>
      </c>
      <c r="CB231" s="485">
        <v>101769025.95301439</v>
      </c>
      <c r="CC231" s="1298">
        <f t="shared" ref="CC231" si="6543">CB231-CB$11</f>
        <v>33330286.453014389</v>
      </c>
      <c r="CD231" s="1299">
        <f t="shared" ref="CD231" si="6544">CB231/CB$11-1</f>
        <v>0.48700906382143971</v>
      </c>
      <c r="CE231" s="1298">
        <f t="shared" si="4409"/>
        <v>1438484.3228273094</v>
      </c>
      <c r="CF231" s="1299">
        <f t="shared" ref="CF231:CF239" si="6545">CB231/CB221-1</f>
        <v>1.4337451980768634E-2</v>
      </c>
      <c r="CG231" s="485">
        <v>119692677.13043819</v>
      </c>
      <c r="CH231" s="1298">
        <f t="shared" ref="CH231" si="6546">CG231-CG$11</f>
        <v>51253937.630438194</v>
      </c>
      <c r="CI231" s="1299">
        <f t="shared" ref="CI231" si="6547">CG231/CG$11-1</f>
        <v>0.7489024199581904</v>
      </c>
      <c r="CJ231" s="1298">
        <f t="shared" si="4412"/>
        <v>2542533.9994487762</v>
      </c>
      <c r="CK231" s="1299">
        <f t="shared" ref="CK231:CK239" si="6548">CG231/CG221-1</f>
        <v>2.1703208647435357E-2</v>
      </c>
      <c r="CL231" s="485">
        <v>140596031.08790419</v>
      </c>
      <c r="CM231" s="1298">
        <f t="shared" ref="CM231" si="6549">CL231-CL$11</f>
        <v>72157291.587904185</v>
      </c>
      <c r="CN231" s="1299">
        <f t="shared" ref="CN231" si="6550">CL231/CL$11-1</f>
        <v>1.0543340236110601</v>
      </c>
      <c r="CO231" s="1298">
        <f t="shared" si="4415"/>
        <v>3971532.8017371595</v>
      </c>
      <c r="CP231" s="1299">
        <f t="shared" ref="CP231:CP239" si="6551">CL231/CL221-1</f>
        <v>2.9068965314101858E-2</v>
      </c>
    </row>
    <row r="232" spans="1:94" ht="31.5" outlineLevel="1" x14ac:dyDescent="0.25">
      <c r="A232" s="174">
        <v>2045</v>
      </c>
      <c r="B232" s="175" t="s">
        <v>160</v>
      </c>
      <c r="C232" s="175" t="s">
        <v>161</v>
      </c>
      <c r="D232" s="176" t="s">
        <v>162</v>
      </c>
      <c r="E232" s="485">
        <v>234635633.59554198</v>
      </c>
      <c r="F232" s="1298">
        <f t="shared" ref="F232" si="6552">E232-E$12</f>
        <v>179828693.36454198</v>
      </c>
      <c r="G232" s="1320">
        <f t="shared" ref="G232" si="6553">E232/E$12-1</f>
        <v>3.2811299555603899</v>
      </c>
      <c r="H232" s="1298">
        <f t="shared" ref="H232:H239" si="6554">E232-E222</f>
        <v>12524730.609815031</v>
      </c>
      <c r="I232" s="1320">
        <f t="shared" si="6506"/>
        <v>5.6389535324251394E-2</v>
      </c>
      <c r="J232" s="485">
        <v>234635633.59554198</v>
      </c>
      <c r="K232" s="1298">
        <f t="shared" ref="K232" si="6555">J232-J$12</f>
        <v>179828693.36454198</v>
      </c>
      <c r="L232" s="1320">
        <f t="shared" ref="L232" si="6556">J232/J$12-1</f>
        <v>3.2811299555603899</v>
      </c>
      <c r="M232" s="1298">
        <f t="shared" ref="M232:M239" si="6557">J232-J222</f>
        <v>12524730.609815031</v>
      </c>
      <c r="N232" s="1320">
        <f t="shared" si="6509"/>
        <v>5.6389535324251394E-2</v>
      </c>
      <c r="O232" s="485">
        <v>234635633.59554198</v>
      </c>
      <c r="P232" s="1298">
        <f t="shared" ref="P232" si="6558">O232-O$12</f>
        <v>179828693.36454198</v>
      </c>
      <c r="Q232" s="1320">
        <f t="shared" ref="Q232" si="6559">O232/O$12-1</f>
        <v>3.2811299555603899</v>
      </c>
      <c r="R232" s="1298">
        <f t="shared" ref="R232:R239" si="6560">O232-O222</f>
        <v>12524730.609815031</v>
      </c>
      <c r="S232" s="1320">
        <f t="shared" si="6512"/>
        <v>5.6389535324251394E-2</v>
      </c>
      <c r="T232" s="485">
        <v>234635633.59554198</v>
      </c>
      <c r="U232" s="1298">
        <f t="shared" ref="U232" si="6561">T232-T$12</f>
        <v>179828693.36454198</v>
      </c>
      <c r="V232" s="1299">
        <f t="shared" ref="V232" si="6562">T232/T$12-1</f>
        <v>3.2811299555603899</v>
      </c>
      <c r="W232" s="1298">
        <f t="shared" ref="W232:W239" si="6563">T232-T222</f>
        <v>12524730.609815031</v>
      </c>
      <c r="X232" s="1299">
        <f t="shared" si="6515"/>
        <v>5.6389535324251394E-2</v>
      </c>
      <c r="Y232" s="485">
        <v>234635633.59554198</v>
      </c>
      <c r="Z232" s="1298">
        <f t="shared" ref="Z232" si="6564">Y232-Y$12</f>
        <v>179828693.36454198</v>
      </c>
      <c r="AA232" s="1299">
        <f t="shared" ref="AA232" si="6565">Y232/Y$12-1</f>
        <v>3.2811299555603899</v>
      </c>
      <c r="AB232" s="1298">
        <f t="shared" ref="AB232:AB239" si="6566">Y232-Y222</f>
        <v>12524730.609815031</v>
      </c>
      <c r="AC232" s="1299">
        <f t="shared" si="6518"/>
        <v>5.6389535324251394E-2</v>
      </c>
      <c r="AD232" s="485">
        <v>234635633.59554198</v>
      </c>
      <c r="AE232" s="1298">
        <f t="shared" ref="AE232" si="6567">AD232-AD$12</f>
        <v>179828693.36454198</v>
      </c>
      <c r="AF232" s="1299">
        <f t="shared" ref="AF232" si="6568">AD232/AD$12-1</f>
        <v>3.2811299555603899</v>
      </c>
      <c r="AG232" s="1298">
        <f t="shared" ref="AG232:AG239" si="6569">AD232-AD222</f>
        <v>12524730.609815031</v>
      </c>
      <c r="AH232" s="1299">
        <f t="shared" si="6521"/>
        <v>5.6389535324251394E-2</v>
      </c>
      <c r="AI232" s="485">
        <v>0</v>
      </c>
      <c r="AJ232" s="1298">
        <f t="shared" ref="AJ232" si="6570">AI232-AI$12</f>
        <v>0</v>
      </c>
      <c r="AK232" s="1299"/>
      <c r="AL232" s="1298">
        <f t="shared" ref="AL232:AL239" si="6571">AI232-AI222</f>
        <v>0</v>
      </c>
      <c r="AM232" s="1299"/>
      <c r="AN232" s="485">
        <v>0</v>
      </c>
      <c r="AO232" s="1298">
        <f t="shared" ref="AO232" si="6572">AN232-AN$12</f>
        <v>0</v>
      </c>
      <c r="AP232" s="1299"/>
      <c r="AQ232" s="1298">
        <f t="shared" ref="AQ232:AQ239" si="6573">AN232-AN222</f>
        <v>0</v>
      </c>
      <c r="AR232" s="1299"/>
      <c r="AS232" s="485">
        <v>0</v>
      </c>
      <c r="AT232" s="1298">
        <f t="shared" ref="AT232" si="6574">AS232-AS$12</f>
        <v>0</v>
      </c>
      <c r="AU232" s="1299"/>
      <c r="AV232" s="1298">
        <f t="shared" ref="AV232:AV239" si="6575">AS232-AS222</f>
        <v>0</v>
      </c>
      <c r="AW232" s="1299"/>
      <c r="AX232" s="485">
        <v>234635633.59554198</v>
      </c>
      <c r="AY232" s="1298">
        <f t="shared" ref="AY232" si="6576">AX232-AX$12</f>
        <v>179828693.36454198</v>
      </c>
      <c r="AZ232" s="1299">
        <f t="shared" ref="AZ232" si="6577">AX232/AX$12-1</f>
        <v>3.2811299555603899</v>
      </c>
      <c r="BA232" s="1298">
        <f t="shared" ref="BA232:BA239" si="6578">AX232-AX222</f>
        <v>12524730.609815031</v>
      </c>
      <c r="BB232" s="1299">
        <f t="shared" si="6527"/>
        <v>5.6389535324251394E-2</v>
      </c>
      <c r="BC232" s="485">
        <v>234635633.59554198</v>
      </c>
      <c r="BD232" s="1298">
        <f t="shared" ref="BD232" si="6579">BC232-BC$12</f>
        <v>179828693.36454198</v>
      </c>
      <c r="BE232" s="1299">
        <f t="shared" ref="BE232" si="6580">BC232/BC$12-1</f>
        <v>3.2811299555603899</v>
      </c>
      <c r="BF232" s="1298">
        <f t="shared" ref="BF232:BF239" si="6581">BC232-BC222</f>
        <v>12524730.609815031</v>
      </c>
      <c r="BG232" s="1299">
        <f t="shared" si="6530"/>
        <v>5.6389535324251394E-2</v>
      </c>
      <c r="BH232" s="485">
        <v>234635633.59554198</v>
      </c>
      <c r="BI232" s="1298">
        <f t="shared" ref="BI232" si="6582">BH232-BH$12</f>
        <v>179828693.36454198</v>
      </c>
      <c r="BJ232" s="1299">
        <f t="shared" ref="BJ232" si="6583">BH232/BH$12-1</f>
        <v>3.2811299555603899</v>
      </c>
      <c r="BK232" s="1298">
        <f t="shared" ref="BK232:BK239" si="6584">BH232-BH222</f>
        <v>12524730.609815031</v>
      </c>
      <c r="BL232" s="1299">
        <f t="shared" si="6533"/>
        <v>5.6389535324251394E-2</v>
      </c>
      <c r="BM232" s="491">
        <v>256311621.10816666</v>
      </c>
      <c r="BN232" s="1298">
        <f t="shared" ref="BN232" si="6585">BM232-BM$12</f>
        <v>210466894.19783333</v>
      </c>
      <c r="BO232" s="1299">
        <f t="shared" ref="BO232" si="6586">BM232/BM$12-1</f>
        <v>4.5908637346554766</v>
      </c>
      <c r="BP232" s="1298">
        <f t="shared" ref="BP232:BP239" si="6587">BM232-BM222</f>
        <v>15484283.637953579</v>
      </c>
      <c r="BQ232" s="1299">
        <f t="shared" si="6536"/>
        <v>6.4296204079691499E-2</v>
      </c>
      <c r="BR232" s="491">
        <v>237391016.87485051</v>
      </c>
      <c r="BS232" s="1298">
        <f t="shared" ref="BS232" si="6588">BR232-BR$12</f>
        <v>191546289.96451718</v>
      </c>
      <c r="BT232" s="1299">
        <f t="shared" ref="BT232" si="6589">BR232/BR$12-1</f>
        <v>4.1781531459257728</v>
      </c>
      <c r="BU232" s="1298">
        <f t="shared" ref="BU232:BU239" si="6590">BR232-BR222</f>
        <v>14182173.767186552</v>
      </c>
      <c r="BV232" s="1299">
        <f t="shared" si="6539"/>
        <v>6.3537687708662194E-2</v>
      </c>
      <c r="BW232" s="491">
        <v>212026067.87614703</v>
      </c>
      <c r="BX232" s="1298">
        <f t="shared" ref="BX232" si="6591">BW232-BW$12</f>
        <v>166181340.9658137</v>
      </c>
      <c r="BY232" s="1299">
        <f t="shared" ref="BY232" si="6592">BW232/BW$12-1</f>
        <v>3.6248736150363383</v>
      </c>
      <c r="BZ232" s="1298">
        <f t="shared" ref="BZ232:BZ239" si="6593">BW232-BW222</f>
        <v>12116800.496192217</v>
      </c>
      <c r="CA232" s="1299">
        <f t="shared" si="6542"/>
        <v>6.0611499681816117E-2</v>
      </c>
      <c r="CB232" s="485">
        <v>86590564.974707589</v>
      </c>
      <c r="CC232" s="1298">
        <f t="shared" ref="CC232" si="6594">CB232-CB$12</f>
        <v>31783624.74370759</v>
      </c>
      <c r="CD232" s="1299">
        <f t="shared" ref="CD232" si="6595">CB232/CB$12-1</f>
        <v>0.57991970742658028</v>
      </c>
      <c r="CE232" s="1298">
        <f t="shared" ref="CE232:CE239" si="6596">CB232-CB222</f>
        <v>1223939.8879417777</v>
      </c>
      <c r="CF232" s="1299">
        <f t="shared" si="6545"/>
        <v>1.4337451980768634E-2</v>
      </c>
      <c r="CG232" s="485">
        <v>101840972.1327683</v>
      </c>
      <c r="CH232" s="1298">
        <f t="shared" ref="CH232" si="6597">CG232-CG$12</f>
        <v>47034031.901768304</v>
      </c>
      <c r="CI232" s="1299">
        <f t="shared" ref="CI232" si="6598">CG232/CG$12-1</f>
        <v>0.85817656857926239</v>
      </c>
      <c r="CJ232" s="1298">
        <f t="shared" ref="CJ232:CJ239" si="6599">CG232-CG222</f>
        <v>2163324.7780254632</v>
      </c>
      <c r="CK232" s="1299">
        <f t="shared" si="6548"/>
        <v>2.1703208647435357E-2</v>
      </c>
      <c r="CL232" s="485">
        <v>119626670.79789007</v>
      </c>
      <c r="CM232" s="1298">
        <f t="shared" ref="CM232" si="6600">CL232-CL$12</f>
        <v>64819730.566890068</v>
      </c>
      <c r="CN232" s="1299">
        <f t="shared" ref="CN232" si="6601">CL232/CL$12-1</f>
        <v>1.1826920148011952</v>
      </c>
      <c r="CO232" s="1298">
        <f t="shared" ref="CO232:CO239" si="6602">CL232-CL222</f>
        <v>3379193.8745368123</v>
      </c>
      <c r="CP232" s="1299">
        <f t="shared" si="6551"/>
        <v>2.9068965314101858E-2</v>
      </c>
    </row>
    <row r="233" spans="1:94" ht="31.5" outlineLevel="1" x14ac:dyDescent="0.25">
      <c r="A233" s="174">
        <v>2045</v>
      </c>
      <c r="B233" s="175">
        <v>0</v>
      </c>
      <c r="C233" s="175">
        <v>0</v>
      </c>
      <c r="D233" s="176" t="s">
        <v>163</v>
      </c>
      <c r="E233" s="485">
        <v>0</v>
      </c>
      <c r="F233" s="1298">
        <f t="shared" ref="F233" si="6603">E233-E$13</f>
        <v>0</v>
      </c>
      <c r="G233" s="1320"/>
      <c r="H233" s="1298">
        <f t="shared" si="6554"/>
        <v>0</v>
      </c>
      <c r="I233" s="1320"/>
      <c r="J233" s="485">
        <v>0</v>
      </c>
      <c r="K233" s="1298">
        <f t="shared" ref="K233" si="6604">J233-J$13</f>
        <v>0</v>
      </c>
      <c r="L233" s="1320"/>
      <c r="M233" s="1298">
        <f t="shared" si="6557"/>
        <v>0</v>
      </c>
      <c r="N233" s="1320"/>
      <c r="O233" s="485">
        <v>0</v>
      </c>
      <c r="P233" s="1298">
        <f t="shared" ref="P233" si="6605">O233-O$13</f>
        <v>0</v>
      </c>
      <c r="Q233" s="1320"/>
      <c r="R233" s="1298">
        <f t="shared" si="6560"/>
        <v>0</v>
      </c>
      <c r="S233" s="1320"/>
      <c r="T233" s="485">
        <v>0</v>
      </c>
      <c r="U233" s="1298">
        <f t="shared" ref="U233" si="6606">T233-T$13</f>
        <v>0</v>
      </c>
      <c r="V233" s="1299"/>
      <c r="W233" s="1298">
        <f t="shared" si="6563"/>
        <v>0</v>
      </c>
      <c r="X233" s="1299"/>
      <c r="Y233" s="485">
        <v>0</v>
      </c>
      <c r="Z233" s="1298">
        <f t="shared" ref="Z233" si="6607">Y233-Y$13</f>
        <v>0</v>
      </c>
      <c r="AA233" s="1299"/>
      <c r="AB233" s="1298">
        <f t="shared" si="6566"/>
        <v>0</v>
      </c>
      <c r="AC233" s="1299"/>
      <c r="AD233" s="485">
        <v>0</v>
      </c>
      <c r="AE233" s="1298">
        <f t="shared" ref="AE233" si="6608">AD233-AD$13</f>
        <v>0</v>
      </c>
      <c r="AF233" s="1299"/>
      <c r="AG233" s="1298">
        <f t="shared" si="6569"/>
        <v>0</v>
      </c>
      <c r="AH233" s="1299"/>
      <c r="AI233" s="485">
        <v>0</v>
      </c>
      <c r="AJ233" s="1298">
        <f t="shared" ref="AJ233" si="6609">AI233-AI$13</f>
        <v>0</v>
      </c>
      <c r="AK233" s="1299"/>
      <c r="AL233" s="1298">
        <f t="shared" si="6571"/>
        <v>0</v>
      </c>
      <c r="AM233" s="1299"/>
      <c r="AN233" s="485">
        <v>0</v>
      </c>
      <c r="AO233" s="1298">
        <f t="shared" ref="AO233" si="6610">AN233-AN$13</f>
        <v>0</v>
      </c>
      <c r="AP233" s="1299"/>
      <c r="AQ233" s="1298">
        <f t="shared" si="6573"/>
        <v>0</v>
      </c>
      <c r="AR233" s="1299"/>
      <c r="AS233" s="485">
        <v>0</v>
      </c>
      <c r="AT233" s="1298">
        <f t="shared" ref="AT233" si="6611">AS233-AS$13</f>
        <v>0</v>
      </c>
      <c r="AU233" s="1299"/>
      <c r="AV233" s="1298">
        <f t="shared" si="6575"/>
        <v>0</v>
      </c>
      <c r="AW233" s="1299"/>
      <c r="AX233" s="491">
        <v>38031022.996766925</v>
      </c>
      <c r="AY233" s="1298">
        <f t="shared" ref="AY233" si="6612">AX233-AX$13</f>
        <v>14701853.787233826</v>
      </c>
      <c r="AZ233" s="1299">
        <f t="shared" ref="AZ233" si="6613">AX233/AX$13-1</f>
        <v>0.63019191361628701</v>
      </c>
      <c r="BA233" s="1298">
        <f t="shared" si="6578"/>
        <v>507787.37161608785</v>
      </c>
      <c r="BB233" s="1299">
        <f t="shared" si="6527"/>
        <v>1.3532611544717854E-2</v>
      </c>
      <c r="BC233" s="491">
        <v>52366164.504601851</v>
      </c>
      <c r="BD233" s="1298">
        <f t="shared" ref="BD233" si="6614">BC233-BC$13</f>
        <v>29036995.295068752</v>
      </c>
      <c r="BE233" s="1299">
        <f t="shared" ref="BE233" si="6615">BC233/BC$13-1</f>
        <v>1.2446647814275034</v>
      </c>
      <c r="BF233" s="1298">
        <f t="shared" si="6581"/>
        <v>1401827.5726257637</v>
      </c>
      <c r="BG233" s="1299">
        <f t="shared" si="6530"/>
        <v>2.7506049465469085E-2</v>
      </c>
      <c r="BH233" s="491">
        <v>71771238.583867803</v>
      </c>
      <c r="BI233" s="1298">
        <f t="shared" ref="BI233" si="6616">BH233-BH$13</f>
        <v>48442069.374334708</v>
      </c>
      <c r="BJ233" s="1299">
        <f t="shared" ref="BJ233" si="6617">BH233/BH$13-1</f>
        <v>2.0764592574749559</v>
      </c>
      <c r="BK233" s="1298">
        <f t="shared" si="6584"/>
        <v>2858466.4625072479</v>
      </c>
      <c r="BL233" s="1299">
        <f t="shared" si="6533"/>
        <v>4.1479487394198378E-2</v>
      </c>
      <c r="BM233" s="491">
        <v>256311621.10816664</v>
      </c>
      <c r="BN233" s="1298">
        <f t="shared" ref="BN233" si="6618">BM233-BM$13</f>
        <v>210466894.1978333</v>
      </c>
      <c r="BO233" s="1299">
        <f t="shared" ref="BO233" si="6619">BM233/BM$13-1</f>
        <v>4.5908637346554757</v>
      </c>
      <c r="BP233" s="1298">
        <f t="shared" si="6587"/>
        <v>15484283.63795346</v>
      </c>
      <c r="BQ233" s="1299">
        <f t="shared" si="6536"/>
        <v>6.4296204079691055E-2</v>
      </c>
      <c r="BR233" s="491">
        <v>237391016.87485057</v>
      </c>
      <c r="BS233" s="1298">
        <f t="shared" ref="BS233" si="6620">BR233-BR$13</f>
        <v>191546289.96451724</v>
      </c>
      <c r="BT233" s="1299">
        <f t="shared" ref="BT233" si="6621">BR233/BR$13-1</f>
        <v>4.1781531459257746</v>
      </c>
      <c r="BU233" s="1298">
        <f t="shared" si="6590"/>
        <v>14182173.767186642</v>
      </c>
      <c r="BV233" s="1299">
        <f t="shared" si="6539"/>
        <v>6.3537687708662638E-2</v>
      </c>
      <c r="BW233" s="491">
        <v>212026067.87614709</v>
      </c>
      <c r="BX233" s="1298">
        <f t="shared" ref="BX233" si="6622">BW233-BW$13</f>
        <v>166181340.96581376</v>
      </c>
      <c r="BY233" s="1299">
        <f t="shared" ref="BY233" si="6623">BW233/BW$13-1</f>
        <v>3.6248736150363392</v>
      </c>
      <c r="BZ233" s="1298">
        <f t="shared" si="6593"/>
        <v>12116800.496192276</v>
      </c>
      <c r="CA233" s="1299">
        <f t="shared" si="6542"/>
        <v>6.0611499681816339E-2</v>
      </c>
      <c r="CB233" s="485">
        <v>0</v>
      </c>
      <c r="CC233" s="1298">
        <f t="shared" ref="CC233" si="6624">CB233-CB$13</f>
        <v>0</v>
      </c>
      <c r="CD233" s="1299"/>
      <c r="CE233" s="1298">
        <f t="shared" si="6596"/>
        <v>0</v>
      </c>
      <c r="CF233" s="1299"/>
      <c r="CG233" s="485">
        <v>0</v>
      </c>
      <c r="CH233" s="1298">
        <f t="shared" ref="CH233" si="6625">CG233-CG$13</f>
        <v>0</v>
      </c>
      <c r="CI233" s="1299"/>
      <c r="CJ233" s="1298">
        <f t="shared" si="6599"/>
        <v>0</v>
      </c>
      <c r="CK233" s="1299"/>
      <c r="CL233" s="485">
        <v>0</v>
      </c>
      <c r="CM233" s="1298">
        <f t="shared" ref="CM233" si="6626">CL233-CL$13</f>
        <v>0</v>
      </c>
      <c r="CN233" s="1299"/>
      <c r="CO233" s="1298">
        <f t="shared" si="6602"/>
        <v>0</v>
      </c>
      <c r="CP233" s="1299"/>
    </row>
    <row r="234" spans="1:94" ht="15.75" outlineLevel="1" x14ac:dyDescent="0.25">
      <c r="A234" s="174">
        <v>2045</v>
      </c>
      <c r="B234" s="175" t="s">
        <v>164</v>
      </c>
      <c r="C234" s="175" t="s">
        <v>165</v>
      </c>
      <c r="D234" s="176" t="s">
        <v>99</v>
      </c>
      <c r="E234" s="485">
        <v>0</v>
      </c>
      <c r="F234" s="1298">
        <f t="shared" ref="F234" si="6627">E234-E$14</f>
        <v>0</v>
      </c>
      <c r="G234" s="1320"/>
      <c r="H234" s="1298">
        <f t="shared" si="6554"/>
        <v>0</v>
      </c>
      <c r="I234" s="1320"/>
      <c r="J234" s="485">
        <v>0</v>
      </c>
      <c r="K234" s="1298">
        <f t="shared" ref="K234" si="6628">J234-J$14</f>
        <v>0</v>
      </c>
      <c r="L234" s="1320"/>
      <c r="M234" s="1298">
        <f t="shared" si="6557"/>
        <v>0</v>
      </c>
      <c r="N234" s="1320"/>
      <c r="O234" s="485">
        <v>0</v>
      </c>
      <c r="P234" s="1298">
        <f t="shared" ref="P234" si="6629">O234-O$14</f>
        <v>0</v>
      </c>
      <c r="Q234" s="1320"/>
      <c r="R234" s="1298">
        <f t="shared" si="6560"/>
        <v>0</v>
      </c>
      <c r="S234" s="1320"/>
      <c r="T234" s="486">
        <v>241304091.9347139</v>
      </c>
      <c r="U234" s="1298">
        <f t="shared" ref="U234" si="6630">T234-T$14</f>
        <v>227015590.9347139</v>
      </c>
      <c r="V234" s="1299">
        <f t="shared" ref="V234" si="6631">T234/T$14-1</f>
        <v>15.887992094812031</v>
      </c>
      <c r="W234" s="1298">
        <f t="shared" si="6563"/>
        <v>18288189.085481346</v>
      </c>
      <c r="X234" s="1299">
        <f t="shared" si="6515"/>
        <v>8.2003968559340334E-2</v>
      </c>
      <c r="Y234" s="486">
        <v>184542279.23476547</v>
      </c>
      <c r="Z234" s="1298">
        <f t="shared" ref="Z234" si="6632">Y234-Y$14</f>
        <v>170253778.23476547</v>
      </c>
      <c r="AA234" s="1299">
        <f t="shared" ref="AA234" si="6633">Y234/Y$14-1</f>
        <v>11.915440131527118</v>
      </c>
      <c r="AB234" s="1298">
        <f t="shared" si="6566"/>
        <v>14381859.473180294</v>
      </c>
      <c r="AC234" s="1299">
        <f t="shared" si="6518"/>
        <v>8.4519416990925356E-2</v>
      </c>
      <c r="AD234" s="486">
        <v>108447432.23865506</v>
      </c>
      <c r="AE234" s="1298">
        <f t="shared" ref="AE234" si="6634">AD234-AD$14</f>
        <v>94158931.238655061</v>
      </c>
      <c r="AF234" s="1299">
        <f t="shared" ref="AF234" si="6635">AD234/AD$14-1</f>
        <v>6.5898397066742698</v>
      </c>
      <c r="AG234" s="1298">
        <f t="shared" si="6569"/>
        <v>8185739.6601973176</v>
      </c>
      <c r="AH234" s="1299">
        <f t="shared" si="6521"/>
        <v>8.1643740991024449E-2</v>
      </c>
      <c r="AI234" s="486">
        <v>768934863.32449996</v>
      </c>
      <c r="AJ234" s="1298">
        <f t="shared" ref="AJ234" si="6636">AI234-AI$14</f>
        <v>631400682.5934999</v>
      </c>
      <c r="AK234" s="1299">
        <f t="shared" ref="AK234" si="6637">AI234/AI$14-1</f>
        <v>4.5908637346554766</v>
      </c>
      <c r="AL234" s="1298">
        <f t="shared" si="6571"/>
        <v>46452850.913860679</v>
      </c>
      <c r="AM234" s="1299">
        <f t="shared" ref="AM234:AM239" si="6638">AI234/AI224-1</f>
        <v>6.4296204079691499E-2</v>
      </c>
      <c r="AN234" s="486">
        <v>712173050.62455153</v>
      </c>
      <c r="AO234" s="1298">
        <f t="shared" ref="AO234" si="6639">AN234-AN$14</f>
        <v>574638869.89355159</v>
      </c>
      <c r="AP234" s="1299">
        <f t="shared" ref="AP234" si="6640">AN234/AN$14-1</f>
        <v>4.1781531459257728</v>
      </c>
      <c r="AQ234" s="1298">
        <f t="shared" si="6573"/>
        <v>42546521.301559687</v>
      </c>
      <c r="AR234" s="1299">
        <f t="shared" ref="AR234:AR239" si="6641">AN234/AN224-1</f>
        <v>6.3537687708662416E-2</v>
      </c>
      <c r="AS234" s="486">
        <v>636078203.6284411</v>
      </c>
      <c r="AT234" s="1298">
        <f t="shared" ref="AT234" si="6642">AS234-AS$14</f>
        <v>498544022.89744109</v>
      </c>
      <c r="AU234" s="1299">
        <f t="shared" ref="AU234" si="6643">AS234/AS$14-1</f>
        <v>3.6248736150363383</v>
      </c>
      <c r="AV234" s="1298">
        <f t="shared" si="6575"/>
        <v>36350401.488576651</v>
      </c>
      <c r="AW234" s="1299">
        <f t="shared" ref="AW234:AW239" si="6644">AS234/AS224-1</f>
        <v>6.0611499681816117E-2</v>
      </c>
      <c r="AX234" s="485">
        <v>0</v>
      </c>
      <c r="AY234" s="1298">
        <f t="shared" ref="AY234" si="6645">AX234-AX$14</f>
        <v>0</v>
      </c>
      <c r="AZ234" s="1299"/>
      <c r="BA234" s="1298">
        <f t="shared" si="6578"/>
        <v>0</v>
      </c>
      <c r="BB234" s="1299"/>
      <c r="BC234" s="485">
        <v>0</v>
      </c>
      <c r="BD234" s="1298">
        <f t="shared" ref="BD234" si="6646">BC234-BC$14</f>
        <v>0</v>
      </c>
      <c r="BE234" s="1299"/>
      <c r="BF234" s="1298">
        <f t="shared" si="6581"/>
        <v>0</v>
      </c>
      <c r="BG234" s="1299"/>
      <c r="BH234" s="485">
        <v>0</v>
      </c>
      <c r="BI234" s="1298">
        <f t="shared" ref="BI234" si="6647">BH234-BH$14</f>
        <v>0</v>
      </c>
      <c r="BJ234" s="1299"/>
      <c r="BK234" s="1298">
        <f t="shared" si="6584"/>
        <v>0</v>
      </c>
      <c r="BL234" s="1299"/>
      <c r="BM234" s="485">
        <v>0</v>
      </c>
      <c r="BN234" s="1298">
        <f t="shared" ref="BN234" si="6648">BM234-BM$14</f>
        <v>0</v>
      </c>
      <c r="BO234" s="1299"/>
      <c r="BP234" s="1298">
        <f t="shared" si="6587"/>
        <v>0</v>
      </c>
      <c r="BQ234" s="1299"/>
      <c r="BR234" s="485">
        <v>0</v>
      </c>
      <c r="BS234" s="1298">
        <f t="shared" ref="BS234" si="6649">BR234-BR$14</f>
        <v>0</v>
      </c>
      <c r="BT234" s="1299"/>
      <c r="BU234" s="1298">
        <f t="shared" si="6590"/>
        <v>0</v>
      </c>
      <c r="BV234" s="1299"/>
      <c r="BW234" s="485">
        <v>0</v>
      </c>
      <c r="BX234" s="1298">
        <f t="shared" ref="BX234" si="6650">BW234-BW$14</f>
        <v>0</v>
      </c>
      <c r="BY234" s="1299"/>
      <c r="BZ234" s="1298">
        <f t="shared" si="6593"/>
        <v>0</v>
      </c>
      <c r="CA234" s="1299"/>
      <c r="CB234" s="192">
        <v>586024718.9033649</v>
      </c>
      <c r="CC234" s="1298">
        <f t="shared" ref="CC234" si="6651">CB234-CB$14</f>
        <v>567889940.42336488</v>
      </c>
      <c r="CD234" s="1299">
        <f t="shared" ref="CD234" si="6652">CB234/CB$14-1</f>
        <v>31.314964285318638</v>
      </c>
      <c r="CE234" s="1298">
        <f t="shared" si="6596"/>
        <v>43861557.01375246</v>
      </c>
      <c r="CF234" s="1299">
        <f t="shared" si="6545"/>
        <v>8.090102776603425E-2</v>
      </c>
      <c r="CG234" s="192">
        <v>496088847.86793196</v>
      </c>
      <c r="CH234" s="1298">
        <f t="shared" ref="CH234" si="6653">CG234-CG$14</f>
        <v>477954069.38793194</v>
      </c>
      <c r="CI234" s="1299">
        <f t="shared" ref="CI234" si="6654">CG234/CG$14-1</f>
        <v>26.355660749594779</v>
      </c>
      <c r="CJ234" s="1298">
        <f t="shared" si="6599"/>
        <v>37911792.83474642</v>
      </c>
      <c r="CK234" s="1299">
        <f t="shared" si="6548"/>
        <v>8.2744852493760179E-2</v>
      </c>
      <c r="CL234" s="192">
        <v>381304948.24923378</v>
      </c>
      <c r="CM234" s="1298">
        <f t="shared" ref="CM234" si="6655">CL234-CL$14</f>
        <v>363170169.76923376</v>
      </c>
      <c r="CN234" s="1299">
        <f t="shared" ref="CN234" si="6656">CL234/CL$14-1</f>
        <v>20.026170717759651</v>
      </c>
      <c r="CO234" s="1298">
        <f t="shared" si="6602"/>
        <v>29070805.122963607</v>
      </c>
      <c r="CP234" s="1299">
        <f t="shared" si="6551"/>
        <v>8.2532615563455369E-2</v>
      </c>
    </row>
    <row r="235" spans="1:94" ht="31.5" outlineLevel="1" x14ac:dyDescent="0.25">
      <c r="A235" s="174">
        <v>2045</v>
      </c>
      <c r="B235" s="175" t="s">
        <v>166</v>
      </c>
      <c r="C235" s="175" t="s">
        <v>249</v>
      </c>
      <c r="D235" s="176" t="s">
        <v>168</v>
      </c>
      <c r="E235" s="485">
        <v>79033819.003701419</v>
      </c>
      <c r="F235" s="1298">
        <f t="shared" ref="F235" si="6657">E235-E$15</f>
        <v>40553942.344701417</v>
      </c>
      <c r="G235" s="1320">
        <f t="shared" ref="G235" si="6658">E235/E$15-1</f>
        <v>1.0539000086741783</v>
      </c>
      <c r="H235" s="1298">
        <f t="shared" si="6554"/>
        <v>1482386.7143217325</v>
      </c>
      <c r="I235" s="1320">
        <f t="shared" si="6506"/>
        <v>1.9114885058347797E-2</v>
      </c>
      <c r="J235" s="485">
        <v>107753689.71588595</v>
      </c>
      <c r="K235" s="1298">
        <f t="shared" ref="K235" si="6659">J235-J$15</f>
        <v>69273813.056885958</v>
      </c>
      <c r="L235" s="1320">
        <f t="shared" ref="L235" si="6660">J235/J$15-1</f>
        <v>1.8002607874961472</v>
      </c>
      <c r="M235" s="1298">
        <f t="shared" si="6557"/>
        <v>3458755.9809556454</v>
      </c>
      <c r="N235" s="1320">
        <f t="shared" si="6509"/>
        <v>3.3163221424985068E-2</v>
      </c>
      <c r="O235" s="485">
        <v>146255528.60437056</v>
      </c>
      <c r="P235" s="1298">
        <f t="shared" ref="P235" si="6661">O235-O$15</f>
        <v>107775651.94537055</v>
      </c>
      <c r="Q235" s="1320">
        <f t="shared" ref="Q235" si="6662">O235/O$15-1</f>
        <v>2.8008315333350495</v>
      </c>
      <c r="R235" s="1298">
        <f t="shared" si="6560"/>
        <v>6593654.6342276335</v>
      </c>
      <c r="S235" s="1320">
        <f t="shared" si="6512"/>
        <v>4.7211557791622116E-2</v>
      </c>
      <c r="T235" s="485">
        <v>79033819.003701419</v>
      </c>
      <c r="U235" s="1298">
        <f t="shared" ref="U235" si="6663">T235-T$15</f>
        <v>40553942.344701417</v>
      </c>
      <c r="V235" s="1299">
        <f t="shared" ref="V235" si="6664">T235/T$15-1</f>
        <v>1.0539000086741783</v>
      </c>
      <c r="W235" s="1298">
        <f t="shared" si="6563"/>
        <v>1482386.7143217325</v>
      </c>
      <c r="X235" s="1299">
        <f t="shared" si="6515"/>
        <v>1.9114885058347797E-2</v>
      </c>
      <c r="Y235" s="485">
        <v>107753689.71588595</v>
      </c>
      <c r="Z235" s="1298">
        <f t="shared" ref="Z235" si="6665">Y235-Y$15</f>
        <v>69273813.056885958</v>
      </c>
      <c r="AA235" s="1299">
        <f t="shared" ref="AA235" si="6666">Y235/Y$15-1</f>
        <v>1.8002607874961472</v>
      </c>
      <c r="AB235" s="1298">
        <f t="shared" si="6566"/>
        <v>3458755.9809556454</v>
      </c>
      <c r="AC235" s="1299">
        <f t="shared" si="6518"/>
        <v>3.3163221424985068E-2</v>
      </c>
      <c r="AD235" s="485">
        <v>146255528.60437056</v>
      </c>
      <c r="AE235" s="1298">
        <f t="shared" ref="AE235" si="6667">AD235-AD$15</f>
        <v>107775651.94537055</v>
      </c>
      <c r="AF235" s="1299">
        <f t="shared" ref="AF235" si="6668">AD235/AD$15-1</f>
        <v>2.8008315333350495</v>
      </c>
      <c r="AG235" s="1298">
        <f t="shared" si="6569"/>
        <v>6593654.6342276335</v>
      </c>
      <c r="AH235" s="1299">
        <f t="shared" si="6521"/>
        <v>4.7211557791622116E-2</v>
      </c>
      <c r="AI235" s="485">
        <v>79033819.003701419</v>
      </c>
      <c r="AJ235" s="1298">
        <f t="shared" ref="AJ235" si="6669">AI235-AI$15</f>
        <v>40553942.344701417</v>
      </c>
      <c r="AK235" s="1299">
        <f t="shared" ref="AK235" si="6670">AI235/AI$15-1</f>
        <v>1.0539000086741783</v>
      </c>
      <c r="AL235" s="1298">
        <f t="shared" si="6571"/>
        <v>1482386.7143217325</v>
      </c>
      <c r="AM235" s="1299">
        <f t="shared" si="6638"/>
        <v>1.9114885058347797E-2</v>
      </c>
      <c r="AN235" s="485">
        <v>107753689.71588595</v>
      </c>
      <c r="AO235" s="1298">
        <f t="shared" ref="AO235" si="6671">AN235-AN$15</f>
        <v>69273813.056885958</v>
      </c>
      <c r="AP235" s="1299">
        <f t="shared" ref="AP235" si="6672">AN235/AN$15-1</f>
        <v>1.8002607874961472</v>
      </c>
      <c r="AQ235" s="1298">
        <f t="shared" si="6573"/>
        <v>3458755.9809556454</v>
      </c>
      <c r="AR235" s="1299">
        <f t="shared" si="6641"/>
        <v>3.3163221424985068E-2</v>
      </c>
      <c r="AS235" s="485">
        <v>146255528.60437056</v>
      </c>
      <c r="AT235" s="1298">
        <f t="shared" ref="AT235" si="6673">AS235-AS$15</f>
        <v>107775651.94537055</v>
      </c>
      <c r="AU235" s="1299">
        <f t="shared" ref="AU235" si="6674">AS235/AS$15-1</f>
        <v>2.8008315333350495</v>
      </c>
      <c r="AV235" s="1298">
        <f t="shared" si="6575"/>
        <v>6593654.6342276335</v>
      </c>
      <c r="AW235" s="1299">
        <f t="shared" si="6644"/>
        <v>4.7211557791622116E-2</v>
      </c>
      <c r="AX235" s="485">
        <v>79033819.003701419</v>
      </c>
      <c r="AY235" s="1298">
        <f t="shared" ref="AY235" si="6675">AX235-AX$15</f>
        <v>40553942.344701417</v>
      </c>
      <c r="AZ235" s="1299">
        <f t="shared" ref="AZ235" si="6676">AX235/AX$15-1</f>
        <v>1.0539000086741783</v>
      </c>
      <c r="BA235" s="1298">
        <f t="shared" si="6578"/>
        <v>1482386.7143217325</v>
      </c>
      <c r="BB235" s="1299">
        <f t="shared" si="6527"/>
        <v>1.9114885058347797E-2</v>
      </c>
      <c r="BC235" s="485">
        <v>107753689.71588595</v>
      </c>
      <c r="BD235" s="1298">
        <f t="shared" ref="BD235" si="6677">BC235-BC$15</f>
        <v>69273813.056885958</v>
      </c>
      <c r="BE235" s="1299">
        <f t="shared" ref="BE235" si="6678">BC235/BC$15-1</f>
        <v>1.8002607874961472</v>
      </c>
      <c r="BF235" s="1298">
        <f t="shared" si="6581"/>
        <v>3458755.9809556454</v>
      </c>
      <c r="BG235" s="1299">
        <f t="shared" si="6530"/>
        <v>3.3163221424985068E-2</v>
      </c>
      <c r="BH235" s="485">
        <v>146255528.60437056</v>
      </c>
      <c r="BI235" s="1298">
        <f t="shared" ref="BI235" si="6679">BH235-BH$15</f>
        <v>107775651.94537055</v>
      </c>
      <c r="BJ235" s="1299">
        <f t="shared" ref="BJ235" si="6680">BH235/BH$15-1</f>
        <v>2.8008315333350495</v>
      </c>
      <c r="BK235" s="1298">
        <f t="shared" si="6584"/>
        <v>6593654.6342276335</v>
      </c>
      <c r="BL235" s="1299">
        <f t="shared" si="6533"/>
        <v>4.7211557791622116E-2</v>
      </c>
      <c r="BM235" s="485">
        <v>79033819.003701419</v>
      </c>
      <c r="BN235" s="1298">
        <f t="shared" ref="BN235" si="6681">BM235-BM$15</f>
        <v>40553942.344701417</v>
      </c>
      <c r="BO235" s="1299">
        <f t="shared" ref="BO235" si="6682">BM235/BM$15-1</f>
        <v>1.0539000086741783</v>
      </c>
      <c r="BP235" s="1298">
        <f t="shared" si="6587"/>
        <v>1482386.7143217325</v>
      </c>
      <c r="BQ235" s="1299">
        <f t="shared" si="6536"/>
        <v>1.9114885058347797E-2</v>
      </c>
      <c r="BR235" s="485">
        <v>107753689.71588595</v>
      </c>
      <c r="BS235" s="1298">
        <f t="shared" ref="BS235" si="6683">BR235-BR$15</f>
        <v>69273813.056885958</v>
      </c>
      <c r="BT235" s="1299">
        <f t="shared" ref="BT235" si="6684">BR235/BR$15-1</f>
        <v>1.8002607874961472</v>
      </c>
      <c r="BU235" s="1298">
        <f t="shared" si="6590"/>
        <v>3458755.9809556454</v>
      </c>
      <c r="BV235" s="1299">
        <f t="shared" si="6539"/>
        <v>3.3163221424985068E-2</v>
      </c>
      <c r="BW235" s="485">
        <v>146255528.60437056</v>
      </c>
      <c r="BX235" s="1298">
        <f t="shared" ref="BX235" si="6685">BW235-BW$15</f>
        <v>107775651.94537055</v>
      </c>
      <c r="BY235" s="1299">
        <f t="shared" ref="BY235" si="6686">BW235/BW$15-1</f>
        <v>2.8008315333350495</v>
      </c>
      <c r="BZ235" s="1298">
        <f t="shared" si="6593"/>
        <v>6593654.6342276335</v>
      </c>
      <c r="CA235" s="1299">
        <f t="shared" si="6542"/>
        <v>4.7211557791622116E-2</v>
      </c>
      <c r="CB235" s="485">
        <v>79033819.003701419</v>
      </c>
      <c r="CC235" s="1298">
        <f t="shared" ref="CC235" si="6687">CB235-CB$15</f>
        <v>40553942.344701417</v>
      </c>
      <c r="CD235" s="1299">
        <f t="shared" ref="CD235" si="6688">CB235/CB$15-1</f>
        <v>1.0539000086741783</v>
      </c>
      <c r="CE235" s="1298">
        <f t="shared" si="6596"/>
        <v>1482386.7143217325</v>
      </c>
      <c r="CF235" s="1299">
        <f t="shared" si="6545"/>
        <v>1.9114885058347797E-2</v>
      </c>
      <c r="CG235" s="485">
        <v>107753689.71588595</v>
      </c>
      <c r="CH235" s="1298">
        <f t="shared" ref="CH235" si="6689">CG235-CG$15</f>
        <v>69273813.056885958</v>
      </c>
      <c r="CI235" s="1299">
        <f t="shared" ref="CI235" si="6690">CG235/CG$15-1</f>
        <v>1.8002607874961472</v>
      </c>
      <c r="CJ235" s="1298">
        <f t="shared" si="6599"/>
        <v>3458755.9809556454</v>
      </c>
      <c r="CK235" s="1299">
        <f t="shared" si="6548"/>
        <v>3.3163221424985068E-2</v>
      </c>
      <c r="CL235" s="485">
        <v>146255528.60437056</v>
      </c>
      <c r="CM235" s="1298">
        <f t="shared" ref="CM235" si="6691">CL235-CL$15</f>
        <v>107775651.94537055</v>
      </c>
      <c r="CN235" s="1299">
        <f t="shared" ref="CN235" si="6692">CL235/CL$15-1</f>
        <v>2.8008315333350495</v>
      </c>
      <c r="CO235" s="1298">
        <f t="shared" si="6602"/>
        <v>6593654.6342276335</v>
      </c>
      <c r="CP235" s="1299">
        <f t="shared" si="6551"/>
        <v>4.7211557791622116E-2</v>
      </c>
    </row>
    <row r="236" spans="1:94" ht="15.75" outlineLevel="1" x14ac:dyDescent="0.25">
      <c r="A236" s="174">
        <v>2045</v>
      </c>
      <c r="B236" s="175" t="s">
        <v>169</v>
      </c>
      <c r="C236" s="175" t="s">
        <v>249</v>
      </c>
      <c r="D236" s="176" t="s">
        <v>170</v>
      </c>
      <c r="E236" s="485">
        <v>77168236.2286181</v>
      </c>
      <c r="F236" s="1298">
        <f t="shared" ref="F236" si="6693">E236-E$16</f>
        <v>37085859.2286181</v>
      </c>
      <c r="G236" s="1320">
        <f t="shared" ref="G236" si="6694">E236/E$16-1</f>
        <v>0.92524101623559152</v>
      </c>
      <c r="H236" s="1298">
        <f t="shared" si="6554"/>
        <v>1448099.8664626628</v>
      </c>
      <c r="I236" s="1320">
        <f t="shared" si="6506"/>
        <v>1.9124369501088534E-2</v>
      </c>
      <c r="J236" s="485">
        <v>105210178.21638201</v>
      </c>
      <c r="K236" s="1298">
        <f t="shared" ref="K236" si="6695">J236-J$16</f>
        <v>65127801.216382012</v>
      </c>
      <c r="L236" s="1320">
        <f t="shared" ref="L236" si="6696">J236/J$16-1</f>
        <v>1.6248487762185864</v>
      </c>
      <c r="M236" s="1298">
        <f t="shared" si="6557"/>
        <v>3378060.2121297568</v>
      </c>
      <c r="N236" s="1320">
        <f t="shared" si="6509"/>
        <v>3.3172836609258072E-2</v>
      </c>
      <c r="O236" s="485">
        <v>142803186.32400781</v>
      </c>
      <c r="P236" s="1298">
        <f t="shared" ref="P236" si="6697">O236-O$16</f>
        <v>102720809.32400781</v>
      </c>
      <c r="Q236" s="1320">
        <f t="shared" ref="Q236" si="6698">O236/O$16-1</f>
        <v>2.5627424572152449</v>
      </c>
      <c r="R236" s="1298">
        <f t="shared" si="6560"/>
        <v>6439281.371840775</v>
      </c>
      <c r="S236" s="1320">
        <f t="shared" si="6512"/>
        <v>4.7221303717428054E-2</v>
      </c>
      <c r="T236" s="485">
        <v>77168236.2286181</v>
      </c>
      <c r="U236" s="1298">
        <f t="shared" ref="U236" si="6699">T236-T$16</f>
        <v>37085859.2286181</v>
      </c>
      <c r="V236" s="1299">
        <f t="shared" ref="V236" si="6700">T236/T$16-1</f>
        <v>0.92524101623559152</v>
      </c>
      <c r="W236" s="1298">
        <f t="shared" si="6563"/>
        <v>1448099.8664626628</v>
      </c>
      <c r="X236" s="1299">
        <f t="shared" si="6515"/>
        <v>1.9124369501088534E-2</v>
      </c>
      <c r="Y236" s="485">
        <v>105210178.21638201</v>
      </c>
      <c r="Z236" s="1298">
        <f t="shared" ref="Z236" si="6701">Y236-Y$16</f>
        <v>65127801.216382012</v>
      </c>
      <c r="AA236" s="1299">
        <f t="shared" ref="AA236" si="6702">Y236/Y$16-1</f>
        <v>1.6248487762185864</v>
      </c>
      <c r="AB236" s="1298">
        <f t="shared" si="6566"/>
        <v>3378060.2121297568</v>
      </c>
      <c r="AC236" s="1299">
        <f t="shared" si="6518"/>
        <v>3.3172836609258072E-2</v>
      </c>
      <c r="AD236" s="485">
        <v>142803186.32400781</v>
      </c>
      <c r="AE236" s="1298">
        <f t="shared" ref="AE236" si="6703">AD236-AD$16</f>
        <v>102720809.32400781</v>
      </c>
      <c r="AF236" s="1299">
        <f t="shared" ref="AF236" si="6704">AD236/AD$16-1</f>
        <v>2.5627424572152449</v>
      </c>
      <c r="AG236" s="1298">
        <f t="shared" si="6569"/>
        <v>6439281.371840775</v>
      </c>
      <c r="AH236" s="1299">
        <f t="shared" si="6521"/>
        <v>4.7221303717428054E-2</v>
      </c>
      <c r="AI236" s="485">
        <v>77168236.2286181</v>
      </c>
      <c r="AJ236" s="1298">
        <f t="shared" ref="AJ236" si="6705">AI236-AI$16</f>
        <v>37085859.2286181</v>
      </c>
      <c r="AK236" s="1299">
        <f t="shared" ref="AK236" si="6706">AI236/AI$16-1</f>
        <v>0.92524101623559152</v>
      </c>
      <c r="AL236" s="1298">
        <f t="shared" si="6571"/>
        <v>1448099.8664626628</v>
      </c>
      <c r="AM236" s="1299">
        <f t="shared" si="6638"/>
        <v>1.9124369501088534E-2</v>
      </c>
      <c r="AN236" s="485">
        <v>105210178.21638201</v>
      </c>
      <c r="AO236" s="1298">
        <f t="shared" ref="AO236" si="6707">AN236-AN$16</f>
        <v>65127801.216382012</v>
      </c>
      <c r="AP236" s="1299">
        <f t="shared" ref="AP236" si="6708">AN236/AN$16-1</f>
        <v>1.6248487762185864</v>
      </c>
      <c r="AQ236" s="1298">
        <f t="shared" si="6573"/>
        <v>3378060.2121297568</v>
      </c>
      <c r="AR236" s="1299">
        <f t="shared" si="6641"/>
        <v>3.3172836609258072E-2</v>
      </c>
      <c r="AS236" s="485">
        <v>142803186.32400781</v>
      </c>
      <c r="AT236" s="1298">
        <f t="shared" ref="AT236" si="6709">AS236-AS$16</f>
        <v>102720809.32400781</v>
      </c>
      <c r="AU236" s="1299">
        <f t="shared" ref="AU236" si="6710">AS236/AS$16-1</f>
        <v>2.5627424572152449</v>
      </c>
      <c r="AV236" s="1298">
        <f t="shared" si="6575"/>
        <v>6439281.371840775</v>
      </c>
      <c r="AW236" s="1299">
        <f t="shared" si="6644"/>
        <v>4.7221303717428054E-2</v>
      </c>
      <c r="AX236" s="485">
        <v>77168236.2286181</v>
      </c>
      <c r="AY236" s="1298">
        <f t="shared" ref="AY236" si="6711">AX236-AX$16</f>
        <v>37085859.2286181</v>
      </c>
      <c r="AZ236" s="1299">
        <f t="shared" ref="AZ236" si="6712">AX236/AX$16-1</f>
        <v>0.92524101623559152</v>
      </c>
      <c r="BA236" s="1298">
        <f t="shared" si="6578"/>
        <v>1448099.8664626628</v>
      </c>
      <c r="BB236" s="1299">
        <f t="shared" si="6527"/>
        <v>1.9124369501088534E-2</v>
      </c>
      <c r="BC236" s="485">
        <v>105210178.21638201</v>
      </c>
      <c r="BD236" s="1298">
        <f t="shared" ref="BD236" si="6713">BC236-BC$16</f>
        <v>65127801.216382012</v>
      </c>
      <c r="BE236" s="1299">
        <f t="shared" ref="BE236" si="6714">BC236/BC$16-1</f>
        <v>1.6248487762185864</v>
      </c>
      <c r="BF236" s="1298">
        <f t="shared" si="6581"/>
        <v>3378060.2121297568</v>
      </c>
      <c r="BG236" s="1299">
        <f t="shared" si="6530"/>
        <v>3.3172836609258072E-2</v>
      </c>
      <c r="BH236" s="485">
        <v>142803186.32400781</v>
      </c>
      <c r="BI236" s="1298">
        <f t="shared" ref="BI236" si="6715">BH236-BH$16</f>
        <v>102720809.32400781</v>
      </c>
      <c r="BJ236" s="1299">
        <f t="shared" ref="BJ236" si="6716">BH236/BH$16-1</f>
        <v>2.5627424572152449</v>
      </c>
      <c r="BK236" s="1298">
        <f t="shared" si="6584"/>
        <v>6439281.371840775</v>
      </c>
      <c r="BL236" s="1299">
        <f t="shared" si="6533"/>
        <v>4.7221303717428054E-2</v>
      </c>
      <c r="BM236" s="485">
        <v>77168236.2286181</v>
      </c>
      <c r="BN236" s="1298">
        <f t="shared" ref="BN236" si="6717">BM236-BM$16</f>
        <v>37085859.2286181</v>
      </c>
      <c r="BO236" s="1299">
        <f t="shared" ref="BO236" si="6718">BM236/BM$16-1</f>
        <v>0.92524101623559152</v>
      </c>
      <c r="BP236" s="1298">
        <f t="shared" si="6587"/>
        <v>1448099.8664626628</v>
      </c>
      <c r="BQ236" s="1299">
        <f t="shared" si="6536"/>
        <v>1.9124369501088534E-2</v>
      </c>
      <c r="BR236" s="485">
        <v>105210178.21638201</v>
      </c>
      <c r="BS236" s="1298">
        <f t="shared" ref="BS236" si="6719">BR236-BR$16</f>
        <v>65127801.216382012</v>
      </c>
      <c r="BT236" s="1299">
        <f t="shared" ref="BT236" si="6720">BR236/BR$16-1</f>
        <v>1.6248487762185864</v>
      </c>
      <c r="BU236" s="1298">
        <f t="shared" si="6590"/>
        <v>3378060.2121297568</v>
      </c>
      <c r="BV236" s="1299">
        <f t="shared" si="6539"/>
        <v>3.3172836609258072E-2</v>
      </c>
      <c r="BW236" s="485">
        <v>142803186.32400781</v>
      </c>
      <c r="BX236" s="1298">
        <f t="shared" ref="BX236" si="6721">BW236-BW$16</f>
        <v>102720809.32400781</v>
      </c>
      <c r="BY236" s="1299">
        <f t="shared" ref="BY236" si="6722">BW236/BW$16-1</f>
        <v>2.5627424572152449</v>
      </c>
      <c r="BZ236" s="1298">
        <f t="shared" si="6593"/>
        <v>6439281.371840775</v>
      </c>
      <c r="CA236" s="1299">
        <f t="shared" si="6542"/>
        <v>4.7221303717428054E-2</v>
      </c>
      <c r="CB236" s="485">
        <v>77168236.2286181</v>
      </c>
      <c r="CC236" s="1298">
        <f t="shared" ref="CC236" si="6723">CB236-CB$16</f>
        <v>37085859.2286181</v>
      </c>
      <c r="CD236" s="1299">
        <f t="shared" ref="CD236" si="6724">CB236/CB$16-1</f>
        <v>0.92524101623559152</v>
      </c>
      <c r="CE236" s="1298">
        <f t="shared" si="6596"/>
        <v>1448099.8664626628</v>
      </c>
      <c r="CF236" s="1299">
        <f t="shared" si="6545"/>
        <v>1.9124369501088534E-2</v>
      </c>
      <c r="CG236" s="485">
        <v>105210178.21638201</v>
      </c>
      <c r="CH236" s="1298">
        <f t="shared" ref="CH236" si="6725">CG236-CG$16</f>
        <v>65127801.216382012</v>
      </c>
      <c r="CI236" s="1299">
        <f t="shared" ref="CI236" si="6726">CG236/CG$16-1</f>
        <v>1.6248487762185864</v>
      </c>
      <c r="CJ236" s="1298">
        <f t="shared" si="6599"/>
        <v>3378060.2121297568</v>
      </c>
      <c r="CK236" s="1299">
        <f t="shared" si="6548"/>
        <v>3.3172836609258072E-2</v>
      </c>
      <c r="CL236" s="485">
        <v>142803186.32400781</v>
      </c>
      <c r="CM236" s="1298">
        <f t="shared" ref="CM236" si="6727">CL236-CL$16</f>
        <v>102720809.32400781</v>
      </c>
      <c r="CN236" s="1299">
        <f t="shared" ref="CN236" si="6728">CL236/CL$16-1</f>
        <v>2.5627424572152449</v>
      </c>
      <c r="CO236" s="1298">
        <f t="shared" si="6602"/>
        <v>6439281.371840775</v>
      </c>
      <c r="CP236" s="1299">
        <f t="shared" si="6551"/>
        <v>4.7221303717428054E-2</v>
      </c>
    </row>
    <row r="237" spans="1:94" ht="32.25" outlineLevel="1" thickBot="1" x14ac:dyDescent="0.3">
      <c r="A237" s="174">
        <v>2045</v>
      </c>
      <c r="B237" s="197" t="s">
        <v>171</v>
      </c>
      <c r="C237" s="198" t="s">
        <v>172</v>
      </c>
      <c r="D237" s="199" t="s">
        <v>173</v>
      </c>
      <c r="E237" s="492">
        <v>0</v>
      </c>
      <c r="F237" s="1298">
        <f t="shared" ref="F237" si="6729">E237-E$17</f>
        <v>0</v>
      </c>
      <c r="G237" s="1320"/>
      <c r="H237" s="1298">
        <f t="shared" si="6554"/>
        <v>0</v>
      </c>
      <c r="I237" s="1320"/>
      <c r="J237" s="492">
        <v>0</v>
      </c>
      <c r="K237" s="1298">
        <f t="shared" ref="K237" si="6730">J237-J$17</f>
        <v>0</v>
      </c>
      <c r="L237" s="1320"/>
      <c r="M237" s="1298">
        <f t="shared" si="6557"/>
        <v>0</v>
      </c>
      <c r="N237" s="1320"/>
      <c r="O237" s="492">
        <v>0</v>
      </c>
      <c r="P237" s="1298">
        <f t="shared" ref="P237" si="6731">O237-O$17</f>
        <v>0</v>
      </c>
      <c r="Q237" s="1320"/>
      <c r="R237" s="1298">
        <f t="shared" si="6560"/>
        <v>0</v>
      </c>
      <c r="S237" s="1320"/>
      <c r="T237" s="492">
        <v>0</v>
      </c>
      <c r="U237" s="1298">
        <f t="shared" ref="U237" si="6732">T237-T$17</f>
        <v>0</v>
      </c>
      <c r="V237" s="1299"/>
      <c r="W237" s="1298">
        <f t="shared" si="6563"/>
        <v>0</v>
      </c>
      <c r="X237" s="1299"/>
      <c r="Y237" s="492">
        <v>0</v>
      </c>
      <c r="Z237" s="1298">
        <f t="shared" ref="Z237" si="6733">Y237-Y$17</f>
        <v>0</v>
      </c>
      <c r="AA237" s="1299"/>
      <c r="AB237" s="1298">
        <f t="shared" si="6566"/>
        <v>0</v>
      </c>
      <c r="AC237" s="1299"/>
      <c r="AD237" s="492">
        <v>0</v>
      </c>
      <c r="AE237" s="1298">
        <f t="shared" ref="AE237" si="6734">AD237-AD$17</f>
        <v>0</v>
      </c>
      <c r="AF237" s="1299"/>
      <c r="AG237" s="1298">
        <f t="shared" si="6569"/>
        <v>0</v>
      </c>
      <c r="AH237" s="1299"/>
      <c r="AI237" s="492">
        <v>0</v>
      </c>
      <c r="AJ237" s="1298">
        <f t="shared" ref="AJ237" si="6735">AI237-AI$17</f>
        <v>0</v>
      </c>
      <c r="AK237" s="1299"/>
      <c r="AL237" s="1298">
        <f t="shared" si="6571"/>
        <v>0</v>
      </c>
      <c r="AM237" s="1299"/>
      <c r="AN237" s="492">
        <v>0</v>
      </c>
      <c r="AO237" s="1298">
        <f t="shared" ref="AO237" si="6736">AN237-AN$17</f>
        <v>0</v>
      </c>
      <c r="AP237" s="1299"/>
      <c r="AQ237" s="1298">
        <f t="shared" si="6573"/>
        <v>0</v>
      </c>
      <c r="AR237" s="1299"/>
      <c r="AS237" s="492">
        <v>0</v>
      </c>
      <c r="AT237" s="1298">
        <f t="shared" ref="AT237" si="6737">AS237-AS$17</f>
        <v>0</v>
      </c>
      <c r="AU237" s="1299"/>
      <c r="AV237" s="1298">
        <f t="shared" si="6575"/>
        <v>0</v>
      </c>
      <c r="AW237" s="1299"/>
      <c r="AX237" s="492">
        <v>0</v>
      </c>
      <c r="AY237" s="1298">
        <f t="shared" ref="AY237" si="6738">AX237-AX$17</f>
        <v>0</v>
      </c>
      <c r="AZ237" s="1299"/>
      <c r="BA237" s="1298">
        <f t="shared" si="6578"/>
        <v>0</v>
      </c>
      <c r="BB237" s="1299"/>
      <c r="BC237" s="492">
        <v>0</v>
      </c>
      <c r="BD237" s="1298">
        <f t="shared" ref="BD237" si="6739">BC237-BC$17</f>
        <v>0</v>
      </c>
      <c r="BE237" s="1299"/>
      <c r="BF237" s="1298">
        <f t="shared" si="6581"/>
        <v>0</v>
      </c>
      <c r="BG237" s="1299"/>
      <c r="BH237" s="492">
        <v>0</v>
      </c>
      <c r="BI237" s="1298">
        <f t="shared" ref="BI237" si="6740">BH237-BH$17</f>
        <v>0</v>
      </c>
      <c r="BJ237" s="1299"/>
      <c r="BK237" s="1298">
        <f t="shared" si="6584"/>
        <v>0</v>
      </c>
      <c r="BL237" s="1299"/>
      <c r="BM237" s="492">
        <v>0</v>
      </c>
      <c r="BN237" s="1298">
        <f t="shared" ref="BN237" si="6741">BM237-BM$17</f>
        <v>0</v>
      </c>
      <c r="BO237" s="1299"/>
      <c r="BP237" s="1298">
        <f t="shared" si="6587"/>
        <v>0</v>
      </c>
      <c r="BQ237" s="1299"/>
      <c r="BR237" s="492">
        <v>0</v>
      </c>
      <c r="BS237" s="1298">
        <f t="shared" ref="BS237" si="6742">BR237-BR$17</f>
        <v>0</v>
      </c>
      <c r="BT237" s="1299"/>
      <c r="BU237" s="1298">
        <f t="shared" si="6590"/>
        <v>0</v>
      </c>
      <c r="BV237" s="1299"/>
      <c r="BW237" s="492">
        <v>0</v>
      </c>
      <c r="BX237" s="1298">
        <f t="shared" ref="BX237" si="6743">BW237-BW$17</f>
        <v>0</v>
      </c>
      <c r="BY237" s="1299"/>
      <c r="BZ237" s="1298">
        <f t="shared" si="6593"/>
        <v>0</v>
      </c>
      <c r="CA237" s="1299"/>
      <c r="CB237" s="1329">
        <v>5449446.5065868767</v>
      </c>
      <c r="CC237" s="1298">
        <f t="shared" ref="CC237" si="6744">CB237-CB$17</f>
        <v>1603169.0265868767</v>
      </c>
      <c r="CD237" s="1299">
        <f t="shared" ref="CD237" si="6745">CB237/CB$17-1</f>
        <v>0.41681054862086464</v>
      </c>
      <c r="CE237" s="1298">
        <f t="shared" si="6596"/>
        <v>71130.310660962947</v>
      </c>
      <c r="CF237" s="1299">
        <f t="shared" si="6545"/>
        <v>1.3225386546600548E-2</v>
      </c>
      <c r="CG237" s="1329">
        <v>5449446.5065868767</v>
      </c>
      <c r="CH237" s="1298">
        <f t="shared" ref="CH237" si="6746">CG237-CG$17</f>
        <v>1603169.0265868767</v>
      </c>
      <c r="CI237" s="1299">
        <f t="shared" ref="CI237" si="6747">CG237/CG$17-1</f>
        <v>0.41681054862086464</v>
      </c>
      <c r="CJ237" s="1298">
        <f t="shared" si="6599"/>
        <v>71130.310660962947</v>
      </c>
      <c r="CK237" s="1299">
        <f t="shared" si="6548"/>
        <v>1.3225386546600548E-2</v>
      </c>
      <c r="CL237" s="1329">
        <v>5449446.5065868767</v>
      </c>
      <c r="CM237" s="1298">
        <f t="shared" ref="CM237" si="6748">CL237-CL$17</f>
        <v>1603169.0265868767</v>
      </c>
      <c r="CN237" s="1299">
        <f t="shared" ref="CN237" si="6749">CL237/CL$17-1</f>
        <v>0.41681054862086464</v>
      </c>
      <c r="CO237" s="1298">
        <f t="shared" si="6602"/>
        <v>71130.310660962947</v>
      </c>
      <c r="CP237" s="1299">
        <f t="shared" si="6551"/>
        <v>1.3225386546600548E-2</v>
      </c>
    </row>
    <row r="238" spans="1:94" ht="15.75" outlineLevel="1" x14ac:dyDescent="0.25">
      <c r="A238" s="174">
        <v>2045</v>
      </c>
      <c r="B238" s="206" t="s">
        <v>174</v>
      </c>
      <c r="C238" s="206" t="s">
        <v>175</v>
      </c>
      <c r="D238" s="207" t="s">
        <v>176</v>
      </c>
      <c r="E238" s="210">
        <v>1574422.0553280003</v>
      </c>
      <c r="F238" s="1321">
        <f t="shared" ref="F238" si="6750">E238-E$18</f>
        <v>726134.97652800032</v>
      </c>
      <c r="G238" s="1322">
        <f t="shared" ref="G238" si="6751">E238/E$18-1</f>
        <v>0.85600145832139996</v>
      </c>
      <c r="H238" s="1321">
        <f t="shared" si="6554"/>
        <v>30868.151136000175</v>
      </c>
      <c r="I238" s="1322">
        <f t="shared" si="6506"/>
        <v>1.9998103760528352E-2</v>
      </c>
      <c r="J238" s="210">
        <v>2137171.9526400003</v>
      </c>
      <c r="K238" s="1321">
        <f t="shared" ref="K238" si="6752">J238-J$18</f>
        <v>1288884.8738400002</v>
      </c>
      <c r="L238" s="1322">
        <f t="shared" ref="L238" si="6753">J238/J$18-1</f>
        <v>1.5193970367476028</v>
      </c>
      <c r="M238" s="1321">
        <f t="shared" si="6557"/>
        <v>69933.156768000219</v>
      </c>
      <c r="N238" s="1322">
        <f t="shared" si="6509"/>
        <v>3.382925906172396E-2</v>
      </c>
      <c r="O238" s="211">
        <v>2893312.6815360002</v>
      </c>
      <c r="P238" s="1321">
        <f t="shared" ref="P238" si="6754">O238-O$18</f>
        <v>2045025.6027360002</v>
      </c>
      <c r="Q238" s="1322">
        <f t="shared" ref="Q238" si="6755">O238/O$18-1</f>
        <v>2.4107706622490643</v>
      </c>
      <c r="R238" s="1321">
        <f t="shared" si="6560"/>
        <v>132703.38662400004</v>
      </c>
      <c r="S238" s="1322">
        <f t="shared" si="6512"/>
        <v>4.8070325224428556E-2</v>
      </c>
      <c r="T238" s="211">
        <v>1574422.0553280003</v>
      </c>
      <c r="U238" s="209">
        <f t="shared" ref="U238" si="6756">T238-T$18</f>
        <v>726134.97652800032</v>
      </c>
      <c r="V238" s="1300">
        <f t="shared" ref="V238" si="6757">T238/T$18-1</f>
        <v>0.85600145832139996</v>
      </c>
      <c r="W238" s="209">
        <f t="shared" si="6563"/>
        <v>30868.151136000175</v>
      </c>
      <c r="X238" s="1300">
        <f t="shared" si="6515"/>
        <v>1.9998103760528352E-2</v>
      </c>
      <c r="Y238" s="210">
        <v>2137171.9526400003</v>
      </c>
      <c r="Z238" s="209">
        <f t="shared" ref="Z238" si="6758">Y238-Y$18</f>
        <v>1288884.8738400002</v>
      </c>
      <c r="AA238" s="1300">
        <f t="shared" ref="AA238" si="6759">Y238/Y$18-1</f>
        <v>1.5193970367476028</v>
      </c>
      <c r="AB238" s="209">
        <f t="shared" si="6566"/>
        <v>69933.156768000219</v>
      </c>
      <c r="AC238" s="1300">
        <f t="shared" si="6518"/>
        <v>3.382925906172396E-2</v>
      </c>
      <c r="AD238" s="211">
        <v>2893312.6815360002</v>
      </c>
      <c r="AE238" s="209">
        <f t="shared" ref="AE238" si="6760">AD238-AD$18</f>
        <v>2045025.6027360002</v>
      </c>
      <c r="AF238" s="1300">
        <f t="shared" ref="AF238" si="6761">AD238/AD$18-1</f>
        <v>2.4107706622490643</v>
      </c>
      <c r="AG238" s="209">
        <f t="shared" si="6569"/>
        <v>132703.38662400004</v>
      </c>
      <c r="AH238" s="1300">
        <f t="shared" si="6521"/>
        <v>4.8070325224428556E-2</v>
      </c>
      <c r="AI238" s="211">
        <v>1574422.0553280003</v>
      </c>
      <c r="AJ238" s="209">
        <f t="shared" ref="AJ238" si="6762">AI238-AI$18</f>
        <v>726134.97652800032</v>
      </c>
      <c r="AK238" s="1300">
        <f t="shared" ref="AK238" si="6763">AI238/AI$18-1</f>
        <v>0.85600145832139996</v>
      </c>
      <c r="AL238" s="209">
        <f t="shared" si="6571"/>
        <v>30868.151136000175</v>
      </c>
      <c r="AM238" s="1300">
        <f t="shared" si="6638"/>
        <v>1.9998103760528352E-2</v>
      </c>
      <c r="AN238" s="210">
        <v>2137171.9526400003</v>
      </c>
      <c r="AO238" s="209">
        <f t="shared" ref="AO238" si="6764">AN238-AN$18</f>
        <v>1288884.8738400002</v>
      </c>
      <c r="AP238" s="1300">
        <f t="shared" ref="AP238" si="6765">AN238/AN$18-1</f>
        <v>1.5193970367476028</v>
      </c>
      <c r="AQ238" s="209">
        <f t="shared" si="6573"/>
        <v>69933.156768000219</v>
      </c>
      <c r="AR238" s="1300">
        <f t="shared" si="6641"/>
        <v>3.382925906172396E-2</v>
      </c>
      <c r="AS238" s="211">
        <v>2893312.6815360002</v>
      </c>
      <c r="AT238" s="209">
        <f t="shared" ref="AT238" si="6766">AS238-AS$18</f>
        <v>2045025.6027360002</v>
      </c>
      <c r="AU238" s="1300">
        <f t="shared" ref="AU238" si="6767">AS238/AS$18-1</f>
        <v>2.4107706622490643</v>
      </c>
      <c r="AV238" s="209">
        <f t="shared" si="6575"/>
        <v>132703.38662400004</v>
      </c>
      <c r="AW238" s="1300">
        <f t="shared" si="6644"/>
        <v>4.8070325224428556E-2</v>
      </c>
      <c r="AX238" s="210">
        <v>1574422.0553280003</v>
      </c>
      <c r="AY238" s="209">
        <f t="shared" ref="AY238" si="6768">AX238-AX$18</f>
        <v>726134.97652800032</v>
      </c>
      <c r="AZ238" s="1300">
        <f t="shared" ref="AZ238" si="6769">AX238/AX$18-1</f>
        <v>0.85600145832139996</v>
      </c>
      <c r="BA238" s="209">
        <f t="shared" si="6578"/>
        <v>30868.151136000175</v>
      </c>
      <c r="BB238" s="1300">
        <f t="shared" si="6527"/>
        <v>1.9998103760528352E-2</v>
      </c>
      <c r="BC238" s="210">
        <v>2137171.9526400003</v>
      </c>
      <c r="BD238" s="209">
        <f t="shared" ref="BD238" si="6770">BC238-BC$18</f>
        <v>1288884.8738400002</v>
      </c>
      <c r="BE238" s="1300">
        <f t="shared" ref="BE238" si="6771">BC238/BC$18-1</f>
        <v>1.5193970367476028</v>
      </c>
      <c r="BF238" s="209">
        <f t="shared" si="6581"/>
        <v>69933.156768000219</v>
      </c>
      <c r="BG238" s="1300">
        <f t="shared" si="6530"/>
        <v>3.382925906172396E-2</v>
      </c>
      <c r="BH238" s="211">
        <v>2893312.6815360002</v>
      </c>
      <c r="BI238" s="209">
        <f t="shared" ref="BI238" si="6772">BH238-BH$18</f>
        <v>2045025.6027360002</v>
      </c>
      <c r="BJ238" s="1300">
        <f t="shared" ref="BJ238" si="6773">BH238/BH$18-1</f>
        <v>2.4107706622490643</v>
      </c>
      <c r="BK238" s="209">
        <f t="shared" si="6584"/>
        <v>132703.38662400004</v>
      </c>
      <c r="BL238" s="1300">
        <f t="shared" si="6533"/>
        <v>4.8070325224428556E-2</v>
      </c>
      <c r="BM238" s="210">
        <v>1574422.0553280003</v>
      </c>
      <c r="BN238" s="209">
        <f t="shared" ref="BN238" si="6774">BM238-BM$18</f>
        <v>726134.97652800032</v>
      </c>
      <c r="BO238" s="1300">
        <f t="shared" ref="BO238" si="6775">BM238/BM$18-1</f>
        <v>0.85600145832139996</v>
      </c>
      <c r="BP238" s="209">
        <f t="shared" si="6587"/>
        <v>30868.151136000175</v>
      </c>
      <c r="BQ238" s="1300">
        <f t="shared" si="6536"/>
        <v>1.9998103760528352E-2</v>
      </c>
      <c r="BR238" s="210">
        <v>2137171.9526400003</v>
      </c>
      <c r="BS238" s="209">
        <f t="shared" ref="BS238" si="6776">BR238-BR$18</f>
        <v>1288884.8738400002</v>
      </c>
      <c r="BT238" s="1300">
        <f t="shared" ref="BT238" si="6777">BR238/BR$18-1</f>
        <v>1.5193970367476028</v>
      </c>
      <c r="BU238" s="209">
        <f t="shared" si="6590"/>
        <v>69933.156768000219</v>
      </c>
      <c r="BV238" s="1300">
        <f t="shared" si="6539"/>
        <v>3.382925906172396E-2</v>
      </c>
      <c r="BW238" s="211">
        <v>2893312.6815360002</v>
      </c>
      <c r="BX238" s="209">
        <f t="shared" ref="BX238" si="6778">BW238-BW$18</f>
        <v>2045025.6027360002</v>
      </c>
      <c r="BY238" s="1300">
        <f t="shared" ref="BY238" si="6779">BW238/BW$18-1</f>
        <v>2.4107706622490643</v>
      </c>
      <c r="BZ238" s="209">
        <f t="shared" si="6593"/>
        <v>132703.38662400004</v>
      </c>
      <c r="CA238" s="1300">
        <f t="shared" si="6542"/>
        <v>4.8070325224428556E-2</v>
      </c>
      <c r="CB238" s="211">
        <v>1574422.0553280003</v>
      </c>
      <c r="CC238" s="209">
        <f t="shared" ref="CC238" si="6780">CB238-CB$18</f>
        <v>726134.97652800032</v>
      </c>
      <c r="CD238" s="1300">
        <f t="shared" ref="CD238" si="6781">CB238/CB$18-1</f>
        <v>0.85600145832139996</v>
      </c>
      <c r="CE238" s="209">
        <f t="shared" si="6596"/>
        <v>30868.151136000175</v>
      </c>
      <c r="CF238" s="1300">
        <f t="shared" si="6545"/>
        <v>1.9998103760528352E-2</v>
      </c>
      <c r="CG238" s="210">
        <v>2137171.9526400003</v>
      </c>
      <c r="CH238" s="209">
        <f t="shared" ref="CH238" si="6782">CG238-CG$18</f>
        <v>1288884.8738400002</v>
      </c>
      <c r="CI238" s="1300">
        <f t="shared" ref="CI238" si="6783">CG238/CG$18-1</f>
        <v>1.5193970367476028</v>
      </c>
      <c r="CJ238" s="209">
        <f t="shared" si="6599"/>
        <v>69933.156768000219</v>
      </c>
      <c r="CK238" s="1300">
        <f t="shared" si="6548"/>
        <v>3.382925906172396E-2</v>
      </c>
      <c r="CL238" s="211">
        <v>2893312.6815360002</v>
      </c>
      <c r="CM238" s="209">
        <f t="shared" ref="CM238" si="6784">CL238-CL$18</f>
        <v>2045025.6027360002</v>
      </c>
      <c r="CN238" s="1300">
        <f t="shared" ref="CN238" si="6785">CL238/CL$18-1</f>
        <v>2.4107706622490643</v>
      </c>
      <c r="CO238" s="209">
        <f t="shared" si="6602"/>
        <v>132703.38662400004</v>
      </c>
      <c r="CP238" s="1300">
        <f t="shared" si="6551"/>
        <v>4.8070325224428556E-2</v>
      </c>
    </row>
    <row r="239" spans="1:94" ht="16.5" outlineLevel="1" thickBot="1" x14ac:dyDescent="0.3">
      <c r="A239" s="174">
        <v>2045</v>
      </c>
      <c r="B239" s="206" t="s">
        <v>177</v>
      </c>
      <c r="C239" s="206" t="s">
        <v>178</v>
      </c>
      <c r="D239" s="207" t="s">
        <v>179</v>
      </c>
      <c r="E239" s="479">
        <v>994830.3138240003</v>
      </c>
      <c r="F239" s="1323">
        <f t="shared" ref="F239" si="6786">E239-E$19</f>
        <v>462660.01173600031</v>
      </c>
      <c r="G239" s="1324">
        <f t="shared" ref="G239" si="6787">E239/E$19-1</f>
        <v>0.86938337205350957</v>
      </c>
      <c r="H239" s="1323">
        <f t="shared" si="6554"/>
        <v>19430.632896000287</v>
      </c>
      <c r="I239" s="1324">
        <f t="shared" si="6506"/>
        <v>1.9920688181396473E-2</v>
      </c>
      <c r="J239" s="479">
        <v>1352283.9379680003</v>
      </c>
      <c r="K239" s="1323">
        <f t="shared" ref="K239" si="6788">J239-J$19</f>
        <v>820113.63588000031</v>
      </c>
      <c r="L239" s="1324">
        <f t="shared" ref="L239" si="6789">J239/J$19-1</f>
        <v>1.5410736613114984</v>
      </c>
      <c r="M239" s="1323">
        <f t="shared" si="6557"/>
        <v>44534.515728000319</v>
      </c>
      <c r="N239" s="1324">
        <f t="shared" si="6509"/>
        <v>3.4054318794283001E-2</v>
      </c>
      <c r="O239" s="472">
        <v>1827920.8480800004</v>
      </c>
      <c r="P239" s="1323">
        <f t="shared" ref="P239" si="6790">O239-O$19</f>
        <v>1295750.5459920005</v>
      </c>
      <c r="Q239" s="1324">
        <f t="shared" ref="Q239" si="6791">O239/O$19-1</f>
        <v>2.434841893484192</v>
      </c>
      <c r="R239" s="1323">
        <f t="shared" si="6560"/>
        <v>83669.828976000194</v>
      </c>
      <c r="S239" s="1324">
        <f t="shared" si="6512"/>
        <v>4.7968915058441697E-2</v>
      </c>
      <c r="T239" s="472">
        <v>994830.3138240003</v>
      </c>
      <c r="U239" s="209">
        <f t="shared" ref="U239" si="6792">T239-T$19</f>
        <v>462660.01173600031</v>
      </c>
      <c r="V239" s="1300">
        <f t="shared" ref="V239" si="6793">T239/T$19-1</f>
        <v>0.86938337205350957</v>
      </c>
      <c r="W239" s="209">
        <f t="shared" si="6563"/>
        <v>19430.632896000287</v>
      </c>
      <c r="X239" s="1300">
        <f t="shared" si="6515"/>
        <v>1.9920688181396473E-2</v>
      </c>
      <c r="Y239" s="479">
        <v>1352283.9379680003</v>
      </c>
      <c r="Z239" s="209">
        <f t="shared" ref="Z239" si="6794">Y239-Y$19</f>
        <v>820113.63588000031</v>
      </c>
      <c r="AA239" s="1300">
        <f t="shared" ref="AA239" si="6795">Y239/Y$19-1</f>
        <v>1.5410736613114984</v>
      </c>
      <c r="AB239" s="209">
        <f t="shared" si="6566"/>
        <v>44534.515728000319</v>
      </c>
      <c r="AC239" s="1300">
        <f t="shared" si="6518"/>
        <v>3.4054318794283001E-2</v>
      </c>
      <c r="AD239" s="472">
        <v>1827920.8480800004</v>
      </c>
      <c r="AE239" s="209">
        <f t="shared" ref="AE239" si="6796">AD239-AD$19</f>
        <v>1295750.5459920005</v>
      </c>
      <c r="AF239" s="1300">
        <f t="shared" ref="AF239" si="6797">AD239/AD$19-1</f>
        <v>2.434841893484192</v>
      </c>
      <c r="AG239" s="209">
        <f t="shared" si="6569"/>
        <v>83669.828976000194</v>
      </c>
      <c r="AH239" s="1300">
        <f t="shared" si="6521"/>
        <v>4.7968915058441697E-2</v>
      </c>
      <c r="AI239" s="472">
        <v>994830.3138240003</v>
      </c>
      <c r="AJ239" s="209">
        <f t="shared" ref="AJ239" si="6798">AI239-AI$19</f>
        <v>462660.01173600031</v>
      </c>
      <c r="AK239" s="1300">
        <f t="shared" ref="AK239" si="6799">AI239/AI$19-1</f>
        <v>0.86938337205350957</v>
      </c>
      <c r="AL239" s="209">
        <f t="shared" si="6571"/>
        <v>19430.632896000287</v>
      </c>
      <c r="AM239" s="1300">
        <f t="shared" si="6638"/>
        <v>1.9920688181396473E-2</v>
      </c>
      <c r="AN239" s="479">
        <v>1352283.9379680003</v>
      </c>
      <c r="AO239" s="209">
        <f t="shared" ref="AO239" si="6800">AN239-AN$19</f>
        <v>820113.63588000031</v>
      </c>
      <c r="AP239" s="1300">
        <f t="shared" ref="AP239" si="6801">AN239/AN$19-1</f>
        <v>1.5410736613114984</v>
      </c>
      <c r="AQ239" s="209">
        <f t="shared" si="6573"/>
        <v>44534.515728000319</v>
      </c>
      <c r="AR239" s="1300">
        <f t="shared" si="6641"/>
        <v>3.4054318794283001E-2</v>
      </c>
      <c r="AS239" s="472">
        <v>1827920.8480800004</v>
      </c>
      <c r="AT239" s="209">
        <f t="shared" ref="AT239" si="6802">AS239-AS$19</f>
        <v>1295750.5459920005</v>
      </c>
      <c r="AU239" s="1300">
        <f t="shared" ref="AU239" si="6803">AS239/AS$19-1</f>
        <v>2.434841893484192</v>
      </c>
      <c r="AV239" s="209">
        <f t="shared" si="6575"/>
        <v>83669.828976000194</v>
      </c>
      <c r="AW239" s="1300">
        <f t="shared" si="6644"/>
        <v>4.7968915058441697E-2</v>
      </c>
      <c r="AX239" s="479">
        <v>994830.3138240003</v>
      </c>
      <c r="AY239" s="209">
        <f t="shared" ref="AY239" si="6804">AX239-AX$19</f>
        <v>462660.01173600031</v>
      </c>
      <c r="AZ239" s="1300">
        <f t="shared" ref="AZ239" si="6805">AX239/AX$19-1</f>
        <v>0.86938337205350957</v>
      </c>
      <c r="BA239" s="209">
        <f t="shared" si="6578"/>
        <v>19430.632896000287</v>
      </c>
      <c r="BB239" s="1300">
        <f t="shared" si="6527"/>
        <v>1.9920688181396473E-2</v>
      </c>
      <c r="BC239" s="479">
        <v>1352283.9379680003</v>
      </c>
      <c r="BD239" s="209">
        <f t="shared" ref="BD239" si="6806">BC239-BC$19</f>
        <v>820113.63588000031</v>
      </c>
      <c r="BE239" s="1300">
        <f t="shared" ref="BE239" si="6807">BC239/BC$19-1</f>
        <v>1.5410736613114984</v>
      </c>
      <c r="BF239" s="209">
        <f t="shared" si="6581"/>
        <v>44534.515728000319</v>
      </c>
      <c r="BG239" s="1300">
        <f t="shared" si="6530"/>
        <v>3.4054318794283001E-2</v>
      </c>
      <c r="BH239" s="472">
        <v>1827920.8480800004</v>
      </c>
      <c r="BI239" s="209">
        <f t="shared" ref="BI239" si="6808">BH239-BH$19</f>
        <v>1295750.5459920005</v>
      </c>
      <c r="BJ239" s="1300">
        <f t="shared" ref="BJ239" si="6809">BH239/BH$19-1</f>
        <v>2.434841893484192</v>
      </c>
      <c r="BK239" s="209">
        <f t="shared" si="6584"/>
        <v>83669.828976000194</v>
      </c>
      <c r="BL239" s="1300">
        <f t="shared" si="6533"/>
        <v>4.7968915058441697E-2</v>
      </c>
      <c r="BM239" s="479">
        <v>994830.3138240003</v>
      </c>
      <c r="BN239" s="209">
        <f t="shared" ref="BN239" si="6810">BM239-BM$19</f>
        <v>462660.01173600031</v>
      </c>
      <c r="BO239" s="1300">
        <f t="shared" ref="BO239" si="6811">BM239/BM$19-1</f>
        <v>0.86938337205350957</v>
      </c>
      <c r="BP239" s="209">
        <f t="shared" si="6587"/>
        <v>19430.632896000287</v>
      </c>
      <c r="BQ239" s="1300">
        <f t="shared" si="6536"/>
        <v>1.9920688181396473E-2</v>
      </c>
      <c r="BR239" s="479">
        <v>1352283.9379680003</v>
      </c>
      <c r="BS239" s="209">
        <f t="shared" ref="BS239" si="6812">BR239-BR$19</f>
        <v>820113.63588000031</v>
      </c>
      <c r="BT239" s="1300">
        <f t="shared" ref="BT239" si="6813">BR239/BR$19-1</f>
        <v>1.5410736613114984</v>
      </c>
      <c r="BU239" s="209">
        <f t="shared" si="6590"/>
        <v>44534.515728000319</v>
      </c>
      <c r="BV239" s="1300">
        <f t="shared" si="6539"/>
        <v>3.4054318794283001E-2</v>
      </c>
      <c r="BW239" s="472">
        <v>1827920.8480800004</v>
      </c>
      <c r="BX239" s="209">
        <f t="shared" ref="BX239" si="6814">BW239-BW$19</f>
        <v>1295750.5459920005</v>
      </c>
      <c r="BY239" s="1300">
        <f t="shared" ref="BY239" si="6815">BW239/BW$19-1</f>
        <v>2.434841893484192</v>
      </c>
      <c r="BZ239" s="209">
        <f t="shared" si="6593"/>
        <v>83669.828976000194</v>
      </c>
      <c r="CA239" s="1300">
        <f t="shared" si="6542"/>
        <v>4.7968915058441697E-2</v>
      </c>
      <c r="CB239" s="472">
        <v>994830.3138240003</v>
      </c>
      <c r="CC239" s="209">
        <f t="shared" ref="CC239" si="6816">CB239-CB$19</f>
        <v>462660.01173600031</v>
      </c>
      <c r="CD239" s="1300">
        <f t="shared" ref="CD239" si="6817">CB239/CB$19-1</f>
        <v>0.86938337205350957</v>
      </c>
      <c r="CE239" s="209">
        <f t="shared" si="6596"/>
        <v>19430.632896000287</v>
      </c>
      <c r="CF239" s="1300">
        <f t="shared" si="6545"/>
        <v>1.9920688181396473E-2</v>
      </c>
      <c r="CG239" s="479">
        <v>1352283.9379680003</v>
      </c>
      <c r="CH239" s="209">
        <f t="shared" ref="CH239" si="6818">CG239-CG$19</f>
        <v>820113.63588000031</v>
      </c>
      <c r="CI239" s="1300">
        <f t="shared" ref="CI239" si="6819">CG239/CG$19-1</f>
        <v>1.5410736613114984</v>
      </c>
      <c r="CJ239" s="209">
        <f t="shared" si="6599"/>
        <v>44534.515728000319</v>
      </c>
      <c r="CK239" s="1300">
        <f t="shared" si="6548"/>
        <v>3.4054318794283001E-2</v>
      </c>
      <c r="CL239" s="472">
        <v>1827920.8480800004</v>
      </c>
      <c r="CM239" s="209">
        <f t="shared" ref="CM239" si="6820">CL239-CL$19</f>
        <v>1295750.5459920005</v>
      </c>
      <c r="CN239" s="1300">
        <f t="shared" ref="CN239" si="6821">CL239/CL$19-1</f>
        <v>2.434841893484192</v>
      </c>
      <c r="CO239" s="209">
        <f t="shared" si="6602"/>
        <v>83669.828976000194</v>
      </c>
      <c r="CP239" s="1300">
        <f t="shared" si="6551"/>
        <v>4.7968915058441697E-2</v>
      </c>
    </row>
    <row r="240" spans="1:94" x14ac:dyDescent="0.25">
      <c r="A240" s="131"/>
      <c r="B240" s="131"/>
      <c r="C240" s="131"/>
      <c r="D240" s="131"/>
      <c r="E240" s="131"/>
      <c r="F240" s="131"/>
      <c r="G240" s="131"/>
      <c r="H240" s="131"/>
      <c r="I240" s="131"/>
      <c r="J240" s="131"/>
      <c r="K240" s="131"/>
      <c r="L240" s="131"/>
      <c r="M240" s="131"/>
      <c r="N240" s="131"/>
      <c r="O240" s="131"/>
      <c r="P240" s="131"/>
      <c r="Q240" s="131"/>
      <c r="R240" s="131"/>
      <c r="S240" s="131"/>
      <c r="T240" s="131"/>
      <c r="U240" s="131"/>
      <c r="V240" s="131"/>
      <c r="W240" s="131"/>
      <c r="X240" s="131"/>
      <c r="Y240" s="131"/>
      <c r="Z240" s="131"/>
      <c r="AA240" s="131"/>
      <c r="AB240" s="131"/>
      <c r="AC240" s="131"/>
      <c r="AD240" s="131"/>
      <c r="AE240" s="131"/>
      <c r="AF240" s="131"/>
      <c r="AG240" s="131"/>
      <c r="AH240" s="131"/>
      <c r="AI240" s="131"/>
      <c r="AJ240" s="131"/>
      <c r="AK240" s="131"/>
      <c r="AL240" s="131"/>
      <c r="AM240" s="131"/>
      <c r="AN240" s="131"/>
      <c r="AO240" s="131"/>
      <c r="AP240" s="131"/>
      <c r="AQ240" s="131"/>
      <c r="AR240" s="131"/>
      <c r="AS240" s="131"/>
      <c r="AT240" s="131"/>
      <c r="AU240" s="131"/>
      <c r="AV240" s="131"/>
      <c r="AW240" s="131"/>
      <c r="AX240" s="131"/>
      <c r="AY240" s="131"/>
      <c r="AZ240" s="131"/>
      <c r="BA240" s="131"/>
      <c r="BB240" s="131"/>
      <c r="BC240" s="131"/>
      <c r="BD240" s="131"/>
      <c r="BE240" s="131"/>
      <c r="BF240" s="131"/>
      <c r="BG240" s="131"/>
      <c r="BH240" s="131"/>
      <c r="BI240" s="131"/>
      <c r="BJ240" s="131"/>
      <c r="BK240" s="131"/>
      <c r="BL240" s="131"/>
      <c r="BM240" s="131"/>
      <c r="BN240" s="131"/>
      <c r="BO240" s="131"/>
      <c r="BP240" s="131"/>
      <c r="BQ240" s="131"/>
      <c r="BR240" s="131"/>
      <c r="BS240" s="131"/>
      <c r="BT240" s="131"/>
      <c r="BU240" s="131"/>
      <c r="BV240" s="131"/>
      <c r="BW240" s="131"/>
      <c r="BX240" s="131"/>
      <c r="BY240" s="131"/>
      <c r="BZ240" s="131"/>
      <c r="CA240" s="131"/>
      <c r="CB240" s="131"/>
      <c r="CC240" s="131"/>
      <c r="CD240" s="131"/>
      <c r="CE240" s="131"/>
      <c r="CF240" s="131"/>
      <c r="CG240" s="131"/>
      <c r="CH240" s="131"/>
      <c r="CI240" s="131"/>
      <c r="CJ240" s="131"/>
      <c r="CK240" s="131"/>
      <c r="CL240" s="131"/>
    </row>
    <row r="241" s="131" customFormat="1" x14ac:dyDescent="0.25"/>
    <row r="242" s="131" customFormat="1" x14ac:dyDescent="0.25"/>
    <row r="243" s="131" customFormat="1" x14ac:dyDescent="0.25"/>
    <row r="244" s="131" customFormat="1" x14ac:dyDescent="0.25"/>
    <row r="245" s="131" customFormat="1" x14ac:dyDescent="0.25"/>
    <row r="246" s="131" customFormat="1" x14ac:dyDescent="0.25"/>
    <row r="247" s="131" customFormat="1" x14ac:dyDescent="0.25"/>
    <row r="248" s="131" customFormat="1" x14ac:dyDescent="0.25"/>
    <row r="249" s="131" customFormat="1" x14ac:dyDescent="0.25"/>
    <row r="250" s="131" customFormat="1" x14ac:dyDescent="0.25"/>
    <row r="251" s="131" customFormat="1" x14ac:dyDescent="0.25"/>
    <row r="252" s="131" customFormat="1" x14ac:dyDescent="0.25"/>
    <row r="253" s="131" customFormat="1" x14ac:dyDescent="0.25"/>
    <row r="254" s="131" customFormat="1" x14ac:dyDescent="0.25"/>
    <row r="255" s="131" customFormat="1" x14ac:dyDescent="0.25"/>
    <row r="256" s="131" customFormat="1" x14ac:dyDescent="0.25"/>
    <row r="257" s="131" customFormat="1" x14ac:dyDescent="0.25"/>
    <row r="258" s="131" customFormat="1" x14ac:dyDescent="0.25"/>
    <row r="259" s="131" customFormat="1" x14ac:dyDescent="0.25"/>
    <row r="260" s="131" customFormat="1" x14ac:dyDescent="0.25"/>
    <row r="261" s="131" customFormat="1" x14ac:dyDescent="0.25"/>
    <row r="262" s="131" customFormat="1" x14ac:dyDescent="0.25"/>
    <row r="263" s="131" customFormat="1" x14ac:dyDescent="0.25"/>
    <row r="264" s="131" customFormat="1" x14ac:dyDescent="0.25"/>
    <row r="265" s="131" customFormat="1" x14ac:dyDescent="0.25"/>
    <row r="266" s="131" customFormat="1" x14ac:dyDescent="0.25"/>
    <row r="267" s="131" customFormat="1" x14ac:dyDescent="0.25"/>
    <row r="268" s="131" customFormat="1" x14ac:dyDescent="0.25"/>
    <row r="269" s="131" customFormat="1" x14ac:dyDescent="0.25"/>
    <row r="270" s="131" customFormat="1" x14ac:dyDescent="0.25"/>
    <row r="271" s="131" customFormat="1" x14ac:dyDescent="0.25"/>
    <row r="272" s="131" customFormat="1" x14ac:dyDescent="0.25"/>
    <row r="273" s="131" customFormat="1" x14ac:dyDescent="0.25"/>
    <row r="274" s="131" customFormat="1" x14ac:dyDescent="0.25"/>
    <row r="275" s="131" customFormat="1" x14ac:dyDescent="0.25"/>
    <row r="276" s="131" customFormat="1" x14ac:dyDescent="0.25"/>
    <row r="277" s="131" customFormat="1" x14ac:dyDescent="0.25"/>
    <row r="278" s="131" customFormat="1" x14ac:dyDescent="0.25"/>
    <row r="279" s="131" customFormat="1" x14ac:dyDescent="0.25"/>
    <row r="280" s="131" customFormat="1" x14ac:dyDescent="0.25"/>
    <row r="281" s="131" customFormat="1" x14ac:dyDescent="0.25"/>
    <row r="282" s="131" customFormat="1" x14ac:dyDescent="0.25"/>
    <row r="283" s="131" customFormat="1" x14ac:dyDescent="0.25"/>
    <row r="284" s="131" customFormat="1" x14ac:dyDescent="0.25"/>
    <row r="285" s="131" customFormat="1" x14ac:dyDescent="0.25"/>
    <row r="286" s="131" customFormat="1" x14ac:dyDescent="0.25"/>
    <row r="287" s="131" customFormat="1" x14ac:dyDescent="0.25"/>
    <row r="288" s="131" customFormat="1" x14ac:dyDescent="0.25"/>
    <row r="289" s="131" customFormat="1" x14ac:dyDescent="0.25"/>
    <row r="290" s="131" customFormat="1" x14ac:dyDescent="0.25"/>
    <row r="291" s="131" customFormat="1" x14ac:dyDescent="0.25"/>
    <row r="292" s="131" customFormat="1" x14ac:dyDescent="0.25"/>
    <row r="293" s="131" customFormat="1" x14ac:dyDescent="0.25"/>
    <row r="294" s="131" customFormat="1" x14ac:dyDescent="0.25"/>
    <row r="295" s="131" customFormat="1" x14ac:dyDescent="0.25"/>
    <row r="296" s="131" customFormat="1" x14ac:dyDescent="0.25"/>
    <row r="297" s="131" customFormat="1" x14ac:dyDescent="0.25"/>
    <row r="298" s="131" customFormat="1" x14ac:dyDescent="0.25"/>
    <row r="299" s="131" customFormat="1" x14ac:dyDescent="0.25"/>
    <row r="300" s="131" customFormat="1" x14ac:dyDescent="0.25"/>
    <row r="301" s="131" customFormat="1" x14ac:dyDescent="0.25"/>
    <row r="302" s="131" customFormat="1" x14ac:dyDescent="0.25"/>
    <row r="303" s="131" customFormat="1" x14ac:dyDescent="0.25"/>
    <row r="304" s="131" customFormat="1" x14ac:dyDescent="0.25"/>
    <row r="305" s="131" customFormat="1" x14ac:dyDescent="0.25"/>
    <row r="306" s="131" customFormat="1" x14ac:dyDescent="0.25"/>
    <row r="307" s="131" customFormat="1" x14ac:dyDescent="0.25"/>
    <row r="308" s="131" customFormat="1" x14ac:dyDescent="0.25"/>
    <row r="309" s="131" customFormat="1" x14ac:dyDescent="0.25"/>
    <row r="310" s="131" customFormat="1" x14ac:dyDescent="0.25"/>
    <row r="311" s="131" customFormat="1" x14ac:dyDescent="0.25"/>
    <row r="312" s="131" customFormat="1" x14ac:dyDescent="0.25"/>
    <row r="313" s="131" customFormat="1" x14ac:dyDescent="0.25"/>
    <row r="314" s="131" customFormat="1" x14ac:dyDescent="0.25"/>
    <row r="315" s="131" customFormat="1" x14ac:dyDescent="0.25"/>
    <row r="316" s="131" customFormat="1" x14ac:dyDescent="0.25"/>
    <row r="317" s="131" customFormat="1" x14ac:dyDescent="0.25"/>
    <row r="318" s="131" customFormat="1" x14ac:dyDescent="0.25"/>
    <row r="319" s="131" customFormat="1" x14ac:dyDescent="0.25"/>
    <row r="320" s="131" customFormat="1" x14ac:dyDescent="0.25"/>
    <row r="321" s="131" customFormat="1" x14ac:dyDescent="0.25"/>
    <row r="322" s="131" customFormat="1" x14ac:dyDescent="0.25"/>
    <row r="323" s="131" customFormat="1" x14ac:dyDescent="0.25"/>
    <row r="324" s="131" customFormat="1" x14ac:dyDescent="0.25"/>
    <row r="325" s="131" customFormat="1" x14ac:dyDescent="0.25"/>
    <row r="326" s="131" customFormat="1" x14ac:dyDescent="0.25"/>
    <row r="327" s="131" customFormat="1" x14ac:dyDescent="0.25"/>
    <row r="328" s="131" customFormat="1" x14ac:dyDescent="0.25"/>
    <row r="329" s="131" customFormat="1" x14ac:dyDescent="0.25"/>
    <row r="330" s="131" customFormat="1" x14ac:dyDescent="0.25"/>
    <row r="331" s="131" customFormat="1" x14ac:dyDescent="0.25"/>
    <row r="332" s="131" customFormat="1" x14ac:dyDescent="0.25"/>
    <row r="333" s="131" customFormat="1" x14ac:dyDescent="0.25"/>
    <row r="334" s="131" customFormat="1" x14ac:dyDescent="0.25"/>
    <row r="335" s="131" customFormat="1" x14ac:dyDescent="0.25"/>
    <row r="336" s="131" customFormat="1" x14ac:dyDescent="0.25"/>
    <row r="337" s="131" customFormat="1" x14ac:dyDescent="0.25"/>
    <row r="338" s="131" customFormat="1" x14ac:dyDescent="0.25"/>
    <row r="339" s="131" customFormat="1" x14ac:dyDescent="0.25"/>
    <row r="340" s="131" customFormat="1" x14ac:dyDescent="0.25"/>
    <row r="341" s="131" customFormat="1" x14ac:dyDescent="0.25"/>
    <row r="342" s="131" customFormat="1" x14ac:dyDescent="0.25"/>
    <row r="343" s="131" customFormat="1" x14ac:dyDescent="0.25"/>
    <row r="344" s="131" customFormat="1" x14ac:dyDescent="0.25"/>
    <row r="345" s="131" customFormat="1" x14ac:dyDescent="0.25"/>
    <row r="346" s="131" customFormat="1" x14ac:dyDescent="0.25"/>
    <row r="347" s="131" customFormat="1" x14ac:dyDescent="0.25"/>
    <row r="348" s="131" customFormat="1" x14ac:dyDescent="0.25"/>
    <row r="349" s="131" customFormat="1" x14ac:dyDescent="0.25"/>
    <row r="350" s="131" customFormat="1" x14ac:dyDescent="0.25"/>
    <row r="351" s="131" customFormat="1" x14ac:dyDescent="0.25"/>
    <row r="352" s="131" customFormat="1" x14ac:dyDescent="0.25"/>
    <row r="353" s="131" customFormat="1" x14ac:dyDescent="0.25"/>
    <row r="354" s="131" customFormat="1" x14ac:dyDescent="0.25"/>
    <row r="355" s="131" customFormat="1" x14ac:dyDescent="0.25"/>
    <row r="356" s="131" customFormat="1" x14ac:dyDescent="0.25"/>
    <row r="357" s="131" customFormat="1" x14ac:dyDescent="0.25"/>
    <row r="358" s="131" customFormat="1" x14ac:dyDescent="0.25"/>
    <row r="359" s="131" customFormat="1" x14ac:dyDescent="0.25"/>
    <row r="360" s="131" customFormat="1" x14ac:dyDescent="0.25"/>
    <row r="361" s="131" customFormat="1" x14ac:dyDescent="0.25"/>
    <row r="362" s="131" customFormat="1" x14ac:dyDescent="0.25"/>
    <row r="363" s="131" customFormat="1" x14ac:dyDescent="0.25"/>
    <row r="364" s="131" customFormat="1" x14ac:dyDescent="0.25"/>
    <row r="365" s="131" customFormat="1" x14ac:dyDescent="0.25"/>
    <row r="366" s="131" customFormat="1" x14ac:dyDescent="0.25"/>
    <row r="367" s="131" customFormat="1" x14ac:dyDescent="0.25"/>
    <row r="368" s="131" customFormat="1" x14ac:dyDescent="0.25"/>
    <row r="369" s="131" customFormat="1" x14ac:dyDescent="0.25"/>
    <row r="370" s="131" customFormat="1" x14ac:dyDescent="0.25"/>
    <row r="371" s="131" customFormat="1" x14ac:dyDescent="0.25"/>
    <row r="372" s="131" customFormat="1" x14ac:dyDescent="0.25"/>
    <row r="373" s="131" customFormat="1" x14ac:dyDescent="0.25"/>
    <row r="374" s="131" customFormat="1" x14ac:dyDescent="0.25"/>
    <row r="375" s="131" customFormat="1" x14ac:dyDescent="0.25"/>
    <row r="376" s="131" customFormat="1" x14ac:dyDescent="0.25"/>
    <row r="377" s="131" customFormat="1" x14ac:dyDescent="0.25"/>
    <row r="378" s="131" customFormat="1" x14ac:dyDescent="0.25"/>
    <row r="379" s="131" customFormat="1" x14ac:dyDescent="0.25"/>
    <row r="380" s="131" customFormat="1" x14ac:dyDescent="0.25"/>
    <row r="381" s="131" customFormat="1" x14ac:dyDescent="0.25"/>
    <row r="382" s="131" customFormat="1" x14ac:dyDescent="0.25"/>
    <row r="383" s="131" customFormat="1" x14ac:dyDescent="0.25"/>
    <row r="384" s="131" customFormat="1" x14ac:dyDescent="0.25"/>
    <row r="385" s="131" customFormat="1" x14ac:dyDescent="0.25"/>
    <row r="386" s="131" customFormat="1" x14ac:dyDescent="0.25"/>
    <row r="387" s="131" customFormat="1" x14ac:dyDescent="0.25"/>
    <row r="388" s="131" customFormat="1" x14ac:dyDescent="0.25"/>
    <row r="389" s="131" customFormat="1" x14ac:dyDescent="0.25"/>
    <row r="390" s="131" customFormat="1" x14ac:dyDescent="0.25"/>
    <row r="391" s="131" customFormat="1" x14ac:dyDescent="0.25"/>
    <row r="392" s="131" customFormat="1" x14ac:dyDescent="0.25"/>
    <row r="393" s="131" customFormat="1" x14ac:dyDescent="0.25"/>
    <row r="394" s="131" customFormat="1" x14ac:dyDescent="0.25"/>
    <row r="395" s="131" customFormat="1" x14ac:dyDescent="0.25"/>
    <row r="396" s="131" customFormat="1" x14ac:dyDescent="0.25"/>
    <row r="397" s="131" customFormat="1" x14ac:dyDescent="0.25"/>
    <row r="398" s="131" customFormat="1" x14ac:dyDescent="0.25"/>
    <row r="399" s="131" customFormat="1" x14ac:dyDescent="0.25"/>
    <row r="400" s="131" customFormat="1" x14ac:dyDescent="0.25"/>
    <row r="401" s="131" customFormat="1" x14ac:dyDescent="0.25"/>
    <row r="402" s="131" customFormat="1" x14ac:dyDescent="0.25"/>
    <row r="403" s="131" customFormat="1" x14ac:dyDescent="0.25"/>
    <row r="404" s="131" customFormat="1" x14ac:dyDescent="0.25"/>
    <row r="405" s="131" customFormat="1" x14ac:dyDescent="0.25"/>
    <row r="406" s="131" customFormat="1" x14ac:dyDescent="0.25"/>
    <row r="407" s="131" customFormat="1" x14ac:dyDescent="0.25"/>
    <row r="408" s="131" customFormat="1" x14ac:dyDescent="0.25"/>
    <row r="409" s="131" customFormat="1" x14ac:dyDescent="0.25"/>
    <row r="410" s="131" customFormat="1" x14ac:dyDescent="0.25"/>
    <row r="411" s="131" customFormat="1" x14ac:dyDescent="0.25"/>
    <row r="412" s="131" customFormat="1" x14ac:dyDescent="0.25"/>
    <row r="413" s="131" customFormat="1" x14ac:dyDescent="0.25"/>
    <row r="414" s="131" customFormat="1" x14ac:dyDescent="0.25"/>
    <row r="415" s="131" customFormat="1" x14ac:dyDescent="0.25"/>
    <row r="416" s="131" customFormat="1" x14ac:dyDescent="0.25"/>
    <row r="417" s="131" customFormat="1" x14ac:dyDescent="0.25"/>
    <row r="418" s="131" customFormat="1" x14ac:dyDescent="0.25"/>
    <row r="419" s="131" customFormat="1" x14ac:dyDescent="0.25"/>
    <row r="420" s="131" customFormat="1" x14ac:dyDescent="0.25"/>
    <row r="421" s="131" customFormat="1" x14ac:dyDescent="0.25"/>
    <row r="422" s="131" customFormat="1" x14ac:dyDescent="0.25"/>
    <row r="423" s="131" customFormat="1" x14ac:dyDescent="0.25"/>
    <row r="424" s="131" customFormat="1" x14ac:dyDescent="0.25"/>
    <row r="425" s="131" customFormat="1" x14ac:dyDescent="0.25"/>
    <row r="426" s="131" customFormat="1" x14ac:dyDescent="0.25"/>
    <row r="427" s="131" customFormat="1" x14ac:dyDescent="0.25"/>
    <row r="428" s="131" customFormat="1" x14ac:dyDescent="0.25"/>
    <row r="429" s="131" customFormat="1" x14ac:dyDescent="0.25"/>
    <row r="430" s="131" customFormat="1" x14ac:dyDescent="0.25"/>
    <row r="431" s="131" customFormat="1" x14ac:dyDescent="0.25"/>
    <row r="432" s="131" customFormat="1" x14ac:dyDescent="0.25"/>
    <row r="433" s="131" customFormat="1" x14ac:dyDescent="0.25"/>
    <row r="434" s="131" customFormat="1" x14ac:dyDescent="0.25"/>
    <row r="435" s="131" customFormat="1" x14ac:dyDescent="0.25"/>
    <row r="436" s="131" customFormat="1" x14ac:dyDescent="0.25"/>
    <row r="437" s="131" customFormat="1" x14ac:dyDescent="0.25"/>
    <row r="438" s="131" customFormat="1" x14ac:dyDescent="0.25"/>
    <row r="439" s="131" customFormat="1" x14ac:dyDescent="0.25"/>
    <row r="440" s="131" customFormat="1" x14ac:dyDescent="0.25"/>
    <row r="441" s="131" customFormat="1" x14ac:dyDescent="0.25"/>
    <row r="442" s="131" customFormat="1" x14ac:dyDescent="0.25"/>
    <row r="443" s="131" customFormat="1" x14ac:dyDescent="0.25"/>
    <row r="444" s="131" customFormat="1" x14ac:dyDescent="0.25"/>
    <row r="445" s="131" customFormat="1" x14ac:dyDescent="0.25"/>
    <row r="446" s="131" customFormat="1" x14ac:dyDescent="0.25"/>
    <row r="447" s="131" customFormat="1" x14ac:dyDescent="0.25"/>
    <row r="448" s="131" customFormat="1" x14ac:dyDescent="0.25"/>
    <row r="449" s="131" customFormat="1" x14ac:dyDescent="0.25"/>
    <row r="450" s="131" customFormat="1" x14ac:dyDescent="0.25"/>
  </sheetData>
  <autoFilter ref="A9:CQ239" xr:uid="{35661660-19BE-4BF3-8EDC-96D6A6916B9A}"/>
  <mergeCells count="26">
    <mergeCell ref="CB5:CP5"/>
    <mergeCell ref="E7:I7"/>
    <mergeCell ref="J7:N7"/>
    <mergeCell ref="O7:S7"/>
    <mergeCell ref="T7:X7"/>
    <mergeCell ref="Y7:AC7"/>
    <mergeCell ref="AD7:AH7"/>
    <mergeCell ref="AI7:AM7"/>
    <mergeCell ref="AN7:AR7"/>
    <mergeCell ref="CB7:CF7"/>
    <mergeCell ref="CG7:CK7"/>
    <mergeCell ref="CL7:CP7"/>
    <mergeCell ref="AS7:AW7"/>
    <mergeCell ref="AX7:BB7"/>
    <mergeCell ref="E5:S5"/>
    <mergeCell ref="T5:AH5"/>
    <mergeCell ref="AI5:AW5"/>
    <mergeCell ref="AX5:BL5"/>
    <mergeCell ref="A1:D1"/>
    <mergeCell ref="A3:F3"/>
    <mergeCell ref="BW7:CA7"/>
    <mergeCell ref="BM5:BY5"/>
    <mergeCell ref="BC7:BG7"/>
    <mergeCell ref="BH7:BL7"/>
    <mergeCell ref="BM7:BQ7"/>
    <mergeCell ref="BR7:BV7"/>
  </mergeCells>
  <hyperlinks>
    <hyperlink ref="A1" location="'Satura rādītājs'!A1" display="ATGRIEZTIES UZ SATURA RĀDĪTĀJU" xr:uid="{4A2CE7FD-E4AC-4099-8BA0-3AA4DA65D31D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E7EF6-0015-4407-9701-C0023B48309E}">
  <sheetPr codeName="Sheet7"/>
  <dimension ref="A1:S47"/>
  <sheetViews>
    <sheetView zoomScale="70" zoomScaleNormal="70" workbookViewId="0">
      <selection activeCell="H20" sqref="H20"/>
    </sheetView>
  </sheetViews>
  <sheetFormatPr defaultColWidth="8.42578125" defaultRowHeight="15" x14ac:dyDescent="0.25"/>
  <cols>
    <col min="1" max="1" width="18.42578125" style="131" customWidth="1"/>
    <col min="2" max="2" width="13.42578125" style="131" customWidth="1"/>
    <col min="3" max="3" width="14" style="131" customWidth="1"/>
    <col min="4" max="4" width="13.42578125" style="131" customWidth="1"/>
    <col min="5" max="5" width="14.42578125" style="131" customWidth="1"/>
    <col min="6" max="6" width="10.85546875" style="131" customWidth="1"/>
    <col min="7" max="7" width="13.140625" style="131" customWidth="1"/>
    <col min="8" max="8" width="11.85546875" style="131" customWidth="1"/>
    <col min="9" max="9" width="10.42578125" style="131" customWidth="1"/>
    <col min="10" max="11" width="13.42578125" style="131" customWidth="1"/>
    <col min="12" max="12" width="17.42578125" style="131" customWidth="1"/>
    <col min="13" max="13" width="13.42578125" style="131" customWidth="1"/>
    <col min="14" max="14" width="13.140625" style="131" customWidth="1"/>
    <col min="15" max="20" width="11.42578125" style="131" bestFit="1" customWidth="1"/>
    <col min="21" max="21" width="10.42578125" style="131" bestFit="1" customWidth="1"/>
    <col min="22" max="23" width="11.42578125" style="131" bestFit="1" customWidth="1"/>
    <col min="24" max="16384" width="8.42578125" style="131"/>
  </cols>
  <sheetData>
    <row r="1" spans="1:19" ht="21" x14ac:dyDescent="0.3">
      <c r="A1" s="1461" t="s">
        <v>84</v>
      </c>
      <c r="B1" s="1461"/>
      <c r="C1" s="1461"/>
      <c r="D1" s="1140"/>
    </row>
    <row r="2" spans="1:19" ht="23.25" x14ac:dyDescent="0.25">
      <c r="A2" s="1135"/>
    </row>
    <row r="3" spans="1:19" s="509" customFormat="1" ht="22.5" x14ac:dyDescent="0.3">
      <c r="A3" s="509" t="s">
        <v>252</v>
      </c>
    </row>
    <row r="4" spans="1:19" x14ac:dyDescent="0.25">
      <c r="N4" s="514" t="str">
        <f>G9 &amp; ", ISA izdevumi, EUR"</f>
        <v>Bāzes scenārijs, ISA izdevumi, EUR</v>
      </c>
    </row>
    <row r="5" spans="1:19" ht="36.6" customHeight="1" x14ac:dyDescent="0.25">
      <c r="A5" s="1471" t="s">
        <v>180</v>
      </c>
      <c r="B5" s="1459"/>
      <c r="C5" s="1459"/>
      <c r="D5" s="1459"/>
      <c r="E5" s="1459"/>
      <c r="F5" s="1459"/>
      <c r="G5" s="1459"/>
      <c r="H5" s="1459"/>
      <c r="I5" s="1459"/>
      <c r="J5" s="1459"/>
      <c r="K5" s="1459"/>
      <c r="L5" s="1460"/>
      <c r="N5" s="514"/>
    </row>
    <row r="6" spans="1:19" ht="49.5" x14ac:dyDescent="0.25">
      <c r="A6" s="515" t="s">
        <v>253</v>
      </c>
      <c r="B6" s="515" t="s">
        <v>254</v>
      </c>
      <c r="C6" s="515" t="s">
        <v>255</v>
      </c>
      <c r="D6" s="515" t="s">
        <v>256</v>
      </c>
      <c r="E6" s="515" t="s">
        <v>257</v>
      </c>
      <c r="F6" s="515" t="s">
        <v>258</v>
      </c>
      <c r="G6" s="1464" t="s">
        <v>259</v>
      </c>
      <c r="H6" s="1467" t="s">
        <v>260</v>
      </c>
      <c r="I6" s="1468"/>
      <c r="J6" s="1468"/>
      <c r="K6" s="1468"/>
      <c r="L6" s="1468"/>
      <c r="M6" s="516"/>
      <c r="N6" s="514" t="str">
        <f>G9 &amp; ", ISA vidēji izdevumi, EUR"</f>
        <v>Bāzes scenārijs, ISA vidēji izdevumi, EUR</v>
      </c>
      <c r="S6" s="517"/>
    </row>
    <row r="7" spans="1:19" ht="24" x14ac:dyDescent="0.25">
      <c r="A7" s="518" t="str">
        <f t="shared" ref="A7:F7" si="0">A36</f>
        <v>ISA izmaksu izmaiņu korelācijas koeficienti</v>
      </c>
      <c r="B7" s="519">
        <f t="shared" si="0"/>
        <v>0.49196397373016781</v>
      </c>
      <c r="C7" s="519">
        <f t="shared" si="0"/>
        <v>0.73850539391395065</v>
      </c>
      <c r="D7" s="519">
        <f t="shared" si="0"/>
        <v>0.16867336242177192</v>
      </c>
      <c r="E7" s="519">
        <f t="shared" si="0"/>
        <v>-1.5461724888662412E-2</v>
      </c>
      <c r="F7" s="519">
        <f t="shared" si="0"/>
        <v>0.74497401736282565</v>
      </c>
      <c r="G7" s="1465"/>
      <c r="H7" s="1469"/>
      <c r="I7" s="1470"/>
      <c r="J7" s="1470"/>
      <c r="K7" s="1470"/>
      <c r="L7" s="1470"/>
      <c r="M7" s="516"/>
      <c r="N7" s="137"/>
      <c r="S7" s="517"/>
    </row>
    <row r="8" spans="1:19" ht="43.5" thickBot="1" x14ac:dyDescent="0.3">
      <c r="A8" s="1456" t="s">
        <v>127</v>
      </c>
      <c r="B8" s="1455" t="s">
        <v>181</v>
      </c>
      <c r="C8" s="1455"/>
      <c r="D8" s="1455"/>
      <c r="E8" s="1455"/>
      <c r="F8" s="1455"/>
      <c r="G8" s="1466"/>
      <c r="H8" s="1401" t="s">
        <v>182</v>
      </c>
      <c r="I8" s="1458" t="s">
        <v>261</v>
      </c>
      <c r="J8" s="1459"/>
      <c r="K8" s="1460"/>
      <c r="L8" s="520" t="s">
        <v>262</v>
      </c>
      <c r="M8" s="1462"/>
      <c r="N8" s="1463"/>
    </row>
    <row r="9" spans="1:19" ht="38.25" x14ac:dyDescent="0.25">
      <c r="A9" s="1457"/>
      <c r="B9" s="215" t="s">
        <v>263</v>
      </c>
      <c r="C9" s="215" t="s">
        <v>264</v>
      </c>
      <c r="D9" s="215" t="s">
        <v>265</v>
      </c>
      <c r="E9" s="215" t="s">
        <v>187</v>
      </c>
      <c r="F9" s="216" t="s">
        <v>266</v>
      </c>
      <c r="G9" s="522" t="str">
        <f>'1.Kopsavilkums'!$C$7</f>
        <v>Bāzes scenārijs</v>
      </c>
      <c r="H9" s="1402"/>
      <c r="I9" s="523" t="s">
        <v>95</v>
      </c>
      <c r="J9" s="524" t="s">
        <v>103</v>
      </c>
      <c r="K9" s="525" t="s">
        <v>104</v>
      </c>
      <c r="L9" s="526" t="s">
        <v>104</v>
      </c>
      <c r="M9" s="527"/>
      <c r="N9" s="527"/>
    </row>
    <row r="10" spans="1:19" ht="14.45" customHeight="1" x14ac:dyDescent="0.25">
      <c r="A10" s="528">
        <v>2024</v>
      </c>
      <c r="B10" s="529">
        <f>'24.Makro_prognozes'!G8</f>
        <v>1.7075</v>
      </c>
      <c r="C10" s="529">
        <f>'24.Makro_prognozes'!H8</f>
        <v>1.8576999999999999</v>
      </c>
      <c r="D10" s="529">
        <v>0.1</v>
      </c>
      <c r="E10" s="529">
        <f>'24.Makro_prognozes'!L8</f>
        <v>-0.29870000000000019</v>
      </c>
      <c r="F10" s="529">
        <v>5</v>
      </c>
      <c r="G10" s="530">
        <f>IF($G$9=$I$9,I10,IF($G$9=$J$9,J10,IF($G$9=$K$9,K10,"")))</f>
        <v>0</v>
      </c>
      <c r="H10" s="531">
        <f t="shared" ref="H10:H21" si="1">(B10*$B$36+C10*$C$36+D10+$D$36+E10*$E$36+F10*$F$36+G10*$G$36)</f>
        <v>6.2101118218783515</v>
      </c>
      <c r="I10" s="532">
        <v>0</v>
      </c>
      <c r="J10" s="533">
        <f>'24.Makro_prognozes'!N8+'24.Makro_prognozes'!P8</f>
        <v>2.7100000000000003E-2</v>
      </c>
      <c r="K10" s="532">
        <f>'24.Makro_prognozes'!O8</f>
        <v>-3.3E-3</v>
      </c>
      <c r="L10" s="533">
        <v>7.4000000000000003E-3</v>
      </c>
      <c r="M10" s="534"/>
      <c r="N10" s="534"/>
    </row>
    <row r="11" spans="1:19" x14ac:dyDescent="0.25">
      <c r="A11" s="535">
        <v>2025</v>
      </c>
      <c r="B11" s="225">
        <f>'24.Makro_prognozes'!G9</f>
        <v>1.8049999999999999</v>
      </c>
      <c r="C11" s="225">
        <f>'24.Makro_prognozes'!H9</f>
        <v>2.2195</v>
      </c>
      <c r="D11" s="225">
        <f>'24.Makro_prognozes'!F9</f>
        <v>2.069</v>
      </c>
      <c r="E11" s="225">
        <f>'24.Makro_prognozes'!L9</f>
        <v>-5.8599999999999319E-2</v>
      </c>
      <c r="F11" s="225">
        <f>'24.Makro_prognozes'!I9</f>
        <v>5.4130916349434788</v>
      </c>
      <c r="G11" s="530">
        <f t="shared" ref="G11:G21" si="2">IF($G$9=$I$9,I11,IF($G$9=$J$9,J11,IF($G$9=$K$9,K11,"")))</f>
        <v>0</v>
      </c>
      <c r="H11" s="536">
        <f t="shared" si="1"/>
        <v>8.7982997355121633</v>
      </c>
      <c r="I11" s="537">
        <v>0</v>
      </c>
      <c r="J11" s="225">
        <f>'24.Makro_prognozes'!N9+'24.Makro_prognozes'!P9</f>
        <v>4.02E-2</v>
      </c>
      <c r="K11" s="537">
        <f>'24.Makro_prognozes'!O9</f>
        <v>-4.4999999999999997E-3</v>
      </c>
      <c r="L11" s="225">
        <v>1.01E-2</v>
      </c>
      <c r="M11" s="534"/>
      <c r="N11" s="534"/>
    </row>
    <row r="12" spans="1:19" x14ac:dyDescent="0.25">
      <c r="A12" s="538">
        <v>2026</v>
      </c>
      <c r="B12" s="222">
        <f>'24.Makro_prognozes'!G10</f>
        <v>1.9025000000000001</v>
      </c>
      <c r="C12" s="222">
        <f>'24.Makro_prognozes'!H10</f>
        <v>2.7692999999999999</v>
      </c>
      <c r="D12" s="222">
        <f>'24.Makro_prognozes'!F10</f>
        <v>1.4550000000000001</v>
      </c>
      <c r="E12" s="222">
        <f>'24.Makro_prognozes'!L10</f>
        <v>-2.2400000000000198E-2</v>
      </c>
      <c r="F12" s="222">
        <f>'24.Makro_prognozes'!I10</f>
        <v>5.5374772915143033</v>
      </c>
      <c r="G12" s="530">
        <f t="shared" si="2"/>
        <v>0</v>
      </c>
      <c r="H12" s="536">
        <f t="shared" si="1"/>
        <v>8.7304008563616549</v>
      </c>
      <c r="I12" s="539">
        <v>0</v>
      </c>
      <c r="J12" s="222">
        <f>'24.Makro_prognozes'!N10+'24.Makro_prognozes'!P10</f>
        <v>5.4199999999999998E-2</v>
      </c>
      <c r="K12" s="539">
        <f>'24.Makro_prognozes'!O10</f>
        <v>-5.7000000000000002E-3</v>
      </c>
      <c r="L12" s="222">
        <v>1.2999999999999999E-2</v>
      </c>
      <c r="M12" s="534"/>
      <c r="N12" s="534"/>
    </row>
    <row r="13" spans="1:19" x14ac:dyDescent="0.25">
      <c r="A13" s="535">
        <v>2027</v>
      </c>
      <c r="B13" s="225">
        <f>'24.Makro_prognozes'!G11</f>
        <v>2</v>
      </c>
      <c r="C13" s="225">
        <f>'24.Makro_prognozes'!H11</f>
        <v>2.9676999999999998</v>
      </c>
      <c r="D13" s="225">
        <f>'24.Makro_prognozes'!F11</f>
        <v>1.3338000000000001</v>
      </c>
      <c r="E13" s="225">
        <f>'24.Makro_prognozes'!L11</f>
        <v>-1.9899999999999807E-2</v>
      </c>
      <c r="F13" s="225">
        <f>'24.Makro_prognozes'!I11</f>
        <v>5.3491465534514449</v>
      </c>
      <c r="G13" s="530">
        <f t="shared" si="2"/>
        <v>0</v>
      </c>
      <c r="H13" s="536">
        <f t="shared" si="1"/>
        <v>8.6633466531130594</v>
      </c>
      <c r="I13" s="537">
        <v>0</v>
      </c>
      <c r="J13" s="225">
        <f>'24.Makro_prognozes'!N11+'24.Makro_prognozes'!P11</f>
        <v>7.1099999999999997E-2</v>
      </c>
      <c r="K13" s="537">
        <f>'24.Makro_prognozes'!O11</f>
        <v>-7.7999999999999996E-3</v>
      </c>
      <c r="L13" s="225">
        <v>1.3899999999999999E-2</v>
      </c>
      <c r="M13" s="534"/>
      <c r="N13" s="534"/>
    </row>
    <row r="14" spans="1:19" x14ac:dyDescent="0.25">
      <c r="A14" s="538">
        <v>2028</v>
      </c>
      <c r="B14" s="222">
        <f>'24.Makro_prognozes'!G12</f>
        <v>2</v>
      </c>
      <c r="C14" s="222">
        <f>'24.Makro_prognozes'!H12</f>
        <v>3.0366</v>
      </c>
      <c r="D14" s="222">
        <f>'24.Makro_prognozes'!F12</f>
        <v>1.3821000000000001</v>
      </c>
      <c r="E14" s="222">
        <f>'24.Makro_prognozes'!L12</f>
        <v>0.12429999999999986</v>
      </c>
      <c r="F14" s="222">
        <f>'24.Makro_prognozes'!I12</f>
        <v>4.9514091524351489</v>
      </c>
      <c r="G14" s="530">
        <f t="shared" si="2"/>
        <v>0</v>
      </c>
      <c r="H14" s="536">
        <f t="shared" si="1"/>
        <v>8.4639960645342249</v>
      </c>
      <c r="I14" s="539">
        <v>0</v>
      </c>
      <c r="J14" s="222">
        <f>'24.Makro_prognozes'!N12+'24.Makro_prognozes'!P12</f>
        <v>8.7599999999999997E-2</v>
      </c>
      <c r="K14" s="539">
        <f>'24.Makro_prognozes'!O12</f>
        <v>-9.4000000000000004E-3</v>
      </c>
      <c r="L14" s="222">
        <v>1.4999999999999999E-2</v>
      </c>
      <c r="M14" s="534"/>
      <c r="N14" s="534"/>
    </row>
    <row r="15" spans="1:19" x14ac:dyDescent="0.25">
      <c r="A15" s="535">
        <v>2029</v>
      </c>
      <c r="B15" s="225">
        <f>'24.Makro_prognozes'!G13</f>
        <v>2</v>
      </c>
      <c r="C15" s="225">
        <f>'24.Makro_prognozes'!H13</f>
        <v>3.0847000000000002</v>
      </c>
      <c r="D15" s="225">
        <f>'24.Makro_prognozes'!F13</f>
        <v>1.4258</v>
      </c>
      <c r="E15" s="225">
        <f>'24.Makro_prognozes'!L13</f>
        <v>0.18679999999999986</v>
      </c>
      <c r="F15" s="225">
        <f>'24.Makro_prognozes'!I13</f>
        <v>5.0781639556953806</v>
      </c>
      <c r="G15" s="530">
        <f t="shared" si="2"/>
        <v>0</v>
      </c>
      <c r="H15" s="536">
        <f t="shared" si="1"/>
        <v>8.6366808511807545</v>
      </c>
      <c r="I15" s="537">
        <v>0</v>
      </c>
      <c r="J15" s="225">
        <f>'24.Makro_prognozes'!N13+'24.Makro_prognozes'!P13</f>
        <v>0.105</v>
      </c>
      <c r="K15" s="537">
        <f>'24.Makro_prognozes'!O13</f>
        <v>-1.12E-2</v>
      </c>
      <c r="L15" s="225">
        <v>1.67E-2</v>
      </c>
      <c r="M15" s="534"/>
      <c r="N15" s="534"/>
    </row>
    <row r="16" spans="1:19" x14ac:dyDescent="0.25">
      <c r="A16" s="538">
        <v>2030</v>
      </c>
      <c r="B16" s="222">
        <f>'24.Makro_prognozes'!G14</f>
        <v>2</v>
      </c>
      <c r="C16" s="222">
        <f>'24.Makro_prognozes'!H14</f>
        <v>3.1185999999999998</v>
      </c>
      <c r="D16" s="222">
        <f>'24.Makro_prognozes'!F14</f>
        <v>1.4177999999999999</v>
      </c>
      <c r="E16" s="222">
        <f>'24.Makro_prognozes'!L14</f>
        <v>0.21060000000000034</v>
      </c>
      <c r="F16" s="222">
        <f>'24.Makro_prognozes'!I14</f>
        <v>5.150808739208812</v>
      </c>
      <c r="G16" s="530">
        <f t="shared" si="2"/>
        <v>0</v>
      </c>
      <c r="H16" s="536">
        <f t="shared" si="1"/>
        <v>8.7074666711965421</v>
      </c>
      <c r="I16" s="539">
        <v>0</v>
      </c>
      <c r="J16" s="222">
        <f>'24.Makro_prognozes'!N14+'24.Makro_prognozes'!P14</f>
        <v>0.1234</v>
      </c>
      <c r="K16" s="539">
        <f>'24.Makro_prognozes'!O14</f>
        <v>-1.2999999999999999E-2</v>
      </c>
      <c r="L16" s="222">
        <v>1.9599999999999999E-2</v>
      </c>
      <c r="M16" s="534"/>
      <c r="N16" s="534"/>
    </row>
    <row r="17" spans="1:14" x14ac:dyDescent="0.25">
      <c r="A17" s="535">
        <v>2031</v>
      </c>
      <c r="B17" s="225">
        <f>'24.Makro_prognozes'!G15</f>
        <v>2</v>
      </c>
      <c r="C17" s="225">
        <f>'24.Makro_prognozes'!H15</f>
        <v>3.1337999999999999</v>
      </c>
      <c r="D17" s="225">
        <f>'24.Makro_prognozes'!F15</f>
        <v>1.4386000000000001</v>
      </c>
      <c r="E17" s="225">
        <f>'24.Makro_prognozes'!L15</f>
        <v>0.21839999999999993</v>
      </c>
      <c r="F17" s="225">
        <f>'24.Makro_prognozes'!I15</f>
        <v>5.1856704823397104</v>
      </c>
      <c r="G17" s="530">
        <f t="shared" si="2"/>
        <v>0</v>
      </c>
      <c r="H17" s="536">
        <f t="shared" si="1"/>
        <v>8.765342444562398</v>
      </c>
      <c r="I17" s="537">
        <v>0</v>
      </c>
      <c r="J17" s="225">
        <f>'24.Makro_prognozes'!N15+'24.Makro_prognozes'!P15</f>
        <v>0.14270000000000002</v>
      </c>
      <c r="K17" s="537">
        <f>'24.Makro_prognozes'!O15</f>
        <v>-1.47E-2</v>
      </c>
      <c r="L17" s="225">
        <v>2.07E-2</v>
      </c>
      <c r="M17" s="534"/>
      <c r="N17" s="534"/>
    </row>
    <row r="18" spans="1:14" x14ac:dyDescent="0.25">
      <c r="A18" s="538">
        <v>2032</v>
      </c>
      <c r="B18" s="222">
        <f>'24.Makro_prognozes'!G16</f>
        <v>2</v>
      </c>
      <c r="C18" s="222">
        <f>'24.Makro_prognozes'!H16</f>
        <v>3.1501999999999999</v>
      </c>
      <c r="D18" s="222">
        <f>'24.Makro_prognozes'!F16</f>
        <v>1.5074000000000001</v>
      </c>
      <c r="E18" s="222">
        <f>'24.Makro_prognozes'!L16</f>
        <v>0.22379999999999978</v>
      </c>
      <c r="F18" s="222">
        <f>'24.Makro_prognozes'!I16</f>
        <v>5.2126791534623074</v>
      </c>
      <c r="G18" s="530">
        <f t="shared" si="2"/>
        <v>0</v>
      </c>
      <c r="H18" s="536">
        <f t="shared" si="1"/>
        <v>8.8662911979380201</v>
      </c>
      <c r="I18" s="539">
        <v>0</v>
      </c>
      <c r="J18" s="222">
        <f>'24.Makro_prognozes'!N16+'24.Makro_prognozes'!P16</f>
        <v>0.16320000000000001</v>
      </c>
      <c r="K18" s="539">
        <f>'24.Makro_prognozes'!O16</f>
        <v>-1.6500000000000001E-2</v>
      </c>
      <c r="L18" s="222">
        <v>2.29E-2</v>
      </c>
      <c r="M18" s="534"/>
      <c r="N18" s="534"/>
    </row>
    <row r="19" spans="1:14" x14ac:dyDescent="0.25">
      <c r="A19" s="535">
        <v>2033</v>
      </c>
      <c r="B19" s="225">
        <f>'24.Makro_prognozes'!G17</f>
        <v>2</v>
      </c>
      <c r="C19" s="225">
        <f>'24.Makro_prognozes'!H17</f>
        <v>2.9687000000000001</v>
      </c>
      <c r="D19" s="225">
        <f>'24.Makro_prognozes'!F17</f>
        <v>1.4845999999999999</v>
      </c>
      <c r="E19" s="225">
        <f>'24.Makro_prognozes'!L17</f>
        <v>-0.10420000000000051</v>
      </c>
      <c r="F19" s="225">
        <f>'24.Makro_prognozes'!I17</f>
        <v>5.066934851064997</v>
      </c>
      <c r="G19" s="530">
        <f t="shared" si="2"/>
        <v>0</v>
      </c>
      <c r="H19" s="536">
        <f t="shared" si="1"/>
        <v>8.605948196241453</v>
      </c>
      <c r="I19" s="537">
        <v>0</v>
      </c>
      <c r="J19" s="225">
        <f>'24.Makro_prognozes'!N17+'24.Makro_prognozes'!P17</f>
        <v>0.185</v>
      </c>
      <c r="K19" s="537">
        <f>'24.Makro_prognozes'!O17</f>
        <v>-1.8200000000000001E-2</v>
      </c>
      <c r="L19" s="225">
        <v>2.35E-2</v>
      </c>
      <c r="M19" s="534"/>
      <c r="N19" s="534"/>
    </row>
    <row r="20" spans="1:14" x14ac:dyDescent="0.25">
      <c r="A20" s="538">
        <v>2034</v>
      </c>
      <c r="B20" s="222">
        <f>'24.Makro_prognozes'!G18</f>
        <v>2</v>
      </c>
      <c r="C20" s="222">
        <f>'24.Makro_prognozes'!H18</f>
        <v>2.8448000000000002</v>
      </c>
      <c r="D20" s="222">
        <f>'24.Makro_prognozes'!F18</f>
        <v>1.4775</v>
      </c>
      <c r="E20" s="222">
        <f>'24.Makro_prognozes'!L18</f>
        <v>9.5000000000000639E-3</v>
      </c>
      <c r="F20" s="222">
        <f>'24.Makro_prognozes'!I18</f>
        <v>4.9378180293638607</v>
      </c>
      <c r="G20" s="530">
        <f t="shared" si="2"/>
        <v>0</v>
      </c>
      <c r="H20" s="536">
        <f t="shared" si="1"/>
        <v>8.4094007024438575</v>
      </c>
      <c r="I20" s="539">
        <v>0</v>
      </c>
      <c r="J20" s="222">
        <f>'24.Makro_prognozes'!N18+'24.Makro_prognozes'!P18</f>
        <v>0.2082</v>
      </c>
      <c r="K20" s="539">
        <f>'24.Makro_prognozes'!O18</f>
        <v>-1.9699999999999999E-2</v>
      </c>
      <c r="L20" s="222">
        <v>2.3800000000000002E-2</v>
      </c>
      <c r="M20" s="534"/>
      <c r="N20" s="534"/>
    </row>
    <row r="21" spans="1:14" x14ac:dyDescent="0.25">
      <c r="A21" s="535">
        <v>2035</v>
      </c>
      <c r="B21" s="225">
        <f>'24.Makro_prognozes'!G19</f>
        <v>2</v>
      </c>
      <c r="C21" s="225">
        <f>'24.Makro_prognozes'!H19</f>
        <v>2.7263999999999999</v>
      </c>
      <c r="D21" s="225">
        <f>'24.Makro_prognozes'!F19</f>
        <v>1.476</v>
      </c>
      <c r="E21" s="225">
        <f>'24.Makro_prognozes'!L19</f>
        <v>-3.9299999999999891E-2</v>
      </c>
      <c r="F21" s="225">
        <f>'24.Makro_prognozes'!I19</f>
        <v>4.8146577347344621</v>
      </c>
      <c r="G21" s="530">
        <f t="shared" si="2"/>
        <v>0</v>
      </c>
      <c r="H21" s="536">
        <f t="shared" si="1"/>
        <v>8.2294649765093624</v>
      </c>
      <c r="I21" s="537">
        <v>0</v>
      </c>
      <c r="J21" s="225">
        <f>'24.Makro_prognozes'!N19+'24.Makro_prognozes'!P19</f>
        <v>0.23249999999999998</v>
      </c>
      <c r="K21" s="537">
        <f>'24.Makro_prognozes'!O19</f>
        <v>-2.0899999999999998E-2</v>
      </c>
      <c r="L21" s="225">
        <v>2.5700000000000001E-2</v>
      </c>
      <c r="M21" s="534"/>
      <c r="N21" s="534"/>
    </row>
    <row r="22" spans="1:14" x14ac:dyDescent="0.25">
      <c r="B22" s="229"/>
      <c r="C22" s="229"/>
      <c r="D22" s="229"/>
      <c r="E22" s="229"/>
      <c r="F22" s="229"/>
      <c r="G22" s="540" t="str">
        <f>IF($G$9=I21,I22,IF($G$9=J21,J22,IF($G$9=M21,M22,IF($G$9=N21,N22,IF($G$9=K21,K22,"")))))</f>
        <v/>
      </c>
      <c r="H22" s="541"/>
      <c r="I22" s="542"/>
      <c r="J22" s="543"/>
      <c r="K22" s="542"/>
      <c r="L22" s="543"/>
      <c r="M22" s="229"/>
      <c r="N22" s="229"/>
    </row>
    <row r="23" spans="1:14" x14ac:dyDescent="0.25">
      <c r="A23" s="1473" t="s">
        <v>189</v>
      </c>
      <c r="B23" s="1399">
        <f>AVERAGE(B10:B21)</f>
        <v>1.9512499999999999</v>
      </c>
      <c r="C23" s="1399">
        <f t="shared" ref="C23:L23" si="3">AVERAGE(C10:C21)</f>
        <v>2.8231666666666659</v>
      </c>
      <c r="D23" s="1399">
        <f t="shared" si="3"/>
        <v>1.3806333333333332</v>
      </c>
      <c r="E23" s="1399">
        <f t="shared" si="3"/>
        <v>3.5858333333333325E-2</v>
      </c>
      <c r="F23" s="1399">
        <f t="shared" si="3"/>
        <v>5.1414881315178258</v>
      </c>
      <c r="G23" s="1399">
        <f>AVERAGE(G10:G21)</f>
        <v>0</v>
      </c>
      <c r="H23" s="1399">
        <f>(B23*$B$36+C23*$C$36+D23+$D$36+E23*$E$36+F23*$F$36+$G$36*G23)</f>
        <v>8.4238958476226529</v>
      </c>
      <c r="I23" s="1399">
        <f t="shared" si="3"/>
        <v>0</v>
      </c>
      <c r="J23" s="1399">
        <f t="shared" si="3"/>
        <v>0.12001666666666666</v>
      </c>
      <c r="K23" s="1399">
        <f t="shared" si="3"/>
        <v>-1.2075000000000001E-2</v>
      </c>
      <c r="L23" s="1399">
        <f t="shared" si="3"/>
        <v>1.7691666666666665E-2</v>
      </c>
      <c r="M23" s="544"/>
      <c r="N23" s="544"/>
    </row>
    <row r="24" spans="1:14" x14ac:dyDescent="0.25">
      <c r="A24" s="1474"/>
      <c r="B24" s="1400"/>
      <c r="C24" s="1400"/>
      <c r="D24" s="1400"/>
      <c r="E24" s="1400"/>
      <c r="F24" s="1400"/>
      <c r="G24" s="1472"/>
      <c r="H24" s="1400"/>
      <c r="I24" s="1400"/>
      <c r="J24" s="1400"/>
      <c r="K24" s="1400"/>
      <c r="L24" s="1400"/>
    </row>
    <row r="27" spans="1:14" x14ac:dyDescent="0.25">
      <c r="A27" s="545" t="s">
        <v>267</v>
      </c>
    </row>
    <row r="28" spans="1:14" ht="63.75" x14ac:dyDescent="0.25">
      <c r="A28" s="218" t="s">
        <v>127</v>
      </c>
      <c r="B28" s="218" t="s">
        <v>268</v>
      </c>
      <c r="C28" s="218" t="s">
        <v>269</v>
      </c>
      <c r="D28" s="218" t="s">
        <v>270</v>
      </c>
      <c r="E28" s="218" t="s">
        <v>271</v>
      </c>
      <c r="F28" s="218" t="s">
        <v>272</v>
      </c>
      <c r="G28" s="218" t="s">
        <v>273</v>
      </c>
    </row>
    <row r="29" spans="1:14" x14ac:dyDescent="0.25">
      <c r="A29" s="538">
        <v>2018</v>
      </c>
      <c r="B29" s="546">
        <f t="shared" ref="B29:C32" si="4">D42</f>
        <v>2.5</v>
      </c>
      <c r="C29" s="546">
        <f t="shared" si="4"/>
        <v>15.03</v>
      </c>
      <c r="D29" s="546">
        <v>4.2999999999999972</v>
      </c>
      <c r="E29" s="546">
        <f t="shared" ref="E29:E34" si="5">B42-B41</f>
        <v>-0.39999999999999947</v>
      </c>
      <c r="F29" s="546">
        <f t="shared" ref="F29:F34" si="6">C42</f>
        <v>8.4</v>
      </c>
      <c r="G29" s="546">
        <v>8</v>
      </c>
    </row>
    <row r="30" spans="1:14" x14ac:dyDescent="0.25">
      <c r="A30" s="535">
        <v>2019</v>
      </c>
      <c r="B30" s="547">
        <f t="shared" si="4"/>
        <v>2.8</v>
      </c>
      <c r="C30" s="547">
        <f t="shared" si="4"/>
        <v>10.57</v>
      </c>
      <c r="D30" s="547">
        <v>0.70000000000000284</v>
      </c>
      <c r="E30" s="547">
        <f t="shared" si="5"/>
        <v>-0.20000000000000018</v>
      </c>
      <c r="F30" s="547">
        <f t="shared" si="6"/>
        <v>7.2</v>
      </c>
      <c r="G30" s="547">
        <f>F43</f>
        <v>9.869017069176266</v>
      </c>
    </row>
    <row r="31" spans="1:14" x14ac:dyDescent="0.25">
      <c r="A31" s="538">
        <v>2020</v>
      </c>
      <c r="B31" s="546">
        <f t="shared" si="4"/>
        <v>0.2</v>
      </c>
      <c r="C31" s="546">
        <f t="shared" si="4"/>
        <v>9.15</v>
      </c>
      <c r="D31" s="546">
        <v>-3.5</v>
      </c>
      <c r="E31" s="546">
        <f t="shared" si="5"/>
        <v>1.5</v>
      </c>
      <c r="F31" s="546">
        <f t="shared" si="6"/>
        <v>6.2</v>
      </c>
      <c r="G31" s="546">
        <f>F44</f>
        <v>6.1349455904703643</v>
      </c>
    </row>
    <row r="32" spans="1:14" x14ac:dyDescent="0.25">
      <c r="A32" s="535">
        <v>2021</v>
      </c>
      <c r="B32" s="547">
        <f t="shared" si="4"/>
        <v>3.3</v>
      </c>
      <c r="C32" s="547">
        <f t="shared" si="4"/>
        <v>14.05</v>
      </c>
      <c r="D32" s="547">
        <v>6.9000000000000057</v>
      </c>
      <c r="E32" s="547">
        <f t="shared" si="5"/>
        <v>-1</v>
      </c>
      <c r="F32" s="547">
        <f t="shared" si="6"/>
        <v>11.8</v>
      </c>
      <c r="G32" s="547">
        <f>F45</f>
        <v>11.033991417465971</v>
      </c>
    </row>
    <row r="33" spans="1:13" x14ac:dyDescent="0.25">
      <c r="A33" s="538">
        <v>2022</v>
      </c>
      <c r="B33" s="546">
        <f>D46</f>
        <v>17.3</v>
      </c>
      <c r="C33" s="546">
        <v>1.9419999999999999</v>
      </c>
      <c r="D33" s="546">
        <v>1.7</v>
      </c>
      <c r="E33" s="546">
        <f t="shared" si="5"/>
        <v>-0.60000000000000053</v>
      </c>
      <c r="F33" s="546">
        <f t="shared" si="6"/>
        <v>7.5</v>
      </c>
      <c r="G33" s="546">
        <f>F46</f>
        <v>12.163195023434836</v>
      </c>
    </row>
    <row r="34" spans="1:13" x14ac:dyDescent="0.25">
      <c r="A34" s="548">
        <v>2023</v>
      </c>
      <c r="B34" s="549">
        <f>D47</f>
        <v>8.9</v>
      </c>
      <c r="C34" s="549">
        <v>1.7978000000000001</v>
      </c>
      <c r="D34" s="549">
        <v>1.9</v>
      </c>
      <c r="E34" s="549">
        <f t="shared" si="5"/>
        <v>-0.39999999999999947</v>
      </c>
      <c r="F34" s="549">
        <f t="shared" si="6"/>
        <v>11.9</v>
      </c>
      <c r="G34" s="549">
        <f>F47</f>
        <v>23.942271696351767</v>
      </c>
    </row>
    <row r="35" spans="1:13" x14ac:dyDescent="0.25">
      <c r="A35" s="550" t="s">
        <v>274</v>
      </c>
      <c r="B35" s="550">
        <f t="shared" ref="B35:F35" si="7">AVERAGE(B29:B34)</f>
        <v>5.833333333333333</v>
      </c>
      <c r="C35" s="550">
        <f t="shared" si="7"/>
        <v>8.7566333333333333</v>
      </c>
      <c r="D35" s="550">
        <f t="shared" si="7"/>
        <v>2.0000000000000009</v>
      </c>
      <c r="E35" s="550">
        <f t="shared" si="7"/>
        <v>-0.18333333333333326</v>
      </c>
      <c r="F35" s="550">
        <f t="shared" si="7"/>
        <v>8.8333333333333339</v>
      </c>
      <c r="G35" s="550">
        <f>AVERAGE(G29:G34)</f>
        <v>11.857236799483202</v>
      </c>
    </row>
    <row r="36" spans="1:13" ht="60" x14ac:dyDescent="0.25">
      <c r="A36" s="551" t="s">
        <v>275</v>
      </c>
      <c r="B36" s="550">
        <f t="shared" ref="B36:G36" si="8">B35/$G$35</f>
        <v>0.49196397373016781</v>
      </c>
      <c r="C36" s="550">
        <f t="shared" si="8"/>
        <v>0.73850539391395065</v>
      </c>
      <c r="D36" s="550">
        <f t="shared" si="8"/>
        <v>0.16867336242177192</v>
      </c>
      <c r="E36" s="550">
        <f t="shared" si="8"/>
        <v>-1.5461724888662412E-2</v>
      </c>
      <c r="F36" s="550">
        <f t="shared" si="8"/>
        <v>0.74497401736282565</v>
      </c>
      <c r="G36" s="550">
        <f t="shared" si="8"/>
        <v>1</v>
      </c>
      <c r="I36" s="552"/>
      <c r="J36" s="553"/>
      <c r="K36" s="553"/>
      <c r="L36" s="553"/>
      <c r="M36" s="553"/>
    </row>
    <row r="39" spans="1:13" x14ac:dyDescent="0.25">
      <c r="A39" s="545" t="s">
        <v>276</v>
      </c>
    </row>
    <row r="40" spans="1:13" ht="63.75" x14ac:dyDescent="0.25">
      <c r="A40" s="218" t="s">
        <v>127</v>
      </c>
      <c r="B40" s="218" t="s">
        <v>277</v>
      </c>
      <c r="C40" s="218" t="s">
        <v>278</v>
      </c>
      <c r="D40" s="218" t="s">
        <v>279</v>
      </c>
      <c r="E40" s="218" t="s">
        <v>269</v>
      </c>
      <c r="F40" s="218" t="s">
        <v>280</v>
      </c>
    </row>
    <row r="41" spans="1:13" x14ac:dyDescent="0.25">
      <c r="A41" s="538">
        <v>2017</v>
      </c>
      <c r="B41" s="554">
        <v>6.8</v>
      </c>
      <c r="C41" s="554">
        <v>7.9</v>
      </c>
      <c r="D41" s="554" t="s">
        <v>281</v>
      </c>
      <c r="E41" s="554" t="s">
        <v>281</v>
      </c>
      <c r="F41" s="554" t="s">
        <v>281</v>
      </c>
    </row>
    <row r="42" spans="1:13" x14ac:dyDescent="0.25">
      <c r="A42" s="535">
        <v>2018</v>
      </c>
      <c r="B42" s="555">
        <v>6.4</v>
      </c>
      <c r="C42" s="555">
        <v>8.4</v>
      </c>
      <c r="D42" s="555">
        <v>2.5</v>
      </c>
      <c r="E42" s="555">
        <v>15.03</v>
      </c>
      <c r="F42" s="555" t="s">
        <v>281</v>
      </c>
    </row>
    <row r="43" spans="1:13" x14ac:dyDescent="0.25">
      <c r="A43" s="538">
        <v>2019</v>
      </c>
      <c r="B43" s="554">
        <v>6.2</v>
      </c>
      <c r="C43" s="554">
        <v>7.2</v>
      </c>
      <c r="D43" s="554">
        <v>2.8</v>
      </c>
      <c r="E43" s="554">
        <v>10.57</v>
      </c>
      <c r="F43" s="554">
        <f>('7.Izdevumi_prognozes'!E36/'7.Izdevumi_prognozes'!D36-1)*100</f>
        <v>9.869017069176266</v>
      </c>
    </row>
    <row r="44" spans="1:13" x14ac:dyDescent="0.25">
      <c r="A44" s="535">
        <v>2020</v>
      </c>
      <c r="B44" s="555">
        <v>7.7</v>
      </c>
      <c r="C44" s="555">
        <v>6.2</v>
      </c>
      <c r="D44" s="555">
        <v>0.2</v>
      </c>
      <c r="E44" s="555">
        <v>9.15</v>
      </c>
      <c r="F44" s="555">
        <f>('7.Izdevumi_prognozes'!F36/'7.Izdevumi_prognozes'!E36-1)*100</f>
        <v>6.1349455904703643</v>
      </c>
    </row>
    <row r="45" spans="1:13" x14ac:dyDescent="0.25">
      <c r="A45" s="538">
        <v>2021</v>
      </c>
      <c r="B45" s="554">
        <v>6.7</v>
      </c>
      <c r="C45" s="554">
        <v>11.8</v>
      </c>
      <c r="D45" s="554">
        <v>3.3</v>
      </c>
      <c r="E45" s="554">
        <v>14.05</v>
      </c>
      <c r="F45" s="554">
        <f>('7.Izdevumi_prognozes'!G36/'7.Izdevumi_prognozes'!F36-1)*100</f>
        <v>11.033991417465971</v>
      </c>
    </row>
    <row r="46" spans="1:13" x14ac:dyDescent="0.25">
      <c r="A46" s="535">
        <v>2022</v>
      </c>
      <c r="B46" s="555">
        <v>6.1</v>
      </c>
      <c r="C46" s="555">
        <v>7.5</v>
      </c>
      <c r="D46" s="555">
        <v>17.3</v>
      </c>
      <c r="E46" s="555">
        <f>'24.Makro_prognozes'!H6</f>
        <v>1.9419999999999999</v>
      </c>
      <c r="F46" s="555">
        <f>('7.Izdevumi_prognozes'!H36/'7.Izdevumi_prognozes'!G36-1)*100</f>
        <v>12.163195023434836</v>
      </c>
    </row>
    <row r="47" spans="1:13" x14ac:dyDescent="0.25">
      <c r="A47" s="538">
        <v>2023</v>
      </c>
      <c r="B47" s="554">
        <v>5.7</v>
      </c>
      <c r="C47" s="554">
        <v>11.9</v>
      </c>
      <c r="D47" s="554">
        <v>8.9</v>
      </c>
      <c r="E47" s="554">
        <f>'24.Makro_prognozes'!H7</f>
        <v>1.7978000000000001</v>
      </c>
      <c r="F47" s="554">
        <f>('7.Izdevumi_prognozes'!I36/'7.Izdevumi_prognozes'!H36-1)*100</f>
        <v>23.942271696351767</v>
      </c>
    </row>
  </sheetData>
  <mergeCells count="21">
    <mergeCell ref="A1:C1"/>
    <mergeCell ref="M8:N8"/>
    <mergeCell ref="G6:G8"/>
    <mergeCell ref="H6:L7"/>
    <mergeCell ref="K23:K24"/>
    <mergeCell ref="L23:L24"/>
    <mergeCell ref="A5:L5"/>
    <mergeCell ref="F23:F24"/>
    <mergeCell ref="G23:G24"/>
    <mergeCell ref="H23:H24"/>
    <mergeCell ref="I23:I24"/>
    <mergeCell ref="J23:J24"/>
    <mergeCell ref="A23:A24"/>
    <mergeCell ref="B23:B24"/>
    <mergeCell ref="C23:C24"/>
    <mergeCell ref="D23:D24"/>
    <mergeCell ref="E23:E24"/>
    <mergeCell ref="H8:H9"/>
    <mergeCell ref="B8:F8"/>
    <mergeCell ref="A8:A9"/>
    <mergeCell ref="I8:K8"/>
  </mergeCells>
  <conditionalFormatting sqref="A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0:H22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0:H22">
    <cfRule type="colorScale" priority="11">
      <colorScale>
        <cfvo type="min"/>
        <cfvo type="max"/>
        <color rgb="FFFCFCFF"/>
        <color rgb="FF63BE7B"/>
      </colorScale>
    </cfRule>
  </conditionalFormatting>
  <hyperlinks>
    <hyperlink ref="A1" location="'Satura rādītājs'!A1" display="ATGRIEZTIES UZ SATURA RĀDĪTĀJU" xr:uid="{A3EEC346-7834-410F-8B03-75D596451993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AFF1-5CFB-432C-92B8-3C3E86464C48}">
  <sheetPr codeName="Sheet6"/>
  <dimension ref="A1:AA36"/>
  <sheetViews>
    <sheetView zoomScale="90" zoomScaleNormal="90" workbookViewId="0">
      <pane xSplit="3" ySplit="8" topLeftCell="M27" activePane="bottomRight" state="frozen"/>
      <selection pane="topRight" activeCell="I28" sqref="I28"/>
      <selection pane="bottomLeft" activeCell="I28" sqref="I28"/>
      <selection pane="bottomRight" activeCell="C40" sqref="C40"/>
    </sheetView>
  </sheetViews>
  <sheetFormatPr defaultColWidth="8.42578125" defaultRowHeight="15" x14ac:dyDescent="0.25"/>
  <cols>
    <col min="1" max="1" width="6" style="557" customWidth="1"/>
    <col min="2" max="2" width="3.42578125" style="558" customWidth="1"/>
    <col min="3" max="3" width="47.42578125" style="558" customWidth="1"/>
    <col min="4" max="8" width="12.42578125" style="559" customWidth="1"/>
    <col min="9" max="9" width="11.42578125" style="559" bestFit="1" customWidth="1"/>
    <col min="10" max="10" width="10.42578125" style="559" customWidth="1"/>
    <col min="11" max="11" width="9.42578125" style="558" customWidth="1"/>
    <col min="12" max="12" width="0.85546875" style="560" customWidth="1"/>
    <col min="13" max="13" width="13.140625" style="560" bestFit="1" customWidth="1"/>
    <col min="14" max="21" width="11.42578125" style="560" customWidth="1"/>
    <col min="22" max="22" width="11.42578125" style="560" bestFit="1" customWidth="1"/>
    <col min="23" max="25" width="12.42578125" style="560" bestFit="1" customWidth="1"/>
    <col min="26" max="26" width="11" style="560" bestFit="1" customWidth="1"/>
    <col min="27" max="27" width="11.140625" style="560" customWidth="1"/>
    <col min="28" max="16384" width="8.42578125" style="560"/>
  </cols>
  <sheetData>
    <row r="1" spans="1:27" ht="20.25" x14ac:dyDescent="0.25">
      <c r="A1" s="1133"/>
      <c r="B1" s="1142"/>
      <c r="C1" s="1392" t="s">
        <v>84</v>
      </c>
      <c r="D1" s="1392"/>
    </row>
    <row r="3" spans="1:27" ht="22.5" x14ac:dyDescent="0.25">
      <c r="B3" s="640" t="s">
        <v>282</v>
      </c>
    </row>
    <row r="4" spans="1:27" ht="15.75" thickBot="1" x14ac:dyDescent="0.3"/>
    <row r="5" spans="1:27" ht="18.75" x14ac:dyDescent="0.25">
      <c r="B5" s="1475" t="s">
        <v>283</v>
      </c>
      <c r="C5" s="1476"/>
    </row>
    <row r="6" spans="1:27" ht="15.75" thickBot="1" x14ac:dyDescent="0.3">
      <c r="B6" s="1480" t="str">
        <f>'6.Rādītāji izdevumu aprēķiniem'!G9</f>
        <v>Bāzes scenārijs</v>
      </c>
      <c r="C6" s="1481"/>
    </row>
    <row r="7" spans="1:27" ht="7.35" customHeight="1" thickBot="1" x14ac:dyDescent="0.3"/>
    <row r="8" spans="1:27" s="569" customFormat="1" ht="38.25" x14ac:dyDescent="0.2">
      <c r="A8" s="1477" t="s">
        <v>284</v>
      </c>
      <c r="B8" s="561" t="s">
        <v>285</v>
      </c>
      <c r="C8" s="562" t="s">
        <v>286</v>
      </c>
      <c r="D8" s="563">
        <v>2018</v>
      </c>
      <c r="E8" s="563">
        <v>2019</v>
      </c>
      <c r="F8" s="563">
        <v>2020</v>
      </c>
      <c r="G8" s="563">
        <v>2021</v>
      </c>
      <c r="H8" s="563">
        <v>2022</v>
      </c>
      <c r="I8" s="563">
        <v>2023</v>
      </c>
      <c r="J8" s="564" t="s">
        <v>287</v>
      </c>
      <c r="K8" s="565" t="s">
        <v>288</v>
      </c>
      <c r="L8" s="566"/>
      <c r="M8" s="567">
        <v>2025</v>
      </c>
      <c r="N8" s="563">
        <f>M8+1</f>
        <v>2026</v>
      </c>
      <c r="O8" s="563">
        <f t="shared" ref="O8:W8" si="0">N8+1</f>
        <v>2027</v>
      </c>
      <c r="P8" s="563">
        <f t="shared" si="0"/>
        <v>2028</v>
      </c>
      <c r="Q8" s="563">
        <f t="shared" si="0"/>
        <v>2029</v>
      </c>
      <c r="R8" s="563">
        <f t="shared" si="0"/>
        <v>2030</v>
      </c>
      <c r="S8" s="563">
        <f t="shared" si="0"/>
        <v>2031</v>
      </c>
      <c r="T8" s="563">
        <f t="shared" si="0"/>
        <v>2032</v>
      </c>
      <c r="U8" s="563">
        <f t="shared" si="0"/>
        <v>2033</v>
      </c>
      <c r="V8" s="563">
        <f>U8+1</f>
        <v>2034</v>
      </c>
      <c r="W8" s="563">
        <f t="shared" si="0"/>
        <v>2035</v>
      </c>
      <c r="X8" s="563">
        <f t="shared" ref="X8:Y8" si="1">W8+5</f>
        <v>2040</v>
      </c>
      <c r="Y8" s="568">
        <f t="shared" si="1"/>
        <v>2045</v>
      </c>
      <c r="Z8" s="564" t="s">
        <v>287</v>
      </c>
      <c r="AA8" s="565" t="s">
        <v>288</v>
      </c>
    </row>
    <row r="9" spans="1:27" ht="29.1" customHeight="1" x14ac:dyDescent="0.25">
      <c r="A9" s="1478"/>
      <c r="B9" s="570">
        <v>1</v>
      </c>
      <c r="C9" s="571" t="s">
        <v>151</v>
      </c>
      <c r="D9" s="572">
        <f>'13.ISA_pakalpojum_klienti_fakts'!P8</f>
        <v>16754</v>
      </c>
      <c r="E9" s="573">
        <f>'13.ISA_pakalpojum_klienti_fakts'!Q8</f>
        <v>17239</v>
      </c>
      <c r="F9" s="573">
        <f>'13.ISA_pakalpojum_klienti_fakts'!R8</f>
        <v>17062</v>
      </c>
      <c r="G9" s="573">
        <f>'13.ISA_pakalpojum_klienti_fakts'!S8</f>
        <v>17667</v>
      </c>
      <c r="H9" s="573">
        <f>'13.ISA_pakalpojum_klienti_fakts'!T8</f>
        <v>17775</v>
      </c>
      <c r="I9" s="574">
        <f>'13.ISA_pakalpojum_klienti_fakts'!U8</f>
        <v>17851</v>
      </c>
      <c r="J9" s="575">
        <f t="shared" ref="J9:J16" si="2">AVERAGE(E9 - D9, F9 - E9, G9 - F9, H9 - G9, I9 - H9)</f>
        <v>219.4</v>
      </c>
      <c r="K9" s="576">
        <f t="shared" ref="K9:K16" si="3">AVERAGE((E9-D9)/D9,(F9-E9)/E9,(G9-F9)/F9,(H9-G9)/G9,(I9-H9)/H9)</f>
        <v>1.2905713754699528E-2</v>
      </c>
      <c r="L9" s="577"/>
      <c r="M9" s="578">
        <f>'8.Izdevumi_progn_reģioni'!J9</f>
        <v>17984</v>
      </c>
      <c r="N9" s="579">
        <f>'8.Izdevumi_progn_reģioni'!K9</f>
        <v>17809</v>
      </c>
      <c r="O9" s="579">
        <f>'8.Izdevumi_progn_reģioni'!L9</f>
        <v>17640</v>
      </c>
      <c r="P9" s="579">
        <f>'8.Izdevumi_progn_reģioni'!M9</f>
        <v>17468</v>
      </c>
      <c r="Q9" s="579">
        <f>'8.Izdevumi_progn_reģioni'!N9</f>
        <v>17286</v>
      </c>
      <c r="R9" s="579">
        <f>'8.Izdevumi_progn_reģioni'!O9</f>
        <v>17099</v>
      </c>
      <c r="S9" s="579">
        <f>'8.Izdevumi_progn_reģioni'!P9</f>
        <v>16926</v>
      </c>
      <c r="T9" s="579">
        <f>'8.Izdevumi_progn_reģioni'!Q9</f>
        <v>16771</v>
      </c>
      <c r="U9" s="579">
        <f>'8.Izdevumi_progn_reģioni'!R9</f>
        <v>16631</v>
      </c>
      <c r="V9" s="579">
        <f>'8.Izdevumi_progn_reģioni'!S9</f>
        <v>16514</v>
      </c>
      <c r="W9" s="579">
        <f>'8.Izdevumi_progn_reģioni'!T9</f>
        <v>16409</v>
      </c>
      <c r="X9" s="579">
        <f>'8.Izdevumi_progn_reģioni'!U9</f>
        <v>15838</v>
      </c>
      <c r="Y9" s="580">
        <f>'8.Izdevumi_progn_reģioni'!V9</f>
        <v>15207</v>
      </c>
      <c r="Z9" s="581">
        <f>AVERAGE(N9-M9,O9-N9,P9-O9,Q9-P9,R9-Q9,S9-R9,T9-S9,U9-T9,V9-U9,W9-V9,X9-W9,Y9-X9)</f>
        <v>-231.41666666666666</v>
      </c>
      <c r="AA9" s="582">
        <f>AVERAGE((N9-M9)/M9,(O9-N9)/N9,(P9-O9)/O9,(Q9-P9)/P9,(R9-Q9)/Q9,(S9-R9)/R9,(T9-S9)/S9,(U9-T9)/T9,(V9-U9)/U9,(W9-V9)/V9,(X9-W9)/W9,(Y9-X9)/X9)</f>
        <v>-1.3821920244774284E-2</v>
      </c>
    </row>
    <row r="10" spans="1:27" ht="29.1" customHeight="1" x14ac:dyDescent="0.25">
      <c r="A10" s="1478"/>
      <c r="B10" s="583">
        <v>2</v>
      </c>
      <c r="C10" s="584" t="s">
        <v>152</v>
      </c>
      <c r="D10" s="585">
        <f>'13.ISA_pakalpojum_klienti_fakts'!AI8</f>
        <v>253</v>
      </c>
      <c r="E10" s="586">
        <f>'13.ISA_pakalpojum_klienti_fakts'!AJ8</f>
        <v>254</v>
      </c>
      <c r="F10" s="586">
        <f>'13.ISA_pakalpojum_klienti_fakts'!AK8</f>
        <v>268</v>
      </c>
      <c r="G10" s="586">
        <f>'13.ISA_pakalpojum_klienti_fakts'!AL8</f>
        <v>299</v>
      </c>
      <c r="H10" s="586">
        <f>'13.ISA_pakalpojum_klienti_fakts'!AM8</f>
        <v>466</v>
      </c>
      <c r="I10" s="587">
        <f>'13.ISA_pakalpojum_klienti_fakts'!AN8</f>
        <v>497</v>
      </c>
      <c r="J10" s="575">
        <f t="shared" si="2"/>
        <v>48.8</v>
      </c>
      <c r="K10" s="576">
        <f t="shared" si="3"/>
        <v>0.15995887088821717</v>
      </c>
      <c r="L10" s="577"/>
      <c r="M10" s="578">
        <f>'8.Izdevumi_progn_reģioni'!AD9</f>
        <v>487</v>
      </c>
      <c r="N10" s="579">
        <f>'8.Izdevumi_progn_reģioni'!AE9</f>
        <v>482</v>
      </c>
      <c r="O10" s="579">
        <f>'8.Izdevumi_progn_reģioni'!AF9</f>
        <v>477</v>
      </c>
      <c r="P10" s="579">
        <f>'8.Izdevumi_progn_reģioni'!AG9</f>
        <v>474</v>
      </c>
      <c r="Q10" s="579">
        <f>'8.Izdevumi_progn_reģioni'!AH9</f>
        <v>470</v>
      </c>
      <c r="R10" s="579">
        <f>'8.Izdevumi_progn_reģioni'!AI9</f>
        <v>465</v>
      </c>
      <c r="S10" s="579">
        <f>'8.Izdevumi_progn_reģioni'!AJ9</f>
        <v>460</v>
      </c>
      <c r="T10" s="579">
        <f>'8.Izdevumi_progn_reģioni'!AK9</f>
        <v>456</v>
      </c>
      <c r="U10" s="579">
        <f>'8.Izdevumi_progn_reģioni'!AL9</f>
        <v>452</v>
      </c>
      <c r="V10" s="579">
        <f>'8.Izdevumi_progn_reģioni'!AM9</f>
        <v>450</v>
      </c>
      <c r="W10" s="579">
        <f>'8.Izdevumi_progn_reģioni'!AN9</f>
        <v>447</v>
      </c>
      <c r="X10" s="579">
        <f>'8.Izdevumi_progn_reģioni'!AO9</f>
        <v>432</v>
      </c>
      <c r="Y10" s="580">
        <f>'8.Izdevumi_progn_reģioni'!AP9</f>
        <v>416</v>
      </c>
      <c r="Z10" s="581">
        <f t="shared" ref="Z10:Z12" si="4">AVERAGE(N10-M10,O10-N10,P10-O10,Q10-P10,R10-Q10,S10-R10,T10-S10,U10-T10,V10-U10,W10-V10,X10-W10,Y10-X10)</f>
        <v>-5.916666666666667</v>
      </c>
      <c r="AA10" s="582">
        <f t="shared" ref="AA10:AA12" si="5">AVERAGE((N10-M10)/M10,(O10-N10)/N10,(P10-O10)/O10,(Q10-P10)/P10,(R10-Q10)/Q10,(S10-R10)/R10,(T10-S10)/S10,(U10-T10)/T10,(V10-U10)/U10,(W10-V10)/V10,(X10-W10)/W10,(Y10-X10)/X10)</f>
        <v>-1.2992717388678221E-2</v>
      </c>
    </row>
    <row r="11" spans="1:27" ht="29.1" customHeight="1" x14ac:dyDescent="0.25">
      <c r="A11" s="1478"/>
      <c r="B11" s="588">
        <v>3</v>
      </c>
      <c r="C11" s="589" t="s">
        <v>153</v>
      </c>
      <c r="D11" s="585">
        <f>'8.Izdevumi_progn_reģioni'!CD9</f>
        <v>17530</v>
      </c>
      <c r="E11" s="586">
        <f>'8.Izdevumi_progn_reģioni'!CE9</f>
        <v>17563</v>
      </c>
      <c r="F11" s="586">
        <f>'8.Izdevumi_progn_reģioni'!CF9</f>
        <v>14346</v>
      </c>
      <c r="G11" s="586">
        <f>'8.Izdevumi_progn_reģioni'!CG9</f>
        <v>11804</v>
      </c>
      <c r="H11" s="586">
        <f>'8.Izdevumi_progn_reģioni'!CH9</f>
        <v>7874</v>
      </c>
      <c r="I11" s="587">
        <f>'8.Izdevumi_progn_reģioni'!CI9</f>
        <v>6871</v>
      </c>
      <c r="J11" s="575">
        <f t="shared" si="2"/>
        <v>-2131.8000000000002</v>
      </c>
      <c r="K11" s="576">
        <f t="shared" si="3"/>
        <v>-0.16375963317497483</v>
      </c>
      <c r="L11" s="577"/>
      <c r="M11" s="578">
        <f>'8.Izdevumi_progn_reģioni'!CJ9</f>
        <v>3787</v>
      </c>
      <c r="N11" s="579">
        <f>'8.Izdevumi_progn_reģioni'!CK9</f>
        <v>6874</v>
      </c>
      <c r="O11" s="579">
        <f>'8.Izdevumi_progn_reģioni'!CL9</f>
        <v>6808</v>
      </c>
      <c r="P11" s="579">
        <f>'8.Izdevumi_progn_reģioni'!CM9</f>
        <v>6741</v>
      </c>
      <c r="Q11" s="579">
        <f>'8.Izdevumi_progn_reģioni'!CN9</f>
        <v>6670</v>
      </c>
      <c r="R11" s="579">
        <f>'8.Izdevumi_progn_reģioni'!CO9</f>
        <v>6598</v>
      </c>
      <c r="S11" s="579">
        <f>'8.Izdevumi_progn_reģioni'!CP9</f>
        <v>6531</v>
      </c>
      <c r="T11" s="579">
        <f>'8.Izdevumi_progn_reģioni'!CQ9</f>
        <v>6469</v>
      </c>
      <c r="U11" s="579">
        <f>'8.Izdevumi_progn_reģioni'!CR9</f>
        <v>6414</v>
      </c>
      <c r="V11" s="579">
        <f>'8.Izdevumi_progn_reģioni'!CS9</f>
        <v>6367</v>
      </c>
      <c r="W11" s="579">
        <f>'8.Izdevumi_progn_reģioni'!CT9</f>
        <v>6327</v>
      </c>
      <c r="X11" s="579">
        <f>'8.Izdevumi_progn_reģioni'!CU9</f>
        <v>6105</v>
      </c>
      <c r="Y11" s="580">
        <f>'8.Izdevumi_progn_reģioni'!CV9</f>
        <v>5861</v>
      </c>
      <c r="Z11" s="581">
        <f t="shared" si="4"/>
        <v>172.83333333333334</v>
      </c>
      <c r="AA11" s="582">
        <f t="shared" si="5"/>
        <v>5.4797687763474497E-2</v>
      </c>
    </row>
    <row r="12" spans="1:27" ht="29.1" customHeight="1" x14ac:dyDescent="0.25">
      <c r="A12" s="1478"/>
      <c r="B12" s="590">
        <v>4</v>
      </c>
      <c r="C12" s="591" t="s">
        <v>289</v>
      </c>
      <c r="D12" s="592">
        <f>'13.ISA_pakalpojum_klienti_fakts'!CG8</f>
        <v>84</v>
      </c>
      <c r="E12" s="593">
        <f>'13.ISA_pakalpojum_klienti_fakts'!CH8</f>
        <v>84</v>
      </c>
      <c r="F12" s="593">
        <f>'13.ISA_pakalpojum_klienti_fakts'!CI8</f>
        <v>74</v>
      </c>
      <c r="G12" s="593">
        <f>'13.ISA_pakalpojum_klienti_fakts'!CJ8</f>
        <v>88</v>
      </c>
      <c r="H12" s="593">
        <f>'13.ISA_pakalpojum_klienti_fakts'!CK8</f>
        <v>148</v>
      </c>
      <c r="I12" s="594">
        <f>'13.ISA_pakalpojum_klienti_fakts'!CL8</f>
        <v>273</v>
      </c>
      <c r="J12" s="595">
        <f>AVERAGE(E12 - D12, F12 - E12, G12 - F12, H12 - G12, I12 - H12)</f>
        <v>37.799999999999997</v>
      </c>
      <c r="K12" s="596">
        <f>AVERAGE((E12-D12)/D12,(F12-E12)/E12,(G12-F12)/F12,(H12-G12)/G12,(I12-H12)/H12)</f>
        <v>0.31931086931086933</v>
      </c>
      <c r="L12" s="577"/>
      <c r="M12" s="578">
        <f>'10.ISA_pak_klienti_reģioni'!JL8</f>
        <v>271</v>
      </c>
      <c r="N12" s="579">
        <f>'10.ISA_pak_klienti_reģioni'!JM8</f>
        <v>267</v>
      </c>
      <c r="O12" s="579">
        <f>'10.ISA_pak_klienti_reģioni'!JN8</f>
        <v>265</v>
      </c>
      <c r="P12" s="579">
        <f>'10.ISA_pak_klienti_reģioni'!JO8</f>
        <v>262</v>
      </c>
      <c r="Q12" s="579">
        <f>'10.ISA_pak_klienti_reģioni'!JP8</f>
        <v>259</v>
      </c>
      <c r="R12" s="579">
        <f>'10.ISA_pak_klienti_reģioni'!JQ8</f>
        <v>257</v>
      </c>
      <c r="S12" s="579">
        <f>'10.ISA_pak_klienti_reģioni'!JR8</f>
        <v>252</v>
      </c>
      <c r="T12" s="579">
        <f>'10.ISA_pak_klienti_reģioni'!JS8</f>
        <v>250</v>
      </c>
      <c r="U12" s="579">
        <f>'10.ISA_pak_klienti_reģioni'!JT8</f>
        <v>248</v>
      </c>
      <c r="V12" s="579">
        <f>'10.ISA_pak_klienti_reģioni'!JU8</f>
        <v>245</v>
      </c>
      <c r="W12" s="579">
        <f>'10.ISA_pak_klienti_reģioni'!JV8</f>
        <v>243</v>
      </c>
      <c r="X12" s="579">
        <f>'10.ISA_pak_klienti_reģioni'!JW8</f>
        <v>232</v>
      </c>
      <c r="Y12" s="580">
        <f>'10.ISA_pak_klienti_reģioni'!JX8</f>
        <v>222</v>
      </c>
      <c r="Z12" s="581">
        <f t="shared" si="4"/>
        <v>-4.083333333333333</v>
      </c>
      <c r="AA12" s="582">
        <f t="shared" si="5"/>
        <v>-1.6397222230519749E-2</v>
      </c>
    </row>
    <row r="13" spans="1:27" ht="29.1" customHeight="1" thickBot="1" x14ac:dyDescent="0.3">
      <c r="A13" s="1478"/>
      <c r="B13" s="597">
        <v>5</v>
      </c>
      <c r="C13" s="597" t="s">
        <v>290</v>
      </c>
      <c r="D13" s="598">
        <f>SUM(D9:D12)</f>
        <v>34621</v>
      </c>
      <c r="E13" s="599">
        <f t="shared" ref="E13:Y13" si="6">SUM(E9:E12)</f>
        <v>35140</v>
      </c>
      <c r="F13" s="599">
        <f t="shared" si="6"/>
        <v>31750</v>
      </c>
      <c r="G13" s="599">
        <f t="shared" si="6"/>
        <v>29858</v>
      </c>
      <c r="H13" s="599">
        <f t="shared" si="6"/>
        <v>26263</v>
      </c>
      <c r="I13" s="600">
        <f t="shared" si="6"/>
        <v>25492</v>
      </c>
      <c r="J13" s="598">
        <f t="shared" si="6"/>
        <v>-1825.8000000000002</v>
      </c>
      <c r="K13" s="601">
        <f t="shared" si="6"/>
        <v>0.32841582077881121</v>
      </c>
      <c r="L13" s="602"/>
      <c r="M13" s="603">
        <f t="shared" si="6"/>
        <v>22529</v>
      </c>
      <c r="N13" s="599">
        <f t="shared" si="6"/>
        <v>25432</v>
      </c>
      <c r="O13" s="599">
        <f t="shared" si="6"/>
        <v>25190</v>
      </c>
      <c r="P13" s="599">
        <f t="shared" si="6"/>
        <v>24945</v>
      </c>
      <c r="Q13" s="599">
        <f t="shared" si="6"/>
        <v>24685</v>
      </c>
      <c r="R13" s="599">
        <f t="shared" si="6"/>
        <v>24419</v>
      </c>
      <c r="S13" s="599">
        <f t="shared" si="6"/>
        <v>24169</v>
      </c>
      <c r="T13" s="599">
        <f t="shared" si="6"/>
        <v>23946</v>
      </c>
      <c r="U13" s="599">
        <f t="shared" si="6"/>
        <v>23745</v>
      </c>
      <c r="V13" s="599">
        <f t="shared" si="6"/>
        <v>23576</v>
      </c>
      <c r="W13" s="599">
        <f t="shared" si="6"/>
        <v>23426</v>
      </c>
      <c r="X13" s="599">
        <f t="shared" si="6"/>
        <v>22607</v>
      </c>
      <c r="Y13" s="604">
        <f t="shared" si="6"/>
        <v>21706</v>
      </c>
      <c r="Z13" s="599">
        <f t="shared" ref="Z13:Z16" si="7">AVERAGE(N13-M13,O13-N13,P13-O13,Q13-P13,R13-Q13,S13-R13,T13-S13,U13-T13,V13-U13,W13-V13,X13-W13,Y13-X13)</f>
        <v>-68.583333333333329</v>
      </c>
      <c r="AA13" s="605">
        <f t="shared" ref="AA13:AA16" si="8">AVERAGE((N13-M13)/M13,(O13-N13)/N13,(P13-O13)/O13,(Q13-P13)/P13,(R13-Q13)/Q13,(S13-R13)/R13,(T13-S13)/S13,(U13-T13)/T13,(V13-U13)/U13,(W13-V13)/V13,(X13-W13)/W13,(Y13-X13)/X13)</f>
        <v>-2.3115403990179237E-3</v>
      </c>
    </row>
    <row r="14" spans="1:27" ht="5.85" customHeight="1" thickBot="1" x14ac:dyDescent="0.3">
      <c r="A14" s="1478"/>
      <c r="B14" s="606"/>
      <c r="C14" s="607"/>
      <c r="D14" s="608"/>
      <c r="E14" s="609"/>
      <c r="F14" s="609"/>
      <c r="G14" s="609"/>
      <c r="H14" s="609"/>
      <c r="I14" s="610"/>
      <c r="J14" s="611"/>
      <c r="K14" s="612"/>
      <c r="L14" s="613"/>
      <c r="M14" s="614"/>
      <c r="N14" s="615"/>
      <c r="O14" s="615"/>
      <c r="P14" s="615"/>
      <c r="Q14" s="615"/>
      <c r="R14" s="615"/>
      <c r="S14" s="615"/>
      <c r="T14" s="615"/>
      <c r="U14" s="615"/>
      <c r="V14" s="615"/>
      <c r="W14" s="615"/>
      <c r="X14" s="615"/>
      <c r="Y14" s="616"/>
      <c r="Z14" s="615"/>
      <c r="AA14" s="615"/>
    </row>
    <row r="15" spans="1:27" ht="29.1" customHeight="1" thickBot="1" x14ac:dyDescent="0.3">
      <c r="A15" s="1478"/>
      <c r="B15" s="617">
        <v>6</v>
      </c>
      <c r="C15" s="618" t="s">
        <v>154</v>
      </c>
      <c r="D15" s="619">
        <f>'13.ISA_pakalpojum_klienti_fakts'!DK8</f>
        <v>12231</v>
      </c>
      <c r="E15" s="620">
        <f>'13.ISA_pakalpojum_klienti_fakts'!DL8</f>
        <v>12347</v>
      </c>
      <c r="F15" s="620">
        <f>'13.ISA_pakalpojum_klienti_fakts'!DM8</f>
        <v>11269</v>
      </c>
      <c r="G15" s="620">
        <f>'13.ISA_pakalpojum_klienti_fakts'!DN8</f>
        <v>11221</v>
      </c>
      <c r="H15" s="620">
        <f>'13.ISA_pakalpojum_klienti_fakts'!DO8</f>
        <v>11655</v>
      </c>
      <c r="I15" s="621">
        <f>'13.ISA_pakalpojum_klienti_fakts'!DP8</f>
        <v>11996</v>
      </c>
      <c r="J15" s="622">
        <f>AVERAGE(E15 - D15, F15 - E15, G15 - F15, H15 - G15, I15 - H15)</f>
        <v>-47</v>
      </c>
      <c r="K15" s="623">
        <f>AVERAGE((E15-D15)/D15,(F15-E15)/E15,(G15-F15)/F15,(H15-G15)/G15,(I15-H15)/H15)</f>
        <v>-2.8297448192328408E-3</v>
      </c>
      <c r="L15" s="577"/>
      <c r="M15" s="624">
        <f>'8.Izdevumi_progn_reģioni'!EQ9</f>
        <v>11696</v>
      </c>
      <c r="N15" s="625">
        <f>'8.Izdevumi_progn_reģioni'!ER9</f>
        <v>11562</v>
      </c>
      <c r="O15" s="625">
        <f>'8.Izdevumi_progn_reģioni'!ES9</f>
        <v>11427</v>
      </c>
      <c r="P15" s="625">
        <f>'8.Izdevumi_progn_reģioni'!ET9</f>
        <v>11288</v>
      </c>
      <c r="Q15" s="625">
        <f>'8.Izdevumi_progn_reģioni'!EU9</f>
        <v>11153</v>
      </c>
      <c r="R15" s="625">
        <f>'8.Izdevumi_progn_reģioni'!EV9</f>
        <v>11020</v>
      </c>
      <c r="S15" s="625">
        <f>'8.Izdevumi_progn_reģioni'!EW9</f>
        <v>10890</v>
      </c>
      <c r="T15" s="625">
        <f>'8.Izdevumi_progn_reģioni'!EX9</f>
        <v>10766</v>
      </c>
      <c r="U15" s="625">
        <f>'8.Izdevumi_progn_reģioni'!EY9</f>
        <v>10646</v>
      </c>
      <c r="V15" s="625">
        <f>'8.Izdevumi_progn_reģioni'!EZ9</f>
        <v>10535</v>
      </c>
      <c r="W15" s="625">
        <f>'8.Izdevumi_progn_reģioni'!FA9</f>
        <v>10433</v>
      </c>
      <c r="X15" s="625">
        <f>'8.Izdevumi_progn_reģioni'!FB9</f>
        <v>9976</v>
      </c>
      <c r="Y15" s="626">
        <f>'8.Izdevumi_progn_reģioni'!FC9</f>
        <v>9579</v>
      </c>
      <c r="Z15" s="625">
        <f t="shared" si="7"/>
        <v>-176.41666666666666</v>
      </c>
      <c r="AA15" s="627">
        <f t="shared" si="8"/>
        <v>-1.6434893654104703E-2</v>
      </c>
    </row>
    <row r="16" spans="1:27" ht="23.1" customHeight="1" thickBot="1" x14ac:dyDescent="0.3">
      <c r="A16" s="1479"/>
      <c r="B16" s="561"/>
      <c r="C16" s="562" t="s">
        <v>230</v>
      </c>
      <c r="D16" s="628">
        <f>D13+D15</f>
        <v>46852</v>
      </c>
      <c r="E16" s="628">
        <f t="shared" ref="E16:I16" si="9">E13+E15</f>
        <v>47487</v>
      </c>
      <c r="F16" s="628">
        <f t="shared" si="9"/>
        <v>43019</v>
      </c>
      <c r="G16" s="628">
        <f t="shared" si="9"/>
        <v>41079</v>
      </c>
      <c r="H16" s="628">
        <f t="shared" si="9"/>
        <v>37918</v>
      </c>
      <c r="I16" s="628">
        <f t="shared" si="9"/>
        <v>37488</v>
      </c>
      <c r="J16" s="629">
        <f t="shared" si="2"/>
        <v>-1872.8</v>
      </c>
      <c r="K16" s="630">
        <f t="shared" si="3"/>
        <v>-4.2784299575714758E-2</v>
      </c>
      <c r="L16" s="631"/>
      <c r="M16" s="632">
        <f t="shared" ref="M16:Y16" si="10">M13+M15</f>
        <v>34225</v>
      </c>
      <c r="N16" s="628">
        <f t="shared" si="10"/>
        <v>36994</v>
      </c>
      <c r="O16" s="628">
        <f t="shared" si="10"/>
        <v>36617</v>
      </c>
      <c r="P16" s="628">
        <f t="shared" si="10"/>
        <v>36233</v>
      </c>
      <c r="Q16" s="628">
        <f t="shared" si="10"/>
        <v>35838</v>
      </c>
      <c r="R16" s="628">
        <f t="shared" si="10"/>
        <v>35439</v>
      </c>
      <c r="S16" s="628">
        <f t="shared" si="10"/>
        <v>35059</v>
      </c>
      <c r="T16" s="628">
        <f t="shared" si="10"/>
        <v>34712</v>
      </c>
      <c r="U16" s="628">
        <f t="shared" si="10"/>
        <v>34391</v>
      </c>
      <c r="V16" s="628">
        <f t="shared" si="10"/>
        <v>34111</v>
      </c>
      <c r="W16" s="628">
        <f t="shared" si="10"/>
        <v>33859</v>
      </c>
      <c r="X16" s="628">
        <f t="shared" si="10"/>
        <v>32583</v>
      </c>
      <c r="Y16" s="633">
        <f t="shared" si="10"/>
        <v>31285</v>
      </c>
      <c r="Z16" s="634">
        <f t="shared" si="7"/>
        <v>-245</v>
      </c>
      <c r="AA16" s="635">
        <f t="shared" si="8"/>
        <v>-7.0605506418858583E-3</v>
      </c>
    </row>
    <row r="17" spans="1:27" ht="15.75" thickBot="1" x14ac:dyDescent="0.3">
      <c r="L17" s="577"/>
      <c r="M17" s="636"/>
      <c r="Y17" s="637"/>
    </row>
    <row r="18" spans="1:27" s="569" customFormat="1" ht="38.25" x14ac:dyDescent="0.2">
      <c r="A18" s="1477" t="s">
        <v>291</v>
      </c>
      <c r="B18" s="561" t="s">
        <v>285</v>
      </c>
      <c r="C18" s="562" t="s">
        <v>286</v>
      </c>
      <c r="D18" s="563">
        <v>2018</v>
      </c>
      <c r="E18" s="563">
        <v>2019</v>
      </c>
      <c r="F18" s="563">
        <v>2020</v>
      </c>
      <c r="G18" s="563">
        <v>2021</v>
      </c>
      <c r="H18" s="563">
        <v>2022</v>
      </c>
      <c r="I18" s="563">
        <v>2023</v>
      </c>
      <c r="J18" s="564" t="s">
        <v>287</v>
      </c>
      <c r="K18" s="565" t="s">
        <v>288</v>
      </c>
      <c r="L18" s="638"/>
      <c r="M18" s="567">
        <v>2025</v>
      </c>
      <c r="N18" s="563">
        <f>M18+1</f>
        <v>2026</v>
      </c>
      <c r="O18" s="563">
        <f t="shared" ref="O18:W18" si="11">N18+1</f>
        <v>2027</v>
      </c>
      <c r="P18" s="563">
        <f t="shared" si="11"/>
        <v>2028</v>
      </c>
      <c r="Q18" s="563">
        <f t="shared" si="11"/>
        <v>2029</v>
      </c>
      <c r="R18" s="563">
        <f t="shared" si="11"/>
        <v>2030</v>
      </c>
      <c r="S18" s="563">
        <f t="shared" si="11"/>
        <v>2031</v>
      </c>
      <c r="T18" s="563">
        <f t="shared" si="11"/>
        <v>2032</v>
      </c>
      <c r="U18" s="563">
        <f t="shared" si="11"/>
        <v>2033</v>
      </c>
      <c r="V18" s="563">
        <f>U18+1</f>
        <v>2034</v>
      </c>
      <c r="W18" s="563">
        <f t="shared" si="11"/>
        <v>2035</v>
      </c>
      <c r="X18" s="563">
        <f t="shared" ref="X18:Y18" si="12">W18+5</f>
        <v>2040</v>
      </c>
      <c r="Y18" s="568">
        <f t="shared" si="12"/>
        <v>2045</v>
      </c>
      <c r="Z18" s="564" t="s">
        <v>287</v>
      </c>
      <c r="AA18" s="565" t="s">
        <v>288</v>
      </c>
    </row>
    <row r="19" spans="1:27" ht="28.5" customHeight="1" x14ac:dyDescent="0.25">
      <c r="A19" s="1478"/>
      <c r="B19" s="570">
        <v>1</v>
      </c>
      <c r="C19" s="571" t="s">
        <v>151</v>
      </c>
      <c r="D19" s="572">
        <f t="shared" ref="D19:I22" si="13">D29/D9</f>
        <v>1166.56210397517</v>
      </c>
      <c r="E19" s="573">
        <f t="shared" si="13"/>
        <v>1265.7341696154072</v>
      </c>
      <c r="F19" s="573">
        <f t="shared" si="13"/>
        <v>1319.4592936935878</v>
      </c>
      <c r="G19" s="573">
        <f t="shared" si="13"/>
        <v>1679.4813018622287</v>
      </c>
      <c r="H19" s="573">
        <f t="shared" si="13"/>
        <v>1831.0033440225034</v>
      </c>
      <c r="I19" s="574">
        <f t="shared" si="13"/>
        <v>2359.9724754915683</v>
      </c>
      <c r="J19" s="575">
        <f>AVERAGE(E19 - D19, F19 - E19, G19 - F19, H19 - G19, I19 - H19)</f>
        <v>238.68207430327965</v>
      </c>
      <c r="K19" s="576">
        <f>AVERAGE((E19-D19)/D19,(F19-E19)/E19,(G19-F19)/F19,(H19-G19)/G19,(I19-H19)/H19)</f>
        <v>0.1558858206963977</v>
      </c>
      <c r="L19" s="577"/>
      <c r="M19" s="578">
        <f>'8.Izdevumi_progn_reģioni'!J17</f>
        <v>2744.150679433877</v>
      </c>
      <c r="N19" s="579">
        <f>'8.Izdevumi_progn_reģioni'!K17</f>
        <v>2983.789147613606</v>
      </c>
      <c r="O19" s="579">
        <f>'8.Izdevumi_progn_reģioni'!L17</f>
        <v>3242.1811403710631</v>
      </c>
      <c r="P19" s="579">
        <f>'8.Izdevumi_progn_reģioni'!M17</f>
        <v>3516.375414661065</v>
      </c>
      <c r="Q19" s="579">
        <f>'8.Izdevumi_progn_reģioni'!N17</f>
        <v>3819.8896559954574</v>
      </c>
      <c r="R19" s="579">
        <f>'8.Izdevumi_progn_reģioni'!O17</f>
        <v>4152.7533213095949</v>
      </c>
      <c r="S19" s="579">
        <f>'8.Izdevumi_progn_reģioni'!P17</f>
        <v>4516.620080484543</v>
      </c>
      <c r="T19" s="579">
        <f>'8.Izdevumi_progn_reģioni'!Q17</f>
        <v>4916.8152132360756</v>
      </c>
      <c r="U19" s="579">
        <f>'8.Izdevumi_progn_reģioni'!R17</f>
        <v>5340.0906820241516</v>
      </c>
      <c r="V19" s="579">
        <f>'8.Izdevumi_progn_reģioni'!S17</f>
        <v>5788.580140707315</v>
      </c>
      <c r="W19" s="579">
        <f>'8.Izdevumi_progn_reģioni'!T17</f>
        <v>6265.1096985033564</v>
      </c>
      <c r="X19" s="579">
        <f>'8.Izdevumi_progn_reģioni'!U17</f>
        <v>8902.6339103357132</v>
      </c>
      <c r="Y19" s="580">
        <f>'8.Izdevumi_progn_reģioni'!V17</f>
        <v>12652.67471082741</v>
      </c>
      <c r="Z19" s="581">
        <f>AVERAGE(N19-M19,O19-N19,P19-O19,Q19-P19,R19-Q19,S19-R19,T19-S19,U19-T19,V19-U19,W19-V19,X19-W19,Y19-X19)</f>
        <v>825.71033594946118</v>
      </c>
      <c r="AA19" s="582">
        <f>AVERAGE((N19-M19)/M19,(O19-N19)/N19,(P19-O19)/O19,(Q19-P19)/P19,(R19-Q19)/Q19,(S19-R19)/R19,(T19-S19)/S19,(U19-T19)/T19,(V19-U19)/U19,(W19-V19)/V19,(X19-W19)/W19,(Y19-X19)/X19)</f>
        <v>0.14189880628707455</v>
      </c>
    </row>
    <row r="20" spans="1:27" ht="28.5" customHeight="1" x14ac:dyDescent="0.25">
      <c r="A20" s="1478"/>
      <c r="B20" s="583">
        <v>2</v>
      </c>
      <c r="C20" s="584" t="s">
        <v>152</v>
      </c>
      <c r="D20" s="585">
        <f t="shared" si="13"/>
        <v>3869.3679841897233</v>
      </c>
      <c r="E20" s="586">
        <f t="shared" si="13"/>
        <v>4296.4558267716538</v>
      </c>
      <c r="F20" s="586">
        <f t="shared" si="13"/>
        <v>4651.401156716418</v>
      </c>
      <c r="G20" s="586">
        <f t="shared" si="13"/>
        <v>2767.6240133779265</v>
      </c>
      <c r="H20" s="586">
        <f t="shared" si="13"/>
        <v>4760.1912660944217</v>
      </c>
      <c r="I20" s="587">
        <f t="shared" si="13"/>
        <v>6152.6162374245478</v>
      </c>
      <c r="J20" s="575">
        <f>AVERAGE(E20 - D20, F20 - E20, G20 - F20, H20 - G20, I20 - H20)</f>
        <v>456.64965064696491</v>
      </c>
      <c r="K20" s="576">
        <f>AVERAGE((E20-D20)/D20,(F20-E20)/E20,(G20-F20)/F20,(H20-G20)/G20,(I20-H20)/H20)</f>
        <v>0.16009384698178003</v>
      </c>
      <c r="L20" s="577"/>
      <c r="M20" s="578">
        <f>'8.Izdevumi_progn_reģioni'!AD17</f>
        <v>7201.8431968716304</v>
      </c>
      <c r="N20" s="579">
        <f>'8.Izdevumi_progn_reģioni'!AE17</f>
        <v>7830.2083735416745</v>
      </c>
      <c r="O20" s="579">
        <f>'8.Izdevumi_progn_reģioni'!AF17</f>
        <v>8520.7078543018742</v>
      </c>
      <c r="P20" s="579">
        <f>'8.Izdevumi_progn_reģioni'!AG17</f>
        <v>9234.8251268471467</v>
      </c>
      <c r="Q20" s="579">
        <f>'8.Izdevumi_progn_reģioni'!AH17</f>
        <v>10030.990978621056</v>
      </c>
      <c r="R20" s="579">
        <f>'8.Izdevumi_progn_reģioni'!AI17</f>
        <v>10902.718479639729</v>
      </c>
      <c r="S20" s="579">
        <f>'8.Izdevumi_progn_reģioni'!AJ17</f>
        <v>11857.809236074516</v>
      </c>
      <c r="T20" s="579">
        <f>'8.Izdevumi_progn_reģioni'!AK17</f>
        <v>12910.232856322509</v>
      </c>
      <c r="U20" s="579">
        <f>'8.Izdevumi_progn_reģioni'!AL17</f>
        <v>14019.189001761184</v>
      </c>
      <c r="V20" s="579">
        <f>'8.Izdevumi_progn_reģioni'!AM17</f>
        <v>15195.855927621073</v>
      </c>
      <c r="W20" s="579">
        <f>'8.Izdevumi_progn_reģioni'!AN17</f>
        <v>16448.008149410904</v>
      </c>
      <c r="X20" s="579">
        <f>'8.Izdevumi_progn_reģioni'!AO17</f>
        <v>23375.013779846588</v>
      </c>
      <c r="Y20" s="580">
        <f>'8.Izdevumi_progn_reģioni'!AP17</f>
        <v>33234.619536187158</v>
      </c>
      <c r="Z20" s="581">
        <f t="shared" ref="Z20:Z23" si="14">AVERAGE(N20-M20,O20-N20,P20-O20,Q20-P20,R20-Q20,S20-R20,T20-S20,U20-T20,V20-U20,W20-V20,X20-W20,Y20-X20)</f>
        <v>2169.3980282762936</v>
      </c>
      <c r="AA20" s="582">
        <f t="shared" ref="AA20:AA23" si="15">AVERAGE((N20-M20)/M20,(O20-N20)/N20,(P20-O20)/O20,(Q20-P20)/P20,(R20-Q20)/Q20,(S20-R20)/R20,(T20-S20)/S20,(U20-T20)/T20,(V20-U20)/U20,(W20-V20)/V20,(X20-W20)/W20,(Y20-X20)/X20)</f>
        <v>0.14199112404506262</v>
      </c>
    </row>
    <row r="21" spans="1:27" ht="28.5" customHeight="1" x14ac:dyDescent="0.25">
      <c r="A21" s="1478"/>
      <c r="B21" s="588">
        <v>3</v>
      </c>
      <c r="C21" s="589" t="s">
        <v>153</v>
      </c>
      <c r="D21" s="585">
        <f t="shared" si="13"/>
        <v>216.14476953793496</v>
      </c>
      <c r="E21" s="586">
        <f t="shared" si="13"/>
        <v>227.58803962876502</v>
      </c>
      <c r="F21" s="586">
        <f t="shared" si="13"/>
        <v>295.08036386449186</v>
      </c>
      <c r="G21" s="586">
        <f t="shared" si="13"/>
        <v>383.56477465266016</v>
      </c>
      <c r="H21" s="586">
        <f t="shared" si="13"/>
        <v>730.22953009906018</v>
      </c>
      <c r="I21" s="587">
        <f t="shared" si="13"/>
        <v>1054.8606403725803</v>
      </c>
      <c r="J21" s="575">
        <f>AVERAGE(E21 - D21, F21 - E21, G21 - F21, H21 - G21, I21 - H21)</f>
        <v>167.74317416692907</v>
      </c>
      <c r="K21" s="576">
        <f>AVERAGE((E21-D21)/D21,(F21-E21)/E21,(G21-F21)/F21,(H21-G21)/G21,(I21-H21)/H21)</f>
        <v>0.39954408252060125</v>
      </c>
      <c r="L21" s="577"/>
      <c r="M21" s="578">
        <f>'8.Izdevumi_progn_reģioni'!CJ17</f>
        <v>1477.8618991984479</v>
      </c>
      <c r="N21" s="579">
        <f>'8.Izdevumi_progn_reģioni'!CK17</f>
        <v>1304.8896583459882</v>
      </c>
      <c r="O21" s="579">
        <f>'8.Izdevumi_progn_reģioni'!CL17</f>
        <v>1417.3402239650059</v>
      </c>
      <c r="P21" s="579">
        <f>'8.Izdevumi_progn_reģioni'!CM17</f>
        <v>1536.5869379242922</v>
      </c>
      <c r="Q21" s="579">
        <f>'8.Izdevumi_progn_reģioni'!CN17</f>
        <v>1668.1783448807987</v>
      </c>
      <c r="R21" s="579">
        <f>'8.Izdevumi_progn_reģioni'!CO17</f>
        <v>1813.6671485184013</v>
      </c>
      <c r="S21" s="579">
        <f>'8.Izdevumi_progn_reģioni'!CP17</f>
        <v>1972.4945849745291</v>
      </c>
      <c r="T21" s="579">
        <f>'8.Izdevumi_progn_reģioni'!CQ17</f>
        <v>2145.9490891798009</v>
      </c>
      <c r="U21" s="579">
        <f>'8.Izdevumi_progn_reģioni'!CR17</f>
        <v>2328.9662847355271</v>
      </c>
      <c r="V21" s="579">
        <f>'8.Izdevumi_progn_reģioni'!CS17</f>
        <v>2523.3612197984853</v>
      </c>
      <c r="W21" s="579">
        <f>'8.Izdevumi_progn_reģioni'!CT17</f>
        <v>2730.0612149721514</v>
      </c>
      <c r="X21" s="579">
        <f>'8.Izdevumi_progn_reģioni'!CU17</f>
        <v>3874.4239684982404</v>
      </c>
      <c r="Y21" s="580">
        <f>'8.Izdevumi_progn_reģioni'!CV17</f>
        <v>5504.6911700668688</v>
      </c>
      <c r="Z21" s="581">
        <f t="shared" si="14"/>
        <v>335.56910590570175</v>
      </c>
      <c r="AA21" s="582">
        <f t="shared" si="15"/>
        <v>0.12435382841876752</v>
      </c>
    </row>
    <row r="22" spans="1:27" ht="28.5" customHeight="1" x14ac:dyDescent="0.25">
      <c r="A22" s="1478"/>
      <c r="B22" s="590">
        <v>5</v>
      </c>
      <c r="C22" s="591" t="s">
        <v>155</v>
      </c>
      <c r="D22" s="592">
        <f t="shared" si="13"/>
        <v>2599.4821801816311</v>
      </c>
      <c r="E22" s="593">
        <f t="shared" si="13"/>
        <v>2687.9818475304469</v>
      </c>
      <c r="F22" s="593">
        <f t="shared" si="13"/>
        <v>3379.91057923978</v>
      </c>
      <c r="G22" s="593">
        <f t="shared" si="13"/>
        <v>3575.2760227272734</v>
      </c>
      <c r="H22" s="593">
        <f t="shared" si="13"/>
        <v>2529.2712837837835</v>
      </c>
      <c r="I22" s="594">
        <f t="shared" si="13"/>
        <v>2180.4081684981688</v>
      </c>
      <c r="J22" s="595">
        <f>AVERAGE(E22 - D22, F22 - E22, G22 - F22, H22 - G22, I22 - H22)</f>
        <v>-83.814802336692452</v>
      </c>
      <c r="K22" s="596">
        <f>AVERAGE((E22-D22)/D22,(F22-E22)/E22,(G22-F22)/F22,(H22-G22)/G22,(I22-H22)/H22)</f>
        <v>-1.6246733093243992E-2</v>
      </c>
      <c r="L22" s="577"/>
      <c r="M22" s="578">
        <f>'8.Izdevumi_progn_reģioni'!DC17</f>
        <v>2509.360077826288</v>
      </c>
      <c r="N22" s="579">
        <f>'8.Izdevumi_progn_reģioni'!DD17</f>
        <v>2734.3409903181059</v>
      </c>
      <c r="O22" s="579">
        <f>'8.Izdevumi_progn_reģioni'!DE17</f>
        <v>2971.5145823395324</v>
      </c>
      <c r="P22" s="579">
        <f>'8.Izdevumi_progn_reģioni'!DF17</f>
        <v>3217.7191732239735</v>
      </c>
      <c r="Q22" s="579">
        <f>'8.Izdevumi_progn_reģioni'!DG17</f>
        <v>3502.8442416092207</v>
      </c>
      <c r="R22" s="579">
        <f>'8.Izdevumi_progn_reģioni'!DH17</f>
        <v>3808.2490381053117</v>
      </c>
      <c r="S22" s="579">
        <f>'8.Izdevumi_progn_reģioni'!DI17</f>
        <v>4144.20674911883</v>
      </c>
      <c r="T22" s="579">
        <f>'8.Izdevumi_progn_reģioni'!DJ17</f>
        <v>4512.1484624609129</v>
      </c>
      <c r="U22" s="579">
        <f>'8.Izdevumi_progn_reģioni'!DK17</f>
        <v>4901.0181278859318</v>
      </c>
      <c r="V22" s="579">
        <f>'8.Izdevumi_progn_reģioni'!DL17</f>
        <v>5303.9075855592509</v>
      </c>
      <c r="W22" s="579">
        <f>'8.Izdevumi_progn_reģioni'!DM17</f>
        <v>5740.9801084432438</v>
      </c>
      <c r="X22" s="579">
        <f>'8.Izdevumi_progn_reģioni'!DN17</f>
        <v>8166.1544941958473</v>
      </c>
      <c r="Y22" s="580">
        <f>'8.Izdevumi_progn_reģioni'!DO17</f>
        <v>11589.905887942024</v>
      </c>
      <c r="Z22" s="581">
        <f t="shared" si="14"/>
        <v>756.71215084297808</v>
      </c>
      <c r="AA22" s="582">
        <f t="shared" si="15"/>
        <v>0.14204492999514648</v>
      </c>
    </row>
    <row r="23" spans="1:27" ht="28.5" customHeight="1" thickBot="1" x14ac:dyDescent="0.3">
      <c r="A23" s="1478"/>
      <c r="B23" s="597">
        <v>5</v>
      </c>
      <c r="C23" s="597" t="s">
        <v>290</v>
      </c>
      <c r="D23" s="598">
        <f>AVERAGE(D19:D22)</f>
        <v>1962.8892594711147</v>
      </c>
      <c r="E23" s="599">
        <f t="shared" ref="E23:J23" si="16">AVERAGE(E19:E22)</f>
        <v>2119.4399708865681</v>
      </c>
      <c r="F23" s="599">
        <f t="shared" si="16"/>
        <v>2411.4628483785696</v>
      </c>
      <c r="G23" s="599">
        <f t="shared" si="16"/>
        <v>2101.4865281550224</v>
      </c>
      <c r="H23" s="599">
        <f t="shared" si="16"/>
        <v>2462.6738559999421</v>
      </c>
      <c r="I23" s="600">
        <f t="shared" si="16"/>
        <v>2936.9643804467164</v>
      </c>
      <c r="J23" s="598">
        <f t="shared" si="16"/>
        <v>194.81502419512029</v>
      </c>
      <c r="K23" s="601">
        <f t="shared" ref="K23" si="17">SUM(K19:K22)</f>
        <v>0.69927701710553503</v>
      </c>
      <c r="L23" s="602"/>
      <c r="M23" s="603">
        <f>AVERAGE(M19:M22)</f>
        <v>3483.3039633325607</v>
      </c>
      <c r="N23" s="598">
        <f t="shared" ref="N23:Y23" si="18">AVERAGE(N19:N22)</f>
        <v>3713.3070424548437</v>
      </c>
      <c r="O23" s="598">
        <f t="shared" si="18"/>
        <v>4037.935950244369</v>
      </c>
      <c r="P23" s="598">
        <f t="shared" si="18"/>
        <v>4376.3766631641192</v>
      </c>
      <c r="Q23" s="598">
        <f t="shared" si="18"/>
        <v>4755.4758052766329</v>
      </c>
      <c r="R23" s="598">
        <f t="shared" si="18"/>
        <v>5169.3469968932586</v>
      </c>
      <c r="S23" s="598">
        <f t="shared" si="18"/>
        <v>5622.7826626631049</v>
      </c>
      <c r="T23" s="598">
        <f t="shared" si="18"/>
        <v>6121.2864052998248</v>
      </c>
      <c r="U23" s="598">
        <f t="shared" si="18"/>
        <v>6647.3160241016985</v>
      </c>
      <c r="V23" s="598">
        <f t="shared" si="18"/>
        <v>7202.9262184215313</v>
      </c>
      <c r="W23" s="598">
        <f t="shared" si="18"/>
        <v>7796.0397928324146</v>
      </c>
      <c r="X23" s="598">
        <f t="shared" si="18"/>
        <v>11079.556538219098</v>
      </c>
      <c r="Y23" s="639">
        <f t="shared" si="18"/>
        <v>15745.472826255866</v>
      </c>
      <c r="Z23" s="599">
        <f t="shared" si="14"/>
        <v>1021.8474052436087</v>
      </c>
      <c r="AA23" s="605">
        <f t="shared" si="15"/>
        <v>0.14012208771997939</v>
      </c>
    </row>
    <row r="24" spans="1:27" ht="7.35" customHeight="1" thickBot="1" x14ac:dyDescent="0.3">
      <c r="A24" s="1478"/>
      <c r="B24" s="606"/>
      <c r="C24" s="607"/>
      <c r="D24" s="608"/>
      <c r="E24" s="609"/>
      <c r="F24" s="609"/>
      <c r="G24" s="609"/>
      <c r="H24" s="609"/>
      <c r="I24" s="610"/>
      <c r="J24" s="611"/>
      <c r="K24" s="612"/>
      <c r="L24" s="613"/>
      <c r="M24" s="614"/>
      <c r="N24" s="615"/>
      <c r="O24" s="615"/>
      <c r="P24" s="615"/>
      <c r="Q24" s="615"/>
      <c r="R24" s="615"/>
      <c r="S24" s="615"/>
      <c r="T24" s="615"/>
      <c r="U24" s="615"/>
      <c r="V24" s="615"/>
      <c r="W24" s="615"/>
      <c r="X24" s="615"/>
      <c r="Y24" s="616"/>
      <c r="Z24" s="615"/>
      <c r="AA24" s="615"/>
    </row>
    <row r="25" spans="1:27" ht="28.5" customHeight="1" thickBot="1" x14ac:dyDescent="0.3">
      <c r="A25" s="1478"/>
      <c r="B25" s="617">
        <v>4</v>
      </c>
      <c r="C25" s="618" t="s">
        <v>154</v>
      </c>
      <c r="D25" s="585">
        <f t="shared" ref="D25:I25" si="19">D35/D15</f>
        <v>7810.1779808028796</v>
      </c>
      <c r="E25" s="586">
        <f t="shared" si="19"/>
        <v>8485.5792735077357</v>
      </c>
      <c r="F25" s="586">
        <f t="shared" si="19"/>
        <v>9917.070875854115</v>
      </c>
      <c r="G25" s="586">
        <f t="shared" si="19"/>
        <v>10703.522539131984</v>
      </c>
      <c r="H25" s="586">
        <f t="shared" si="19"/>
        <v>11451.222214199914</v>
      </c>
      <c r="I25" s="587">
        <f t="shared" si="19"/>
        <v>13593.49087195732</v>
      </c>
      <c r="J25" s="575">
        <f>AVERAGE(E25 - D25, F25 - E25, G25 - F25, H25 - G25, I25 - H25)</f>
        <v>1156.6625782308879</v>
      </c>
      <c r="K25" s="576">
        <f>AVERAGE((E25-D25)/D25,(F25-E25)/E25,(G25-F25)/F25,(H25-G25)/G25,(I25-H25)/H25)</f>
        <v>0.11828201471587008</v>
      </c>
      <c r="L25" s="577"/>
      <c r="M25" s="578">
        <f>'8.Izdevumi_progn_reģioni'!EQ17</f>
        <v>15768.797201128369</v>
      </c>
      <c r="N25" s="579">
        <f>'8.Izdevumi_progn_reģioni'!ER17</f>
        <v>17145.575612861194</v>
      </c>
      <c r="O25" s="579">
        <f>'8.Izdevumi_progn_reģioni'!ES17</f>
        <v>18631.114394620799</v>
      </c>
      <c r="P25" s="579">
        <f>'8.Izdevumi_progn_reģioni'!ET17</f>
        <v>20208.088713687681</v>
      </c>
      <c r="Q25" s="579">
        <f>'8.Izdevumi_progn_reģioni'!EU17</f>
        <v>21953.506247519887</v>
      </c>
      <c r="R25" s="579">
        <f>'8.Izdevumi_progn_reģioni'!EV17</f>
        <v>23864.805922141124</v>
      </c>
      <c r="S25" s="579">
        <f>'8.Izdevumi_progn_reģioni'!EW17</f>
        <v>25956.984127189342</v>
      </c>
      <c r="T25" s="579">
        <f>'8.Izdevumi_progn_reģioni'!EX17</f>
        <v>28258.264860956864</v>
      </c>
      <c r="U25" s="579">
        <f>'8.Izdevumi_progn_reģioni'!EY17</f>
        <v>30690.222205452861</v>
      </c>
      <c r="V25" s="579">
        <f>'8.Izdevumi_progn_reģioni'!EZ17</f>
        <v>33271.322594875208</v>
      </c>
      <c r="W25" s="579">
        <f>'8.Izdevumi_progn_reģioni'!FA17</f>
        <v>36009.014791236063</v>
      </c>
      <c r="X25" s="579">
        <f>'8.Izdevumi_progn_reģioni'!FB17</f>
        <v>51175.723961866956</v>
      </c>
      <c r="Y25" s="580">
        <f>'8.Izdevumi_progn_reģioni'!FC17</f>
        <v>72730.154517566058</v>
      </c>
      <c r="Z25" s="625">
        <f t="shared" ref="Z25:Z26" si="20">AVERAGE(N25-M25,O25-N25,P25-O25,Q25-P25,R25-Q25,S25-R25,T25-S25,U25-T25,V25-U25,W25-V25,X25-W25,Y25-X25)</f>
        <v>4746.7797763698072</v>
      </c>
      <c r="AA25" s="627">
        <f t="shared" ref="AA25:AA26" si="21">AVERAGE((N25-M25)/M25,(O25-N25)/N25,(P25-O25)/O25,(Q25-P25)/P25,(R25-Q25)/Q25,(S25-R25)/R25,(T25-S25)/S25,(U25-T25)/T25,(V25-U25)/U25,(W25-V25)/V25,(X25-W25)/W25,(Y25-X25)/X25)</f>
        <v>0.14193149080547454</v>
      </c>
    </row>
    <row r="26" spans="1:27" ht="15.75" thickBot="1" x14ac:dyDescent="0.3">
      <c r="A26" s="1479"/>
      <c r="B26" s="561"/>
      <c r="C26" s="562" t="s">
        <v>292</v>
      </c>
      <c r="D26" s="628">
        <f>D36/D16</f>
        <v>2562.4774350366106</v>
      </c>
      <c r="E26" s="628">
        <f t="shared" ref="E26:I26" si="22">E36/E16</f>
        <v>2777.7214318696183</v>
      </c>
      <c r="F26" s="628">
        <f t="shared" si="22"/>
        <v>3254.3294349441817</v>
      </c>
      <c r="G26" s="628">
        <f t="shared" si="22"/>
        <v>3784.0591309817664</v>
      </c>
      <c r="H26" s="628">
        <f t="shared" si="22"/>
        <v>4598.145681378237</v>
      </c>
      <c r="I26" s="628">
        <f t="shared" si="22"/>
        <v>5764.4161950490825</v>
      </c>
      <c r="J26" s="629">
        <f t="shared" ref="J26" si="23">AVERAGE(E26 - D26, F26 - E26, G26 - F26, H26 - G26, I26 - H26)</f>
        <v>640.38775200249438</v>
      </c>
      <c r="K26" s="630">
        <f t="shared" ref="K26" si="24">AVERAGE((E26-D26)/D26,(F26-E26)/E26,(G26-F26)/F26,(H26-G26)/G26,(I26-H26)/H26)</f>
        <v>0.17742655478701225</v>
      </c>
      <c r="L26" s="631"/>
      <c r="M26" s="628">
        <f t="shared" ref="M26:Y26" si="25">M36/M16</f>
        <v>7116.6298060940298</v>
      </c>
      <c r="N26" s="628">
        <f t="shared" si="25"/>
        <v>7159.2552078089466</v>
      </c>
      <c r="O26" s="628">
        <f t="shared" si="25"/>
        <v>7772.0976802865653</v>
      </c>
      <c r="P26" s="628">
        <f t="shared" si="25"/>
        <v>8420.8161958839719</v>
      </c>
      <c r="Q26" s="628">
        <f t="shared" si="25"/>
        <v>9141.8778880241734</v>
      </c>
      <c r="R26" s="628">
        <f t="shared" si="25"/>
        <v>9932.9312408594469</v>
      </c>
      <c r="S26" s="628">
        <f t="shared" si="25"/>
        <v>10796.119772703561</v>
      </c>
      <c r="T26" s="628">
        <f t="shared" si="25"/>
        <v>11741.923121406035</v>
      </c>
      <c r="U26" s="628">
        <f t="shared" si="25"/>
        <v>12736.741281346873</v>
      </c>
      <c r="V26" s="628">
        <f t="shared" si="25"/>
        <v>13787.629485884299</v>
      </c>
      <c r="W26" s="628">
        <f t="shared" si="25"/>
        <v>14900.223027141219</v>
      </c>
      <c r="X26" s="628">
        <f t="shared" si="25"/>
        <v>21089.980978998577</v>
      </c>
      <c r="Y26" s="628">
        <f t="shared" si="25"/>
        <v>29974.522302485428</v>
      </c>
      <c r="Z26" s="634">
        <f t="shared" si="20"/>
        <v>1904.824374699283</v>
      </c>
      <c r="AA26" s="635">
        <f t="shared" si="21"/>
        <v>0.13386121297011322</v>
      </c>
    </row>
    <row r="27" spans="1:27" ht="15.75" thickBot="1" x14ac:dyDescent="0.3">
      <c r="L27" s="577"/>
      <c r="M27" s="636"/>
      <c r="Y27" s="637"/>
    </row>
    <row r="28" spans="1:27" s="569" customFormat="1" ht="38.25" x14ac:dyDescent="0.2">
      <c r="A28" s="1477" t="s">
        <v>293</v>
      </c>
      <c r="B28" s="561" t="s">
        <v>285</v>
      </c>
      <c r="C28" s="562" t="s">
        <v>286</v>
      </c>
      <c r="D28" s="563">
        <v>2018</v>
      </c>
      <c r="E28" s="563">
        <v>2019</v>
      </c>
      <c r="F28" s="563">
        <v>2020</v>
      </c>
      <c r="G28" s="563">
        <v>2021</v>
      </c>
      <c r="H28" s="563">
        <v>2022</v>
      </c>
      <c r="I28" s="563">
        <v>2023</v>
      </c>
      <c r="J28" s="564" t="s">
        <v>287</v>
      </c>
      <c r="K28" s="565" t="s">
        <v>288</v>
      </c>
      <c r="L28" s="638"/>
      <c r="M28" s="567">
        <v>2025</v>
      </c>
      <c r="N28" s="563">
        <f>M28+1</f>
        <v>2026</v>
      </c>
      <c r="O28" s="563">
        <f t="shared" ref="O28:W28" si="26">N28+1</f>
        <v>2027</v>
      </c>
      <c r="P28" s="563">
        <f t="shared" si="26"/>
        <v>2028</v>
      </c>
      <c r="Q28" s="563">
        <f t="shared" si="26"/>
        <v>2029</v>
      </c>
      <c r="R28" s="563">
        <f t="shared" si="26"/>
        <v>2030</v>
      </c>
      <c r="S28" s="563">
        <f t="shared" si="26"/>
        <v>2031</v>
      </c>
      <c r="T28" s="563">
        <f t="shared" si="26"/>
        <v>2032</v>
      </c>
      <c r="U28" s="563">
        <f t="shared" si="26"/>
        <v>2033</v>
      </c>
      <c r="V28" s="563">
        <f>U28+1</f>
        <v>2034</v>
      </c>
      <c r="W28" s="563">
        <f t="shared" si="26"/>
        <v>2035</v>
      </c>
      <c r="X28" s="563">
        <f t="shared" ref="X28:Y28" si="27">W28+5</f>
        <v>2040</v>
      </c>
      <c r="Y28" s="568">
        <f t="shared" si="27"/>
        <v>2045</v>
      </c>
      <c r="Z28" s="564" t="s">
        <v>287</v>
      </c>
      <c r="AA28" s="565" t="s">
        <v>288</v>
      </c>
    </row>
    <row r="29" spans="1:27" ht="28.5" customHeight="1" x14ac:dyDescent="0.25">
      <c r="A29" s="1478"/>
      <c r="B29" s="570">
        <v>1</v>
      </c>
      <c r="C29" s="571" t="s">
        <v>151</v>
      </c>
      <c r="D29" s="572">
        <f>'12.ISA_pakalpojumi_izd_fakts'!D8</f>
        <v>19544581.489999998</v>
      </c>
      <c r="E29" s="573">
        <f>'12.ISA_pakalpojumi_izd_fakts'!E8</f>
        <v>21819991.350000005</v>
      </c>
      <c r="F29" s="573">
        <f>'12.ISA_pakalpojumi_izd_fakts'!F8</f>
        <v>22512614.468999997</v>
      </c>
      <c r="G29" s="573">
        <f>'12.ISA_pakalpojumi_izd_fakts'!G8</f>
        <v>29671396.159999996</v>
      </c>
      <c r="H29" s="573">
        <f>'12.ISA_pakalpojumi_izd_fakts'!H8</f>
        <v>32546084.439999998</v>
      </c>
      <c r="I29" s="574">
        <f>'12.ISA_pakalpojumi_izd_fakts'!I8</f>
        <v>42127868.659999989</v>
      </c>
      <c r="J29" s="575">
        <f t="shared" ref="J29:J31" si="28">AVERAGE(E29 - D29, F29 - E29, G29 - F29, H29 - G29, I29 - H29)</f>
        <v>4516657.4339999985</v>
      </c>
      <c r="K29" s="576">
        <f t="shared" ref="K29:K31" si="29">AVERAGE((E29-D29)/D29,(F29-E29)/E29,(G29-F29)/F29,(H29-G29)/G29,(I29-H29)/H29)</f>
        <v>0.17148894691899913</v>
      </c>
      <c r="L29" s="577"/>
      <c r="M29" s="578">
        <f>'8.Izdevumi_progn_reģioni'!J25</f>
        <v>49350805.818938844</v>
      </c>
      <c r="N29" s="579">
        <f>'8.Izdevumi_progn_reģioni'!K25</f>
        <v>53138300.929850712</v>
      </c>
      <c r="O29" s="579">
        <f>'8.Izdevumi_progn_reģioni'!L25</f>
        <v>57192075.316145554</v>
      </c>
      <c r="P29" s="579">
        <f>'8.Izdevumi_progn_reģioni'!M25</f>
        <v>61424045.743299484</v>
      </c>
      <c r="Q29" s="579">
        <f>'8.Izdevumi_progn_reģioni'!N25</f>
        <v>66030612.59353748</v>
      </c>
      <c r="R29" s="579">
        <f>'8.Izdevumi_progn_reģioni'!O25</f>
        <v>71007929.041072756</v>
      </c>
      <c r="S29" s="579">
        <f>'8.Izdevumi_progn_reģioni'!P25</f>
        <v>76448311.482281372</v>
      </c>
      <c r="T29" s="579">
        <f>'8.Izdevumi_progn_reģioni'!Q25</f>
        <v>82459907.941182226</v>
      </c>
      <c r="U29" s="579">
        <f>'8.Izdevumi_progn_reģioni'!R25</f>
        <v>88811048.132743672</v>
      </c>
      <c r="V29" s="579">
        <f>'8.Izdevumi_progn_reģioni'!S25</f>
        <v>95592612.443640605</v>
      </c>
      <c r="W29" s="579">
        <f>'8.Izdevumi_progn_reģioni'!T25</f>
        <v>102804185.04274158</v>
      </c>
      <c r="X29" s="579">
        <f>'8.Izdevumi_progn_reģioni'!U25</f>
        <v>140999915.87189701</v>
      </c>
      <c r="Y29" s="580">
        <f>'8.Izdevumi_progn_reģioni'!V25</f>
        <v>192409224.32755244</v>
      </c>
      <c r="Z29" s="581">
        <f>AVERAGE(N29-M29,O29-N29,P29-O29,Q29-P29,R29-Q29,S29-R29,T29-S29,U29-T29,V29-U29,W29-V29,X29-W29,Y29-X29)</f>
        <v>11921534.875717798</v>
      </c>
      <c r="AA29" s="582">
        <f>AVERAGE((N29-M29)/M29,(O29-N29)/N29,(P29-O29)/O29,(Q29-P29)/P29,(R29-Q29)/Q29,(S29-R29)/R29,(T29-S29)/S29,(U29-T29)/T29,(V29-U29)/U29,(W29-V29)/V29,(X29-W29)/W29,(Y29-X29)/X29)</f>
        <v>0.12480184098008434</v>
      </c>
    </row>
    <row r="30" spans="1:27" ht="28.5" customHeight="1" x14ac:dyDescent="0.25">
      <c r="A30" s="1478"/>
      <c r="B30" s="583">
        <v>2</v>
      </c>
      <c r="C30" s="584" t="s">
        <v>152</v>
      </c>
      <c r="D30" s="585">
        <f>'12.ISA_pakalpojumi_izd_fakts'!K8</f>
        <v>978950.1</v>
      </c>
      <c r="E30" s="586">
        <f>'12.ISA_pakalpojumi_izd_fakts'!L8</f>
        <v>1091299.78</v>
      </c>
      <c r="F30" s="586">
        <f>'12.ISA_pakalpojumi_izd_fakts'!M8</f>
        <v>1246575.51</v>
      </c>
      <c r="G30" s="586">
        <f>'12.ISA_pakalpojumi_izd_fakts'!N8</f>
        <v>827519.58000000007</v>
      </c>
      <c r="H30" s="586">
        <f>'12.ISA_pakalpojumi_izd_fakts'!O8</f>
        <v>2218249.1300000004</v>
      </c>
      <c r="I30" s="587">
        <f>'12.ISA_pakalpojumi_izd_fakts'!P8</f>
        <v>3057850.27</v>
      </c>
      <c r="J30" s="575">
        <f t="shared" si="28"/>
        <v>415780.03399999999</v>
      </c>
      <c r="K30" s="576">
        <f t="shared" si="29"/>
        <v>0.39599646177649089</v>
      </c>
      <c r="L30" s="577"/>
      <c r="M30" s="578">
        <f>'8.Izdevumi_progn_reģioni'!AD25</f>
        <v>3507297.6368764839</v>
      </c>
      <c r="N30" s="579">
        <f>'8.Izdevumi_progn_reģioni'!AE25</f>
        <v>3774160.436047087</v>
      </c>
      <c r="O30" s="579">
        <f>'8.Izdevumi_progn_reģioni'!AF25</f>
        <v>4064377.6465019942</v>
      </c>
      <c r="P30" s="579">
        <f>'8.Izdevumi_progn_reģioni'!AG25</f>
        <v>4377307.1101255473</v>
      </c>
      <c r="Q30" s="579">
        <f>'8.Izdevumi_progn_reģioni'!AH25</f>
        <v>4714565.759951896</v>
      </c>
      <c r="R30" s="579">
        <f>'8.Izdevumi_progn_reģioni'!AI25</f>
        <v>5069764.0930324737</v>
      </c>
      <c r="S30" s="579">
        <f>'8.Izdevumi_progn_reģioni'!AJ25</f>
        <v>5454592.2485942775</v>
      </c>
      <c r="T30" s="579">
        <f>'8.Izdevumi_progn_reģioni'!AK25</f>
        <v>5887066.182483064</v>
      </c>
      <c r="U30" s="579">
        <f>'8.Izdevumi_progn_reģioni'!AL25</f>
        <v>6336673.4287960548</v>
      </c>
      <c r="V30" s="579">
        <f>'8.Izdevumi_progn_reģioni'!AM25</f>
        <v>6838135.1674294826</v>
      </c>
      <c r="W30" s="579">
        <f>'8.Izdevumi_progn_reģioni'!AN25</f>
        <v>7352259.6427866733</v>
      </c>
      <c r="X30" s="579">
        <f>'8.Izdevumi_progn_reģioni'!AO25</f>
        <v>10098005.952893727</v>
      </c>
      <c r="Y30" s="580">
        <f>'8.Izdevumi_progn_reģioni'!AP25</f>
        <v>13825601.727053856</v>
      </c>
      <c r="Z30" s="581">
        <f t="shared" ref="Z30:Z33" si="30">AVERAGE(N30-M30,O30-N30,P30-O30,Q30-P30,R30-Q30,S30-R30,T30-S30,U30-T30,V30-U30,W30-V30,X30-W30,Y30-X30)</f>
        <v>859858.67418144771</v>
      </c>
      <c r="AA30" s="582">
        <f t="shared" ref="AA30:AA33" si="31">AVERAGE((N30-M30)/M30,(O30-N30)/N30,(P30-O30)/O30,(Q30-P30)/P30,(R30-Q30)/Q30,(S30-R30)/R30,(T30-S30)/S30,(U30-T30)/T30,(V30-U30)/U30,(W30-V30)/V30,(X30-W30)/W30,(Y30-X30)/X30)</f>
        <v>0.1259040476344612</v>
      </c>
    </row>
    <row r="31" spans="1:27" ht="28.5" customHeight="1" x14ac:dyDescent="0.25">
      <c r="A31" s="1478"/>
      <c r="B31" s="588">
        <v>3</v>
      </c>
      <c r="C31" s="589" t="s">
        <v>153</v>
      </c>
      <c r="D31" s="585">
        <f>'12.ISA_pakalpojumi_izd_fakts'!R8</f>
        <v>3789017.81</v>
      </c>
      <c r="E31" s="586">
        <f>'12.ISA_pakalpojumi_izd_fakts'!S8</f>
        <v>3997128.7399999998</v>
      </c>
      <c r="F31" s="586">
        <f>'12.ISA_pakalpojumi_izd_fakts'!T8</f>
        <v>4233222.9000000004</v>
      </c>
      <c r="G31" s="586">
        <f>'12.ISA_pakalpojumi_izd_fakts'!U8</f>
        <v>4527598.6000000006</v>
      </c>
      <c r="H31" s="586">
        <f>'12.ISA_pakalpojumi_izd_fakts'!V8</f>
        <v>5749827.3200000003</v>
      </c>
      <c r="I31" s="587">
        <f>'12.ISA_pakalpojumi_izd_fakts'!W8</f>
        <v>7247947.459999999</v>
      </c>
      <c r="J31" s="575">
        <f t="shared" si="28"/>
        <v>691785.92999999982</v>
      </c>
      <c r="K31" s="576">
        <f t="shared" si="29"/>
        <v>0.14280626296184132</v>
      </c>
      <c r="L31" s="577"/>
      <c r="M31" s="578">
        <f>'8.Izdevumi_progn_reģioni'!CJ25</f>
        <v>5596663.0122645218</v>
      </c>
      <c r="N31" s="579">
        <f>'8.Izdevumi_progn_reģioni'!CK25</f>
        <v>8969811.5114703234</v>
      </c>
      <c r="O31" s="579">
        <f>'8.Izdevumi_progn_reģioni'!CL25</f>
        <v>9649252.2447537594</v>
      </c>
      <c r="P31" s="579">
        <f>'8.Izdevumi_progn_reģioni'!CM25</f>
        <v>10358132.548547653</v>
      </c>
      <c r="Q31" s="579">
        <f>'8.Izdevumi_progn_reģioni'!CN25</f>
        <v>11126749.560354928</v>
      </c>
      <c r="R31" s="579">
        <f>'8.Izdevumi_progn_reģioni'!CO25</f>
        <v>11966575.845924411</v>
      </c>
      <c r="S31" s="579">
        <f>'8.Izdevumi_progn_reģioni'!CP25</f>
        <v>12882362.134468649</v>
      </c>
      <c r="T31" s="579">
        <f>'8.Izdevumi_progn_reģioni'!CQ25</f>
        <v>13882144.657904133</v>
      </c>
      <c r="U31" s="579">
        <f>'8.Izdevumi_progn_reģioni'!CR25</f>
        <v>14937989.750293672</v>
      </c>
      <c r="V31" s="579">
        <f>'8.Izdevumi_progn_reģioni'!CS25</f>
        <v>16066240.886456957</v>
      </c>
      <c r="W31" s="579">
        <f>'8.Izdevumi_progn_reģioni'!CT25</f>
        <v>17273097.307128802</v>
      </c>
      <c r="X31" s="579">
        <f>'8.Izdevumi_progn_reģioni'!CU25</f>
        <v>23653358.327681758</v>
      </c>
      <c r="Y31" s="580">
        <f>'8.Izdevumi_progn_reģioni'!CV25</f>
        <v>32262994.947761916</v>
      </c>
      <c r="Z31" s="581">
        <f t="shared" si="30"/>
        <v>2222194.3279581163</v>
      </c>
      <c r="AA31" s="582">
        <f t="shared" si="31"/>
        <v>0.16798425783929338</v>
      </c>
    </row>
    <row r="32" spans="1:27" ht="28.5" customHeight="1" x14ac:dyDescent="0.25">
      <c r="A32" s="1478"/>
      <c r="B32" s="590">
        <v>5</v>
      </c>
      <c r="C32" s="591" t="s">
        <v>289</v>
      </c>
      <c r="D32" s="592">
        <f>'12.ISA_pakalpojumi_izd_fakts'!AY8</f>
        <v>218356.50313525699</v>
      </c>
      <c r="E32" s="593">
        <f>'12.ISA_pakalpojumi_izd_fakts'!AZ8</f>
        <v>225790.47519255755</v>
      </c>
      <c r="F32" s="593">
        <f>'12.ISA_pakalpojumi_izd_fakts'!BA8</f>
        <v>250113.38286374373</v>
      </c>
      <c r="G32" s="593">
        <f>'12.ISA_pakalpojumi_izd_fakts'!BB8</f>
        <v>314624.29000000004</v>
      </c>
      <c r="H32" s="593">
        <f>'12.ISA_pakalpojumi_izd_fakts'!BC8</f>
        <v>374332.14999999997</v>
      </c>
      <c r="I32" s="594">
        <f>'12.ISA_pakalpojumi_izd_fakts'!BD8</f>
        <v>595251.43000000005</v>
      </c>
      <c r="J32" s="595">
        <f>AVERAGE(E32 - D32, F32 - E32, G32 - F32, H32 - G32, I32 - H32)</f>
        <v>75378.985372948606</v>
      </c>
      <c r="K32" s="596">
        <f>AVERAGE((E32-D32)/D32,(F32-E32)/E32,(G32-F32)/F32,(H32-G32)/G32,(I32-H32)/H32)</f>
        <v>0.23592787294862427</v>
      </c>
      <c r="L32" s="577"/>
      <c r="M32" s="578">
        <f>'8.Izdevumi_progn_reģioni'!DC25</f>
        <v>680036.5810909241</v>
      </c>
      <c r="N32" s="579">
        <f>'8.Izdevumi_progn_reģioni'!DD25</f>
        <v>730069.04441493424</v>
      </c>
      <c r="O32" s="579">
        <f>'8.Izdevumi_progn_reģioni'!DE25</f>
        <v>787451.36431997607</v>
      </c>
      <c r="P32" s="579">
        <f>'8.Izdevumi_progn_reģioni'!DF25</f>
        <v>843042.42338468111</v>
      </c>
      <c r="Q32" s="579">
        <f>'8.Izdevumi_progn_reģioni'!DG25</f>
        <v>907236.65857678815</v>
      </c>
      <c r="R32" s="579">
        <f>'8.Izdevumi_progn_reģioni'!DH25</f>
        <v>978720.00279306516</v>
      </c>
      <c r="S32" s="579">
        <f>'8.Izdevumi_progn_reģioni'!DI25</f>
        <v>1044340.1007779451</v>
      </c>
      <c r="T32" s="579">
        <f>'8.Izdevumi_progn_reģioni'!DJ25</f>
        <v>1128037.1156152282</v>
      </c>
      <c r="U32" s="579">
        <f>'8.Izdevumi_progn_reģioni'!DK25</f>
        <v>1215452.495715711</v>
      </c>
      <c r="V32" s="579">
        <f>'8.Izdevumi_progn_reģioni'!DL25</f>
        <v>1299457.3584620166</v>
      </c>
      <c r="W32" s="579">
        <f>'8.Izdevumi_progn_reģioni'!DM25</f>
        <v>1395058.1663517084</v>
      </c>
      <c r="X32" s="579">
        <f>'8.Izdevumi_progn_reģioni'!DN25</f>
        <v>1894547.8426534366</v>
      </c>
      <c r="Y32" s="580">
        <f>'8.Izdevumi_progn_reģioni'!DO25</f>
        <v>2572959.1071231295</v>
      </c>
      <c r="Z32" s="581">
        <f t="shared" si="30"/>
        <v>157743.54383601711</v>
      </c>
      <c r="AA32" s="582">
        <f t="shared" si="31"/>
        <v>0.1217668308008389</v>
      </c>
    </row>
    <row r="33" spans="1:27" ht="28.5" customHeight="1" thickBot="1" x14ac:dyDescent="0.3">
      <c r="A33" s="1478"/>
      <c r="B33" s="597">
        <v>5</v>
      </c>
      <c r="C33" s="597" t="s">
        <v>290</v>
      </c>
      <c r="D33" s="598">
        <f>SUM(D29:D32)</f>
        <v>24530905.903135255</v>
      </c>
      <c r="E33" s="599">
        <f t="shared" ref="E33:K33" si="32">SUM(E29:E32)</f>
        <v>27134210.345192563</v>
      </c>
      <c r="F33" s="599">
        <f t="shared" si="32"/>
        <v>28242526.261863746</v>
      </c>
      <c r="G33" s="599">
        <f t="shared" si="32"/>
        <v>35341138.629999995</v>
      </c>
      <c r="H33" s="599">
        <f t="shared" si="32"/>
        <v>40888493.039999999</v>
      </c>
      <c r="I33" s="600">
        <f t="shared" si="32"/>
        <v>53028917.819999993</v>
      </c>
      <c r="J33" s="598">
        <f t="shared" si="32"/>
        <v>5699602.3833729466</v>
      </c>
      <c r="K33" s="601">
        <f t="shared" si="32"/>
        <v>0.94621954460595559</v>
      </c>
      <c r="L33" s="602"/>
      <c r="M33" s="603">
        <f t="shared" ref="M33:Y33" si="33">SUM(M29:M32)</f>
        <v>59134803.049170777</v>
      </c>
      <c r="N33" s="599">
        <f t="shared" si="33"/>
        <v>66612341.92178306</v>
      </c>
      <c r="O33" s="599">
        <f t="shared" si="33"/>
        <v>71693156.571721286</v>
      </c>
      <c r="P33" s="599">
        <f t="shared" si="33"/>
        <v>77002527.825357363</v>
      </c>
      <c r="Q33" s="599">
        <f t="shared" si="33"/>
        <v>82779164.572421089</v>
      </c>
      <c r="R33" s="599">
        <f t="shared" si="33"/>
        <v>89022988.982822701</v>
      </c>
      <c r="S33" s="599">
        <f t="shared" si="33"/>
        <v>95829605.96612224</v>
      </c>
      <c r="T33" s="599">
        <f t="shared" si="33"/>
        <v>103357155.89718466</v>
      </c>
      <c r="U33" s="599">
        <f t="shared" si="33"/>
        <v>111301163.8075491</v>
      </c>
      <c r="V33" s="599">
        <f t="shared" si="33"/>
        <v>119796445.85598905</v>
      </c>
      <c r="W33" s="599">
        <f t="shared" si="33"/>
        <v>128824600.15900876</v>
      </c>
      <c r="X33" s="599">
        <f t="shared" si="33"/>
        <v>176645827.99512592</v>
      </c>
      <c r="Y33" s="604">
        <f t="shared" si="33"/>
        <v>241070780.10949135</v>
      </c>
      <c r="Z33" s="599">
        <f t="shared" si="30"/>
        <v>15161331.421693379</v>
      </c>
      <c r="AA33" s="605">
        <f t="shared" si="31"/>
        <v>0.12889256360793722</v>
      </c>
    </row>
    <row r="34" spans="1:27" ht="6" customHeight="1" thickBot="1" x14ac:dyDescent="0.3">
      <c r="A34" s="1478"/>
      <c r="B34" s="606"/>
      <c r="C34" s="607"/>
      <c r="D34" s="608"/>
      <c r="E34" s="609"/>
      <c r="F34" s="609"/>
      <c r="G34" s="609"/>
      <c r="H34" s="609"/>
      <c r="I34" s="610"/>
      <c r="J34" s="611"/>
      <c r="K34" s="612"/>
      <c r="L34" s="613"/>
      <c r="M34" s="614"/>
      <c r="N34" s="615"/>
      <c r="O34" s="615"/>
      <c r="P34" s="615"/>
      <c r="Q34" s="615"/>
      <c r="R34" s="615"/>
      <c r="S34" s="615"/>
      <c r="T34" s="615"/>
      <c r="U34" s="615"/>
      <c r="V34" s="615"/>
      <c r="W34" s="615"/>
      <c r="X34" s="615"/>
      <c r="Y34" s="616"/>
      <c r="Z34" s="615"/>
      <c r="AA34" s="615"/>
    </row>
    <row r="35" spans="1:27" ht="28.5" customHeight="1" thickBot="1" x14ac:dyDescent="0.3">
      <c r="A35" s="1478"/>
      <c r="B35" s="617">
        <v>4</v>
      </c>
      <c r="C35" s="618" t="s">
        <v>154</v>
      </c>
      <c r="D35" s="585">
        <f>'12.ISA_pakalpojumi_izd_fakts'!AR8</f>
        <v>95526286.88320002</v>
      </c>
      <c r="E35" s="586">
        <f>'12.ISA_pakalpojumi_izd_fakts'!AS8</f>
        <v>104771447.29000001</v>
      </c>
      <c r="F35" s="586">
        <f>'12.ISA_pakalpojumi_izd_fakts'!AT8</f>
        <v>111755471.70000002</v>
      </c>
      <c r="G35" s="586">
        <f>'12.ISA_pakalpojumi_izd_fakts'!AU8</f>
        <v>120104226.41159999</v>
      </c>
      <c r="H35" s="586">
        <f>'12.ISA_pakalpojumi_izd_fakts'!AV8</f>
        <v>133463994.9065</v>
      </c>
      <c r="I35" s="587">
        <f>'12.ISA_pakalpojumi_izd_fakts'!AW8</f>
        <v>163067516.5</v>
      </c>
      <c r="J35" s="575">
        <f>AVERAGE(E35 - D35, F35 - E35, G35 - F35, H35 - G35, I35 - H35)</f>
        <v>13508245.923359996</v>
      </c>
      <c r="K35" s="576">
        <f>AVERAGE((E35-D35)/D35,(F35-E35)/E35,(G35-F35)/F35,(H35-G35)/G35,(I35-H35)/H35)</f>
        <v>0.11423806667098461</v>
      </c>
      <c r="L35" s="577"/>
      <c r="M35" s="578">
        <f>'8.Izdevumi_progn_reģioni'!EQ25</f>
        <v>184431852.06439739</v>
      </c>
      <c r="N35" s="579">
        <f>'8.Izdevumi_progn_reģioni'!ER25</f>
        <v>198237145.23590112</v>
      </c>
      <c r="O35" s="579">
        <f>'8.Izdevumi_progn_reģioni'!ES25</f>
        <v>212897744.18733189</v>
      </c>
      <c r="P35" s="579">
        <f>'8.Izdevumi_progn_reģioni'!ET25</f>
        <v>228108905.40010655</v>
      </c>
      <c r="Q35" s="579">
        <f>'8.Izdevumi_progn_reģioni'!EU25</f>
        <v>244847455.17858928</v>
      </c>
      <c r="R35" s="579">
        <f>'8.Izdevumi_progn_reģioni'!EV25</f>
        <v>262990161.2619952</v>
      </c>
      <c r="S35" s="579">
        <f>'8.Izdevumi_progn_reģioni'!EW25</f>
        <v>282671557.14509195</v>
      </c>
      <c r="T35" s="579">
        <f>'8.Izdevumi_progn_reģioni'!EX25</f>
        <v>304228479.4930616</v>
      </c>
      <c r="U35" s="579">
        <f>'8.Izdevumi_progn_reģioni'!EY25</f>
        <v>326728105.59925115</v>
      </c>
      <c r="V35" s="579">
        <f>'8.Izdevumi_progn_reģioni'!EZ25</f>
        <v>350513383.53701031</v>
      </c>
      <c r="W35" s="579">
        <f>'8.Izdevumi_progn_reģioni'!FA25</f>
        <v>375682051.31696582</v>
      </c>
      <c r="X35" s="579">
        <f>'8.Izdevumi_progn_reģioni'!FB25</f>
        <v>510529022.24358475</v>
      </c>
      <c r="Y35" s="580">
        <f>'8.Izdevumi_progn_reģioni'!FC25</f>
        <v>696682150.12376523</v>
      </c>
      <c r="Z35" s="625">
        <f t="shared" ref="Z35:Z36" si="34">AVERAGE(N35-M35,O35-N35,P35-O35,Q35-P35,R35-Q35,S35-R35,T35-S35,U35-T35,V35-U35,W35-V35,X35-W35,Y35-X35)</f>
        <v>42687524.838280655</v>
      </c>
      <c r="AA35" s="627">
        <f t="shared" ref="AA35:AA36" si="35">AVERAGE((N35-M35)/M35,(O35-N35)/N35,(P35-O35)/O35,(Q35-P35)/P35,(R35-Q35)/Q35,(S35-R35)/R35,(T35-S35)/S35,(U35-T35)/T35,(V35-U35)/U35,(W35-V35)/V35,(X35-W35)/W35,(Y35-X35)/X35)</f>
        <v>0.12174658607809337</v>
      </c>
    </row>
    <row r="36" spans="1:27" ht="15.75" thickBot="1" x14ac:dyDescent="0.3">
      <c r="A36" s="1479"/>
      <c r="B36" s="561"/>
      <c r="C36" s="562" t="s">
        <v>230</v>
      </c>
      <c r="D36" s="628">
        <f>D33+D35</f>
        <v>120057192.78633527</v>
      </c>
      <c r="E36" s="628">
        <f t="shared" ref="E36:I36" si="36">E33+E35</f>
        <v>131905657.63519257</v>
      </c>
      <c r="F36" s="628">
        <f t="shared" si="36"/>
        <v>139997997.96186376</v>
      </c>
      <c r="G36" s="628">
        <f t="shared" si="36"/>
        <v>155445365.04159999</v>
      </c>
      <c r="H36" s="628">
        <f t="shared" si="36"/>
        <v>174352487.9465</v>
      </c>
      <c r="I36" s="628">
        <f t="shared" si="36"/>
        <v>216096434.31999999</v>
      </c>
      <c r="J36" s="629">
        <f t="shared" ref="J36" si="37">AVERAGE(E36 - D36, F36 - E36, G36 - F36, H36 - G36, I36 - H36)</f>
        <v>19207848.306732945</v>
      </c>
      <c r="K36" s="630">
        <f t="shared" ref="K36" si="38">AVERAGE((E36-D36)/D36,(F36-E36)/E36,(G36-F36)/F36,(H36-G36)/G36,(I36-H36)/H36)</f>
        <v>0.12628684159379844</v>
      </c>
      <c r="L36" s="631"/>
      <c r="M36" s="632">
        <f t="shared" ref="M36:Y36" si="39">M33+M35</f>
        <v>243566655.11356819</v>
      </c>
      <c r="N36" s="628">
        <f t="shared" si="39"/>
        <v>264849487.15768418</v>
      </c>
      <c r="O36" s="628">
        <f t="shared" si="39"/>
        <v>284590900.75905317</v>
      </c>
      <c r="P36" s="628">
        <f t="shared" si="39"/>
        <v>305111433.22546393</v>
      </c>
      <c r="Q36" s="628">
        <f t="shared" si="39"/>
        <v>327626619.75101036</v>
      </c>
      <c r="R36" s="628">
        <f t="shared" si="39"/>
        <v>352013150.24481791</v>
      </c>
      <c r="S36" s="628">
        <f t="shared" si="39"/>
        <v>378501163.11121416</v>
      </c>
      <c r="T36" s="628">
        <f t="shared" si="39"/>
        <v>407585635.39024627</v>
      </c>
      <c r="U36" s="628">
        <f t="shared" si="39"/>
        <v>438029269.40680027</v>
      </c>
      <c r="V36" s="628">
        <f t="shared" si="39"/>
        <v>470309829.39299935</v>
      </c>
      <c r="W36" s="628">
        <f t="shared" si="39"/>
        <v>504506651.47597456</v>
      </c>
      <c r="X36" s="628">
        <f t="shared" si="39"/>
        <v>687174850.23871064</v>
      </c>
      <c r="Y36" s="633">
        <f t="shared" si="39"/>
        <v>937752930.23325658</v>
      </c>
      <c r="Z36" s="634">
        <f t="shared" si="34"/>
        <v>57848856.259974033</v>
      </c>
      <c r="AA36" s="635">
        <f t="shared" si="35"/>
        <v>0.1235133826078475</v>
      </c>
    </row>
  </sheetData>
  <mergeCells count="6">
    <mergeCell ref="C1:D1"/>
    <mergeCell ref="B5:C5"/>
    <mergeCell ref="A28:A36"/>
    <mergeCell ref="B6:C6"/>
    <mergeCell ref="A8:A16"/>
    <mergeCell ref="A18:A26"/>
  </mergeCells>
  <hyperlinks>
    <hyperlink ref="C1" location="'Satura rādītājs'!A1" display="ATGRIEZTIES UZ SATURA RĀDĪTĀJU" xr:uid="{AF1CA877-3713-46B9-ADD7-5CD2481BDFB9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3F940-2167-41C3-BDA1-9A1660F78DA3}">
  <sheetPr codeName="Sheet10"/>
  <dimension ref="A1:FD103"/>
  <sheetViews>
    <sheetView zoomScale="70" zoomScaleNormal="70" workbookViewId="0">
      <pane xSplit="3" ySplit="7" topLeftCell="CH22" activePane="bottomRight" state="frozen"/>
      <selection pane="topRight" activeCell="I28" sqref="I28"/>
      <selection pane="bottomLeft" activeCell="I28" sqref="I28"/>
      <selection pane="bottomRight" activeCell="CS10" sqref="CS10"/>
    </sheetView>
  </sheetViews>
  <sheetFormatPr defaultRowHeight="15" outlineLevelCol="1" x14ac:dyDescent="0.25"/>
  <cols>
    <col min="1" max="1" width="6.42578125" style="5" customWidth="1"/>
    <col min="2" max="2" width="22.42578125" style="2" bestFit="1" customWidth="1"/>
    <col min="3" max="3" width="1.42578125" style="2" customWidth="1"/>
    <col min="4" max="4" width="13.42578125" bestFit="1" customWidth="1"/>
    <col min="5" max="5" width="12.42578125" bestFit="1" customWidth="1"/>
    <col min="6" max="7" width="13.42578125" bestFit="1" customWidth="1"/>
    <col min="8" max="8" width="13.85546875" bestFit="1" customWidth="1"/>
    <col min="9" max="11" width="13.42578125" bestFit="1" customWidth="1"/>
    <col min="12" max="12" width="13.85546875" bestFit="1" customWidth="1"/>
    <col min="13" max="13" width="13.42578125" bestFit="1" customWidth="1"/>
    <col min="14" max="15" width="13.85546875" bestFit="1" customWidth="1"/>
    <col min="16" max="16" width="13.42578125" bestFit="1" customWidth="1"/>
    <col min="17" max="18" width="13.85546875" bestFit="1" customWidth="1"/>
    <col min="19" max="20" width="14.140625" bestFit="1" customWidth="1"/>
    <col min="21" max="22" width="14.42578125" bestFit="1" customWidth="1"/>
    <col min="23" max="23" width="2.140625" style="4" customWidth="1"/>
    <col min="24" max="24" width="11.42578125" bestFit="1" customWidth="1"/>
    <col min="25" max="25" width="11.85546875" bestFit="1" customWidth="1"/>
    <col min="26" max="42" width="12.42578125" bestFit="1" customWidth="1"/>
    <col min="43" max="43" width="1.42578125" style="4" bestFit="1" customWidth="1"/>
    <col min="44" max="44" width="11.42578125" bestFit="1" customWidth="1"/>
    <col min="45" max="45" width="12.42578125" bestFit="1" customWidth="1"/>
    <col min="46" max="46" width="11.85546875" bestFit="1" customWidth="1"/>
    <col min="47" max="47" width="12.42578125" bestFit="1" customWidth="1"/>
    <col min="48" max="48" width="11.85546875" bestFit="1" customWidth="1"/>
    <col min="49" max="51" width="12.42578125" bestFit="1" customWidth="1"/>
    <col min="52" max="52" width="11.42578125" bestFit="1" customWidth="1"/>
    <col min="53" max="53" width="12.42578125" bestFit="1" customWidth="1"/>
    <col min="54" max="58" width="13.42578125" bestFit="1" customWidth="1"/>
    <col min="59" max="62" width="12.42578125" bestFit="1" customWidth="1"/>
    <col min="63" max="63" width="6.42578125" bestFit="1" customWidth="1"/>
    <col min="64" max="65" width="9.42578125" bestFit="1" customWidth="1"/>
    <col min="66" max="67" width="10.42578125" bestFit="1" customWidth="1"/>
    <col min="68" max="68" width="11" bestFit="1" customWidth="1"/>
    <col min="69" max="70" width="10.42578125" bestFit="1" customWidth="1"/>
    <col min="71" max="71" width="9.85546875" bestFit="1" customWidth="1"/>
    <col min="72" max="72" width="10.42578125" bestFit="1" customWidth="1"/>
    <col min="73" max="73" width="9.85546875" bestFit="1" customWidth="1"/>
    <col min="74" max="74" width="10.42578125" bestFit="1" customWidth="1"/>
    <col min="75" max="75" width="12.42578125" bestFit="1" customWidth="1"/>
    <col min="76" max="77" width="11.85546875" bestFit="1" customWidth="1"/>
    <col min="78" max="78" width="10.42578125" bestFit="1" customWidth="1"/>
    <col min="79" max="79" width="9.42578125" bestFit="1" customWidth="1"/>
    <col min="80" max="81" width="10.42578125" bestFit="1" customWidth="1"/>
    <col min="82" max="90" width="12.42578125" bestFit="1" customWidth="1"/>
    <col min="91" max="91" width="13.42578125" bestFit="1" customWidth="1"/>
    <col min="92" max="92" width="12.42578125" bestFit="1" customWidth="1"/>
    <col min="93" max="96" width="13.42578125" bestFit="1" customWidth="1"/>
    <col min="97" max="100" width="12.42578125" bestFit="1" customWidth="1"/>
    <col min="101" max="102" width="11.42578125" bestFit="1" customWidth="1" outlineLevel="1"/>
    <col min="103" max="103" width="11" bestFit="1" customWidth="1" outlineLevel="1"/>
    <col min="104" max="105" width="11.42578125" bestFit="1" customWidth="1" outlineLevel="1"/>
    <col min="106" max="106" width="10.42578125" bestFit="1" customWidth="1" outlineLevel="1"/>
    <col min="107" max="107" width="11" bestFit="1" customWidth="1" outlineLevel="1"/>
    <col min="108" max="111" width="11.42578125" bestFit="1" customWidth="1" outlineLevel="1"/>
    <col min="112" max="112" width="12.42578125" bestFit="1" customWidth="1" outlineLevel="1"/>
    <col min="113" max="115" width="11.85546875" bestFit="1" customWidth="1" outlineLevel="1"/>
    <col min="116" max="116" width="11.42578125" bestFit="1" customWidth="1" outlineLevel="1"/>
    <col min="117" max="117" width="12.42578125" bestFit="1" customWidth="1" outlineLevel="1"/>
    <col min="118" max="118" width="11.85546875" bestFit="1" customWidth="1" outlineLevel="1"/>
    <col min="119" max="119" width="12.42578125" bestFit="1" customWidth="1" outlineLevel="1"/>
    <col min="120" max="120" width="1.42578125" customWidth="1" outlineLevel="1"/>
    <col min="121" max="121" width="13.85546875" bestFit="1" customWidth="1" outlineLevel="1"/>
    <col min="122" max="122" width="13.42578125" bestFit="1" customWidth="1" outlineLevel="1"/>
    <col min="123" max="123" width="13.85546875" bestFit="1" customWidth="1" outlineLevel="1"/>
    <col min="124" max="124" width="13.42578125" bestFit="1" customWidth="1" outlineLevel="1"/>
    <col min="125" max="125" width="13.85546875" bestFit="1" customWidth="1" outlineLevel="1"/>
    <col min="126" max="126" width="13.42578125" bestFit="1" customWidth="1" outlineLevel="1"/>
    <col min="127" max="127" width="13.85546875" bestFit="1" customWidth="1" outlineLevel="1"/>
    <col min="128" max="130" width="13.42578125" bestFit="1" customWidth="1" outlineLevel="1"/>
    <col min="131" max="131" width="13.85546875" bestFit="1" customWidth="1" outlineLevel="1"/>
    <col min="132" max="132" width="13.42578125" bestFit="1" customWidth="1" outlineLevel="1"/>
    <col min="133" max="133" width="14.42578125" bestFit="1" customWidth="1" outlineLevel="1"/>
    <col min="134" max="134" width="14.140625" bestFit="1" customWidth="1" outlineLevel="1"/>
    <col min="135" max="136" width="14.42578125" bestFit="1" customWidth="1" outlineLevel="1"/>
    <col min="137" max="137" width="14.140625" bestFit="1" customWidth="1" outlineLevel="1"/>
    <col min="138" max="139" width="15" bestFit="1" customWidth="1" outlineLevel="1"/>
    <col min="140" max="140" width="1.42578125" customWidth="1" outlineLevel="1"/>
    <col min="141" max="141" width="13.85546875" bestFit="1" customWidth="1"/>
    <col min="142" max="142" width="14.42578125" bestFit="1" customWidth="1"/>
    <col min="143" max="143" width="14.140625" bestFit="1" customWidth="1"/>
    <col min="144" max="144" width="14.42578125" bestFit="1" customWidth="1"/>
    <col min="145" max="145" width="15" bestFit="1" customWidth="1"/>
    <col min="146" max="146" width="14.42578125" bestFit="1" customWidth="1"/>
    <col min="147" max="151" width="15" bestFit="1" customWidth="1"/>
    <col min="152" max="152" width="14.42578125" bestFit="1" customWidth="1"/>
    <col min="153" max="153" width="15" bestFit="1" customWidth="1"/>
    <col min="154" max="154" width="15.42578125" bestFit="1" customWidth="1"/>
    <col min="155" max="156" width="15" bestFit="1" customWidth="1"/>
    <col min="157" max="157" width="14.42578125" bestFit="1" customWidth="1"/>
    <col min="158" max="159" width="15" bestFit="1" customWidth="1"/>
    <col min="160" max="160" width="1.42578125" customWidth="1" outlineLevel="1"/>
  </cols>
  <sheetData>
    <row r="1" spans="1:160" ht="20.25" x14ac:dyDescent="0.25">
      <c r="A1" s="1392" t="s">
        <v>84</v>
      </c>
      <c r="B1" s="1392"/>
      <c r="C1" s="1392"/>
      <c r="D1" s="1392"/>
      <c r="E1" s="1392"/>
    </row>
    <row r="2" spans="1:160" x14ac:dyDescent="0.25">
      <c r="W2"/>
      <c r="AQ2"/>
    </row>
    <row r="3" spans="1:160" ht="22.5" x14ac:dyDescent="0.25">
      <c r="A3" s="640" t="s">
        <v>294</v>
      </c>
      <c r="W3"/>
      <c r="AQ3"/>
    </row>
    <row r="4" spans="1:160" ht="15.75" thickBot="1" x14ac:dyDescent="0.3">
      <c r="W4"/>
      <c r="AQ4"/>
    </row>
    <row r="5" spans="1:160" s="9" customFormat="1" ht="21.6" customHeight="1" thickBot="1" x14ac:dyDescent="0.3">
      <c r="A5" s="1507" t="s">
        <v>295</v>
      </c>
      <c r="B5" s="1507" t="s">
        <v>296</v>
      </c>
      <c r="C5" s="10"/>
      <c r="D5" s="1486" t="s">
        <v>151</v>
      </c>
      <c r="E5" s="1487"/>
      <c r="F5" s="1487"/>
      <c r="G5" s="1487"/>
      <c r="H5" s="1487"/>
      <c r="I5" s="1487"/>
      <c r="J5" s="1487"/>
      <c r="K5" s="1487"/>
      <c r="L5" s="1487"/>
      <c r="M5" s="1487"/>
      <c r="N5" s="1487"/>
      <c r="O5" s="1487"/>
      <c r="P5" s="1487"/>
      <c r="Q5" s="1487"/>
      <c r="R5" s="1487"/>
      <c r="S5" s="1487"/>
      <c r="T5" s="1487"/>
      <c r="U5" s="1487"/>
      <c r="V5" s="1487"/>
      <c r="W5" s="11"/>
      <c r="X5" s="1488" t="s">
        <v>152</v>
      </c>
      <c r="Y5" s="1489"/>
      <c r="Z5" s="1489"/>
      <c r="AA5" s="1489"/>
      <c r="AB5" s="1489"/>
      <c r="AC5" s="1489"/>
      <c r="AD5" s="1489"/>
      <c r="AE5" s="1489"/>
      <c r="AF5" s="1489"/>
      <c r="AG5" s="1489"/>
      <c r="AH5" s="1489"/>
      <c r="AI5" s="1489"/>
      <c r="AJ5" s="1489"/>
      <c r="AK5" s="1489"/>
      <c r="AL5" s="1489"/>
      <c r="AM5" s="1489"/>
      <c r="AN5" s="1489"/>
      <c r="AO5" s="1489"/>
      <c r="AP5" s="1489"/>
      <c r="AQ5" s="11"/>
      <c r="AR5" s="1490" t="s">
        <v>297</v>
      </c>
      <c r="AS5" s="1491"/>
      <c r="AT5" s="1491"/>
      <c r="AU5" s="1491"/>
      <c r="AV5" s="1491"/>
      <c r="AW5" s="1491"/>
      <c r="AX5" s="1491"/>
      <c r="AY5" s="1491"/>
      <c r="AZ5" s="1491"/>
      <c r="BA5" s="1491"/>
      <c r="BB5" s="1491"/>
      <c r="BC5" s="1491"/>
      <c r="BD5" s="1491"/>
      <c r="BE5" s="1491"/>
      <c r="BF5" s="1491"/>
      <c r="BG5" s="1491"/>
      <c r="BH5" s="1491"/>
      <c r="BI5" s="1491"/>
      <c r="BJ5" s="1491"/>
      <c r="BK5" s="1491"/>
      <c r="BL5" s="1491"/>
      <c r="BM5" s="1491"/>
      <c r="BN5" s="1491"/>
      <c r="BO5" s="1491"/>
      <c r="BP5" s="1491"/>
      <c r="BQ5" s="1491"/>
      <c r="BR5" s="1491"/>
      <c r="BS5" s="1491"/>
      <c r="BT5" s="1491"/>
      <c r="BU5" s="1491"/>
      <c r="BV5" s="1491"/>
      <c r="BW5" s="1491"/>
      <c r="BX5" s="1491"/>
      <c r="BY5" s="1491"/>
      <c r="BZ5" s="1491"/>
      <c r="CA5" s="1491"/>
      <c r="CB5" s="1491"/>
      <c r="CC5" s="1491"/>
      <c r="CD5" s="1491"/>
      <c r="CE5" s="1491"/>
      <c r="CF5" s="1491"/>
      <c r="CG5" s="1491"/>
      <c r="CH5" s="1491"/>
      <c r="CI5" s="1491"/>
      <c r="CJ5" s="1491"/>
      <c r="CK5" s="1491"/>
      <c r="CL5" s="1491"/>
      <c r="CM5" s="1491"/>
      <c r="CN5" s="1491"/>
      <c r="CO5" s="1491"/>
      <c r="CP5" s="1491"/>
      <c r="CQ5" s="1491"/>
      <c r="CR5" s="1491"/>
      <c r="CS5" s="1491"/>
      <c r="CT5" s="1491"/>
      <c r="CU5" s="1491"/>
      <c r="CV5" s="1491"/>
      <c r="CW5" s="1492" t="s">
        <v>298</v>
      </c>
      <c r="CX5" s="1493"/>
      <c r="CY5" s="1493"/>
      <c r="CZ5" s="1493"/>
      <c r="DA5" s="1493"/>
      <c r="DB5" s="1493"/>
      <c r="DC5" s="1494"/>
      <c r="DD5" s="1494"/>
      <c r="DE5" s="1494"/>
      <c r="DF5" s="1494"/>
      <c r="DG5" s="1494"/>
      <c r="DH5" s="1494"/>
      <c r="DI5" s="1494"/>
      <c r="DJ5" s="1494"/>
      <c r="DK5" s="1494"/>
      <c r="DL5" s="1494"/>
      <c r="DM5" s="1494"/>
      <c r="DN5" s="1494"/>
      <c r="DO5" s="1494"/>
      <c r="DP5" s="61"/>
      <c r="DQ5" s="1495" t="s">
        <v>290</v>
      </c>
      <c r="DR5" s="1496"/>
      <c r="DS5" s="1496"/>
      <c r="DT5" s="1496"/>
      <c r="DU5" s="1496"/>
      <c r="DV5" s="1496"/>
      <c r="DW5" s="1496"/>
      <c r="DX5" s="1496"/>
      <c r="DY5" s="1496"/>
      <c r="DZ5" s="1496"/>
      <c r="EA5" s="1496"/>
      <c r="EB5" s="1496"/>
      <c r="EC5" s="1496"/>
      <c r="ED5" s="1496"/>
      <c r="EE5" s="1496"/>
      <c r="EF5" s="1496"/>
      <c r="EG5" s="1496"/>
      <c r="EH5" s="1496"/>
      <c r="EI5" s="1496"/>
      <c r="EJ5" s="101"/>
      <c r="EK5" s="1484" t="s">
        <v>299</v>
      </c>
      <c r="EL5" s="1485"/>
      <c r="EM5" s="1485"/>
      <c r="EN5" s="1485"/>
      <c r="EO5" s="1485"/>
      <c r="EP5" s="1485"/>
      <c r="EQ5" s="1485"/>
      <c r="ER5" s="1485"/>
      <c r="ES5" s="1485"/>
      <c r="ET5" s="1485"/>
      <c r="EU5" s="1485"/>
      <c r="EV5" s="1485"/>
      <c r="EW5" s="1485"/>
      <c r="EX5" s="1485"/>
      <c r="EY5" s="1485"/>
      <c r="EZ5" s="1485"/>
      <c r="FA5" s="1485"/>
      <c r="FB5" s="1485"/>
      <c r="FC5" s="1485"/>
      <c r="FD5" s="102"/>
    </row>
    <row r="6" spans="1:160" ht="18.600000000000001" customHeight="1" thickBot="1" x14ac:dyDescent="0.3">
      <c r="A6" s="1508"/>
      <c r="B6" s="1508"/>
      <c r="C6" s="6"/>
      <c r="D6" s="1511" t="s">
        <v>300</v>
      </c>
      <c r="E6" s="1512"/>
      <c r="F6" s="1512"/>
      <c r="G6" s="1512"/>
      <c r="H6" s="1512"/>
      <c r="I6" s="1512"/>
      <c r="J6" s="1513"/>
      <c r="K6" s="1513"/>
      <c r="L6" s="1513"/>
      <c r="M6" s="1513"/>
      <c r="N6" s="1513"/>
      <c r="O6" s="1513"/>
      <c r="P6" s="1513"/>
      <c r="Q6" s="1513"/>
      <c r="R6" s="1513"/>
      <c r="S6" s="1513"/>
      <c r="T6" s="1513"/>
      <c r="U6" s="1513"/>
      <c r="V6" s="1513"/>
      <c r="W6" s="7"/>
      <c r="X6" s="1509" t="s">
        <v>300</v>
      </c>
      <c r="Y6" s="1510"/>
      <c r="Z6" s="1510"/>
      <c r="AA6" s="1510"/>
      <c r="AB6" s="1510"/>
      <c r="AC6" s="1510"/>
      <c r="AD6" s="1510"/>
      <c r="AE6" s="1510"/>
      <c r="AF6" s="1510"/>
      <c r="AG6" s="1510"/>
      <c r="AH6" s="1510"/>
      <c r="AI6" s="1510"/>
      <c r="AJ6" s="1510"/>
      <c r="AK6" s="1510"/>
      <c r="AL6" s="1510"/>
      <c r="AM6" s="1510"/>
      <c r="AN6" s="1510"/>
      <c r="AO6" s="1510"/>
      <c r="AP6" s="1510"/>
      <c r="AQ6" s="7"/>
      <c r="AR6" s="1503" t="s">
        <v>301</v>
      </c>
      <c r="AS6" s="1504"/>
      <c r="AT6" s="1504"/>
      <c r="AU6" s="1504"/>
      <c r="AV6" s="1504"/>
      <c r="AW6" s="1504"/>
      <c r="AX6" s="1504"/>
      <c r="AY6" s="1504"/>
      <c r="AZ6" s="1504"/>
      <c r="BA6" s="1504"/>
      <c r="BB6" s="1504"/>
      <c r="BC6" s="1504"/>
      <c r="BD6" s="1504"/>
      <c r="BE6" s="1504"/>
      <c r="BF6" s="1504"/>
      <c r="BG6" s="1504"/>
      <c r="BH6" s="1504"/>
      <c r="BI6" s="1504"/>
      <c r="BJ6" s="1504"/>
      <c r="BK6" s="1503" t="s">
        <v>302</v>
      </c>
      <c r="BL6" s="1504"/>
      <c r="BM6" s="1504"/>
      <c r="BN6" s="1504"/>
      <c r="BO6" s="1504"/>
      <c r="BP6" s="1504"/>
      <c r="BQ6" s="1504"/>
      <c r="BR6" s="1504"/>
      <c r="BS6" s="1504"/>
      <c r="BT6" s="1504"/>
      <c r="BU6" s="1504"/>
      <c r="BV6" s="1504"/>
      <c r="BW6" s="1504"/>
      <c r="BX6" s="1504"/>
      <c r="BY6" s="1504"/>
      <c r="BZ6" s="1504"/>
      <c r="CA6" s="1504"/>
      <c r="CB6" s="1504"/>
      <c r="CC6" s="1504"/>
      <c r="CD6" s="1505" t="s">
        <v>300</v>
      </c>
      <c r="CE6" s="1506"/>
      <c r="CF6" s="1506"/>
      <c r="CG6" s="1506"/>
      <c r="CH6" s="1506"/>
      <c r="CI6" s="1506"/>
      <c r="CJ6" s="1506"/>
      <c r="CK6" s="1506"/>
      <c r="CL6" s="1506"/>
      <c r="CM6" s="1506"/>
      <c r="CN6" s="1506"/>
      <c r="CO6" s="1506"/>
      <c r="CP6" s="1506"/>
      <c r="CQ6" s="1506"/>
      <c r="CR6" s="1506"/>
      <c r="CS6" s="1506"/>
      <c r="CT6" s="1506"/>
      <c r="CU6" s="1506"/>
      <c r="CV6" s="1506"/>
      <c r="CW6" s="1497" t="s">
        <v>230</v>
      </c>
      <c r="CX6" s="1498"/>
      <c r="CY6" s="1498"/>
      <c r="CZ6" s="1498"/>
      <c r="DA6" s="1498"/>
      <c r="DB6" s="1498"/>
      <c r="DC6" s="1499"/>
      <c r="DD6" s="1499"/>
      <c r="DE6" s="1499"/>
      <c r="DF6" s="1499"/>
      <c r="DG6" s="1499"/>
      <c r="DH6" s="1499"/>
      <c r="DI6" s="1499"/>
      <c r="DJ6" s="1499"/>
      <c r="DK6" s="1499"/>
      <c r="DL6" s="1499"/>
      <c r="DM6" s="1499"/>
      <c r="DN6" s="1499"/>
      <c r="DO6" s="1499"/>
      <c r="DP6" s="64"/>
      <c r="DQ6" s="1500" t="s">
        <v>230</v>
      </c>
      <c r="DR6" s="1501"/>
      <c r="DS6" s="1501"/>
      <c r="DT6" s="1501"/>
      <c r="DU6" s="1501"/>
      <c r="DV6" s="1501"/>
      <c r="DW6" s="1502"/>
      <c r="DX6" s="1502"/>
      <c r="DY6" s="1502"/>
      <c r="DZ6" s="1502"/>
      <c r="EA6" s="1502"/>
      <c r="EB6" s="1502"/>
      <c r="EC6" s="1502"/>
      <c r="ED6" s="1502"/>
      <c r="EE6" s="1502"/>
      <c r="EF6" s="1502"/>
      <c r="EG6" s="1502"/>
      <c r="EH6" s="1502"/>
      <c r="EI6" s="1502"/>
      <c r="EJ6" s="64"/>
      <c r="EK6" s="1482" t="s">
        <v>230</v>
      </c>
      <c r="EL6" s="1483"/>
      <c r="EM6" s="1483"/>
      <c r="EN6" s="1483"/>
      <c r="EO6" s="1483"/>
      <c r="EP6" s="1483"/>
      <c r="EQ6" s="1483"/>
      <c r="ER6" s="1483"/>
      <c r="ES6" s="1483"/>
      <c r="ET6" s="1483"/>
      <c r="EU6" s="1483"/>
      <c r="EV6" s="1483"/>
      <c r="EW6" s="1483"/>
      <c r="EX6" s="1483"/>
      <c r="EY6" s="1483"/>
      <c r="EZ6" s="1483"/>
      <c r="FA6" s="1483"/>
      <c r="FB6" s="1483"/>
      <c r="FC6" s="1483"/>
      <c r="FD6" s="64"/>
    </row>
    <row r="7" spans="1:160" s="1" customFormat="1" ht="15.75" thickBot="1" x14ac:dyDescent="0.3">
      <c r="A7" s="5"/>
      <c r="B7" s="3"/>
      <c r="C7" s="3"/>
      <c r="D7" s="50">
        <v>2018</v>
      </c>
      <c r="E7" s="51">
        <v>2019</v>
      </c>
      <c r="F7" s="51">
        <v>2020</v>
      </c>
      <c r="G7" s="51">
        <v>2021</v>
      </c>
      <c r="H7" s="51">
        <v>2022</v>
      </c>
      <c r="I7" s="54">
        <v>2023</v>
      </c>
      <c r="J7" s="52">
        <v>2025</v>
      </c>
      <c r="K7" s="53">
        <f>J7+1</f>
        <v>2026</v>
      </c>
      <c r="L7" s="53">
        <f t="shared" ref="L7:S7" si="0">K7+1</f>
        <v>2027</v>
      </c>
      <c r="M7" s="53">
        <f t="shared" si="0"/>
        <v>2028</v>
      </c>
      <c r="N7" s="53">
        <f t="shared" si="0"/>
        <v>2029</v>
      </c>
      <c r="O7" s="53">
        <f t="shared" si="0"/>
        <v>2030</v>
      </c>
      <c r="P7" s="53">
        <f t="shared" si="0"/>
        <v>2031</v>
      </c>
      <c r="Q7" s="53">
        <f t="shared" si="0"/>
        <v>2032</v>
      </c>
      <c r="R7" s="53">
        <f t="shared" si="0"/>
        <v>2033</v>
      </c>
      <c r="S7" s="53">
        <f t="shared" si="0"/>
        <v>2034</v>
      </c>
      <c r="T7" s="53">
        <f>S7+1</f>
        <v>2035</v>
      </c>
      <c r="U7" s="53">
        <v>2040</v>
      </c>
      <c r="V7" s="53">
        <v>2045</v>
      </c>
      <c r="W7" s="8"/>
      <c r="X7" s="50">
        <v>2018</v>
      </c>
      <c r="Y7" s="51">
        <v>2019</v>
      </c>
      <c r="Z7" s="51">
        <v>2020</v>
      </c>
      <c r="AA7" s="51">
        <v>2021</v>
      </c>
      <c r="AB7" s="51">
        <v>2022</v>
      </c>
      <c r="AC7" s="54">
        <v>2023</v>
      </c>
      <c r="AD7" s="52">
        <v>2025</v>
      </c>
      <c r="AE7" s="53">
        <f>AD7+1</f>
        <v>2026</v>
      </c>
      <c r="AF7" s="53">
        <f t="shared" ref="AF7:AN7" si="1">AE7+1</f>
        <v>2027</v>
      </c>
      <c r="AG7" s="53">
        <f t="shared" si="1"/>
        <v>2028</v>
      </c>
      <c r="AH7" s="53">
        <f t="shared" si="1"/>
        <v>2029</v>
      </c>
      <c r="AI7" s="53">
        <f t="shared" si="1"/>
        <v>2030</v>
      </c>
      <c r="AJ7" s="53">
        <f t="shared" si="1"/>
        <v>2031</v>
      </c>
      <c r="AK7" s="53">
        <f t="shared" si="1"/>
        <v>2032</v>
      </c>
      <c r="AL7" s="53">
        <f t="shared" si="1"/>
        <v>2033</v>
      </c>
      <c r="AM7" s="53">
        <f t="shared" si="1"/>
        <v>2034</v>
      </c>
      <c r="AN7" s="53">
        <f t="shared" si="1"/>
        <v>2035</v>
      </c>
      <c r="AO7" s="53">
        <v>2040</v>
      </c>
      <c r="AP7" s="53">
        <v>2045</v>
      </c>
      <c r="AQ7" s="8"/>
      <c r="AR7" s="50">
        <v>2018</v>
      </c>
      <c r="AS7" s="51">
        <v>2019</v>
      </c>
      <c r="AT7" s="51">
        <v>2020</v>
      </c>
      <c r="AU7" s="51">
        <v>2021</v>
      </c>
      <c r="AV7" s="51">
        <v>2022</v>
      </c>
      <c r="AW7" s="54">
        <v>2023</v>
      </c>
      <c r="AX7" s="52">
        <v>2025</v>
      </c>
      <c r="AY7" s="53">
        <f>AX7+1</f>
        <v>2026</v>
      </c>
      <c r="AZ7" s="53">
        <f t="shared" ref="AZ7:BH7" si="2">AY7+1</f>
        <v>2027</v>
      </c>
      <c r="BA7" s="53">
        <f t="shared" si="2"/>
        <v>2028</v>
      </c>
      <c r="BB7" s="53">
        <f t="shared" si="2"/>
        <v>2029</v>
      </c>
      <c r="BC7" s="53">
        <f t="shared" si="2"/>
        <v>2030</v>
      </c>
      <c r="BD7" s="53">
        <f t="shared" si="2"/>
        <v>2031</v>
      </c>
      <c r="BE7" s="53">
        <f t="shared" si="2"/>
        <v>2032</v>
      </c>
      <c r="BF7" s="53">
        <f t="shared" si="2"/>
        <v>2033</v>
      </c>
      <c r="BG7" s="53">
        <f>BF7+1</f>
        <v>2034</v>
      </c>
      <c r="BH7" s="53">
        <f t="shared" si="2"/>
        <v>2035</v>
      </c>
      <c r="BI7" s="53">
        <v>2040</v>
      </c>
      <c r="BJ7" s="53">
        <v>2045</v>
      </c>
      <c r="BK7" s="50">
        <v>2018</v>
      </c>
      <c r="BL7" s="51">
        <v>2019</v>
      </c>
      <c r="BM7" s="51">
        <v>2020</v>
      </c>
      <c r="BN7" s="51">
        <v>2021</v>
      </c>
      <c r="BO7" s="51">
        <v>2022</v>
      </c>
      <c r="BP7" s="54">
        <v>2023</v>
      </c>
      <c r="BQ7" s="52">
        <v>2025</v>
      </c>
      <c r="BR7" s="53">
        <f>BQ7+1</f>
        <v>2026</v>
      </c>
      <c r="BS7" s="53">
        <f t="shared" ref="BS7:CA7" si="3">BR7+1</f>
        <v>2027</v>
      </c>
      <c r="BT7" s="53">
        <f t="shared" si="3"/>
        <v>2028</v>
      </c>
      <c r="BU7" s="53">
        <f t="shared" si="3"/>
        <v>2029</v>
      </c>
      <c r="BV7" s="53">
        <f t="shared" si="3"/>
        <v>2030</v>
      </c>
      <c r="BW7" s="53">
        <f t="shared" si="3"/>
        <v>2031</v>
      </c>
      <c r="BX7" s="53">
        <f t="shared" si="3"/>
        <v>2032</v>
      </c>
      <c r="BY7" s="53">
        <f t="shared" si="3"/>
        <v>2033</v>
      </c>
      <c r="BZ7" s="53">
        <f>BY7+1</f>
        <v>2034</v>
      </c>
      <c r="CA7" s="53">
        <f t="shared" si="3"/>
        <v>2035</v>
      </c>
      <c r="CB7" s="53">
        <v>2040</v>
      </c>
      <c r="CC7" s="53">
        <v>2045</v>
      </c>
      <c r="CD7" s="50">
        <v>2018</v>
      </c>
      <c r="CE7" s="51">
        <v>2019</v>
      </c>
      <c r="CF7" s="51">
        <v>2020</v>
      </c>
      <c r="CG7" s="51">
        <v>2021</v>
      </c>
      <c r="CH7" s="51">
        <v>2022</v>
      </c>
      <c r="CI7" s="54">
        <v>2023</v>
      </c>
      <c r="CJ7" s="52">
        <v>2025</v>
      </c>
      <c r="CK7" s="53">
        <f>CJ7+1</f>
        <v>2026</v>
      </c>
      <c r="CL7" s="53">
        <f t="shared" ref="CL7:CT7" si="4">CK7+1</f>
        <v>2027</v>
      </c>
      <c r="CM7" s="53">
        <f t="shared" si="4"/>
        <v>2028</v>
      </c>
      <c r="CN7" s="53">
        <f t="shared" si="4"/>
        <v>2029</v>
      </c>
      <c r="CO7" s="53">
        <f t="shared" si="4"/>
        <v>2030</v>
      </c>
      <c r="CP7" s="53">
        <f t="shared" si="4"/>
        <v>2031</v>
      </c>
      <c r="CQ7" s="53">
        <f t="shared" si="4"/>
        <v>2032</v>
      </c>
      <c r="CR7" s="53">
        <f t="shared" si="4"/>
        <v>2033</v>
      </c>
      <c r="CS7" s="53">
        <f>CR7+1</f>
        <v>2034</v>
      </c>
      <c r="CT7" s="53">
        <f t="shared" si="4"/>
        <v>2035</v>
      </c>
      <c r="CU7" s="53">
        <v>2040</v>
      </c>
      <c r="CV7" s="53">
        <v>2045</v>
      </c>
      <c r="CW7" s="50">
        <v>2018</v>
      </c>
      <c r="CX7" s="51">
        <v>2019</v>
      </c>
      <c r="CY7" s="51">
        <v>2020</v>
      </c>
      <c r="CZ7" s="51">
        <v>2021</v>
      </c>
      <c r="DA7" s="51">
        <v>2022</v>
      </c>
      <c r="DB7" s="54">
        <v>2023</v>
      </c>
      <c r="DC7" s="52">
        <v>2025</v>
      </c>
      <c r="DD7" s="53">
        <f>DC7+1</f>
        <v>2026</v>
      </c>
      <c r="DE7" s="53">
        <f t="shared" ref="DE7:DM7" si="5">DD7+1</f>
        <v>2027</v>
      </c>
      <c r="DF7" s="53">
        <f t="shared" si="5"/>
        <v>2028</v>
      </c>
      <c r="DG7" s="53">
        <f t="shared" si="5"/>
        <v>2029</v>
      </c>
      <c r="DH7" s="53">
        <f t="shared" si="5"/>
        <v>2030</v>
      </c>
      <c r="DI7" s="53">
        <f t="shared" si="5"/>
        <v>2031</v>
      </c>
      <c r="DJ7" s="53">
        <f t="shared" si="5"/>
        <v>2032</v>
      </c>
      <c r="DK7" s="53">
        <f t="shared" si="5"/>
        <v>2033</v>
      </c>
      <c r="DL7" s="53">
        <f t="shared" si="5"/>
        <v>2034</v>
      </c>
      <c r="DM7" s="53">
        <f t="shared" si="5"/>
        <v>2035</v>
      </c>
      <c r="DN7" s="53">
        <v>2040</v>
      </c>
      <c r="DO7" s="53">
        <v>2045</v>
      </c>
      <c r="DP7" s="65"/>
      <c r="DQ7" s="50">
        <v>2018</v>
      </c>
      <c r="DR7" s="51">
        <v>2019</v>
      </c>
      <c r="DS7" s="51">
        <v>2020</v>
      </c>
      <c r="DT7" s="51">
        <v>2021</v>
      </c>
      <c r="DU7" s="51">
        <v>2022</v>
      </c>
      <c r="DV7" s="54">
        <v>2023</v>
      </c>
      <c r="DW7" s="52">
        <v>2025</v>
      </c>
      <c r="DX7" s="53">
        <f>DW7+1</f>
        <v>2026</v>
      </c>
      <c r="DY7" s="53">
        <f t="shared" ref="DY7:EG7" si="6">DX7+1</f>
        <v>2027</v>
      </c>
      <c r="DZ7" s="53">
        <f t="shared" si="6"/>
        <v>2028</v>
      </c>
      <c r="EA7" s="53">
        <f t="shared" si="6"/>
        <v>2029</v>
      </c>
      <c r="EB7" s="53">
        <f t="shared" si="6"/>
        <v>2030</v>
      </c>
      <c r="EC7" s="53">
        <f t="shared" si="6"/>
        <v>2031</v>
      </c>
      <c r="ED7" s="53">
        <f t="shared" si="6"/>
        <v>2032</v>
      </c>
      <c r="EE7" s="53">
        <f t="shared" si="6"/>
        <v>2033</v>
      </c>
      <c r="EF7" s="53">
        <f>EE7+1</f>
        <v>2034</v>
      </c>
      <c r="EG7" s="53">
        <f t="shared" si="6"/>
        <v>2035</v>
      </c>
      <c r="EH7" s="53">
        <v>2040</v>
      </c>
      <c r="EI7" s="53">
        <v>2045</v>
      </c>
      <c r="EJ7" s="65"/>
      <c r="EK7" s="50">
        <v>2018</v>
      </c>
      <c r="EL7" s="51">
        <v>2019</v>
      </c>
      <c r="EM7" s="51">
        <v>2020</v>
      </c>
      <c r="EN7" s="51">
        <v>2021</v>
      </c>
      <c r="EO7" s="51">
        <v>2022</v>
      </c>
      <c r="EP7" s="54">
        <v>2023</v>
      </c>
      <c r="EQ7" s="52">
        <v>2025</v>
      </c>
      <c r="ER7" s="53">
        <f>EQ7+1</f>
        <v>2026</v>
      </c>
      <c r="ES7" s="53">
        <f t="shared" ref="ES7:FA7" si="7">ER7+1</f>
        <v>2027</v>
      </c>
      <c r="ET7" s="53">
        <f t="shared" si="7"/>
        <v>2028</v>
      </c>
      <c r="EU7" s="53">
        <f t="shared" si="7"/>
        <v>2029</v>
      </c>
      <c r="EV7" s="53">
        <f t="shared" si="7"/>
        <v>2030</v>
      </c>
      <c r="EW7" s="53">
        <f t="shared" si="7"/>
        <v>2031</v>
      </c>
      <c r="EX7" s="53">
        <f t="shared" si="7"/>
        <v>2032</v>
      </c>
      <c r="EY7" s="53">
        <f t="shared" si="7"/>
        <v>2033</v>
      </c>
      <c r="EZ7" s="53">
        <f t="shared" si="7"/>
        <v>2034</v>
      </c>
      <c r="FA7" s="53">
        <f t="shared" si="7"/>
        <v>2035</v>
      </c>
      <c r="FB7" s="53">
        <v>2040</v>
      </c>
      <c r="FC7" s="53">
        <v>2045</v>
      </c>
      <c r="FD7" s="65"/>
    </row>
    <row r="8" spans="1:160" x14ac:dyDescent="0.25">
      <c r="A8" s="28" t="s">
        <v>303</v>
      </c>
      <c r="B8" s="28"/>
      <c r="D8" s="55"/>
      <c r="I8" s="22"/>
      <c r="J8" s="41"/>
      <c r="X8" s="55"/>
      <c r="AC8" s="22"/>
      <c r="AD8" s="41"/>
      <c r="AR8" s="55"/>
      <c r="AW8" s="22"/>
      <c r="AX8" s="41"/>
      <c r="BK8" s="55"/>
      <c r="BP8" s="22"/>
      <c r="BQ8" s="41"/>
      <c r="CD8" s="55"/>
      <c r="CI8" s="22"/>
      <c r="CJ8" s="41"/>
      <c r="CW8" s="55"/>
      <c r="DB8" s="22"/>
      <c r="DC8" s="41"/>
      <c r="DP8" s="66"/>
      <c r="DQ8" s="55"/>
      <c r="DV8" s="22"/>
      <c r="DW8" s="41"/>
      <c r="EJ8" s="66"/>
      <c r="EK8" s="55"/>
      <c r="EP8" s="22"/>
      <c r="EQ8" s="41"/>
      <c r="FD8" s="66"/>
    </row>
    <row r="9" spans="1:160" s="27" customFormat="1" ht="15.75" thickBot="1" x14ac:dyDescent="0.3">
      <c r="A9" s="23" t="s">
        <v>304</v>
      </c>
      <c r="B9" s="24"/>
      <c r="C9" s="25"/>
      <c r="D9" s="71">
        <f t="shared" ref="D9:V9" si="8">SUM(D10:D14)</f>
        <v>16754</v>
      </c>
      <c r="E9" s="72">
        <f t="shared" si="8"/>
        <v>17239</v>
      </c>
      <c r="F9" s="72">
        <f t="shared" si="8"/>
        <v>17062</v>
      </c>
      <c r="G9" s="72">
        <f t="shared" si="8"/>
        <v>17667</v>
      </c>
      <c r="H9" s="72">
        <f t="shared" si="8"/>
        <v>17775</v>
      </c>
      <c r="I9" s="73">
        <f t="shared" si="8"/>
        <v>17851</v>
      </c>
      <c r="J9" s="26">
        <f t="shared" si="8"/>
        <v>17984</v>
      </c>
      <c r="K9" s="26">
        <f t="shared" si="8"/>
        <v>17809</v>
      </c>
      <c r="L9" s="26">
        <f t="shared" si="8"/>
        <v>17640</v>
      </c>
      <c r="M9" s="26">
        <f t="shared" si="8"/>
        <v>17468</v>
      </c>
      <c r="N9" s="26">
        <f t="shared" si="8"/>
        <v>17286</v>
      </c>
      <c r="O9" s="26">
        <f t="shared" si="8"/>
        <v>17099</v>
      </c>
      <c r="P9" s="26">
        <f t="shared" si="8"/>
        <v>16926</v>
      </c>
      <c r="Q9" s="26">
        <f t="shared" si="8"/>
        <v>16771</v>
      </c>
      <c r="R9" s="26">
        <f t="shared" si="8"/>
        <v>16631</v>
      </c>
      <c r="S9" s="26">
        <f t="shared" si="8"/>
        <v>16514</v>
      </c>
      <c r="T9" s="26">
        <f t="shared" si="8"/>
        <v>16409</v>
      </c>
      <c r="U9" s="26">
        <f t="shared" si="8"/>
        <v>15838</v>
      </c>
      <c r="V9" s="26">
        <f t="shared" si="8"/>
        <v>15207</v>
      </c>
      <c r="W9" s="4"/>
      <c r="X9" s="42">
        <f>SUM(X10:X14)</f>
        <v>253</v>
      </c>
      <c r="Y9" s="26">
        <f>SUM(Y10:Y14)</f>
        <v>254</v>
      </c>
      <c r="Z9" s="26">
        <f>SUM(Z10:Z14)</f>
        <v>268</v>
      </c>
      <c r="AA9" s="26">
        <f>SUM(AA10:AA14)</f>
        <v>299</v>
      </c>
      <c r="AB9" s="26">
        <f>SUM(AB10:AB14)</f>
        <v>466</v>
      </c>
      <c r="AC9" s="43">
        <f t="shared" ref="AC9:AP9" si="9">SUM(AC10:AC14)</f>
        <v>497</v>
      </c>
      <c r="AD9" s="26">
        <f t="shared" si="9"/>
        <v>487</v>
      </c>
      <c r="AE9" s="26">
        <f t="shared" si="9"/>
        <v>482</v>
      </c>
      <c r="AF9" s="26">
        <f t="shared" si="9"/>
        <v>477</v>
      </c>
      <c r="AG9" s="26">
        <f t="shared" si="9"/>
        <v>474</v>
      </c>
      <c r="AH9" s="26">
        <f t="shared" si="9"/>
        <v>470</v>
      </c>
      <c r="AI9" s="26">
        <f t="shared" si="9"/>
        <v>465</v>
      </c>
      <c r="AJ9" s="26">
        <f t="shared" si="9"/>
        <v>460</v>
      </c>
      <c r="AK9" s="26">
        <f t="shared" si="9"/>
        <v>456</v>
      </c>
      <c r="AL9" s="26">
        <f t="shared" si="9"/>
        <v>452</v>
      </c>
      <c r="AM9" s="26">
        <f t="shared" si="9"/>
        <v>450</v>
      </c>
      <c r="AN9" s="26">
        <f t="shared" si="9"/>
        <v>447</v>
      </c>
      <c r="AO9" s="26">
        <f t="shared" si="9"/>
        <v>432</v>
      </c>
      <c r="AP9" s="26">
        <f t="shared" si="9"/>
        <v>416</v>
      </c>
      <c r="AQ9" s="4"/>
      <c r="AR9" s="71">
        <f>SUM(AR10:AR14)</f>
        <v>7137</v>
      </c>
      <c r="AS9" s="72">
        <f t="shared" ref="AS9:BJ9" si="10">SUM(AS10:AS14)</f>
        <v>3697</v>
      </c>
      <c r="AT9" s="72">
        <f t="shared" si="10"/>
        <v>2814</v>
      </c>
      <c r="AU9" s="72">
        <f t="shared" si="10"/>
        <v>2193</v>
      </c>
      <c r="AV9" s="72">
        <f t="shared" si="10"/>
        <v>2074</v>
      </c>
      <c r="AW9" s="73">
        <f t="shared" si="10"/>
        <v>2253</v>
      </c>
      <c r="AX9" s="26">
        <f t="shared" si="10"/>
        <v>3402</v>
      </c>
      <c r="AY9" s="26">
        <f t="shared" si="10"/>
        <v>6497</v>
      </c>
      <c r="AZ9" s="26">
        <f t="shared" si="10"/>
        <v>6439</v>
      </c>
      <c r="BA9" s="26">
        <f t="shared" si="10"/>
        <v>6381</v>
      </c>
      <c r="BB9" s="26">
        <f t="shared" si="10"/>
        <v>6318</v>
      </c>
      <c r="BC9" s="26">
        <f t="shared" si="10"/>
        <v>6252</v>
      </c>
      <c r="BD9" s="26">
        <f t="shared" si="10"/>
        <v>6193</v>
      </c>
      <c r="BE9" s="26">
        <f t="shared" si="10"/>
        <v>6139</v>
      </c>
      <c r="BF9" s="26">
        <f t="shared" si="10"/>
        <v>6094</v>
      </c>
      <c r="BG9" s="26">
        <f t="shared" si="10"/>
        <v>6056</v>
      </c>
      <c r="BH9" s="26">
        <f t="shared" si="10"/>
        <v>6025</v>
      </c>
      <c r="BI9" s="26">
        <f t="shared" si="10"/>
        <v>5832</v>
      </c>
      <c r="BJ9" s="26">
        <f t="shared" si="10"/>
        <v>5599</v>
      </c>
      <c r="BK9" s="71">
        <f>SUM(BK10:BK14)</f>
        <v>250</v>
      </c>
      <c r="BL9" s="72">
        <f t="shared" ref="BL9:BQ9" si="11">SUM(BL10:BL14)</f>
        <v>248</v>
      </c>
      <c r="BM9" s="72">
        <f t="shared" si="11"/>
        <v>273</v>
      </c>
      <c r="BN9" s="72">
        <f t="shared" si="11"/>
        <v>264</v>
      </c>
      <c r="BO9" s="72">
        <f t="shared" si="11"/>
        <v>409</v>
      </c>
      <c r="BP9" s="73">
        <f t="shared" si="11"/>
        <v>395</v>
      </c>
      <c r="BQ9" s="26">
        <f t="shared" si="11"/>
        <v>385</v>
      </c>
      <c r="BR9" s="26">
        <f t="shared" ref="BR9:CC9" si="12">SUM(BR10:BR14)</f>
        <v>377</v>
      </c>
      <c r="BS9" s="26">
        <f t="shared" si="12"/>
        <v>369</v>
      </c>
      <c r="BT9" s="26">
        <f t="shared" si="12"/>
        <v>360</v>
      </c>
      <c r="BU9" s="26">
        <f t="shared" si="12"/>
        <v>352</v>
      </c>
      <c r="BV9" s="26">
        <f t="shared" si="12"/>
        <v>346</v>
      </c>
      <c r="BW9" s="26">
        <f t="shared" si="12"/>
        <v>338</v>
      </c>
      <c r="BX9" s="26">
        <f t="shared" si="12"/>
        <v>330</v>
      </c>
      <c r="BY9" s="26">
        <f t="shared" si="12"/>
        <v>320</v>
      </c>
      <c r="BZ9" s="26">
        <f t="shared" si="12"/>
        <v>311</v>
      </c>
      <c r="CA9" s="26">
        <f t="shared" si="12"/>
        <v>302</v>
      </c>
      <c r="CB9" s="26">
        <f t="shared" si="12"/>
        <v>273</v>
      </c>
      <c r="CC9" s="26">
        <f t="shared" si="12"/>
        <v>262</v>
      </c>
      <c r="CD9" s="42">
        <f>SUM(CD10:CD14)</f>
        <v>17530</v>
      </c>
      <c r="CE9" s="26">
        <f>SUM(CE10:CE14)</f>
        <v>17563</v>
      </c>
      <c r="CF9" s="26">
        <f>SUM(CF10:CF14)</f>
        <v>14346</v>
      </c>
      <c r="CG9" s="26">
        <f>SUM(CG10:CG14)</f>
        <v>11804</v>
      </c>
      <c r="CH9" s="26">
        <f>SUM(CH10:CH14)</f>
        <v>7874</v>
      </c>
      <c r="CI9" s="43">
        <f t="shared" ref="CI9:CJ9" si="13">SUM(CI10:CI14)</f>
        <v>6871</v>
      </c>
      <c r="CJ9" s="26">
        <f t="shared" si="13"/>
        <v>3787</v>
      </c>
      <c r="CK9" s="26">
        <f t="shared" ref="CK9:CV9" si="14">SUM(CK10:CK14)</f>
        <v>6874</v>
      </c>
      <c r="CL9" s="26">
        <f t="shared" si="14"/>
        <v>6808</v>
      </c>
      <c r="CM9" s="26">
        <f t="shared" si="14"/>
        <v>6741</v>
      </c>
      <c r="CN9" s="26">
        <f t="shared" si="14"/>
        <v>6670</v>
      </c>
      <c r="CO9" s="26">
        <f t="shared" si="14"/>
        <v>6598</v>
      </c>
      <c r="CP9" s="26">
        <f t="shared" si="14"/>
        <v>6531</v>
      </c>
      <c r="CQ9" s="26">
        <f t="shared" si="14"/>
        <v>6469</v>
      </c>
      <c r="CR9" s="26">
        <f t="shared" si="14"/>
        <v>6414</v>
      </c>
      <c r="CS9" s="26">
        <f t="shared" si="14"/>
        <v>6367</v>
      </c>
      <c r="CT9" s="26">
        <f t="shared" si="14"/>
        <v>6327</v>
      </c>
      <c r="CU9" s="26">
        <f t="shared" si="14"/>
        <v>6105</v>
      </c>
      <c r="CV9" s="26">
        <f t="shared" si="14"/>
        <v>5861</v>
      </c>
      <c r="CW9" s="42">
        <f>SUM(CW10:CW14)</f>
        <v>84</v>
      </c>
      <c r="CX9" s="26">
        <f>SUM(CX10:CX14)</f>
        <v>84</v>
      </c>
      <c r="CY9" s="26">
        <f>SUM(CY10:CY14)</f>
        <v>74</v>
      </c>
      <c r="CZ9" s="26">
        <f>SUM(CZ10:CZ14)</f>
        <v>88</v>
      </c>
      <c r="DA9" s="26">
        <f>SUM(DA10:DA14)</f>
        <v>148</v>
      </c>
      <c r="DB9" s="43">
        <f t="shared" ref="DB9:DO9" si="15">SUM(DB10:DB14)</f>
        <v>273</v>
      </c>
      <c r="DC9" s="26">
        <f t="shared" si="15"/>
        <v>271</v>
      </c>
      <c r="DD9" s="26">
        <f t="shared" si="15"/>
        <v>267</v>
      </c>
      <c r="DE9" s="26">
        <f t="shared" si="15"/>
        <v>265</v>
      </c>
      <c r="DF9" s="26">
        <f t="shared" si="15"/>
        <v>262</v>
      </c>
      <c r="DG9" s="26">
        <f t="shared" si="15"/>
        <v>259</v>
      </c>
      <c r="DH9" s="26">
        <f t="shared" si="15"/>
        <v>257</v>
      </c>
      <c r="DI9" s="26">
        <f t="shared" si="15"/>
        <v>252</v>
      </c>
      <c r="DJ9" s="26">
        <f t="shared" si="15"/>
        <v>250</v>
      </c>
      <c r="DK9" s="26">
        <f t="shared" si="15"/>
        <v>248</v>
      </c>
      <c r="DL9" s="26">
        <f t="shared" si="15"/>
        <v>245</v>
      </c>
      <c r="DM9" s="26">
        <f t="shared" si="15"/>
        <v>243</v>
      </c>
      <c r="DN9" s="26">
        <f t="shared" si="15"/>
        <v>232</v>
      </c>
      <c r="DO9" s="26">
        <f t="shared" si="15"/>
        <v>222</v>
      </c>
      <c r="DP9" s="66"/>
      <c r="DQ9" s="42">
        <f>SUM(DQ10:DQ14)</f>
        <v>34621</v>
      </c>
      <c r="DR9" s="26">
        <f>SUM(DR10:DR14)</f>
        <v>35140</v>
      </c>
      <c r="DS9" s="26">
        <f>SUM(DS10:DS14)</f>
        <v>31750</v>
      </c>
      <c r="DT9" s="26">
        <f>SUM(DT10:DT14)</f>
        <v>29858</v>
      </c>
      <c r="DU9" s="26">
        <f>SUM(DU10:DU14)</f>
        <v>26263</v>
      </c>
      <c r="DV9" s="43">
        <f t="shared" ref="DV9:DW9" si="16">SUM(DV10:DV14)</f>
        <v>25492</v>
      </c>
      <c r="DW9" s="26">
        <f t="shared" si="16"/>
        <v>22529</v>
      </c>
      <c r="DX9" s="26">
        <f t="shared" ref="DX9:EI9" si="17">SUM(DX10:DX14)</f>
        <v>25432</v>
      </c>
      <c r="DY9" s="26">
        <f t="shared" si="17"/>
        <v>25190</v>
      </c>
      <c r="DZ9" s="26">
        <f t="shared" si="17"/>
        <v>24945</v>
      </c>
      <c r="EA9" s="26">
        <f t="shared" si="17"/>
        <v>24685</v>
      </c>
      <c r="EB9" s="26">
        <f t="shared" si="17"/>
        <v>24419</v>
      </c>
      <c r="EC9" s="26">
        <f t="shared" si="17"/>
        <v>24169</v>
      </c>
      <c r="ED9" s="26">
        <f t="shared" si="17"/>
        <v>23946</v>
      </c>
      <c r="EE9" s="26">
        <f t="shared" si="17"/>
        <v>23745</v>
      </c>
      <c r="EF9" s="26">
        <f t="shared" si="17"/>
        <v>23576</v>
      </c>
      <c r="EG9" s="26">
        <f t="shared" si="17"/>
        <v>23426</v>
      </c>
      <c r="EH9" s="26">
        <f t="shared" si="17"/>
        <v>22607</v>
      </c>
      <c r="EI9" s="26">
        <f t="shared" si="17"/>
        <v>21706</v>
      </c>
      <c r="EJ9" s="66"/>
      <c r="EK9" s="42">
        <f>SUM(EK10:EK14)</f>
        <v>12231</v>
      </c>
      <c r="EL9" s="26">
        <f>SUM(EL10:EL14)</f>
        <v>12347</v>
      </c>
      <c r="EM9" s="26">
        <f>SUM(EM10:EM14)</f>
        <v>11269</v>
      </c>
      <c r="EN9" s="26">
        <f>SUM(EN10:EN14)</f>
        <v>11221</v>
      </c>
      <c r="EO9" s="26">
        <f>SUM(EO10:EO14)</f>
        <v>11655</v>
      </c>
      <c r="EP9" s="43">
        <f t="shared" ref="EP9:FD9" si="18">SUM(EP10:EP14)</f>
        <v>11996</v>
      </c>
      <c r="EQ9" s="26">
        <f t="shared" si="18"/>
        <v>11696</v>
      </c>
      <c r="ER9" s="26">
        <f t="shared" si="18"/>
        <v>11562</v>
      </c>
      <c r="ES9" s="26">
        <f t="shared" si="18"/>
        <v>11427</v>
      </c>
      <c r="ET9" s="26">
        <f t="shared" si="18"/>
        <v>11288</v>
      </c>
      <c r="EU9" s="26">
        <f t="shared" si="18"/>
        <v>11153</v>
      </c>
      <c r="EV9" s="26">
        <f t="shared" si="18"/>
        <v>11020</v>
      </c>
      <c r="EW9" s="26">
        <f t="shared" si="18"/>
        <v>10890</v>
      </c>
      <c r="EX9" s="26">
        <f t="shared" si="18"/>
        <v>10766</v>
      </c>
      <c r="EY9" s="26">
        <f t="shared" si="18"/>
        <v>10646</v>
      </c>
      <c r="EZ9" s="26">
        <f t="shared" si="18"/>
        <v>10535</v>
      </c>
      <c r="FA9" s="26">
        <f t="shared" si="18"/>
        <v>10433</v>
      </c>
      <c r="FB9" s="26">
        <f t="shared" si="18"/>
        <v>9976</v>
      </c>
      <c r="FC9" s="26">
        <f t="shared" si="18"/>
        <v>9579</v>
      </c>
      <c r="FD9" s="42">
        <f t="shared" si="18"/>
        <v>0</v>
      </c>
    </row>
    <row r="10" spans="1:160" x14ac:dyDescent="0.25">
      <c r="A10" s="13"/>
      <c r="B10" s="14" t="s">
        <v>305</v>
      </c>
      <c r="D10" s="103">
        <f>'13.ISA_pakalpojum_klienti_fakts'!P9</f>
        <v>11848</v>
      </c>
      <c r="E10" s="104">
        <f>'13.ISA_pakalpojum_klienti_fakts'!Q9</f>
        <v>12346</v>
      </c>
      <c r="F10" s="104">
        <f>'13.ISA_pakalpojum_klienti_fakts'!R9</f>
        <v>12211</v>
      </c>
      <c r="G10" s="104">
        <f>'13.ISA_pakalpojum_klienti_fakts'!S9</f>
        <v>12570</v>
      </c>
      <c r="H10" s="104">
        <f>'13.ISA_pakalpojum_klienti_fakts'!T9</f>
        <v>12799</v>
      </c>
      <c r="I10" s="105">
        <f>'13.ISA_pakalpojum_klienti_fakts'!U9</f>
        <v>12929</v>
      </c>
      <c r="J10" s="20">
        <f>'10.ISA_pak_klienti_reģioni'!AW9</f>
        <v>13329</v>
      </c>
      <c r="K10" s="20">
        <f>'10.ISA_pak_klienti_reģioni'!AX9</f>
        <v>13200</v>
      </c>
      <c r="L10" s="20">
        <f>'10.ISA_pak_klienti_reģioni'!AY9</f>
        <v>13074</v>
      </c>
      <c r="M10" s="20">
        <f>'10.ISA_pak_klienti_reģioni'!AZ9</f>
        <v>12945</v>
      </c>
      <c r="N10" s="20">
        <f>'10.ISA_pak_klienti_reģioni'!BA9</f>
        <v>12809</v>
      </c>
      <c r="O10" s="20">
        <f>'10.ISA_pak_klienti_reģioni'!BB9</f>
        <v>12672</v>
      </c>
      <c r="P10" s="20">
        <f>'10.ISA_pak_klienti_reģioni'!BC9</f>
        <v>12543</v>
      </c>
      <c r="Q10" s="20">
        <f>'10.ISA_pak_klienti_reģioni'!BD9</f>
        <v>12427</v>
      </c>
      <c r="R10" s="20">
        <f>'10.ISA_pak_klienti_reģioni'!BE9</f>
        <v>12324</v>
      </c>
      <c r="S10" s="20">
        <f>'10.ISA_pak_klienti_reģioni'!BF9</f>
        <v>12235</v>
      </c>
      <c r="T10" s="20">
        <f>'10.ISA_pak_klienti_reģioni'!BG9</f>
        <v>12158</v>
      </c>
      <c r="U10" s="20">
        <f>'10.ISA_pak_klienti_reģioni'!BH9</f>
        <v>11732</v>
      </c>
      <c r="V10" s="20">
        <f>'10.ISA_pak_klienti_reģioni'!BI9</f>
        <v>11265</v>
      </c>
      <c r="X10" s="35">
        <f>'13.ISA_pakalpojum_klienti_fakts'!AI9</f>
        <v>161</v>
      </c>
      <c r="Y10" s="20">
        <f>'13.ISA_pakalpojum_klienti_fakts'!AJ9</f>
        <v>162</v>
      </c>
      <c r="Z10" s="20">
        <f>'13.ISA_pakalpojum_klienti_fakts'!AK9</f>
        <v>158</v>
      </c>
      <c r="AA10" s="20">
        <f>'13.ISA_pakalpojum_klienti_fakts'!AL9</f>
        <v>150</v>
      </c>
      <c r="AB10" s="20">
        <f>'13.ISA_pakalpojum_klienti_fakts'!AM9</f>
        <v>171</v>
      </c>
      <c r="AC10" s="36">
        <f>'13.ISA_pakalpojum_klienti_fakts'!AN9</f>
        <v>184</v>
      </c>
      <c r="AD10" s="20">
        <f>'10.ISA_pak_klienti_reģioni'!DF9</f>
        <v>190</v>
      </c>
      <c r="AE10" s="20">
        <f>'10.ISA_pak_klienti_reģioni'!DG9</f>
        <v>188</v>
      </c>
      <c r="AF10" s="20">
        <f>'10.ISA_pak_klienti_reģioni'!DH9</f>
        <v>186</v>
      </c>
      <c r="AG10" s="20">
        <f>'10.ISA_pak_klienti_reģioni'!DI9</f>
        <v>185</v>
      </c>
      <c r="AH10" s="20">
        <f>'10.ISA_pak_klienti_reģioni'!DJ9</f>
        <v>183</v>
      </c>
      <c r="AI10" s="20">
        <f>'10.ISA_pak_klienti_reģioni'!DK9</f>
        <v>181</v>
      </c>
      <c r="AJ10" s="20">
        <f>'10.ISA_pak_klienti_reģioni'!DL9</f>
        <v>179</v>
      </c>
      <c r="AK10" s="20">
        <f>'10.ISA_pak_klienti_reģioni'!DM9</f>
        <v>178</v>
      </c>
      <c r="AL10" s="20">
        <f>'10.ISA_pak_klienti_reģioni'!DN9</f>
        <v>176</v>
      </c>
      <c r="AM10" s="20">
        <f>'10.ISA_pak_klienti_reģioni'!DO9</f>
        <v>175</v>
      </c>
      <c r="AN10" s="20">
        <f>'10.ISA_pak_klienti_reģioni'!DP9</f>
        <v>174</v>
      </c>
      <c r="AO10" s="20">
        <f>'10.ISA_pak_klienti_reģioni'!DQ9</f>
        <v>169</v>
      </c>
      <c r="AP10" s="20">
        <f>'10.ISA_pak_klienti_reģioni'!DR9</f>
        <v>162</v>
      </c>
      <c r="AR10" s="44">
        <f>'13.ISA_pakalpojum_klienti_fakts'!AP9</f>
        <v>1248</v>
      </c>
      <c r="AS10" s="30">
        <f>'13.ISA_pakalpojum_klienti_fakts'!AQ9</f>
        <v>1219</v>
      </c>
      <c r="AT10" s="30">
        <f>'13.ISA_pakalpojum_klienti_fakts'!AR9</f>
        <v>1208</v>
      </c>
      <c r="AU10" s="30">
        <f>'13.ISA_pakalpojum_klienti_fakts'!AS9</f>
        <v>1292</v>
      </c>
      <c r="AV10" s="30">
        <f>'13.ISA_pakalpojum_klienti_fakts'!AT9</f>
        <v>1267</v>
      </c>
      <c r="AW10" s="45">
        <f>'13.ISA_pakalpojum_klienti_fakts'!AU9</f>
        <v>1342</v>
      </c>
      <c r="AX10" s="20">
        <f>'10.ISA_pak_klienti_reģioni'!EA9</f>
        <v>1300</v>
      </c>
      <c r="AY10" s="20">
        <f>'10.ISA_pak_klienti_reģioni'!EB9</f>
        <v>5124</v>
      </c>
      <c r="AZ10" s="20">
        <f>'10.ISA_pak_klienti_reģioni'!EC9</f>
        <v>5079</v>
      </c>
      <c r="BA10" s="20">
        <f>'10.ISA_pak_klienti_reģioni'!ED9</f>
        <v>5033</v>
      </c>
      <c r="BB10" s="20">
        <f>'10.ISA_pak_klienti_reģioni'!EE9</f>
        <v>4983</v>
      </c>
      <c r="BC10" s="20">
        <f>'10.ISA_pak_klienti_reģioni'!EF9</f>
        <v>4931</v>
      </c>
      <c r="BD10" s="20">
        <f>'10.ISA_pak_klienti_reģioni'!EG9</f>
        <v>4884</v>
      </c>
      <c r="BE10" s="20">
        <f>'10.ISA_pak_klienti_reģioni'!EH9</f>
        <v>4842</v>
      </c>
      <c r="BF10" s="20">
        <f>'10.ISA_pak_klienti_reģioni'!EI9</f>
        <v>4806</v>
      </c>
      <c r="BG10" s="20">
        <f>'10.ISA_pak_klienti_reģioni'!EJ9</f>
        <v>4777</v>
      </c>
      <c r="BH10" s="20">
        <f>'10.ISA_pak_klienti_reģioni'!EK9</f>
        <v>4752</v>
      </c>
      <c r="BI10" s="20">
        <f>'10.ISA_pak_klienti_reģioni'!EL9</f>
        <v>4600</v>
      </c>
      <c r="BJ10" s="20">
        <f>'10.ISA_pak_klienti_reģioni'!EM9</f>
        <v>4416</v>
      </c>
      <c r="BK10" s="44">
        <f>'13.ISA_pakalpojum_klienti_fakts'!AW9</f>
        <v>218</v>
      </c>
      <c r="BL10" s="30">
        <f>'13.ISA_pakalpojum_klienti_fakts'!AX9</f>
        <v>217</v>
      </c>
      <c r="BM10" s="30">
        <f>'13.ISA_pakalpojum_klienti_fakts'!AY9</f>
        <v>244</v>
      </c>
      <c r="BN10" s="30">
        <f>'13.ISA_pakalpojum_klienti_fakts'!AZ9</f>
        <v>206</v>
      </c>
      <c r="BO10" s="30">
        <f>'13.ISA_pakalpojum_klienti_fakts'!BA9</f>
        <v>242</v>
      </c>
      <c r="BP10" s="45">
        <f>'13.ISA_pakalpojum_klienti_fakts'!BB9</f>
        <v>185</v>
      </c>
      <c r="BQ10" s="20">
        <f>'10.ISA_pak_klienti_reģioni'!EU9</f>
        <v>185</v>
      </c>
      <c r="BR10" s="20">
        <f>'10.ISA_pak_klienti_reģioni'!EV9</f>
        <v>181</v>
      </c>
      <c r="BS10" s="20">
        <f>'10.ISA_pak_klienti_reģioni'!EW9</f>
        <v>177</v>
      </c>
      <c r="BT10" s="20">
        <f>'10.ISA_pak_klienti_reģioni'!EX9</f>
        <v>173</v>
      </c>
      <c r="BU10" s="20">
        <f>'10.ISA_pak_klienti_reģioni'!EY9</f>
        <v>169</v>
      </c>
      <c r="BV10" s="20">
        <f>'10.ISA_pak_klienti_reģioni'!EZ9</f>
        <v>166</v>
      </c>
      <c r="BW10" s="20">
        <f>'10.ISA_pak_klienti_reģioni'!FA9</f>
        <v>163</v>
      </c>
      <c r="BX10" s="20">
        <f>'10.ISA_pak_klienti_reģioni'!FB9</f>
        <v>159</v>
      </c>
      <c r="BY10" s="20">
        <f>'10.ISA_pak_klienti_reģioni'!FC9</f>
        <v>154</v>
      </c>
      <c r="BZ10" s="20">
        <f>'10.ISA_pak_klienti_reģioni'!FD9</f>
        <v>150</v>
      </c>
      <c r="CA10" s="20">
        <f>'10.ISA_pak_klienti_reģioni'!FE9</f>
        <v>145</v>
      </c>
      <c r="CB10" s="20">
        <f>'10.ISA_pak_klienti_reģioni'!FF9</f>
        <v>131</v>
      </c>
      <c r="CC10" s="20">
        <f>'10.ISA_pak_klienti_reģioni'!FG9</f>
        <v>126</v>
      </c>
      <c r="CD10" s="35">
        <v>7755</v>
      </c>
      <c r="CE10" s="20">
        <v>7742</v>
      </c>
      <c r="CF10" s="20">
        <v>7179</v>
      </c>
      <c r="CG10" s="20">
        <v>6643</v>
      </c>
      <c r="CH10" s="20">
        <v>6407</v>
      </c>
      <c r="CI10" s="36">
        <v>5197</v>
      </c>
      <c r="CJ10" s="20">
        <f>'10.ISA_pak_klienti_reģioni'!FO9</f>
        <v>1485</v>
      </c>
      <c r="CK10" s="20">
        <f>'10.ISA_pak_klienti_reģioni'!FP9</f>
        <v>5305</v>
      </c>
      <c r="CL10" s="20">
        <f>'10.ISA_pak_klienti_reģioni'!FQ9</f>
        <v>5256</v>
      </c>
      <c r="CM10" s="20">
        <f>'10.ISA_pak_klienti_reģioni'!FR9</f>
        <v>5206</v>
      </c>
      <c r="CN10" s="20">
        <f>'10.ISA_pak_klienti_reģioni'!FS9</f>
        <v>5152</v>
      </c>
      <c r="CO10" s="20">
        <f>'10.ISA_pak_klienti_reģioni'!FT9</f>
        <v>5097</v>
      </c>
      <c r="CP10" s="20">
        <f>'10.ISA_pak_klienti_reģioni'!FU9</f>
        <v>5047</v>
      </c>
      <c r="CQ10" s="20">
        <f>'10.ISA_pak_klienti_reģioni'!FV9</f>
        <v>5001</v>
      </c>
      <c r="CR10" s="20">
        <f>'10.ISA_pak_klienti_reģioni'!FW9</f>
        <v>4960</v>
      </c>
      <c r="CS10" s="20">
        <f>'10.ISA_pak_klienti_reģioni'!FX9</f>
        <v>4927</v>
      </c>
      <c r="CT10" s="20">
        <f>'10.ISA_pak_klienti_reģioni'!FY9</f>
        <v>4897</v>
      </c>
      <c r="CU10" s="20">
        <f>'10.ISA_pak_klienti_reģioni'!FZ9</f>
        <v>4731</v>
      </c>
      <c r="CV10" s="20">
        <f>'10.ISA_pak_klienti_reģioni'!GA9</f>
        <v>4542</v>
      </c>
      <c r="CW10" s="35">
        <f>'13.ISA_pakalpojum_klienti_fakts'!CG9</f>
        <v>45</v>
      </c>
      <c r="CX10" s="20">
        <f>'13.ISA_pakalpojum_klienti_fakts'!CH9</f>
        <v>44</v>
      </c>
      <c r="CY10" s="20">
        <f>'13.ISA_pakalpojum_klienti_fakts'!CI9</f>
        <v>46</v>
      </c>
      <c r="CZ10" s="20">
        <f>'13.ISA_pakalpojum_klienti_fakts'!CJ9</f>
        <v>49</v>
      </c>
      <c r="DA10" s="20">
        <f>'13.ISA_pakalpojum_klienti_fakts'!CK9</f>
        <v>90</v>
      </c>
      <c r="DB10" s="36">
        <f>'13.ISA_pakalpojum_klienti_fakts'!CL9</f>
        <v>97</v>
      </c>
      <c r="DC10" s="20">
        <f>'10.ISA_pak_klienti_reģioni'!JL9</f>
        <v>99</v>
      </c>
      <c r="DD10" s="20">
        <f>'10.ISA_pak_klienti_reģioni'!JM9</f>
        <v>98</v>
      </c>
      <c r="DE10" s="20">
        <f>'10.ISA_pak_klienti_reģioni'!JN9</f>
        <v>97</v>
      </c>
      <c r="DF10" s="20">
        <f>'10.ISA_pak_klienti_reģioni'!JO9</f>
        <v>96</v>
      </c>
      <c r="DG10" s="20">
        <f>'10.ISA_pak_klienti_reģioni'!JP9</f>
        <v>95</v>
      </c>
      <c r="DH10" s="20">
        <f>'10.ISA_pak_klienti_reģioni'!JQ9</f>
        <v>94</v>
      </c>
      <c r="DI10" s="20">
        <f>'10.ISA_pak_klienti_reģioni'!JR9</f>
        <v>93</v>
      </c>
      <c r="DJ10" s="20">
        <f>'10.ISA_pak_klienti_reģioni'!JS9</f>
        <v>92</v>
      </c>
      <c r="DK10" s="20">
        <f>'10.ISA_pak_klienti_reģioni'!JT9</f>
        <v>91</v>
      </c>
      <c r="DL10" s="20">
        <f>'10.ISA_pak_klienti_reģioni'!JU9</f>
        <v>90</v>
      </c>
      <c r="DM10" s="20">
        <f>'10.ISA_pak_klienti_reģioni'!JV9</f>
        <v>89</v>
      </c>
      <c r="DN10" s="20">
        <f>'10.ISA_pak_klienti_reģioni'!JW9</f>
        <v>85</v>
      </c>
      <c r="DO10" s="20">
        <f>'10.ISA_pak_klienti_reģioni'!JX9</f>
        <v>81</v>
      </c>
      <c r="DP10" s="66"/>
      <c r="DQ10" s="35">
        <f t="shared" ref="DQ10:DZ14" si="19">D10+X10+CD10+CW10</f>
        <v>19809</v>
      </c>
      <c r="DR10" s="20">
        <f t="shared" si="19"/>
        <v>20294</v>
      </c>
      <c r="DS10" s="20">
        <f t="shared" si="19"/>
        <v>19594</v>
      </c>
      <c r="DT10" s="20">
        <f t="shared" si="19"/>
        <v>19412</v>
      </c>
      <c r="DU10" s="20">
        <f t="shared" si="19"/>
        <v>19467</v>
      </c>
      <c r="DV10" s="36">
        <f t="shared" si="19"/>
        <v>18407</v>
      </c>
      <c r="DW10" s="20">
        <f t="shared" si="19"/>
        <v>15103</v>
      </c>
      <c r="DX10" s="20">
        <f t="shared" si="19"/>
        <v>18791</v>
      </c>
      <c r="DY10" s="20">
        <f t="shared" si="19"/>
        <v>18613</v>
      </c>
      <c r="DZ10" s="20">
        <f t="shared" si="19"/>
        <v>18432</v>
      </c>
      <c r="EA10" s="20">
        <f t="shared" ref="EA10:EI14" si="20">N10+AH10+CN10+DG10</f>
        <v>18239</v>
      </c>
      <c r="EB10" s="20">
        <f t="shared" si="20"/>
        <v>18044</v>
      </c>
      <c r="EC10" s="20">
        <f t="shared" si="20"/>
        <v>17862</v>
      </c>
      <c r="ED10" s="20">
        <f t="shared" si="20"/>
        <v>17698</v>
      </c>
      <c r="EE10" s="20">
        <f t="shared" si="20"/>
        <v>17551</v>
      </c>
      <c r="EF10" s="20">
        <f t="shared" si="20"/>
        <v>17427</v>
      </c>
      <c r="EG10" s="20">
        <f t="shared" si="20"/>
        <v>17318</v>
      </c>
      <c r="EH10" s="20">
        <f t="shared" si="20"/>
        <v>16717</v>
      </c>
      <c r="EI10" s="20">
        <f t="shared" si="20"/>
        <v>16050</v>
      </c>
      <c r="EJ10" s="66"/>
      <c r="EK10" s="35">
        <f>'13.ISA_pakalpojum_klienti_fakts'!DK9</f>
        <v>3183</v>
      </c>
      <c r="EL10" s="20">
        <f>'13.ISA_pakalpojum_klienti_fakts'!DL9</f>
        <v>3059</v>
      </c>
      <c r="EM10" s="20">
        <f>'13.ISA_pakalpojum_klienti_fakts'!DM9</f>
        <v>2650</v>
      </c>
      <c r="EN10" s="20">
        <f>'13.ISA_pakalpojum_klienti_fakts'!DN9</f>
        <v>2403</v>
      </c>
      <c r="EO10" s="20">
        <f>'13.ISA_pakalpojum_klienti_fakts'!DO9</f>
        <v>2335</v>
      </c>
      <c r="EP10" s="36">
        <f>'13.ISA_pakalpojum_klienti_fakts'!DP9</f>
        <v>2470</v>
      </c>
      <c r="EQ10" s="20">
        <f>'10.ISA_pak_klienti_reģioni'!IR9</f>
        <v>2532</v>
      </c>
      <c r="ER10" s="20">
        <f>'10.ISA_pak_klienti_reģioni'!IS9</f>
        <v>2503</v>
      </c>
      <c r="ES10" s="20">
        <f>'10.ISA_pak_klienti_reģioni'!IT9</f>
        <v>2474</v>
      </c>
      <c r="ET10" s="20">
        <f>'10.ISA_pak_klienti_reģioni'!IU9</f>
        <v>2444</v>
      </c>
      <c r="EU10" s="20">
        <f>'10.ISA_pak_klienti_reģioni'!IV9</f>
        <v>2415</v>
      </c>
      <c r="EV10" s="20">
        <f>'10.ISA_pak_klienti_reģioni'!IW9</f>
        <v>2386</v>
      </c>
      <c r="EW10" s="20">
        <f>'10.ISA_pak_klienti_reģioni'!IX9</f>
        <v>2358</v>
      </c>
      <c r="EX10" s="20">
        <f>'10.ISA_pak_klienti_reģioni'!IY9</f>
        <v>2331</v>
      </c>
      <c r="EY10" s="20">
        <f>'10.ISA_pak_klienti_reģioni'!IZ9</f>
        <v>2305</v>
      </c>
      <c r="EZ10" s="20">
        <f>'10.ISA_pak_klienti_reģioni'!JA9</f>
        <v>2281</v>
      </c>
      <c r="FA10" s="20">
        <f>'10.ISA_pak_klienti_reģioni'!JB9</f>
        <v>2259</v>
      </c>
      <c r="FB10" s="20">
        <f>'10.ISA_pak_klienti_reģioni'!JC9</f>
        <v>2160</v>
      </c>
      <c r="FC10" s="20">
        <f>'10.ISA_pak_klienti_reģioni'!JD9</f>
        <v>2074</v>
      </c>
      <c r="FD10" s="66"/>
    </row>
    <row r="11" spans="1:160" x14ac:dyDescent="0.25">
      <c r="A11" s="15"/>
      <c r="B11" s="16" t="s">
        <v>306</v>
      </c>
      <c r="D11" s="106">
        <f>'13.ISA_pakalpojum_klienti_fakts'!P10</f>
        <v>1616</v>
      </c>
      <c r="E11" s="107">
        <f>'13.ISA_pakalpojum_klienti_fakts'!Q10</f>
        <v>1641</v>
      </c>
      <c r="F11" s="107">
        <f>'13.ISA_pakalpojum_klienti_fakts'!R10</f>
        <v>1460</v>
      </c>
      <c r="G11" s="107">
        <f>'13.ISA_pakalpojum_klienti_fakts'!S10</f>
        <v>1417</v>
      </c>
      <c r="H11" s="107">
        <f>'13.ISA_pakalpojum_klienti_fakts'!T10</f>
        <v>1703</v>
      </c>
      <c r="I11" s="108">
        <f>'13.ISA_pakalpojum_klienti_fakts'!U10</f>
        <v>1678</v>
      </c>
      <c r="J11" s="19">
        <f>'10.ISA_pak_klienti_reģioni'!AW10</f>
        <v>1573</v>
      </c>
      <c r="K11" s="19">
        <f>'10.ISA_pak_klienti_reģioni'!AX10</f>
        <v>1558</v>
      </c>
      <c r="L11" s="19">
        <f>'10.ISA_pak_klienti_reģioni'!AY10</f>
        <v>1544</v>
      </c>
      <c r="M11" s="19">
        <f>'10.ISA_pak_klienti_reģioni'!AZ10</f>
        <v>1530</v>
      </c>
      <c r="N11" s="19">
        <f>'10.ISA_pak_klienti_reģioni'!BA10</f>
        <v>1514</v>
      </c>
      <c r="O11" s="19">
        <f>'10.ISA_pak_klienti_reģioni'!BB10</f>
        <v>1498</v>
      </c>
      <c r="P11" s="19">
        <f>'10.ISA_pak_klienti_reģioni'!BC10</f>
        <v>1483</v>
      </c>
      <c r="Q11" s="19">
        <f>'10.ISA_pak_klienti_reģioni'!BD10</f>
        <v>1470</v>
      </c>
      <c r="R11" s="19">
        <f>'10.ISA_pak_klienti_reģioni'!BE10</f>
        <v>1458</v>
      </c>
      <c r="S11" s="19">
        <f>'10.ISA_pak_klienti_reģioni'!BF10</f>
        <v>1449</v>
      </c>
      <c r="T11" s="19">
        <f>'10.ISA_pak_klienti_reģioni'!BG10</f>
        <v>1440</v>
      </c>
      <c r="U11" s="19">
        <f>'10.ISA_pak_klienti_reģioni'!BH10</f>
        <v>1393</v>
      </c>
      <c r="V11" s="19">
        <f>'10.ISA_pak_klienti_reģioni'!BI10</f>
        <v>1337</v>
      </c>
      <c r="X11" s="37">
        <f>'13.ISA_pakalpojum_klienti_fakts'!AI10</f>
        <v>25</v>
      </c>
      <c r="Y11" s="19">
        <f>'13.ISA_pakalpojum_klienti_fakts'!AJ10</f>
        <v>29</v>
      </c>
      <c r="Z11" s="19">
        <f>'13.ISA_pakalpojum_klienti_fakts'!AK10</f>
        <v>27</v>
      </c>
      <c r="AA11" s="19">
        <f>'13.ISA_pakalpojum_klienti_fakts'!AL10</f>
        <v>49</v>
      </c>
      <c r="AB11" s="19">
        <f>'13.ISA_pakalpojum_klienti_fakts'!AM10</f>
        <v>98</v>
      </c>
      <c r="AC11" s="38">
        <f>'13.ISA_pakalpojum_klienti_fakts'!AN10</f>
        <v>86</v>
      </c>
      <c r="AD11" s="19">
        <f>'10.ISA_pak_klienti_reģioni'!DF10</f>
        <v>86</v>
      </c>
      <c r="AE11" s="19">
        <f>'10.ISA_pak_klienti_reģioni'!DG10</f>
        <v>85</v>
      </c>
      <c r="AF11" s="19">
        <f>'10.ISA_pak_klienti_reģioni'!DH10</f>
        <v>84</v>
      </c>
      <c r="AG11" s="19">
        <f>'10.ISA_pak_klienti_reģioni'!DI10</f>
        <v>83</v>
      </c>
      <c r="AH11" s="19">
        <f>'10.ISA_pak_klienti_reģioni'!DJ10</f>
        <v>83</v>
      </c>
      <c r="AI11" s="19">
        <f>'10.ISA_pak_klienti_reģioni'!DK10</f>
        <v>82</v>
      </c>
      <c r="AJ11" s="19">
        <f>'10.ISA_pak_klienti_reģioni'!DL10</f>
        <v>81</v>
      </c>
      <c r="AK11" s="19">
        <f>'10.ISA_pak_klienti_reģioni'!DM10</f>
        <v>80</v>
      </c>
      <c r="AL11" s="19">
        <f>'10.ISA_pak_klienti_reģioni'!DN10</f>
        <v>80</v>
      </c>
      <c r="AM11" s="19">
        <f>'10.ISA_pak_klienti_reģioni'!DO10</f>
        <v>79</v>
      </c>
      <c r="AN11" s="19">
        <f>'10.ISA_pak_klienti_reģioni'!DP10</f>
        <v>79</v>
      </c>
      <c r="AO11" s="19">
        <f>'10.ISA_pak_klienti_reģioni'!DQ10</f>
        <v>75</v>
      </c>
      <c r="AP11" s="19">
        <f>'10.ISA_pak_klienti_reģioni'!DR10</f>
        <v>73</v>
      </c>
      <c r="AR11" s="48">
        <f>'13.ISA_pakalpojum_klienti_fakts'!AP10</f>
        <v>651</v>
      </c>
      <c r="AS11" s="29">
        <f>'13.ISA_pakalpojum_klienti_fakts'!AQ10</f>
        <v>563</v>
      </c>
      <c r="AT11" s="29">
        <f>'13.ISA_pakalpojum_klienti_fakts'!AR10</f>
        <v>229</v>
      </c>
      <c r="AU11" s="29">
        <f>'13.ISA_pakalpojum_klienti_fakts'!AS10</f>
        <v>460</v>
      </c>
      <c r="AV11" s="29">
        <f>'13.ISA_pakalpojum_klienti_fakts'!AT10</f>
        <v>253</v>
      </c>
      <c r="AW11" s="49">
        <f>'13.ISA_pakalpojum_klienti_fakts'!AU10</f>
        <v>265</v>
      </c>
      <c r="AX11" s="19">
        <f>'10.ISA_pak_klienti_reģioni'!EA10</f>
        <v>374</v>
      </c>
      <c r="AY11" s="19">
        <f>'10.ISA_pak_klienti_reģioni'!EB10</f>
        <v>259</v>
      </c>
      <c r="AZ11" s="19">
        <f>'10.ISA_pak_klienti_reģioni'!EC10</f>
        <v>256</v>
      </c>
      <c r="BA11" s="19">
        <f>'10.ISA_pak_klienti_reģioni'!ED10</f>
        <v>254</v>
      </c>
      <c r="BB11" s="19">
        <f>'10.ISA_pak_klienti_reģioni'!EE10</f>
        <v>252</v>
      </c>
      <c r="BC11" s="19">
        <f>'10.ISA_pak_klienti_reģioni'!EF10</f>
        <v>249</v>
      </c>
      <c r="BD11" s="19">
        <f>'10.ISA_pak_klienti_reģioni'!EG10</f>
        <v>247</v>
      </c>
      <c r="BE11" s="19">
        <f>'10.ISA_pak_klienti_reģioni'!EH10</f>
        <v>244</v>
      </c>
      <c r="BF11" s="19">
        <f>'10.ISA_pak_klienti_reģioni'!EI10</f>
        <v>243</v>
      </c>
      <c r="BG11" s="19">
        <f>'10.ISA_pak_klienti_reģioni'!EJ10</f>
        <v>241</v>
      </c>
      <c r="BH11" s="19">
        <f>'10.ISA_pak_klienti_reģioni'!EK10</f>
        <v>240</v>
      </c>
      <c r="BI11" s="19">
        <f>'10.ISA_pak_klienti_reģioni'!EL10</f>
        <v>232</v>
      </c>
      <c r="BJ11" s="19">
        <f>'10.ISA_pak_klienti_reģioni'!EM10</f>
        <v>223</v>
      </c>
      <c r="BK11" s="48">
        <f>'13.ISA_pakalpojum_klienti_fakts'!AW10</f>
        <v>11</v>
      </c>
      <c r="BL11" s="29">
        <f>'13.ISA_pakalpojum_klienti_fakts'!AX10</f>
        <v>13</v>
      </c>
      <c r="BM11" s="29">
        <f>'13.ISA_pakalpojum_klienti_fakts'!AY10</f>
        <v>8</v>
      </c>
      <c r="BN11" s="29">
        <f>'13.ISA_pakalpojum_klienti_fakts'!AZ10</f>
        <v>9</v>
      </c>
      <c r="BO11" s="29">
        <f>'13.ISA_pakalpojum_klienti_fakts'!BA10</f>
        <v>12</v>
      </c>
      <c r="BP11" s="49">
        <f>'13.ISA_pakalpojum_klienti_fakts'!BB10</f>
        <v>14</v>
      </c>
      <c r="BQ11" s="19">
        <f>'10.ISA_pak_klienti_reģioni'!EU10</f>
        <v>14</v>
      </c>
      <c r="BR11" s="19">
        <f>'10.ISA_pak_klienti_reģioni'!EV10</f>
        <v>13</v>
      </c>
      <c r="BS11" s="19">
        <f>'10.ISA_pak_klienti_reģioni'!EW10</f>
        <v>13</v>
      </c>
      <c r="BT11" s="19">
        <f>'10.ISA_pak_klienti_reģioni'!EX10</f>
        <v>13</v>
      </c>
      <c r="BU11" s="19">
        <f>'10.ISA_pak_klienti_reģioni'!EY10</f>
        <v>12</v>
      </c>
      <c r="BV11" s="19">
        <f>'10.ISA_pak_klienti_reģioni'!EZ10</f>
        <v>12</v>
      </c>
      <c r="BW11" s="19">
        <f>'10.ISA_pak_klienti_reģioni'!FA10</f>
        <v>12</v>
      </c>
      <c r="BX11" s="19">
        <f>'10.ISA_pak_klienti_reģioni'!FB10</f>
        <v>12</v>
      </c>
      <c r="BY11" s="19">
        <f>'10.ISA_pak_klienti_reģioni'!FC10</f>
        <v>11</v>
      </c>
      <c r="BZ11" s="19">
        <f>'10.ISA_pak_klienti_reģioni'!FD10</f>
        <v>11</v>
      </c>
      <c r="CA11" s="19">
        <f>'10.ISA_pak_klienti_reģioni'!FE10</f>
        <v>11</v>
      </c>
      <c r="CB11" s="19">
        <f>'10.ISA_pak_klienti_reģioni'!FF10</f>
        <v>10</v>
      </c>
      <c r="CC11" s="19">
        <f>'10.ISA_pak_klienti_reģioni'!FG10</f>
        <v>9</v>
      </c>
      <c r="CD11" s="37">
        <v>2077</v>
      </c>
      <c r="CE11" s="19">
        <v>2153</v>
      </c>
      <c r="CF11" s="19">
        <v>664</v>
      </c>
      <c r="CG11" s="19">
        <v>469</v>
      </c>
      <c r="CH11" s="19">
        <v>265</v>
      </c>
      <c r="CI11" s="38">
        <v>279</v>
      </c>
      <c r="CJ11" s="19">
        <f>'10.ISA_pak_klienti_reģioni'!FO10</f>
        <v>388</v>
      </c>
      <c r="CK11" s="19">
        <f>'10.ISA_pak_klienti_reģioni'!FP10</f>
        <v>272</v>
      </c>
      <c r="CL11" s="19">
        <f>'10.ISA_pak_klienti_reģioni'!FQ10</f>
        <v>269</v>
      </c>
      <c r="CM11" s="19">
        <f>'10.ISA_pak_klienti_reģioni'!FR10</f>
        <v>267</v>
      </c>
      <c r="CN11" s="19">
        <f>'10.ISA_pak_klienti_reģioni'!FS10</f>
        <v>264</v>
      </c>
      <c r="CO11" s="19">
        <f>'10.ISA_pak_klienti_reģioni'!FT10</f>
        <v>261</v>
      </c>
      <c r="CP11" s="19">
        <f>'10.ISA_pak_klienti_reģioni'!FU10</f>
        <v>259</v>
      </c>
      <c r="CQ11" s="19">
        <f>'10.ISA_pak_klienti_reģioni'!FV10</f>
        <v>256</v>
      </c>
      <c r="CR11" s="19">
        <f>'10.ISA_pak_klienti_reģioni'!FW10</f>
        <v>254</v>
      </c>
      <c r="CS11" s="19">
        <f>'10.ISA_pak_klienti_reģioni'!FX10</f>
        <v>252</v>
      </c>
      <c r="CT11" s="19">
        <f>'10.ISA_pak_klienti_reģioni'!FY10</f>
        <v>251</v>
      </c>
      <c r="CU11" s="19">
        <f>'10.ISA_pak_klienti_reģioni'!FZ10</f>
        <v>242</v>
      </c>
      <c r="CV11" s="19">
        <f>'10.ISA_pak_klienti_reģioni'!GA10</f>
        <v>232</v>
      </c>
      <c r="CW11" s="37">
        <f>'13.ISA_pakalpojum_klienti_fakts'!CG10</f>
        <v>39</v>
      </c>
      <c r="CX11" s="19">
        <f>'13.ISA_pakalpojum_klienti_fakts'!CH10</f>
        <v>40</v>
      </c>
      <c r="CY11" s="19">
        <f>'13.ISA_pakalpojum_klienti_fakts'!CI10</f>
        <v>28</v>
      </c>
      <c r="CZ11" s="19">
        <f>'13.ISA_pakalpojum_klienti_fakts'!CJ10</f>
        <v>39</v>
      </c>
      <c r="DA11" s="19">
        <f>'13.ISA_pakalpojum_klienti_fakts'!CK10</f>
        <v>29</v>
      </c>
      <c r="DB11" s="38">
        <f>'13.ISA_pakalpojum_klienti_fakts'!CL10</f>
        <v>32</v>
      </c>
      <c r="DC11" s="19">
        <f>'10.ISA_pak_klienti_reģioni'!JL10</f>
        <v>31</v>
      </c>
      <c r="DD11" s="19">
        <f>'10.ISA_pak_klienti_reģioni'!JM10</f>
        <v>31</v>
      </c>
      <c r="DE11" s="19">
        <f>'10.ISA_pak_klienti_reģioni'!JN10</f>
        <v>31</v>
      </c>
      <c r="DF11" s="19">
        <f>'10.ISA_pak_klienti_reģioni'!JO10</f>
        <v>30</v>
      </c>
      <c r="DG11" s="19">
        <f>'10.ISA_pak_klienti_reģioni'!JP10</f>
        <v>30</v>
      </c>
      <c r="DH11" s="19">
        <f>'10.ISA_pak_klienti_reģioni'!JQ10</f>
        <v>30</v>
      </c>
      <c r="DI11" s="19">
        <f>'10.ISA_pak_klienti_reģioni'!JR10</f>
        <v>29</v>
      </c>
      <c r="DJ11" s="19">
        <f>'10.ISA_pak_klienti_reģioni'!JS10</f>
        <v>29</v>
      </c>
      <c r="DK11" s="19">
        <f>'10.ISA_pak_klienti_reģioni'!JT10</f>
        <v>29</v>
      </c>
      <c r="DL11" s="19">
        <f>'10.ISA_pak_klienti_reģioni'!JU10</f>
        <v>28</v>
      </c>
      <c r="DM11" s="19">
        <f>'10.ISA_pak_klienti_reģioni'!JV10</f>
        <v>28</v>
      </c>
      <c r="DN11" s="19">
        <f>'10.ISA_pak_klienti_reģioni'!JW10</f>
        <v>27</v>
      </c>
      <c r="DO11" s="19">
        <f>'10.ISA_pak_klienti_reģioni'!JX10</f>
        <v>26</v>
      </c>
      <c r="DP11" s="66"/>
      <c r="DQ11" s="37">
        <f t="shared" si="19"/>
        <v>3757</v>
      </c>
      <c r="DR11" s="19">
        <f t="shared" si="19"/>
        <v>3863</v>
      </c>
      <c r="DS11" s="19">
        <f t="shared" si="19"/>
        <v>2179</v>
      </c>
      <c r="DT11" s="19">
        <f t="shared" si="19"/>
        <v>1974</v>
      </c>
      <c r="DU11" s="19">
        <f t="shared" si="19"/>
        <v>2095</v>
      </c>
      <c r="DV11" s="38">
        <f t="shared" si="19"/>
        <v>2075</v>
      </c>
      <c r="DW11" s="19">
        <f t="shared" si="19"/>
        <v>2078</v>
      </c>
      <c r="DX11" s="19">
        <f t="shared" si="19"/>
        <v>1946</v>
      </c>
      <c r="DY11" s="19">
        <f t="shared" si="19"/>
        <v>1928</v>
      </c>
      <c r="DZ11" s="19">
        <f t="shared" si="19"/>
        <v>1910</v>
      </c>
      <c r="EA11" s="19">
        <f t="shared" si="20"/>
        <v>1891</v>
      </c>
      <c r="EB11" s="19">
        <f t="shared" si="20"/>
        <v>1871</v>
      </c>
      <c r="EC11" s="19">
        <f t="shared" si="20"/>
        <v>1852</v>
      </c>
      <c r="ED11" s="19">
        <f t="shared" si="20"/>
        <v>1835</v>
      </c>
      <c r="EE11" s="19">
        <f t="shared" si="20"/>
        <v>1821</v>
      </c>
      <c r="EF11" s="19">
        <f t="shared" si="20"/>
        <v>1808</v>
      </c>
      <c r="EG11" s="19">
        <f t="shared" si="20"/>
        <v>1798</v>
      </c>
      <c r="EH11" s="19">
        <f t="shared" si="20"/>
        <v>1737</v>
      </c>
      <c r="EI11" s="19">
        <f t="shared" si="20"/>
        <v>1668</v>
      </c>
      <c r="EJ11" s="66"/>
      <c r="EK11" s="37">
        <f>'13.ISA_pakalpojum_klienti_fakts'!DK10</f>
        <v>1924</v>
      </c>
      <c r="EL11" s="19">
        <f>'13.ISA_pakalpojum_klienti_fakts'!DL10</f>
        <v>1978</v>
      </c>
      <c r="EM11" s="19">
        <f>'13.ISA_pakalpojum_klienti_fakts'!DM10</f>
        <v>1879</v>
      </c>
      <c r="EN11" s="19">
        <f>'13.ISA_pakalpojum_klienti_fakts'!DN10</f>
        <v>1816</v>
      </c>
      <c r="EO11" s="19">
        <f>'13.ISA_pakalpojum_klienti_fakts'!DO10</f>
        <v>2141</v>
      </c>
      <c r="EP11" s="38">
        <f>'13.ISA_pakalpojum_klienti_fakts'!DP10</f>
        <v>2210</v>
      </c>
      <c r="EQ11" s="19">
        <f>'10.ISA_pak_klienti_reģioni'!IR10</f>
        <v>2170</v>
      </c>
      <c r="ER11" s="19">
        <f>'10.ISA_pak_klienti_reģioni'!IS10</f>
        <v>2145</v>
      </c>
      <c r="ES11" s="19">
        <f>'10.ISA_pak_klienti_reģioni'!IT10</f>
        <v>2120</v>
      </c>
      <c r="ET11" s="19">
        <f>'10.ISA_pak_klienti_reģioni'!IU10</f>
        <v>2094</v>
      </c>
      <c r="EU11" s="19">
        <f>'10.ISA_pak_klienti_reģioni'!IV10</f>
        <v>2069</v>
      </c>
      <c r="EV11" s="19">
        <f>'10.ISA_pak_klienti_reģioni'!IW10</f>
        <v>2044</v>
      </c>
      <c r="EW11" s="19">
        <f>'10.ISA_pak_klienti_reģioni'!IX10</f>
        <v>2020</v>
      </c>
      <c r="EX11" s="19">
        <f>'10.ISA_pak_klienti_reģioni'!IY10</f>
        <v>1997</v>
      </c>
      <c r="EY11" s="19">
        <f>'10.ISA_pak_klienti_reģioni'!IZ10</f>
        <v>1975</v>
      </c>
      <c r="EZ11" s="19">
        <f>'10.ISA_pak_klienti_reģioni'!JA10</f>
        <v>1954</v>
      </c>
      <c r="FA11" s="19">
        <f>'10.ISA_pak_klienti_reģioni'!JB10</f>
        <v>1935</v>
      </c>
      <c r="FB11" s="19">
        <f>'10.ISA_pak_klienti_reģioni'!JC10</f>
        <v>1850</v>
      </c>
      <c r="FC11" s="19">
        <f>'10.ISA_pak_klienti_reģioni'!JD10</f>
        <v>1777</v>
      </c>
      <c r="FD11" s="66"/>
    </row>
    <row r="12" spans="1:160" x14ac:dyDescent="0.25">
      <c r="A12" s="15"/>
      <c r="B12" s="16" t="s">
        <v>307</v>
      </c>
      <c r="D12" s="106">
        <f>'13.ISA_pakalpojum_klienti_fakts'!P11</f>
        <v>1116</v>
      </c>
      <c r="E12" s="107">
        <f>'13.ISA_pakalpojum_klienti_fakts'!Q11</f>
        <v>1085</v>
      </c>
      <c r="F12" s="107">
        <f>'13.ISA_pakalpojum_klienti_fakts'!R11</f>
        <v>1147</v>
      </c>
      <c r="G12" s="107">
        <f>'13.ISA_pakalpojum_klienti_fakts'!S11</f>
        <v>1081</v>
      </c>
      <c r="H12" s="107">
        <f>'13.ISA_pakalpojum_klienti_fakts'!T11</f>
        <v>1087</v>
      </c>
      <c r="I12" s="108">
        <f>'13.ISA_pakalpojum_klienti_fakts'!U11</f>
        <v>1113</v>
      </c>
      <c r="J12" s="19">
        <f>'10.ISA_pak_klienti_reģioni'!AW11</f>
        <v>904</v>
      </c>
      <c r="K12" s="19">
        <f>'10.ISA_pak_klienti_reģioni'!AX11</f>
        <v>894</v>
      </c>
      <c r="L12" s="19">
        <f>'10.ISA_pak_klienti_reģioni'!AY11</f>
        <v>885</v>
      </c>
      <c r="M12" s="19">
        <f>'10.ISA_pak_klienti_reģioni'!AZ11</f>
        <v>877</v>
      </c>
      <c r="N12" s="19">
        <f>'10.ISA_pak_klienti_reģioni'!BA11</f>
        <v>867</v>
      </c>
      <c r="O12" s="19">
        <f>'10.ISA_pak_klienti_reģioni'!BB11</f>
        <v>857</v>
      </c>
      <c r="P12" s="19">
        <f>'10.ISA_pak_klienti_reģioni'!BC11</f>
        <v>849</v>
      </c>
      <c r="Q12" s="19">
        <f>'10.ISA_pak_klienti_reģioni'!BD11</f>
        <v>840</v>
      </c>
      <c r="R12" s="19">
        <f>'10.ISA_pak_klienti_reģioni'!BE11</f>
        <v>832</v>
      </c>
      <c r="S12" s="19">
        <f>'10.ISA_pak_klienti_reģioni'!BF11</f>
        <v>827</v>
      </c>
      <c r="T12" s="19">
        <f>'10.ISA_pak_klienti_reģioni'!BG11</f>
        <v>821</v>
      </c>
      <c r="U12" s="19">
        <f>'10.ISA_pak_klienti_reģioni'!BH11</f>
        <v>790</v>
      </c>
      <c r="V12" s="19">
        <f>'10.ISA_pak_klienti_reģioni'!BI11</f>
        <v>759</v>
      </c>
      <c r="X12" s="37">
        <f>'13.ISA_pakalpojum_klienti_fakts'!AI11</f>
        <v>25</v>
      </c>
      <c r="Y12" s="19">
        <f>'13.ISA_pakalpojum_klienti_fakts'!AJ11</f>
        <v>21</v>
      </c>
      <c r="Z12" s="19">
        <f>'13.ISA_pakalpojum_klienti_fakts'!AK11</f>
        <v>28</v>
      </c>
      <c r="AA12" s="19">
        <f>'13.ISA_pakalpojum_klienti_fakts'!AL11</f>
        <v>37</v>
      </c>
      <c r="AB12" s="19">
        <f>'13.ISA_pakalpojum_klienti_fakts'!AM11</f>
        <v>68</v>
      </c>
      <c r="AC12" s="38">
        <f>'13.ISA_pakalpojum_klienti_fakts'!AN11</f>
        <v>80</v>
      </c>
      <c r="AD12" s="19">
        <f>'10.ISA_pak_klienti_reģioni'!DF11</f>
        <v>64</v>
      </c>
      <c r="AE12" s="19">
        <f>'10.ISA_pak_klienti_reģioni'!DG11</f>
        <v>63</v>
      </c>
      <c r="AF12" s="19">
        <f>'10.ISA_pak_klienti_reģioni'!DH11</f>
        <v>62</v>
      </c>
      <c r="AG12" s="19">
        <f>'10.ISA_pak_klienti_reģioni'!DI11</f>
        <v>62</v>
      </c>
      <c r="AH12" s="19">
        <f>'10.ISA_pak_klienti_reģioni'!DJ11</f>
        <v>61</v>
      </c>
      <c r="AI12" s="19">
        <f>'10.ISA_pak_klienti_reģioni'!DK11</f>
        <v>61</v>
      </c>
      <c r="AJ12" s="19">
        <f>'10.ISA_pak_klienti_reģioni'!DL11</f>
        <v>60</v>
      </c>
      <c r="AK12" s="19">
        <f>'10.ISA_pak_klienti_reģioni'!DM11</f>
        <v>60</v>
      </c>
      <c r="AL12" s="19">
        <f>'10.ISA_pak_klienti_reģioni'!DN11</f>
        <v>59</v>
      </c>
      <c r="AM12" s="19">
        <f>'10.ISA_pak_klienti_reģioni'!DO11</f>
        <v>59</v>
      </c>
      <c r="AN12" s="19">
        <f>'10.ISA_pak_klienti_reģioni'!DP11</f>
        <v>58</v>
      </c>
      <c r="AO12" s="19">
        <f>'10.ISA_pak_klienti_reģioni'!DQ11</f>
        <v>57</v>
      </c>
      <c r="AP12" s="19">
        <f>'10.ISA_pak_klienti_reģioni'!DR11</f>
        <v>54</v>
      </c>
      <c r="AR12" s="48">
        <f>'13.ISA_pakalpojum_klienti_fakts'!AP11</f>
        <v>401</v>
      </c>
      <c r="AS12" s="29">
        <f>'13.ISA_pakalpojum_klienti_fakts'!AQ11</f>
        <v>1405</v>
      </c>
      <c r="AT12" s="29">
        <f>'13.ISA_pakalpojum_klienti_fakts'!AR11</f>
        <v>957</v>
      </c>
      <c r="AU12" s="29">
        <f>'13.ISA_pakalpojum_klienti_fakts'!AS11</f>
        <v>118</v>
      </c>
      <c r="AV12" s="29">
        <f>'13.ISA_pakalpojum_klienti_fakts'!AT11</f>
        <v>210</v>
      </c>
      <c r="AW12" s="49">
        <f>'13.ISA_pakalpojum_klienti_fakts'!AU11</f>
        <v>255</v>
      </c>
      <c r="AX12" s="19">
        <f>'10.ISA_pak_klienti_reģioni'!EA11</f>
        <v>486</v>
      </c>
      <c r="AY12" s="19">
        <f>'10.ISA_pak_klienti_reģioni'!EB11</f>
        <v>263</v>
      </c>
      <c r="AZ12" s="19">
        <f>'10.ISA_pak_klienti_reģioni'!EC11</f>
        <v>261</v>
      </c>
      <c r="BA12" s="19">
        <f>'10.ISA_pak_klienti_reģioni'!ED11</f>
        <v>258</v>
      </c>
      <c r="BB12" s="19">
        <f>'10.ISA_pak_klienti_reģioni'!EE11</f>
        <v>256</v>
      </c>
      <c r="BC12" s="19">
        <f>'10.ISA_pak_klienti_reģioni'!EF11</f>
        <v>253</v>
      </c>
      <c r="BD12" s="19">
        <f>'10.ISA_pak_klienti_reģioni'!EG11</f>
        <v>251</v>
      </c>
      <c r="BE12" s="19">
        <f>'10.ISA_pak_klienti_reģioni'!EH11</f>
        <v>249</v>
      </c>
      <c r="BF12" s="19">
        <f>'10.ISA_pak_klienti_reģioni'!EI11</f>
        <v>247</v>
      </c>
      <c r="BG12" s="19">
        <f>'10.ISA_pak_klienti_reģioni'!EJ11</f>
        <v>245</v>
      </c>
      <c r="BH12" s="19">
        <f>'10.ISA_pak_klienti_reģioni'!EK11</f>
        <v>244</v>
      </c>
      <c r="BI12" s="19">
        <f>'10.ISA_pak_klienti_reģioni'!EL11</f>
        <v>236</v>
      </c>
      <c r="BJ12" s="19">
        <f>'10.ISA_pak_klienti_reģioni'!EM11</f>
        <v>227</v>
      </c>
      <c r="BK12" s="48">
        <f>'13.ISA_pakalpojum_klienti_fakts'!AW11</f>
        <v>4</v>
      </c>
      <c r="BL12" s="29">
        <f>'13.ISA_pakalpojum_klienti_fakts'!AX11</f>
        <v>1</v>
      </c>
      <c r="BM12" s="29">
        <f>'13.ISA_pakalpojum_klienti_fakts'!AY11</f>
        <v>6</v>
      </c>
      <c r="BN12" s="29">
        <f>'13.ISA_pakalpojum_klienti_fakts'!AZ11</f>
        <v>49</v>
      </c>
      <c r="BO12" s="29">
        <f>'13.ISA_pakalpojum_klienti_fakts'!BA11</f>
        <v>124</v>
      </c>
      <c r="BP12" s="49">
        <f>'13.ISA_pakalpojum_klienti_fakts'!BB11</f>
        <v>155</v>
      </c>
      <c r="BQ12" s="19">
        <f>'10.ISA_pak_klienti_reģioni'!EU11</f>
        <v>146</v>
      </c>
      <c r="BR12" s="19">
        <f>'10.ISA_pak_klienti_reģioni'!EV11</f>
        <v>143</v>
      </c>
      <c r="BS12" s="19">
        <f>'10.ISA_pak_klienti_reģioni'!EW11</f>
        <v>140</v>
      </c>
      <c r="BT12" s="19">
        <f>'10.ISA_pak_klienti_reģioni'!EX11</f>
        <v>136</v>
      </c>
      <c r="BU12" s="19">
        <f>'10.ISA_pak_klienti_reģioni'!EY11</f>
        <v>134</v>
      </c>
      <c r="BV12" s="19">
        <f>'10.ISA_pak_klienti_reģioni'!EZ11</f>
        <v>131</v>
      </c>
      <c r="BW12" s="19">
        <f>'10.ISA_pak_klienti_reģioni'!FA11</f>
        <v>128</v>
      </c>
      <c r="BX12" s="19">
        <f>'10.ISA_pak_klienti_reģioni'!FB11</f>
        <v>125</v>
      </c>
      <c r="BY12" s="19">
        <f>'10.ISA_pak_klienti_reģioni'!FC11</f>
        <v>122</v>
      </c>
      <c r="BZ12" s="19">
        <f>'10.ISA_pak_klienti_reģioni'!FD11</f>
        <v>118</v>
      </c>
      <c r="CA12" s="19">
        <f>'10.ISA_pak_klienti_reģioni'!FE11</f>
        <v>115</v>
      </c>
      <c r="CB12" s="19">
        <f>'10.ISA_pak_klienti_reģioni'!FF11</f>
        <v>103</v>
      </c>
      <c r="CC12" s="19">
        <f>'10.ISA_pak_klienti_reģioni'!FG11</f>
        <v>99</v>
      </c>
      <c r="CD12" s="37">
        <v>2571</v>
      </c>
      <c r="CE12" s="19">
        <v>2435</v>
      </c>
      <c r="CF12" s="19">
        <v>1963</v>
      </c>
      <c r="CG12" s="19">
        <v>172</v>
      </c>
      <c r="CH12" s="19">
        <v>340</v>
      </c>
      <c r="CI12" s="38">
        <v>489</v>
      </c>
      <c r="CJ12" s="19">
        <f>'10.ISA_pak_klienti_reģioni'!FO11</f>
        <v>632</v>
      </c>
      <c r="CK12" s="19">
        <f>'10.ISA_pak_klienti_reģioni'!FP11</f>
        <v>406</v>
      </c>
      <c r="CL12" s="19">
        <f>'10.ISA_pak_klienti_reģioni'!FQ11</f>
        <v>401</v>
      </c>
      <c r="CM12" s="19">
        <f>'10.ISA_pak_klienti_reģioni'!FR11</f>
        <v>394</v>
      </c>
      <c r="CN12" s="19">
        <f>'10.ISA_pak_klienti_reģioni'!FS11</f>
        <v>390</v>
      </c>
      <c r="CO12" s="19">
        <f>'10.ISA_pak_klienti_reģioni'!FT11</f>
        <v>384</v>
      </c>
      <c r="CP12" s="19">
        <f>'10.ISA_pak_klienti_reģioni'!FU11</f>
        <v>379</v>
      </c>
      <c r="CQ12" s="19">
        <f>'10.ISA_pak_klienti_reģioni'!FV11</f>
        <v>374</v>
      </c>
      <c r="CR12" s="19">
        <f>'10.ISA_pak_klienti_reģioni'!FW11</f>
        <v>369</v>
      </c>
      <c r="CS12" s="19">
        <f>'10.ISA_pak_klienti_reģioni'!FX11</f>
        <v>363</v>
      </c>
      <c r="CT12" s="19">
        <f>'10.ISA_pak_klienti_reģioni'!FY11</f>
        <v>359</v>
      </c>
      <c r="CU12" s="19">
        <f>'10.ISA_pak_klienti_reģioni'!FZ11</f>
        <v>339</v>
      </c>
      <c r="CV12" s="19">
        <f>'10.ISA_pak_klienti_reģioni'!GA11</f>
        <v>326</v>
      </c>
      <c r="CW12" s="37">
        <f>'13.ISA_pakalpojum_klienti_fakts'!CG11</f>
        <v>0</v>
      </c>
      <c r="CX12" s="19">
        <f>'13.ISA_pakalpojum_klienti_fakts'!CH11</f>
        <v>0</v>
      </c>
      <c r="CY12" s="19">
        <f>'13.ISA_pakalpojum_klienti_fakts'!CI11</f>
        <v>0</v>
      </c>
      <c r="CZ12" s="19">
        <f>'13.ISA_pakalpojum_klienti_fakts'!CJ11</f>
        <v>0</v>
      </c>
      <c r="DA12" s="19">
        <f>'13.ISA_pakalpojum_klienti_fakts'!CK11</f>
        <v>2</v>
      </c>
      <c r="DB12" s="38">
        <f>'13.ISA_pakalpojum_klienti_fakts'!CL11</f>
        <v>24</v>
      </c>
      <c r="DC12" s="19">
        <f>'10.ISA_pak_klienti_reģioni'!JL11</f>
        <v>20</v>
      </c>
      <c r="DD12" s="19">
        <f>'10.ISA_pak_klienti_reģioni'!JM11</f>
        <v>19</v>
      </c>
      <c r="DE12" s="19">
        <f>'10.ISA_pak_klienti_reģioni'!JN11</f>
        <v>19</v>
      </c>
      <c r="DF12" s="19">
        <f>'10.ISA_pak_klienti_reģioni'!JO11</f>
        <v>19</v>
      </c>
      <c r="DG12" s="19">
        <f>'10.ISA_pak_klienti_reģioni'!JP11</f>
        <v>19</v>
      </c>
      <c r="DH12" s="19">
        <f>'10.ISA_pak_klienti_reģioni'!JQ11</f>
        <v>19</v>
      </c>
      <c r="DI12" s="19">
        <f>'10.ISA_pak_klienti_reģioni'!JR11</f>
        <v>18</v>
      </c>
      <c r="DJ12" s="19">
        <f>'10.ISA_pak_klienti_reģioni'!JS11</f>
        <v>18</v>
      </c>
      <c r="DK12" s="19">
        <f>'10.ISA_pak_klienti_reģioni'!JT11</f>
        <v>18</v>
      </c>
      <c r="DL12" s="19">
        <f>'10.ISA_pak_klienti_reģioni'!JU11</f>
        <v>18</v>
      </c>
      <c r="DM12" s="19">
        <f>'10.ISA_pak_klienti_reģioni'!JV11</f>
        <v>18</v>
      </c>
      <c r="DN12" s="19">
        <f>'10.ISA_pak_klienti_reģioni'!JW11</f>
        <v>17</v>
      </c>
      <c r="DO12" s="19">
        <f>'10.ISA_pak_klienti_reģioni'!JX11</f>
        <v>16</v>
      </c>
      <c r="DP12" s="66"/>
      <c r="DQ12" s="37">
        <f t="shared" si="19"/>
        <v>3712</v>
      </c>
      <c r="DR12" s="19">
        <f t="shared" si="19"/>
        <v>3541</v>
      </c>
      <c r="DS12" s="19">
        <f t="shared" si="19"/>
        <v>3138</v>
      </c>
      <c r="DT12" s="19">
        <f t="shared" si="19"/>
        <v>1290</v>
      </c>
      <c r="DU12" s="19">
        <f t="shared" si="19"/>
        <v>1497</v>
      </c>
      <c r="DV12" s="38">
        <f t="shared" si="19"/>
        <v>1706</v>
      </c>
      <c r="DW12" s="19">
        <f t="shared" si="19"/>
        <v>1620</v>
      </c>
      <c r="DX12" s="19">
        <f t="shared" si="19"/>
        <v>1382</v>
      </c>
      <c r="DY12" s="19">
        <f t="shared" si="19"/>
        <v>1367</v>
      </c>
      <c r="DZ12" s="19">
        <f t="shared" si="19"/>
        <v>1352</v>
      </c>
      <c r="EA12" s="19">
        <f t="shared" si="20"/>
        <v>1337</v>
      </c>
      <c r="EB12" s="19">
        <f t="shared" si="20"/>
        <v>1321</v>
      </c>
      <c r="EC12" s="19">
        <f t="shared" si="20"/>
        <v>1306</v>
      </c>
      <c r="ED12" s="19">
        <f t="shared" si="20"/>
        <v>1292</v>
      </c>
      <c r="EE12" s="19">
        <f t="shared" si="20"/>
        <v>1278</v>
      </c>
      <c r="EF12" s="19">
        <f t="shared" si="20"/>
        <v>1267</v>
      </c>
      <c r="EG12" s="19">
        <f t="shared" si="20"/>
        <v>1256</v>
      </c>
      <c r="EH12" s="19">
        <f t="shared" si="20"/>
        <v>1203</v>
      </c>
      <c r="EI12" s="19">
        <f t="shared" si="20"/>
        <v>1155</v>
      </c>
      <c r="EJ12" s="66"/>
      <c r="EK12" s="37">
        <f>'13.ISA_pakalpojum_klienti_fakts'!DK11</f>
        <v>1563</v>
      </c>
      <c r="EL12" s="19">
        <f>'13.ISA_pakalpojum_klienti_fakts'!DL11</f>
        <v>1697</v>
      </c>
      <c r="EM12" s="19">
        <f>'13.ISA_pakalpojum_klienti_fakts'!DM11</f>
        <v>1560</v>
      </c>
      <c r="EN12" s="19">
        <f>'13.ISA_pakalpojum_klienti_fakts'!DN11</f>
        <v>1628</v>
      </c>
      <c r="EO12" s="19">
        <f>'13.ISA_pakalpojum_klienti_fakts'!DO11</f>
        <v>1696</v>
      </c>
      <c r="EP12" s="38">
        <f>'13.ISA_pakalpojum_klienti_fakts'!DP11</f>
        <v>1758</v>
      </c>
      <c r="EQ12" s="19">
        <f>'10.ISA_pak_klienti_reģioni'!IR11</f>
        <v>1443</v>
      </c>
      <c r="ER12" s="19">
        <f>'10.ISA_pak_klienti_reģioni'!IS11</f>
        <v>1426</v>
      </c>
      <c r="ES12" s="19">
        <f>'10.ISA_pak_klienti_reģioni'!IT11</f>
        <v>1410</v>
      </c>
      <c r="ET12" s="19">
        <f>'10.ISA_pak_klienti_reģioni'!IU11</f>
        <v>1393</v>
      </c>
      <c r="EU12" s="19">
        <f>'10.ISA_pak_klienti_reģioni'!IV11</f>
        <v>1376</v>
      </c>
      <c r="EV12" s="19">
        <f>'10.ISA_pak_klienti_reģioni'!IW11</f>
        <v>1360</v>
      </c>
      <c r="EW12" s="19">
        <f>'10.ISA_pak_klienti_reģioni'!IX11</f>
        <v>1344</v>
      </c>
      <c r="EX12" s="19">
        <f>'10.ISA_pak_klienti_reģioni'!IY11</f>
        <v>1328</v>
      </c>
      <c r="EY12" s="19">
        <f>'10.ISA_pak_klienti_reģioni'!IZ11</f>
        <v>1313</v>
      </c>
      <c r="EZ12" s="19">
        <f>'10.ISA_pak_klienti_reģioni'!JA11</f>
        <v>1300</v>
      </c>
      <c r="FA12" s="19">
        <f>'10.ISA_pak_klienti_reģioni'!JB11</f>
        <v>1287</v>
      </c>
      <c r="FB12" s="19">
        <f>'10.ISA_pak_klienti_reģioni'!JC11</f>
        <v>1231</v>
      </c>
      <c r="FC12" s="19">
        <f>'10.ISA_pak_klienti_reģioni'!JD11</f>
        <v>1182</v>
      </c>
      <c r="FD12" s="66"/>
    </row>
    <row r="13" spans="1:160" x14ac:dyDescent="0.25">
      <c r="A13" s="15"/>
      <c r="B13" s="16" t="s">
        <v>308</v>
      </c>
      <c r="D13" s="106">
        <f>'13.ISA_pakalpojum_klienti_fakts'!P12</f>
        <v>1387</v>
      </c>
      <c r="E13" s="107">
        <f>'13.ISA_pakalpojum_klienti_fakts'!Q12</f>
        <v>1316</v>
      </c>
      <c r="F13" s="107">
        <f>'13.ISA_pakalpojum_klienti_fakts'!R12</f>
        <v>1321</v>
      </c>
      <c r="G13" s="107">
        <f>'13.ISA_pakalpojum_klienti_fakts'!S12</f>
        <v>1353</v>
      </c>
      <c r="H13" s="107">
        <f>'13.ISA_pakalpojum_klienti_fakts'!T12</f>
        <v>1209</v>
      </c>
      <c r="I13" s="108">
        <f>'13.ISA_pakalpojum_klienti_fakts'!U12</f>
        <v>1083</v>
      </c>
      <c r="J13" s="19">
        <f>'10.ISA_pak_klienti_reģioni'!AW12</f>
        <v>1221</v>
      </c>
      <c r="K13" s="19">
        <f>'10.ISA_pak_klienti_reģioni'!AX12</f>
        <v>1210</v>
      </c>
      <c r="L13" s="19">
        <f>'10.ISA_pak_klienti_reģioni'!AY12</f>
        <v>1199</v>
      </c>
      <c r="M13" s="19">
        <f>'10.ISA_pak_klienti_reģioni'!AZ12</f>
        <v>1188</v>
      </c>
      <c r="N13" s="19">
        <f>'10.ISA_pak_klienti_reģioni'!BA12</f>
        <v>1177</v>
      </c>
      <c r="O13" s="19">
        <f>'10.ISA_pak_klienti_reģioni'!BB12</f>
        <v>1164</v>
      </c>
      <c r="P13" s="19">
        <f>'10.ISA_pak_klienti_reģioni'!BC12</f>
        <v>1152</v>
      </c>
      <c r="Q13" s="19">
        <f>'10.ISA_pak_klienti_reģioni'!BD12</f>
        <v>1143</v>
      </c>
      <c r="R13" s="19">
        <f>'10.ISA_pak_klienti_reģioni'!BE12</f>
        <v>1134</v>
      </c>
      <c r="S13" s="19">
        <f>'10.ISA_pak_klienti_reģioni'!BF12</f>
        <v>1127</v>
      </c>
      <c r="T13" s="19">
        <f>'10.ISA_pak_klienti_reģioni'!BG12</f>
        <v>1121</v>
      </c>
      <c r="U13" s="19">
        <f>'10.ISA_pak_klienti_reģioni'!BH12</f>
        <v>1085</v>
      </c>
      <c r="V13" s="19">
        <f>'10.ISA_pak_klienti_reģioni'!BI12</f>
        <v>1041</v>
      </c>
      <c r="X13" s="37">
        <f>'13.ISA_pakalpojum_klienti_fakts'!AI12</f>
        <v>5</v>
      </c>
      <c r="Y13" s="19">
        <f>'13.ISA_pakalpojum_klienti_fakts'!AJ12</f>
        <v>3</v>
      </c>
      <c r="Z13" s="19">
        <f>'13.ISA_pakalpojum_klienti_fakts'!AK12</f>
        <v>4</v>
      </c>
      <c r="AA13" s="19">
        <f>'13.ISA_pakalpojum_klienti_fakts'!AL12</f>
        <v>6</v>
      </c>
      <c r="AB13" s="19">
        <f>'13.ISA_pakalpojum_klienti_fakts'!AM12</f>
        <v>47</v>
      </c>
      <c r="AC13" s="38">
        <f>'13.ISA_pakalpojum_klienti_fakts'!AN12</f>
        <v>47</v>
      </c>
      <c r="AD13" s="19">
        <f>'10.ISA_pak_klienti_reģioni'!DF12</f>
        <v>46</v>
      </c>
      <c r="AE13" s="19">
        <f>'10.ISA_pak_klienti_reģioni'!DG12</f>
        <v>46</v>
      </c>
      <c r="AF13" s="19">
        <f>'10.ISA_pak_klienti_reģioni'!DH12</f>
        <v>45</v>
      </c>
      <c r="AG13" s="19">
        <f>'10.ISA_pak_klienti_reģioni'!DI12</f>
        <v>45</v>
      </c>
      <c r="AH13" s="19">
        <f>'10.ISA_pak_klienti_reģioni'!DJ12</f>
        <v>45</v>
      </c>
      <c r="AI13" s="19">
        <f>'10.ISA_pak_klienti_reģioni'!DK12</f>
        <v>44</v>
      </c>
      <c r="AJ13" s="19">
        <f>'10.ISA_pak_klienti_reģioni'!DL12</f>
        <v>44</v>
      </c>
      <c r="AK13" s="19">
        <f>'10.ISA_pak_klienti_reģioni'!DM12</f>
        <v>43</v>
      </c>
      <c r="AL13" s="19">
        <f>'10.ISA_pak_klienti_reģioni'!DN12</f>
        <v>43</v>
      </c>
      <c r="AM13" s="19">
        <f>'10.ISA_pak_klienti_reģioni'!DO12</f>
        <v>43</v>
      </c>
      <c r="AN13" s="19">
        <f>'10.ISA_pak_klienti_reģioni'!DP12</f>
        <v>43</v>
      </c>
      <c r="AO13" s="19">
        <f>'10.ISA_pak_klienti_reģioni'!DQ12</f>
        <v>41</v>
      </c>
      <c r="AP13" s="19">
        <f>'10.ISA_pak_klienti_reģioni'!DR12</f>
        <v>40</v>
      </c>
      <c r="AR13" s="48">
        <f>'13.ISA_pakalpojum_klienti_fakts'!AP12</f>
        <v>4528</v>
      </c>
      <c r="AS13" s="29">
        <f>'13.ISA_pakalpojum_klienti_fakts'!AQ12</f>
        <v>211</v>
      </c>
      <c r="AT13" s="29">
        <f>'13.ISA_pakalpojum_klienti_fakts'!AR12</f>
        <v>179</v>
      </c>
      <c r="AU13" s="29">
        <f>'13.ISA_pakalpojum_klienti_fakts'!AS12</f>
        <v>88</v>
      </c>
      <c r="AV13" s="29">
        <f>'13.ISA_pakalpojum_klienti_fakts'!AT12</f>
        <v>167</v>
      </c>
      <c r="AW13" s="49">
        <f>'13.ISA_pakalpojum_klienti_fakts'!AU12</f>
        <v>155</v>
      </c>
      <c r="AX13" s="19">
        <f>'10.ISA_pak_klienti_reģioni'!EA12</f>
        <v>993</v>
      </c>
      <c r="AY13" s="19">
        <f>'10.ISA_pak_klienti_reģioni'!EB12</f>
        <v>614</v>
      </c>
      <c r="AZ13" s="19">
        <f>'10.ISA_pak_klienti_reģioni'!EC12</f>
        <v>608</v>
      </c>
      <c r="BA13" s="19">
        <f>'10.ISA_pak_klienti_reģioni'!ED12</f>
        <v>603</v>
      </c>
      <c r="BB13" s="19">
        <f>'10.ISA_pak_klienti_reģioni'!EE12</f>
        <v>597</v>
      </c>
      <c r="BC13" s="19">
        <f>'10.ISA_pak_klienti_reģioni'!EF12</f>
        <v>591</v>
      </c>
      <c r="BD13" s="19">
        <f>'10.ISA_pak_klienti_reģioni'!EG12</f>
        <v>585</v>
      </c>
      <c r="BE13" s="19">
        <f>'10.ISA_pak_klienti_reģioni'!EH12</f>
        <v>580</v>
      </c>
      <c r="BF13" s="19">
        <f>'10.ISA_pak_klienti_reģioni'!EI12</f>
        <v>576</v>
      </c>
      <c r="BG13" s="19">
        <f>'10.ISA_pak_klienti_reģioni'!EJ12</f>
        <v>572</v>
      </c>
      <c r="BH13" s="19">
        <f>'10.ISA_pak_klienti_reģioni'!EK12</f>
        <v>569</v>
      </c>
      <c r="BI13" s="19">
        <f>'10.ISA_pak_klienti_reģioni'!EL12</f>
        <v>551</v>
      </c>
      <c r="BJ13" s="19">
        <f>'10.ISA_pak_klienti_reģioni'!EM12</f>
        <v>529</v>
      </c>
      <c r="BK13" s="48">
        <f>'13.ISA_pakalpojum_klienti_fakts'!AW12</f>
        <v>0</v>
      </c>
      <c r="BL13" s="29">
        <f>'13.ISA_pakalpojum_klienti_fakts'!AX12</f>
        <v>0</v>
      </c>
      <c r="BM13" s="29">
        <f>'13.ISA_pakalpojum_klienti_fakts'!AY12</f>
        <v>0</v>
      </c>
      <c r="BN13" s="29">
        <f>'13.ISA_pakalpojum_klienti_fakts'!AZ12</f>
        <v>0</v>
      </c>
      <c r="BO13" s="29">
        <f>'13.ISA_pakalpojum_klienti_fakts'!BA12</f>
        <v>4</v>
      </c>
      <c r="BP13" s="49">
        <f>'13.ISA_pakalpojum_klienti_fakts'!BB12</f>
        <v>4</v>
      </c>
      <c r="BQ13" s="19">
        <f>'10.ISA_pak_klienti_reģioni'!EU12</f>
        <v>4</v>
      </c>
      <c r="BR13" s="19">
        <f>'10.ISA_pak_klienti_reģioni'!EV12</f>
        <v>4</v>
      </c>
      <c r="BS13" s="19">
        <f>'10.ISA_pak_klienti_reģioni'!EW12</f>
        <v>4</v>
      </c>
      <c r="BT13" s="19">
        <f>'10.ISA_pak_klienti_reģioni'!EX12</f>
        <v>4</v>
      </c>
      <c r="BU13" s="19">
        <f>'10.ISA_pak_klienti_reģioni'!EY12</f>
        <v>4</v>
      </c>
      <c r="BV13" s="19">
        <f>'10.ISA_pak_klienti_reģioni'!EZ12</f>
        <v>4</v>
      </c>
      <c r="BW13" s="19">
        <f>'10.ISA_pak_klienti_reģioni'!FA12</f>
        <v>3</v>
      </c>
      <c r="BX13" s="19">
        <f>'10.ISA_pak_klienti_reģioni'!FB12</f>
        <v>3</v>
      </c>
      <c r="BY13" s="19">
        <f>'10.ISA_pak_klienti_reģioni'!FC12</f>
        <v>3</v>
      </c>
      <c r="BZ13" s="19">
        <f>'10.ISA_pak_klienti_reģioni'!FD12</f>
        <v>3</v>
      </c>
      <c r="CA13" s="19">
        <f>'10.ISA_pak_klienti_reģioni'!FE12</f>
        <v>3</v>
      </c>
      <c r="CB13" s="19">
        <f>'10.ISA_pak_klienti_reģioni'!FF12</f>
        <v>3</v>
      </c>
      <c r="CC13" s="19">
        <f>'10.ISA_pak_klienti_reģioni'!FG12</f>
        <v>3</v>
      </c>
      <c r="CD13" s="37">
        <v>4580</v>
      </c>
      <c r="CE13" s="19">
        <v>4707</v>
      </c>
      <c r="CF13" s="19">
        <v>4165</v>
      </c>
      <c r="CG13" s="19">
        <v>4159</v>
      </c>
      <c r="CH13" s="19">
        <v>660</v>
      </c>
      <c r="CI13" s="38">
        <v>633</v>
      </c>
      <c r="CJ13" s="19">
        <f>'10.ISA_pak_klienti_reģioni'!FO12</f>
        <v>997</v>
      </c>
      <c r="CK13" s="19">
        <f>'10.ISA_pak_klienti_reģioni'!FP12</f>
        <v>618</v>
      </c>
      <c r="CL13" s="19">
        <f>'10.ISA_pak_klienti_reģioni'!FQ12</f>
        <v>612</v>
      </c>
      <c r="CM13" s="19">
        <f>'10.ISA_pak_klienti_reģioni'!FR12</f>
        <v>607</v>
      </c>
      <c r="CN13" s="19">
        <f>'10.ISA_pak_klienti_reģioni'!FS12</f>
        <v>601</v>
      </c>
      <c r="CO13" s="19">
        <f>'10.ISA_pak_klienti_reģioni'!FT12</f>
        <v>595</v>
      </c>
      <c r="CP13" s="19">
        <f>'10.ISA_pak_klienti_reģioni'!FU12</f>
        <v>588</v>
      </c>
      <c r="CQ13" s="19">
        <f>'10.ISA_pak_klienti_reģioni'!FV12</f>
        <v>583</v>
      </c>
      <c r="CR13" s="19">
        <f>'10.ISA_pak_klienti_reģioni'!FW12</f>
        <v>579</v>
      </c>
      <c r="CS13" s="19">
        <f>'10.ISA_pak_klienti_reģioni'!FX12</f>
        <v>575</v>
      </c>
      <c r="CT13" s="19">
        <f>'10.ISA_pak_klienti_reģioni'!FY12</f>
        <v>572</v>
      </c>
      <c r="CU13" s="19">
        <f>'10.ISA_pak_klienti_reģioni'!FZ12</f>
        <v>554</v>
      </c>
      <c r="CV13" s="19">
        <f>'10.ISA_pak_klienti_reģioni'!GA12</f>
        <v>532</v>
      </c>
      <c r="CW13" s="37">
        <f>'13.ISA_pakalpojum_klienti_fakts'!CG12</f>
        <v>0</v>
      </c>
      <c r="CX13" s="19">
        <f>'13.ISA_pakalpojum_klienti_fakts'!CH12</f>
        <v>0</v>
      </c>
      <c r="CY13" s="19">
        <f>'13.ISA_pakalpojum_klienti_fakts'!CI12</f>
        <v>0</v>
      </c>
      <c r="CZ13" s="19">
        <f>'13.ISA_pakalpojum_klienti_fakts'!CJ12</f>
        <v>0</v>
      </c>
      <c r="DA13" s="19">
        <f>'13.ISA_pakalpojum_klienti_fakts'!CK12</f>
        <v>1</v>
      </c>
      <c r="DB13" s="38">
        <f>'13.ISA_pakalpojum_klienti_fakts'!CL12</f>
        <v>0</v>
      </c>
      <c r="DC13" s="19">
        <f>'10.ISA_pak_klienti_reģioni'!JL12</f>
        <v>0</v>
      </c>
      <c r="DD13" s="19">
        <f>'10.ISA_pak_klienti_reģioni'!JM12</f>
        <v>0</v>
      </c>
      <c r="DE13" s="19">
        <f>'10.ISA_pak_klienti_reģioni'!JN12</f>
        <v>0</v>
      </c>
      <c r="DF13" s="19">
        <f>'10.ISA_pak_klienti_reģioni'!JO12</f>
        <v>0</v>
      </c>
      <c r="DG13" s="19">
        <f>'10.ISA_pak_klienti_reģioni'!JP12</f>
        <v>0</v>
      </c>
      <c r="DH13" s="19">
        <f>'10.ISA_pak_klienti_reģioni'!JQ12</f>
        <v>0</v>
      </c>
      <c r="DI13" s="19">
        <f>'10.ISA_pak_klienti_reģioni'!JR12</f>
        <v>0</v>
      </c>
      <c r="DJ13" s="19">
        <f>'10.ISA_pak_klienti_reģioni'!JS12</f>
        <v>0</v>
      </c>
      <c r="DK13" s="19">
        <f>'10.ISA_pak_klienti_reģioni'!JT12</f>
        <v>0</v>
      </c>
      <c r="DL13" s="19">
        <f>'10.ISA_pak_klienti_reģioni'!JU12</f>
        <v>0</v>
      </c>
      <c r="DM13" s="19">
        <f>'10.ISA_pak_klienti_reģioni'!JV12</f>
        <v>0</v>
      </c>
      <c r="DN13" s="19">
        <f>'10.ISA_pak_klienti_reģioni'!JW12</f>
        <v>0</v>
      </c>
      <c r="DO13" s="19">
        <f>'10.ISA_pak_klienti_reģioni'!JX12</f>
        <v>0</v>
      </c>
      <c r="DP13" s="66"/>
      <c r="DQ13" s="37">
        <f t="shared" si="19"/>
        <v>5972</v>
      </c>
      <c r="DR13" s="19">
        <f t="shared" si="19"/>
        <v>6026</v>
      </c>
      <c r="DS13" s="19">
        <f t="shared" si="19"/>
        <v>5490</v>
      </c>
      <c r="DT13" s="19">
        <f t="shared" si="19"/>
        <v>5518</v>
      </c>
      <c r="DU13" s="19">
        <f t="shared" si="19"/>
        <v>1917</v>
      </c>
      <c r="DV13" s="38">
        <f t="shared" si="19"/>
        <v>1763</v>
      </c>
      <c r="DW13" s="19">
        <f t="shared" si="19"/>
        <v>2264</v>
      </c>
      <c r="DX13" s="19">
        <f t="shared" si="19"/>
        <v>1874</v>
      </c>
      <c r="DY13" s="19">
        <f t="shared" si="19"/>
        <v>1856</v>
      </c>
      <c r="DZ13" s="19">
        <f t="shared" si="19"/>
        <v>1840</v>
      </c>
      <c r="EA13" s="19">
        <f t="shared" si="20"/>
        <v>1823</v>
      </c>
      <c r="EB13" s="19">
        <f t="shared" si="20"/>
        <v>1803</v>
      </c>
      <c r="EC13" s="19">
        <f t="shared" si="20"/>
        <v>1784</v>
      </c>
      <c r="ED13" s="19">
        <f t="shared" si="20"/>
        <v>1769</v>
      </c>
      <c r="EE13" s="19">
        <f t="shared" si="20"/>
        <v>1756</v>
      </c>
      <c r="EF13" s="19">
        <f t="shared" si="20"/>
        <v>1745</v>
      </c>
      <c r="EG13" s="19">
        <f t="shared" si="20"/>
        <v>1736</v>
      </c>
      <c r="EH13" s="19">
        <f t="shared" si="20"/>
        <v>1680</v>
      </c>
      <c r="EI13" s="19">
        <f t="shared" si="20"/>
        <v>1613</v>
      </c>
      <c r="EJ13" s="66"/>
      <c r="EK13" s="37">
        <f>'13.ISA_pakalpojum_klienti_fakts'!DK12</f>
        <v>2536</v>
      </c>
      <c r="EL13" s="19">
        <f>'13.ISA_pakalpojum_klienti_fakts'!DL12</f>
        <v>2588</v>
      </c>
      <c r="EM13" s="19">
        <f>'13.ISA_pakalpojum_klienti_fakts'!DM12</f>
        <v>2415</v>
      </c>
      <c r="EN13" s="19">
        <f>'13.ISA_pakalpojum_klienti_fakts'!DN12</f>
        <v>1873</v>
      </c>
      <c r="EO13" s="19">
        <f>'13.ISA_pakalpojum_klienti_fakts'!DO12</f>
        <v>1938</v>
      </c>
      <c r="EP13" s="38">
        <f>'13.ISA_pakalpojum_klienti_fakts'!DP12</f>
        <v>1970</v>
      </c>
      <c r="EQ13" s="19">
        <f>'10.ISA_pak_klienti_reģioni'!IR12</f>
        <v>1940</v>
      </c>
      <c r="ER13" s="19">
        <f>'10.ISA_pak_klienti_reģioni'!IS12</f>
        <v>1918</v>
      </c>
      <c r="ES13" s="19">
        <f>'10.ISA_pak_klienti_reģioni'!IT12</f>
        <v>1895</v>
      </c>
      <c r="ET13" s="19">
        <f>'10.ISA_pak_klienti_reģioni'!IU12</f>
        <v>1872</v>
      </c>
      <c r="EU13" s="19">
        <f>'10.ISA_pak_klienti_reģioni'!IV12</f>
        <v>1850</v>
      </c>
      <c r="EV13" s="19">
        <f>'10.ISA_pak_klienti_reģioni'!IW12</f>
        <v>1828</v>
      </c>
      <c r="EW13" s="19">
        <f>'10.ISA_pak_klienti_reģioni'!IX12</f>
        <v>1806</v>
      </c>
      <c r="EX13" s="19">
        <f>'10.ISA_pak_klienti_reģioni'!IY12</f>
        <v>1786</v>
      </c>
      <c r="EY13" s="19">
        <f>'10.ISA_pak_klienti_reģioni'!IZ12</f>
        <v>1766</v>
      </c>
      <c r="EZ13" s="19">
        <f>'10.ISA_pak_klienti_reģioni'!JA12</f>
        <v>1747</v>
      </c>
      <c r="FA13" s="19">
        <f>'10.ISA_pak_klienti_reģioni'!JB12</f>
        <v>1731</v>
      </c>
      <c r="FB13" s="19">
        <f>'10.ISA_pak_klienti_reģioni'!JC12</f>
        <v>1655</v>
      </c>
      <c r="FC13" s="19">
        <f>'10.ISA_pak_klienti_reģioni'!JD12</f>
        <v>1589</v>
      </c>
      <c r="FD13" s="66"/>
    </row>
    <row r="14" spans="1:160" ht="15.75" thickBot="1" x14ac:dyDescent="0.3">
      <c r="A14" s="17"/>
      <c r="B14" s="18" t="s">
        <v>309</v>
      </c>
      <c r="D14" s="109">
        <f>'13.ISA_pakalpojum_klienti_fakts'!P13</f>
        <v>787</v>
      </c>
      <c r="E14" s="110">
        <f>'13.ISA_pakalpojum_klienti_fakts'!Q13</f>
        <v>851</v>
      </c>
      <c r="F14" s="110">
        <f>'13.ISA_pakalpojum_klienti_fakts'!R13</f>
        <v>923</v>
      </c>
      <c r="G14" s="110">
        <f>'13.ISA_pakalpojum_klienti_fakts'!S13</f>
        <v>1246</v>
      </c>
      <c r="H14" s="110">
        <f>'13.ISA_pakalpojum_klienti_fakts'!T13</f>
        <v>977</v>
      </c>
      <c r="I14" s="111">
        <f>'13.ISA_pakalpojum_klienti_fakts'!U13</f>
        <v>1048</v>
      </c>
      <c r="J14" s="21">
        <f>'10.ISA_pak_klienti_reģioni'!AW13</f>
        <v>957</v>
      </c>
      <c r="K14" s="21">
        <f>'10.ISA_pak_klienti_reģioni'!AX13</f>
        <v>947</v>
      </c>
      <c r="L14" s="21">
        <f>'10.ISA_pak_klienti_reģioni'!AY13</f>
        <v>938</v>
      </c>
      <c r="M14" s="21">
        <f>'10.ISA_pak_klienti_reģioni'!AZ13</f>
        <v>928</v>
      </c>
      <c r="N14" s="21">
        <f>'10.ISA_pak_klienti_reģioni'!BA13</f>
        <v>919</v>
      </c>
      <c r="O14" s="21">
        <f>'10.ISA_pak_klienti_reģioni'!BB13</f>
        <v>908</v>
      </c>
      <c r="P14" s="21">
        <f>'10.ISA_pak_klienti_reģioni'!BC13</f>
        <v>899</v>
      </c>
      <c r="Q14" s="21">
        <f>'10.ISA_pak_klienti_reģioni'!BD13</f>
        <v>891</v>
      </c>
      <c r="R14" s="21">
        <f>'10.ISA_pak_klienti_reģioni'!BE13</f>
        <v>883</v>
      </c>
      <c r="S14" s="21">
        <f>'10.ISA_pak_klienti_reģioni'!BF13</f>
        <v>876</v>
      </c>
      <c r="T14" s="21">
        <f>'10.ISA_pak_klienti_reģioni'!BG13</f>
        <v>869</v>
      </c>
      <c r="U14" s="21">
        <f>'10.ISA_pak_klienti_reģioni'!BH13</f>
        <v>838</v>
      </c>
      <c r="V14" s="21">
        <f>'10.ISA_pak_klienti_reģioni'!BI13</f>
        <v>805</v>
      </c>
      <c r="X14" s="39">
        <f>'13.ISA_pakalpojum_klienti_fakts'!AI13</f>
        <v>37</v>
      </c>
      <c r="Y14" s="21">
        <f>'13.ISA_pakalpojum_klienti_fakts'!AJ13</f>
        <v>39</v>
      </c>
      <c r="Z14" s="21">
        <f>'13.ISA_pakalpojum_klienti_fakts'!AK13</f>
        <v>51</v>
      </c>
      <c r="AA14" s="21">
        <f>'13.ISA_pakalpojum_klienti_fakts'!AL13</f>
        <v>57</v>
      </c>
      <c r="AB14" s="21">
        <f>'13.ISA_pakalpojum_klienti_fakts'!AM13</f>
        <v>82</v>
      </c>
      <c r="AC14" s="40">
        <f>'13.ISA_pakalpojum_klienti_fakts'!AN13</f>
        <v>100</v>
      </c>
      <c r="AD14" s="21">
        <f>'10.ISA_pak_klienti_reģioni'!DF13</f>
        <v>101</v>
      </c>
      <c r="AE14" s="21">
        <f>'10.ISA_pak_klienti_reģioni'!DG13</f>
        <v>100</v>
      </c>
      <c r="AF14" s="21">
        <f>'10.ISA_pak_klienti_reģioni'!DH13</f>
        <v>100</v>
      </c>
      <c r="AG14" s="21">
        <f>'10.ISA_pak_klienti_reģioni'!DI13</f>
        <v>99</v>
      </c>
      <c r="AH14" s="21">
        <f>'10.ISA_pak_klienti_reģioni'!DJ13</f>
        <v>98</v>
      </c>
      <c r="AI14" s="21">
        <f>'10.ISA_pak_klienti_reģioni'!DK13</f>
        <v>97</v>
      </c>
      <c r="AJ14" s="21">
        <f>'10.ISA_pak_klienti_reģioni'!DL13</f>
        <v>96</v>
      </c>
      <c r="AK14" s="21">
        <f>'10.ISA_pak_klienti_reģioni'!DM13</f>
        <v>95</v>
      </c>
      <c r="AL14" s="21">
        <f>'10.ISA_pak_klienti_reģioni'!DN13</f>
        <v>94</v>
      </c>
      <c r="AM14" s="21">
        <f>'10.ISA_pak_klienti_reģioni'!DO13</f>
        <v>94</v>
      </c>
      <c r="AN14" s="21">
        <f>'10.ISA_pak_klienti_reģioni'!DP13</f>
        <v>93</v>
      </c>
      <c r="AO14" s="21">
        <f>'10.ISA_pak_klienti_reģioni'!DQ13</f>
        <v>90</v>
      </c>
      <c r="AP14" s="21">
        <f>'10.ISA_pak_klienti_reģioni'!DR13</f>
        <v>87</v>
      </c>
      <c r="AR14" s="68">
        <f>'13.ISA_pakalpojum_klienti_fakts'!AP13</f>
        <v>309</v>
      </c>
      <c r="AS14" s="69">
        <f>'13.ISA_pakalpojum_klienti_fakts'!AQ13</f>
        <v>299</v>
      </c>
      <c r="AT14" s="69">
        <f>'13.ISA_pakalpojum_klienti_fakts'!AR13</f>
        <v>241</v>
      </c>
      <c r="AU14" s="69">
        <f>'13.ISA_pakalpojum_klienti_fakts'!AS13</f>
        <v>235</v>
      </c>
      <c r="AV14" s="69">
        <f>'13.ISA_pakalpojum_klienti_fakts'!AT13</f>
        <v>177</v>
      </c>
      <c r="AW14" s="70">
        <f>'13.ISA_pakalpojum_klienti_fakts'!AU13</f>
        <v>236</v>
      </c>
      <c r="AX14" s="21">
        <f>'10.ISA_pak_klienti_reģioni'!EA13</f>
        <v>249</v>
      </c>
      <c r="AY14" s="21">
        <f>'10.ISA_pak_klienti_reģioni'!EB13</f>
        <v>237</v>
      </c>
      <c r="AZ14" s="21">
        <f>'10.ISA_pak_klienti_reģioni'!EC13</f>
        <v>235</v>
      </c>
      <c r="BA14" s="21">
        <f>'10.ISA_pak_klienti_reģioni'!ED13</f>
        <v>233</v>
      </c>
      <c r="BB14" s="21">
        <f>'10.ISA_pak_klienti_reģioni'!EE13</f>
        <v>230</v>
      </c>
      <c r="BC14" s="21">
        <f>'10.ISA_pak_klienti_reģioni'!EF13</f>
        <v>228</v>
      </c>
      <c r="BD14" s="21">
        <f>'10.ISA_pak_klienti_reģioni'!EG13</f>
        <v>226</v>
      </c>
      <c r="BE14" s="21">
        <f>'10.ISA_pak_klienti_reģioni'!EH13</f>
        <v>224</v>
      </c>
      <c r="BF14" s="21">
        <f>'10.ISA_pak_klienti_reģioni'!EI13</f>
        <v>222</v>
      </c>
      <c r="BG14" s="21">
        <f>'10.ISA_pak_klienti_reģioni'!EJ13</f>
        <v>221</v>
      </c>
      <c r="BH14" s="21">
        <f>'10.ISA_pak_klienti_reģioni'!EK13</f>
        <v>220</v>
      </c>
      <c r="BI14" s="21">
        <f>'10.ISA_pak_klienti_reģioni'!EL13</f>
        <v>213</v>
      </c>
      <c r="BJ14" s="21">
        <f>'10.ISA_pak_klienti_reģioni'!EM13</f>
        <v>204</v>
      </c>
      <c r="BK14" s="68">
        <f>'13.ISA_pakalpojum_klienti_fakts'!AW13</f>
        <v>17</v>
      </c>
      <c r="BL14" s="69">
        <f>'13.ISA_pakalpojum_klienti_fakts'!AX13</f>
        <v>17</v>
      </c>
      <c r="BM14" s="69">
        <f>'13.ISA_pakalpojum_klienti_fakts'!AY13</f>
        <v>15</v>
      </c>
      <c r="BN14" s="69">
        <f>'13.ISA_pakalpojum_klienti_fakts'!AZ13</f>
        <v>0</v>
      </c>
      <c r="BO14" s="69">
        <f>'13.ISA_pakalpojum_klienti_fakts'!BA13</f>
        <v>27</v>
      </c>
      <c r="BP14" s="70">
        <f>'13.ISA_pakalpojum_klienti_fakts'!BB13</f>
        <v>37</v>
      </c>
      <c r="BQ14" s="21">
        <f>'10.ISA_pak_klienti_reģioni'!EU13</f>
        <v>36</v>
      </c>
      <c r="BR14" s="21">
        <f>'10.ISA_pak_klienti_reģioni'!EV13</f>
        <v>36</v>
      </c>
      <c r="BS14" s="21">
        <f>'10.ISA_pak_klienti_reģioni'!EW13</f>
        <v>35</v>
      </c>
      <c r="BT14" s="21">
        <f>'10.ISA_pak_klienti_reģioni'!EX13</f>
        <v>34</v>
      </c>
      <c r="BU14" s="21">
        <f>'10.ISA_pak_klienti_reģioni'!EY13</f>
        <v>33</v>
      </c>
      <c r="BV14" s="21">
        <f>'10.ISA_pak_klienti_reģioni'!EZ13</f>
        <v>33</v>
      </c>
      <c r="BW14" s="21">
        <f>'10.ISA_pak_klienti_reģioni'!FA13</f>
        <v>32</v>
      </c>
      <c r="BX14" s="21">
        <f>'10.ISA_pak_klienti_reģioni'!FB13</f>
        <v>31</v>
      </c>
      <c r="BY14" s="21">
        <f>'10.ISA_pak_klienti_reģioni'!FC13</f>
        <v>30</v>
      </c>
      <c r="BZ14" s="21">
        <f>'10.ISA_pak_klienti_reģioni'!FD13</f>
        <v>29</v>
      </c>
      <c r="CA14" s="21">
        <f>'10.ISA_pak_klienti_reģioni'!FE13</f>
        <v>28</v>
      </c>
      <c r="CB14" s="21">
        <f>'10.ISA_pak_klienti_reģioni'!FF13</f>
        <v>26</v>
      </c>
      <c r="CC14" s="21">
        <f>'10.ISA_pak_klienti_reģioni'!FG13</f>
        <v>25</v>
      </c>
      <c r="CD14" s="39">
        <v>547</v>
      </c>
      <c r="CE14" s="21">
        <v>526</v>
      </c>
      <c r="CF14" s="21">
        <v>375</v>
      </c>
      <c r="CG14" s="21">
        <v>361</v>
      </c>
      <c r="CH14" s="21">
        <v>202</v>
      </c>
      <c r="CI14" s="40">
        <v>273</v>
      </c>
      <c r="CJ14" s="21">
        <f>'10.ISA_pak_klienti_reģioni'!FO13</f>
        <v>285</v>
      </c>
      <c r="CK14" s="21">
        <f>'10.ISA_pak_klienti_reģioni'!FP13</f>
        <v>273</v>
      </c>
      <c r="CL14" s="21">
        <f>'10.ISA_pak_klienti_reģioni'!FQ13</f>
        <v>270</v>
      </c>
      <c r="CM14" s="21">
        <f>'10.ISA_pak_klienti_reģioni'!FR13</f>
        <v>267</v>
      </c>
      <c r="CN14" s="21">
        <f>'10.ISA_pak_klienti_reģioni'!FS13</f>
        <v>263</v>
      </c>
      <c r="CO14" s="21">
        <f>'10.ISA_pak_klienti_reģioni'!FT13</f>
        <v>261</v>
      </c>
      <c r="CP14" s="21">
        <f>'10.ISA_pak_klienti_reģioni'!FU13</f>
        <v>258</v>
      </c>
      <c r="CQ14" s="21">
        <f>'10.ISA_pak_klienti_reģioni'!FV13</f>
        <v>255</v>
      </c>
      <c r="CR14" s="21">
        <f>'10.ISA_pak_klienti_reģioni'!FW13</f>
        <v>252</v>
      </c>
      <c r="CS14" s="21">
        <f>'10.ISA_pak_klienti_reģioni'!FX13</f>
        <v>250</v>
      </c>
      <c r="CT14" s="21">
        <f>'10.ISA_pak_klienti_reģioni'!FY13</f>
        <v>248</v>
      </c>
      <c r="CU14" s="21">
        <f>'10.ISA_pak_klienti_reģioni'!FZ13</f>
        <v>239</v>
      </c>
      <c r="CV14" s="21">
        <f>'10.ISA_pak_klienti_reģioni'!GA13</f>
        <v>229</v>
      </c>
      <c r="CW14" s="39">
        <f>'13.ISA_pakalpojum_klienti_fakts'!CG13</f>
        <v>0</v>
      </c>
      <c r="CX14" s="21">
        <f>'13.ISA_pakalpojum_klienti_fakts'!CH13</f>
        <v>0</v>
      </c>
      <c r="CY14" s="21">
        <f>'13.ISA_pakalpojum_klienti_fakts'!CI13</f>
        <v>0</v>
      </c>
      <c r="CZ14" s="21">
        <f>'13.ISA_pakalpojum_klienti_fakts'!CJ13</f>
        <v>0</v>
      </c>
      <c r="DA14" s="21">
        <f>'13.ISA_pakalpojum_klienti_fakts'!CK13</f>
        <v>26</v>
      </c>
      <c r="DB14" s="40">
        <f>'13.ISA_pakalpojum_klienti_fakts'!CL13</f>
        <v>120</v>
      </c>
      <c r="DC14" s="21">
        <f>'10.ISA_pak_klienti_reģioni'!JL13</f>
        <v>121</v>
      </c>
      <c r="DD14" s="21">
        <f>'10.ISA_pak_klienti_reģioni'!JM13</f>
        <v>119</v>
      </c>
      <c r="DE14" s="21">
        <f>'10.ISA_pak_klienti_reģioni'!JN13</f>
        <v>118</v>
      </c>
      <c r="DF14" s="21">
        <f>'10.ISA_pak_klienti_reģioni'!JO13</f>
        <v>117</v>
      </c>
      <c r="DG14" s="21">
        <f>'10.ISA_pak_klienti_reģioni'!JP13</f>
        <v>115</v>
      </c>
      <c r="DH14" s="21">
        <f>'10.ISA_pak_klienti_reģioni'!JQ13</f>
        <v>114</v>
      </c>
      <c r="DI14" s="21">
        <f>'10.ISA_pak_klienti_reģioni'!JR13</f>
        <v>112</v>
      </c>
      <c r="DJ14" s="21">
        <f>'10.ISA_pak_klienti_reģioni'!JS13</f>
        <v>111</v>
      </c>
      <c r="DK14" s="21">
        <f>'10.ISA_pak_klienti_reģioni'!JT13</f>
        <v>110</v>
      </c>
      <c r="DL14" s="21">
        <f>'10.ISA_pak_klienti_reģioni'!JU13</f>
        <v>109</v>
      </c>
      <c r="DM14" s="21">
        <f>'10.ISA_pak_klienti_reģioni'!JV13</f>
        <v>108</v>
      </c>
      <c r="DN14" s="21">
        <f>'10.ISA_pak_klienti_reģioni'!JW13</f>
        <v>103</v>
      </c>
      <c r="DO14" s="21">
        <f>'10.ISA_pak_klienti_reģioni'!JX13</f>
        <v>99</v>
      </c>
      <c r="DP14" s="66"/>
      <c r="DQ14" s="39">
        <f t="shared" si="19"/>
        <v>1371</v>
      </c>
      <c r="DR14" s="21">
        <f t="shared" si="19"/>
        <v>1416</v>
      </c>
      <c r="DS14" s="21">
        <f t="shared" si="19"/>
        <v>1349</v>
      </c>
      <c r="DT14" s="21">
        <f t="shared" si="19"/>
        <v>1664</v>
      </c>
      <c r="DU14" s="21">
        <f t="shared" si="19"/>
        <v>1287</v>
      </c>
      <c r="DV14" s="40">
        <f t="shared" si="19"/>
        <v>1541</v>
      </c>
      <c r="DW14" s="21">
        <f t="shared" si="19"/>
        <v>1464</v>
      </c>
      <c r="DX14" s="21">
        <f t="shared" si="19"/>
        <v>1439</v>
      </c>
      <c r="DY14" s="21">
        <f t="shared" si="19"/>
        <v>1426</v>
      </c>
      <c r="DZ14" s="21">
        <f t="shared" si="19"/>
        <v>1411</v>
      </c>
      <c r="EA14" s="21">
        <f t="shared" si="20"/>
        <v>1395</v>
      </c>
      <c r="EB14" s="21">
        <f t="shared" si="20"/>
        <v>1380</v>
      </c>
      <c r="EC14" s="21">
        <f t="shared" si="20"/>
        <v>1365</v>
      </c>
      <c r="ED14" s="21">
        <f t="shared" si="20"/>
        <v>1352</v>
      </c>
      <c r="EE14" s="21">
        <f t="shared" si="20"/>
        <v>1339</v>
      </c>
      <c r="EF14" s="21">
        <f t="shared" si="20"/>
        <v>1329</v>
      </c>
      <c r="EG14" s="21">
        <f t="shared" si="20"/>
        <v>1318</v>
      </c>
      <c r="EH14" s="21">
        <f t="shared" si="20"/>
        <v>1270</v>
      </c>
      <c r="EI14" s="21">
        <f t="shared" si="20"/>
        <v>1220</v>
      </c>
      <c r="EJ14" s="66"/>
      <c r="EK14" s="39">
        <f>'13.ISA_pakalpojum_klienti_fakts'!DK13</f>
        <v>3025</v>
      </c>
      <c r="EL14" s="21">
        <f>'13.ISA_pakalpojum_klienti_fakts'!DL13</f>
        <v>3025</v>
      </c>
      <c r="EM14" s="21">
        <f>'13.ISA_pakalpojum_klienti_fakts'!DM13</f>
        <v>2765</v>
      </c>
      <c r="EN14" s="21">
        <f>'13.ISA_pakalpojum_klienti_fakts'!DN13</f>
        <v>3501</v>
      </c>
      <c r="EO14" s="21">
        <f>'13.ISA_pakalpojum_klienti_fakts'!DO13</f>
        <v>3545</v>
      </c>
      <c r="EP14" s="40">
        <f>'13.ISA_pakalpojum_klienti_fakts'!DP13</f>
        <v>3588</v>
      </c>
      <c r="EQ14" s="21">
        <f>'10.ISA_pak_klienti_reģioni'!IR13</f>
        <v>3611</v>
      </c>
      <c r="ER14" s="21">
        <f>'10.ISA_pak_klienti_reģioni'!IS13</f>
        <v>3570</v>
      </c>
      <c r="ES14" s="21">
        <f>'10.ISA_pak_klienti_reģioni'!IT13</f>
        <v>3528</v>
      </c>
      <c r="ET14" s="21">
        <f>'10.ISA_pak_klienti_reģioni'!IU13</f>
        <v>3485</v>
      </c>
      <c r="EU14" s="21">
        <f>'10.ISA_pak_klienti_reģioni'!IV13</f>
        <v>3443</v>
      </c>
      <c r="EV14" s="21">
        <f>'10.ISA_pak_klienti_reģioni'!IW13</f>
        <v>3402</v>
      </c>
      <c r="EW14" s="21">
        <f>'10.ISA_pak_klienti_reģioni'!IX13</f>
        <v>3362</v>
      </c>
      <c r="EX14" s="21">
        <f>'10.ISA_pak_klienti_reģioni'!IY13</f>
        <v>3324</v>
      </c>
      <c r="EY14" s="21">
        <f>'10.ISA_pak_klienti_reģioni'!IZ13</f>
        <v>3287</v>
      </c>
      <c r="EZ14" s="21">
        <f>'10.ISA_pak_klienti_reģioni'!JA13</f>
        <v>3253</v>
      </c>
      <c r="FA14" s="21">
        <f>'10.ISA_pak_klienti_reģioni'!JB13</f>
        <v>3221</v>
      </c>
      <c r="FB14" s="21">
        <f>'10.ISA_pak_klienti_reģioni'!JC13</f>
        <v>3080</v>
      </c>
      <c r="FC14" s="21">
        <f>'10.ISA_pak_klienti_reģioni'!JD13</f>
        <v>2957</v>
      </c>
      <c r="FD14" s="66"/>
    </row>
    <row r="15" spans="1:160" x14ac:dyDescent="0.25">
      <c r="D15" s="41"/>
      <c r="I15" s="22"/>
      <c r="J15" s="41"/>
      <c r="X15" s="41"/>
      <c r="AC15" s="22"/>
      <c r="AD15" s="41"/>
      <c r="AR15" s="41"/>
      <c r="AW15" s="22"/>
      <c r="AX15" s="41"/>
      <c r="BK15" s="41"/>
      <c r="BP15" s="22"/>
      <c r="BQ15" s="41"/>
      <c r="CD15" s="41"/>
      <c r="CI15" s="22"/>
      <c r="CJ15" s="41"/>
      <c r="CW15" s="41"/>
      <c r="DB15" s="22"/>
      <c r="DC15" s="41"/>
      <c r="DP15" s="66"/>
      <c r="DQ15" s="41"/>
      <c r="DV15" s="22"/>
      <c r="DW15" s="41"/>
      <c r="EJ15" s="66"/>
      <c r="EK15" s="41"/>
      <c r="EP15" s="22"/>
      <c r="EQ15" s="41"/>
      <c r="FD15" s="66"/>
    </row>
    <row r="16" spans="1:160" ht="15.75" thickBot="1" x14ac:dyDescent="0.3">
      <c r="A16" s="28" t="s">
        <v>310</v>
      </c>
      <c r="B16" s="28"/>
      <c r="D16" s="41"/>
      <c r="I16" s="22"/>
      <c r="J16" s="41"/>
      <c r="X16" s="41"/>
      <c r="AC16" s="22"/>
      <c r="AD16" s="41"/>
      <c r="AR16" s="41"/>
      <c r="AW16" s="22"/>
      <c r="AX16" s="41"/>
      <c r="BK16" s="41"/>
      <c r="BP16" s="22"/>
      <c r="BQ16" s="41"/>
      <c r="CD16" s="41"/>
      <c r="CI16" s="22"/>
      <c r="CJ16" s="41"/>
      <c r="CW16" s="41"/>
      <c r="DB16" s="22"/>
      <c r="DC16" s="41"/>
      <c r="DP16" s="66"/>
      <c r="DQ16" s="41"/>
      <c r="DV16" s="22"/>
      <c r="DW16" s="41"/>
      <c r="EJ16" s="66"/>
      <c r="EK16" s="41"/>
      <c r="EP16" s="22"/>
      <c r="EQ16" s="41"/>
      <c r="FD16" s="66"/>
    </row>
    <row r="17" spans="1:160" s="27" customFormat="1" ht="14.25" thickBot="1" x14ac:dyDescent="0.3">
      <c r="A17" s="31" t="s">
        <v>304</v>
      </c>
      <c r="B17" s="32"/>
      <c r="C17" s="33"/>
      <c r="D17" s="71">
        <f t="shared" ref="D17:V18" si="21">D25/D9</f>
        <v>1166.56210397517</v>
      </c>
      <c r="E17" s="72">
        <f t="shared" si="21"/>
        <v>1265.7341696154072</v>
      </c>
      <c r="F17" s="72">
        <f t="shared" si="21"/>
        <v>1319.4592936935878</v>
      </c>
      <c r="G17" s="72">
        <f t="shared" si="21"/>
        <v>1679.4813018622287</v>
      </c>
      <c r="H17" s="72">
        <f t="shared" si="21"/>
        <v>1831.0033440225034</v>
      </c>
      <c r="I17" s="73">
        <f t="shared" si="21"/>
        <v>2359.9724754915683</v>
      </c>
      <c r="J17" s="26">
        <f t="shared" si="21"/>
        <v>2744.150679433877</v>
      </c>
      <c r="K17" s="26">
        <f t="shared" si="21"/>
        <v>2983.789147613606</v>
      </c>
      <c r="L17" s="26">
        <f t="shared" si="21"/>
        <v>3242.1811403710631</v>
      </c>
      <c r="M17" s="26">
        <f t="shared" si="21"/>
        <v>3516.375414661065</v>
      </c>
      <c r="N17" s="26">
        <f t="shared" si="21"/>
        <v>3819.8896559954574</v>
      </c>
      <c r="O17" s="26">
        <f t="shared" si="21"/>
        <v>4152.7533213095949</v>
      </c>
      <c r="P17" s="26">
        <f t="shared" si="21"/>
        <v>4516.620080484543</v>
      </c>
      <c r="Q17" s="26">
        <f t="shared" si="21"/>
        <v>4916.8152132360756</v>
      </c>
      <c r="R17" s="26">
        <f t="shared" si="21"/>
        <v>5340.0906820241516</v>
      </c>
      <c r="S17" s="26">
        <f t="shared" si="21"/>
        <v>5788.580140707315</v>
      </c>
      <c r="T17" s="26">
        <f t="shared" si="21"/>
        <v>6265.1096985033564</v>
      </c>
      <c r="U17" s="26">
        <f t="shared" si="21"/>
        <v>8902.6339103357132</v>
      </c>
      <c r="V17" s="26">
        <f t="shared" si="21"/>
        <v>12652.67471082741</v>
      </c>
      <c r="W17" s="46"/>
      <c r="X17" s="71">
        <f t="shared" ref="X17:BQ18" si="22">X25/X9</f>
        <v>3869.3679841897233</v>
      </c>
      <c r="Y17" s="72">
        <f t="shared" si="22"/>
        <v>4296.4558267716538</v>
      </c>
      <c r="Z17" s="72">
        <f t="shared" si="22"/>
        <v>4651.401156716418</v>
      </c>
      <c r="AA17" s="72">
        <f t="shared" si="22"/>
        <v>2767.6240133779265</v>
      </c>
      <c r="AB17" s="72">
        <f t="shared" si="22"/>
        <v>4760.1912660944217</v>
      </c>
      <c r="AC17" s="73">
        <f t="shared" si="22"/>
        <v>6152.6162374245478</v>
      </c>
      <c r="AD17" s="26">
        <f t="shared" si="22"/>
        <v>7201.8431968716304</v>
      </c>
      <c r="AE17" s="26">
        <f>AE25/AE9</f>
        <v>7830.2083735416745</v>
      </c>
      <c r="AF17" s="26">
        <f t="shared" si="22"/>
        <v>8520.7078543018742</v>
      </c>
      <c r="AG17" s="26">
        <f t="shared" si="22"/>
        <v>9234.8251268471467</v>
      </c>
      <c r="AH17" s="26">
        <f t="shared" si="22"/>
        <v>10030.990978621056</v>
      </c>
      <c r="AI17" s="26">
        <f t="shared" si="22"/>
        <v>10902.718479639729</v>
      </c>
      <c r="AJ17" s="26">
        <f t="shared" si="22"/>
        <v>11857.809236074516</v>
      </c>
      <c r="AK17" s="26">
        <f t="shared" si="22"/>
        <v>12910.232856322509</v>
      </c>
      <c r="AL17" s="26">
        <f t="shared" si="22"/>
        <v>14019.189001761184</v>
      </c>
      <c r="AM17" s="26">
        <f t="shared" si="22"/>
        <v>15195.855927621073</v>
      </c>
      <c r="AN17" s="26">
        <f t="shared" si="22"/>
        <v>16448.008149410904</v>
      </c>
      <c r="AO17" s="26">
        <f t="shared" si="22"/>
        <v>23375.013779846588</v>
      </c>
      <c r="AP17" s="26">
        <f t="shared" si="22"/>
        <v>33234.619536187158</v>
      </c>
      <c r="AQ17" s="63"/>
      <c r="AR17" s="71">
        <f t="shared" si="22"/>
        <v>142.94764603107217</v>
      </c>
      <c r="AS17" s="72">
        <f t="shared" si="22"/>
        <v>272.66004318889787</v>
      </c>
      <c r="AT17" s="72">
        <f t="shared" si="22"/>
        <v>401.70001782142145</v>
      </c>
      <c r="AU17" s="72">
        <f t="shared" si="22"/>
        <v>775.92458308532593</v>
      </c>
      <c r="AV17" s="72">
        <f t="shared" si="22"/>
        <v>1205.7030856116908</v>
      </c>
      <c r="AW17" s="73">
        <f t="shared" si="22"/>
        <v>1476.551928166137</v>
      </c>
      <c r="AX17" s="26">
        <f t="shared" si="22"/>
        <v>1442.9002309512853</v>
      </c>
      <c r="AY17" s="26">
        <f t="shared" si="22"/>
        <v>1267.6125487464462</v>
      </c>
      <c r="AZ17" s="26">
        <f t="shared" si="22"/>
        <v>1377.3768819999764</v>
      </c>
      <c r="BA17" s="26">
        <f t="shared" si="22"/>
        <v>1493.9914850744053</v>
      </c>
      <c r="BB17" s="26">
        <f t="shared" si="22"/>
        <v>1622.7530607977999</v>
      </c>
      <c r="BC17" s="26">
        <f t="shared" si="22"/>
        <v>1764.1516972977829</v>
      </c>
      <c r="BD17" s="26">
        <f t="shared" si="22"/>
        <v>1919.3199858597065</v>
      </c>
      <c r="BE17" s="26">
        <f t="shared" si="22"/>
        <v>2088.9768648091631</v>
      </c>
      <c r="BF17" s="26">
        <f t="shared" si="22"/>
        <v>2268.7051994700514</v>
      </c>
      <c r="BG17" s="26">
        <f t="shared" si="22"/>
        <v>2459.612440286106</v>
      </c>
      <c r="BH17" s="26">
        <f t="shared" si="22"/>
        <v>2662.5292144586092</v>
      </c>
      <c r="BI17" s="26">
        <f t="shared" si="22"/>
        <v>3783.5345332119145</v>
      </c>
      <c r="BJ17" s="26">
        <f t="shared" si="22"/>
        <v>5376.2967383320984</v>
      </c>
      <c r="BK17" s="71">
        <v>0</v>
      </c>
      <c r="BL17" s="72">
        <f>BL25/BL9</f>
        <v>336.7977407990856</v>
      </c>
      <c r="BM17" s="72">
        <f t="shared" si="22"/>
        <v>418.45524406835244</v>
      </c>
      <c r="BN17" s="72">
        <f t="shared" si="22"/>
        <v>828.54234915281688</v>
      </c>
      <c r="BO17" s="72">
        <f t="shared" si="22"/>
        <v>1402.0452522195633</v>
      </c>
      <c r="BP17" s="73">
        <f t="shared" si="22"/>
        <v>1564.2402743773907</v>
      </c>
      <c r="BQ17" s="26">
        <f t="shared" si="22"/>
        <v>1786.7959131642835</v>
      </c>
      <c r="BR17" s="26">
        <f t="shared" ref="BR17:CC17" si="23">BR25/BR9</f>
        <v>1947.3018097205922</v>
      </c>
      <c r="BS17" s="26">
        <f t="shared" si="23"/>
        <v>2114.6951261677832</v>
      </c>
      <c r="BT17" s="26">
        <f t="shared" si="23"/>
        <v>2291.5913396885362</v>
      </c>
      <c r="BU17" s="26">
        <f t="shared" si="23"/>
        <v>2483.5105745296196</v>
      </c>
      <c r="BV17" s="26">
        <f t="shared" si="23"/>
        <v>2708.3798682620591</v>
      </c>
      <c r="BW17" s="26">
        <f t="shared" si="23"/>
        <v>2946.7853906493615</v>
      </c>
      <c r="BX17" s="26">
        <f t="shared" si="23"/>
        <v>3205.8051055778233</v>
      </c>
      <c r="BY17" s="26">
        <f t="shared" si="23"/>
        <v>3476.5633272599393</v>
      </c>
      <c r="BZ17" s="26">
        <f t="shared" si="23"/>
        <v>3764.7200903032112</v>
      </c>
      <c r="CA17" s="26">
        <f t="shared" si="23"/>
        <v>4077.3469868068805</v>
      </c>
      <c r="CB17" s="26">
        <f t="shared" si="23"/>
        <v>5816.0620146149076</v>
      </c>
      <c r="CC17" s="26">
        <f t="shared" si="23"/>
        <v>8248.5095795438792</v>
      </c>
      <c r="CD17" s="71">
        <f t="shared" ref="CD17:CV18" si="24">CD25/CD9</f>
        <v>216.14476953793496</v>
      </c>
      <c r="CE17" s="72">
        <f t="shared" si="24"/>
        <v>227.58803962876502</v>
      </c>
      <c r="CF17" s="72">
        <f t="shared" si="24"/>
        <v>295.08036386449186</v>
      </c>
      <c r="CG17" s="72">
        <f t="shared" si="24"/>
        <v>383.56477465266016</v>
      </c>
      <c r="CH17" s="72">
        <f t="shared" si="24"/>
        <v>730.22953009906018</v>
      </c>
      <c r="CI17" s="73">
        <f t="shared" si="24"/>
        <v>1054.8606403725803</v>
      </c>
      <c r="CJ17" s="26">
        <f>CJ25/CJ9</f>
        <v>1477.8618991984479</v>
      </c>
      <c r="CK17" s="26">
        <f t="shared" si="24"/>
        <v>1304.8896583459882</v>
      </c>
      <c r="CL17" s="26">
        <f t="shared" si="24"/>
        <v>1417.3402239650059</v>
      </c>
      <c r="CM17" s="26">
        <f t="shared" si="24"/>
        <v>1536.5869379242922</v>
      </c>
      <c r="CN17" s="26">
        <f t="shared" si="24"/>
        <v>1668.1783448807987</v>
      </c>
      <c r="CO17" s="26">
        <f t="shared" si="24"/>
        <v>1813.6671485184013</v>
      </c>
      <c r="CP17" s="26">
        <f t="shared" si="24"/>
        <v>1972.4945849745291</v>
      </c>
      <c r="CQ17" s="26">
        <f t="shared" si="24"/>
        <v>2145.9490891798009</v>
      </c>
      <c r="CR17" s="26">
        <f t="shared" si="24"/>
        <v>2328.9662847355271</v>
      </c>
      <c r="CS17" s="26">
        <f t="shared" si="24"/>
        <v>2523.3612197984853</v>
      </c>
      <c r="CT17" s="26">
        <f t="shared" si="24"/>
        <v>2730.0612149721514</v>
      </c>
      <c r="CU17" s="26">
        <f t="shared" si="24"/>
        <v>3874.4239684982404</v>
      </c>
      <c r="CV17" s="26">
        <f t="shared" si="24"/>
        <v>5504.6911700668688</v>
      </c>
      <c r="CW17" s="71">
        <f t="shared" ref="CW17:FC18" si="25">CW25/CW9</f>
        <v>2599.4821801816311</v>
      </c>
      <c r="CX17" s="72">
        <f t="shared" si="25"/>
        <v>2687.9818475304523</v>
      </c>
      <c r="CY17" s="72">
        <f t="shared" si="25"/>
        <v>3379.91057923978</v>
      </c>
      <c r="CZ17" s="72">
        <f t="shared" si="25"/>
        <v>3575.2744318181822</v>
      </c>
      <c r="DA17" s="72">
        <f t="shared" si="25"/>
        <v>2529.2693243243243</v>
      </c>
      <c r="DB17" s="73">
        <f t="shared" si="25"/>
        <v>2180.4083150183151</v>
      </c>
      <c r="DC17" s="26">
        <f t="shared" si="25"/>
        <v>2509.360077826288</v>
      </c>
      <c r="DD17" s="26">
        <f t="shared" si="25"/>
        <v>2734.3409903181059</v>
      </c>
      <c r="DE17" s="26">
        <f t="shared" si="25"/>
        <v>2971.5145823395324</v>
      </c>
      <c r="DF17" s="26">
        <f t="shared" si="25"/>
        <v>3217.7191732239735</v>
      </c>
      <c r="DG17" s="26">
        <f t="shared" si="25"/>
        <v>3502.8442416092207</v>
      </c>
      <c r="DH17" s="26">
        <f t="shared" si="25"/>
        <v>3808.2490381053117</v>
      </c>
      <c r="DI17" s="26">
        <f t="shared" si="25"/>
        <v>4144.20674911883</v>
      </c>
      <c r="DJ17" s="26">
        <f t="shared" si="25"/>
        <v>4512.1484624609129</v>
      </c>
      <c r="DK17" s="26">
        <f t="shared" si="25"/>
        <v>4901.0181278859318</v>
      </c>
      <c r="DL17" s="26">
        <f t="shared" si="25"/>
        <v>5303.9075855592509</v>
      </c>
      <c r="DM17" s="26">
        <f t="shared" si="25"/>
        <v>5740.9801084432438</v>
      </c>
      <c r="DN17" s="26">
        <f t="shared" si="25"/>
        <v>8166.1544941958473</v>
      </c>
      <c r="DO17" s="26">
        <f t="shared" si="25"/>
        <v>11589.905887942024</v>
      </c>
      <c r="DP17" s="62"/>
      <c r="DQ17" s="71">
        <f>SUM(DQ18:DQ22)</f>
        <v>32447.269143953519</v>
      </c>
      <c r="DR17" s="72">
        <f>SUM(DR18:DR22)</f>
        <v>33366.018158382081</v>
      </c>
      <c r="DS17" s="72">
        <f>SUM(DS18:DS22)</f>
        <v>37355.697259955603</v>
      </c>
      <c r="DT17" s="72">
        <f>SUM(DT18:DT22)</f>
        <v>40593.914967381861</v>
      </c>
      <c r="DU17" s="72">
        <f>SUM(DU18:DU22)</f>
        <v>46298.74135118915</v>
      </c>
      <c r="DV17" s="73">
        <f t="shared" ref="DV17" si="26">SUM(DV18:DV22)</f>
        <v>55173.482509928348</v>
      </c>
      <c r="DW17" s="26">
        <f>DW25/DW9</f>
        <v>2624.8303541733217</v>
      </c>
      <c r="DX17" s="26">
        <f t="shared" ref="DX17:EI17" si="27">DX25/DX9</f>
        <v>2619.2333250150618</v>
      </c>
      <c r="DY17" s="26">
        <f t="shared" si="27"/>
        <v>2846.0959337721829</v>
      </c>
      <c r="DZ17" s="26">
        <f t="shared" si="27"/>
        <v>3086.8922760215419</v>
      </c>
      <c r="EA17" s="26">
        <f t="shared" si="27"/>
        <v>3353.4196707482711</v>
      </c>
      <c r="EB17" s="26">
        <f t="shared" si="27"/>
        <v>3645.644333626386</v>
      </c>
      <c r="EC17" s="26">
        <f t="shared" si="27"/>
        <v>3964.9801798221788</v>
      </c>
      <c r="ED17" s="26">
        <f t="shared" si="27"/>
        <v>4316.2597468130234</v>
      </c>
      <c r="EE17" s="26">
        <f t="shared" si="27"/>
        <v>4687.3516027605438</v>
      </c>
      <c r="EF17" s="26">
        <f t="shared" si="27"/>
        <v>5081.287998642224</v>
      </c>
      <c r="EG17" s="26">
        <f t="shared" si="27"/>
        <v>5499.2145547258942</v>
      </c>
      <c r="EH17" s="26">
        <f t="shared" si="27"/>
        <v>7813.7668861470302</v>
      </c>
      <c r="EI17" s="26">
        <f t="shared" si="27"/>
        <v>11106.181705956482</v>
      </c>
      <c r="EJ17" s="62"/>
      <c r="EK17" s="71">
        <f t="shared" si="25"/>
        <v>7810.1779808028796</v>
      </c>
      <c r="EL17" s="72">
        <f t="shared" si="25"/>
        <v>8485.5792735077357</v>
      </c>
      <c r="EM17" s="72">
        <f t="shared" si="25"/>
        <v>9917.070875854115</v>
      </c>
      <c r="EN17" s="72">
        <f t="shared" si="25"/>
        <v>10703.522539131984</v>
      </c>
      <c r="EO17" s="72">
        <f t="shared" si="25"/>
        <v>11451.222214199914</v>
      </c>
      <c r="EP17" s="73">
        <f t="shared" si="25"/>
        <v>13593.49087195732</v>
      </c>
      <c r="EQ17" s="26">
        <f t="shared" si="25"/>
        <v>15768.797201128369</v>
      </c>
      <c r="ER17" s="26">
        <f t="shared" si="25"/>
        <v>17145.575612861194</v>
      </c>
      <c r="ES17" s="26">
        <f t="shared" si="25"/>
        <v>18631.114394620799</v>
      </c>
      <c r="ET17" s="26">
        <f t="shared" si="25"/>
        <v>20208.088713687681</v>
      </c>
      <c r="EU17" s="26">
        <f t="shared" si="25"/>
        <v>21953.506247519887</v>
      </c>
      <c r="EV17" s="26">
        <f t="shared" si="25"/>
        <v>23864.805922141124</v>
      </c>
      <c r="EW17" s="26">
        <f t="shared" si="25"/>
        <v>25956.984127189342</v>
      </c>
      <c r="EX17" s="26">
        <f t="shared" si="25"/>
        <v>28258.264860956864</v>
      </c>
      <c r="EY17" s="26">
        <f t="shared" si="25"/>
        <v>30690.222205452861</v>
      </c>
      <c r="EZ17" s="26">
        <f t="shared" si="25"/>
        <v>33271.322594875208</v>
      </c>
      <c r="FA17" s="26">
        <f t="shared" si="25"/>
        <v>36009.014791236063</v>
      </c>
      <c r="FB17" s="26">
        <f t="shared" si="25"/>
        <v>51175.723961866956</v>
      </c>
      <c r="FC17" s="26">
        <f t="shared" si="25"/>
        <v>72730.154517566058</v>
      </c>
      <c r="FD17" s="62"/>
    </row>
    <row r="18" spans="1:160" x14ac:dyDescent="0.25">
      <c r="A18" s="15"/>
      <c r="B18" s="16" t="s">
        <v>305</v>
      </c>
      <c r="D18" s="44">
        <f>D26/D10</f>
        <v>1310.5599645509792</v>
      </c>
      <c r="E18" s="30">
        <f t="shared" si="21"/>
        <v>1401.9048728333066</v>
      </c>
      <c r="F18" s="30">
        <f t="shared" si="21"/>
        <v>1453.2249422651705</v>
      </c>
      <c r="G18" s="30">
        <f t="shared" si="21"/>
        <v>1975.2713890214793</v>
      </c>
      <c r="H18" s="30">
        <f t="shared" si="21"/>
        <v>2172.2712321275098</v>
      </c>
      <c r="I18" s="45">
        <f t="shared" si="21"/>
        <v>2814.7632933714895</v>
      </c>
      <c r="J18" s="20">
        <f>I18+(I18*SUM('6.Rādītāji izdevumu aprēķiniem'!$H$10:$H$11)/100)</f>
        <v>3237.2145528070419</v>
      </c>
      <c r="K18" s="20">
        <f>J18+(J18*SUM('6.Rādītāji izdevumu aprēķiniem'!$H$12/100))</f>
        <v>3519.8363598475721</v>
      </c>
      <c r="L18" s="20">
        <f>K18+(K18*SUM('6.Rādītāji izdevumu aprēķiniem'!$H$13/100))</f>
        <v>3824.7719853234835</v>
      </c>
      <c r="M18" s="20">
        <f>L18+(L18*SUM('6.Rādītāji izdevumu aprēķiniem'!$H$14/100))</f>
        <v>4148.500535638671</v>
      </c>
      <c r="N18" s="20">
        <f>M18+(M18*SUM('6.Rādītāji izdevumu aprēķiniem'!$H$15/100))</f>
        <v>4506.7932870113073</v>
      </c>
      <c r="O18" s="20">
        <f>N18+(N18*SUM('6.Rādītāji izdevumu aprēķiniem'!$H$16/100))</f>
        <v>4899.2208104175397</v>
      </c>
      <c r="P18" s="20">
        <f>O18+(O18*SUM('6.Rādītāji izdevumu aprēķiniem'!$H$17/100))</f>
        <v>5328.654291565902</v>
      </c>
      <c r="Q18" s="20">
        <f>P18+(P18*SUM('6.Rādītāji izdevumu aprēķiniem'!$H$18/100))</f>
        <v>5801.1082979875564</v>
      </c>
      <c r="R18" s="20">
        <f>Q18+(Q18*SUM('6.Rādītāji izdevumu aprēķiniem'!$H$19/100))</f>
        <v>6300.3486729202295</v>
      </c>
      <c r="S18" s="20">
        <f>R18+(R18*SUM('6.Rādītāji izdevumu aprēķiniem'!$H$20/100))</f>
        <v>6830.1702384771952</v>
      </c>
      <c r="T18" s="20">
        <f>S18+(S18*SUM('6.Rādītāji izdevumu aprēķiniem'!$H$21/100))</f>
        <v>7392.2567060886422</v>
      </c>
      <c r="U18" s="20">
        <f>T18+(T18*'6.Rādītāji izdevumu aprēķiniem'!$H$23*5/100)</f>
        <v>10505.836734637684</v>
      </c>
      <c r="V18" s="20">
        <f>U18+(U18*'6.Rādītāji izdevumu aprēķiniem'!$H$23*5/100)</f>
        <v>14930.84045687348</v>
      </c>
      <c r="X18" s="44">
        <f>X26/X10</f>
        <v>3222.542919254658</v>
      </c>
      <c r="Y18" s="30">
        <f t="shared" si="22"/>
        <v>3747.5529012345678</v>
      </c>
      <c r="Z18" s="30">
        <f t="shared" si="22"/>
        <v>4248.6549999999997</v>
      </c>
      <c r="AA18" s="30">
        <f t="shared" si="22"/>
        <v>0.12</v>
      </c>
      <c r="AB18" s="30">
        <f t="shared" si="22"/>
        <v>6037.6958479532168</v>
      </c>
      <c r="AC18" s="45">
        <f t="shared" si="22"/>
        <v>6967.0146739130432</v>
      </c>
      <c r="AD18" s="20">
        <f>AC18+(AC18*SUM('6.Rādītāji izdevumu aprēķiniem'!$H$10:$H$11)/100)</f>
        <v>8012.652909437702</v>
      </c>
      <c r="AE18" s="20">
        <f>AD18+(AD18*SUM('6.Rādītāji izdevumu aprēķiniem'!$H$12/100))</f>
        <v>8712.1896276605385</v>
      </c>
      <c r="AF18" s="20">
        <f>AE18+(AE18*SUM('6.Rādītāji izdevumu aprēķiniem'!$H$13/100))</f>
        <v>9466.9568161813313</v>
      </c>
      <c r="AG18" s="20">
        <f>AF18+(AF18*SUM('6.Rādītāji izdevumu aprēķiniem'!$H$14/100))</f>
        <v>10268.239668534074</v>
      </c>
      <c r="AH18" s="20">
        <f>AG18+(AG18*SUM('6.Rādītāji izdevumu aprēķiniem'!$H$15/100))</f>
        <v>11155.074757739701</v>
      </c>
      <c r="AI18" s="20">
        <f>AH18+(AH18*SUM('6.Rādītāji izdevumu aprēķiniem'!$H$16/100))</f>
        <v>12126.399174416945</v>
      </c>
      <c r="AJ18" s="20">
        <f>AI18+(AI18*SUM('6.Rādītāji izdevumu aprēķiniem'!$H$17/100))</f>
        <v>13189.319588249178</v>
      </c>
      <c r="AK18" s="20">
        <f>AJ18+(AJ18*SUM('6.Rādītāji izdevumu aprēķiniem'!$H$18/100))</f>
        <v>14358.72306997003</v>
      </c>
      <c r="AL18" s="20">
        <f>AK18+(AK18*SUM('6.Rādītāji izdevumu aprēķiniem'!$H$19/100))</f>
        <v>15594.427339013422</v>
      </c>
      <c r="AM18" s="20">
        <f>AL18+(AL18*SUM('6.Rādītāji izdevumu aprēķiniem'!$H$20/100))</f>
        <v>16905.825221202515</v>
      </c>
      <c r="AN18" s="20">
        <f>AM18+(AM18*SUM('6.Rādītāji izdevumu aprēķiniem'!$H$21/100))</f>
        <v>18297.084186771262</v>
      </c>
      <c r="AO18" s="20">
        <f>AN18+(AN18*'6.Rādītāji izdevumu aprēķiniem'!$H$23*5/100)</f>
        <v>26003.720761998487</v>
      </c>
      <c r="AP18" s="20">
        <f>AO18+(AO18*'6.Rādītāji izdevumu aprēķiniem'!$H$23*5/100)</f>
        <v>36956.35252948539</v>
      </c>
      <c r="AR18" s="44">
        <f>CD18</f>
        <v>280.13229142488717</v>
      </c>
      <c r="AS18" s="30">
        <f t="shared" ref="AS18:AX22" si="28">CE18</f>
        <v>303.7781529320589</v>
      </c>
      <c r="AT18" s="30">
        <f t="shared" si="28"/>
        <v>366.53541301016855</v>
      </c>
      <c r="AU18" s="30">
        <f t="shared" si="28"/>
        <v>442.02230167093177</v>
      </c>
      <c r="AV18" s="30">
        <f t="shared" si="28"/>
        <v>517.17694552832836</v>
      </c>
      <c r="AW18" s="45">
        <f t="shared" si="28"/>
        <v>826.93539349624791</v>
      </c>
      <c r="AX18" s="20">
        <f t="shared" si="28"/>
        <v>951.04526066589153</v>
      </c>
      <c r="AY18" s="20">
        <f t="shared" ref="AY18:AY22" si="29">CK18</f>
        <v>1034.0753242474534</v>
      </c>
      <c r="AZ18" s="20">
        <f t="shared" ref="AZ18:AZ22" si="30">CL18</f>
        <v>1123.6608542413132</v>
      </c>
      <c r="BA18" s="20">
        <f t="shared" ref="BA18:BA22" si="31">CM18</f>
        <v>1218.7674647230097</v>
      </c>
      <c r="BB18" s="20">
        <f t="shared" ref="BB18:BB22" si="32">CN18</f>
        <v>1324.0285209691631</v>
      </c>
      <c r="BC18" s="20">
        <f t="shared" ref="BC18:BC22" si="33">CO18</f>
        <v>1439.3178631496894</v>
      </c>
      <c r="BD18" s="20">
        <f t="shared" ref="BD18:BD22" si="34">CP18</f>
        <v>1565.4790027205177</v>
      </c>
      <c r="BE18" s="20">
        <f t="shared" ref="BE18:BE22" si="35">CQ18</f>
        <v>1704.2789297442948</v>
      </c>
      <c r="BF18" s="20">
        <f t="shared" ref="BF18:BF22" si="36">CR18</f>
        <v>1850.9482915575472</v>
      </c>
      <c r="BG18" s="20">
        <f t="shared" ref="BG18:BG22" si="37">CS18</f>
        <v>2006.6019501896601</v>
      </c>
      <c r="BH18" s="20">
        <f t="shared" ref="BH18:BH22" si="38">CT18</f>
        <v>2171.7345548984722</v>
      </c>
      <c r="BI18" s="20">
        <f t="shared" ref="BI18:BI22" si="39">CU18</f>
        <v>3086.4578398558656</v>
      </c>
      <c r="BJ18" s="20">
        <f t="shared" ref="BJ18:BJ22" si="40">CV18</f>
        <v>4386.4578089070765</v>
      </c>
      <c r="BK18" s="44">
        <v>0</v>
      </c>
      <c r="BL18" s="30">
        <f t="shared" ref="BL18:BQ22" si="41">CE18</f>
        <v>303.7781529320589</v>
      </c>
      <c r="BM18" s="30">
        <f t="shared" si="41"/>
        <v>366.53541301016855</v>
      </c>
      <c r="BN18" s="30">
        <f t="shared" si="41"/>
        <v>442.02230167093177</v>
      </c>
      <c r="BO18" s="30">
        <f t="shared" si="41"/>
        <v>517.17694552832836</v>
      </c>
      <c r="BP18" s="45">
        <f t="shared" si="41"/>
        <v>826.93539349624791</v>
      </c>
      <c r="BQ18" s="20">
        <f t="shared" si="41"/>
        <v>951.04526066589153</v>
      </c>
      <c r="BR18" s="20">
        <f t="shared" ref="BR18:BR22" si="42">CK18</f>
        <v>1034.0753242474534</v>
      </c>
      <c r="BS18" s="20">
        <f t="shared" ref="BS18:BS22" si="43">CL18</f>
        <v>1123.6608542413132</v>
      </c>
      <c r="BT18" s="20">
        <f t="shared" ref="BT18:BT22" si="44">CM18</f>
        <v>1218.7674647230097</v>
      </c>
      <c r="BU18" s="20">
        <f t="shared" ref="BU18:BU22" si="45">CN18</f>
        <v>1324.0285209691631</v>
      </c>
      <c r="BV18" s="20">
        <f t="shared" ref="BV18:BV22" si="46">CO18</f>
        <v>1439.3178631496894</v>
      </c>
      <c r="BW18" s="20">
        <f t="shared" ref="BW18:BW22" si="47">CP18</f>
        <v>1565.4790027205177</v>
      </c>
      <c r="BX18" s="20">
        <f t="shared" ref="BX18:BX22" si="48">CQ18</f>
        <v>1704.2789297442948</v>
      </c>
      <c r="BY18" s="20">
        <f t="shared" ref="BY18:BY22" si="49">CR18</f>
        <v>1850.9482915575472</v>
      </c>
      <c r="BZ18" s="20">
        <f t="shared" ref="BZ18:BZ22" si="50">CS18</f>
        <v>2006.6019501896601</v>
      </c>
      <c r="CA18" s="20">
        <f t="shared" ref="CA18:CA22" si="51">CT18</f>
        <v>2171.7345548984722</v>
      </c>
      <c r="CB18" s="20">
        <f t="shared" ref="CB18:CB22" si="52">CU18</f>
        <v>3086.4578398558656</v>
      </c>
      <c r="CC18" s="20">
        <f t="shared" ref="CC18:CC22" si="53">CV18</f>
        <v>4386.4578089070765</v>
      </c>
      <c r="CD18" s="44">
        <f>CD26/CD10</f>
        <v>280.13229142488717</v>
      </c>
      <c r="CE18" s="30">
        <f t="shared" si="24"/>
        <v>303.7781529320589</v>
      </c>
      <c r="CF18" s="30">
        <f t="shared" si="24"/>
        <v>366.53541301016855</v>
      </c>
      <c r="CG18" s="30">
        <f t="shared" si="24"/>
        <v>442.02230167093177</v>
      </c>
      <c r="CH18" s="30">
        <f t="shared" si="24"/>
        <v>517.17694552832836</v>
      </c>
      <c r="CI18" s="45">
        <f t="shared" si="24"/>
        <v>826.93539349624791</v>
      </c>
      <c r="CJ18" s="20">
        <f>CI18+(CI18*SUM('6.Rādītāji izdevumu aprēķiniem'!$H$10:$H$11)/100)</f>
        <v>951.04526066589153</v>
      </c>
      <c r="CK18" s="20">
        <f>CJ18+(CJ18*SUM('6.Rādītāji izdevumu aprēķiniem'!$H$12)/100)</f>
        <v>1034.0753242474534</v>
      </c>
      <c r="CL18" s="20">
        <f>CK18+(CK18*SUM('6.Rādītāji izdevumu aprēķiniem'!$H$13)/100)</f>
        <v>1123.6608542413132</v>
      </c>
      <c r="CM18" s="20">
        <f>CL18+(CL18*SUM('6.Rādītāji izdevumu aprēķiniem'!$H$14)/100)</f>
        <v>1218.7674647230097</v>
      </c>
      <c r="CN18" s="20">
        <f>CM18+(CM18*SUM('6.Rādītāji izdevumu aprēķiniem'!$H$15)/100)</f>
        <v>1324.0285209691631</v>
      </c>
      <c r="CO18" s="20">
        <f>CN18+(CN18*SUM('6.Rādītāji izdevumu aprēķiniem'!$H$16)/100)</f>
        <v>1439.3178631496894</v>
      </c>
      <c r="CP18" s="20">
        <f>CO18+(CO18*SUM('6.Rādītāji izdevumu aprēķiniem'!$H$17)/100)</f>
        <v>1565.4790027205177</v>
      </c>
      <c r="CQ18" s="20">
        <f>CP18+(CP18*SUM('6.Rādītāji izdevumu aprēķiniem'!$H$18)/100)</f>
        <v>1704.2789297442948</v>
      </c>
      <c r="CR18" s="20">
        <f>CQ18+(CQ18*SUM('6.Rādītāji izdevumu aprēķiniem'!$H$19)/100)</f>
        <v>1850.9482915575472</v>
      </c>
      <c r="CS18" s="20">
        <f>CR18+(CR18*SUM('6.Rādītāji izdevumu aprēķiniem'!$H$20/100))</f>
        <v>2006.6019501896601</v>
      </c>
      <c r="CT18" s="20">
        <f>CS18+(CS18*SUM('6.Rādītāji izdevumu aprēķiniem'!$H$21/100))</f>
        <v>2171.7345548984722</v>
      </c>
      <c r="CU18" s="20">
        <f>CT18+(CT18*'6.Rādītāji izdevumu aprēķiniem'!$H$23*5/100)</f>
        <v>3086.4578398558656</v>
      </c>
      <c r="CV18" s="20">
        <f>CU18+(CU18*'6.Rādītāji izdevumu aprēķiniem'!$H$23*5/100)</f>
        <v>4386.4578089070765</v>
      </c>
      <c r="CW18" s="44">
        <f>CW26/CW10</f>
        <v>3900.3667363390441</v>
      </c>
      <c r="CX18" s="30">
        <f t="shared" si="25"/>
        <v>4094.0107998308636</v>
      </c>
      <c r="CY18" s="30">
        <f t="shared" si="25"/>
        <v>4229.5735405161677</v>
      </c>
      <c r="CZ18" s="30">
        <f t="shared" si="25"/>
        <v>4895.3499999999995</v>
      </c>
      <c r="DA18" s="30">
        <f t="shared" si="25"/>
        <v>2717.2095555555552</v>
      </c>
      <c r="DB18" s="45">
        <f t="shared" si="25"/>
        <v>3252.4481443298964</v>
      </c>
      <c r="DC18" s="20">
        <f>DB18+(DB18*SUM('6.Rādītāji izdevumu aprēķiniem'!$H$10:$H$11)/100)</f>
        <v>3740.5889475216381</v>
      </c>
      <c r="DD18" s="20">
        <f>DC18+(DC18*SUM('6.Rādītāji izdevumu aprēķiniem'!$H$12)/100)</f>
        <v>4067.1573570290366</v>
      </c>
      <c r="DE18" s="20">
        <f>DD18+(DD18*SUM('6.Rādītāji izdevumu aprēķiniem'!$H$13)/100)</f>
        <v>4419.509297796053</v>
      </c>
      <c r="DF18" s="20">
        <f>DE18+(DE18*SUM('6.Rādītāji izdevumu aprēķiniem'!$H$14)/100)</f>
        <v>4793.5763908332356</v>
      </c>
      <c r="DG18" s="20">
        <f>DF18+(DF18*SUM('6.Rādītāji izdevumu aprēķiniem'!$H$15)/100)</f>
        <v>5207.5822850670511</v>
      </c>
      <c r="DH18" s="20">
        <f>DG18+(DG18*SUM('6.Rādītāji izdevumu aprēķiniem'!$H$16)/100)</f>
        <v>5661.0307769144001</v>
      </c>
      <c r="DI18" s="20">
        <f>DH18+(DH18*SUM('6.Rādītāji izdevumu aprēķiniem'!$H$17)/100)</f>
        <v>6157.2395104030184</v>
      </c>
      <c r="DJ18" s="20">
        <f>DI18+(DI18*SUM('6.Rādītāji izdevumu aprēķiniem'!$H$18)/100)</f>
        <v>6703.1582951498431</v>
      </c>
      <c r="DK18" s="20">
        <f>DJ18+(DJ18*SUM('6.Rādītāji izdevumu aprēķiniem'!$H$19)/100)</f>
        <v>7280.0286255424999</v>
      </c>
      <c r="DL18" s="20">
        <f>DK18+(DK18*SUM('6.Rādītāji izdevumu aprēķiniem'!$H$20)/100)</f>
        <v>7892.235403916985</v>
      </c>
      <c r="DM18" s="20">
        <f>DL18+(DL18*SUM('6.Rādītāji izdevumu aprēķiniem'!$H$21)/100)</f>
        <v>8541.7241523460052</v>
      </c>
      <c r="DN18" s="20">
        <f>DM18+(DM18*'6.Rādītāji izdevumu aprēķiniem'!$H$23*5/100)</f>
        <v>12139.453883270287</v>
      </c>
      <c r="DO18" s="20">
        <f>DN18+(DN18*'6.Rādītāji izdevumu aprēķiniem'!$H$23*5/100)</f>
        <v>17252.528641254648</v>
      </c>
      <c r="DP18" s="66"/>
      <c r="DQ18" s="44">
        <f t="shared" ref="DQ18:DV22" si="54">D18+X18+CD18+CW18</f>
        <v>8713.6019115695672</v>
      </c>
      <c r="DR18" s="30">
        <f t="shared" si="54"/>
        <v>9547.2467268307973</v>
      </c>
      <c r="DS18" s="30">
        <f t="shared" si="54"/>
        <v>10297.988895791506</v>
      </c>
      <c r="DT18" s="30">
        <f t="shared" si="54"/>
        <v>7312.7636906924108</v>
      </c>
      <c r="DU18" s="30">
        <f t="shared" si="54"/>
        <v>11444.353581164611</v>
      </c>
      <c r="DV18" s="45">
        <f t="shared" si="54"/>
        <v>13861.161505110675</v>
      </c>
      <c r="DW18" s="20">
        <f>DW26/DW10</f>
        <v>3075.8033069623057</v>
      </c>
      <c r="DX18" s="20">
        <f t="shared" ref="DX18:EI22" si="55">DX26/DX10</f>
        <v>2872.8690658352252</v>
      </c>
      <c r="DY18" s="20">
        <f t="shared" si="55"/>
        <v>3121.5052251494926</v>
      </c>
      <c r="DZ18" s="20">
        <f t="shared" si="55"/>
        <v>3385.7991822585382</v>
      </c>
      <c r="EA18" s="20">
        <f t="shared" si="55"/>
        <v>3678.1078541098032</v>
      </c>
      <c r="EB18" s="20">
        <f t="shared" si="55"/>
        <v>3998.3454002263611</v>
      </c>
      <c r="EC18" s="20">
        <f t="shared" si="55"/>
        <v>4348.4377329865438</v>
      </c>
      <c r="ED18" s="20">
        <f t="shared" si="55"/>
        <v>4734.2081035343563</v>
      </c>
      <c r="EE18" s="20">
        <f t="shared" si="55"/>
        <v>5141.2057653572483</v>
      </c>
      <c r="EF18" s="20">
        <f t="shared" si="55"/>
        <v>5573.1038776849664</v>
      </c>
      <c r="EG18" s="20">
        <f t="shared" si="55"/>
        <v>6031.5248438630633</v>
      </c>
      <c r="EH18" s="20">
        <f t="shared" si="55"/>
        <v>8571.0947538423843</v>
      </c>
      <c r="EI18" s="20">
        <f t="shared" si="55"/>
        <v>12180.909223953518</v>
      </c>
      <c r="EJ18" s="66"/>
      <c r="EK18" s="44">
        <f>EK26/EK10</f>
        <v>9321.0987496072885</v>
      </c>
      <c r="EL18" s="30">
        <f t="shared" si="25"/>
        <v>10310.407911082055</v>
      </c>
      <c r="EM18" s="30">
        <f t="shared" si="25"/>
        <v>12536.741667924529</v>
      </c>
      <c r="EN18" s="30">
        <f t="shared" si="25"/>
        <v>14975.822313774446</v>
      </c>
      <c r="EO18" s="30">
        <f t="shared" si="25"/>
        <v>15633.236758029978</v>
      </c>
      <c r="EP18" s="45">
        <f t="shared" si="25"/>
        <v>19224.11278137652</v>
      </c>
      <c r="EQ18" s="20">
        <f>EP18+(EP18*SUM('6.Rādītāji izdevumu aprēķiniem'!$H$10:$H$11)/100)</f>
        <v>22109.346745862422</v>
      </c>
      <c r="ER18" s="20">
        <f>EQ18+(EQ18*SUM('6.Rādītāji izdevumu aprēķiniem'!$H$12)/100)</f>
        <v>24039.581343499161</v>
      </c>
      <c r="ES18" s="20">
        <f>ER18+(ER18*SUM('6.Rādītāji izdevumu aprēķiniem'!$H$13)/100)</f>
        <v>26122.213609243587</v>
      </c>
      <c r="ET18" s="20">
        <f>ES18+(ES18*SUM('6.Rādītāji izdevumu aprēķiniem'!$H$14)/100)</f>
        <v>28333.196741099186</v>
      </c>
      <c r="EU18" s="20">
        <f>ET18+(ET18*SUM('6.Rādītāji izdevumu aprēķiniem'!$H$15)/100)</f>
        <v>30780.244518565069</v>
      </c>
      <c r="EV18" s="20">
        <f>EU18+(EU18*SUM('6.Rādītāji izdevumu aprēķiniem'!$H$16)/100)</f>
        <v>33460.424051331924</v>
      </c>
      <c r="EW18" s="20">
        <f>EV18+(EV18*SUM('6.Rādītāji izdevumu aprēķiniem'!$H$17)/100)</f>
        <v>36393.344802833883</v>
      </c>
      <c r="EX18" s="20">
        <f>EW18+(EW18*SUM('6.Rādītāji izdevumu aprēķiniem'!$H$18)/100)</f>
        <v>39620.084729722774</v>
      </c>
      <c r="EY18" s="20">
        <f>EX18+(EX18*SUM('6.Rādītāji izdevumu aprēķiniem'!$H$19)/100)</f>
        <v>43029.768696869687</v>
      </c>
      <c r="EZ18" s="20">
        <f>EY18+(EY18*SUM('6.Rādītāji izdevumu aprēķiniem'!$H$20)/100)</f>
        <v>46648.314367924213</v>
      </c>
      <c r="FA18" s="20">
        <f>EZ18+(EZ18*SUM('6.Rādītāji izdevumu aprēķiniem'!$H$21)/100)</f>
        <v>50487.221060964519</v>
      </c>
      <c r="FB18" s="20">
        <f>FA18+(FA18*'6.Rādītāji izdevumu aprēķiniem'!$H$23*5/100)</f>
        <v>71752.175653637823</v>
      </c>
      <c r="FC18" s="20">
        <f>FB18+(FB18*'6.Rādītāji izdevumu aprēķiniem'!$H$23*5/100)</f>
        <v>101973.81838096638</v>
      </c>
      <c r="FD18" s="66"/>
    </row>
    <row r="19" spans="1:160" x14ac:dyDescent="0.25">
      <c r="A19" s="15"/>
      <c r="B19" s="16" t="s">
        <v>306</v>
      </c>
      <c r="D19" s="48">
        <f t="shared" ref="D19:I22" si="56">D27/D11</f>
        <v>729.99150371287135</v>
      </c>
      <c r="E19" s="29">
        <f t="shared" si="56"/>
        <v>810.03068251066418</v>
      </c>
      <c r="F19" s="29">
        <f t="shared" si="56"/>
        <v>993.76508904109596</v>
      </c>
      <c r="G19" s="29">
        <f t="shared" si="56"/>
        <v>1035.8316584333097</v>
      </c>
      <c r="H19" s="29">
        <f t="shared" si="56"/>
        <v>874.83984732824445</v>
      </c>
      <c r="I19" s="49">
        <f t="shared" si="56"/>
        <v>1106.317127532777</v>
      </c>
      <c r="J19" s="19">
        <f>I19+(I19*SUM('6.Rādītāji izdevumu aprēķiniem'!$H$10:$H$11)/100)</f>
        <v>1272.357755162797</v>
      </c>
      <c r="K19" s="19">
        <f>J19+(J19*SUM('6.Rādītāji izdevumu aprēķiniem'!$H$12/100))</f>
        <v>1383.4396875155139</v>
      </c>
      <c r="L19" s="19">
        <f>K19+(K19*SUM('6.Rādītāji izdevumu aprēķiniem'!$H$13/100))</f>
        <v>1503.2918633817269</v>
      </c>
      <c r="M19" s="19">
        <f>L19+(L19*SUM('6.Rādītāji izdevumu aprēķiniem'!$H$14/100))</f>
        <v>1630.5304275368194</v>
      </c>
      <c r="N19" s="19">
        <f>M19+(M19*SUM('6.Rādītāji izdevumu aprēķiniem'!$H$15/100))</f>
        <v>1771.3541367445675</v>
      </c>
      <c r="O19" s="19">
        <f>N19+(N19*SUM('6.Rādītāji izdevumu aprēķiniem'!$H$16/100))</f>
        <v>1925.594207830462</v>
      </c>
      <c r="P19" s="19">
        <f>O19+(O19*SUM('6.Rādītāji izdevumu aprēķiniem'!$H$17/100))</f>
        <v>2094.3791342394607</v>
      </c>
      <c r="Q19" s="19">
        <f>P19+(P19*SUM('6.Rādītāji izdevumu aprēķiniem'!$H$18/100))</f>
        <v>2280.0728870699845</v>
      </c>
      <c r="R19" s="19">
        <f>Q19+(Q19*SUM('6.Rādītāji izdevumu aprēķiniem'!$H$19/100))</f>
        <v>2476.2947785677743</v>
      </c>
      <c r="S19" s="19">
        <f>R19+(R19*SUM('6.Rādītāji izdevumu aprēķiniem'!$H$20/100))</f>
        <v>2684.5363290712335</v>
      </c>
      <c r="T19" s="19">
        <f>S19+(S19*SUM('6.Rādītāji izdevumu aprēķiniem'!$H$21/100))</f>
        <v>2905.4593060538209</v>
      </c>
      <c r="U19" s="19">
        <f>T19+(T19*'6.Rādītāji izdevumu aprēķiniem'!$H$23*5/100)</f>
        <v>4129.22363523899</v>
      </c>
      <c r="V19" s="19">
        <f>U19+(U19*'6.Rādītāji izdevumu aprēķiniem'!$H$23*5/100)</f>
        <v>5868.4311269787422</v>
      </c>
      <c r="X19" s="48">
        <f t="shared" ref="X19:AC22" si="57">X27/X11</f>
        <v>4401.4924000000001</v>
      </c>
      <c r="Y19" s="29">
        <f t="shared" si="57"/>
        <v>4059.5534482758621</v>
      </c>
      <c r="Z19" s="29">
        <f t="shared" si="57"/>
        <v>4912.5392592592589</v>
      </c>
      <c r="AA19" s="29">
        <f t="shared" si="57"/>
        <v>4630.0983673469391</v>
      </c>
      <c r="AB19" s="29">
        <f t="shared" si="57"/>
        <v>2635.3520408163267</v>
      </c>
      <c r="AC19" s="49">
        <f t="shared" si="57"/>
        <v>5979.1401162790708</v>
      </c>
      <c r="AD19" s="19">
        <f>AC19+(AC19*SUM('6.Rādītāji izdevumu aprēķiniem'!$H$10:$H$11)/100)</f>
        <v>6876.5140725232714</v>
      </c>
      <c r="AE19" s="19">
        <f>AD19+(AD19*SUM('6.Rādītāji izdevumu aprēķiniem'!$H$12/100))</f>
        <v>7476.8613159986726</v>
      </c>
      <c r="AF19" s="19">
        <f>AE19+(AE19*SUM('6.Rādītāji izdevumu aprēķiniem'!$H$13/100))</f>
        <v>8124.6077305761482</v>
      </c>
      <c r="AG19" s="19">
        <f>AF19+(AF19*SUM('6.Rādītāji izdevumu aprēķiniem'!$H$14/100))</f>
        <v>8812.2742091509572</v>
      </c>
      <c r="AH19" s="19">
        <f>AG19+(AG19*SUM('6.Rādītāji izdevumu aprēķiniem'!$H$15/100))</f>
        <v>9573.362208326238</v>
      </c>
      <c r="AI19" s="19">
        <f>AH19+(AH19*SUM('6.Rādītāji izdevumu aprēķiniem'!$H$16/100))</f>
        <v>10406.959531929171</v>
      </c>
      <c r="AJ19" s="19">
        <f>AI19+(AI19*SUM('6.Rādītāji izdevumu aprēķiniem'!$H$17/100))</f>
        <v>11319.165172969791</v>
      </c>
      <c r="AK19" s="19">
        <f>AJ19+(AJ19*SUM('6.Rādītāji izdevumu aprēķiniem'!$H$18/100))</f>
        <v>12322.755318380878</v>
      </c>
      <c r="AL19" s="19">
        <f>AK19+(AK19*SUM('6.Rādītāji izdevumu aprēķiniem'!$H$19/100))</f>
        <v>13383.245257430324</v>
      </c>
      <c r="AM19" s="19">
        <f>AL19+(AL19*SUM('6.Rādītāji izdevumu aprēķiniem'!$H$20/100))</f>
        <v>14508.695978118454</v>
      </c>
      <c r="AN19" s="19">
        <f>AM19+(AM19*SUM('6.Rādītāji izdevumu aprēķiniem'!$H$21/100))</f>
        <v>15702.684032185934</v>
      </c>
      <c r="AO19" s="19">
        <f>AN19+(AN19*'6.Rādītāji izdevumu aprēķiniem'!$H$23*5/100)</f>
        <v>22316.572772949017</v>
      </c>
      <c r="AP19" s="19">
        <f>AO19+(AO19*'6.Rādītāji izdevumu aprēķiniem'!$H$23*5/100)</f>
        <v>31716.197008709714</v>
      </c>
      <c r="AR19" s="48">
        <f>CD19</f>
        <v>300.58185363505055</v>
      </c>
      <c r="AS19" s="29">
        <f t="shared" si="28"/>
        <v>314.68035764050165</v>
      </c>
      <c r="AT19" s="29">
        <f t="shared" si="28"/>
        <v>945.46219879518071</v>
      </c>
      <c r="AU19" s="29">
        <f t="shared" si="28"/>
        <v>1066.27842217484</v>
      </c>
      <c r="AV19" s="29">
        <f t="shared" si="28"/>
        <v>2104.1622641509434</v>
      </c>
      <c r="AW19" s="49">
        <f t="shared" si="28"/>
        <v>2648.5563440860215</v>
      </c>
      <c r="AX19" s="19">
        <f t="shared" si="28"/>
        <v>3046.0625805358277</v>
      </c>
      <c r="AY19" s="19">
        <f t="shared" si="29"/>
        <v>3311.9960541522396</v>
      </c>
      <c r="AZ19" s="19">
        <f t="shared" si="30"/>
        <v>3598.9257534608741</v>
      </c>
      <c r="BA19" s="19">
        <f t="shared" si="31"/>
        <v>3903.5386875993113</v>
      </c>
      <c r="BB19" s="19">
        <f t="shared" si="32"/>
        <v>4240.6748659496334</v>
      </c>
      <c r="BC19" s="19">
        <f t="shared" si="33"/>
        <v>4609.9302165360059</v>
      </c>
      <c r="BD19" s="19">
        <f t="shared" si="34"/>
        <v>5014.0063864707436</v>
      </c>
      <c r="BE19" s="19">
        <f t="shared" si="35"/>
        <v>5458.562793378449</v>
      </c>
      <c r="BF19" s="19">
        <f t="shared" si="36"/>
        <v>5928.3238796359083</v>
      </c>
      <c r="BG19" s="19">
        <f t="shared" si="37"/>
        <v>6426.8603896131572</v>
      </c>
      <c r="BH19" s="19">
        <f t="shared" si="38"/>
        <v>6955.7566144655248</v>
      </c>
      <c r="BI19" s="19">
        <f t="shared" si="39"/>
        <v>9885.4850775490213</v>
      </c>
      <c r="BJ19" s="19">
        <f t="shared" si="40"/>
        <v>14049.199912374066</v>
      </c>
      <c r="BK19" s="48">
        <v>0</v>
      </c>
      <c r="BL19" s="29">
        <f t="shared" si="41"/>
        <v>314.68035764050165</v>
      </c>
      <c r="BM19" s="29">
        <f t="shared" si="41"/>
        <v>945.46219879518071</v>
      </c>
      <c r="BN19" s="29">
        <f t="shared" si="41"/>
        <v>1066.27842217484</v>
      </c>
      <c r="BO19" s="29">
        <f t="shared" si="41"/>
        <v>2104.1622641509434</v>
      </c>
      <c r="BP19" s="49">
        <f t="shared" si="41"/>
        <v>2648.5563440860215</v>
      </c>
      <c r="BQ19" s="19">
        <f t="shared" si="41"/>
        <v>3046.0625805358277</v>
      </c>
      <c r="BR19" s="19">
        <f t="shared" si="42"/>
        <v>3311.9960541522396</v>
      </c>
      <c r="BS19" s="19">
        <f t="shared" si="43"/>
        <v>3598.9257534608741</v>
      </c>
      <c r="BT19" s="19">
        <f t="shared" si="44"/>
        <v>3903.5386875993113</v>
      </c>
      <c r="BU19" s="19">
        <f t="shared" si="45"/>
        <v>4240.6748659496334</v>
      </c>
      <c r="BV19" s="19">
        <f t="shared" si="46"/>
        <v>4609.9302165360059</v>
      </c>
      <c r="BW19" s="19">
        <f t="shared" si="47"/>
        <v>5014.0063864707436</v>
      </c>
      <c r="BX19" s="19">
        <f t="shared" si="48"/>
        <v>5458.562793378449</v>
      </c>
      <c r="BY19" s="19">
        <f t="shared" si="49"/>
        <v>5928.3238796359083</v>
      </c>
      <c r="BZ19" s="19">
        <f t="shared" si="50"/>
        <v>6426.8603896131572</v>
      </c>
      <c r="CA19" s="19">
        <f t="shared" si="51"/>
        <v>6955.7566144655248</v>
      </c>
      <c r="CB19" s="19">
        <f t="shared" si="52"/>
        <v>9885.4850775490213</v>
      </c>
      <c r="CC19" s="19">
        <f t="shared" si="53"/>
        <v>14049.199912374066</v>
      </c>
      <c r="CD19" s="48">
        <f t="shared" ref="CD19:CI22" si="58">CD27/CD11</f>
        <v>300.58185363505055</v>
      </c>
      <c r="CE19" s="29">
        <f t="shared" si="58"/>
        <v>314.68035764050165</v>
      </c>
      <c r="CF19" s="29">
        <f t="shared" si="58"/>
        <v>945.46219879518071</v>
      </c>
      <c r="CG19" s="29">
        <f t="shared" si="58"/>
        <v>1066.27842217484</v>
      </c>
      <c r="CH19" s="29">
        <f t="shared" si="58"/>
        <v>2104.1622641509434</v>
      </c>
      <c r="CI19" s="49">
        <f t="shared" si="58"/>
        <v>2648.5563440860215</v>
      </c>
      <c r="CJ19" s="19">
        <f>CI19+(CI19*SUM('6.Rādītāji izdevumu aprēķiniem'!$H$10:$H$11)/100)</f>
        <v>3046.0625805358277</v>
      </c>
      <c r="CK19" s="19">
        <f>CJ19+(CJ19*SUM('6.Rādītāji izdevumu aprēķiniem'!$H$12)/100)</f>
        <v>3311.9960541522396</v>
      </c>
      <c r="CL19" s="19">
        <f>CK19+(CK19*SUM('6.Rādītāji izdevumu aprēķiniem'!$H$13)/100)</f>
        <v>3598.9257534608741</v>
      </c>
      <c r="CM19" s="19">
        <f>CL19+(CL19*SUM('6.Rādītāji izdevumu aprēķiniem'!$H$14)/100)</f>
        <v>3903.5386875993113</v>
      </c>
      <c r="CN19" s="19">
        <f>CM19+(CM19*SUM('6.Rādītāji izdevumu aprēķiniem'!$H$15)/100)</f>
        <v>4240.6748659496334</v>
      </c>
      <c r="CO19" s="19">
        <f>CN19+(CN19*SUM('6.Rādītāji izdevumu aprēķiniem'!$H$16)/100)</f>
        <v>4609.9302165360059</v>
      </c>
      <c r="CP19" s="19">
        <f>CO19+(CO19*SUM('6.Rādītāji izdevumu aprēķiniem'!$H$17)/100)</f>
        <v>5014.0063864707436</v>
      </c>
      <c r="CQ19" s="19">
        <f>CP19+(CP19*SUM('6.Rādītāji izdevumu aprēķiniem'!$H$18)/100)</f>
        <v>5458.562793378449</v>
      </c>
      <c r="CR19" s="19">
        <f>CQ19+(CQ19*SUM('6.Rādītāji izdevumu aprēķiniem'!$H$19)/100)</f>
        <v>5928.3238796359083</v>
      </c>
      <c r="CS19" s="19">
        <f>CR19+(CR19*SUM('6.Rādītāji izdevumu aprēķiniem'!$H$20/100))</f>
        <v>6426.8603896131572</v>
      </c>
      <c r="CT19" s="19">
        <f>CS19+(CS19*SUM('6.Rādītāji izdevumu aprēķiniem'!$H$21/100))</f>
        <v>6955.7566144655248</v>
      </c>
      <c r="CU19" s="19">
        <f>CT19+(CT19*'6.Rādītāji izdevumu aprēķiniem'!$H$23*5/100)</f>
        <v>9885.4850775490213</v>
      </c>
      <c r="CV19" s="19">
        <f>CU19+(CU19*'6.Rādītāji izdevumu aprēķiniem'!$H$23*5/100)</f>
        <v>14049.199912374066</v>
      </c>
      <c r="CW19" s="48">
        <f t="shared" ref="CW19:DB22" si="59">CW27/CW11</f>
        <v>1098.4615384615386</v>
      </c>
      <c r="CX19" s="29">
        <f t="shared" si="59"/>
        <v>1141.3499999999999</v>
      </c>
      <c r="CY19" s="29">
        <f t="shared" si="59"/>
        <v>1984.0357142857142</v>
      </c>
      <c r="CZ19" s="29">
        <f t="shared" si="59"/>
        <v>1916.7179487179487</v>
      </c>
      <c r="DA19" s="29">
        <f t="shared" si="59"/>
        <v>1817.4482758620691</v>
      </c>
      <c r="DB19" s="49">
        <f t="shared" si="59"/>
        <v>3186.375</v>
      </c>
      <c r="DC19" s="19">
        <f>DB19+(DB19*SUM('6.Rādītāji izdevumu aprēķiniem'!$H$10:$H$11)/100)</f>
        <v>3664.5992737618021</v>
      </c>
      <c r="DD19" s="19">
        <f>DC19+(DC19*SUM('6.Rādītāji izdevumu aprēķiniem'!$H$12)/100)</f>
        <v>3984.5334801405256</v>
      </c>
      <c r="DE19" s="19">
        <f>DD19+(DD19*SUM('6.Rādītāji izdevumu aprēķiniem'!$H$13)/100)</f>
        <v>4329.7274280344491</v>
      </c>
      <c r="DF19" s="19">
        <f>DE19+(DE19*SUM('6.Rādītāji izdevumu aprēķiniem'!$H$14)/100)</f>
        <v>4696.1953871483438</v>
      </c>
      <c r="DG19" s="19">
        <f>DF19+(DF19*SUM('6.Rādītāji izdevumu aprēķiniem'!$H$15)/100)</f>
        <v>5101.7907948842185</v>
      </c>
      <c r="DH19" s="19">
        <f>DG19+(DG19*SUM('6.Rādītāji izdevumu aprēķiniem'!$H$16)/100)</f>
        <v>5546.0275279829348</v>
      </c>
      <c r="DI19" s="19">
        <f>DH19+(DH19*SUM('6.Rādītāji izdevumu aprēķiniem'!$H$17)/100)</f>
        <v>6032.1558328803376</v>
      </c>
      <c r="DJ19" s="19">
        <f>DI19+(DI19*SUM('6.Rādītāji izdevumu aprēķiniem'!$H$18)/100)</f>
        <v>6566.9843345369118</v>
      </c>
      <c r="DK19" s="19">
        <f>DJ19+(DJ19*SUM('6.Rādītāji izdevumu aprēķiniem'!$H$19)/100)</f>
        <v>7132.1356044224503</v>
      </c>
      <c r="DL19" s="19">
        <f>DK19+(DK19*SUM('6.Rādītāji izdevumu aprēķiniem'!$H$20)/100)</f>
        <v>7731.9054660400006</v>
      </c>
      <c r="DM19" s="19">
        <f>DL19+(DL19*SUM('6.Rādītāji izdevumu aprēķiniem'!$H$21)/100)</f>
        <v>8368.1999183845746</v>
      </c>
      <c r="DN19" s="19">
        <f>DM19+(DM19*'6.Rādītāji izdevumu aprēķiniem'!$H$23*5/100)</f>
        <v>11892.842145612376</v>
      </c>
      <c r="DO19" s="19">
        <f>DN19+(DN19*'6.Rādītāji izdevumu aprēķiniem'!$H$23*5/100)</f>
        <v>16902.045323955164</v>
      </c>
      <c r="DP19" s="66"/>
      <c r="DQ19" s="48">
        <f t="shared" si="54"/>
        <v>6530.5272958094611</v>
      </c>
      <c r="DR19" s="29">
        <f t="shared" si="54"/>
        <v>6325.6144884270288</v>
      </c>
      <c r="DS19" s="29">
        <f t="shared" si="54"/>
        <v>8835.80226138125</v>
      </c>
      <c r="DT19" s="29">
        <f t="shared" si="54"/>
        <v>8648.9263966730377</v>
      </c>
      <c r="DU19" s="29">
        <f t="shared" si="54"/>
        <v>7431.8024281575836</v>
      </c>
      <c r="DV19" s="49">
        <f t="shared" si="54"/>
        <v>12920.388587897869</v>
      </c>
      <c r="DW19" s="19">
        <f t="shared" ref="DW19:EI22" si="60">DW27/DW11</f>
        <v>1871.1616062765145</v>
      </c>
      <c r="DX19" s="19">
        <f t="shared" si="60"/>
        <v>1960.5938898370109</v>
      </c>
      <c r="DY19" s="19">
        <f t="shared" si="60"/>
        <v>2129.6069835994949</v>
      </c>
      <c r="DZ19" s="19">
        <f t="shared" si="60"/>
        <v>2308.5136150232088</v>
      </c>
      <c r="EA19" s="19">
        <f t="shared" si="60"/>
        <v>2511.3755234159617</v>
      </c>
      <c r="EB19" s="19">
        <f t="shared" si="60"/>
        <v>2729.8147607181231</v>
      </c>
      <c r="EC19" s="19">
        <f t="shared" si="60"/>
        <v>2967.8060520178865</v>
      </c>
      <c r="ED19" s="19">
        <f t="shared" si="60"/>
        <v>3229.0802126810904</v>
      </c>
      <c r="EE19" s="19">
        <f t="shared" si="60"/>
        <v>3511.1057691938558</v>
      </c>
      <c r="EF19" s="19">
        <f t="shared" si="60"/>
        <v>3800.9636583668207</v>
      </c>
      <c r="EG19" s="19">
        <f t="shared" si="60"/>
        <v>4118.2302264770888</v>
      </c>
      <c r="EH19" s="19">
        <f t="shared" si="60"/>
        <v>5837.1592449956743</v>
      </c>
      <c r="EI19" s="19">
        <f t="shared" si="60"/>
        <v>8309.4978156474863</v>
      </c>
      <c r="EJ19" s="66"/>
      <c r="EK19" s="48">
        <f t="shared" ref="EK19:EP22" si="61">EK27/EK11</f>
        <v>8201.7284563409576</v>
      </c>
      <c r="EL19" s="29">
        <f t="shared" si="61"/>
        <v>8737.6197168857434</v>
      </c>
      <c r="EM19" s="29">
        <f t="shared" si="61"/>
        <v>10395.872080894093</v>
      </c>
      <c r="EN19" s="29">
        <f t="shared" si="61"/>
        <v>9769.6598843612337</v>
      </c>
      <c r="EO19" s="29">
        <f t="shared" si="61"/>
        <v>10496.309715086409</v>
      </c>
      <c r="EP19" s="49">
        <f t="shared" si="61"/>
        <v>11892.455063348418</v>
      </c>
      <c r="EQ19" s="19">
        <f>EP19+(EP19*SUM('6.Rādītāji izdevumu aprēķiniem'!$H$10:$H$11)/100)</f>
        <v>13677.323663533476</v>
      </c>
      <c r="ER19" s="19">
        <f>EQ19+(EQ19*SUM('6.Rādītāji izdevumu aprēķiniem'!$H$12)/100)</f>
        <v>14871.408845781958</v>
      </c>
      <c r="ES19" s="19">
        <f>ER19+(ER19*SUM('6.Rādītāji izdevumu aprēķiniem'!$H$13)/100)</f>
        <v>16159.770546293768</v>
      </c>
      <c r="ET19" s="19">
        <f>ES19+(ES19*SUM('6.Rādītāji izdevumu aprēķiniem'!$H$14)/100)</f>
        <v>17527.532889369835</v>
      </c>
      <c r="EU19" s="19">
        <f>ET19+(ET19*SUM('6.Rādītāji izdevumu aprēķiniem'!$H$15)/100)</f>
        <v>19041.329966110447</v>
      </c>
      <c r="EV19" s="19">
        <f>EU19+(EU19*SUM('6.Rādītāji izdevumu aprēķiniem'!$H$16)/100)</f>
        <v>20699.347426662072</v>
      </c>
      <c r="EW19" s="19">
        <f>EV19+(EV19*SUM('6.Rādītāji izdevumu aprēķiniem'!$H$17)/100)</f>
        <v>22513.716112398717</v>
      </c>
      <c r="EX19" s="19">
        <f>EW19+(EW19*SUM('6.Rādītāji izdevumu aprēķiniem'!$H$18)/100)</f>
        <v>24509.847742401078</v>
      </c>
      <c r="EY19" s="19">
        <f>EX19+(EX19*SUM('6.Rādītāji izdevumu aprēķiniem'!$H$19)/100)</f>
        <v>26619.152542089771</v>
      </c>
      <c r="EZ19" s="19">
        <f>EY19+(EY19*SUM('6.Rādītāji izdevumu aprēķiniem'!$H$20)/100)</f>
        <v>28857.663742948869</v>
      </c>
      <c r="FA19" s="19">
        <f>EZ19+(EZ19*SUM('6.Rādītāji izdevumu aprēķiniem'!$H$21)/100)</f>
        <v>31232.495073713686</v>
      </c>
      <c r="FB19" s="19">
        <f>FA19+(FA19*'6.Rādītāji izdevumu aprēķiniem'!$H$23*5/100)</f>
        <v>44387.459351831276</v>
      </c>
      <c r="FC19" s="19">
        <f>FB19+(FB19*'6.Rādītāji izdevumu aprēķiniem'!$H$23*5/100)</f>
        <v>63083.22607785181</v>
      </c>
      <c r="FD19" s="66"/>
    </row>
    <row r="20" spans="1:160" x14ac:dyDescent="0.25">
      <c r="A20" s="15"/>
      <c r="B20" s="16" t="s">
        <v>307</v>
      </c>
      <c r="D20" s="48">
        <f t="shared" si="56"/>
        <v>1010.0542562724015</v>
      </c>
      <c r="E20" s="29">
        <f t="shared" si="56"/>
        <v>1310.3633364055302</v>
      </c>
      <c r="F20" s="29">
        <f t="shared" si="56"/>
        <v>1197.8295989537926</v>
      </c>
      <c r="G20" s="29">
        <f t="shared" si="56"/>
        <v>1049.4838760407031</v>
      </c>
      <c r="H20" s="29">
        <f t="shared" si="56"/>
        <v>1038.1753633854644</v>
      </c>
      <c r="I20" s="49">
        <f t="shared" si="56"/>
        <v>1252.4238814016173</v>
      </c>
      <c r="J20" s="19">
        <f>I20+(I20*SUM('6.Rādītāji izdevumu aprēķiniem'!$H$10:$H$11)/100)</f>
        <v>1440.3928119654165</v>
      </c>
      <c r="K20" s="19">
        <f>J20+(J20*SUM('6.Rādītāji izdevumu aprēķiniem'!$H$12/100))</f>
        <v>1566.1448783562169</v>
      </c>
      <c r="L20" s="19">
        <f>K20+(K20*SUM('6.Rādītāji izdevumu aprēķiniem'!$H$13/100))</f>
        <v>1701.8254382581918</v>
      </c>
      <c r="M20" s="19">
        <f>L20+(L20*SUM('6.Rādītāji izdevumu aprēķiniem'!$H$14/100))</f>
        <v>1845.8678763776074</v>
      </c>
      <c r="N20" s="19">
        <f>M20+(M20*SUM('6.Rādītāji izdevumu aprēķiniem'!$H$15/100))</f>
        <v>2005.2895937948092</v>
      </c>
      <c r="O20" s="19">
        <f>N20+(N20*SUM('6.Rādītāji izdevumu aprēķiniem'!$H$16/100))</f>
        <v>2179.899516835465</v>
      </c>
      <c r="P20" s="19">
        <f>O20+(O20*SUM('6.Rādītāji izdevumu aprēķiniem'!$H$17/100))</f>
        <v>2370.9751744334544</v>
      </c>
      <c r="Q20" s="19">
        <f>P20+(P20*SUM('6.Rādītāji izdevumu aprēķiniem'!$H$18/100))</f>
        <v>2581.1927376295434</v>
      </c>
      <c r="R20" s="19">
        <f>Q20+(Q20*SUM('6.Rādītāji izdevumu aprēķiniem'!$H$19/100))</f>
        <v>2803.3288474750884</v>
      </c>
      <c r="S20" s="19">
        <f>R20+(R20*SUM('6.Rādītāji izdevumu aprēķiniem'!$H$20/100))</f>
        <v>3039.0720032664699</v>
      </c>
      <c r="T20" s="19">
        <f>S20+(S20*SUM('6.Rādītāji izdevumu aprēķiniem'!$H$21/100))</f>
        <v>3289.1713693861857</v>
      </c>
      <c r="U20" s="19">
        <f>T20+(T20*'6.Rādītāji izdevumu aprēķiniem'!$H$23*5/100)</f>
        <v>4674.553221420766</v>
      </c>
      <c r="V20" s="19">
        <f>U20+(U20*'6.Rādītāji izdevumu aprēķiniem'!$H$23*5/100)</f>
        <v>6643.4506949916404</v>
      </c>
      <c r="X20" s="48">
        <f t="shared" si="57"/>
        <v>3844.4815999999996</v>
      </c>
      <c r="Y20" s="29">
        <f t="shared" si="57"/>
        <v>4073.8095238095239</v>
      </c>
      <c r="Z20" s="29">
        <f t="shared" si="57"/>
        <v>3625.75</v>
      </c>
      <c r="AA20" s="29">
        <f t="shared" si="57"/>
        <v>3794.5897297297297</v>
      </c>
      <c r="AB20" s="29">
        <f t="shared" si="57"/>
        <v>2998.1022058823528</v>
      </c>
      <c r="AC20" s="49">
        <f t="shared" si="57"/>
        <v>3403.9538750000002</v>
      </c>
      <c r="AD20" s="19">
        <f>AC20+(AC20*SUM('6.Rādītāji izdevumu aprēķiniem'!$H$10:$H$11)/100)</f>
        <v>3914.8332817837427</v>
      </c>
      <c r="AE20" s="19">
        <f>AD20+(AD20*SUM('6.Rādītāji izdevumu aprēķiniem'!$H$12/100))</f>
        <v>4256.6139201417218</v>
      </c>
      <c r="AF20" s="19">
        <f>AE20+(AE20*SUM('6.Rādītāji izdevumu aprēķiniem'!$H$13/100))</f>
        <v>4625.3791397282639</v>
      </c>
      <c r="AG20" s="19">
        <f>AF20+(AF20*SUM('6.Rādītāji izdevumu aprēķiniem'!$H$14/100))</f>
        <v>5016.8710480846512</v>
      </c>
      <c r="AH20" s="19">
        <f>AG20+(AG20*SUM('6.Rādītāji izdevumu aprēķiniem'!$H$15/100))</f>
        <v>5450.1621892230096</v>
      </c>
      <c r="AI20" s="19">
        <f>AH20+(AH20*SUM('6.Rādītāji izdevumu aprēķiniem'!$H$16/100))</f>
        <v>5924.733245375759</v>
      </c>
      <c r="AJ20" s="19">
        <f>AI20+(AI20*SUM('6.Rādītāji izdevumu aprēķiniem'!$H$17/100))</f>
        <v>6444.0564032597795</v>
      </c>
      <c r="AK20" s="19">
        <f>AJ20+(AJ20*SUM('6.Rādītāji izdevumu aprēķiniem'!$H$18/100))</f>
        <v>7015.4052089321631</v>
      </c>
      <c r="AL20" s="19">
        <f>AK20+(AK20*SUM('6.Rādītāji izdevumu aprēķiniem'!$H$19/100))</f>
        <v>7619.1473469692892</v>
      </c>
      <c r="AM20" s="19">
        <f>AL20+(AL20*SUM('6.Rādītāji izdevumu aprēķiniem'!$H$20/100))</f>
        <v>8259.8719774855563</v>
      </c>
      <c r="AN20" s="19">
        <f>AM20+(AM20*SUM('6.Rādītāji izdevumu aprēķiniem'!$H$21/100))</f>
        <v>8939.6152489772412</v>
      </c>
      <c r="AO20" s="19">
        <f>AN20+(AN20*'6.Rādītāji izdevumu aprēķiniem'!$H$23*5/100)</f>
        <v>12704.934637737419</v>
      </c>
      <c r="AP20" s="19">
        <f>AO20+(AO20*'6.Rādītāji izdevumu aprēķiniem'!$H$23*5/100)</f>
        <v>18056.186944695091</v>
      </c>
      <c r="AR20" s="48">
        <f>CD20</f>
        <v>154.39098794243486</v>
      </c>
      <c r="AS20" s="29">
        <f t="shared" si="28"/>
        <v>154.89405749486653</v>
      </c>
      <c r="AT20" s="29">
        <f t="shared" si="28"/>
        <v>218.18527763627102</v>
      </c>
      <c r="AU20" s="29">
        <f t="shared" si="28"/>
        <v>2409.8383720930233</v>
      </c>
      <c r="AV20" s="29">
        <f t="shared" si="28"/>
        <v>2486.9754117647058</v>
      </c>
      <c r="AW20" s="49">
        <f t="shared" si="28"/>
        <v>1704.1861145194273</v>
      </c>
      <c r="AX20" s="19">
        <f t="shared" si="28"/>
        <v>1959.9573802904054</v>
      </c>
      <c r="AY20" s="19">
        <f t="shared" si="29"/>
        <v>2131.0695162036022</v>
      </c>
      <c r="AZ20" s="19">
        <f t="shared" si="30"/>
        <v>2315.6914558111398</v>
      </c>
      <c r="BA20" s="19">
        <f t="shared" si="31"/>
        <v>2511.6914894977499</v>
      </c>
      <c r="BB20" s="19">
        <f t="shared" si="32"/>
        <v>2728.6182674119386</v>
      </c>
      <c r="BC20" s="19">
        <f t="shared" si="33"/>
        <v>2966.2117936310137</v>
      </c>
      <c r="BD20" s="19">
        <f t="shared" si="34"/>
        <v>3226.2104149737688</v>
      </c>
      <c r="BE20" s="19">
        <f t="shared" si="35"/>
        <v>3512.2556250235475</v>
      </c>
      <c r="BF20" s="19">
        <f t="shared" si="36"/>
        <v>3814.5185246326505</v>
      </c>
      <c r="BG20" s="19">
        <f t="shared" si="37"/>
        <v>4135.2966722379597</v>
      </c>
      <c r="BH20" s="19">
        <f t="shared" si="38"/>
        <v>4475.6094635545396</v>
      </c>
      <c r="BI20" s="19">
        <f t="shared" si="39"/>
        <v>6360.7128623354265</v>
      </c>
      <c r="BJ20" s="19">
        <f t="shared" si="40"/>
        <v>9039.8119957827967</v>
      </c>
      <c r="BK20" s="48">
        <v>0</v>
      </c>
      <c r="BL20" s="29">
        <f t="shared" si="41"/>
        <v>154.89405749486653</v>
      </c>
      <c r="BM20" s="29">
        <f t="shared" si="41"/>
        <v>218.18527763627102</v>
      </c>
      <c r="BN20" s="29">
        <f t="shared" si="41"/>
        <v>2409.8383720930233</v>
      </c>
      <c r="BO20" s="29">
        <f t="shared" si="41"/>
        <v>2486.9754117647058</v>
      </c>
      <c r="BP20" s="49">
        <f t="shared" si="41"/>
        <v>1704.1861145194273</v>
      </c>
      <c r="BQ20" s="19">
        <f t="shared" si="41"/>
        <v>1959.9573802904054</v>
      </c>
      <c r="BR20" s="19">
        <f t="shared" si="42"/>
        <v>2131.0695162036022</v>
      </c>
      <c r="BS20" s="19">
        <f t="shared" si="43"/>
        <v>2315.6914558111398</v>
      </c>
      <c r="BT20" s="19">
        <f t="shared" si="44"/>
        <v>2511.6914894977499</v>
      </c>
      <c r="BU20" s="19">
        <f t="shared" si="45"/>
        <v>2728.6182674119386</v>
      </c>
      <c r="BV20" s="19">
        <f t="shared" si="46"/>
        <v>2966.2117936310137</v>
      </c>
      <c r="BW20" s="19">
        <f t="shared" si="47"/>
        <v>3226.2104149737688</v>
      </c>
      <c r="BX20" s="19">
        <f t="shared" si="48"/>
        <v>3512.2556250235475</v>
      </c>
      <c r="BY20" s="19">
        <f t="shared" si="49"/>
        <v>3814.5185246326505</v>
      </c>
      <c r="BZ20" s="19">
        <f t="shared" si="50"/>
        <v>4135.2966722379597</v>
      </c>
      <c r="CA20" s="19">
        <f t="shared" si="51"/>
        <v>4475.6094635545396</v>
      </c>
      <c r="CB20" s="19">
        <f t="shared" si="52"/>
        <v>6360.7128623354265</v>
      </c>
      <c r="CC20" s="19">
        <f t="shared" si="53"/>
        <v>9039.8119957827967</v>
      </c>
      <c r="CD20" s="48">
        <f t="shared" si="58"/>
        <v>154.39098794243486</v>
      </c>
      <c r="CE20" s="29">
        <f t="shared" si="58"/>
        <v>154.89405749486653</v>
      </c>
      <c r="CF20" s="29">
        <f t="shared" si="58"/>
        <v>218.18527763627102</v>
      </c>
      <c r="CG20" s="29">
        <f t="shared" si="58"/>
        <v>2409.8383720930233</v>
      </c>
      <c r="CH20" s="29">
        <f t="shared" si="58"/>
        <v>2486.9754117647058</v>
      </c>
      <c r="CI20" s="49">
        <f t="shared" si="58"/>
        <v>1704.1861145194273</v>
      </c>
      <c r="CJ20" s="19">
        <f>CI20+(CI20*SUM('6.Rādītāji izdevumu aprēķiniem'!$H$10:$H$11)/100)</f>
        <v>1959.9573802904054</v>
      </c>
      <c r="CK20" s="19">
        <f>CJ20+(CJ20*SUM('6.Rādītāji izdevumu aprēķiniem'!$H$12)/100)</f>
        <v>2131.0695162036022</v>
      </c>
      <c r="CL20" s="19">
        <f>CK20+(CK20*SUM('6.Rādītāji izdevumu aprēķiniem'!$H$13)/100)</f>
        <v>2315.6914558111398</v>
      </c>
      <c r="CM20" s="19">
        <f>CL20+(CL20*SUM('6.Rādītāji izdevumu aprēķiniem'!$H$14)/100)</f>
        <v>2511.6914894977499</v>
      </c>
      <c r="CN20" s="19">
        <f>CM20+(CM20*SUM('6.Rādītāji izdevumu aprēķiniem'!$H$15)/100)</f>
        <v>2728.6182674119386</v>
      </c>
      <c r="CO20" s="19">
        <f>CN20+(CN20*SUM('6.Rādītāji izdevumu aprēķiniem'!$H$16)/100)</f>
        <v>2966.2117936310137</v>
      </c>
      <c r="CP20" s="19">
        <f>CO20+(CO20*SUM('6.Rādītāji izdevumu aprēķiniem'!$H$17)/100)</f>
        <v>3226.2104149737688</v>
      </c>
      <c r="CQ20" s="19">
        <f>CP20+(CP20*SUM('6.Rādītāji izdevumu aprēķiniem'!$H$18)/100)</f>
        <v>3512.2556250235475</v>
      </c>
      <c r="CR20" s="19">
        <f>CQ20+(CQ20*SUM('6.Rādītāji izdevumu aprēķiniem'!$H$19)/100)</f>
        <v>3814.5185246326505</v>
      </c>
      <c r="CS20" s="19">
        <f>CR20+(CR20*SUM('6.Rādītāji izdevumu aprēķiniem'!$H$20/100))</f>
        <v>4135.2966722379597</v>
      </c>
      <c r="CT20" s="19">
        <f>CS20+(CS20*SUM('6.Rādītāji izdevumu aprēķiniem'!$H$21/100))</f>
        <v>4475.6094635545396</v>
      </c>
      <c r="CU20" s="19">
        <f>CT20+(CT20*'6.Rādītāji izdevumu aprēķiniem'!$H$23*5/100)</f>
        <v>6360.7128623354265</v>
      </c>
      <c r="CV20" s="19">
        <f>CU20+(CU20*'6.Rādītāji izdevumu aprēķiniem'!$H$23*5/100)</f>
        <v>9039.8119957827967</v>
      </c>
      <c r="CW20" s="48">
        <v>0</v>
      </c>
      <c r="CX20" s="29">
        <v>0</v>
      </c>
      <c r="CY20" s="29">
        <v>0</v>
      </c>
      <c r="CZ20" s="29">
        <v>0</v>
      </c>
      <c r="DA20" s="29">
        <f t="shared" si="59"/>
        <v>515</v>
      </c>
      <c r="DB20" s="49">
        <f t="shared" si="59"/>
        <v>2085.4166666666665</v>
      </c>
      <c r="DC20" s="19">
        <f>DB20+(DB20*SUM('6.Rādītāji izdevumu aprēķiniem'!$H$10:$H$11)/100)</f>
        <v>2398.4045826864144</v>
      </c>
      <c r="DD20" s="19">
        <f>DC20+(DC20*SUM('6.Rādītāji izdevumu aprēķiniem'!$H$12)/100)</f>
        <v>2607.7949169122862</v>
      </c>
      <c r="DE20" s="19">
        <f>DD20+(DD20*SUM('6.Rādītāji izdevumu aprēķiniem'!$H$13)/100)</f>
        <v>2833.7172305666591</v>
      </c>
      <c r="DF20" s="19">
        <f>DE20+(DE20*SUM('6.Rādītāji izdevumu aprēķiniem'!$H$14)/100)</f>
        <v>3073.5629454418495</v>
      </c>
      <c r="DG20" s="19">
        <f>DF20+(DF20*SUM('6.Rādītāji izdevumu aprēķiniem'!$H$15)/100)</f>
        <v>3339.0167677998129</v>
      </c>
      <c r="DH20" s="19">
        <f>DG20+(DG20*SUM('6.Rādītāji izdevumu aprēķiniem'!$H$16)/100)</f>
        <v>3629.7605400016455</v>
      </c>
      <c r="DI20" s="19">
        <f>DH20+(DH20*SUM('6.Rādītāji izdevumu aprēķiniem'!$H$17)/100)</f>
        <v>3947.9214812503869</v>
      </c>
      <c r="DJ20" s="19">
        <f>DI20+(DI20*SUM('6.Rādītāji izdevumu aprēķiniem'!$H$18)/100)</f>
        <v>4297.9556960439941</v>
      </c>
      <c r="DK20" s="19">
        <f>DJ20+(DJ20*SUM('6.Rādītāji izdevumu aprēķiniem'!$H$19)/100)</f>
        <v>4667.8355367429485</v>
      </c>
      <c r="DL20" s="19">
        <f>DK20+(DK20*SUM('6.Rādītāji izdevumu aprēķiniem'!$H$20)/100)</f>
        <v>5060.3725311587341</v>
      </c>
      <c r="DM20" s="19">
        <f>DL20+(DL20*SUM('6.Rādītāji izdevumu aprēķiniem'!$H$21)/100)</f>
        <v>5476.8141162913425</v>
      </c>
      <c r="DN20" s="19">
        <f>DM20+(DM20*'6.Rādītāji izdevumu aprēķiniem'!$H$23*5/100)</f>
        <v>7783.6197009127309</v>
      </c>
      <c r="DO20" s="19">
        <f>DN20+(DN20*'6.Rādītāji izdevumu aprēķiniem'!$H$23*5/100)</f>
        <v>11062.039784812363</v>
      </c>
      <c r="DP20" s="66"/>
      <c r="DQ20" s="48">
        <f t="shared" si="54"/>
        <v>5008.9268442148359</v>
      </c>
      <c r="DR20" s="29">
        <f t="shared" si="54"/>
        <v>5539.0669177099207</v>
      </c>
      <c r="DS20" s="29">
        <f t="shared" si="54"/>
        <v>5041.764876590064</v>
      </c>
      <c r="DT20" s="29">
        <f t="shared" si="54"/>
        <v>7253.9119778634558</v>
      </c>
      <c r="DU20" s="29">
        <f t="shared" si="54"/>
        <v>7038.2529810325232</v>
      </c>
      <c r="DV20" s="49">
        <f t="shared" si="54"/>
        <v>8445.9805375877113</v>
      </c>
      <c r="DW20" s="19">
        <f t="shared" si="60"/>
        <v>1752.6701160791115</v>
      </c>
      <c r="DX20" s="19">
        <f t="shared" si="55"/>
        <v>1869.0756332991189</v>
      </c>
      <c r="DY20" s="19">
        <f t="shared" si="55"/>
        <v>2030.228178992455</v>
      </c>
      <c r="DZ20" s="19">
        <f t="shared" si="55"/>
        <v>2202.5712096079278</v>
      </c>
      <c r="EA20" s="19">
        <f t="shared" si="55"/>
        <v>2392.4071909061749</v>
      </c>
      <c r="EB20" s="19">
        <f t="shared" si="55"/>
        <v>2602.2508651856588</v>
      </c>
      <c r="EC20" s="19">
        <f t="shared" si="55"/>
        <v>2828.022696192309</v>
      </c>
      <c r="ED20" s="19">
        <f t="shared" si="55"/>
        <v>3080.5518718516605</v>
      </c>
      <c r="EE20" s="19">
        <f t="shared" si="55"/>
        <v>3343.8792408617237</v>
      </c>
      <c r="EF20" s="19">
        <f t="shared" si="55"/>
        <v>3624.9758413230115</v>
      </c>
      <c r="EG20" s="19">
        <f t="shared" si="55"/>
        <v>3920.5683361592851</v>
      </c>
      <c r="EH20" s="19">
        <f t="shared" si="55"/>
        <v>5574.1325972740351</v>
      </c>
      <c r="EI20" s="19">
        <f t="shared" si="55"/>
        <v>7914.6186317700249</v>
      </c>
      <c r="EJ20" s="66"/>
      <c r="EK20" s="48">
        <f t="shared" si="61"/>
        <v>6264.8758413307751</v>
      </c>
      <c r="EL20" s="29">
        <f t="shared" si="61"/>
        <v>6730.8992280494995</v>
      </c>
      <c r="EM20" s="29">
        <f t="shared" si="61"/>
        <v>7490.6430128205138</v>
      </c>
      <c r="EN20" s="29">
        <f t="shared" si="61"/>
        <v>8204.0515417690422</v>
      </c>
      <c r="EO20" s="29">
        <f t="shared" si="61"/>
        <v>8849.6359374999993</v>
      </c>
      <c r="EP20" s="49">
        <f t="shared" si="61"/>
        <v>10890.242030716723</v>
      </c>
      <c r="EQ20" s="19">
        <f>EP20+(EP20*SUM('6.Rādītāji izdevumu aprēķiniem'!$H$10:$H$11)/100)</f>
        <v>12524.694374282612</v>
      </c>
      <c r="ER20" s="19">
        <f>EQ20+(EQ20*SUM('6.Rādītāji izdevumu aprēķiniem'!$H$12)/100)</f>
        <v>13618.150399191662</v>
      </c>
      <c r="ES20" s="19">
        <f>ER20+(ER20*SUM('6.Rādītāji izdevumu aprēķiniem'!$H$13)/100)</f>
        <v>14797.937976015935</v>
      </c>
      <c r="ET20" s="19">
        <f>ES20+(ES20*SUM('6.Rādītāji izdevumu aprēķiniem'!$H$14)/100)</f>
        <v>16050.434863938139</v>
      </c>
      <c r="EU20" s="19">
        <f>ET20+(ET20*SUM('6.Rādītāji izdevumu aprēķiniem'!$H$15)/100)</f>
        <v>17436.659698363124</v>
      </c>
      <c r="EV20" s="19">
        <f>EU20+(EU20*SUM('6.Rādītāji izdevumu aprēķiniem'!$H$16)/100)</f>
        <v>18954.951030168053</v>
      </c>
      <c r="EW20" s="19">
        <f>EV20+(EV20*SUM('6.Rādītāji izdevumu aprēķiniem'!$H$17)/100)</f>
        <v>20616.417398161389</v>
      </c>
      <c r="EX20" s="19">
        <f>EW20+(EW20*SUM('6.Rādītāji izdevumu aprēķiniem'!$H$18)/100)</f>
        <v>22444.328999264733</v>
      </c>
      <c r="EY20" s="19">
        <f>EX20+(EX20*SUM('6.Rādītāji izdevumu aprēķiniem'!$H$19)/100)</f>
        <v>24375.876325935453</v>
      </c>
      <c r="EZ20" s="19">
        <f>EY20+(EY20*SUM('6.Rādītāji izdevumu aprēķiniem'!$H$20)/100)</f>
        <v>26425.741440915514</v>
      </c>
      <c r="FA20" s="19">
        <f>EZ20+(EZ20*SUM('6.Rādītāji izdevumu aprēķiniem'!$H$21)/100)</f>
        <v>28600.438577578578</v>
      </c>
      <c r="FB20" s="19">
        <f>FA20+(FA20*'6.Rādītāji izdevumu aprēķiniem'!$H$23*5/100)</f>
        <v>40646.794366271126</v>
      </c>
      <c r="FC20" s="19">
        <f>FB20+(FB20*'6.Rādītāji izdevumu aprēķiniem'!$H$23*5/100)</f>
        <v>57767.012480331286</v>
      </c>
      <c r="FD20" s="66"/>
    </row>
    <row r="21" spans="1:160" x14ac:dyDescent="0.25">
      <c r="A21" s="15"/>
      <c r="B21" s="16" t="s">
        <v>308</v>
      </c>
      <c r="D21" s="48">
        <f t="shared" si="56"/>
        <v>704.65110310021623</v>
      </c>
      <c r="E21" s="29">
        <f t="shared" si="56"/>
        <v>786.89795592705173</v>
      </c>
      <c r="F21" s="29">
        <f t="shared" si="56"/>
        <v>833.40320893262674</v>
      </c>
      <c r="G21" s="29">
        <f t="shared" si="56"/>
        <v>951.77314855875841</v>
      </c>
      <c r="H21" s="29">
        <f t="shared" si="56"/>
        <v>852.65143920595528</v>
      </c>
      <c r="I21" s="49">
        <f t="shared" si="56"/>
        <v>1079.8517820867962</v>
      </c>
      <c r="J21" s="19">
        <f>I21+(I21*SUM('6.Rādītāji izdevumu aprēķiniem'!$H$10:$H$11)/100)</f>
        <v>1241.9203817521984</v>
      </c>
      <c r="K21" s="19">
        <f>J21+(J21*SUM('6.Rādītāji izdevumu aprēķiniem'!$H$12/100))</f>
        <v>1350.3450093960223</v>
      </c>
      <c r="L21" s="19">
        <f>K21+(K21*SUM('6.Rādītāji izdevumu aprēķiniem'!$H$13/100))</f>
        <v>1467.3300785730119</v>
      </c>
      <c r="M21" s="19">
        <f>L21+(L21*SUM('6.Rādītāji izdevumu aprēķiniem'!$H$14/100))</f>
        <v>1591.5248386771586</v>
      </c>
      <c r="N21" s="19">
        <f>M21+(M21*SUM('6.Rādītāji izdevumu aprēķiniem'!$H$15/100))</f>
        <v>1728.9797596609742</v>
      </c>
      <c r="O21" s="19">
        <f>N21+(N21*SUM('6.Rādītāji izdevumu aprēķiniem'!$H$16/100))</f>
        <v>1879.5300959851877</v>
      </c>
      <c r="P21" s="19">
        <f>O21+(O21*SUM('6.Rādītāji izdevumu aprēķiniem'!$H$17/100))</f>
        <v>2044.2773452469016</v>
      </c>
      <c r="Q21" s="19">
        <f>P21+(P21*SUM('6.Rādītāji izdevumu aprēķiniem'!$H$18/100))</f>
        <v>2225.5289275699688</v>
      </c>
      <c r="R21" s="19">
        <f>Q21+(Q21*SUM('6.Rādītāji izdevumu aprēķiniem'!$H$19/100))</f>
        <v>2417.0567941690083</v>
      </c>
      <c r="S21" s="19">
        <f>R21+(R21*SUM('6.Rādītāji izdevumu aprēķiniem'!$H$20/100))</f>
        <v>2620.316785196324</v>
      </c>
      <c r="T21" s="19">
        <f>S21+(S21*SUM('6.Rādītāji izdevumu aprēķiniem'!$H$21/100))</f>
        <v>2835.9548373076514</v>
      </c>
      <c r="U21" s="19">
        <f>T21+(T21*'6.Rādītāji izdevumu aprēķiniem'!$H$23*5/100)</f>
        <v>4030.4442462097163</v>
      </c>
      <c r="V21" s="19">
        <f>U21+(U21*'6.Rādītāji izdevumu aprēķiniem'!$H$23*5/100)</f>
        <v>5728.0463736957481</v>
      </c>
      <c r="X21" s="48">
        <f t="shared" si="57"/>
        <v>3350.0680000000002</v>
      </c>
      <c r="Y21" s="29">
        <f t="shared" si="57"/>
        <v>2478.7199999999998</v>
      </c>
      <c r="Z21" s="29">
        <f t="shared" si="57"/>
        <v>3959.2449999999999</v>
      </c>
      <c r="AA21" s="29">
        <f t="shared" si="57"/>
        <v>6766.7416666666659</v>
      </c>
      <c r="AB21" s="29">
        <f t="shared" si="57"/>
        <v>4788.8151063829782</v>
      </c>
      <c r="AC21" s="49">
        <f t="shared" si="57"/>
        <v>3729.3170212765958</v>
      </c>
      <c r="AD21" s="19">
        <f>AC21+(AC21*SUM('6.Rādītāji izdevumu aprēķiniem'!$H$10:$H$11)/100)</f>
        <v>4289.0282681096041</v>
      </c>
      <c r="AE21" s="19">
        <f>AD21+(AD21*SUM('6.Rādītāji izdevumu aprēķiniem'!$H$12/100))</f>
        <v>4663.4776287582381</v>
      </c>
      <c r="AF21" s="19">
        <f>AE21+(AE21*SUM('6.Rādītāji izdevumu aprēķiniem'!$H$13/100))</f>
        <v>5067.4908618279414</v>
      </c>
      <c r="AG21" s="19">
        <f>AF21+(AF21*SUM('6.Rādītāji izdevumu aprēķiniem'!$H$14/100))</f>
        <v>5496.4030889436899</v>
      </c>
      <c r="AH21" s="19">
        <f>AG21+(AG21*SUM('6.Rādītāji izdevumu aprēķiniem'!$H$15/100))</f>
        <v>5971.1098820301968</v>
      </c>
      <c r="AI21" s="19">
        <f>AH21+(AH21*SUM('6.Rādītāji izdevumu aprēķiniem'!$H$16/100))</f>
        <v>6491.0422849084989</v>
      </c>
      <c r="AJ21" s="19">
        <f>AI21+(AI21*SUM('6.Rādītāji izdevumu aprēķiniem'!$H$17/100))</f>
        <v>7060.0043694020769</v>
      </c>
      <c r="AK21" s="19">
        <f>AJ21+(AJ21*SUM('6.Rādītāji izdevumu aprēķiniem'!$H$18/100))</f>
        <v>7685.964915380413</v>
      </c>
      <c r="AL21" s="19">
        <f>AK21+(AK21*SUM('6.Rādītāji izdevumu aprēķiniem'!$H$19/100))</f>
        <v>8347.4150743793452</v>
      </c>
      <c r="AM21" s="19">
        <f>AL21+(AL21*SUM('6.Rādītāji izdevumu aprēķiniem'!$H$20/100))</f>
        <v>9049.3826562801059</v>
      </c>
      <c r="AN21" s="19">
        <f>AM21+(AM21*SUM('6.Rādītāji izdevumu aprēķiniem'!$H$21/100))</f>
        <v>9794.0984325689897</v>
      </c>
      <c r="AO21" s="19">
        <f>AN21+(AN21*'6.Rādītāji izdevumu aprēķiniem'!$H$23*5/100)</f>
        <v>13919.321688435262</v>
      </c>
      <c r="AP21" s="19">
        <f>AO21+(AO21*'6.Rādītāji izdevumu aprēķiniem'!$H$23*5/100)</f>
        <v>19782.067497081949</v>
      </c>
      <c r="AR21" s="48">
        <f>CD21</f>
        <v>39.527336244541488</v>
      </c>
      <c r="AS21" s="29">
        <f t="shared" si="28"/>
        <v>37.650911408540473</v>
      </c>
      <c r="AT21" s="29">
        <f t="shared" si="28"/>
        <v>35.416513805522214</v>
      </c>
      <c r="AU21" s="29">
        <f t="shared" si="28"/>
        <v>32.385207982688151</v>
      </c>
      <c r="AV21" s="29">
        <f t="shared" si="28"/>
        <v>278.35953030303034</v>
      </c>
      <c r="AW21" s="49">
        <f t="shared" si="28"/>
        <v>282.52628751974726</v>
      </c>
      <c r="AX21" s="19">
        <f t="shared" si="28"/>
        <v>324.92899550852735</v>
      </c>
      <c r="AY21" s="19">
        <f t="shared" si="29"/>
        <v>353.29659931497116</v>
      </c>
      <c r="AZ21" s="19">
        <f t="shared" si="30"/>
        <v>383.90390842728698</v>
      </c>
      <c r="BA21" s="19">
        <f t="shared" si="31"/>
        <v>416.39752012816564</v>
      </c>
      <c r="BB21" s="19">
        <f t="shared" si="32"/>
        <v>452.36044501386647</v>
      </c>
      <c r="BC21" s="19">
        <f t="shared" si="33"/>
        <v>491.74957999712524</v>
      </c>
      <c r="BD21" s="19">
        <f t="shared" si="34"/>
        <v>534.85311465357063</v>
      </c>
      <c r="BE21" s="19">
        <f t="shared" si="35"/>
        <v>582.27474927999754</v>
      </c>
      <c r="BF21" s="19">
        <f t="shared" si="36"/>
        <v>632.38501256282893</v>
      </c>
      <c r="BG21" s="19">
        <f t="shared" si="37"/>
        <v>685.56480225143719</v>
      </c>
      <c r="BH21" s="19">
        <f t="shared" si="38"/>
        <v>741.98311754399492</v>
      </c>
      <c r="BI21" s="19">
        <f t="shared" si="39"/>
        <v>1054.5025426882435</v>
      </c>
      <c r="BJ21" s="19">
        <f t="shared" si="40"/>
        <v>1498.6535222211946</v>
      </c>
      <c r="BK21" s="48">
        <v>0</v>
      </c>
      <c r="BL21" s="29">
        <f t="shared" si="41"/>
        <v>37.650911408540473</v>
      </c>
      <c r="BM21" s="29">
        <f t="shared" si="41"/>
        <v>35.416513805522214</v>
      </c>
      <c r="BN21" s="29">
        <f t="shared" si="41"/>
        <v>32.385207982688151</v>
      </c>
      <c r="BO21" s="29">
        <f t="shared" si="41"/>
        <v>278.35953030303034</v>
      </c>
      <c r="BP21" s="49">
        <f t="shared" si="41"/>
        <v>282.52628751974726</v>
      </c>
      <c r="BQ21" s="19">
        <f t="shared" si="41"/>
        <v>324.92899550852735</v>
      </c>
      <c r="BR21" s="19">
        <f t="shared" si="42"/>
        <v>353.29659931497116</v>
      </c>
      <c r="BS21" s="19">
        <f t="shared" si="43"/>
        <v>383.90390842728698</v>
      </c>
      <c r="BT21" s="19">
        <f t="shared" si="44"/>
        <v>416.39752012816564</v>
      </c>
      <c r="BU21" s="19">
        <f t="shared" si="45"/>
        <v>452.36044501386647</v>
      </c>
      <c r="BV21" s="19">
        <f t="shared" si="46"/>
        <v>491.74957999712524</v>
      </c>
      <c r="BW21" s="19">
        <f t="shared" si="47"/>
        <v>534.85311465357063</v>
      </c>
      <c r="BX21" s="19">
        <f t="shared" si="48"/>
        <v>582.27474927999754</v>
      </c>
      <c r="BY21" s="19">
        <f t="shared" si="49"/>
        <v>632.38501256282893</v>
      </c>
      <c r="BZ21" s="19">
        <f t="shared" si="50"/>
        <v>685.56480225143719</v>
      </c>
      <c r="CA21" s="19">
        <f t="shared" si="51"/>
        <v>741.98311754399492</v>
      </c>
      <c r="CB21" s="19">
        <f t="shared" si="52"/>
        <v>1054.5025426882435</v>
      </c>
      <c r="CC21" s="19">
        <f t="shared" si="53"/>
        <v>1498.6535222211946</v>
      </c>
      <c r="CD21" s="48">
        <f t="shared" si="58"/>
        <v>39.527336244541488</v>
      </c>
      <c r="CE21" s="29">
        <f t="shared" si="58"/>
        <v>37.650911408540473</v>
      </c>
      <c r="CF21" s="29">
        <f t="shared" si="58"/>
        <v>35.416513805522214</v>
      </c>
      <c r="CG21" s="29">
        <f t="shared" si="58"/>
        <v>32.385207982688151</v>
      </c>
      <c r="CH21" s="29">
        <f t="shared" si="58"/>
        <v>278.35953030303034</v>
      </c>
      <c r="CI21" s="49">
        <f t="shared" si="58"/>
        <v>282.52628751974726</v>
      </c>
      <c r="CJ21" s="19">
        <f>CI21+(CI21*SUM('6.Rādītāji izdevumu aprēķiniem'!$H$10:$H$11)/100)</f>
        <v>324.92899550852735</v>
      </c>
      <c r="CK21" s="19">
        <f>CJ21+(CJ21*SUM('6.Rādītāji izdevumu aprēķiniem'!$H$12)/100)</f>
        <v>353.29659931497116</v>
      </c>
      <c r="CL21" s="19">
        <f>CK21+(CK21*SUM('6.Rādītāji izdevumu aprēķiniem'!$H$13)/100)</f>
        <v>383.90390842728698</v>
      </c>
      <c r="CM21" s="19">
        <f>CL21+(CL21*SUM('6.Rādītāji izdevumu aprēķiniem'!$H$14)/100)</f>
        <v>416.39752012816564</v>
      </c>
      <c r="CN21" s="19">
        <f>CM21+(CM21*SUM('6.Rādītāji izdevumu aprēķiniem'!$H$15)/100)</f>
        <v>452.36044501386647</v>
      </c>
      <c r="CO21" s="19">
        <f>CN21+(CN21*SUM('6.Rādītāji izdevumu aprēķiniem'!$H$16)/100)</f>
        <v>491.74957999712524</v>
      </c>
      <c r="CP21" s="19">
        <f>CO21+(CO21*SUM('6.Rādītāji izdevumu aprēķiniem'!$H$17)/100)</f>
        <v>534.85311465357063</v>
      </c>
      <c r="CQ21" s="19">
        <f>CP21+(CP21*SUM('6.Rādītāji izdevumu aprēķiniem'!$H$18)/100)</f>
        <v>582.27474927999754</v>
      </c>
      <c r="CR21" s="19">
        <f>CQ21+(CQ21*SUM('6.Rādītāji izdevumu aprēķiniem'!$H$19)/100)</f>
        <v>632.38501256282893</v>
      </c>
      <c r="CS21" s="19">
        <f>CR21+(CR21*SUM('6.Rādītāji izdevumu aprēķiniem'!$H$20/100))</f>
        <v>685.56480225143719</v>
      </c>
      <c r="CT21" s="19">
        <f>CS21+(CS21*SUM('6.Rādītāji izdevumu aprēķiniem'!$H$21/100))</f>
        <v>741.98311754399492</v>
      </c>
      <c r="CU21" s="19">
        <f>CT21+(CT21*'6.Rādītāji izdevumu aprēķiniem'!$H$23*5/100)</f>
        <v>1054.5025426882435</v>
      </c>
      <c r="CV21" s="19">
        <f>CU21+(CU21*'6.Rādītāji izdevumu aprēķiniem'!$H$23*5/100)</f>
        <v>1498.6535222211946</v>
      </c>
      <c r="CW21" s="48">
        <v>0</v>
      </c>
      <c r="CX21" s="29">
        <v>0</v>
      </c>
      <c r="CY21" s="29">
        <v>0</v>
      </c>
      <c r="CZ21" s="29">
        <v>0</v>
      </c>
      <c r="DA21" s="29">
        <f t="shared" si="59"/>
        <v>140</v>
      </c>
      <c r="DB21" s="49">
        <v>0</v>
      </c>
      <c r="DC21" s="19">
        <f>DB21+(DB21*SUM('6.Rādītāji izdevumu aprēķiniem'!$H$10:$H$11)/100)</f>
        <v>0</v>
      </c>
      <c r="DD21" s="19">
        <f>DC21+(DC21*SUM('6.Rādītāji izdevumu aprēķiniem'!$H$12)/100)</f>
        <v>0</v>
      </c>
      <c r="DE21" s="19">
        <f>DD21+(DD21*SUM('6.Rādītāji izdevumu aprēķiniem'!$H$13)/100)</f>
        <v>0</v>
      </c>
      <c r="DF21" s="19">
        <f>DE21+(DE21*SUM('6.Rādītāji izdevumu aprēķiniem'!$H$14)/100)</f>
        <v>0</v>
      </c>
      <c r="DG21" s="19">
        <f>DF21+(DF21*SUM('6.Rādītāji izdevumu aprēķiniem'!$H$15)/100)</f>
        <v>0</v>
      </c>
      <c r="DH21" s="19">
        <f>DG21+(DG21*SUM('6.Rādītāji izdevumu aprēķiniem'!$H$16)/100)</f>
        <v>0</v>
      </c>
      <c r="DI21" s="19">
        <f>DH21+(DH21*SUM('6.Rādītāji izdevumu aprēķiniem'!$H$17)/100)</f>
        <v>0</v>
      </c>
      <c r="DJ21" s="19">
        <f>DI21+(DI21*SUM('6.Rādītāji izdevumu aprēķiniem'!$H$18)/100)</f>
        <v>0</v>
      </c>
      <c r="DK21" s="19">
        <f>DJ21+(DJ21*SUM('6.Rādītāji izdevumu aprēķiniem'!$H$19)/100)</f>
        <v>0</v>
      </c>
      <c r="DL21" s="19">
        <f>DK21+(DK21*SUM('6.Rādītāji izdevumu aprēķiniem'!$H$20)/100)</f>
        <v>0</v>
      </c>
      <c r="DM21" s="19">
        <f>DL21+(DL21*SUM('6.Rādītāji izdevumu aprēķiniem'!$H$21)/100)</f>
        <v>0</v>
      </c>
      <c r="DN21" s="19">
        <f>DM21+(DM21*'6.Rādītāji izdevumu aprēķiniem'!$H$23*5/100)</f>
        <v>0</v>
      </c>
      <c r="DO21" s="19">
        <f>DN21+(DN21*'6.Rādītāji izdevumu aprēķiniem'!$H$23*5/100)</f>
        <v>0</v>
      </c>
      <c r="DP21" s="66"/>
      <c r="DQ21" s="48">
        <f t="shared" si="54"/>
        <v>4094.2464393447581</v>
      </c>
      <c r="DR21" s="29">
        <f t="shared" si="54"/>
        <v>3303.2688673355919</v>
      </c>
      <c r="DS21" s="29">
        <f t="shared" si="54"/>
        <v>4828.0647227381487</v>
      </c>
      <c r="DT21" s="29">
        <f t="shared" si="54"/>
        <v>7750.9000232081125</v>
      </c>
      <c r="DU21" s="29">
        <f t="shared" si="54"/>
        <v>6059.8260758919641</v>
      </c>
      <c r="DV21" s="49">
        <f t="shared" si="54"/>
        <v>5091.6950908831386</v>
      </c>
      <c r="DW21" s="19">
        <f t="shared" si="60"/>
        <v>900.01514795692481</v>
      </c>
      <c r="DX21" s="19">
        <f t="shared" si="55"/>
        <v>1102.8680526513972</v>
      </c>
      <c r="DY21" s="19">
        <f t="shared" si="55"/>
        <v>1197.3680199077576</v>
      </c>
      <c r="DZ21" s="19">
        <f t="shared" si="55"/>
        <v>1299.3602946025692</v>
      </c>
      <c r="EA21" s="19">
        <f t="shared" si="55"/>
        <v>1412.8237790815465</v>
      </c>
      <c r="EB21" s="19">
        <f t="shared" si="55"/>
        <v>1534.0931183366733</v>
      </c>
      <c r="EC21" s="19">
        <f t="shared" si="55"/>
        <v>1670.482805714362</v>
      </c>
      <c r="ED21" s="19">
        <f t="shared" si="55"/>
        <v>1816.6999629192035</v>
      </c>
      <c r="EE21" s="19">
        <f t="shared" si="55"/>
        <v>1973.8224231548093</v>
      </c>
      <c r="EF21" s="19">
        <f t="shared" si="55"/>
        <v>2141.215032911678</v>
      </c>
      <c r="EG21" s="19">
        <f t="shared" si="55"/>
        <v>2318.3559610930347</v>
      </c>
      <c r="EH21" s="19">
        <f t="shared" si="55"/>
        <v>3290.4277410789737</v>
      </c>
      <c r="EI21" s="19">
        <f t="shared" si="55"/>
        <v>4681.6259446511012</v>
      </c>
      <c r="EJ21" s="66"/>
      <c r="EK21" s="48">
        <f t="shared" si="61"/>
        <v>6598.4513222397472</v>
      </c>
      <c r="EL21" s="29">
        <f t="shared" si="61"/>
        <v>7270.5719938176198</v>
      </c>
      <c r="EM21" s="29">
        <f t="shared" si="61"/>
        <v>8122.7821366459621</v>
      </c>
      <c r="EN21" s="29">
        <f t="shared" si="61"/>
        <v>8470.7065037907105</v>
      </c>
      <c r="EO21" s="29">
        <f t="shared" si="61"/>
        <v>8902.0164171826636</v>
      </c>
      <c r="EP21" s="49">
        <f t="shared" si="61"/>
        <v>10303.386461928934</v>
      </c>
      <c r="EQ21" s="19">
        <f>EP21+(EP21*SUM('6.Rādītāji izdevumu aprēķiniem'!$H$10:$H$11)/100)</f>
        <v>11849.761106483686</v>
      </c>
      <c r="ER21" s="19">
        <f>EQ21+(EQ21*SUM('6.Rādītāji izdevumu aprēķiniem'!$H$12)/100)</f>
        <v>12884.292751600948</v>
      </c>
      <c r="ES21" s="19">
        <f>ER21+(ER21*SUM('6.Rādītāji izdevumu aprēķiniem'!$H$13)/100)</f>
        <v>14000.503696474058</v>
      </c>
      <c r="ET21" s="19">
        <f>ES21+(ES21*SUM('6.Rādītāji izdevumu aprēķiniem'!$H$14)/100)</f>
        <v>15185.505778358591</v>
      </c>
      <c r="EU21" s="19">
        <f>ET21+(ET21*SUM('6.Rādītāji izdevumu aprēķiniem'!$H$15)/100)</f>
        <v>16497.029448073034</v>
      </c>
      <c r="EV21" s="19">
        <f>EU21+(EU21*SUM('6.Rādītāji izdevumu aprēķiniem'!$H$16)/100)</f>
        <v>17933.502789001472</v>
      </c>
      <c r="EW21" s="19">
        <f>EV21+(EV21*SUM('6.Rādītāji izdevumu aprēķiniem'!$H$17)/100)</f>
        <v>19505.435720762598</v>
      </c>
      <c r="EX21" s="19">
        <f>EW21+(EW21*SUM('6.Rādītāji izdevumu aprēķiniem'!$H$18)/100)</f>
        <v>21234.844451192032</v>
      </c>
      <c r="EY21" s="19">
        <f>EX21+(EX21*SUM('6.Rādītāji izdevumu aprēķiniem'!$H$19)/100)</f>
        <v>23062.304164214071</v>
      </c>
      <c r="EZ21" s="19">
        <f>EY21+(EY21*SUM('6.Rādītāji izdevumu aprēķiniem'!$H$20)/100)</f>
        <v>25001.705732599228</v>
      </c>
      <c r="FA21" s="19">
        <f>EZ21+(EZ21*SUM('6.Rādītāji izdevumu aprēķiniem'!$H$21)/100)</f>
        <v>27059.212349393416</v>
      </c>
      <c r="FB21" s="19">
        <f>FA21+(FA21*'6.Rādītāji izdevumu aprēķiniem'!$H$23*5/100)</f>
        <v>38456.411676893156</v>
      </c>
      <c r="FC21" s="19">
        <f>FB21+(FB21*'6.Rādītāji izdevumu aprēķiniem'!$H$23*5/100)</f>
        <v>54654.052008865532</v>
      </c>
      <c r="FD21" s="66"/>
    </row>
    <row r="22" spans="1:160" ht="15.75" thickBot="1" x14ac:dyDescent="0.3">
      <c r="A22" s="17"/>
      <c r="B22" s="18" t="s">
        <v>309</v>
      </c>
      <c r="D22" s="68">
        <f t="shared" si="56"/>
        <v>931.16789072426923</v>
      </c>
      <c r="E22" s="69">
        <f t="shared" si="56"/>
        <v>852.53996474735607</v>
      </c>
      <c r="F22" s="69">
        <f t="shared" si="56"/>
        <v>911.75674972914408</v>
      </c>
      <c r="G22" s="69">
        <f t="shared" si="56"/>
        <v>764.22166934189397</v>
      </c>
      <c r="H22" s="69">
        <f t="shared" si="56"/>
        <v>1119.7343602865917</v>
      </c>
      <c r="I22" s="70">
        <f t="shared" si="56"/>
        <v>1255.6933587786259</v>
      </c>
      <c r="J22" s="21">
        <f>I22+(I22*SUM('6.Rādītāji izdevumu aprēķiniem'!$H$10:$H$11)/100)</f>
        <v>1444.1529859629422</v>
      </c>
      <c r="K22" s="21">
        <f>J22+(J22*SUM('6.Rādītāji izdevumu aprēķiniem'!$H$12/100))</f>
        <v>1570.2333306166233</v>
      </c>
      <c r="L22" s="21">
        <f>K22+(K22*SUM('6.Rādītāji izdevumu aprēķiniem'!$H$13/100))</f>
        <v>1706.2680873106642</v>
      </c>
      <c r="M22" s="21">
        <f>L22+(L22*SUM('6.Rādītāji izdevumu aprēķiniem'!$H$14/100))</f>
        <v>1850.6865510710422</v>
      </c>
      <c r="N22" s="21">
        <f>M22+(M22*SUM('6.Rādītāji izdevumu aprēķiniem'!$H$15/100))</f>
        <v>2010.5244420427725</v>
      </c>
      <c r="O22" s="21">
        <f>N22+(N22*SUM('6.Rādītāji izdevumu aprēķiniem'!$H$16/100))</f>
        <v>2185.5901877499073</v>
      </c>
      <c r="P22" s="21">
        <f>O22+(O22*SUM('6.Rādītāji izdevumu aprēķiniem'!$H$17/100))</f>
        <v>2377.1646521409407</v>
      </c>
      <c r="Q22" s="21">
        <f>P22+(P22*SUM('6.Rādītāji izdevumu aprēķiniem'!$H$18/100))</f>
        <v>2587.9309924542067</v>
      </c>
      <c r="R22" s="21">
        <f>Q22+(Q22*SUM('6.Rādītāji izdevumu aprēķiniem'!$H$19/100))</f>
        <v>2810.6469930192929</v>
      </c>
      <c r="S22" s="21">
        <f>R22+(R22*SUM('6.Rādītāji izdevumu aprēķiniem'!$H$20/100))</f>
        <v>3047.0055609934743</v>
      </c>
      <c r="T22" s="21">
        <f>S22+(S22*SUM('6.Rādītāji izdevumu aprēķiniem'!$H$21/100))</f>
        <v>3297.7578164677248</v>
      </c>
      <c r="U22" s="21">
        <f>T22+(T22*'6.Rādītāji izdevumu aprēķiniem'!$H$23*5/100)</f>
        <v>4686.7562352981058</v>
      </c>
      <c r="V22" s="21">
        <f>U22+(U22*'6.Rādītāji izdevumu aprēķiniem'!$H$23*5/100)</f>
        <v>6660.7935547654706</v>
      </c>
      <c r="X22" s="68">
        <f t="shared" si="57"/>
        <v>6411.3783783783783</v>
      </c>
      <c r="Y22" s="69">
        <f t="shared" si="57"/>
        <v>7012.3846153846152</v>
      </c>
      <c r="Z22" s="69">
        <f t="shared" si="57"/>
        <v>6378.26431372549</v>
      </c>
      <c r="AA22" s="69">
        <f t="shared" si="57"/>
        <v>7361.868245614035</v>
      </c>
      <c r="AB22" s="69">
        <f t="shared" si="57"/>
        <v>6080.4070731707316</v>
      </c>
      <c r="AC22" s="70">
        <f t="shared" si="57"/>
        <v>8141.1930999999995</v>
      </c>
      <c r="AD22" s="21">
        <f>AC22+(AC22*SUM('6.Rādītāji izdevumu aprēķiniem'!$H$10:$H$11)/100)</f>
        <v>9363.0568661298785</v>
      </c>
      <c r="AE22" s="21">
        <f>AD22+(AD22*SUM('6.Rādītāji izdevumu aprēķiniem'!$H$12/100))</f>
        <v>10180.489262952109</v>
      </c>
      <c r="AF22" s="21">
        <f>AE22+(AE22*SUM('6.Rādītāji izdevumu aprēķiniem'!$H$13/100))</f>
        <v>11062.460338784605</v>
      </c>
      <c r="AG22" s="21">
        <f>AF22+(AF22*SUM('6.Rādītāji izdevumu aprēķiniem'!$H$14/100))</f>
        <v>11998.786546499994</v>
      </c>
      <c r="AH22" s="21">
        <f>AG22+(AG22*SUM('6.Rādītāji izdevumu aprēķiniem'!$H$15/100))</f>
        <v>13035.083446535611</v>
      </c>
      <c r="AI22" s="21">
        <f>AH22+(AH22*SUM('6.Rādītāji izdevumu aprēķiniem'!$H$16/100))</f>
        <v>14170.108993205356</v>
      </c>
      <c r="AJ22" s="21">
        <f>AI22+(AI22*SUM('6.Rādītāji izdevumu aprēķiniem'!$H$17/100))</f>
        <v>15412.167571227539</v>
      </c>
      <c r="AK22" s="21">
        <f>AJ22+(AJ22*SUM('6.Rādītāji izdevumu aprēķiniem'!$H$18/100))</f>
        <v>16778.655228006744</v>
      </c>
      <c r="AL22" s="21">
        <f>AK22+(AK22*SUM('6.Rādītāji izdevumu aprēķiniem'!$H$19/100))</f>
        <v>18222.617604954961</v>
      </c>
      <c r="AM22" s="21">
        <f>AL22+(AL22*SUM('6.Rādītāji izdevumu aprēķiniem'!$H$20/100))</f>
        <v>19755.030537829702</v>
      </c>
      <c r="AN22" s="21">
        <f>AM22+(AM22*SUM('6.Rādītāji izdevumu aprēķiniem'!$H$21/100))</f>
        <v>21380.763857039125</v>
      </c>
      <c r="AO22" s="21">
        <f>AN22+(AN22*'6.Rādītāji izdevumu aprēķiniem'!$H$23*5/100)</f>
        <v>30386.230250754743</v>
      </c>
      <c r="AP22" s="21">
        <f>AO22+(AO22*'6.Rādītāji izdevumu aprēķiniem'!$H$23*5/100)</f>
        <v>43184.75219246668</v>
      </c>
      <c r="AR22" s="68">
        <f>CD22</f>
        <v>757.42038391224867</v>
      </c>
      <c r="AS22" s="69">
        <f t="shared" si="28"/>
        <v>785.89657794676805</v>
      </c>
      <c r="AT22" s="69">
        <f t="shared" si="28"/>
        <v>1062.0554400000001</v>
      </c>
      <c r="AU22" s="69">
        <f t="shared" si="28"/>
        <v>1501.3229639889196</v>
      </c>
      <c r="AV22" s="69">
        <f t="shared" si="28"/>
        <v>4204.8648514851484</v>
      </c>
      <c r="AW22" s="70">
        <f t="shared" si="28"/>
        <v>4392.7869963369967</v>
      </c>
      <c r="AX22" s="21">
        <f t="shared" si="28"/>
        <v>5052.0745475867861</v>
      </c>
      <c r="AY22" s="21">
        <f t="shared" si="29"/>
        <v>5493.1409071533317</v>
      </c>
      <c r="AZ22" s="21">
        <f t="shared" si="30"/>
        <v>5969.030746083984</v>
      </c>
      <c r="BA22" s="21">
        <f t="shared" si="31"/>
        <v>6474.24927352337</v>
      </c>
      <c r="BB22" s="21">
        <f t="shared" si="32"/>
        <v>7033.4095207874725</v>
      </c>
      <c r="BC22" s="21">
        <f t="shared" si="33"/>
        <v>7645.8413106588059</v>
      </c>
      <c r="BD22" s="21">
        <f t="shared" si="34"/>
        <v>8316.0254843058683</v>
      </c>
      <c r="BE22" s="21">
        <f t="shared" si="35"/>
        <v>9053.3485198391627</v>
      </c>
      <c r="BF22" s="21">
        <f t="shared" si="36"/>
        <v>9832.4750034817134</v>
      </c>
      <c r="BG22" s="21">
        <f t="shared" si="37"/>
        <v>10659.327225492121</v>
      </c>
      <c r="BH22" s="21">
        <f t="shared" si="38"/>
        <v>11536.532826245522</v>
      </c>
      <c r="BI22" s="21">
        <f t="shared" si="39"/>
        <v>16395.660374794126</v>
      </c>
      <c r="BJ22" s="21">
        <f t="shared" si="40"/>
        <v>23301.4271423071</v>
      </c>
      <c r="BK22" s="68">
        <v>0</v>
      </c>
      <c r="BL22" s="69">
        <f t="shared" si="41"/>
        <v>785.89657794676805</v>
      </c>
      <c r="BM22" s="69">
        <f t="shared" si="41"/>
        <v>1062.0554400000001</v>
      </c>
      <c r="BN22" s="69">
        <f t="shared" si="41"/>
        <v>1501.3229639889196</v>
      </c>
      <c r="BO22" s="69">
        <f t="shared" si="41"/>
        <v>4204.8648514851484</v>
      </c>
      <c r="BP22" s="70">
        <f t="shared" si="41"/>
        <v>4392.7869963369967</v>
      </c>
      <c r="BQ22" s="21">
        <f t="shared" si="41"/>
        <v>5052.0745475867861</v>
      </c>
      <c r="BR22" s="21">
        <f t="shared" si="42"/>
        <v>5493.1409071533317</v>
      </c>
      <c r="BS22" s="21">
        <f t="shared" si="43"/>
        <v>5969.030746083984</v>
      </c>
      <c r="BT22" s="21">
        <f t="shared" si="44"/>
        <v>6474.24927352337</v>
      </c>
      <c r="BU22" s="21">
        <f t="shared" si="45"/>
        <v>7033.4095207874725</v>
      </c>
      <c r="BV22" s="21">
        <f t="shared" si="46"/>
        <v>7645.8413106588059</v>
      </c>
      <c r="BW22" s="21">
        <f t="shared" si="47"/>
        <v>8316.0254843058683</v>
      </c>
      <c r="BX22" s="21">
        <f t="shared" si="48"/>
        <v>9053.3485198391627</v>
      </c>
      <c r="BY22" s="21">
        <f t="shared" si="49"/>
        <v>9832.4750034817134</v>
      </c>
      <c r="BZ22" s="21">
        <f t="shared" si="50"/>
        <v>10659.327225492121</v>
      </c>
      <c r="CA22" s="21">
        <f t="shared" si="51"/>
        <v>11536.532826245522</v>
      </c>
      <c r="CB22" s="21">
        <f t="shared" si="52"/>
        <v>16395.660374794126</v>
      </c>
      <c r="CC22" s="21">
        <f t="shared" si="53"/>
        <v>23301.4271423071</v>
      </c>
      <c r="CD22" s="68">
        <f t="shared" si="58"/>
        <v>757.42038391224867</v>
      </c>
      <c r="CE22" s="69">
        <f t="shared" si="58"/>
        <v>785.89657794676805</v>
      </c>
      <c r="CF22" s="69">
        <f t="shared" si="58"/>
        <v>1062.0554400000001</v>
      </c>
      <c r="CG22" s="69">
        <f t="shared" si="58"/>
        <v>1501.3229639889196</v>
      </c>
      <c r="CH22" s="69">
        <f t="shared" si="58"/>
        <v>4204.8648514851484</v>
      </c>
      <c r="CI22" s="70">
        <f t="shared" si="58"/>
        <v>4392.7869963369967</v>
      </c>
      <c r="CJ22" s="21">
        <f>CI22+(CI22*SUM('6.Rādītāji izdevumu aprēķiniem'!$H$10:$H$11)/100)</f>
        <v>5052.0745475867861</v>
      </c>
      <c r="CK22" s="21">
        <f>CJ22+(CJ22*SUM('6.Rādītāji izdevumu aprēķiniem'!$H$12)/100)</f>
        <v>5493.1409071533317</v>
      </c>
      <c r="CL22" s="21">
        <f>CK22+(CK22*SUM('6.Rādītāji izdevumu aprēķiniem'!$H$13)/100)</f>
        <v>5969.030746083984</v>
      </c>
      <c r="CM22" s="21">
        <f>CL22+(CL22*SUM('6.Rādītāji izdevumu aprēķiniem'!$H$14)/100)</f>
        <v>6474.24927352337</v>
      </c>
      <c r="CN22" s="21">
        <f>CM22+(CM22*SUM('6.Rādītāji izdevumu aprēķiniem'!$H$15)/100)</f>
        <v>7033.4095207874725</v>
      </c>
      <c r="CO22" s="21">
        <f>CN22+(CN22*SUM('6.Rādītāji izdevumu aprēķiniem'!$H$16)/100)</f>
        <v>7645.8413106588059</v>
      </c>
      <c r="CP22" s="21">
        <f>CO22+(CO22*SUM('6.Rādītāji izdevumu aprēķiniem'!$H$17)/100)</f>
        <v>8316.0254843058683</v>
      </c>
      <c r="CQ22" s="21">
        <f>CP22+(CP22*SUM('6.Rādītāji izdevumu aprēķiniem'!$H$18)/100)</f>
        <v>9053.3485198391627</v>
      </c>
      <c r="CR22" s="21">
        <f>CQ22+(CQ22*SUM('6.Rādītāji izdevumu aprēķiniem'!$H$19)/100)</f>
        <v>9832.4750034817134</v>
      </c>
      <c r="CS22" s="21">
        <f>CR22+(CR22*SUM('6.Rādītāji izdevumu aprēķiniem'!$H$20/100))</f>
        <v>10659.327225492121</v>
      </c>
      <c r="CT22" s="21">
        <f>CS22+(CS22*SUM('6.Rādītāji izdevumu aprēķiniem'!$H$21/100))</f>
        <v>11536.532826245522</v>
      </c>
      <c r="CU22" s="21">
        <f>CT22+(CT22*'6.Rādītāji izdevumu aprēķiniem'!$H$23*5/100)</f>
        <v>16395.660374794126</v>
      </c>
      <c r="CV22" s="21">
        <f>CU22+(CU22*'6.Rādītāji izdevumu aprēķiniem'!$H$23*5/100)</f>
        <v>23301.4271423071</v>
      </c>
      <c r="CW22" s="68">
        <v>0</v>
      </c>
      <c r="CX22" s="69">
        <v>0</v>
      </c>
      <c r="CY22" s="69">
        <v>0</v>
      </c>
      <c r="CZ22" s="69">
        <v>0</v>
      </c>
      <c r="DA22" s="69">
        <f t="shared" si="59"/>
        <v>2919.5</v>
      </c>
      <c r="DB22" s="70">
        <f t="shared" si="59"/>
        <v>1064.5833333333333</v>
      </c>
      <c r="DC22" s="21">
        <f>DB22+(DB22*SUM('6.Rādītāji izdevumu aprēķiniem'!$H$10:$H$11)/100)</f>
        <v>1224.3603813713864</v>
      </c>
      <c r="DD22" s="21">
        <f>DC22+(DC22*SUM('6.Rādītāji izdevumu aprēķiniem'!$H$12)/100)</f>
        <v>1331.2519505915868</v>
      </c>
      <c r="DE22" s="21">
        <f>DD22+(DD22*SUM('6.Rādītāji izdevumu aprēķiniem'!$H$13)/100)</f>
        <v>1446.5829218976653</v>
      </c>
      <c r="DF22" s="21">
        <f>DE22+(DE22*SUM('6.Rādītāji izdevumu aprēķiniem'!$H$14)/100)</f>
        <v>1569.0216434773079</v>
      </c>
      <c r="DG22" s="21">
        <f>DF22+(DF22*SUM('6.Rādītāji izdevumu aprēķiniem'!$H$15)/100)</f>
        <v>1704.5330353103941</v>
      </c>
      <c r="DH22" s="21">
        <f>DG22+(DG22*SUM('6.Rādītāji izdevumu aprēķiniem'!$H$16)/100)</f>
        <v>1852.9546812595813</v>
      </c>
      <c r="DI22" s="21">
        <f>DH22+(DH22*SUM('6.Rādītāji izdevumu aprēķiniem'!$H$17)/100)</f>
        <v>2015.3725044145333</v>
      </c>
      <c r="DJ22" s="21">
        <f>DI22+(DI22*SUM('6.Rādītāji izdevumu aprēķiniem'!$H$18)/100)</f>
        <v>2194.0612993791019</v>
      </c>
      <c r="DK22" s="21">
        <f>DJ22+(DJ22*SUM('6.Rādītāji izdevumu aprēķiniem'!$H$19)/100)</f>
        <v>2382.8810781974494</v>
      </c>
      <c r="DL22" s="21">
        <f>DK22+(DK22*SUM('6.Rādītāji izdevumu aprēķiniem'!$H$20)/100)</f>
        <v>2583.2670963257874</v>
      </c>
      <c r="DM22" s="21">
        <f>DL22+(DL22*SUM('6.Rādītāji izdevumu aprēķiniem'!$H$21)/100)</f>
        <v>2795.8561572676085</v>
      </c>
      <c r="DN22" s="21">
        <f>DM22+(DM22*'6.Rādītāji izdevumu aprēķiniem'!$H$23*5/100)</f>
        <v>3973.4562109554499</v>
      </c>
      <c r="DO22" s="21">
        <f>DN22+(DN22*'6.Rādītāji izdevumu aprēķiniem'!$H$23*5/100)</f>
        <v>5647.0552747643524</v>
      </c>
      <c r="DP22" s="66"/>
      <c r="DQ22" s="68">
        <f t="shared" si="54"/>
        <v>8099.9666530148961</v>
      </c>
      <c r="DR22" s="69">
        <f t="shared" si="54"/>
        <v>8650.8211580787392</v>
      </c>
      <c r="DS22" s="69">
        <f t="shared" si="54"/>
        <v>8352.0765034546348</v>
      </c>
      <c r="DT22" s="69">
        <f t="shared" si="54"/>
        <v>9627.4128789448478</v>
      </c>
      <c r="DU22" s="69">
        <f t="shared" si="54"/>
        <v>14324.506284942472</v>
      </c>
      <c r="DV22" s="70">
        <f t="shared" si="54"/>
        <v>14854.256788448956</v>
      </c>
      <c r="DW22" s="21">
        <f t="shared" si="60"/>
        <v>2674.6666688892251</v>
      </c>
      <c r="DX22" s="21">
        <f t="shared" si="55"/>
        <v>2893.0551356236356</v>
      </c>
      <c r="DY22" s="21">
        <f t="shared" si="55"/>
        <v>3148.0088260886846</v>
      </c>
      <c r="DZ22" s="21">
        <f t="shared" si="55"/>
        <v>3414.2573180829281</v>
      </c>
      <c r="EA22" s="21">
        <f t="shared" si="55"/>
        <v>3706.7513570075976</v>
      </c>
      <c r="EB22" s="21">
        <f t="shared" si="55"/>
        <v>4033.2013612778087</v>
      </c>
      <c r="EC22" s="21">
        <f t="shared" si="55"/>
        <v>4386.7365601156716</v>
      </c>
      <c r="ED22" s="21">
        <f t="shared" si="55"/>
        <v>4772.1623060113943</v>
      </c>
      <c r="EE22" s="21">
        <f t="shared" si="55"/>
        <v>5178.9603952060588</v>
      </c>
      <c r="EF22" s="21">
        <f t="shared" si="55"/>
        <v>5622.6919953790948</v>
      </c>
      <c r="EG22" s="21">
        <f t="shared" si="55"/>
        <v>6082.8339811144779</v>
      </c>
      <c r="EH22" s="21">
        <f t="shared" si="55"/>
        <v>8653.6151709070455</v>
      </c>
      <c r="EI22" s="21">
        <f t="shared" si="55"/>
        <v>12306.637327967872</v>
      </c>
      <c r="EJ22" s="66"/>
      <c r="EK22" s="68">
        <f t="shared" si="61"/>
        <v>7785.596866115704</v>
      </c>
      <c r="EL22" s="69">
        <f t="shared" si="61"/>
        <v>8499.2797950413224</v>
      </c>
      <c r="EM22" s="69">
        <f t="shared" si="61"/>
        <v>10017.121403254972</v>
      </c>
      <c r="EN22" s="69">
        <f t="shared" si="61"/>
        <v>10612.337574978577</v>
      </c>
      <c r="EO22" s="69">
        <f t="shared" si="61"/>
        <v>11911.621328631876</v>
      </c>
      <c r="EP22" s="70">
        <f t="shared" si="61"/>
        <v>13896.018790412485</v>
      </c>
      <c r="EQ22" s="21">
        <f>EP22+(EP22*SUM('6.Rādītāji izdevumu aprēķiniem'!$H$10:$H$11)/100)</f>
        <v>15981.59048056991</v>
      </c>
      <c r="ER22" s="21">
        <f>EQ22+(EQ22*SUM('6.Rādītāji izdevumu aprēķiniem'!$H$12)/100)</f>
        <v>17376.8473927458</v>
      </c>
      <c r="ES22" s="21">
        <f>ER22+(ER22*SUM('6.Rādītāji izdevumu aprēķiniem'!$H$13)/100)</f>
        <v>18882.263919761808</v>
      </c>
      <c r="ET22" s="21">
        <f>ES22+(ES22*SUM('6.Rādītāji izdevumu aprēķiniem'!$H$14)/100)</f>
        <v>20480.457994825414</v>
      </c>
      <c r="EU22" s="21">
        <f>ET22+(ET22*SUM('6.Rādītāji izdevumu aprēķiniem'!$H$15)/100)</f>
        <v>22249.289788698617</v>
      </c>
      <c r="EV22" s="21">
        <f>EU22+(EU22*SUM('6.Rādītāji izdevumu aprēķiniem'!$H$16)/100)</f>
        <v>24186.639281627486</v>
      </c>
      <c r="EW22" s="21">
        <f>EV22+(EV22*SUM('6.Rādītāji izdevumu aprēķiniem'!$H$17)/100)</f>
        <v>26306.681040493182</v>
      </c>
      <c r="EX22" s="21">
        <f>EW22+(EW22*SUM('6.Rādītāji izdevumu aprēķiniem'!$H$18)/100)</f>
        <v>28639.10798605606</v>
      </c>
      <c r="EY22" s="21">
        <f>EX22+(EX22*SUM('6.Rādītāji izdevumu aprēķiniem'!$H$19)/100)</f>
        <v>31103.774783201694</v>
      </c>
      <c r="EZ22" s="21">
        <f>EY22+(EY22*SUM('6.Rādītāji izdevumu aprēķiniem'!$H$20)/100)</f>
        <v>33719.415838306813</v>
      </c>
      <c r="FA22" s="21">
        <f>EZ22+(EZ22*SUM('6.Rādītāji izdevumu aprēķiniem'!$H$21)/100)</f>
        <v>36494.343355003824</v>
      </c>
      <c r="FB22" s="21">
        <f>FA22+(FA22*'6.Rādītāji izdevumu aprēķiniem'!$H$23*5/100)</f>
        <v>51865.570727500424</v>
      </c>
      <c r="FC22" s="21">
        <f>FB22+(FB22*'6.Rādītāji izdevumu aprēķiniem'!$H$23*5/100)</f>
        <v>73711.079021798912</v>
      </c>
      <c r="FD22" s="66"/>
    </row>
    <row r="23" spans="1:160" x14ac:dyDescent="0.25">
      <c r="D23" s="41"/>
      <c r="I23" s="22"/>
      <c r="J23" s="41"/>
      <c r="X23" s="41"/>
      <c r="AC23" s="22"/>
      <c r="AD23" s="41"/>
      <c r="AR23" s="41"/>
      <c r="AW23" s="22"/>
      <c r="AX23" s="41"/>
      <c r="BK23" s="41"/>
      <c r="BP23" s="22"/>
      <c r="BQ23" s="41"/>
      <c r="CD23" s="41"/>
      <c r="CI23" s="22"/>
      <c r="CJ23" s="41"/>
      <c r="CW23" s="41"/>
      <c r="DB23" s="22"/>
      <c r="DC23" s="41"/>
      <c r="DP23" s="66"/>
      <c r="DQ23" s="41"/>
      <c r="DV23" s="22"/>
      <c r="DW23" s="41"/>
      <c r="EJ23" s="66"/>
      <c r="EK23" s="41"/>
      <c r="EP23" s="22"/>
      <c r="EQ23" s="41"/>
      <c r="FD23" s="66"/>
    </row>
    <row r="24" spans="1:160" x14ac:dyDescent="0.25">
      <c r="A24" s="28" t="s">
        <v>311</v>
      </c>
      <c r="B24" s="28"/>
      <c r="D24" s="41"/>
      <c r="I24" s="22"/>
      <c r="J24" s="41"/>
      <c r="X24" s="41"/>
      <c r="AC24" s="22"/>
      <c r="AD24" s="41"/>
      <c r="AR24" s="41"/>
      <c r="AW24" s="22"/>
      <c r="AX24" s="41"/>
      <c r="BK24" s="41"/>
      <c r="BP24" s="22"/>
      <c r="BQ24" s="41"/>
      <c r="CD24" s="41"/>
      <c r="CI24" s="22"/>
      <c r="CJ24" s="41"/>
      <c r="CW24" s="41"/>
      <c r="DB24" s="22"/>
      <c r="DC24" s="41"/>
      <c r="DP24" s="66"/>
      <c r="DQ24" s="41"/>
      <c r="DV24" s="22"/>
      <c r="DW24" s="41"/>
      <c r="EJ24" s="66"/>
      <c r="EK24" s="41"/>
      <c r="EP24" s="22"/>
      <c r="EQ24" s="41"/>
      <c r="FD24" s="66"/>
    </row>
    <row r="25" spans="1:160" s="27" customFormat="1" ht="15.75" thickBot="1" x14ac:dyDescent="0.3">
      <c r="A25" s="23" t="s">
        <v>304</v>
      </c>
      <c r="B25" s="24"/>
      <c r="C25" s="25"/>
      <c r="D25" s="42">
        <f>SUM(D26:D30)</f>
        <v>19544581.489999998</v>
      </c>
      <c r="E25" s="26">
        <f t="shared" ref="E25:I25" si="62">SUM(E26:E30)</f>
        <v>21819991.350000005</v>
      </c>
      <c r="F25" s="26">
        <f t="shared" si="62"/>
        <v>22512614.468999997</v>
      </c>
      <c r="G25" s="26">
        <f t="shared" si="62"/>
        <v>29671396.159999996</v>
      </c>
      <c r="H25" s="26">
        <f t="shared" si="62"/>
        <v>32546084.439999998</v>
      </c>
      <c r="I25" s="43">
        <f t="shared" si="62"/>
        <v>42127868.659999989</v>
      </c>
      <c r="J25" s="26">
        <f>SUM(J26:J30)</f>
        <v>49350805.818938844</v>
      </c>
      <c r="K25" s="26">
        <f t="shared" ref="K25:V25" si="63">SUM(K26:K30)</f>
        <v>53138300.929850712</v>
      </c>
      <c r="L25" s="26">
        <f t="shared" si="63"/>
        <v>57192075.316145554</v>
      </c>
      <c r="M25" s="26">
        <f t="shared" si="63"/>
        <v>61424045.743299484</v>
      </c>
      <c r="N25" s="26">
        <f t="shared" si="63"/>
        <v>66030612.59353748</v>
      </c>
      <c r="O25" s="26">
        <f t="shared" si="63"/>
        <v>71007929.041072756</v>
      </c>
      <c r="P25" s="26">
        <f t="shared" si="63"/>
        <v>76448311.482281372</v>
      </c>
      <c r="Q25" s="26">
        <f t="shared" si="63"/>
        <v>82459907.941182226</v>
      </c>
      <c r="R25" s="26">
        <f t="shared" si="63"/>
        <v>88811048.132743672</v>
      </c>
      <c r="S25" s="26">
        <f t="shared" si="63"/>
        <v>95592612.443640605</v>
      </c>
      <c r="T25" s="26">
        <f t="shared" si="63"/>
        <v>102804185.04274158</v>
      </c>
      <c r="U25" s="26">
        <f t="shared" si="63"/>
        <v>140999915.87189701</v>
      </c>
      <c r="V25" s="26">
        <f t="shared" si="63"/>
        <v>192409224.32755244</v>
      </c>
      <c r="W25" s="4"/>
      <c r="X25" s="42">
        <f t="shared" ref="X25:AP25" si="64">SUM(X26:X30)</f>
        <v>978950.1</v>
      </c>
      <c r="Y25" s="26">
        <f t="shared" si="64"/>
        <v>1091299.78</v>
      </c>
      <c r="Z25" s="26">
        <f t="shared" si="64"/>
        <v>1246575.51</v>
      </c>
      <c r="AA25" s="26">
        <f t="shared" si="64"/>
        <v>827519.58000000007</v>
      </c>
      <c r="AB25" s="26">
        <f t="shared" si="64"/>
        <v>2218249.1300000004</v>
      </c>
      <c r="AC25" s="43">
        <f t="shared" si="64"/>
        <v>3057850.27</v>
      </c>
      <c r="AD25" s="26">
        <f t="shared" si="64"/>
        <v>3507297.6368764839</v>
      </c>
      <c r="AE25" s="26">
        <f t="shared" si="64"/>
        <v>3774160.436047087</v>
      </c>
      <c r="AF25" s="26">
        <f t="shared" si="64"/>
        <v>4064377.6465019942</v>
      </c>
      <c r="AG25" s="26">
        <f t="shared" si="64"/>
        <v>4377307.1101255473</v>
      </c>
      <c r="AH25" s="26">
        <f t="shared" si="64"/>
        <v>4714565.759951896</v>
      </c>
      <c r="AI25" s="26">
        <f t="shared" si="64"/>
        <v>5069764.0930324737</v>
      </c>
      <c r="AJ25" s="26">
        <f t="shared" si="64"/>
        <v>5454592.2485942775</v>
      </c>
      <c r="AK25" s="26">
        <f t="shared" si="64"/>
        <v>5887066.182483064</v>
      </c>
      <c r="AL25" s="26">
        <f t="shared" si="64"/>
        <v>6336673.4287960548</v>
      </c>
      <c r="AM25" s="26">
        <f t="shared" si="64"/>
        <v>6838135.1674294826</v>
      </c>
      <c r="AN25" s="26">
        <f t="shared" si="64"/>
        <v>7352259.6427866733</v>
      </c>
      <c r="AO25" s="26">
        <f t="shared" si="64"/>
        <v>10098005.952893727</v>
      </c>
      <c r="AP25" s="26">
        <f t="shared" si="64"/>
        <v>13825601.727053856</v>
      </c>
      <c r="AQ25" s="4"/>
      <c r="AR25" s="42">
        <f t="shared" ref="AR25:CJ25" si="65">SUM(AR26:AR30)</f>
        <v>1020217.3497237621</v>
      </c>
      <c r="AS25" s="26">
        <f t="shared" si="65"/>
        <v>1008024.1796693554</v>
      </c>
      <c r="AT25" s="26">
        <f t="shared" si="65"/>
        <v>1130383.8501494799</v>
      </c>
      <c r="AU25" s="26">
        <f t="shared" si="65"/>
        <v>1701602.6107061198</v>
      </c>
      <c r="AV25" s="26">
        <f t="shared" si="65"/>
        <v>2500628.1995586464</v>
      </c>
      <c r="AW25" s="43">
        <f t="shared" si="65"/>
        <v>3326671.4941583066</v>
      </c>
      <c r="AX25" s="26">
        <f t="shared" si="65"/>
        <v>4908746.5856962726</v>
      </c>
      <c r="AY25" s="26">
        <f t="shared" ref="AY25:BJ25" si="66">SUM(AY26:AY30)</f>
        <v>8235678.7292056605</v>
      </c>
      <c r="AZ25" s="26">
        <f t="shared" si="66"/>
        <v>8868929.7431978472</v>
      </c>
      <c r="BA25" s="26">
        <f t="shared" si="66"/>
        <v>9533159.6662597805</v>
      </c>
      <c r="BB25" s="26">
        <f t="shared" si="66"/>
        <v>10252553.8381205</v>
      </c>
      <c r="BC25" s="26">
        <f t="shared" si="66"/>
        <v>11029476.411505738</v>
      </c>
      <c r="BD25" s="26">
        <f t="shared" si="66"/>
        <v>11886348.672429163</v>
      </c>
      <c r="BE25" s="26">
        <f t="shared" si="66"/>
        <v>12824228.973063452</v>
      </c>
      <c r="BF25" s="26">
        <f t="shared" si="66"/>
        <v>13825489.485570494</v>
      </c>
      <c r="BG25" s="26">
        <f t="shared" si="66"/>
        <v>14895412.938372659</v>
      </c>
      <c r="BH25" s="26">
        <f t="shared" si="66"/>
        <v>16041738.517113121</v>
      </c>
      <c r="BI25" s="26">
        <f t="shared" si="66"/>
        <v>22065573.397691887</v>
      </c>
      <c r="BJ25" s="26">
        <f t="shared" si="66"/>
        <v>30101885.43792142</v>
      </c>
      <c r="BK25" s="42">
        <f t="shared" si="65"/>
        <v>0</v>
      </c>
      <c r="BL25" s="26">
        <f t="shared" si="65"/>
        <v>83525.839718173229</v>
      </c>
      <c r="BM25" s="26">
        <f t="shared" si="65"/>
        <v>114238.28163066022</v>
      </c>
      <c r="BN25" s="26">
        <f t="shared" si="65"/>
        <v>218735.18017634365</v>
      </c>
      <c r="BO25" s="26">
        <f t="shared" si="65"/>
        <v>573436.50815780135</v>
      </c>
      <c r="BP25" s="43">
        <f t="shared" si="65"/>
        <v>617874.9083790693</v>
      </c>
      <c r="BQ25" s="26">
        <f t="shared" si="65"/>
        <v>687916.42656824912</v>
      </c>
      <c r="BR25" s="26">
        <f t="shared" ref="BR25:CC25" si="67">SUM(BR26:BR30)</f>
        <v>734132.78226466326</v>
      </c>
      <c r="BS25" s="26">
        <f t="shared" si="67"/>
        <v>780322.50155591196</v>
      </c>
      <c r="BT25" s="26">
        <f t="shared" si="67"/>
        <v>824972.88228787307</v>
      </c>
      <c r="BU25" s="26">
        <f t="shared" si="67"/>
        <v>874195.72223442607</v>
      </c>
      <c r="BV25" s="26">
        <f t="shared" si="67"/>
        <v>937099.43441867246</v>
      </c>
      <c r="BW25" s="26">
        <f t="shared" si="67"/>
        <v>996013.46203948418</v>
      </c>
      <c r="BX25" s="26">
        <f t="shared" si="67"/>
        <v>1057915.6848406817</v>
      </c>
      <c r="BY25" s="26">
        <f t="shared" si="67"/>
        <v>1112500.2647231806</v>
      </c>
      <c r="BZ25" s="26">
        <f t="shared" si="67"/>
        <v>1170827.9480842988</v>
      </c>
      <c r="CA25" s="26">
        <f t="shared" si="67"/>
        <v>1231358.7900156779</v>
      </c>
      <c r="CB25" s="26">
        <f t="shared" si="67"/>
        <v>1587784.9299898697</v>
      </c>
      <c r="CC25" s="26">
        <f t="shared" si="67"/>
        <v>2161109.5098404964</v>
      </c>
      <c r="CD25" s="42">
        <f t="shared" si="65"/>
        <v>3789017.81</v>
      </c>
      <c r="CE25" s="26">
        <f t="shared" si="65"/>
        <v>3997128.7399999998</v>
      </c>
      <c r="CF25" s="26">
        <f t="shared" si="65"/>
        <v>4233222.9000000004</v>
      </c>
      <c r="CG25" s="26">
        <f t="shared" si="65"/>
        <v>4527598.6000000006</v>
      </c>
      <c r="CH25" s="26">
        <f t="shared" si="65"/>
        <v>5749827.3200000003</v>
      </c>
      <c r="CI25" s="43">
        <f t="shared" si="65"/>
        <v>7247947.459999999</v>
      </c>
      <c r="CJ25" s="26">
        <f t="shared" si="65"/>
        <v>5596663.0122645218</v>
      </c>
      <c r="CK25" s="26">
        <f t="shared" ref="CK25:CV25" si="68">SUM(CK26:CK30)</f>
        <v>8969811.5114703234</v>
      </c>
      <c r="CL25" s="26">
        <f t="shared" si="68"/>
        <v>9649252.2447537594</v>
      </c>
      <c r="CM25" s="26">
        <f t="shared" si="68"/>
        <v>10358132.548547653</v>
      </c>
      <c r="CN25" s="26">
        <f t="shared" si="68"/>
        <v>11126749.560354928</v>
      </c>
      <c r="CO25" s="26">
        <f t="shared" si="68"/>
        <v>11966575.845924411</v>
      </c>
      <c r="CP25" s="26">
        <f t="shared" si="68"/>
        <v>12882362.134468649</v>
      </c>
      <c r="CQ25" s="26">
        <f t="shared" si="68"/>
        <v>13882144.657904133</v>
      </c>
      <c r="CR25" s="26">
        <f t="shared" si="68"/>
        <v>14937989.750293672</v>
      </c>
      <c r="CS25" s="26">
        <f t="shared" si="68"/>
        <v>16066240.886456957</v>
      </c>
      <c r="CT25" s="26">
        <f t="shared" si="68"/>
        <v>17273097.307128802</v>
      </c>
      <c r="CU25" s="26">
        <f t="shared" si="68"/>
        <v>23653358.327681758</v>
      </c>
      <c r="CV25" s="26">
        <f t="shared" si="68"/>
        <v>32262994.947761916</v>
      </c>
      <c r="CW25" s="42">
        <f t="shared" ref="CW25:DB25" si="69">SUM(CW26:CW30)</f>
        <v>218356.50313525699</v>
      </c>
      <c r="CX25" s="26">
        <f t="shared" si="69"/>
        <v>225790.47519255799</v>
      </c>
      <c r="CY25" s="26">
        <f t="shared" si="69"/>
        <v>250113.38286374373</v>
      </c>
      <c r="CZ25" s="26">
        <f>SUM(CZ26:CZ30)</f>
        <v>314624.15000000002</v>
      </c>
      <c r="DA25" s="26">
        <f t="shared" si="69"/>
        <v>374331.86</v>
      </c>
      <c r="DB25" s="43">
        <f t="shared" si="69"/>
        <v>595251.47</v>
      </c>
      <c r="DC25" s="26">
        <f>SUM(DC26:DC30)</f>
        <v>680036.5810909241</v>
      </c>
      <c r="DD25" s="26">
        <f t="shared" ref="DD25:DM25" si="70">SUM(DD26:DD30)</f>
        <v>730069.04441493424</v>
      </c>
      <c r="DE25" s="26">
        <f t="shared" si="70"/>
        <v>787451.36431997607</v>
      </c>
      <c r="DF25" s="26">
        <f t="shared" si="70"/>
        <v>843042.42338468111</v>
      </c>
      <c r="DG25" s="26">
        <f t="shared" si="70"/>
        <v>907236.65857678815</v>
      </c>
      <c r="DH25" s="26">
        <f t="shared" si="70"/>
        <v>978720.00279306516</v>
      </c>
      <c r="DI25" s="26">
        <f t="shared" si="70"/>
        <v>1044340.1007779451</v>
      </c>
      <c r="DJ25" s="26">
        <f t="shared" si="70"/>
        <v>1128037.1156152282</v>
      </c>
      <c r="DK25" s="26">
        <f t="shared" si="70"/>
        <v>1215452.495715711</v>
      </c>
      <c r="DL25" s="26">
        <f t="shared" si="70"/>
        <v>1299457.3584620166</v>
      </c>
      <c r="DM25" s="26">
        <f t="shared" si="70"/>
        <v>1395058.1663517084</v>
      </c>
      <c r="DN25" s="26">
        <f t="shared" ref="DN25:DO25" si="71">SUM(DN26:DN30)</f>
        <v>1894547.8426534366</v>
      </c>
      <c r="DO25" s="26">
        <f t="shared" si="71"/>
        <v>2572959.1071231295</v>
      </c>
      <c r="DP25" s="66"/>
      <c r="DQ25" s="42">
        <f>SUM(DQ26:DQ30)</f>
        <v>24530905.903135255</v>
      </c>
      <c r="DR25" s="26">
        <f>SUM(DR26:DR30)</f>
        <v>27134210.345192563</v>
      </c>
      <c r="DS25" s="26">
        <f>SUM(DS26:DS30)</f>
        <v>28242526.261863742</v>
      </c>
      <c r="DT25" s="26">
        <f>SUM(DT26:DT30)</f>
        <v>35341138.489999995</v>
      </c>
      <c r="DU25" s="26">
        <f>SUM(DU26:DU30)</f>
        <v>40888492.749999993</v>
      </c>
      <c r="DV25" s="43">
        <f t="shared" ref="DV25:DW25" si="72">SUM(DV26:DV30)</f>
        <v>53028917.859999999</v>
      </c>
      <c r="DW25" s="26">
        <f t="shared" si="72"/>
        <v>59134803.049170762</v>
      </c>
      <c r="DX25" s="26">
        <f t="shared" ref="DX25:EI25" si="73">SUM(DX26:DX30)</f>
        <v>66612341.921783052</v>
      </c>
      <c r="DY25" s="26">
        <f t="shared" si="73"/>
        <v>71693156.571721286</v>
      </c>
      <c r="DZ25" s="26">
        <f t="shared" si="73"/>
        <v>77002527.825357363</v>
      </c>
      <c r="EA25" s="26">
        <f t="shared" si="73"/>
        <v>82779164.572421074</v>
      </c>
      <c r="EB25" s="26">
        <f t="shared" si="73"/>
        <v>89022988.982822716</v>
      </c>
      <c r="EC25" s="26">
        <f t="shared" si="73"/>
        <v>95829605.96612224</v>
      </c>
      <c r="ED25" s="26">
        <f t="shared" si="73"/>
        <v>103357155.89718466</v>
      </c>
      <c r="EE25" s="26">
        <f t="shared" si="73"/>
        <v>111301163.8075491</v>
      </c>
      <c r="EF25" s="26">
        <f t="shared" si="73"/>
        <v>119796445.85598907</v>
      </c>
      <c r="EG25" s="26">
        <f t="shared" si="73"/>
        <v>128824600.1590088</v>
      </c>
      <c r="EH25" s="26">
        <f t="shared" si="73"/>
        <v>176645827.99512592</v>
      </c>
      <c r="EI25" s="26">
        <f t="shared" si="73"/>
        <v>241070780.10949141</v>
      </c>
      <c r="EJ25" s="66"/>
      <c r="EK25" s="42">
        <f t="shared" ref="EK25:EP25" si="74">SUM(EK26:EK30)</f>
        <v>95526286.88320002</v>
      </c>
      <c r="EL25" s="26">
        <f t="shared" si="74"/>
        <v>104771447.29000001</v>
      </c>
      <c r="EM25" s="26">
        <f t="shared" si="74"/>
        <v>111755471.70000002</v>
      </c>
      <c r="EN25" s="26">
        <f t="shared" si="74"/>
        <v>120104226.41159999</v>
      </c>
      <c r="EO25" s="26">
        <f t="shared" si="74"/>
        <v>133463994.9065</v>
      </c>
      <c r="EP25" s="43">
        <f t="shared" si="74"/>
        <v>163067516.5</v>
      </c>
      <c r="EQ25" s="26">
        <f>SUM(EQ26:EQ30)</f>
        <v>184431852.06439739</v>
      </c>
      <c r="ER25" s="26">
        <f t="shared" ref="ER25:FD25" si="75">SUM(ER26:ER30)</f>
        <v>198237145.23590112</v>
      </c>
      <c r="ES25" s="26">
        <f t="shared" si="75"/>
        <v>212897744.18733189</v>
      </c>
      <c r="ET25" s="26">
        <f t="shared" si="75"/>
        <v>228108905.40010655</v>
      </c>
      <c r="EU25" s="26">
        <f t="shared" si="75"/>
        <v>244847455.17858928</v>
      </c>
      <c r="EV25" s="26">
        <f t="shared" si="75"/>
        <v>262990161.2619952</v>
      </c>
      <c r="EW25" s="26">
        <f t="shared" si="75"/>
        <v>282671557.14509195</v>
      </c>
      <c r="EX25" s="26">
        <f t="shared" si="75"/>
        <v>304228479.4930616</v>
      </c>
      <c r="EY25" s="26">
        <f t="shared" si="75"/>
        <v>326728105.59925115</v>
      </c>
      <c r="EZ25" s="26">
        <f t="shared" si="75"/>
        <v>350513383.53701031</v>
      </c>
      <c r="FA25" s="26">
        <f t="shared" si="75"/>
        <v>375682051.31696582</v>
      </c>
      <c r="FB25" s="26">
        <f t="shared" si="75"/>
        <v>510529022.24358475</v>
      </c>
      <c r="FC25" s="26">
        <f t="shared" si="75"/>
        <v>696682150.12376523</v>
      </c>
      <c r="FD25" s="42">
        <f t="shared" si="75"/>
        <v>0</v>
      </c>
    </row>
    <row r="26" spans="1:160" x14ac:dyDescent="0.25">
      <c r="A26" s="13"/>
      <c r="B26" s="14" t="s">
        <v>305</v>
      </c>
      <c r="D26" s="112">
        <f>'12.ISA_pakalpojumi_izd_fakts'!D9</f>
        <v>15527514.460000001</v>
      </c>
      <c r="E26" s="113">
        <f>'12.ISA_pakalpojumi_izd_fakts'!E9</f>
        <v>17307917.560000002</v>
      </c>
      <c r="F26" s="113">
        <f>'12.ISA_pakalpojumi_izd_fakts'!F9</f>
        <v>17745329.769999996</v>
      </c>
      <c r="G26" s="113">
        <f>'12.ISA_pakalpojumi_izd_fakts'!G9</f>
        <v>24829161.359999996</v>
      </c>
      <c r="H26" s="113">
        <f>'12.ISA_pakalpojumi_izd_fakts'!H9</f>
        <v>27802899.499999996</v>
      </c>
      <c r="I26" s="114">
        <f>'12.ISA_pakalpojumi_izd_fakts'!I9</f>
        <v>36392074.61999999</v>
      </c>
      <c r="J26" s="20">
        <f>J18*J10</f>
        <v>43148832.77436506</v>
      </c>
      <c r="K26" s="20">
        <f t="shared" ref="K26:V26" si="76">K18*K10</f>
        <v>46461839.949987955</v>
      </c>
      <c r="L26" s="20">
        <f t="shared" si="76"/>
        <v>50005068.936119221</v>
      </c>
      <c r="M26" s="20">
        <f t="shared" si="76"/>
        <v>53702339.433842592</v>
      </c>
      <c r="N26" s="20">
        <f t="shared" si="76"/>
        <v>57727515.213327833</v>
      </c>
      <c r="O26" s="20">
        <f t="shared" si="76"/>
        <v>62082926.109611064</v>
      </c>
      <c r="P26" s="20">
        <f t="shared" si="76"/>
        <v>66837310.77911111</v>
      </c>
      <c r="Q26" s="20">
        <f t="shared" si="76"/>
        <v>72090372.819091365</v>
      </c>
      <c r="R26" s="20">
        <f t="shared" si="76"/>
        <v>77645497.045068905</v>
      </c>
      <c r="S26" s="20">
        <f t="shared" si="76"/>
        <v>83567132.867768481</v>
      </c>
      <c r="T26" s="20">
        <f t="shared" si="76"/>
        <v>89875057.032625705</v>
      </c>
      <c r="U26" s="20">
        <f t="shared" si="76"/>
        <v>123254476.57076931</v>
      </c>
      <c r="V26" s="20">
        <f t="shared" si="76"/>
        <v>168195917.74667975</v>
      </c>
      <c r="X26" s="35">
        <f>'12.ISA_pakalpojumi_izd_fakts'!K9</f>
        <v>518829.41</v>
      </c>
      <c r="Y26" s="20">
        <f>'12.ISA_pakalpojumi_izd_fakts'!L9</f>
        <v>607103.56999999995</v>
      </c>
      <c r="Z26" s="20">
        <f>'12.ISA_pakalpojumi_izd_fakts'!M9</f>
        <v>671287.49</v>
      </c>
      <c r="AA26" s="20">
        <f>'12.ISA_pakalpojumi_izd_fakts'!N9</f>
        <v>18</v>
      </c>
      <c r="AB26" s="20">
        <f>'12.ISA_pakalpojumi_izd_fakts'!O9</f>
        <v>1032445.9900000001</v>
      </c>
      <c r="AC26" s="36">
        <f>'12.ISA_pakalpojumi_izd_fakts'!P9</f>
        <v>1281930.7</v>
      </c>
      <c r="AD26" s="20">
        <f t="shared" ref="AD26:AD30" si="77">AD18*AD10</f>
        <v>1522404.0527931633</v>
      </c>
      <c r="AE26" s="20">
        <f t="shared" ref="AE26:AP26" si="78">AE18*AE10</f>
        <v>1637891.6500001813</v>
      </c>
      <c r="AF26" s="20">
        <f t="shared" si="78"/>
        <v>1760853.9678097276</v>
      </c>
      <c r="AG26" s="20">
        <f t="shared" si="78"/>
        <v>1899624.3386788035</v>
      </c>
      <c r="AH26" s="20">
        <f t="shared" si="78"/>
        <v>2041378.6806663654</v>
      </c>
      <c r="AI26" s="20">
        <f t="shared" si="78"/>
        <v>2194878.250569467</v>
      </c>
      <c r="AJ26" s="20">
        <f t="shared" si="78"/>
        <v>2360888.2062966027</v>
      </c>
      <c r="AK26" s="20">
        <f t="shared" si="78"/>
        <v>2555852.7064546654</v>
      </c>
      <c r="AL26" s="20">
        <f t="shared" si="78"/>
        <v>2744619.2116663624</v>
      </c>
      <c r="AM26" s="20">
        <f t="shared" si="78"/>
        <v>2958519.41371044</v>
      </c>
      <c r="AN26" s="20">
        <f t="shared" si="78"/>
        <v>3183692.6484981999</v>
      </c>
      <c r="AO26" s="20">
        <f t="shared" si="78"/>
        <v>4394628.808777744</v>
      </c>
      <c r="AP26" s="20">
        <f t="shared" si="78"/>
        <v>5986929.1097766329</v>
      </c>
      <c r="AR26" s="35">
        <f>AR18*AR10</f>
        <v>349605.0996982592</v>
      </c>
      <c r="AS26" s="20">
        <f t="shared" ref="AS26:BP30" si="79">AS18*AS10</f>
        <v>370305.5684241798</v>
      </c>
      <c r="AT26" s="20">
        <f t="shared" si="79"/>
        <v>442774.77891628363</v>
      </c>
      <c r="AU26" s="20">
        <f t="shared" si="79"/>
        <v>571092.81375884381</v>
      </c>
      <c r="AV26" s="20">
        <f t="shared" si="79"/>
        <v>655263.18998439203</v>
      </c>
      <c r="AW26" s="36">
        <f t="shared" si="79"/>
        <v>1109747.2980719646</v>
      </c>
      <c r="AX26" s="20">
        <f t="shared" si="79"/>
        <v>1236358.838865659</v>
      </c>
      <c r="AY26" s="20">
        <f t="shared" ref="AY26:BJ26" si="80">AY18*AY10</f>
        <v>5298601.9614439514</v>
      </c>
      <c r="AZ26" s="20">
        <f t="shared" si="80"/>
        <v>5707073.4786916301</v>
      </c>
      <c r="BA26" s="20">
        <f t="shared" si="80"/>
        <v>6134056.6499509076</v>
      </c>
      <c r="BB26" s="20">
        <f t="shared" si="80"/>
        <v>6597634.1199893393</v>
      </c>
      <c r="BC26" s="20">
        <f t="shared" si="80"/>
        <v>7097276.383191118</v>
      </c>
      <c r="BD26" s="20">
        <f t="shared" si="80"/>
        <v>7645799.4492870085</v>
      </c>
      <c r="BE26" s="20">
        <f t="shared" si="80"/>
        <v>8252118.5778218759</v>
      </c>
      <c r="BF26" s="20">
        <f t="shared" si="80"/>
        <v>8895657.489225572</v>
      </c>
      <c r="BG26" s="20">
        <f t="shared" si="80"/>
        <v>9585537.5160560068</v>
      </c>
      <c r="BH26" s="20">
        <f t="shared" si="80"/>
        <v>10320082.604877539</v>
      </c>
      <c r="BI26" s="20">
        <f t="shared" si="80"/>
        <v>14197706.063336981</v>
      </c>
      <c r="BJ26" s="20">
        <f t="shared" si="80"/>
        <v>19370597.684133649</v>
      </c>
      <c r="BK26" s="35">
        <f t="shared" si="79"/>
        <v>0</v>
      </c>
      <c r="BL26" s="20">
        <f t="shared" si="79"/>
        <v>65919.859186256785</v>
      </c>
      <c r="BM26" s="20">
        <f t="shared" si="79"/>
        <v>89434.640774481129</v>
      </c>
      <c r="BN26" s="20">
        <f t="shared" si="79"/>
        <v>91056.594144211951</v>
      </c>
      <c r="BO26" s="20">
        <f t="shared" si="79"/>
        <v>125156.82081785546</v>
      </c>
      <c r="BP26" s="36">
        <f t="shared" si="79"/>
        <v>152983.04779680585</v>
      </c>
      <c r="BQ26" s="20">
        <f>BQ18*BQ10</f>
        <v>175943.37322318993</v>
      </c>
      <c r="BR26" s="20">
        <f t="shared" ref="BR26:CC26" si="81">BR18*BR10</f>
        <v>187167.63368878906</v>
      </c>
      <c r="BS26" s="20">
        <f t="shared" si="81"/>
        <v>198887.97120071243</v>
      </c>
      <c r="BT26" s="20">
        <f t="shared" si="81"/>
        <v>210846.77139708068</v>
      </c>
      <c r="BU26" s="20">
        <f t="shared" si="81"/>
        <v>223760.82004378855</v>
      </c>
      <c r="BV26" s="20">
        <f t="shared" si="81"/>
        <v>238926.76528284844</v>
      </c>
      <c r="BW26" s="20">
        <f t="shared" si="81"/>
        <v>255173.07744344437</v>
      </c>
      <c r="BX26" s="20">
        <f t="shared" si="81"/>
        <v>270980.34982934286</v>
      </c>
      <c r="BY26" s="20">
        <f t="shared" si="81"/>
        <v>285046.03689986229</v>
      </c>
      <c r="BZ26" s="20">
        <f t="shared" si="81"/>
        <v>300990.29252844903</v>
      </c>
      <c r="CA26" s="20">
        <f t="shared" si="81"/>
        <v>314901.51046027848</v>
      </c>
      <c r="CB26" s="20">
        <f t="shared" si="81"/>
        <v>404325.97702111839</v>
      </c>
      <c r="CC26" s="20">
        <f t="shared" si="81"/>
        <v>552693.68392229162</v>
      </c>
      <c r="CD26" s="35">
        <f>'12.ISA_pakalpojumi_izd_fakts'!R9</f>
        <v>2172425.92</v>
      </c>
      <c r="CE26" s="20">
        <f>'12.ISA_pakalpojumi_izd_fakts'!S9</f>
        <v>2351850.46</v>
      </c>
      <c r="CF26" s="20">
        <f>'12.ISA_pakalpojumi_izd_fakts'!T9</f>
        <v>2631357.73</v>
      </c>
      <c r="CG26" s="20">
        <f>'12.ISA_pakalpojumi_izd_fakts'!U9</f>
        <v>2936354.15</v>
      </c>
      <c r="CH26" s="20">
        <f>'12.ISA_pakalpojumi_izd_fakts'!V9</f>
        <v>3313552.69</v>
      </c>
      <c r="CI26" s="36">
        <f>'12.ISA_pakalpojumi_izd_fakts'!W9</f>
        <v>4297583.24</v>
      </c>
      <c r="CJ26" s="20">
        <f t="shared" ref="CJ26:CJ30" si="82">CJ18*CJ10</f>
        <v>1412302.2120888489</v>
      </c>
      <c r="CK26" s="20">
        <f t="shared" ref="CK26:CV26" si="83">CK18*CK10</f>
        <v>5485769.5951327402</v>
      </c>
      <c r="CL26" s="20">
        <f t="shared" si="83"/>
        <v>5905961.4498923421</v>
      </c>
      <c r="CM26" s="20">
        <f t="shared" si="83"/>
        <v>6344903.4213479878</v>
      </c>
      <c r="CN26" s="20">
        <f t="shared" si="83"/>
        <v>6821394.9400331285</v>
      </c>
      <c r="CO26" s="20">
        <f t="shared" si="83"/>
        <v>7336203.1484739669</v>
      </c>
      <c r="CP26" s="20">
        <f t="shared" si="83"/>
        <v>7900972.5267304527</v>
      </c>
      <c r="CQ26" s="20">
        <f t="shared" si="83"/>
        <v>8523098.9276512191</v>
      </c>
      <c r="CR26" s="20">
        <f t="shared" si="83"/>
        <v>9180703.5261254348</v>
      </c>
      <c r="CS26" s="20">
        <f t="shared" si="83"/>
        <v>9886527.8085844554</v>
      </c>
      <c r="CT26" s="20">
        <f t="shared" si="83"/>
        <v>10634984.115337819</v>
      </c>
      <c r="CU26" s="20">
        <f t="shared" si="83"/>
        <v>14602032.0403581</v>
      </c>
      <c r="CV26" s="20">
        <f t="shared" si="83"/>
        <v>19923291.36805594</v>
      </c>
      <c r="CW26" s="35">
        <f>'12.ISA_pakalpojumi_izd_fakts'!AY9</f>
        <v>175516.50313525699</v>
      </c>
      <c r="CX26" s="20">
        <f>'12.ISA_pakalpojumi_izd_fakts'!AZ9</f>
        <v>180136.47519255799</v>
      </c>
      <c r="CY26" s="20">
        <f>'12.ISA_pakalpojumi_izd_fakts'!BA9</f>
        <v>194560.38286374373</v>
      </c>
      <c r="CZ26" s="20">
        <f>'12.ISA_pakalpojumi_izd_fakts'!BB9</f>
        <v>239872.15</v>
      </c>
      <c r="DA26" s="20">
        <f>'12.ISA_pakalpojumi_izd_fakts'!BC9</f>
        <v>244548.86</v>
      </c>
      <c r="DB26" s="36">
        <f>'12.ISA_pakalpojumi_izd_fakts'!BD9</f>
        <v>315487.46999999997</v>
      </c>
      <c r="DC26" s="20">
        <f>DC18*DC10</f>
        <v>370318.30580464215</v>
      </c>
      <c r="DD26" s="20">
        <f t="shared" ref="DD26:DM26" si="84">DD18*DD10</f>
        <v>398581.42098884558</v>
      </c>
      <c r="DE26" s="20">
        <f t="shared" si="84"/>
        <v>428692.40188621712</v>
      </c>
      <c r="DF26" s="20">
        <f t="shared" si="84"/>
        <v>460183.33351999061</v>
      </c>
      <c r="DG26" s="20">
        <f t="shared" si="84"/>
        <v>494720.31708136987</v>
      </c>
      <c r="DH26" s="20">
        <f t="shared" si="84"/>
        <v>532136.89302995359</v>
      </c>
      <c r="DI26" s="20">
        <f t="shared" si="84"/>
        <v>572623.27446748072</v>
      </c>
      <c r="DJ26" s="20">
        <f t="shared" si="84"/>
        <v>616690.56315378554</v>
      </c>
      <c r="DK26" s="20">
        <f t="shared" si="84"/>
        <v>662482.60492436751</v>
      </c>
      <c r="DL26" s="20">
        <f t="shared" si="84"/>
        <v>710301.18635252863</v>
      </c>
      <c r="DM26" s="20">
        <f t="shared" si="84"/>
        <v>760213.4495587945</v>
      </c>
      <c r="DN26" s="20">
        <f t="shared" ref="DN26:DO26" si="85">DN18*DN10</f>
        <v>1031853.5800779745</v>
      </c>
      <c r="DO26" s="20">
        <f t="shared" si="85"/>
        <v>1397454.8199416266</v>
      </c>
      <c r="DP26" s="66"/>
      <c r="DQ26" s="35">
        <f t="shared" ref="DQ26:DZ30" si="86">D26+X26+CD26+CW26</f>
        <v>18394286.293135256</v>
      </c>
      <c r="DR26" s="20">
        <f t="shared" si="86"/>
        <v>20447008.065192562</v>
      </c>
      <c r="DS26" s="20">
        <f t="shared" si="86"/>
        <v>21242535.37286374</v>
      </c>
      <c r="DT26" s="20">
        <f t="shared" si="86"/>
        <v>28005405.659999993</v>
      </c>
      <c r="DU26" s="20">
        <f t="shared" si="86"/>
        <v>32393447.039999995</v>
      </c>
      <c r="DV26" s="36">
        <f t="shared" si="86"/>
        <v>42287076.029999994</v>
      </c>
      <c r="DW26" s="20">
        <f t="shared" si="86"/>
        <v>46453857.345051706</v>
      </c>
      <c r="DX26" s="20">
        <f t="shared" si="86"/>
        <v>53984082.616109721</v>
      </c>
      <c r="DY26" s="20">
        <f t="shared" si="86"/>
        <v>58100576.75570751</v>
      </c>
      <c r="DZ26" s="20">
        <f t="shared" si="86"/>
        <v>62407050.527389377</v>
      </c>
      <c r="EA26" s="20">
        <f t="shared" ref="EA26:EI30" si="87">N26+AH26+CN26+DG26</f>
        <v>67085009.151108697</v>
      </c>
      <c r="EB26" s="20">
        <f t="shared" si="87"/>
        <v>72146144.401684463</v>
      </c>
      <c r="EC26" s="20">
        <f t="shared" si="87"/>
        <v>77671794.786605641</v>
      </c>
      <c r="ED26" s="20">
        <f t="shared" si="87"/>
        <v>83786015.016351029</v>
      </c>
      <c r="EE26" s="20">
        <f t="shared" si="87"/>
        <v>90233302.387785062</v>
      </c>
      <c r="EF26" s="20">
        <f t="shared" si="87"/>
        <v>97122481.276415914</v>
      </c>
      <c r="EG26" s="20">
        <f t="shared" si="87"/>
        <v>104453947.24602053</v>
      </c>
      <c r="EH26" s="20">
        <f t="shared" si="87"/>
        <v>143282990.99998313</v>
      </c>
      <c r="EI26" s="20">
        <f t="shared" si="87"/>
        <v>195503593.04445398</v>
      </c>
      <c r="EJ26" s="66"/>
      <c r="EK26" s="35">
        <f>'12.ISA_pakalpojumi_izd_fakts'!AR9</f>
        <v>29669057.32</v>
      </c>
      <c r="EL26" s="20">
        <f>'12.ISA_pakalpojumi_izd_fakts'!AS9</f>
        <v>31539537.800000004</v>
      </c>
      <c r="EM26" s="20">
        <f>'12.ISA_pakalpojumi_izd_fakts'!AT9</f>
        <v>33222365.420000002</v>
      </c>
      <c r="EN26" s="20">
        <f>'12.ISA_pakalpojumi_izd_fakts'!AU9</f>
        <v>35986901.019999996</v>
      </c>
      <c r="EO26" s="20">
        <f>'12.ISA_pakalpojumi_izd_fakts'!AV9</f>
        <v>36503607.829999998</v>
      </c>
      <c r="EP26" s="36">
        <f>'12.ISA_pakalpojumi_izd_fakts'!AW9</f>
        <v>47483558.57</v>
      </c>
      <c r="EQ26" s="20">
        <f>EQ18*EQ10</f>
        <v>55980865.96052365</v>
      </c>
      <c r="ER26" s="20">
        <f t="shared" ref="ER26:FC26" si="88">ER18*ER10</f>
        <v>60171072.102778398</v>
      </c>
      <c r="ES26" s="20">
        <f t="shared" si="88"/>
        <v>64626356.469268635</v>
      </c>
      <c r="ET26" s="20">
        <f t="shared" si="88"/>
        <v>69246332.835246414</v>
      </c>
      <c r="EU26" s="20">
        <f t="shared" si="88"/>
        <v>74334290.512334645</v>
      </c>
      <c r="EV26" s="20">
        <f t="shared" si="88"/>
        <v>79836571.786477968</v>
      </c>
      <c r="EW26" s="20">
        <f t="shared" si="88"/>
        <v>85815507.045082301</v>
      </c>
      <c r="EX26" s="20">
        <f t="shared" si="88"/>
        <v>92354417.504983783</v>
      </c>
      <c r="EY26" s="20">
        <f t="shared" si="88"/>
        <v>99183616.846284628</v>
      </c>
      <c r="EZ26" s="20">
        <f t="shared" si="88"/>
        <v>106404805.07323512</v>
      </c>
      <c r="FA26" s="20">
        <f t="shared" si="88"/>
        <v>114050632.37671885</v>
      </c>
      <c r="FB26" s="20">
        <f t="shared" si="88"/>
        <v>154984699.41185769</v>
      </c>
      <c r="FC26" s="20">
        <f t="shared" si="88"/>
        <v>211493699.32212427</v>
      </c>
      <c r="FD26" s="66"/>
    </row>
    <row r="27" spans="1:160" x14ac:dyDescent="0.25">
      <c r="A27" s="15"/>
      <c r="B27" s="16" t="s">
        <v>306</v>
      </c>
      <c r="D27" s="115">
        <f>'12.ISA_pakalpojumi_izd_fakts'!D10</f>
        <v>1179666.27</v>
      </c>
      <c r="E27" s="116">
        <f>'12.ISA_pakalpojumi_izd_fakts'!E10</f>
        <v>1329260.3499999999</v>
      </c>
      <c r="F27" s="116">
        <f>'12.ISA_pakalpojumi_izd_fakts'!F10</f>
        <v>1450897.03</v>
      </c>
      <c r="G27" s="116">
        <f>'12.ISA_pakalpojumi_izd_fakts'!G10</f>
        <v>1467773.46</v>
      </c>
      <c r="H27" s="116">
        <f>'12.ISA_pakalpojumi_izd_fakts'!H10</f>
        <v>1489852.2600000002</v>
      </c>
      <c r="I27" s="117">
        <f>'12.ISA_pakalpojumi_izd_fakts'!I10</f>
        <v>1856400.14</v>
      </c>
      <c r="J27" s="19">
        <f t="shared" ref="J27:J30" si="89">J19*J11</f>
        <v>2001418.7488710796</v>
      </c>
      <c r="K27" s="19">
        <f t="shared" ref="K27:V27" si="90">K19*K11</f>
        <v>2155399.0331491707</v>
      </c>
      <c r="L27" s="19">
        <f t="shared" si="90"/>
        <v>2321082.6370613864</v>
      </c>
      <c r="M27" s="19">
        <f t="shared" si="90"/>
        <v>2494711.5541313337</v>
      </c>
      <c r="N27" s="19">
        <f t="shared" si="90"/>
        <v>2681830.1630312754</v>
      </c>
      <c r="O27" s="19">
        <f t="shared" si="90"/>
        <v>2884540.123330032</v>
      </c>
      <c r="P27" s="19">
        <f t="shared" si="90"/>
        <v>3105964.2560771201</v>
      </c>
      <c r="Q27" s="19">
        <f t="shared" si="90"/>
        <v>3351707.1439928771</v>
      </c>
      <c r="R27" s="19">
        <f t="shared" si="90"/>
        <v>3610437.7871518149</v>
      </c>
      <c r="S27" s="19">
        <f t="shared" si="90"/>
        <v>3889893.1408242173</v>
      </c>
      <c r="T27" s="19">
        <f t="shared" si="90"/>
        <v>4183861.400717502</v>
      </c>
      <c r="U27" s="19">
        <f t="shared" si="90"/>
        <v>5752008.5238879127</v>
      </c>
      <c r="V27" s="19">
        <f t="shared" si="90"/>
        <v>7846092.4167705784</v>
      </c>
      <c r="X27" s="37">
        <f>'12.ISA_pakalpojumi_izd_fakts'!K10</f>
        <v>110037.31</v>
      </c>
      <c r="Y27" s="19">
        <f>'12.ISA_pakalpojumi_izd_fakts'!L10</f>
        <v>117727.05</v>
      </c>
      <c r="Z27" s="19">
        <f>'12.ISA_pakalpojumi_izd_fakts'!M10</f>
        <v>132638.56</v>
      </c>
      <c r="AA27" s="19">
        <f>'12.ISA_pakalpojumi_izd_fakts'!N10</f>
        <v>226874.82</v>
      </c>
      <c r="AB27" s="19">
        <f>'12.ISA_pakalpojumi_izd_fakts'!O10</f>
        <v>258264.5</v>
      </c>
      <c r="AC27" s="38">
        <f>'12.ISA_pakalpojumi_izd_fakts'!P10</f>
        <v>514206.05000000005</v>
      </c>
      <c r="AD27" s="19">
        <f t="shared" si="77"/>
        <v>591380.2102370013</v>
      </c>
      <c r="AE27" s="19">
        <f t="shared" ref="AE27:AP27" si="91">AE19*AE11</f>
        <v>635533.21185988712</v>
      </c>
      <c r="AF27" s="19">
        <f t="shared" si="91"/>
        <v>682467.0493683964</v>
      </c>
      <c r="AG27" s="19">
        <f t="shared" si="91"/>
        <v>731418.75935952947</v>
      </c>
      <c r="AH27" s="19">
        <f t="shared" si="91"/>
        <v>794589.06329107773</v>
      </c>
      <c r="AI27" s="19">
        <f t="shared" si="91"/>
        <v>853370.681618192</v>
      </c>
      <c r="AJ27" s="19">
        <f t="shared" si="91"/>
        <v>916852.37901055312</v>
      </c>
      <c r="AK27" s="19">
        <f t="shared" si="91"/>
        <v>985820.42547047022</v>
      </c>
      <c r="AL27" s="19">
        <f t="shared" si="91"/>
        <v>1070659.6205944261</v>
      </c>
      <c r="AM27" s="19">
        <f t="shared" si="91"/>
        <v>1146186.9822713579</v>
      </c>
      <c r="AN27" s="19">
        <f t="shared" si="91"/>
        <v>1240512.0385426888</v>
      </c>
      <c r="AO27" s="19">
        <f t="shared" si="91"/>
        <v>1673742.9579711764</v>
      </c>
      <c r="AP27" s="19">
        <f t="shared" si="91"/>
        <v>2315282.3816358093</v>
      </c>
      <c r="AR27" s="37">
        <f>AR19*AR11</f>
        <v>195678.7867164179</v>
      </c>
      <c r="AS27" s="19">
        <f t="shared" si="79"/>
        <v>177165.04135160244</v>
      </c>
      <c r="AT27" s="19">
        <f t="shared" si="79"/>
        <v>216510.84352409639</v>
      </c>
      <c r="AU27" s="19">
        <f t="shared" si="79"/>
        <v>490488.0742004264</v>
      </c>
      <c r="AV27" s="19">
        <f t="shared" si="79"/>
        <v>532353.05283018865</v>
      </c>
      <c r="AW27" s="38">
        <f t="shared" si="79"/>
        <v>701867.43118279567</v>
      </c>
      <c r="AX27" s="19">
        <f t="shared" si="79"/>
        <v>1139227.4051203995</v>
      </c>
      <c r="AY27" s="19">
        <f t="shared" ref="AY27:BJ27" si="92">AY19*AY11</f>
        <v>857806.97802543</v>
      </c>
      <c r="AZ27" s="19">
        <f t="shared" si="92"/>
        <v>921324.99288598378</v>
      </c>
      <c r="BA27" s="19">
        <f t="shared" si="92"/>
        <v>991498.82665022509</v>
      </c>
      <c r="BB27" s="19">
        <f t="shared" si="92"/>
        <v>1068650.0662193077</v>
      </c>
      <c r="BC27" s="19">
        <f t="shared" si="92"/>
        <v>1147872.6239174656</v>
      </c>
      <c r="BD27" s="19">
        <f t="shared" si="92"/>
        <v>1238459.5774582736</v>
      </c>
      <c r="BE27" s="19">
        <f t="shared" si="92"/>
        <v>1331889.3215843416</v>
      </c>
      <c r="BF27" s="19">
        <f t="shared" si="92"/>
        <v>1440582.7027515257</v>
      </c>
      <c r="BG27" s="19">
        <f t="shared" si="92"/>
        <v>1548873.3538967709</v>
      </c>
      <c r="BH27" s="19">
        <f t="shared" si="92"/>
        <v>1669381.5874717259</v>
      </c>
      <c r="BI27" s="19">
        <f t="shared" si="92"/>
        <v>2293432.5379913729</v>
      </c>
      <c r="BJ27" s="19">
        <f t="shared" si="92"/>
        <v>3132971.5804594168</v>
      </c>
      <c r="BK27" s="37">
        <f t="shared" si="79"/>
        <v>0</v>
      </c>
      <c r="BL27" s="19">
        <f t="shared" si="79"/>
        <v>4090.8446493265214</v>
      </c>
      <c r="BM27" s="19">
        <f t="shared" si="79"/>
        <v>7563.6975903614457</v>
      </c>
      <c r="BN27" s="19">
        <f t="shared" si="79"/>
        <v>9596.5057995735606</v>
      </c>
      <c r="BO27" s="19">
        <f t="shared" si="79"/>
        <v>25249.947169811319</v>
      </c>
      <c r="BP27" s="38">
        <f t="shared" si="79"/>
        <v>37079.788817204302</v>
      </c>
      <c r="BQ27" s="19">
        <f t="shared" ref="BQ27:BQ30" si="93">BQ19*BQ11</f>
        <v>42644.876127501586</v>
      </c>
      <c r="BR27" s="19">
        <f t="shared" ref="BR27:CC27" si="94">BR19*BR11</f>
        <v>43055.948703979113</v>
      </c>
      <c r="BS27" s="19">
        <f t="shared" si="94"/>
        <v>46786.034794991363</v>
      </c>
      <c r="BT27" s="19">
        <f t="shared" si="94"/>
        <v>50746.002938791047</v>
      </c>
      <c r="BU27" s="19">
        <f t="shared" si="94"/>
        <v>50888.098391395601</v>
      </c>
      <c r="BV27" s="19">
        <f t="shared" si="94"/>
        <v>55319.162598432071</v>
      </c>
      <c r="BW27" s="19">
        <f t="shared" si="94"/>
        <v>60168.076637648919</v>
      </c>
      <c r="BX27" s="19">
        <f t="shared" si="94"/>
        <v>65502.753520541388</v>
      </c>
      <c r="BY27" s="19">
        <f t="shared" si="94"/>
        <v>65211.562675994988</v>
      </c>
      <c r="BZ27" s="19">
        <f t="shared" si="94"/>
        <v>70695.464285744732</v>
      </c>
      <c r="CA27" s="19">
        <f t="shared" si="94"/>
        <v>76513.322759120769</v>
      </c>
      <c r="CB27" s="19">
        <f t="shared" si="94"/>
        <v>98854.850775490209</v>
      </c>
      <c r="CC27" s="19">
        <f t="shared" si="94"/>
        <v>126442.7992113666</v>
      </c>
      <c r="CD27" s="37">
        <f>'12.ISA_pakalpojumi_izd_fakts'!R10</f>
        <v>624308.51</v>
      </c>
      <c r="CE27" s="19">
        <f>'12.ISA_pakalpojumi_izd_fakts'!S10</f>
        <v>677506.81</v>
      </c>
      <c r="CF27" s="19">
        <f>'12.ISA_pakalpojumi_izd_fakts'!T10</f>
        <v>627786.9</v>
      </c>
      <c r="CG27" s="19">
        <f>'12.ISA_pakalpojumi_izd_fakts'!U10</f>
        <v>500084.57999999996</v>
      </c>
      <c r="CH27" s="19">
        <f>'12.ISA_pakalpojumi_izd_fakts'!V10</f>
        <v>557603</v>
      </c>
      <c r="CI27" s="38">
        <f>'12.ISA_pakalpojumi_izd_fakts'!W10</f>
        <v>738947.22</v>
      </c>
      <c r="CJ27" s="19">
        <f t="shared" si="82"/>
        <v>1181872.281247901</v>
      </c>
      <c r="CK27" s="19">
        <f t="shared" ref="CK27:CV27" si="95">CK19*CK11</f>
        <v>900862.92672940914</v>
      </c>
      <c r="CL27" s="19">
        <f t="shared" si="95"/>
        <v>968111.02768097515</v>
      </c>
      <c r="CM27" s="19">
        <f t="shared" si="95"/>
        <v>1042244.8295890162</v>
      </c>
      <c r="CN27" s="19">
        <f t="shared" si="95"/>
        <v>1119538.1646107032</v>
      </c>
      <c r="CO27" s="19">
        <f t="shared" si="95"/>
        <v>1203191.7865158976</v>
      </c>
      <c r="CP27" s="19">
        <f t="shared" si="95"/>
        <v>1298627.6540959226</v>
      </c>
      <c r="CQ27" s="19">
        <f t="shared" si="95"/>
        <v>1397392.0751048829</v>
      </c>
      <c r="CR27" s="19">
        <f t="shared" si="95"/>
        <v>1505794.2654275207</v>
      </c>
      <c r="CS27" s="19">
        <f t="shared" si="95"/>
        <v>1619568.8181825157</v>
      </c>
      <c r="CT27" s="19">
        <f t="shared" si="95"/>
        <v>1745894.9102308466</v>
      </c>
      <c r="CU27" s="19">
        <f t="shared" si="95"/>
        <v>2392287.3887668634</v>
      </c>
      <c r="CV27" s="19">
        <f t="shared" si="95"/>
        <v>3259414.3796707834</v>
      </c>
      <c r="CW27" s="37">
        <f>'12.ISA_pakalpojumi_izd_fakts'!AY10</f>
        <v>42840</v>
      </c>
      <c r="CX27" s="19">
        <f>'12.ISA_pakalpojumi_izd_fakts'!AZ10</f>
        <v>45654</v>
      </c>
      <c r="CY27" s="19">
        <f>'12.ISA_pakalpojumi_izd_fakts'!BA10</f>
        <v>55553</v>
      </c>
      <c r="CZ27" s="19">
        <f>'12.ISA_pakalpojumi_izd_fakts'!BB10</f>
        <v>74752</v>
      </c>
      <c r="DA27" s="19">
        <f>'12.ISA_pakalpojumi_izd_fakts'!BC10</f>
        <v>52706</v>
      </c>
      <c r="DB27" s="38">
        <f>'12.ISA_pakalpojumi_izd_fakts'!BD10</f>
        <v>101964</v>
      </c>
      <c r="DC27" s="19">
        <f t="shared" ref="DC27:DO28" si="96">DC19*DC11</f>
        <v>113602.57748661586</v>
      </c>
      <c r="DD27" s="19">
        <f t="shared" ref="DD27:DM27" si="97">DD19*DD11</f>
        <v>123520.53788435629</v>
      </c>
      <c r="DE27" s="19">
        <f t="shared" si="97"/>
        <v>134221.55026906793</v>
      </c>
      <c r="DF27" s="19">
        <f t="shared" si="97"/>
        <v>140885.86161445032</v>
      </c>
      <c r="DG27" s="19">
        <f t="shared" si="97"/>
        <v>153053.72384652655</v>
      </c>
      <c r="DH27" s="19">
        <f t="shared" si="97"/>
        <v>166380.82583948804</v>
      </c>
      <c r="DI27" s="19">
        <f t="shared" si="97"/>
        <v>174932.51915352978</v>
      </c>
      <c r="DJ27" s="19">
        <f t="shared" si="97"/>
        <v>190442.54570157043</v>
      </c>
      <c r="DK27" s="19">
        <f t="shared" si="97"/>
        <v>206831.93252825105</v>
      </c>
      <c r="DL27" s="19">
        <f t="shared" si="97"/>
        <v>216493.35304912002</v>
      </c>
      <c r="DM27" s="19">
        <f t="shared" si="97"/>
        <v>234309.59771476808</v>
      </c>
      <c r="DN27" s="19">
        <f t="shared" si="96"/>
        <v>321106.73793153418</v>
      </c>
      <c r="DO27" s="19">
        <f t="shared" si="96"/>
        <v>439453.17842283426</v>
      </c>
      <c r="DP27" s="66"/>
      <c r="DQ27" s="37">
        <f t="shared" si="86"/>
        <v>1956852.09</v>
      </c>
      <c r="DR27" s="19">
        <f t="shared" si="86"/>
        <v>2170148.21</v>
      </c>
      <c r="DS27" s="19">
        <f t="shared" si="86"/>
        <v>2266875.4900000002</v>
      </c>
      <c r="DT27" s="19">
        <f t="shared" si="86"/>
        <v>2269484.86</v>
      </c>
      <c r="DU27" s="19">
        <f t="shared" si="86"/>
        <v>2358425.7600000002</v>
      </c>
      <c r="DV27" s="38">
        <f t="shared" si="86"/>
        <v>3211517.41</v>
      </c>
      <c r="DW27" s="19">
        <f t="shared" si="86"/>
        <v>3888273.8178425971</v>
      </c>
      <c r="DX27" s="19">
        <f t="shared" si="86"/>
        <v>3815315.7096228232</v>
      </c>
      <c r="DY27" s="19">
        <f t="shared" si="86"/>
        <v>4105882.2643798259</v>
      </c>
      <c r="DZ27" s="19">
        <f t="shared" si="86"/>
        <v>4409261.0046943286</v>
      </c>
      <c r="EA27" s="19">
        <f t="shared" si="87"/>
        <v>4749011.1147795832</v>
      </c>
      <c r="EB27" s="19">
        <f t="shared" si="87"/>
        <v>5107483.4173036087</v>
      </c>
      <c r="EC27" s="19">
        <f t="shared" si="87"/>
        <v>5496376.8083371259</v>
      </c>
      <c r="ED27" s="19">
        <f t="shared" si="87"/>
        <v>5925362.1902698008</v>
      </c>
      <c r="EE27" s="19">
        <f t="shared" si="87"/>
        <v>6393723.6057020118</v>
      </c>
      <c r="EF27" s="19">
        <f t="shared" si="87"/>
        <v>6872142.2943272116</v>
      </c>
      <c r="EG27" s="19">
        <f t="shared" si="87"/>
        <v>7404577.9472058052</v>
      </c>
      <c r="EH27" s="19">
        <f t="shared" si="87"/>
        <v>10139145.608557487</v>
      </c>
      <c r="EI27" s="19">
        <f t="shared" si="87"/>
        <v>13860242.356500007</v>
      </c>
      <c r="EJ27" s="66"/>
      <c r="EK27" s="37">
        <f>'12.ISA_pakalpojumi_izd_fakts'!AR10</f>
        <v>15780125.550000001</v>
      </c>
      <c r="EL27" s="19">
        <f>'12.ISA_pakalpojumi_izd_fakts'!AS10</f>
        <v>17283011.800000001</v>
      </c>
      <c r="EM27" s="19">
        <f>'12.ISA_pakalpojumi_izd_fakts'!AT10</f>
        <v>19533843.640000001</v>
      </c>
      <c r="EN27" s="19">
        <f>'12.ISA_pakalpojumi_izd_fakts'!AU10</f>
        <v>17741702.350000001</v>
      </c>
      <c r="EO27" s="19">
        <f>'12.ISA_pakalpojumi_izd_fakts'!AV10</f>
        <v>22472599.100000001</v>
      </c>
      <c r="EP27" s="38">
        <f>'12.ISA_pakalpojumi_izd_fakts'!AW10</f>
        <v>26282325.690000005</v>
      </c>
      <c r="EQ27" s="19">
        <f t="shared" ref="EQ27" si="98">EQ19*EQ11</f>
        <v>29679792.349867642</v>
      </c>
      <c r="ER27" s="19">
        <f t="shared" ref="ER27:FC27" si="99">ER19*ER11</f>
        <v>31899171.974202301</v>
      </c>
      <c r="ES27" s="19">
        <f t="shared" si="99"/>
        <v>34258713.558142789</v>
      </c>
      <c r="ET27" s="19">
        <f t="shared" si="99"/>
        <v>36702653.870340437</v>
      </c>
      <c r="EU27" s="19">
        <f t="shared" si="99"/>
        <v>39396511.699882515</v>
      </c>
      <c r="EV27" s="19">
        <f t="shared" si="99"/>
        <v>42309466.140097275</v>
      </c>
      <c r="EW27" s="19">
        <f t="shared" si="99"/>
        <v>45477706.54704541</v>
      </c>
      <c r="EX27" s="19">
        <f t="shared" si="99"/>
        <v>48946165.941574953</v>
      </c>
      <c r="EY27" s="19">
        <f t="shared" si="99"/>
        <v>52572826.270627297</v>
      </c>
      <c r="EZ27" s="19">
        <f t="shared" si="99"/>
        <v>56387874.95372209</v>
      </c>
      <c r="FA27" s="19">
        <f t="shared" si="99"/>
        <v>60434877.967635982</v>
      </c>
      <c r="FB27" s="19">
        <f t="shared" si="99"/>
        <v>82116799.800887853</v>
      </c>
      <c r="FC27" s="19">
        <f t="shared" si="99"/>
        <v>112098892.74034266</v>
      </c>
      <c r="FD27" s="66"/>
    </row>
    <row r="28" spans="1:160" x14ac:dyDescent="0.25">
      <c r="A28" s="15"/>
      <c r="B28" s="16" t="s">
        <v>307</v>
      </c>
      <c r="D28" s="115">
        <f>'12.ISA_pakalpojumi_izd_fakts'!D11</f>
        <v>1127220.55</v>
      </c>
      <c r="E28" s="116">
        <f>'12.ISA_pakalpojumi_izd_fakts'!E11</f>
        <v>1421744.2200000002</v>
      </c>
      <c r="F28" s="116">
        <f>'12.ISA_pakalpojumi_izd_fakts'!F11</f>
        <v>1373910.55</v>
      </c>
      <c r="G28" s="116">
        <f>'12.ISA_pakalpojumi_izd_fakts'!G11</f>
        <v>1134492.07</v>
      </c>
      <c r="H28" s="116">
        <f>'12.ISA_pakalpojumi_izd_fakts'!H11</f>
        <v>1128496.6199999999</v>
      </c>
      <c r="I28" s="117">
        <f>'12.ISA_pakalpojumi_izd_fakts'!I11</f>
        <v>1393947.78</v>
      </c>
      <c r="J28" s="19">
        <f t="shared" si="89"/>
        <v>1302115.1020167365</v>
      </c>
      <c r="K28" s="19">
        <f t="shared" ref="K28:V28" si="100">K20*K12</f>
        <v>1400133.521250458</v>
      </c>
      <c r="L28" s="19">
        <f t="shared" si="100"/>
        <v>1506115.5128584998</v>
      </c>
      <c r="M28" s="19">
        <f t="shared" si="100"/>
        <v>1618826.1275831617</v>
      </c>
      <c r="N28" s="19">
        <f t="shared" si="100"/>
        <v>1738586.0778200997</v>
      </c>
      <c r="O28" s="19">
        <f t="shared" si="100"/>
        <v>1868173.8859279936</v>
      </c>
      <c r="P28" s="19">
        <f t="shared" si="100"/>
        <v>2012957.9230940028</v>
      </c>
      <c r="Q28" s="19">
        <f t="shared" si="100"/>
        <v>2168201.8996088165</v>
      </c>
      <c r="R28" s="19">
        <f t="shared" si="100"/>
        <v>2332369.6010992737</v>
      </c>
      <c r="S28" s="19">
        <f t="shared" si="100"/>
        <v>2513312.5467013707</v>
      </c>
      <c r="T28" s="19">
        <f t="shared" si="100"/>
        <v>2700409.6942660585</v>
      </c>
      <c r="U28" s="19">
        <f t="shared" si="100"/>
        <v>3692897.0449224054</v>
      </c>
      <c r="V28" s="19">
        <f t="shared" si="100"/>
        <v>5042379.0774986548</v>
      </c>
      <c r="X28" s="37">
        <f>'12.ISA_pakalpojumi_izd_fakts'!K11</f>
        <v>96112.04</v>
      </c>
      <c r="Y28" s="19">
        <f>'12.ISA_pakalpojumi_izd_fakts'!L11</f>
        <v>85550</v>
      </c>
      <c r="Z28" s="19">
        <f>'12.ISA_pakalpojumi_izd_fakts'!M11</f>
        <v>101521</v>
      </c>
      <c r="AA28" s="19">
        <f>'12.ISA_pakalpojumi_izd_fakts'!N11</f>
        <v>140399.82</v>
      </c>
      <c r="AB28" s="19">
        <f>'12.ISA_pakalpojumi_izd_fakts'!O11</f>
        <v>203870.94999999998</v>
      </c>
      <c r="AC28" s="38">
        <f>'12.ISA_pakalpojumi_izd_fakts'!P11</f>
        <v>272316.31</v>
      </c>
      <c r="AD28" s="19">
        <f t="shared" si="77"/>
        <v>250549.33003415953</v>
      </c>
      <c r="AE28" s="19">
        <f t="shared" ref="AE28:AP28" si="101">AE20*AE12</f>
        <v>268166.67696892848</v>
      </c>
      <c r="AF28" s="19">
        <f t="shared" si="101"/>
        <v>286773.50666315237</v>
      </c>
      <c r="AG28" s="19">
        <f t="shared" si="101"/>
        <v>311046.00498124835</v>
      </c>
      <c r="AH28" s="19">
        <f t="shared" si="101"/>
        <v>332459.89354260359</v>
      </c>
      <c r="AI28" s="19">
        <f t="shared" si="101"/>
        <v>361408.7279679213</v>
      </c>
      <c r="AJ28" s="19">
        <f t="shared" si="101"/>
        <v>386643.38419558678</v>
      </c>
      <c r="AK28" s="19">
        <f t="shared" si="101"/>
        <v>420924.31253592978</v>
      </c>
      <c r="AL28" s="19">
        <f t="shared" si="101"/>
        <v>449529.69347118807</v>
      </c>
      <c r="AM28" s="19">
        <f t="shared" si="101"/>
        <v>487332.44667164783</v>
      </c>
      <c r="AN28" s="19">
        <f t="shared" si="101"/>
        <v>518497.68444067996</v>
      </c>
      <c r="AO28" s="19">
        <f t="shared" si="101"/>
        <v>724181.27435103292</v>
      </c>
      <c r="AP28" s="19">
        <f t="shared" si="101"/>
        <v>975034.09501353488</v>
      </c>
      <c r="AR28" s="37">
        <f>AR20*AR12</f>
        <v>61910.786164916382</v>
      </c>
      <c r="AS28" s="19">
        <f t="shared" si="79"/>
        <v>217626.15078028748</v>
      </c>
      <c r="AT28" s="19">
        <f t="shared" si="79"/>
        <v>208803.31069791137</v>
      </c>
      <c r="AU28" s="19">
        <f t="shared" si="79"/>
        <v>284360.92790697672</v>
      </c>
      <c r="AV28" s="19">
        <f t="shared" si="79"/>
        <v>522264.83647058823</v>
      </c>
      <c r="AW28" s="38">
        <f t="shared" si="79"/>
        <v>434567.45920245396</v>
      </c>
      <c r="AX28" s="19">
        <f t="shared" si="79"/>
        <v>952539.28682113695</v>
      </c>
      <c r="AY28" s="19">
        <f t="shared" ref="AY28:BJ28" si="102">AY20*AY12</f>
        <v>560471.28276154737</v>
      </c>
      <c r="AZ28" s="19">
        <f t="shared" si="102"/>
        <v>604395.46996670752</v>
      </c>
      <c r="BA28" s="19">
        <f t="shared" si="102"/>
        <v>648016.40429041942</v>
      </c>
      <c r="BB28" s="19">
        <f t="shared" si="102"/>
        <v>698526.27645745629</v>
      </c>
      <c r="BC28" s="19">
        <f t="shared" si="102"/>
        <v>750451.5837886465</v>
      </c>
      <c r="BD28" s="19">
        <f t="shared" si="102"/>
        <v>809778.814158416</v>
      </c>
      <c r="BE28" s="19">
        <f t="shared" si="102"/>
        <v>874551.65063086338</v>
      </c>
      <c r="BF28" s="19">
        <f t="shared" si="102"/>
        <v>942186.0755842647</v>
      </c>
      <c r="BG28" s="19">
        <f t="shared" si="102"/>
        <v>1013147.6846983001</v>
      </c>
      <c r="BH28" s="19">
        <f t="shared" si="102"/>
        <v>1092048.7091073077</v>
      </c>
      <c r="BI28" s="19">
        <f t="shared" si="102"/>
        <v>1501128.2355111607</v>
      </c>
      <c r="BJ28" s="19">
        <f t="shared" si="102"/>
        <v>2052037.3230426949</v>
      </c>
      <c r="BK28" s="37">
        <f t="shared" si="79"/>
        <v>0</v>
      </c>
      <c r="BL28" s="19">
        <f t="shared" si="79"/>
        <v>154.89405749486653</v>
      </c>
      <c r="BM28" s="19">
        <f t="shared" si="79"/>
        <v>1309.1116658176261</v>
      </c>
      <c r="BN28" s="19">
        <f t="shared" si="79"/>
        <v>118082.08023255815</v>
      </c>
      <c r="BO28" s="19">
        <f t="shared" si="79"/>
        <v>308384.9510588235</v>
      </c>
      <c r="BP28" s="38">
        <f t="shared" si="79"/>
        <v>264148.84775051125</v>
      </c>
      <c r="BQ28" s="19">
        <f t="shared" si="93"/>
        <v>286153.77752239921</v>
      </c>
      <c r="BR28" s="19">
        <f t="shared" ref="BR28:CC28" si="103">BR20*BR12</f>
        <v>304742.94081711513</v>
      </c>
      <c r="BS28" s="19">
        <f t="shared" si="103"/>
        <v>324196.80381355959</v>
      </c>
      <c r="BT28" s="19">
        <f t="shared" si="103"/>
        <v>341590.04257169401</v>
      </c>
      <c r="BU28" s="19">
        <f t="shared" si="103"/>
        <v>365634.84783319978</v>
      </c>
      <c r="BV28" s="19">
        <f t="shared" si="103"/>
        <v>388573.74496566277</v>
      </c>
      <c r="BW28" s="19">
        <f t="shared" si="103"/>
        <v>412954.93311664241</v>
      </c>
      <c r="BX28" s="19">
        <f t="shared" si="103"/>
        <v>439031.95312794344</v>
      </c>
      <c r="BY28" s="19">
        <f t="shared" si="103"/>
        <v>465371.26000518334</v>
      </c>
      <c r="BZ28" s="19">
        <f t="shared" si="103"/>
        <v>487965.00732407923</v>
      </c>
      <c r="CA28" s="19">
        <f t="shared" si="103"/>
        <v>514695.08830877207</v>
      </c>
      <c r="CB28" s="19">
        <f t="shared" si="103"/>
        <v>655153.42482054897</v>
      </c>
      <c r="CC28" s="19">
        <f t="shared" si="103"/>
        <v>894941.38758249686</v>
      </c>
      <c r="CD28" s="37">
        <f>'12.ISA_pakalpojumi_izd_fakts'!R11</f>
        <v>396939.23000000004</v>
      </c>
      <c r="CE28" s="19">
        <f>'12.ISA_pakalpojumi_izd_fakts'!S11</f>
        <v>377167.02999999997</v>
      </c>
      <c r="CF28" s="19">
        <f>'12.ISA_pakalpojumi_izd_fakts'!T11</f>
        <v>428297.7</v>
      </c>
      <c r="CG28" s="19">
        <f>'12.ISA_pakalpojumi_izd_fakts'!U11</f>
        <v>414492.2</v>
      </c>
      <c r="CH28" s="19">
        <f>'12.ISA_pakalpojumi_izd_fakts'!V11</f>
        <v>845571.6399999999</v>
      </c>
      <c r="CI28" s="38">
        <f>'12.ISA_pakalpojumi_izd_fakts'!W11</f>
        <v>833347.00999999989</v>
      </c>
      <c r="CJ28" s="19">
        <f t="shared" si="82"/>
        <v>1238693.0643435363</v>
      </c>
      <c r="CK28" s="19">
        <f t="shared" ref="CK28:CV28" si="104">CK20*CK12</f>
        <v>865214.2235786625</v>
      </c>
      <c r="CL28" s="19">
        <f t="shared" si="104"/>
        <v>928592.2737802671</v>
      </c>
      <c r="CM28" s="19">
        <f t="shared" si="104"/>
        <v>989606.44686211343</v>
      </c>
      <c r="CN28" s="19">
        <f t="shared" si="104"/>
        <v>1064161.1242906561</v>
      </c>
      <c r="CO28" s="19">
        <f t="shared" si="104"/>
        <v>1139025.3287543093</v>
      </c>
      <c r="CP28" s="19">
        <f t="shared" si="104"/>
        <v>1222733.7472750584</v>
      </c>
      <c r="CQ28" s="19">
        <f t="shared" si="104"/>
        <v>1313583.6037588068</v>
      </c>
      <c r="CR28" s="19">
        <f t="shared" si="104"/>
        <v>1407557.335589448</v>
      </c>
      <c r="CS28" s="19">
        <f t="shared" si="104"/>
        <v>1501112.6920223793</v>
      </c>
      <c r="CT28" s="19">
        <f t="shared" si="104"/>
        <v>1606743.7974160798</v>
      </c>
      <c r="CU28" s="19">
        <f t="shared" si="104"/>
        <v>2156281.6603317098</v>
      </c>
      <c r="CV28" s="19">
        <f t="shared" si="104"/>
        <v>2946978.7106251917</v>
      </c>
      <c r="CW28" s="37">
        <f>'12.ISA_pakalpojumi_izd_fakts'!AY11</f>
        <v>0</v>
      </c>
      <c r="CX28" s="19">
        <f>'12.ISA_pakalpojumi_izd_fakts'!AZ11</f>
        <v>0</v>
      </c>
      <c r="CY28" s="19">
        <f>'12.ISA_pakalpojumi_izd_fakts'!BA11</f>
        <v>0</v>
      </c>
      <c r="CZ28" s="19">
        <f>'12.ISA_pakalpojumi_izd_fakts'!BB11</f>
        <v>0</v>
      </c>
      <c r="DA28" s="19">
        <f>'12.ISA_pakalpojumi_izd_fakts'!BC11</f>
        <v>1030</v>
      </c>
      <c r="DB28" s="38">
        <f>'12.ISA_pakalpojumi_izd_fakts'!BD11</f>
        <v>50050</v>
      </c>
      <c r="DC28" s="19">
        <f>DC20*DC12</f>
        <v>47968.09165372829</v>
      </c>
      <c r="DD28" s="19">
        <f t="shared" ref="DD28:DM28" si="105">DD20*DD12</f>
        <v>49548.103421333435</v>
      </c>
      <c r="DE28" s="19">
        <f t="shared" si="105"/>
        <v>53840.62738076652</v>
      </c>
      <c r="DF28" s="19">
        <f t="shared" si="105"/>
        <v>58397.695963395141</v>
      </c>
      <c r="DG28" s="19">
        <f t="shared" si="105"/>
        <v>63441.318588196445</v>
      </c>
      <c r="DH28" s="19">
        <f t="shared" si="105"/>
        <v>68965.45026003127</v>
      </c>
      <c r="DI28" s="19">
        <f t="shared" si="105"/>
        <v>71062.586662506961</v>
      </c>
      <c r="DJ28" s="19">
        <f t="shared" si="105"/>
        <v>77363.202528791895</v>
      </c>
      <c r="DK28" s="19">
        <f t="shared" si="105"/>
        <v>84021.03966137307</v>
      </c>
      <c r="DL28" s="19">
        <f t="shared" si="105"/>
        <v>91086.705560857212</v>
      </c>
      <c r="DM28" s="19">
        <f t="shared" si="105"/>
        <v>98582.654093244171</v>
      </c>
      <c r="DN28" s="19">
        <f t="shared" si="96"/>
        <v>132321.53491551641</v>
      </c>
      <c r="DO28" s="19">
        <f t="shared" si="96"/>
        <v>176992.63655699781</v>
      </c>
      <c r="DP28" s="66"/>
      <c r="DQ28" s="37">
        <f t="shared" si="86"/>
        <v>1620271.82</v>
      </c>
      <c r="DR28" s="19">
        <f t="shared" si="86"/>
        <v>1884461.2500000002</v>
      </c>
      <c r="DS28" s="19">
        <f t="shared" si="86"/>
        <v>1903729.25</v>
      </c>
      <c r="DT28" s="19">
        <f t="shared" si="86"/>
        <v>1689384.09</v>
      </c>
      <c r="DU28" s="19">
        <f t="shared" si="86"/>
        <v>2178969.21</v>
      </c>
      <c r="DV28" s="38">
        <f t="shared" si="86"/>
        <v>2549661.1</v>
      </c>
      <c r="DW28" s="19">
        <f t="shared" si="86"/>
        <v>2839325.5880481605</v>
      </c>
      <c r="DX28" s="19">
        <f t="shared" si="86"/>
        <v>2583062.5252193823</v>
      </c>
      <c r="DY28" s="19">
        <f t="shared" si="86"/>
        <v>2775321.9206826859</v>
      </c>
      <c r="DZ28" s="19">
        <f t="shared" si="86"/>
        <v>2977876.2753899186</v>
      </c>
      <c r="EA28" s="19">
        <f t="shared" si="87"/>
        <v>3198648.4142415556</v>
      </c>
      <c r="EB28" s="19">
        <f t="shared" si="87"/>
        <v>3437573.3929102551</v>
      </c>
      <c r="EC28" s="19">
        <f t="shared" si="87"/>
        <v>3693397.6412271555</v>
      </c>
      <c r="ED28" s="19">
        <f t="shared" si="87"/>
        <v>3980073.0184323452</v>
      </c>
      <c r="EE28" s="19">
        <f t="shared" si="87"/>
        <v>4273477.6698212828</v>
      </c>
      <c r="EF28" s="19">
        <f t="shared" si="87"/>
        <v>4592844.3909562556</v>
      </c>
      <c r="EG28" s="19">
        <f t="shared" si="87"/>
        <v>4924233.8302160623</v>
      </c>
      <c r="EH28" s="19">
        <f t="shared" si="87"/>
        <v>6705681.5145206638</v>
      </c>
      <c r="EI28" s="19">
        <f t="shared" si="87"/>
        <v>9141384.5196943786</v>
      </c>
      <c r="EJ28" s="66"/>
      <c r="EK28" s="37">
        <f>'12.ISA_pakalpojumi_izd_fakts'!AR11</f>
        <v>9792000.9400000013</v>
      </c>
      <c r="EL28" s="19">
        <f>'12.ISA_pakalpojumi_izd_fakts'!AS11</f>
        <v>11422335.99</v>
      </c>
      <c r="EM28" s="19">
        <f>'12.ISA_pakalpojumi_izd_fakts'!AT11</f>
        <v>11685403.100000001</v>
      </c>
      <c r="EN28" s="19">
        <f>'12.ISA_pakalpojumi_izd_fakts'!AU11</f>
        <v>13356195.91</v>
      </c>
      <c r="EO28" s="19">
        <f>'12.ISA_pakalpojumi_izd_fakts'!AV11</f>
        <v>15008982.549999999</v>
      </c>
      <c r="EP28" s="38">
        <f>'12.ISA_pakalpojumi_izd_fakts'!AW11</f>
        <v>19145045.489999998</v>
      </c>
      <c r="EQ28" s="19">
        <f>EQ20*EQ12</f>
        <v>18073133.98208981</v>
      </c>
      <c r="ER28" s="19">
        <f t="shared" ref="ER28:FC28" si="106">ER20*ER12</f>
        <v>19419482.469247308</v>
      </c>
      <c r="ES28" s="19">
        <f t="shared" si="106"/>
        <v>20865092.546182469</v>
      </c>
      <c r="ET28" s="19">
        <f t="shared" si="106"/>
        <v>22358255.765465826</v>
      </c>
      <c r="EU28" s="19">
        <f t="shared" si="106"/>
        <v>23992843.744947661</v>
      </c>
      <c r="EV28" s="19">
        <f t="shared" si="106"/>
        <v>25778733.401028551</v>
      </c>
      <c r="EW28" s="19">
        <f t="shared" si="106"/>
        <v>27708464.983128909</v>
      </c>
      <c r="EX28" s="19">
        <f t="shared" si="106"/>
        <v>29806068.911023565</v>
      </c>
      <c r="EY28" s="19">
        <f t="shared" si="106"/>
        <v>32005525.615953248</v>
      </c>
      <c r="EZ28" s="19">
        <f t="shared" si="106"/>
        <v>34353463.873190165</v>
      </c>
      <c r="FA28" s="19">
        <f t="shared" si="106"/>
        <v>36808764.449343629</v>
      </c>
      <c r="FB28" s="19">
        <f t="shared" si="106"/>
        <v>50036203.864879757</v>
      </c>
      <c r="FC28" s="19">
        <f t="shared" si="106"/>
        <v>68280608.751751587</v>
      </c>
      <c r="FD28" s="66"/>
    </row>
    <row r="29" spans="1:160" x14ac:dyDescent="0.25">
      <c r="A29" s="15"/>
      <c r="B29" s="16" t="s">
        <v>308</v>
      </c>
      <c r="D29" s="115">
        <f>'12.ISA_pakalpojumi_izd_fakts'!D12</f>
        <v>977351.07999999984</v>
      </c>
      <c r="E29" s="116">
        <f>'12.ISA_pakalpojumi_izd_fakts'!E12</f>
        <v>1035557.7100000001</v>
      </c>
      <c r="F29" s="116">
        <f>'12.ISA_pakalpojumi_izd_fakts'!F12</f>
        <v>1100925.639</v>
      </c>
      <c r="G29" s="116">
        <f>'12.ISA_pakalpojumi_izd_fakts'!G12</f>
        <v>1287749.07</v>
      </c>
      <c r="H29" s="116">
        <f>'12.ISA_pakalpojumi_izd_fakts'!H12</f>
        <v>1030855.59</v>
      </c>
      <c r="I29" s="117">
        <f>'12.ISA_pakalpojumi_izd_fakts'!I12</f>
        <v>1169479.4800000002</v>
      </c>
      <c r="J29" s="19">
        <f t="shared" si="89"/>
        <v>1516384.7861194343</v>
      </c>
      <c r="K29" s="19">
        <f t="shared" ref="K29:V29" si="107">K21*K13</f>
        <v>1633917.4613691871</v>
      </c>
      <c r="L29" s="19">
        <f t="shared" si="107"/>
        <v>1759328.7642090411</v>
      </c>
      <c r="M29" s="19">
        <f t="shared" si="107"/>
        <v>1890731.5083484645</v>
      </c>
      <c r="N29" s="19">
        <f t="shared" si="107"/>
        <v>2035009.1771209666</v>
      </c>
      <c r="O29" s="19">
        <f t="shared" si="107"/>
        <v>2187773.0317267585</v>
      </c>
      <c r="P29" s="19">
        <f t="shared" si="107"/>
        <v>2355007.5017244308</v>
      </c>
      <c r="Q29" s="19">
        <f t="shared" si="107"/>
        <v>2543779.5642124745</v>
      </c>
      <c r="R29" s="19">
        <f t="shared" si="107"/>
        <v>2740942.4045876553</v>
      </c>
      <c r="S29" s="19">
        <f t="shared" si="107"/>
        <v>2953097.0169162573</v>
      </c>
      <c r="T29" s="19">
        <f t="shared" si="107"/>
        <v>3179105.3726218771</v>
      </c>
      <c r="U29" s="19">
        <f t="shared" si="107"/>
        <v>4373032.0071375426</v>
      </c>
      <c r="V29" s="19">
        <f t="shared" si="107"/>
        <v>5962896.2750172736</v>
      </c>
      <c r="X29" s="37">
        <f>'12.ISA_pakalpojumi_izd_fakts'!K12</f>
        <v>16750.34</v>
      </c>
      <c r="Y29" s="19">
        <f>'12.ISA_pakalpojumi_izd_fakts'!L12</f>
        <v>7436.16</v>
      </c>
      <c r="Z29" s="19">
        <f>'12.ISA_pakalpojumi_izd_fakts'!M12</f>
        <v>15836.98</v>
      </c>
      <c r="AA29" s="19">
        <f>'12.ISA_pakalpojumi_izd_fakts'!N12</f>
        <v>40600.449999999997</v>
      </c>
      <c r="AB29" s="19">
        <f>'12.ISA_pakalpojumi_izd_fakts'!O12</f>
        <v>225074.31</v>
      </c>
      <c r="AC29" s="38">
        <f>'12.ISA_pakalpojumi_izd_fakts'!P12</f>
        <v>175277.9</v>
      </c>
      <c r="AD29" s="19">
        <f t="shared" si="77"/>
        <v>197295.30033304179</v>
      </c>
      <c r="AE29" s="19">
        <f t="shared" ref="AE29:AP29" si="108">AE21*AE13</f>
        <v>214519.97092287894</v>
      </c>
      <c r="AF29" s="19">
        <f t="shared" si="108"/>
        <v>228037.08878225737</v>
      </c>
      <c r="AG29" s="19">
        <f t="shared" si="108"/>
        <v>247338.13900246605</v>
      </c>
      <c r="AH29" s="19">
        <f t="shared" si="108"/>
        <v>268699.94469135883</v>
      </c>
      <c r="AI29" s="19">
        <f t="shared" si="108"/>
        <v>285605.86053597397</v>
      </c>
      <c r="AJ29" s="19">
        <f t="shared" si="108"/>
        <v>310640.19225369138</v>
      </c>
      <c r="AK29" s="19">
        <f t="shared" si="108"/>
        <v>330496.49136135774</v>
      </c>
      <c r="AL29" s="19">
        <f t="shared" si="108"/>
        <v>358938.84819831187</v>
      </c>
      <c r="AM29" s="19">
        <f t="shared" si="108"/>
        <v>389123.45422004454</v>
      </c>
      <c r="AN29" s="19">
        <f t="shared" si="108"/>
        <v>421146.23260046658</v>
      </c>
      <c r="AO29" s="19">
        <f t="shared" si="108"/>
        <v>570692.18922584574</v>
      </c>
      <c r="AP29" s="19">
        <f t="shared" si="108"/>
        <v>791282.69988327799</v>
      </c>
      <c r="AR29" s="37">
        <f>AR21*AR13</f>
        <v>178979.77851528386</v>
      </c>
      <c r="AS29" s="19">
        <f t="shared" si="79"/>
        <v>7944.3423072020396</v>
      </c>
      <c r="AT29" s="19">
        <f t="shared" si="79"/>
        <v>6339.5559711884762</v>
      </c>
      <c r="AU29" s="19">
        <f t="shared" si="79"/>
        <v>2849.8983024765571</v>
      </c>
      <c r="AV29" s="19">
        <f t="shared" si="79"/>
        <v>46486.041560606063</v>
      </c>
      <c r="AW29" s="38">
        <f t="shared" si="79"/>
        <v>43791.574565560826</v>
      </c>
      <c r="AX29" s="19">
        <f t="shared" si="79"/>
        <v>322654.49253996764</v>
      </c>
      <c r="AY29" s="19">
        <f t="shared" ref="AY29:BJ29" si="109">AY21*AY13</f>
        <v>216924.1119793923</v>
      </c>
      <c r="AZ29" s="19">
        <f t="shared" si="109"/>
        <v>233413.57632379048</v>
      </c>
      <c r="BA29" s="19">
        <f t="shared" si="109"/>
        <v>251087.70463728387</v>
      </c>
      <c r="BB29" s="19">
        <f t="shared" si="109"/>
        <v>270059.18567327829</v>
      </c>
      <c r="BC29" s="19">
        <f t="shared" si="109"/>
        <v>290624.00177830103</v>
      </c>
      <c r="BD29" s="19">
        <f t="shared" si="109"/>
        <v>312889.07207233884</v>
      </c>
      <c r="BE29" s="19">
        <f t="shared" si="109"/>
        <v>337719.35458239855</v>
      </c>
      <c r="BF29" s="19">
        <f t="shared" si="109"/>
        <v>364253.76723618945</v>
      </c>
      <c r="BG29" s="19">
        <f t="shared" si="109"/>
        <v>392143.06688782206</v>
      </c>
      <c r="BH29" s="19">
        <f t="shared" si="109"/>
        <v>422188.39388253313</v>
      </c>
      <c r="BI29" s="19">
        <f t="shared" si="109"/>
        <v>581030.90102122212</v>
      </c>
      <c r="BJ29" s="19">
        <f t="shared" si="109"/>
        <v>792787.71325501194</v>
      </c>
      <c r="BK29" s="37">
        <f t="shared" si="79"/>
        <v>0</v>
      </c>
      <c r="BL29" s="19">
        <f t="shared" si="79"/>
        <v>0</v>
      </c>
      <c r="BM29" s="19">
        <f t="shared" si="79"/>
        <v>0</v>
      </c>
      <c r="BN29" s="19">
        <f t="shared" si="79"/>
        <v>0</v>
      </c>
      <c r="BO29" s="19">
        <f t="shared" si="79"/>
        <v>1113.4381212121214</v>
      </c>
      <c r="BP29" s="38">
        <f t="shared" si="79"/>
        <v>1130.105150078989</v>
      </c>
      <c r="BQ29" s="19">
        <f t="shared" si="93"/>
        <v>1299.7159820341094</v>
      </c>
      <c r="BR29" s="19">
        <f t="shared" ref="BR29:CC29" si="110">BR21*BR13</f>
        <v>1413.1863972598846</v>
      </c>
      <c r="BS29" s="19">
        <f t="shared" si="110"/>
        <v>1535.6156337091479</v>
      </c>
      <c r="BT29" s="19">
        <f t="shared" si="110"/>
        <v>1665.5900805126626</v>
      </c>
      <c r="BU29" s="19">
        <f t="shared" si="110"/>
        <v>1809.4417800554659</v>
      </c>
      <c r="BV29" s="19">
        <f t="shared" si="110"/>
        <v>1966.998319988501</v>
      </c>
      <c r="BW29" s="19">
        <f t="shared" si="110"/>
        <v>1604.5593439607119</v>
      </c>
      <c r="BX29" s="19">
        <f t="shared" si="110"/>
        <v>1746.8242478399925</v>
      </c>
      <c r="BY29" s="19">
        <f t="shared" si="110"/>
        <v>1897.1550376884868</v>
      </c>
      <c r="BZ29" s="19">
        <f t="shared" si="110"/>
        <v>2056.6944067543118</v>
      </c>
      <c r="CA29" s="19">
        <f t="shared" si="110"/>
        <v>2225.9493526319848</v>
      </c>
      <c r="CB29" s="19">
        <f t="shared" si="110"/>
        <v>3163.5076280647304</v>
      </c>
      <c r="CC29" s="19">
        <f t="shared" si="110"/>
        <v>4495.9605666635834</v>
      </c>
      <c r="CD29" s="37">
        <f>'12.ISA_pakalpojumi_izd_fakts'!R12</f>
        <v>181035.2</v>
      </c>
      <c r="CE29" s="19">
        <f>'12.ISA_pakalpojumi_izd_fakts'!S12</f>
        <v>177222.84</v>
      </c>
      <c r="CF29" s="19">
        <f>'12.ISA_pakalpojumi_izd_fakts'!T12</f>
        <v>147509.78000000003</v>
      </c>
      <c r="CG29" s="19">
        <f>'12.ISA_pakalpojumi_izd_fakts'!U12</f>
        <v>134690.08000000002</v>
      </c>
      <c r="CH29" s="19">
        <f>'12.ISA_pakalpojumi_izd_fakts'!V12</f>
        <v>183717.29000000004</v>
      </c>
      <c r="CI29" s="38">
        <f>'12.ISA_pakalpojumi_izd_fakts'!W12</f>
        <v>178839.14</v>
      </c>
      <c r="CJ29" s="19">
        <f t="shared" si="82"/>
        <v>323954.20852200175</v>
      </c>
      <c r="CK29" s="19">
        <f t="shared" ref="CK29:CV29" si="111">CK21*CK13</f>
        <v>218337.29837665218</v>
      </c>
      <c r="CL29" s="19">
        <f t="shared" si="111"/>
        <v>234949.19195749963</v>
      </c>
      <c r="CM29" s="19">
        <f t="shared" si="111"/>
        <v>252753.29471779655</v>
      </c>
      <c r="CN29" s="19">
        <f t="shared" si="111"/>
        <v>271868.62745333376</v>
      </c>
      <c r="CO29" s="19">
        <f t="shared" si="111"/>
        <v>292591.00009828951</v>
      </c>
      <c r="CP29" s="19">
        <f t="shared" si="111"/>
        <v>314493.63141629955</v>
      </c>
      <c r="CQ29" s="19">
        <f t="shared" si="111"/>
        <v>339466.17883023858</v>
      </c>
      <c r="CR29" s="19">
        <f t="shared" si="111"/>
        <v>366150.92227387795</v>
      </c>
      <c r="CS29" s="19">
        <f t="shared" si="111"/>
        <v>394199.7612945764</v>
      </c>
      <c r="CT29" s="19">
        <f t="shared" si="111"/>
        <v>424414.34323516511</v>
      </c>
      <c r="CU29" s="19">
        <f t="shared" si="111"/>
        <v>584194.40864928684</v>
      </c>
      <c r="CV29" s="19">
        <f t="shared" si="111"/>
        <v>797283.67382167559</v>
      </c>
      <c r="CW29" s="37">
        <f>'12.ISA_pakalpojumi_izd_fakts'!AY12</f>
        <v>0</v>
      </c>
      <c r="CX29" s="19">
        <f>'12.ISA_pakalpojumi_izd_fakts'!AZ12</f>
        <v>0</v>
      </c>
      <c r="CY29" s="19">
        <f>'12.ISA_pakalpojumi_izd_fakts'!BA12</f>
        <v>0</v>
      </c>
      <c r="CZ29" s="19">
        <f>'12.ISA_pakalpojumi_izd_fakts'!BB12</f>
        <v>0</v>
      </c>
      <c r="DA29" s="19">
        <f>'12.ISA_pakalpojumi_izd_fakts'!BC12</f>
        <v>140</v>
      </c>
      <c r="DB29" s="38">
        <f>'12.ISA_pakalpojumi_izd_fakts'!BD12</f>
        <v>0</v>
      </c>
      <c r="DC29" s="19">
        <f t="shared" ref="DC29:DO30" si="112">DC21*DC13</f>
        <v>0</v>
      </c>
      <c r="DD29" s="19">
        <f t="shared" ref="DD29:DM29" si="113">DD21*DD13</f>
        <v>0</v>
      </c>
      <c r="DE29" s="19">
        <f t="shared" si="113"/>
        <v>0</v>
      </c>
      <c r="DF29" s="19">
        <f t="shared" si="113"/>
        <v>0</v>
      </c>
      <c r="DG29" s="19">
        <f t="shared" si="113"/>
        <v>0</v>
      </c>
      <c r="DH29" s="19">
        <f t="shared" si="113"/>
        <v>0</v>
      </c>
      <c r="DI29" s="19">
        <f t="shared" si="113"/>
        <v>0</v>
      </c>
      <c r="DJ29" s="19">
        <f t="shared" si="113"/>
        <v>0</v>
      </c>
      <c r="DK29" s="19">
        <f t="shared" si="113"/>
        <v>0</v>
      </c>
      <c r="DL29" s="19">
        <f t="shared" si="113"/>
        <v>0</v>
      </c>
      <c r="DM29" s="19">
        <f t="shared" si="113"/>
        <v>0</v>
      </c>
      <c r="DN29" s="19">
        <f t="shared" si="112"/>
        <v>0</v>
      </c>
      <c r="DO29" s="19">
        <f t="shared" si="112"/>
        <v>0</v>
      </c>
      <c r="DP29" s="66"/>
      <c r="DQ29" s="37">
        <f t="shared" si="86"/>
        <v>1175136.6199999999</v>
      </c>
      <c r="DR29" s="19">
        <f t="shared" si="86"/>
        <v>1220216.7100000002</v>
      </c>
      <c r="DS29" s="19">
        <f t="shared" si="86"/>
        <v>1264272.399</v>
      </c>
      <c r="DT29" s="19">
        <f t="shared" si="86"/>
        <v>1463039.6</v>
      </c>
      <c r="DU29" s="19">
        <f t="shared" si="86"/>
        <v>1439787.19</v>
      </c>
      <c r="DV29" s="38">
        <f t="shared" si="86"/>
        <v>1523596.52</v>
      </c>
      <c r="DW29" s="19">
        <f t="shared" si="86"/>
        <v>2037634.2949744777</v>
      </c>
      <c r="DX29" s="19">
        <f t="shared" si="86"/>
        <v>2066774.7306687182</v>
      </c>
      <c r="DY29" s="19">
        <f t="shared" si="86"/>
        <v>2222315.0449487981</v>
      </c>
      <c r="DZ29" s="19">
        <f t="shared" si="86"/>
        <v>2390822.9420687272</v>
      </c>
      <c r="EA29" s="19">
        <f t="shared" si="87"/>
        <v>2575577.7492656591</v>
      </c>
      <c r="EB29" s="19">
        <f t="shared" si="87"/>
        <v>2765969.8923610221</v>
      </c>
      <c r="EC29" s="19">
        <f t="shared" si="87"/>
        <v>2980141.3253944218</v>
      </c>
      <c r="ED29" s="19">
        <f t="shared" si="87"/>
        <v>3213742.2344040708</v>
      </c>
      <c r="EE29" s="19">
        <f t="shared" si="87"/>
        <v>3466032.1750598452</v>
      </c>
      <c r="EF29" s="19">
        <f t="shared" si="87"/>
        <v>3736420.2324308781</v>
      </c>
      <c r="EG29" s="19">
        <f t="shared" si="87"/>
        <v>4024665.9484575083</v>
      </c>
      <c r="EH29" s="19">
        <f t="shared" si="87"/>
        <v>5527918.6050126757</v>
      </c>
      <c r="EI29" s="19">
        <f t="shared" si="87"/>
        <v>7551462.6487222267</v>
      </c>
      <c r="EJ29" s="66"/>
      <c r="EK29" s="37">
        <f>'12.ISA_pakalpojumi_izd_fakts'!AR12</f>
        <v>16733672.553199999</v>
      </c>
      <c r="EL29" s="19">
        <f>'12.ISA_pakalpojumi_izd_fakts'!AS12</f>
        <v>18816240.32</v>
      </c>
      <c r="EM29" s="19">
        <f>'12.ISA_pakalpojumi_izd_fakts'!AT12</f>
        <v>19616518.859999999</v>
      </c>
      <c r="EN29" s="19">
        <f>'12.ISA_pakalpojumi_izd_fakts'!AU12</f>
        <v>15865633.2816</v>
      </c>
      <c r="EO29" s="19">
        <f>'12.ISA_pakalpojumi_izd_fakts'!AV12</f>
        <v>17252107.816500001</v>
      </c>
      <c r="EP29" s="38">
        <f>'12.ISA_pakalpojumi_izd_fakts'!AW12</f>
        <v>20297671.330000002</v>
      </c>
      <c r="EQ29" s="19">
        <f t="shared" ref="EQ29:EQ30" si="114">EQ21*EQ13</f>
        <v>22988536.546578351</v>
      </c>
      <c r="ER29" s="19">
        <f t="shared" ref="ER29:FC29" si="115">ER21*ER13</f>
        <v>24712073.497570619</v>
      </c>
      <c r="ES29" s="19">
        <f t="shared" si="115"/>
        <v>26530954.504818339</v>
      </c>
      <c r="ET29" s="19">
        <f t="shared" si="115"/>
        <v>28427266.817087281</v>
      </c>
      <c r="EU29" s="19">
        <f t="shared" si="115"/>
        <v>30519504.478935111</v>
      </c>
      <c r="EV29" s="19">
        <f t="shared" si="115"/>
        <v>32782443.09829469</v>
      </c>
      <c r="EW29" s="19">
        <f t="shared" si="115"/>
        <v>35226816.911697254</v>
      </c>
      <c r="EX29" s="19">
        <f t="shared" si="115"/>
        <v>37925432.18982897</v>
      </c>
      <c r="EY29" s="19">
        <f t="shared" si="115"/>
        <v>40728029.154002048</v>
      </c>
      <c r="EZ29" s="19">
        <f t="shared" si="115"/>
        <v>43677979.914850853</v>
      </c>
      <c r="FA29" s="19">
        <f t="shared" si="115"/>
        <v>46839496.576800004</v>
      </c>
      <c r="FB29" s="19">
        <f t="shared" si="115"/>
        <v>63645361.325258173</v>
      </c>
      <c r="FC29" s="19">
        <f t="shared" si="115"/>
        <v>86845288.642087325</v>
      </c>
      <c r="FD29" s="66"/>
    </row>
    <row r="30" spans="1:160" ht="15.75" thickBot="1" x14ac:dyDescent="0.3">
      <c r="A30" s="17"/>
      <c r="B30" s="18" t="s">
        <v>309</v>
      </c>
      <c r="D30" s="118">
        <f>'12.ISA_pakalpojumi_izd_fakts'!D13</f>
        <v>732829.12999999989</v>
      </c>
      <c r="E30" s="119">
        <f>'12.ISA_pakalpojumi_izd_fakts'!E13</f>
        <v>725511.51</v>
      </c>
      <c r="F30" s="119">
        <f>'12.ISA_pakalpojumi_izd_fakts'!F13</f>
        <v>841551.48</v>
      </c>
      <c r="G30" s="119">
        <f>'12.ISA_pakalpojumi_izd_fakts'!G13</f>
        <v>952220.2</v>
      </c>
      <c r="H30" s="119">
        <f>'12.ISA_pakalpojumi_izd_fakts'!H13</f>
        <v>1093980.4700000002</v>
      </c>
      <c r="I30" s="120">
        <f>'12.ISA_pakalpojumi_izd_fakts'!I13</f>
        <v>1315966.6399999999</v>
      </c>
      <c r="J30" s="21">
        <f t="shared" si="89"/>
        <v>1382054.4075665358</v>
      </c>
      <c r="K30" s="21">
        <f t="shared" ref="K30:V30" si="116">K22*K14</f>
        <v>1487010.9640939422</v>
      </c>
      <c r="L30" s="21">
        <f t="shared" si="116"/>
        <v>1600479.465897403</v>
      </c>
      <c r="M30" s="21">
        <f t="shared" si="116"/>
        <v>1717437.1193939273</v>
      </c>
      <c r="N30" s="21">
        <f t="shared" si="116"/>
        <v>1847671.962237308</v>
      </c>
      <c r="O30" s="21">
        <f t="shared" si="116"/>
        <v>1984515.8904769158</v>
      </c>
      <c r="P30" s="21">
        <f t="shared" si="116"/>
        <v>2137071.0222747056</v>
      </c>
      <c r="Q30" s="21">
        <f t="shared" si="116"/>
        <v>2305846.5142766982</v>
      </c>
      <c r="R30" s="21">
        <f t="shared" si="116"/>
        <v>2481801.2948360355</v>
      </c>
      <c r="S30" s="21">
        <f t="shared" si="116"/>
        <v>2669176.8714302834</v>
      </c>
      <c r="T30" s="21">
        <f t="shared" si="116"/>
        <v>2865751.5425104527</v>
      </c>
      <c r="U30" s="21">
        <f t="shared" si="116"/>
        <v>3927501.7251798129</v>
      </c>
      <c r="V30" s="21">
        <f t="shared" si="116"/>
        <v>5361938.811586204</v>
      </c>
      <c r="X30" s="39">
        <f>'12.ISA_pakalpojumi_izd_fakts'!K13</f>
        <v>237221</v>
      </c>
      <c r="Y30" s="21">
        <f>'12.ISA_pakalpojumi_izd_fakts'!L13</f>
        <v>273483</v>
      </c>
      <c r="Z30" s="21">
        <f>'12.ISA_pakalpojumi_izd_fakts'!M13</f>
        <v>325291.48</v>
      </c>
      <c r="AA30" s="21">
        <f>'12.ISA_pakalpojumi_izd_fakts'!N13</f>
        <v>419626.49</v>
      </c>
      <c r="AB30" s="21">
        <f>'12.ISA_pakalpojumi_izd_fakts'!O13</f>
        <v>498593.38</v>
      </c>
      <c r="AC30" s="40">
        <f>'12.ISA_pakalpojumi_izd_fakts'!P13</f>
        <v>814119.30999999994</v>
      </c>
      <c r="AD30" s="21">
        <f t="shared" si="77"/>
        <v>945668.74347911775</v>
      </c>
      <c r="AE30" s="21">
        <f t="shared" ref="AE30:AP30" si="117">AE22*AE14</f>
        <v>1018048.926295211</v>
      </c>
      <c r="AF30" s="21">
        <f t="shared" si="117"/>
        <v>1106246.0338784605</v>
      </c>
      <c r="AG30" s="21">
        <f t="shared" si="117"/>
        <v>1187879.8681034995</v>
      </c>
      <c r="AH30" s="21">
        <f t="shared" si="117"/>
        <v>1277438.17776049</v>
      </c>
      <c r="AI30" s="21">
        <f t="shared" si="117"/>
        <v>1374500.5723409196</v>
      </c>
      <c r="AJ30" s="21">
        <f t="shared" si="117"/>
        <v>1479568.0868378438</v>
      </c>
      <c r="AK30" s="21">
        <f t="shared" si="117"/>
        <v>1593972.2466606407</v>
      </c>
      <c r="AL30" s="21">
        <f t="shared" si="117"/>
        <v>1712926.0548657663</v>
      </c>
      <c r="AM30" s="21">
        <f t="shared" si="117"/>
        <v>1856972.870555992</v>
      </c>
      <c r="AN30" s="21">
        <f t="shared" si="117"/>
        <v>1988411.0387046386</v>
      </c>
      <c r="AO30" s="21">
        <f t="shared" si="117"/>
        <v>2734760.7225679271</v>
      </c>
      <c r="AP30" s="21">
        <f t="shared" si="117"/>
        <v>3757073.4407446012</v>
      </c>
      <c r="AR30" s="39">
        <f>AR22*AR14</f>
        <v>234042.89862888484</v>
      </c>
      <c r="AS30" s="21">
        <f t="shared" si="79"/>
        <v>234983.07680608364</v>
      </c>
      <c r="AT30" s="21">
        <f t="shared" si="79"/>
        <v>255955.36104000002</v>
      </c>
      <c r="AU30" s="21">
        <f t="shared" si="79"/>
        <v>352810.89653739613</v>
      </c>
      <c r="AV30" s="21">
        <f t="shared" si="79"/>
        <v>744261.0787128713</v>
      </c>
      <c r="AW30" s="40">
        <f t="shared" si="79"/>
        <v>1036697.7311355312</v>
      </c>
      <c r="AX30" s="21">
        <f t="shared" si="79"/>
        <v>1257966.5623491097</v>
      </c>
      <c r="AY30" s="21">
        <f t="shared" ref="AY30:BJ30" si="118">AY22*AY14</f>
        <v>1301874.3949953397</v>
      </c>
      <c r="AZ30" s="21">
        <f t="shared" si="118"/>
        <v>1402722.2253297362</v>
      </c>
      <c r="BA30" s="21">
        <f t="shared" si="118"/>
        <v>1508500.0807309451</v>
      </c>
      <c r="BB30" s="21">
        <f t="shared" si="118"/>
        <v>1617684.1897811186</v>
      </c>
      <c r="BC30" s="21">
        <f t="shared" si="118"/>
        <v>1743251.8188302077</v>
      </c>
      <c r="BD30" s="21">
        <f t="shared" si="118"/>
        <v>1879421.7594531262</v>
      </c>
      <c r="BE30" s="21">
        <f t="shared" si="118"/>
        <v>2027950.0684439724</v>
      </c>
      <c r="BF30" s="21">
        <f t="shared" si="118"/>
        <v>2182809.4507729402</v>
      </c>
      <c r="BG30" s="21">
        <f t="shared" si="118"/>
        <v>2355711.3168337587</v>
      </c>
      <c r="BH30" s="21">
        <f t="shared" si="118"/>
        <v>2538037.2217740151</v>
      </c>
      <c r="BI30" s="21">
        <f t="shared" si="118"/>
        <v>3492275.659831149</v>
      </c>
      <c r="BJ30" s="21">
        <f t="shared" si="118"/>
        <v>4753491.1370306481</v>
      </c>
      <c r="BK30" s="39">
        <f t="shared" si="79"/>
        <v>0</v>
      </c>
      <c r="BL30" s="21">
        <f t="shared" si="79"/>
        <v>13360.241825095058</v>
      </c>
      <c r="BM30" s="21">
        <f t="shared" si="79"/>
        <v>15930.831600000001</v>
      </c>
      <c r="BN30" s="21">
        <f t="shared" si="79"/>
        <v>0</v>
      </c>
      <c r="BO30" s="21">
        <f t="shared" si="79"/>
        <v>113531.350990099</v>
      </c>
      <c r="BP30" s="40">
        <f t="shared" si="79"/>
        <v>162533.11886446888</v>
      </c>
      <c r="BQ30" s="21">
        <f t="shared" si="93"/>
        <v>181874.68371312431</v>
      </c>
      <c r="BR30" s="21">
        <f t="shared" ref="BR30:CC30" si="119">BR22*BR14</f>
        <v>197753.07265751995</v>
      </c>
      <c r="BS30" s="21">
        <f t="shared" si="119"/>
        <v>208916.07611293945</v>
      </c>
      <c r="BT30" s="21">
        <f t="shared" si="119"/>
        <v>220124.47529979458</v>
      </c>
      <c r="BU30" s="21">
        <f t="shared" si="119"/>
        <v>232102.5141859866</v>
      </c>
      <c r="BV30" s="21">
        <f t="shared" si="119"/>
        <v>252312.7632517406</v>
      </c>
      <c r="BW30" s="21">
        <f t="shared" si="119"/>
        <v>266112.81549778779</v>
      </c>
      <c r="BX30" s="21">
        <f t="shared" si="119"/>
        <v>280653.80411501403</v>
      </c>
      <c r="BY30" s="21">
        <f t="shared" si="119"/>
        <v>294974.25010445138</v>
      </c>
      <c r="BZ30" s="21">
        <f t="shared" si="119"/>
        <v>309120.48953927151</v>
      </c>
      <c r="CA30" s="21">
        <f t="shared" si="119"/>
        <v>323022.9191348746</v>
      </c>
      <c r="CB30" s="21">
        <f t="shared" si="119"/>
        <v>426287.16974464728</v>
      </c>
      <c r="CC30" s="21">
        <f t="shared" si="119"/>
        <v>582535.67855767754</v>
      </c>
      <c r="CD30" s="39">
        <f>'12.ISA_pakalpojumi_izd_fakts'!R13</f>
        <v>414308.95</v>
      </c>
      <c r="CE30" s="21">
        <f>'12.ISA_pakalpojumi_izd_fakts'!S13</f>
        <v>413381.6</v>
      </c>
      <c r="CF30" s="21">
        <f>'12.ISA_pakalpojumi_izd_fakts'!T13</f>
        <v>398270.79000000004</v>
      </c>
      <c r="CG30" s="21">
        <f>'12.ISA_pakalpojumi_izd_fakts'!U13</f>
        <v>541977.59</v>
      </c>
      <c r="CH30" s="21">
        <f>'12.ISA_pakalpojumi_izd_fakts'!V13</f>
        <v>849382.7</v>
      </c>
      <c r="CI30" s="40">
        <f>'12.ISA_pakalpojumi_izd_fakts'!W13</f>
        <v>1199230.8500000001</v>
      </c>
      <c r="CJ30" s="21">
        <f t="shared" si="82"/>
        <v>1439841.246062234</v>
      </c>
      <c r="CK30" s="21">
        <f t="shared" ref="CK30:CV30" si="120">CK22*CK14</f>
        <v>1499627.4676528596</v>
      </c>
      <c r="CL30" s="21">
        <f t="shared" si="120"/>
        <v>1611638.3014426758</v>
      </c>
      <c r="CM30" s="21">
        <f t="shared" si="120"/>
        <v>1728624.5560307398</v>
      </c>
      <c r="CN30" s="21">
        <f t="shared" si="120"/>
        <v>1849786.7039671054</v>
      </c>
      <c r="CO30" s="21">
        <f t="shared" si="120"/>
        <v>1995564.5820819484</v>
      </c>
      <c r="CP30" s="21">
        <f t="shared" si="120"/>
        <v>2145534.5749509139</v>
      </c>
      <c r="CQ30" s="21">
        <f t="shared" si="120"/>
        <v>2308603.8725589863</v>
      </c>
      <c r="CR30" s="21">
        <f t="shared" si="120"/>
        <v>2477783.7008773917</v>
      </c>
      <c r="CS30" s="21">
        <f t="shared" si="120"/>
        <v>2664831.8063730304</v>
      </c>
      <c r="CT30" s="21">
        <f t="shared" si="120"/>
        <v>2861060.1409088895</v>
      </c>
      <c r="CU30" s="21">
        <f t="shared" si="120"/>
        <v>3918562.8295757961</v>
      </c>
      <c r="CV30" s="21">
        <f t="shared" si="120"/>
        <v>5336026.8155883262</v>
      </c>
      <c r="CW30" s="39">
        <f>'12.ISA_pakalpojumi_izd_fakts'!AY13</f>
        <v>0</v>
      </c>
      <c r="CX30" s="21">
        <f>'12.ISA_pakalpojumi_izd_fakts'!AZ13</f>
        <v>0</v>
      </c>
      <c r="CY30" s="21">
        <f>'12.ISA_pakalpojumi_izd_fakts'!BA13</f>
        <v>0</v>
      </c>
      <c r="CZ30" s="21">
        <f>'12.ISA_pakalpojumi_izd_fakts'!BB13</f>
        <v>0</v>
      </c>
      <c r="DA30" s="21">
        <f>'12.ISA_pakalpojumi_izd_fakts'!BC13</f>
        <v>75907</v>
      </c>
      <c r="DB30" s="40">
        <f>'12.ISA_pakalpojumi_izd_fakts'!BD13</f>
        <v>127750</v>
      </c>
      <c r="DC30" s="21">
        <f t="shared" si="112"/>
        <v>148147.60614593775</v>
      </c>
      <c r="DD30" s="21">
        <f t="shared" ref="DD30:DM30" si="121">DD22*DD14</f>
        <v>158418.98212039884</v>
      </c>
      <c r="DE30" s="21">
        <f t="shared" si="121"/>
        <v>170696.78478392449</v>
      </c>
      <c r="DF30" s="21">
        <f t="shared" si="121"/>
        <v>183575.53228684503</v>
      </c>
      <c r="DG30" s="21">
        <f t="shared" si="121"/>
        <v>196021.29906069531</v>
      </c>
      <c r="DH30" s="21">
        <f t="shared" si="121"/>
        <v>211236.83366359226</v>
      </c>
      <c r="DI30" s="21">
        <f t="shared" si="121"/>
        <v>225721.72049442772</v>
      </c>
      <c r="DJ30" s="21">
        <f t="shared" si="121"/>
        <v>243540.80423108031</v>
      </c>
      <c r="DK30" s="21">
        <f t="shared" si="121"/>
        <v>262116.91860171943</v>
      </c>
      <c r="DL30" s="21">
        <f t="shared" si="121"/>
        <v>281576.1134995108</v>
      </c>
      <c r="DM30" s="21">
        <f t="shared" si="121"/>
        <v>301952.46498490172</v>
      </c>
      <c r="DN30" s="21">
        <f t="shared" si="112"/>
        <v>409265.98972841137</v>
      </c>
      <c r="DO30" s="21">
        <f t="shared" si="112"/>
        <v>559058.47220167087</v>
      </c>
      <c r="DP30" s="67"/>
      <c r="DQ30" s="39">
        <f t="shared" si="86"/>
        <v>1384359.0799999998</v>
      </c>
      <c r="DR30" s="21">
        <f t="shared" si="86"/>
        <v>1412376.1099999999</v>
      </c>
      <c r="DS30" s="21">
        <f t="shared" si="86"/>
        <v>1565113.75</v>
      </c>
      <c r="DT30" s="21">
        <f t="shared" si="86"/>
        <v>1913824.2799999998</v>
      </c>
      <c r="DU30" s="21">
        <f t="shared" si="86"/>
        <v>2517863.5499999998</v>
      </c>
      <c r="DV30" s="40">
        <f t="shared" si="86"/>
        <v>3457066.8</v>
      </c>
      <c r="DW30" s="21">
        <f t="shared" si="86"/>
        <v>3915712.0032538255</v>
      </c>
      <c r="DX30" s="21">
        <f t="shared" si="86"/>
        <v>4163106.3401624118</v>
      </c>
      <c r="DY30" s="21">
        <f t="shared" si="86"/>
        <v>4489060.5860024644</v>
      </c>
      <c r="DZ30" s="21">
        <f t="shared" si="86"/>
        <v>4817517.0758150117</v>
      </c>
      <c r="EA30" s="21">
        <f t="shared" si="87"/>
        <v>5170918.1430255985</v>
      </c>
      <c r="EB30" s="21">
        <f t="shared" si="87"/>
        <v>5565817.8785633761</v>
      </c>
      <c r="EC30" s="21">
        <f t="shared" si="87"/>
        <v>5987895.4045578912</v>
      </c>
      <c r="ED30" s="21">
        <f t="shared" si="87"/>
        <v>6451963.4377274057</v>
      </c>
      <c r="EE30" s="21">
        <f t="shared" si="87"/>
        <v>6934627.9691809127</v>
      </c>
      <c r="EF30" s="21">
        <f t="shared" si="87"/>
        <v>7472557.6618588176</v>
      </c>
      <c r="EG30" s="21">
        <f t="shared" si="87"/>
        <v>8017175.1871088818</v>
      </c>
      <c r="EH30" s="21">
        <f t="shared" si="87"/>
        <v>10990091.267051948</v>
      </c>
      <c r="EI30" s="21">
        <f t="shared" si="87"/>
        <v>15014097.540120803</v>
      </c>
      <c r="EJ30" s="67"/>
      <c r="EK30" s="39">
        <f>'12.ISA_pakalpojumi_izd_fakts'!AR13</f>
        <v>23551430.520000003</v>
      </c>
      <c r="EL30" s="21">
        <f>'12.ISA_pakalpojumi_izd_fakts'!AS13</f>
        <v>25710321.379999999</v>
      </c>
      <c r="EM30" s="21">
        <f>'12.ISA_pakalpojumi_izd_fakts'!AT13</f>
        <v>27697340.68</v>
      </c>
      <c r="EN30" s="21">
        <f>'12.ISA_pakalpojumi_izd_fakts'!AU13</f>
        <v>37153793.850000001</v>
      </c>
      <c r="EO30" s="21">
        <f>'12.ISA_pakalpojumi_izd_fakts'!AV13</f>
        <v>42226697.609999999</v>
      </c>
      <c r="EP30" s="40">
        <f>'12.ISA_pakalpojumi_izd_fakts'!AW13</f>
        <v>49858915.419999994</v>
      </c>
      <c r="EQ30" s="21">
        <f t="shared" si="114"/>
        <v>57709523.225337945</v>
      </c>
      <c r="ER30" s="21">
        <f t="shared" ref="ER30:FC30" si="122">ER22*ER14</f>
        <v>62035345.192102507</v>
      </c>
      <c r="ES30" s="21">
        <f t="shared" si="122"/>
        <v>66616627.108919658</v>
      </c>
      <c r="ET30" s="21">
        <f t="shared" si="122"/>
        <v>71374396.111966565</v>
      </c>
      <c r="EU30" s="21">
        <f t="shared" si="122"/>
        <v>76604304.742489338</v>
      </c>
      <c r="EV30" s="21">
        <f t="shared" si="122"/>
        <v>82282946.836096704</v>
      </c>
      <c r="EW30" s="21">
        <f t="shared" si="122"/>
        <v>88443061.658138081</v>
      </c>
      <c r="EX30" s="21">
        <f t="shared" si="122"/>
        <v>95196394.945650339</v>
      </c>
      <c r="EY30" s="21">
        <f t="shared" si="122"/>
        <v>102238107.71238397</v>
      </c>
      <c r="EZ30" s="21">
        <f t="shared" si="122"/>
        <v>109689259.72201206</v>
      </c>
      <c r="FA30" s="21">
        <f t="shared" si="122"/>
        <v>117548279.94646733</v>
      </c>
      <c r="FB30" s="21">
        <f t="shared" si="122"/>
        <v>159745957.84070131</v>
      </c>
      <c r="FC30" s="21">
        <f t="shared" si="122"/>
        <v>217963660.6674594</v>
      </c>
      <c r="FD30" s="67"/>
    </row>
    <row r="31" spans="1:160" x14ac:dyDescent="0.25">
      <c r="W31"/>
      <c r="AQ31"/>
    </row>
    <row r="32" spans="1:160" x14ac:dyDescent="0.25">
      <c r="W32"/>
      <c r="AQ32"/>
    </row>
    <row r="33" spans="23:147" x14ac:dyDescent="0.25">
      <c r="W33"/>
      <c r="AQ33"/>
      <c r="EQ33" s="74"/>
    </row>
    <row r="34" spans="23:147" x14ac:dyDescent="0.25">
      <c r="W34"/>
      <c r="AQ34"/>
      <c r="EQ34" s="74"/>
    </row>
    <row r="35" spans="23:147" x14ac:dyDescent="0.25">
      <c r="W35"/>
      <c r="AQ35"/>
    </row>
    <row r="36" spans="23:147" x14ac:dyDescent="0.25">
      <c r="W36"/>
      <c r="AQ36"/>
    </row>
    <row r="37" spans="23:147" x14ac:dyDescent="0.25">
      <c r="W37"/>
      <c r="AQ37"/>
    </row>
    <row r="38" spans="23:147" x14ac:dyDescent="0.25">
      <c r="W38"/>
      <c r="AQ38"/>
    </row>
    <row r="39" spans="23:147" x14ac:dyDescent="0.25">
      <c r="W39"/>
      <c r="AQ39"/>
    </row>
    <row r="40" spans="23:147" x14ac:dyDescent="0.25">
      <c r="W40"/>
      <c r="AQ40"/>
    </row>
    <row r="41" spans="23:147" x14ac:dyDescent="0.25">
      <c r="W41"/>
      <c r="AQ41"/>
    </row>
    <row r="42" spans="23:147" x14ac:dyDescent="0.25">
      <c r="W42"/>
      <c r="AQ42"/>
    </row>
    <row r="43" spans="23:147" x14ac:dyDescent="0.25">
      <c r="W43"/>
      <c r="AQ43"/>
    </row>
    <row r="44" spans="23:147" x14ac:dyDescent="0.25">
      <c r="W44"/>
      <c r="AQ44"/>
    </row>
    <row r="45" spans="23:147" x14ac:dyDescent="0.25">
      <c r="W45"/>
      <c r="AQ45"/>
    </row>
    <row r="46" spans="23:147" x14ac:dyDescent="0.25">
      <c r="W46"/>
      <c r="AQ46"/>
    </row>
    <row r="47" spans="23:147" x14ac:dyDescent="0.25">
      <c r="W47"/>
      <c r="AQ47"/>
    </row>
    <row r="48" spans="23:147" x14ac:dyDescent="0.25">
      <c r="W48"/>
      <c r="AQ48"/>
    </row>
    <row r="49" spans="23:43" x14ac:dyDescent="0.25">
      <c r="W49"/>
      <c r="AQ49"/>
    </row>
    <row r="50" spans="23:43" x14ac:dyDescent="0.25">
      <c r="W50"/>
      <c r="AQ50"/>
    </row>
    <row r="51" spans="23:43" x14ac:dyDescent="0.25">
      <c r="W51"/>
      <c r="AQ51"/>
    </row>
    <row r="52" spans="23:43" x14ac:dyDescent="0.25">
      <c r="W52"/>
      <c r="AQ52"/>
    </row>
    <row r="53" spans="23:43" x14ac:dyDescent="0.25">
      <c r="W53"/>
      <c r="AQ53"/>
    </row>
    <row r="54" spans="23:43" x14ac:dyDescent="0.25">
      <c r="W54"/>
      <c r="AQ54"/>
    </row>
    <row r="55" spans="23:43" x14ac:dyDescent="0.25">
      <c r="W55"/>
      <c r="AQ55"/>
    </row>
    <row r="56" spans="23:43" x14ac:dyDescent="0.25">
      <c r="W56"/>
      <c r="AQ56"/>
    </row>
    <row r="57" spans="23:43" x14ac:dyDescent="0.25">
      <c r="W57"/>
      <c r="AQ57"/>
    </row>
    <row r="58" spans="23:43" x14ac:dyDescent="0.25">
      <c r="W58"/>
      <c r="AQ58"/>
    </row>
    <row r="59" spans="23:43" x14ac:dyDescent="0.25">
      <c r="W59"/>
      <c r="AQ59"/>
    </row>
    <row r="60" spans="23:43" x14ac:dyDescent="0.25">
      <c r="W60"/>
      <c r="AQ60"/>
    </row>
    <row r="61" spans="23:43" x14ac:dyDescent="0.25">
      <c r="W61"/>
      <c r="AQ61"/>
    </row>
    <row r="62" spans="23:43" x14ac:dyDescent="0.25">
      <c r="W62"/>
      <c r="AQ62"/>
    </row>
    <row r="63" spans="23:43" x14ac:dyDescent="0.25">
      <c r="W63"/>
      <c r="AQ63"/>
    </row>
    <row r="64" spans="23:43" x14ac:dyDescent="0.25">
      <c r="W64"/>
      <c r="AQ64"/>
    </row>
    <row r="65" spans="23:43" x14ac:dyDescent="0.25">
      <c r="W65"/>
      <c r="AQ65"/>
    </row>
    <row r="66" spans="23:43" x14ac:dyDescent="0.25">
      <c r="W66"/>
      <c r="AQ66"/>
    </row>
    <row r="67" spans="23:43" x14ac:dyDescent="0.25">
      <c r="W67"/>
      <c r="AQ67"/>
    </row>
    <row r="68" spans="23:43" x14ac:dyDescent="0.25">
      <c r="W68"/>
      <c r="AQ68"/>
    </row>
    <row r="69" spans="23:43" x14ac:dyDescent="0.25">
      <c r="W69"/>
      <c r="AQ69"/>
    </row>
    <row r="70" spans="23:43" x14ac:dyDescent="0.25">
      <c r="W70"/>
      <c r="AQ70"/>
    </row>
    <row r="71" spans="23:43" x14ac:dyDescent="0.25">
      <c r="W71"/>
      <c r="AQ71"/>
    </row>
    <row r="72" spans="23:43" x14ac:dyDescent="0.25">
      <c r="W72"/>
      <c r="AQ72"/>
    </row>
    <row r="73" spans="23:43" x14ac:dyDescent="0.25">
      <c r="W73"/>
      <c r="AQ73"/>
    </row>
    <row r="74" spans="23:43" x14ac:dyDescent="0.25">
      <c r="W74"/>
      <c r="AQ74"/>
    </row>
    <row r="75" spans="23:43" x14ac:dyDescent="0.25">
      <c r="W75"/>
      <c r="AQ75"/>
    </row>
    <row r="76" spans="23:43" x14ac:dyDescent="0.25">
      <c r="W76"/>
      <c r="AQ76"/>
    </row>
    <row r="77" spans="23:43" x14ac:dyDescent="0.25">
      <c r="W77"/>
      <c r="AQ77"/>
    </row>
    <row r="78" spans="23:43" x14ac:dyDescent="0.25">
      <c r="W78"/>
      <c r="AQ78"/>
    </row>
    <row r="79" spans="23:43" x14ac:dyDescent="0.25">
      <c r="W79"/>
      <c r="AQ79"/>
    </row>
    <row r="80" spans="23:43" x14ac:dyDescent="0.25">
      <c r="W80"/>
      <c r="AQ80"/>
    </row>
    <row r="81" spans="23:43" x14ac:dyDescent="0.25">
      <c r="W81"/>
      <c r="AQ81"/>
    </row>
    <row r="82" spans="23:43" x14ac:dyDescent="0.25">
      <c r="W82"/>
      <c r="AQ82"/>
    </row>
    <row r="83" spans="23:43" x14ac:dyDescent="0.25">
      <c r="W83"/>
      <c r="AQ83"/>
    </row>
    <row r="84" spans="23:43" x14ac:dyDescent="0.25">
      <c r="W84"/>
      <c r="AQ84"/>
    </row>
    <row r="85" spans="23:43" x14ac:dyDescent="0.25">
      <c r="W85"/>
      <c r="AQ85"/>
    </row>
    <row r="86" spans="23:43" x14ac:dyDescent="0.25">
      <c r="W86"/>
      <c r="AQ86"/>
    </row>
    <row r="87" spans="23:43" x14ac:dyDescent="0.25">
      <c r="W87"/>
      <c r="AQ87"/>
    </row>
    <row r="88" spans="23:43" x14ac:dyDescent="0.25">
      <c r="W88"/>
      <c r="AQ88"/>
    </row>
    <row r="89" spans="23:43" x14ac:dyDescent="0.25">
      <c r="W89"/>
      <c r="AQ89"/>
    </row>
    <row r="90" spans="23:43" x14ac:dyDescent="0.25">
      <c r="W90"/>
      <c r="AQ90"/>
    </row>
    <row r="91" spans="23:43" x14ac:dyDescent="0.25">
      <c r="W91"/>
      <c r="AQ91"/>
    </row>
    <row r="92" spans="23:43" x14ac:dyDescent="0.25">
      <c r="W92"/>
      <c r="AQ92"/>
    </row>
    <row r="93" spans="23:43" x14ac:dyDescent="0.25">
      <c r="W93"/>
      <c r="AQ93"/>
    </row>
    <row r="94" spans="23:43" x14ac:dyDescent="0.25">
      <c r="W94"/>
      <c r="AQ94"/>
    </row>
    <row r="95" spans="23:43" x14ac:dyDescent="0.25">
      <c r="W95"/>
      <c r="AQ95"/>
    </row>
    <row r="96" spans="23:43" x14ac:dyDescent="0.25">
      <c r="W96"/>
      <c r="AQ96"/>
    </row>
    <row r="97" spans="23:43" x14ac:dyDescent="0.25">
      <c r="W97"/>
      <c r="AQ97"/>
    </row>
    <row r="98" spans="23:43" x14ac:dyDescent="0.25">
      <c r="W98"/>
      <c r="AQ98"/>
    </row>
    <row r="99" spans="23:43" x14ac:dyDescent="0.25">
      <c r="W99"/>
      <c r="AQ99"/>
    </row>
    <row r="100" spans="23:43" x14ac:dyDescent="0.25">
      <c r="W100"/>
      <c r="AQ100"/>
    </row>
    <row r="101" spans="23:43" x14ac:dyDescent="0.25">
      <c r="W101"/>
      <c r="AQ101"/>
    </row>
    <row r="102" spans="23:43" x14ac:dyDescent="0.25">
      <c r="W102"/>
      <c r="AQ102"/>
    </row>
    <row r="103" spans="23:43" x14ac:dyDescent="0.25">
      <c r="W103"/>
      <c r="AQ103"/>
    </row>
  </sheetData>
  <mergeCells count="17">
    <mergeCell ref="A1:E1"/>
    <mergeCell ref="A5:A6"/>
    <mergeCell ref="B5:B6"/>
    <mergeCell ref="X6:AP6"/>
    <mergeCell ref="AR6:BJ6"/>
    <mergeCell ref="D6:V6"/>
    <mergeCell ref="EK6:FC6"/>
    <mergeCell ref="EK5:FC5"/>
    <mergeCell ref="D5:V5"/>
    <mergeCell ref="X5:AP5"/>
    <mergeCell ref="AR5:CV5"/>
    <mergeCell ref="CW5:DO5"/>
    <mergeCell ref="DQ5:EI5"/>
    <mergeCell ref="CW6:DO6"/>
    <mergeCell ref="DQ6:EI6"/>
    <mergeCell ref="BK6:CC6"/>
    <mergeCell ref="CD6:CV6"/>
  </mergeCells>
  <hyperlinks>
    <hyperlink ref="A1" location="'Satura rādītājs'!A1" display="ATGRIEZTIES UZ SATURA RĀDĪTĀJU" xr:uid="{7928BD84-D342-4DA1-810D-BC6A126623FA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AE2B35E74D314E8FECC54D411B7B9E" ma:contentTypeVersion="10" ma:contentTypeDescription="Create a new document." ma:contentTypeScope="" ma:versionID="954bce1b3faf6ffdc4ad2aec399d4ed7">
  <xsd:schema xmlns:xsd="http://www.w3.org/2001/XMLSchema" xmlns:xs="http://www.w3.org/2001/XMLSchema" xmlns:p="http://schemas.microsoft.com/office/2006/metadata/properties" xmlns:ns2="8eb9443a-9452-41ca-bf1b-0aae9073cca8" xmlns:ns3="a567a6d9-ddc7-4c2e-a9af-5abe86b7a267" targetNamespace="http://schemas.microsoft.com/office/2006/metadata/properties" ma:root="true" ma:fieldsID="a5e1b0f699eb946db0ecdad4ba73156d" ns2:_="" ns3:_="">
    <xsd:import namespace="8eb9443a-9452-41ca-bf1b-0aae9073cca8"/>
    <xsd:import namespace="a567a6d9-ddc7-4c2e-a9af-5abe86b7a2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9443a-9452-41ca-bf1b-0aae9073cc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67a6d9-ddc7-4c2e-a9af-5abe86b7a2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C o F A A B Q S w M E F A A C A A g A z L 4 s W k x 1 k J K l A A A A 9 g A A A B I A H A B D b 2 5 m a W c v U G F j a 2 F n Z S 5 4 b W w g o h g A K K A U A A A A A A A A A A A A A A A A A A A A A A A A A A A A h Y 9 L D o I w G I S v Q r q n D 0 h 8 k J + y c C u J C d G 4 b W q F R i i G F s v d X H g k r y B G U X c u 5 5 t v M X O / 3 i A b m j q 4 q M 7 q 1 q S I Y Y o C Z W R 7 0 K Z M U e + O 4 Q J l H D Z C n k S p g l E 2 N h n s I U W V c + e E E O 8 9 9 j F u u 5 J E l D K y z 9 e F r F Q j 0 E f W / + V Q G + u E k Q p x 2 L 3 G 8 A i z e I n Z f I Y p k A l C r s 1 X i M a 9 z / Y H w q q v X d 8 p r k y 4 L Y B M E c j 7 A 3 8 A U E s D B B Q A A g A I A M y + L F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M v i x a f 1 3 i p i M C A A B g C A A A E w A c A E Z v c m 1 1 b G F z L 1 N l Y 3 R p b 2 4 x L m 0 g o h g A K K A U A A A A A A A A A A A A A A A A A A A A A A A A A A A A h Z V f a 9 s w F M X f A / k O F + / F A b c 0 s e R s C 3 k o W d c O t h J I 2 B 5 C H h R H S 0 x t y U j y 2 h D y 3 S f b 6 c q a A / a L z b l / d H / C n G t l 6 j K t a N G + h 5 N + r 9 + z e 2 H k l p Z i k 8 s h T S m X r t 8 j / y x 0 Z V L p l b u X V O b X s 8 o Y q d w v b Z 4 2 W j + F g + P q U R R y G r S V w f q 0 m m n l f M o 6 a h t 8 C G Z 7 o X Z 1 8 0 M p A 9 + p S b 1 e G q H s b 2 2 K m c 6 r Q t V B G 7 a n R c d j 8 E O k R s t U K 1 1 k K Q l r q 6 K s x 7 V B R M 7 n k p M v 7 h T R M b j 9 e U + j 0 d X 4 5 j W i q m I j T R M b 3 Y x G W I 6 x z L D M s Z x g e Y z l j 1 j + B O U Y 4 8 R D L G P K G F P G m D L G l D G m j D F l j C l j T M k w J c O U D F M y T M k w J c O U D F M y T M k w J c O U H F N y T M k x J c e U H F N y T M k x J c e U H F N y T J l g y g R T J p g y w Z Q J p k w w Z Y I p E 0 y Z Y M o E U 1 7 Y z G n w z + g a S y u 1 f T X S d 2 Z X R 8 J 3 d v h W P D e 6 0 M 7 r D 1 J s p b F v x e f I W Q / B O R G t z k m 3 e b 5 I R S 6 M n T p T y f U A u v C w w 4 b B N L U n z 3 V t 7 J n I 6 f 7 L n M K d 0 c 9 u T 0 Y 4 O Q B 3 d V e U u T 4 U v o L C I b 8 a s 8 O E O k q + i 4 1 f A J S p s n K f a e + / L T 3 7 V e P n 6 D r t X F o a v a 3 8 X v u T u Q O V 0 j R N O o u X X 7 t x U l F m z q N v p S y l y t S O Q r + d n M k 2 V b N O n a Y c z N B 2 R Q 3 / v 8 1 6 1 v a I z k k u C 5 s 7 6 s Z 8 + D b r 5 n z 0 C 1 f 5 3 p n f 4 k Z a 1 y R e / P P 9 X q b w n z X 5 C 1 B L A Q I t A B Q A A g A I A M y + L F p M d Z C S p Q A A A P Y A A A A S A A A A A A A A A A A A A A A A A A A A A A B D b 2 5 m a W c v U G F j a 2 F n Z S 5 4 b W x Q S w E C L Q A U A A I A C A D M v i x a D 8 r p q 6 Q A A A D p A A A A E w A A A A A A A A A A A A A A A A D x A A A A W 0 N v b n R l b n R f V H l w Z X N d L n h t b F B L A Q I t A B Q A A g A I A M y + L F p / X e K m I w I A A G A I A A A T A A A A A A A A A A A A A A A A A O I B A A B G b 3 J t d W x h c y 9 T Z W N 0 a W 9 u M S 5 t U E s F B g A A A A A D A A M A w g A A A F I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o R A A A A A A A A y B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w O D J m Y 2 Y 0 Z S 1 k N W U w L T R j N D c t O T R m N i 1 m Y W U 4 O G V l Z G U 5 M D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1 R h Y m x l M V 8 x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x L T A z V D E x O j M y O j Q 2 L j Q y M j E x O T R a I i A v P j x F b n R y e S B U e X B l P S J G a W x s Q 2 9 s d W 1 u V H l w Z X M i I F Z h b H V l P S J z Q l F V R k J R V U Z C U V V G Q l E 9 P S I g L z 4 8 R W 5 0 c n k g V H l w Z T 0 i R m l s b E N v b H V t b k 5 h b W V z I i B W Y W x 1 Z T 0 i c 1 s m c X V v d D t Q b 3 R l b n R p Y W w g R 0 R Q I C h n c m 9 3 d G g g c m F 0 Z S k m c X V v d D s s J n F 1 b 3 Q 7 R W 1 w b G 9 5 b W V u d C A o M T U t N z R 5 O y B n c m 9 3 d G g g c m F 0 Z S k m c X V v d D s s J n F 1 b 3 Q 7 T G F i b 3 V y I G l u c H V 0 O i B o b 3 V y c y B 3 b 3 J r Z W Q g K G d y b 3 d 0 a C B y Y X R l K S Z x d W 9 0 O y w m c X V v d D t M Y W J v d X I g c H J v Z H V j d G l 2 a X R 5 I H B l c i B o b 3 V y I C h n c m 9 3 d G g g c m F 0 Z S k m c X V v d D s s J n F 1 b 3 Q 7 V E Z Q I C h n c m 9 3 d G g g c m F 0 Z S k m c X V v d D s s J n F 1 b 3 Q 7 Y 2 F w a X R h b C B k Z W V w Z W 5 p b m c g K G N v b n R y a W J 1 d G l v b i B 0 b y B s Y W J v d X I g c H J v Z H V j d G l 2 a X R 5 I G d y b 3 d 0 a C k m c X V v d D s s J n F 1 b 3 Q 7 U G 9 0 Z W 5 0 a W F s I E d E U C B w Z X I g Y 2 F w a X R h I C h n c m 9 3 d G g g c m F 0 Z S k m c X V v d D s s J n F 1 b 3 Q 7 U G 9 0 Z W 5 0 a W F s I E d E U C B w Z X I g d 2 9 y a 2 V y I C h n c m 9 3 d G g g c m F 0 Z S k m c X V v d D s s J n F 1 b 3 Q 7 S E l D U C A o Z 3 J v d 3 R o I H J h d G U p J n F 1 b 3 Q 7 L C Z x d W 9 0 O 0 5 v b W l u Y W w g a W 5 0 Z X J l c 3 Q g c m F 0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U G 9 0 Z W 5 0 a W F s I E d E U C A o Z 3 J v d 3 R o I H J h d G U p L D B 9 J n F 1 b 3 Q 7 L C Z x d W 9 0 O 1 N l Y 3 R p b 2 4 x L 1 R h Y m x l M S 9 B d X R v U m V t b 3 Z l Z E N v b H V t b n M x L n t F b X B s b 3 l t Z W 5 0 I C g x N S 0 3 N H k 7 I G d y b 3 d 0 a C B y Y X R l K S w x f S Z x d W 9 0 O y w m c X V v d D t T Z W N 0 a W 9 u M S 9 U Y W J s Z T E v Q X V 0 b 1 J l b W 9 2 Z W R D b 2 x 1 b W 5 z M S 5 7 T G F i b 3 V y I G l u c H V 0 O i B o b 3 V y c y B 3 b 3 J r Z W Q g K G d y b 3 d 0 a C B y Y X R l K S w y f S Z x d W 9 0 O y w m c X V v d D t T Z W N 0 a W 9 u M S 9 U Y W J s Z T E v Q X V 0 b 1 J l b W 9 2 Z W R D b 2 x 1 b W 5 z M S 5 7 T G F i b 3 V y I H B y b 2 R 1 Y 3 R p d m l 0 e S B w Z X I g a G 9 1 c i A o Z 3 J v d 3 R o I H J h d G U p L D N 9 J n F 1 b 3 Q 7 L C Z x d W 9 0 O 1 N l Y 3 R p b 2 4 x L 1 R h Y m x l M S 9 B d X R v U m V t b 3 Z l Z E N v b H V t b n M x L n t U R l A g K G d y b 3 d 0 a C B y Y X R l K S w 0 f S Z x d W 9 0 O y w m c X V v d D t T Z W N 0 a W 9 u M S 9 U Y W J s Z T E v Q X V 0 b 1 J l b W 9 2 Z W R D b 2 x 1 b W 5 z M S 5 7 Y 2 F w a X R h b C B k Z W V w Z W 5 p b m c g K G N v b n R y a W J 1 d G l v b i B 0 b y B s Y W J v d X I g c H J v Z H V j d G l 2 a X R 5 I G d y b 3 d 0 a C k s N X 0 m c X V v d D s s J n F 1 b 3 Q 7 U 2 V j d G l v b j E v V G F i b G U x L 0 F 1 d G 9 S Z W 1 v d m V k Q 2 9 s d W 1 u c z E u e 1 B v d G V u d G l h b C B H R F A g c G V y I G N h c G l 0 Y S A o Z 3 J v d 3 R o I H J h d G U p L D Z 9 J n F 1 b 3 Q 7 L C Z x d W 9 0 O 1 N l Y 3 R p b 2 4 x L 1 R h Y m x l M S 9 B d X R v U m V t b 3 Z l Z E N v b H V t b n M x L n t Q b 3 R l b n R p Y W w g R 0 R Q I H B l c i B 3 b 3 J r Z X I g K G d y b 3 d 0 a C B y Y X R l K S w 3 f S Z x d W 9 0 O y w m c X V v d D t T Z W N 0 a W 9 u M S 9 U Y W J s Z T E v Q X V 0 b 1 J l b W 9 2 Z W R D b 2 x 1 b W 5 z M S 5 7 S E l D U C A o Z 3 J v d 3 R o I H J h d G U p L D h 9 J n F 1 b 3 Q 7 L C Z x d W 9 0 O 1 N l Y 3 R p b 2 4 x L 1 R h Y m x l M S 9 B d X R v U m V t b 3 Z l Z E N v b H V t b n M x L n t O b 2 1 p b m F s I G l u d G V y Z X N 0 I H J h d G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S 9 B d X R v U m V t b 3 Z l Z E N v b H V t b n M x L n t Q b 3 R l b n R p Y W w g R 0 R Q I C h n c m 9 3 d G g g c m F 0 Z S k s M H 0 m c X V v d D s s J n F 1 b 3 Q 7 U 2 V j d G l v b j E v V G F i b G U x L 0 F 1 d G 9 S Z W 1 v d m V k Q 2 9 s d W 1 u c z E u e 0 V t c G x v e W 1 l b n Q g K D E 1 L T c 0 e T s g Z 3 J v d 3 R o I H J h d G U p L D F 9 J n F 1 b 3 Q 7 L C Z x d W 9 0 O 1 N l Y 3 R p b 2 4 x L 1 R h Y m x l M S 9 B d X R v U m V t b 3 Z l Z E N v b H V t b n M x L n t M Y W J v d X I g a W 5 w d X Q 6 I G h v d X J z I H d v c m t l Z C A o Z 3 J v d 3 R o I H J h d G U p L D J 9 J n F 1 b 3 Q 7 L C Z x d W 9 0 O 1 N l Y 3 R p b 2 4 x L 1 R h Y m x l M S 9 B d X R v U m V t b 3 Z l Z E N v b H V t b n M x L n t M Y W J v d X I g c H J v Z H V j d G l 2 a X R 5 I H B l c i B o b 3 V y I C h n c m 9 3 d G g g c m F 0 Z S k s M 3 0 m c X V v d D s s J n F 1 b 3 Q 7 U 2 V j d G l v b j E v V G F i b G U x L 0 F 1 d G 9 S Z W 1 v d m V k Q 2 9 s d W 1 u c z E u e 1 R G U C A o Z 3 J v d 3 R o I H J h d G U p L D R 9 J n F 1 b 3 Q 7 L C Z x d W 9 0 O 1 N l Y 3 R p b 2 4 x L 1 R h Y m x l M S 9 B d X R v U m V t b 3 Z l Z E N v b H V t b n M x L n t j Y X B p d G F s I G R l Z X B l b m l u Z y A o Y 2 9 u d H J p Y n V 0 a W 9 u I H R v I G x h Y m 9 1 c i B w c m 9 k d W N 0 a X Z p d H k g Z 3 J v d 3 R o K S w 1 f S Z x d W 9 0 O y w m c X V v d D t T Z W N 0 a W 9 u M S 9 U Y W J s Z T E v Q X V 0 b 1 J l b W 9 2 Z W R D b 2 x 1 b W 5 z M S 5 7 U G 9 0 Z W 5 0 a W F s I E d E U C B w Z X I g Y 2 F w a X R h I C h n c m 9 3 d G g g c m F 0 Z S k s N n 0 m c X V v d D s s J n F 1 b 3 Q 7 U 2 V j d G l v b j E v V G F i b G U x L 0 F 1 d G 9 S Z W 1 v d m V k Q 2 9 s d W 1 u c z E u e 1 B v d G V u d G l h b C B H R F A g c G V y I H d v c m t l c i A o Z 3 J v d 3 R o I H J h d G U p L D d 9 J n F 1 b 3 Q 7 L C Z x d W 9 0 O 1 N l Y 3 R p b 2 4 x L 1 R h Y m x l M S 9 B d X R v U m V t b 3 Z l Z E N v b H V t b n M x L n t I S U N Q I C h n c m 9 3 d G g g c m F 0 Z S k s O H 0 m c X V v d D s s J n F 1 b 3 Q 7 U 2 V j d G l v b j E v V G F i b G U x L 0 F 1 d G 9 S Z W 1 v d m V k Q 2 9 s d W 1 u c z E u e 0 5 v b W l u Y W w g a W 5 0 Z X J l c 3 Q g c m F 0 Z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U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U c m F u c 3 B v c 2 V k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h V i k f P C b + R 6 O U q I k K N u p s A A A A A A I A A A A A A A N m A A D A A A A A E A A A A M O n 7 7 Y v F 3 Q 0 h h A O s E f r q O A A A A A A B I A A A K A A A A A Q A A A A b f x p q D G t U / P d + Y w V Y A D j Y F A A A A B 9 t N i F v 3 d R u D t L i N b V s / f V v u 5 2 R m j D v i p L + O w j / A j 4 s V B Q L N 2 8 h 2 X V E 0 A P / c 9 V x 9 0 D 2 4 G m 3 m x x N Q D 6 7 8 n o B N L Q w K w u 8 S Y I S E S j y X G z d 6 i s 6 B Q A A A B X f / J w B G o I V 5 0 c 0 E I H v d A L a P E y w Q =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8D03BD-DBCE-42C6-A6CE-22230E95F7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b9443a-9452-41ca-bf1b-0aae9073cca8"/>
    <ds:schemaRef ds:uri="a567a6d9-ddc7-4c2e-a9af-5abe86b7a2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70870D-536A-420A-B042-105FD2C14C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167953-32CF-46EB-8140-F2FD24477159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F44ED5E4-D3D9-4ED1-9D98-732D0D4B4D7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27</vt:i4>
      </vt:variant>
      <vt:variant>
        <vt:lpstr>Charts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36" baseType="lpstr">
      <vt:lpstr>Satura rādītājs</vt:lpstr>
      <vt:lpstr>1.Kopsavilkums</vt:lpstr>
      <vt:lpstr>2.Ieņēmumu aprēķins</vt:lpstr>
      <vt:lpstr>3.Ieņēmumu aprēķins_pieaugums_B</vt:lpstr>
      <vt:lpstr>4.Ieņēmumu aprēķins_pieaugums_P</vt:lpstr>
      <vt:lpstr>5.Ieņēmumu aprēķins_pieaugums_O</vt:lpstr>
      <vt:lpstr>6.Rādītāji izdevumu aprēķiniem</vt:lpstr>
      <vt:lpstr>7.Izdevumi_prognozes</vt:lpstr>
      <vt:lpstr>8.Izdevumi_progn_reģioni</vt:lpstr>
      <vt:lpstr>9.Izdevumi_izmaiņas</vt:lpstr>
      <vt:lpstr>10.ISA_pak_klienti_reģioni</vt:lpstr>
      <vt:lpstr>11.Iedzivotāji_reģioni</vt:lpstr>
      <vt:lpstr>12.ISA_pakalpojumi_izd_fakts</vt:lpstr>
      <vt:lpstr>13.ISA_pakalpojum_klienti_fakts</vt:lpstr>
      <vt:lpstr>14.Klienti_VSAC</vt:lpstr>
      <vt:lpstr>15.Izdevumi_VSAC</vt:lpstr>
      <vt:lpstr>16.Klienti_PSAC </vt:lpstr>
      <vt:lpstr>17.Izdevumi_PSAC</vt:lpstr>
      <vt:lpstr>18.AB pakalpojums</vt:lpstr>
      <vt:lpstr>19. DAC_ klienti </vt:lpstr>
      <vt:lpstr>20.DAC_izdevumi</vt:lpstr>
      <vt:lpstr>21.AM pakalpojums</vt:lpstr>
      <vt:lpstr>22.GM pakalpojums</vt:lpstr>
      <vt:lpstr>23.Iedzivotaji_prognozes</vt:lpstr>
      <vt:lpstr>24.Makro_prognozes</vt:lpstr>
      <vt:lpstr>25.Iedzīvotāji_prognoze_reģioni</vt:lpstr>
      <vt:lpstr>26.Dati attēliem</vt:lpstr>
      <vt:lpstr>27.Att.1.modelis</vt:lpstr>
      <vt:lpstr>28.Att.2a modelis</vt:lpstr>
      <vt:lpstr>29.Att.2b modelis</vt:lpstr>
      <vt:lpstr>30.Att.3a modelis</vt:lpstr>
      <vt:lpstr>31.Att.3b modelis</vt:lpstr>
      <vt:lpstr>32.Att.4 modelis</vt:lpstr>
      <vt:lpstr>33.att_ISA pak vajadzibas</vt:lpstr>
      <vt:lpstr>34.att_ISA klienti % iedziv</vt:lpstr>
      <vt:lpstr>'23.Iedzivotaji_prognozes'!Print_Area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Jana Muižniece</dc:creator>
  <cp:keywords/>
  <dc:description/>
  <cp:lastModifiedBy>cloudconvert_20</cp:lastModifiedBy>
  <cp:revision/>
  <cp:lastPrinted>2025-08-05T06:35:58Z</cp:lastPrinted>
  <dcterms:created xsi:type="dcterms:W3CDTF">2024-06-27T15:09:52Z</dcterms:created>
  <dcterms:modified xsi:type="dcterms:W3CDTF">2025-08-11T10:44:32Z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0x01010047AE2B35E74D314E8FECC54D411B7B9E</vt:lpwstr>
  </property>
  <property fmtid="{D5CDD505-2E9C-101B-9397-08002B2CF9AE}" pid="3" name="MediaServiceImageTags">
    <vt:lpwstr/>
  </property>
</Properties>
</file>